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948" windowWidth="6516" windowHeight="7056" tabRatio="804"/>
  </bookViews>
  <sheets>
    <sheet name="1. General Inputs" sheetId="1" r:id="rId1"/>
    <sheet name="2. Protocols" sheetId="2" r:id="rId2"/>
    <sheet name="3. ARV Substitutions" sheetId="14" r:id="rId3"/>
    <sheet name="4. Formulations" sheetId="4" r:id="rId4"/>
    <sheet name="5. Dosing" sheetId="15" r:id="rId5"/>
    <sheet name="6. Patients" sheetId="3" r:id="rId6"/>
    <sheet name="7. Consumption" sheetId="5" r:id="rId7"/>
    <sheet name="8. SOH &amp; Pipeline" sheetId="7" r:id="rId8"/>
    <sheet name="9. Ordering" sheetId="9" r:id="rId9"/>
    <sheet name="10. Cost" sheetId="16" r:id="rId10"/>
  </sheets>
  <externalReferences>
    <externalReference r:id="rId11"/>
  </externalReferences>
  <definedNames>
    <definedName name="ARVList">'6. Patients'!$C$114:$C$140</definedName>
    <definedName name="ARVs">'5. Dosing'!$E$14:$E$31</definedName>
  </definedNames>
  <calcPr calcId="145621"/>
</workbook>
</file>

<file path=xl/calcChain.xml><?xml version="1.0" encoding="utf-8"?>
<calcChain xmlns="http://schemas.openxmlformats.org/spreadsheetml/2006/main">
  <c r="D22" i="16" l="1"/>
  <c r="I107" i="2" l="1"/>
  <c r="J81" i="2" l="1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P13" i="1" l="1"/>
  <c r="Q28" i="1" s="1"/>
  <c r="L23" i="1"/>
  <c r="R28" i="1" l="1"/>
  <c r="P28" i="1"/>
  <c r="B100" i="9"/>
  <c r="B98" i="9"/>
  <c r="B99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56" i="9"/>
  <c r="O54" i="15"/>
  <c r="O24" i="15"/>
  <c r="O20" i="15"/>
  <c r="O14" i="15"/>
  <c r="I73" i="2" l="1"/>
  <c r="J106" i="2"/>
  <c r="J72" i="2"/>
  <c r="J37" i="2"/>
  <c r="J38" i="2"/>
  <c r="I39" i="2"/>
  <c r="C41" i="15"/>
  <c r="C42" i="15"/>
  <c r="C43" i="15"/>
  <c r="C44" i="15"/>
  <c r="C45" i="15"/>
  <c r="C46" i="15"/>
  <c r="C47" i="15"/>
  <c r="C48" i="15"/>
  <c r="D15" i="15" l="1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14" i="15"/>
  <c r="C15" i="15" s="1"/>
  <c r="C19" i="15" l="1"/>
  <c r="C34" i="15"/>
  <c r="C28" i="15"/>
  <c r="C30" i="15"/>
  <c r="C17" i="15"/>
  <c r="C22" i="15"/>
  <c r="C18" i="15"/>
  <c r="C26" i="15"/>
  <c r="C16" i="15"/>
  <c r="C33" i="15"/>
  <c r="C29" i="15"/>
  <c r="C25" i="15"/>
  <c r="C21" i="15"/>
  <c r="C32" i="15"/>
  <c r="C24" i="15"/>
  <c r="C20" i="15"/>
  <c r="C31" i="15"/>
  <c r="C27" i="15"/>
  <c r="C23" i="15"/>
  <c r="C14" i="15"/>
  <c r="P16" i="15" l="1"/>
  <c r="Q16" i="15" s="1"/>
  <c r="P20" i="15"/>
  <c r="Q20" i="15" s="1"/>
  <c r="P24" i="15"/>
  <c r="Q24" i="15" s="1"/>
  <c r="P28" i="15"/>
  <c r="Q28" i="15" s="1"/>
  <c r="P32" i="15"/>
  <c r="Q32" i="15" s="1"/>
  <c r="P15" i="15"/>
  <c r="Q15" i="15" s="1"/>
  <c r="P23" i="15"/>
  <c r="Q23" i="15" s="1"/>
  <c r="P31" i="15"/>
  <c r="Q31" i="15" s="1"/>
  <c r="P17" i="15"/>
  <c r="Q17" i="15" s="1"/>
  <c r="P21" i="15"/>
  <c r="Q21" i="15" s="1"/>
  <c r="P25" i="15"/>
  <c r="Q25" i="15" s="1"/>
  <c r="P29" i="15"/>
  <c r="Q29" i="15" s="1"/>
  <c r="P33" i="15"/>
  <c r="Q33" i="15" s="1"/>
  <c r="P18" i="15"/>
  <c r="Q18" i="15" s="1"/>
  <c r="P22" i="15"/>
  <c r="Q22" i="15" s="1"/>
  <c r="P26" i="15"/>
  <c r="Q26" i="15" s="1"/>
  <c r="P30" i="15"/>
  <c r="Q30" i="15" s="1"/>
  <c r="P19" i="15"/>
  <c r="Q19" i="15" s="1"/>
  <c r="P27" i="15"/>
  <c r="Q27" i="15" s="1"/>
  <c r="R32" i="15" l="1"/>
  <c r="AC32" i="15"/>
  <c r="R31" i="15"/>
  <c r="AC31" i="15"/>
  <c r="R27" i="15"/>
  <c r="AC27" i="15"/>
  <c r="R22" i="15"/>
  <c r="AC22" i="15"/>
  <c r="R25" i="15"/>
  <c r="AC25" i="15"/>
  <c r="R23" i="15"/>
  <c r="AC23" i="15"/>
  <c r="R24" i="15"/>
  <c r="AC24" i="15"/>
  <c r="R30" i="15"/>
  <c r="AC30" i="15"/>
  <c r="R33" i="15"/>
  <c r="AC33" i="15"/>
  <c r="R17" i="15"/>
  <c r="AC17" i="15"/>
  <c r="R16" i="15"/>
  <c r="AC16" i="15"/>
  <c r="R26" i="15"/>
  <c r="AC26" i="15"/>
  <c r="R29" i="15"/>
  <c r="AC29" i="15"/>
  <c r="R28" i="15"/>
  <c r="AC28" i="15"/>
  <c r="R19" i="15"/>
  <c r="AC19" i="15"/>
  <c r="R18" i="15"/>
  <c r="AC18" i="15"/>
  <c r="R21" i="15"/>
  <c r="AC21" i="15"/>
  <c r="R15" i="15"/>
  <c r="AC15" i="15"/>
  <c r="R20" i="15"/>
  <c r="AC20" i="15"/>
  <c r="D61" i="16" l="1"/>
  <c r="E61" i="16"/>
  <c r="G61" i="16" s="1"/>
  <c r="D62" i="16"/>
  <c r="E62" i="16"/>
  <c r="F62" i="16" s="1"/>
  <c r="D63" i="16"/>
  <c r="E63" i="16"/>
  <c r="D64" i="16"/>
  <c r="E64" i="16"/>
  <c r="G64" i="16" s="1"/>
  <c r="D65" i="16"/>
  <c r="E65" i="16"/>
  <c r="F65" i="16" s="1"/>
  <c r="D66" i="16"/>
  <c r="E66" i="16"/>
  <c r="G66" i="16" s="1"/>
  <c r="D67" i="16"/>
  <c r="E67" i="16"/>
  <c r="D68" i="16"/>
  <c r="E68" i="16"/>
  <c r="F68" i="16" s="1"/>
  <c r="D69" i="16"/>
  <c r="E69" i="16"/>
  <c r="D70" i="16"/>
  <c r="E70" i="16"/>
  <c r="F70" i="16" s="1"/>
  <c r="D71" i="16"/>
  <c r="E71" i="16"/>
  <c r="F71" i="16" s="1"/>
  <c r="D72" i="16"/>
  <c r="E72" i="16"/>
  <c r="F72" i="16" s="1"/>
  <c r="D73" i="16"/>
  <c r="E73" i="16"/>
  <c r="G73" i="16" s="1"/>
  <c r="D74" i="16"/>
  <c r="E74" i="16"/>
  <c r="G74" i="16" s="1"/>
  <c r="D75" i="16"/>
  <c r="E75" i="16"/>
  <c r="F75" i="16" s="1"/>
  <c r="D76" i="16"/>
  <c r="E76" i="16"/>
  <c r="F76" i="16" s="1"/>
  <c r="D77" i="16"/>
  <c r="E77" i="16"/>
  <c r="G77" i="16" s="1"/>
  <c r="D78" i="16"/>
  <c r="E78" i="16"/>
  <c r="F78" i="16" s="1"/>
  <c r="D79" i="16"/>
  <c r="E79" i="16"/>
  <c r="D80" i="16"/>
  <c r="E80" i="16"/>
  <c r="F80" i="16" s="1"/>
  <c r="D81" i="16"/>
  <c r="E81" i="16"/>
  <c r="D82" i="16"/>
  <c r="E82" i="16"/>
  <c r="G82" i="16" s="1"/>
  <c r="D83" i="16"/>
  <c r="E83" i="16"/>
  <c r="D84" i="16"/>
  <c r="E84" i="16"/>
  <c r="F84" i="16" s="1"/>
  <c r="D85" i="16"/>
  <c r="E85" i="16"/>
  <c r="D86" i="16"/>
  <c r="E86" i="16"/>
  <c r="F86" i="16" s="1"/>
  <c r="D87" i="16"/>
  <c r="E87" i="16"/>
  <c r="D88" i="16"/>
  <c r="E88" i="16"/>
  <c r="G88" i="16" s="1"/>
  <c r="D89" i="16"/>
  <c r="E89" i="16"/>
  <c r="D90" i="16"/>
  <c r="E90" i="16"/>
  <c r="G90" i="16" s="1"/>
  <c r="D91" i="16"/>
  <c r="E91" i="16"/>
  <c r="D92" i="16"/>
  <c r="E92" i="16"/>
  <c r="F92" i="16" s="1"/>
  <c r="D93" i="16"/>
  <c r="E93" i="16"/>
  <c r="D94" i="16"/>
  <c r="E94" i="16"/>
  <c r="F94" i="16" s="1"/>
  <c r="D95" i="16"/>
  <c r="E95" i="16"/>
  <c r="F95" i="16" s="1"/>
  <c r="D96" i="16"/>
  <c r="E96" i="16"/>
  <c r="G96" i="16" s="1"/>
  <c r="D97" i="16"/>
  <c r="E97" i="16"/>
  <c r="D98" i="16"/>
  <c r="E98" i="16"/>
  <c r="F98" i="16" s="1"/>
  <c r="D99" i="16"/>
  <c r="E99" i="16"/>
  <c r="D100" i="16"/>
  <c r="E100" i="16"/>
  <c r="F100" i="16" s="1"/>
  <c r="D101" i="16"/>
  <c r="E101" i="16"/>
  <c r="F101" i="16" s="1"/>
  <c r="D102" i="16"/>
  <c r="E102" i="16"/>
  <c r="F102" i="16" s="1"/>
  <c r="D103" i="16"/>
  <c r="E103" i="16"/>
  <c r="D104" i="16"/>
  <c r="E104" i="16"/>
  <c r="G104" i="16" s="1"/>
  <c r="E60" i="16"/>
  <c r="G60" i="16" s="1"/>
  <c r="EE9" i="3" a="1"/>
  <c r="M18" i="15"/>
  <c r="M33" i="15"/>
  <c r="D60" i="16"/>
  <c r="D37" i="15"/>
  <c r="C37" i="15" s="1"/>
  <c r="D38" i="15"/>
  <c r="D39" i="15"/>
  <c r="D40" i="15"/>
  <c r="D41" i="15"/>
  <c r="D42" i="15"/>
  <c r="D43" i="15"/>
  <c r="D44" i="15"/>
  <c r="D45" i="15"/>
  <c r="D46" i="15"/>
  <c r="D47" i="15"/>
  <c r="D48" i="15"/>
  <c r="D36" i="15"/>
  <c r="M34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50" i="15"/>
  <c r="C58" i="15"/>
  <c r="C59" i="15"/>
  <c r="C60" i="15"/>
  <c r="C61" i="15"/>
  <c r="C62" i="15"/>
  <c r="C63" i="15"/>
  <c r="C64" i="15"/>
  <c r="M32" i="15"/>
  <c r="M26" i="15"/>
  <c r="M27" i="15"/>
  <c r="M28" i="15"/>
  <c r="M29" i="15"/>
  <c r="M30" i="15"/>
  <c r="M31" i="15"/>
  <c r="M25" i="15"/>
  <c r="M55" i="15"/>
  <c r="D35" i="15"/>
  <c r="I109" i="2"/>
  <c r="M15" i="15"/>
  <c r="M16" i="15"/>
  <c r="M17" i="15"/>
  <c r="M19" i="15"/>
  <c r="M20" i="15"/>
  <c r="M21" i="15"/>
  <c r="M22" i="15"/>
  <c r="M23" i="15"/>
  <c r="M24" i="15"/>
  <c r="F63" i="16"/>
  <c r="G63" i="16"/>
  <c r="F64" i="16"/>
  <c r="F67" i="16"/>
  <c r="G67" i="16"/>
  <c r="F69" i="16"/>
  <c r="F73" i="16"/>
  <c r="F77" i="16"/>
  <c r="F79" i="16"/>
  <c r="G79" i="16"/>
  <c r="F81" i="16"/>
  <c r="F82" i="16"/>
  <c r="F83" i="16"/>
  <c r="G83" i="16"/>
  <c r="F85" i="16"/>
  <c r="F87" i="16"/>
  <c r="G87" i="16"/>
  <c r="F89" i="16"/>
  <c r="F90" i="16"/>
  <c r="F91" i="16"/>
  <c r="G91" i="16"/>
  <c r="F93" i="16"/>
  <c r="G95" i="16"/>
  <c r="F97" i="16"/>
  <c r="F99" i="16"/>
  <c r="G99" i="16"/>
  <c r="G100" i="16"/>
  <c r="F103" i="16"/>
  <c r="G103" i="16"/>
  <c r="F104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G10" i="16"/>
  <c r="F10" i="16"/>
  <c r="G101" i="16"/>
  <c r="G97" i="16"/>
  <c r="G93" i="16"/>
  <c r="G89" i="16"/>
  <c r="G85" i="16"/>
  <c r="G81" i="16"/>
  <c r="G69" i="16"/>
  <c r="H9" i="14"/>
  <c r="G107" i="3"/>
  <c r="G106" i="3"/>
  <c r="G213" i="3" s="1"/>
  <c r="G105" i="3"/>
  <c r="G212" i="3" s="1"/>
  <c r="G104" i="3"/>
  <c r="G211" i="3" s="1"/>
  <c r="G102" i="3"/>
  <c r="G209" i="3" s="1"/>
  <c r="G101" i="3"/>
  <c r="G208" i="3" s="1"/>
  <c r="G100" i="3"/>
  <c r="G207" i="3" s="1"/>
  <c r="G98" i="3"/>
  <c r="G205" i="3" s="1"/>
  <c r="G97" i="3"/>
  <c r="G204" i="3" s="1"/>
  <c r="G96" i="3"/>
  <c r="G203" i="3" s="1"/>
  <c r="G95" i="3"/>
  <c r="G202" i="3" s="1"/>
  <c r="G94" i="3"/>
  <c r="G201" i="3" s="1"/>
  <c r="G93" i="3"/>
  <c r="G200" i="3" s="1"/>
  <c r="G92" i="3"/>
  <c r="G199" i="3" s="1"/>
  <c r="G91" i="3"/>
  <c r="G198" i="3" s="1"/>
  <c r="G90" i="3"/>
  <c r="G197" i="3" s="1"/>
  <c r="G89" i="3"/>
  <c r="G196" i="3" s="1"/>
  <c r="G88" i="3"/>
  <c r="G195" i="3" s="1"/>
  <c r="G86" i="3"/>
  <c r="G193" i="3" s="1"/>
  <c r="G85" i="3"/>
  <c r="G192" i="3" s="1"/>
  <c r="G84" i="3"/>
  <c r="G191" i="3" s="1"/>
  <c r="G83" i="3"/>
  <c r="G190" i="3" s="1"/>
  <c r="G82" i="3"/>
  <c r="G189" i="3" s="1"/>
  <c r="J80" i="2"/>
  <c r="G81" i="3" s="1"/>
  <c r="G188" i="3" s="1"/>
  <c r="J79" i="2"/>
  <c r="G80" i="3" s="1"/>
  <c r="G187" i="3" s="1"/>
  <c r="J78" i="2"/>
  <c r="G79" i="3" s="1"/>
  <c r="G186" i="3" s="1"/>
  <c r="J77" i="2"/>
  <c r="G39" i="3"/>
  <c r="G73" i="3"/>
  <c r="G179" i="3" s="1"/>
  <c r="J71" i="2"/>
  <c r="G72" i="3" s="1"/>
  <c r="G178" i="3" s="1"/>
  <c r="J70" i="2"/>
  <c r="G71" i="3" s="1"/>
  <c r="G177" i="3" s="1"/>
  <c r="J69" i="2"/>
  <c r="G70" i="3" s="1"/>
  <c r="G176" i="3" s="1"/>
  <c r="J68" i="2"/>
  <c r="G69" i="3" s="1"/>
  <c r="G175" i="3" s="1"/>
  <c r="J67" i="2"/>
  <c r="G68" i="3" s="1"/>
  <c r="G174" i="3" s="1"/>
  <c r="J66" i="2"/>
  <c r="G67" i="3" s="1"/>
  <c r="G173" i="3" s="1"/>
  <c r="J65" i="2"/>
  <c r="G66" i="3" s="1"/>
  <c r="G172" i="3" s="1"/>
  <c r="J64" i="2"/>
  <c r="G65" i="3" s="1"/>
  <c r="G171" i="3" s="1"/>
  <c r="J63" i="2"/>
  <c r="G64" i="3" s="1"/>
  <c r="G170" i="3" s="1"/>
  <c r="J62" i="2"/>
  <c r="G63" i="3" s="1"/>
  <c r="G169" i="3" s="1"/>
  <c r="J61" i="2"/>
  <c r="G62" i="3" s="1"/>
  <c r="G168" i="3" s="1"/>
  <c r="J60" i="2"/>
  <c r="G61" i="3" s="1"/>
  <c r="G167" i="3" s="1"/>
  <c r="J59" i="2"/>
  <c r="G60" i="3" s="1"/>
  <c r="G166" i="3" s="1"/>
  <c r="J58" i="2"/>
  <c r="G59" i="3" s="1"/>
  <c r="G165" i="3" s="1"/>
  <c r="J57" i="2"/>
  <c r="G58" i="3" s="1"/>
  <c r="G164" i="3" s="1"/>
  <c r="J56" i="2"/>
  <c r="J55" i="2"/>
  <c r="G56" i="3" s="1"/>
  <c r="G162" i="3" s="1"/>
  <c r="J54" i="2"/>
  <c r="G55" i="3" s="1"/>
  <c r="G161" i="3" s="1"/>
  <c r="J53" i="2"/>
  <c r="G54" i="3" s="1"/>
  <c r="G160" i="3" s="1"/>
  <c r="J52" i="2"/>
  <c r="G53" i="3" s="1"/>
  <c r="G159" i="3" s="1"/>
  <c r="J51" i="2"/>
  <c r="G52" i="3" s="1"/>
  <c r="G158" i="3" s="1"/>
  <c r="J50" i="2"/>
  <c r="G51" i="3" s="1"/>
  <c r="G157" i="3" s="1"/>
  <c r="J49" i="2"/>
  <c r="G50" i="3" s="1"/>
  <c r="G156" i="3" s="1"/>
  <c r="J48" i="2"/>
  <c r="G49" i="3" s="1"/>
  <c r="J47" i="2"/>
  <c r="G48" i="3" s="1"/>
  <c r="G154" i="3" s="1"/>
  <c r="J46" i="2"/>
  <c r="G47" i="3" s="1"/>
  <c r="G153" i="3" s="1"/>
  <c r="J45" i="2"/>
  <c r="G46" i="3" s="1"/>
  <c r="G152" i="3" s="1"/>
  <c r="J44" i="2"/>
  <c r="G45" i="3" s="1"/>
  <c r="J43" i="2"/>
  <c r="G38" i="3"/>
  <c r="G144" i="3" s="1"/>
  <c r="J36" i="2"/>
  <c r="G37" i="3" s="1"/>
  <c r="G143" i="3" s="1"/>
  <c r="J35" i="2"/>
  <c r="G36" i="3" s="1"/>
  <c r="G142" i="3" s="1"/>
  <c r="J34" i="2"/>
  <c r="G35" i="3" s="1"/>
  <c r="G141" i="3" s="1"/>
  <c r="J33" i="2"/>
  <c r="G34" i="3" s="1"/>
  <c r="G140" i="3" s="1"/>
  <c r="J32" i="2"/>
  <c r="G33" i="3" s="1"/>
  <c r="G139" i="3" s="1"/>
  <c r="J31" i="2"/>
  <c r="G32" i="3" s="1"/>
  <c r="G138" i="3" s="1"/>
  <c r="J30" i="2"/>
  <c r="G31" i="3" s="1"/>
  <c r="G137" i="3" s="1"/>
  <c r="J29" i="2"/>
  <c r="G30" i="3" s="1"/>
  <c r="G136" i="3" s="1"/>
  <c r="J28" i="2"/>
  <c r="J27" i="2"/>
  <c r="G28" i="3" s="1"/>
  <c r="G134" i="3" s="1"/>
  <c r="J26" i="2"/>
  <c r="G27" i="3" s="1"/>
  <c r="G133" i="3" s="1"/>
  <c r="J25" i="2"/>
  <c r="G26" i="3" s="1"/>
  <c r="G132" i="3" s="1"/>
  <c r="J24" i="2"/>
  <c r="G25" i="3" s="1"/>
  <c r="G131" i="3" s="1"/>
  <c r="J23" i="2"/>
  <c r="G24" i="3" s="1"/>
  <c r="G130" i="3" s="1"/>
  <c r="J22" i="2"/>
  <c r="G23" i="3" s="1"/>
  <c r="G129" i="3" s="1"/>
  <c r="J21" i="2"/>
  <c r="G22" i="3" s="1"/>
  <c r="G128" i="3" s="1"/>
  <c r="J20" i="2"/>
  <c r="G21" i="3" s="1"/>
  <c r="G127" i="3" s="1"/>
  <c r="J19" i="2"/>
  <c r="G20" i="3" s="1"/>
  <c r="G126" i="3" s="1"/>
  <c r="J18" i="2"/>
  <c r="G19" i="3" s="1"/>
  <c r="G125" i="3" s="1"/>
  <c r="J17" i="2"/>
  <c r="G18" i="3" s="1"/>
  <c r="G124" i="3" s="1"/>
  <c r="J16" i="2"/>
  <c r="G17" i="3" s="1"/>
  <c r="G123" i="3" s="1"/>
  <c r="J15" i="2"/>
  <c r="G16" i="3" s="1"/>
  <c r="G122" i="3" s="1"/>
  <c r="J14" i="2"/>
  <c r="G15" i="3" s="1"/>
  <c r="G121" i="3" s="1"/>
  <c r="J13" i="2"/>
  <c r="G14" i="3" s="1"/>
  <c r="G120" i="3" s="1"/>
  <c r="J12" i="2"/>
  <c r="G13" i="3" s="1"/>
  <c r="G119" i="3" s="1"/>
  <c r="J11" i="2"/>
  <c r="G12" i="3" s="1"/>
  <c r="G118" i="3" s="1"/>
  <c r="J10" i="2"/>
  <c r="G11" i="3" s="1"/>
  <c r="G117" i="3" s="1"/>
  <c r="J9" i="2"/>
  <c r="I108" i="2"/>
  <c r="I74" i="2"/>
  <c r="I40" i="2"/>
  <c r="J109" i="2"/>
  <c r="M37" i="15"/>
  <c r="M50" i="15"/>
  <c r="M54" i="15"/>
  <c r="F6" i="7"/>
  <c r="AP52" i="7"/>
  <c r="E153" i="7"/>
  <c r="D149" i="9"/>
  <c r="AP51" i="7"/>
  <c r="E152" i="7" s="1"/>
  <c r="D148" i="9" s="1"/>
  <c r="AP50" i="7"/>
  <c r="E151" i="7" s="1"/>
  <c r="D147" i="9" s="1"/>
  <c r="AP49" i="7"/>
  <c r="E150" i="7" s="1"/>
  <c r="D146" i="9" s="1"/>
  <c r="AP48" i="7"/>
  <c r="E149" i="7" s="1"/>
  <c r="D145" i="9" s="1"/>
  <c r="AP47" i="7"/>
  <c r="E148" i="7" s="1"/>
  <c r="D144" i="9" s="1"/>
  <c r="AP46" i="7"/>
  <c r="E147" i="7" s="1"/>
  <c r="D143" i="9" s="1"/>
  <c r="AP45" i="7"/>
  <c r="E146" i="7" s="1"/>
  <c r="D142" i="9" s="1"/>
  <c r="AP44" i="7"/>
  <c r="E145" i="7" s="1"/>
  <c r="D141" i="9" s="1"/>
  <c r="AP43" i="7"/>
  <c r="E144" i="7"/>
  <c r="D140" i="9" s="1"/>
  <c r="AP42" i="7"/>
  <c r="E143" i="7" s="1"/>
  <c r="D139" i="9" s="1"/>
  <c r="AP41" i="7"/>
  <c r="E142" i="7" s="1"/>
  <c r="D138" i="9" s="1"/>
  <c r="AP40" i="7"/>
  <c r="E141" i="7" s="1"/>
  <c r="D137" i="9" s="1"/>
  <c r="AP39" i="7"/>
  <c r="E140" i="7" s="1"/>
  <c r="D136" i="9" s="1"/>
  <c r="AP38" i="7"/>
  <c r="E139" i="7" s="1"/>
  <c r="D135" i="9" s="1"/>
  <c r="AP37" i="7"/>
  <c r="E138" i="7" s="1"/>
  <c r="D134" i="9" s="1"/>
  <c r="AP36" i="7"/>
  <c r="E137" i="7" s="1"/>
  <c r="D133" i="9" s="1"/>
  <c r="AP35" i="7"/>
  <c r="E136" i="7"/>
  <c r="D132" i="9" s="1"/>
  <c r="AP34" i="7"/>
  <c r="E135" i="7" s="1"/>
  <c r="D131" i="9" s="1"/>
  <c r="AP33" i="7"/>
  <c r="E134" i="7"/>
  <c r="D130" i="9" s="1"/>
  <c r="AP32" i="7"/>
  <c r="E133" i="7"/>
  <c r="D129" i="9"/>
  <c r="AP31" i="7"/>
  <c r="E132" i="7" s="1"/>
  <c r="D128" i="9" s="1"/>
  <c r="AP30" i="7"/>
  <c r="E131" i="7" s="1"/>
  <c r="D127" i="9" s="1"/>
  <c r="AP29" i="7"/>
  <c r="E130" i="7"/>
  <c r="D126" i="9" s="1"/>
  <c r="AP28" i="7"/>
  <c r="E129" i="7"/>
  <c r="D125" i="9"/>
  <c r="AP27" i="7"/>
  <c r="E128" i="7" s="1"/>
  <c r="D124" i="9" s="1"/>
  <c r="AP26" i="7"/>
  <c r="E127" i="7" s="1"/>
  <c r="D123" i="9" s="1"/>
  <c r="AP25" i="7"/>
  <c r="E126" i="7"/>
  <c r="D122" i="9" s="1"/>
  <c r="AP24" i="7"/>
  <c r="E125" i="7"/>
  <c r="D121" i="9"/>
  <c r="AP23" i="7"/>
  <c r="E124" i="7" s="1"/>
  <c r="D120" i="9" s="1"/>
  <c r="AP22" i="7"/>
  <c r="E123" i="7" s="1"/>
  <c r="D119" i="9" s="1"/>
  <c r="AP21" i="7"/>
  <c r="E122" i="7"/>
  <c r="D118" i="9" s="1"/>
  <c r="AP20" i="7"/>
  <c r="E121" i="7"/>
  <c r="D117" i="9" s="1"/>
  <c r="AP19" i="7"/>
  <c r="E120" i="7" s="1"/>
  <c r="D116" i="9" s="1"/>
  <c r="AP18" i="7"/>
  <c r="E119" i="7"/>
  <c r="D115" i="9" s="1"/>
  <c r="AP17" i="7"/>
  <c r="E118" i="7" s="1"/>
  <c r="D114" i="9" s="1"/>
  <c r="AP16" i="7"/>
  <c r="E117" i="7" s="1"/>
  <c r="D113" i="9" s="1"/>
  <c r="AP15" i="7"/>
  <c r="E116" i="7"/>
  <c r="D112" i="9" s="1"/>
  <c r="AP14" i="7"/>
  <c r="E115" i="7" s="1"/>
  <c r="D111" i="9" s="1"/>
  <c r="AP13" i="7"/>
  <c r="E114" i="7"/>
  <c r="D110" i="9" s="1"/>
  <c r="AP12" i="7"/>
  <c r="E113" i="7" s="1"/>
  <c r="D109" i="9" s="1"/>
  <c r="AP11" i="7"/>
  <c r="E112" i="7"/>
  <c r="D108" i="9" s="1"/>
  <c r="AP10" i="7"/>
  <c r="E111" i="7"/>
  <c r="D107" i="9" s="1"/>
  <c r="AP9" i="7"/>
  <c r="E110" i="7"/>
  <c r="D106" i="9"/>
  <c r="AP8" i="7"/>
  <c r="E109" i="7"/>
  <c r="D105" i="9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P103" i="7"/>
  <c r="AP102" i="7"/>
  <c r="AP101" i="7"/>
  <c r="AP100" i="7"/>
  <c r="AP99" i="7"/>
  <c r="AP98" i="7"/>
  <c r="AP97" i="7"/>
  <c r="AP96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107" i="7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C77" i="4"/>
  <c r="AT77" i="4"/>
  <c r="G77" i="4"/>
  <c r="C14" i="4"/>
  <c r="E14" i="4"/>
  <c r="G14" i="4"/>
  <c r="I110" i="2"/>
  <c r="E261" i="3"/>
  <c r="G103" i="3"/>
  <c r="G210" i="3" s="1"/>
  <c r="G99" i="3"/>
  <c r="G206" i="3" s="1"/>
  <c r="G87" i="3"/>
  <c r="G194" i="3" s="1"/>
  <c r="BE19" i="1"/>
  <c r="BE18" i="1"/>
  <c r="BD19" i="1"/>
  <c r="BD18" i="1"/>
  <c r="AY19" i="1"/>
  <c r="AX19" i="1"/>
  <c r="AY18" i="1"/>
  <c r="AX18" i="1"/>
  <c r="BE23" i="1"/>
  <c r="BE22" i="1"/>
  <c r="BA23" i="1"/>
  <c r="BA22" i="1"/>
  <c r="M14" i="15"/>
  <c r="M36" i="15"/>
  <c r="M38" i="15"/>
  <c r="M39" i="15"/>
  <c r="M40" i="15"/>
  <c r="M41" i="15"/>
  <c r="M42" i="15"/>
  <c r="M43" i="15"/>
  <c r="M44" i="15"/>
  <c r="M45" i="15"/>
  <c r="M46" i="15"/>
  <c r="M47" i="15"/>
  <c r="M48" i="15"/>
  <c r="M51" i="15"/>
  <c r="M52" i="15"/>
  <c r="M53" i="15"/>
  <c r="M56" i="15"/>
  <c r="M57" i="15"/>
  <c r="M58" i="15"/>
  <c r="M59" i="15"/>
  <c r="M60" i="15"/>
  <c r="M61" i="15"/>
  <c r="M62" i="15"/>
  <c r="M63" i="15"/>
  <c r="M64" i="1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C58" i="3"/>
  <c r="J80" i="14" s="1"/>
  <c r="AW80" i="14" s="1"/>
  <c r="CI80" i="14" s="1"/>
  <c r="C56" i="3"/>
  <c r="C162" i="3" s="1"/>
  <c r="C44" i="3"/>
  <c r="J66" i="14"/>
  <c r="AW66" i="14" s="1"/>
  <c r="CI66" i="14" s="1"/>
  <c r="C49" i="3"/>
  <c r="J71" i="14" s="1"/>
  <c r="AW71" i="14" s="1"/>
  <c r="CI71" i="14" s="1"/>
  <c r="C45" i="3"/>
  <c r="J67" i="14"/>
  <c r="AW67" i="14" s="1"/>
  <c r="CI67" i="14" s="1"/>
  <c r="C51" i="3"/>
  <c r="C157" i="3" s="1"/>
  <c r="C52" i="3"/>
  <c r="J74" i="14" s="1"/>
  <c r="AW74" i="14" s="1"/>
  <c r="CI74" i="14" s="1"/>
  <c r="I13" i="14"/>
  <c r="C48" i="3"/>
  <c r="J70" i="14" s="1"/>
  <c r="AW70" i="14" s="1"/>
  <c r="CI70" i="14" s="1"/>
  <c r="J9" i="14"/>
  <c r="I1" i="14"/>
  <c r="J97" i="14"/>
  <c r="J65" i="14"/>
  <c r="J34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AW23" i="1"/>
  <c r="BC19" i="1"/>
  <c r="AW22" i="1"/>
  <c r="DM107" i="3"/>
  <c r="DM106" i="3"/>
  <c r="DM105" i="3"/>
  <c r="DM104" i="3"/>
  <c r="DM103" i="3"/>
  <c r="DM102" i="3"/>
  <c r="DM101" i="3"/>
  <c r="DM100" i="3"/>
  <c r="DM99" i="3"/>
  <c r="DM98" i="3"/>
  <c r="DM97" i="3"/>
  <c r="DM96" i="3"/>
  <c r="DM95" i="3"/>
  <c r="DM94" i="3"/>
  <c r="DM93" i="3"/>
  <c r="DM92" i="3"/>
  <c r="DM91" i="3"/>
  <c r="DM90" i="3"/>
  <c r="DM89" i="3"/>
  <c r="DM88" i="3"/>
  <c r="DM87" i="3"/>
  <c r="DM86" i="3"/>
  <c r="DM85" i="3"/>
  <c r="DM84" i="3"/>
  <c r="DM83" i="3"/>
  <c r="DM82" i="3"/>
  <c r="DM81" i="3"/>
  <c r="DM80" i="3"/>
  <c r="DM79" i="3"/>
  <c r="DM78" i="3"/>
  <c r="DL79" i="3"/>
  <c r="DL80" i="3"/>
  <c r="DL81" i="3"/>
  <c r="DL82" i="3"/>
  <c r="DL83" i="3"/>
  <c r="DL84" i="3"/>
  <c r="DL85" i="3"/>
  <c r="DL86" i="3"/>
  <c r="DL87" i="3"/>
  <c r="DL88" i="3"/>
  <c r="DL89" i="3"/>
  <c r="DL90" i="3"/>
  <c r="DL91" i="3"/>
  <c r="DL92" i="3"/>
  <c r="DL93" i="3"/>
  <c r="DL94" i="3"/>
  <c r="DL95" i="3"/>
  <c r="DL96" i="3"/>
  <c r="DL97" i="3"/>
  <c r="DL98" i="3"/>
  <c r="DL99" i="3"/>
  <c r="DL100" i="3"/>
  <c r="DL101" i="3"/>
  <c r="DL102" i="3"/>
  <c r="DL103" i="3"/>
  <c r="DL104" i="3"/>
  <c r="DL105" i="3"/>
  <c r="DL106" i="3"/>
  <c r="DL107" i="3"/>
  <c r="DL78" i="3"/>
  <c r="DL45" i="3"/>
  <c r="DM45" i="3"/>
  <c r="DL46" i="3"/>
  <c r="DM46" i="3"/>
  <c r="DL47" i="3"/>
  <c r="DM47" i="3"/>
  <c r="DL48" i="3"/>
  <c r="DM48" i="3"/>
  <c r="DL49" i="3"/>
  <c r="DM49" i="3"/>
  <c r="DL50" i="3"/>
  <c r="DM50" i="3"/>
  <c r="DL51" i="3"/>
  <c r="DM51" i="3"/>
  <c r="DL52" i="3"/>
  <c r="DM52" i="3"/>
  <c r="DL53" i="3"/>
  <c r="DM53" i="3"/>
  <c r="DL54" i="3"/>
  <c r="DM54" i="3"/>
  <c r="DL55" i="3"/>
  <c r="DM55" i="3"/>
  <c r="DL56" i="3"/>
  <c r="DM56" i="3"/>
  <c r="DL57" i="3"/>
  <c r="DM57" i="3"/>
  <c r="DL58" i="3"/>
  <c r="DM58" i="3"/>
  <c r="DL59" i="3"/>
  <c r="DM59" i="3"/>
  <c r="DL60" i="3"/>
  <c r="DM60" i="3"/>
  <c r="DL61" i="3"/>
  <c r="DM61" i="3"/>
  <c r="DL62" i="3"/>
  <c r="DM62" i="3"/>
  <c r="DL63" i="3"/>
  <c r="DM63" i="3"/>
  <c r="DL64" i="3"/>
  <c r="DM64" i="3"/>
  <c r="DL65" i="3"/>
  <c r="DM65" i="3"/>
  <c r="DL66" i="3"/>
  <c r="DM66" i="3"/>
  <c r="DL67" i="3"/>
  <c r="DM67" i="3"/>
  <c r="DL68" i="3"/>
  <c r="DM68" i="3"/>
  <c r="DL69" i="3"/>
  <c r="DM69" i="3"/>
  <c r="DL70" i="3"/>
  <c r="DM70" i="3"/>
  <c r="DL71" i="3"/>
  <c r="DM71" i="3"/>
  <c r="DL72" i="3"/>
  <c r="DM72" i="3"/>
  <c r="DL73" i="3"/>
  <c r="DM73" i="3"/>
  <c r="DM44" i="3"/>
  <c r="DL44" i="3"/>
  <c r="DL11" i="3"/>
  <c r="DM11" i="3"/>
  <c r="DL12" i="3"/>
  <c r="DM12" i="3"/>
  <c r="DL13" i="3"/>
  <c r="DM13" i="3"/>
  <c r="DL14" i="3"/>
  <c r="DM14" i="3"/>
  <c r="DL15" i="3"/>
  <c r="DM15" i="3"/>
  <c r="DL16" i="3"/>
  <c r="DM16" i="3"/>
  <c r="DL17" i="3"/>
  <c r="DM17" i="3"/>
  <c r="DL18" i="3"/>
  <c r="DM18" i="3"/>
  <c r="DL19" i="3"/>
  <c r="DM19" i="3"/>
  <c r="DL20" i="3"/>
  <c r="DM20" i="3"/>
  <c r="DL21" i="3"/>
  <c r="DM21" i="3"/>
  <c r="DL22" i="3"/>
  <c r="DM22" i="3"/>
  <c r="DL23" i="3"/>
  <c r="DM23" i="3"/>
  <c r="DL24" i="3"/>
  <c r="DM24" i="3"/>
  <c r="DL25" i="3"/>
  <c r="DM25" i="3"/>
  <c r="DL26" i="3"/>
  <c r="DM26" i="3"/>
  <c r="DL27" i="3"/>
  <c r="DM27" i="3"/>
  <c r="DL28" i="3"/>
  <c r="DM28" i="3"/>
  <c r="DL29" i="3"/>
  <c r="DM29" i="3"/>
  <c r="DL30" i="3"/>
  <c r="DM30" i="3"/>
  <c r="DL31" i="3"/>
  <c r="DM31" i="3"/>
  <c r="DL32" i="3"/>
  <c r="DM32" i="3"/>
  <c r="DL33" i="3"/>
  <c r="DM33" i="3"/>
  <c r="DL34" i="3"/>
  <c r="DM34" i="3"/>
  <c r="DL35" i="3"/>
  <c r="DM35" i="3"/>
  <c r="DL36" i="3"/>
  <c r="DM36" i="3"/>
  <c r="DL37" i="3"/>
  <c r="DM37" i="3"/>
  <c r="DL38" i="3"/>
  <c r="DM38" i="3"/>
  <c r="DL39" i="3"/>
  <c r="DM39" i="3"/>
  <c r="DM10" i="3"/>
  <c r="DL10" i="3"/>
  <c r="G106" i="4"/>
  <c r="F106" i="4"/>
  <c r="E106" i="4"/>
  <c r="D106" i="4"/>
  <c r="C106" i="4"/>
  <c r="G105" i="4"/>
  <c r="F105" i="4"/>
  <c r="E105" i="4"/>
  <c r="D105" i="4"/>
  <c r="C105" i="4"/>
  <c r="G104" i="4"/>
  <c r="F104" i="4"/>
  <c r="E104" i="4"/>
  <c r="D104" i="4"/>
  <c r="C104" i="4"/>
  <c r="G103" i="4"/>
  <c r="F103" i="4"/>
  <c r="E103" i="4"/>
  <c r="D103" i="4"/>
  <c r="C103" i="4"/>
  <c r="AT103" i="4" s="1"/>
  <c r="G102" i="4"/>
  <c r="F102" i="4"/>
  <c r="E102" i="4"/>
  <c r="D102" i="4"/>
  <c r="C102" i="4"/>
  <c r="G101" i="4"/>
  <c r="F101" i="4"/>
  <c r="E101" i="4"/>
  <c r="D101" i="4"/>
  <c r="C101" i="4"/>
  <c r="AT101" i="4" s="1"/>
  <c r="G100" i="4"/>
  <c r="F100" i="4"/>
  <c r="E100" i="4"/>
  <c r="D100" i="4"/>
  <c r="C100" i="4"/>
  <c r="G99" i="4"/>
  <c r="F99" i="4"/>
  <c r="E99" i="4"/>
  <c r="D99" i="4"/>
  <c r="C99" i="4"/>
  <c r="AT99" i="4" s="1"/>
  <c r="G98" i="4"/>
  <c r="F98" i="4"/>
  <c r="E98" i="4"/>
  <c r="D98" i="4"/>
  <c r="C98" i="4"/>
  <c r="G97" i="4"/>
  <c r="F97" i="4"/>
  <c r="E97" i="4"/>
  <c r="D97" i="4"/>
  <c r="C97" i="4"/>
  <c r="G96" i="4"/>
  <c r="F96" i="4"/>
  <c r="E96" i="4"/>
  <c r="D96" i="4"/>
  <c r="C96" i="4"/>
  <c r="G95" i="4"/>
  <c r="F95" i="4"/>
  <c r="E95" i="4"/>
  <c r="D95" i="4"/>
  <c r="C95" i="4"/>
  <c r="G94" i="4"/>
  <c r="F94" i="4"/>
  <c r="E94" i="4"/>
  <c r="D94" i="4"/>
  <c r="C94" i="4"/>
  <c r="G93" i="4"/>
  <c r="F93" i="4"/>
  <c r="E93" i="4"/>
  <c r="D93" i="4"/>
  <c r="C93" i="4"/>
  <c r="G92" i="4"/>
  <c r="F92" i="4"/>
  <c r="E92" i="4"/>
  <c r="D92" i="4"/>
  <c r="C92" i="4"/>
  <c r="G91" i="4"/>
  <c r="F91" i="4"/>
  <c r="E91" i="4"/>
  <c r="D91" i="4"/>
  <c r="C91" i="4"/>
  <c r="R91" i="4" s="1"/>
  <c r="G90" i="4"/>
  <c r="F90" i="4"/>
  <c r="E90" i="4"/>
  <c r="D90" i="4"/>
  <c r="C90" i="4"/>
  <c r="G89" i="4"/>
  <c r="F89" i="4"/>
  <c r="E89" i="4"/>
  <c r="D89" i="4"/>
  <c r="C89" i="4"/>
  <c r="R89" i="4" s="1"/>
  <c r="G88" i="4"/>
  <c r="F88" i="4"/>
  <c r="E88" i="4"/>
  <c r="D88" i="4"/>
  <c r="C88" i="4"/>
  <c r="G87" i="4"/>
  <c r="F87" i="4"/>
  <c r="E87" i="4"/>
  <c r="D87" i="4"/>
  <c r="C87" i="4"/>
  <c r="R87" i="4" s="1"/>
  <c r="G86" i="4"/>
  <c r="F86" i="4"/>
  <c r="E86" i="4"/>
  <c r="D86" i="4"/>
  <c r="C86" i="4"/>
  <c r="AT86" i="4" s="1"/>
  <c r="G85" i="4"/>
  <c r="F85" i="4"/>
  <c r="E85" i="4"/>
  <c r="D85" i="4"/>
  <c r="C85" i="4"/>
  <c r="R85" i="4" s="1"/>
  <c r="G84" i="4"/>
  <c r="F84" i="4"/>
  <c r="E84" i="4"/>
  <c r="D84" i="4"/>
  <c r="C84" i="4"/>
  <c r="AT84" i="4" s="1"/>
  <c r="G83" i="4"/>
  <c r="F83" i="4"/>
  <c r="E83" i="4"/>
  <c r="D83" i="4"/>
  <c r="C83" i="4"/>
  <c r="G82" i="4"/>
  <c r="F82" i="4"/>
  <c r="E82" i="4"/>
  <c r="D82" i="4"/>
  <c r="C82" i="4"/>
  <c r="R82" i="4" s="1"/>
  <c r="G81" i="4"/>
  <c r="F81" i="4"/>
  <c r="E81" i="4"/>
  <c r="D81" i="4"/>
  <c r="C81" i="4"/>
  <c r="AT81" i="4" s="1"/>
  <c r="G80" i="4"/>
  <c r="F80" i="4"/>
  <c r="E80" i="4"/>
  <c r="D80" i="4"/>
  <c r="C80" i="4"/>
  <c r="G79" i="4"/>
  <c r="F79" i="4"/>
  <c r="E79" i="4"/>
  <c r="D79" i="4"/>
  <c r="C79" i="4"/>
  <c r="AK79" i="4" s="1"/>
  <c r="G78" i="4"/>
  <c r="F78" i="4"/>
  <c r="E78" i="4"/>
  <c r="D78" i="4"/>
  <c r="C78" i="4"/>
  <c r="F77" i="4"/>
  <c r="E77" i="4"/>
  <c r="D77" i="4"/>
  <c r="G72" i="4"/>
  <c r="F72" i="4"/>
  <c r="E72" i="4"/>
  <c r="D72" i="4"/>
  <c r="C72" i="4"/>
  <c r="G71" i="4"/>
  <c r="F71" i="4"/>
  <c r="E71" i="4"/>
  <c r="D71" i="4"/>
  <c r="C71" i="4"/>
  <c r="G70" i="4"/>
  <c r="F70" i="4"/>
  <c r="E70" i="4"/>
  <c r="D70" i="4"/>
  <c r="C70" i="4"/>
  <c r="G69" i="4"/>
  <c r="F69" i="4"/>
  <c r="E69" i="4"/>
  <c r="D69" i="4"/>
  <c r="C69" i="4"/>
  <c r="R69" i="4"/>
  <c r="G68" i="4"/>
  <c r="F68" i="4"/>
  <c r="E68" i="4"/>
  <c r="D68" i="4"/>
  <c r="C68" i="4"/>
  <c r="G67" i="4"/>
  <c r="F67" i="4"/>
  <c r="E67" i="4"/>
  <c r="D67" i="4"/>
  <c r="C67" i="4"/>
  <c r="G66" i="4"/>
  <c r="F66" i="4"/>
  <c r="E66" i="4"/>
  <c r="D66" i="4"/>
  <c r="C66" i="4"/>
  <c r="G65" i="4"/>
  <c r="F65" i="4"/>
  <c r="E65" i="4"/>
  <c r="D65" i="4"/>
  <c r="C65" i="4"/>
  <c r="G64" i="4"/>
  <c r="F64" i="4"/>
  <c r="E64" i="4"/>
  <c r="D64" i="4"/>
  <c r="C64" i="4"/>
  <c r="G63" i="4"/>
  <c r="F63" i="4"/>
  <c r="E63" i="4"/>
  <c r="D63" i="4"/>
  <c r="C63" i="4"/>
  <c r="G62" i="4"/>
  <c r="F62" i="4"/>
  <c r="E62" i="4"/>
  <c r="D62" i="4"/>
  <c r="C62" i="4"/>
  <c r="G61" i="4"/>
  <c r="F61" i="4"/>
  <c r="E61" i="4"/>
  <c r="D61" i="4"/>
  <c r="C61" i="4"/>
  <c r="R61" i="4" s="1"/>
  <c r="G60" i="4"/>
  <c r="F60" i="4"/>
  <c r="E60" i="4"/>
  <c r="D60" i="4"/>
  <c r="C60" i="4"/>
  <c r="R60" i="4" s="1"/>
  <c r="G59" i="4"/>
  <c r="F59" i="4"/>
  <c r="E59" i="4"/>
  <c r="D59" i="4"/>
  <c r="C59" i="4"/>
  <c r="AT59" i="4" s="1"/>
  <c r="G58" i="4"/>
  <c r="F58" i="4"/>
  <c r="E58" i="4"/>
  <c r="D58" i="4"/>
  <c r="C58" i="4"/>
  <c r="AL58" i="4" s="1"/>
  <c r="G57" i="4"/>
  <c r="F57" i="4"/>
  <c r="E57" i="4"/>
  <c r="D57" i="4"/>
  <c r="C57" i="4"/>
  <c r="AT57" i="4" s="1"/>
  <c r="G56" i="4"/>
  <c r="F56" i="4"/>
  <c r="E56" i="4"/>
  <c r="D56" i="4"/>
  <c r="C56" i="4"/>
  <c r="AT56" i="4" s="1"/>
  <c r="G55" i="4"/>
  <c r="F55" i="4"/>
  <c r="E55" i="4"/>
  <c r="D55" i="4"/>
  <c r="C55" i="4"/>
  <c r="AT55" i="4" s="1"/>
  <c r="G54" i="4"/>
  <c r="F54" i="4"/>
  <c r="E54" i="4"/>
  <c r="D54" i="4"/>
  <c r="C54" i="4"/>
  <c r="AO54" i="4" s="1"/>
  <c r="AT54" i="4"/>
  <c r="G53" i="4"/>
  <c r="F53" i="4"/>
  <c r="E53" i="4"/>
  <c r="D53" i="4"/>
  <c r="C53" i="4"/>
  <c r="AT53" i="4"/>
  <c r="G52" i="4"/>
  <c r="F52" i="4"/>
  <c r="E52" i="4"/>
  <c r="D52" i="4"/>
  <c r="C52" i="4"/>
  <c r="AT52" i="4"/>
  <c r="G51" i="4"/>
  <c r="F51" i="4"/>
  <c r="E51" i="4"/>
  <c r="D51" i="4"/>
  <c r="C51" i="4"/>
  <c r="AT51" i="4"/>
  <c r="G50" i="4"/>
  <c r="F50" i="4"/>
  <c r="E50" i="4"/>
  <c r="D50" i="4"/>
  <c r="C50" i="4"/>
  <c r="AT50" i="4" s="1"/>
  <c r="G49" i="4"/>
  <c r="F49" i="4"/>
  <c r="E49" i="4"/>
  <c r="D49" i="4"/>
  <c r="C49" i="4"/>
  <c r="R49" i="4" s="1"/>
  <c r="G48" i="4"/>
  <c r="F48" i="4"/>
  <c r="E48" i="4"/>
  <c r="D48" i="4"/>
  <c r="C48" i="4"/>
  <c r="AT48" i="4" s="1"/>
  <c r="G47" i="4"/>
  <c r="F47" i="4"/>
  <c r="E47" i="4"/>
  <c r="D47" i="4"/>
  <c r="C47" i="4"/>
  <c r="AT47" i="4"/>
  <c r="G46" i="4"/>
  <c r="F46" i="4"/>
  <c r="E46" i="4"/>
  <c r="D46" i="4"/>
  <c r="C46" i="4"/>
  <c r="AT46" i="4" s="1"/>
  <c r="G45" i="4"/>
  <c r="F45" i="4"/>
  <c r="E45" i="4"/>
  <c r="D45" i="4"/>
  <c r="C45" i="4"/>
  <c r="AT45" i="4" s="1"/>
  <c r="G44" i="4"/>
  <c r="F44" i="4"/>
  <c r="E44" i="4"/>
  <c r="D44" i="4"/>
  <c r="C44" i="4"/>
  <c r="AT44" i="4"/>
  <c r="G43" i="4"/>
  <c r="F43" i="4"/>
  <c r="E43" i="4"/>
  <c r="D43" i="4"/>
  <c r="C43" i="4"/>
  <c r="AT43" i="4"/>
  <c r="G38" i="4"/>
  <c r="F38" i="4"/>
  <c r="E38" i="4"/>
  <c r="D38" i="4"/>
  <c r="C38" i="4"/>
  <c r="G37" i="4"/>
  <c r="F37" i="4"/>
  <c r="E37" i="4"/>
  <c r="D37" i="4"/>
  <c r="C37" i="4"/>
  <c r="G36" i="4"/>
  <c r="F36" i="4"/>
  <c r="E36" i="4"/>
  <c r="D36" i="4"/>
  <c r="C36" i="4"/>
  <c r="AJ36" i="4" s="1"/>
  <c r="G35" i="4"/>
  <c r="F35" i="4"/>
  <c r="E35" i="4"/>
  <c r="D35" i="4"/>
  <c r="C35" i="4"/>
  <c r="R35" i="4" s="1"/>
  <c r="G34" i="4"/>
  <c r="F34" i="4"/>
  <c r="E34" i="4"/>
  <c r="D34" i="4"/>
  <c r="C34" i="4"/>
  <c r="AL34" i="4" s="1"/>
  <c r="G33" i="4"/>
  <c r="F33" i="4"/>
  <c r="E33" i="4"/>
  <c r="D33" i="4"/>
  <c r="C33" i="4"/>
  <c r="R33" i="4" s="1"/>
  <c r="G32" i="4"/>
  <c r="F32" i="4"/>
  <c r="E32" i="4"/>
  <c r="D32" i="4"/>
  <c r="C32" i="4"/>
  <c r="AT32" i="4" s="1"/>
  <c r="G31" i="4"/>
  <c r="F31" i="4"/>
  <c r="E31" i="4"/>
  <c r="D31" i="4"/>
  <c r="C31" i="4"/>
  <c r="AT31" i="4" s="1"/>
  <c r="G30" i="4"/>
  <c r="F30" i="4"/>
  <c r="E30" i="4"/>
  <c r="D30" i="4"/>
  <c r="C30" i="4"/>
  <c r="AL30" i="4" s="1"/>
  <c r="G29" i="4"/>
  <c r="F29" i="4"/>
  <c r="E29" i="4"/>
  <c r="D29" i="4"/>
  <c r="C29" i="4"/>
  <c r="AM29" i="4" s="1"/>
  <c r="G28" i="4"/>
  <c r="F28" i="4"/>
  <c r="E28" i="4"/>
  <c r="D28" i="4"/>
  <c r="C28" i="4"/>
  <c r="R28" i="4" s="1"/>
  <c r="G27" i="4"/>
  <c r="F27" i="4"/>
  <c r="E27" i="4"/>
  <c r="D27" i="4"/>
  <c r="C27" i="4"/>
  <c r="R27" i="4" s="1"/>
  <c r="G26" i="4"/>
  <c r="F26" i="4"/>
  <c r="E26" i="4"/>
  <c r="D26" i="4"/>
  <c r="C26" i="4"/>
  <c r="R26" i="4" s="1"/>
  <c r="G25" i="4"/>
  <c r="F25" i="4"/>
  <c r="E25" i="4"/>
  <c r="D25" i="4"/>
  <c r="C25" i="4"/>
  <c r="AJ25" i="4" s="1"/>
  <c r="G24" i="4"/>
  <c r="F24" i="4"/>
  <c r="E24" i="4"/>
  <c r="D24" i="4"/>
  <c r="C24" i="4"/>
  <c r="AT24" i="4" s="1"/>
  <c r="G23" i="4"/>
  <c r="F23" i="4"/>
  <c r="E23" i="4"/>
  <c r="D23" i="4"/>
  <c r="C23" i="4"/>
  <c r="AT23" i="4" s="1"/>
  <c r="G22" i="4"/>
  <c r="F22" i="4"/>
  <c r="E22" i="4"/>
  <c r="D22" i="4"/>
  <c r="C22" i="4"/>
  <c r="AT22" i="4" s="1"/>
  <c r="G21" i="4"/>
  <c r="F21" i="4"/>
  <c r="E21" i="4"/>
  <c r="D21" i="4"/>
  <c r="C21" i="4"/>
  <c r="AT21" i="4" s="1"/>
  <c r="G20" i="4"/>
  <c r="F20" i="4"/>
  <c r="E20" i="4"/>
  <c r="D20" i="4"/>
  <c r="C20" i="4"/>
  <c r="AT20" i="4"/>
  <c r="G19" i="4"/>
  <c r="F19" i="4"/>
  <c r="E19" i="4"/>
  <c r="D19" i="4"/>
  <c r="C19" i="4"/>
  <c r="AT19" i="4" s="1"/>
  <c r="G18" i="4"/>
  <c r="F18" i="4"/>
  <c r="E18" i="4"/>
  <c r="D18" i="4"/>
  <c r="C18" i="4"/>
  <c r="AT18" i="4" s="1"/>
  <c r="G17" i="4"/>
  <c r="F17" i="4"/>
  <c r="E17" i="4"/>
  <c r="D17" i="4"/>
  <c r="C17" i="4"/>
  <c r="AT17" i="4"/>
  <c r="G16" i="4"/>
  <c r="F16" i="4"/>
  <c r="E16" i="4"/>
  <c r="D16" i="4"/>
  <c r="C16" i="4"/>
  <c r="AT16" i="4"/>
  <c r="G15" i="4"/>
  <c r="F15" i="4"/>
  <c r="E15" i="4"/>
  <c r="D15" i="4"/>
  <c r="C15" i="4"/>
  <c r="AT15" i="4" s="1"/>
  <c r="F14" i="4"/>
  <c r="D14" i="4"/>
  <c r="G13" i="4"/>
  <c r="F13" i="4"/>
  <c r="E13" i="4"/>
  <c r="D13" i="4"/>
  <c r="C13" i="4"/>
  <c r="AT13" i="4" s="1"/>
  <c r="G12" i="4"/>
  <c r="F12" i="4"/>
  <c r="E12" i="4"/>
  <c r="D12" i="4"/>
  <c r="C12" i="4"/>
  <c r="AT12" i="4"/>
  <c r="G11" i="4"/>
  <c r="F11" i="4"/>
  <c r="E11" i="4"/>
  <c r="D11" i="4"/>
  <c r="C11" i="4"/>
  <c r="AT11" i="4" s="1"/>
  <c r="G10" i="4"/>
  <c r="F10" i="4"/>
  <c r="E10" i="4"/>
  <c r="D10" i="4"/>
  <c r="C10" i="4"/>
  <c r="AT10" i="4" s="1"/>
  <c r="G9" i="4"/>
  <c r="F9" i="4"/>
  <c r="E9" i="4"/>
  <c r="D9" i="4"/>
  <c r="C9" i="4"/>
  <c r="AT9" i="4" s="1"/>
  <c r="C107" i="3"/>
  <c r="C214" i="3" s="1"/>
  <c r="C106" i="3"/>
  <c r="C213" i="3" s="1"/>
  <c r="C105" i="3"/>
  <c r="C212" i="3" s="1"/>
  <c r="C104" i="3"/>
  <c r="C103" i="3"/>
  <c r="C210" i="3" s="1"/>
  <c r="C102" i="3"/>
  <c r="C101" i="3"/>
  <c r="C208" i="3" s="1"/>
  <c r="C100" i="3"/>
  <c r="C207" i="3" s="1"/>
  <c r="C99" i="3"/>
  <c r="C206" i="3" s="1"/>
  <c r="C98" i="3"/>
  <c r="C205" i="3" s="1"/>
  <c r="C97" i="3"/>
  <c r="C204" i="3" s="1"/>
  <c r="C96" i="3"/>
  <c r="J116" i="14" s="1"/>
  <c r="AW116" i="14" s="1"/>
  <c r="CI116" i="14" s="1"/>
  <c r="C95" i="3"/>
  <c r="J115" i="14" s="1"/>
  <c r="AW115" i="14" s="1"/>
  <c r="CI115" i="14" s="1"/>
  <c r="C94" i="3"/>
  <c r="J114" i="14" s="1"/>
  <c r="AW114" i="14" s="1"/>
  <c r="CI114" i="14" s="1"/>
  <c r="C93" i="3"/>
  <c r="C200" i="3" s="1"/>
  <c r="C92" i="3"/>
  <c r="C91" i="3"/>
  <c r="C198" i="3" s="1"/>
  <c r="C90" i="3"/>
  <c r="C197" i="3" s="1"/>
  <c r="C89" i="3"/>
  <c r="J109" i="14" s="1"/>
  <c r="AW109" i="14" s="1"/>
  <c r="CI109" i="14" s="1"/>
  <c r="C88" i="3"/>
  <c r="C195" i="3" s="1"/>
  <c r="C87" i="3"/>
  <c r="C194" i="3" s="1"/>
  <c r="C86" i="3"/>
  <c r="C193" i="3" s="1"/>
  <c r="C85" i="3"/>
  <c r="C84" i="3"/>
  <c r="C83" i="3"/>
  <c r="J103" i="14" s="1"/>
  <c r="AW103" i="14" s="1"/>
  <c r="CI103" i="14" s="1"/>
  <c r="C82" i="3"/>
  <c r="C81" i="3"/>
  <c r="C80" i="3"/>
  <c r="C79" i="3"/>
  <c r="C186" i="3" s="1"/>
  <c r="C78" i="3"/>
  <c r="C73" i="3"/>
  <c r="C179" i="3" s="1"/>
  <c r="C72" i="3"/>
  <c r="J94" i="14" s="1"/>
  <c r="AW94" i="14" s="1"/>
  <c r="CI94" i="14" s="1"/>
  <c r="C71" i="3"/>
  <c r="J93" i="14" s="1"/>
  <c r="AW93" i="14" s="1"/>
  <c r="CI93" i="14" s="1"/>
  <c r="C70" i="3"/>
  <c r="C176" i="3" s="1"/>
  <c r="C69" i="3"/>
  <c r="C68" i="3"/>
  <c r="J90" i="14" s="1"/>
  <c r="AW90" i="14" s="1"/>
  <c r="CI90" i="14" s="1"/>
  <c r="C67" i="3"/>
  <c r="J89" i="14" s="1"/>
  <c r="AW89" i="14" s="1"/>
  <c r="CI89" i="14" s="1"/>
  <c r="C66" i="3"/>
  <c r="J88" i="14" s="1"/>
  <c r="AW88" i="14" s="1"/>
  <c r="CI88" i="14" s="1"/>
  <c r="C65" i="3"/>
  <c r="J87" i="14" s="1"/>
  <c r="AW87" i="14" s="1"/>
  <c r="CI87" i="14" s="1"/>
  <c r="C64" i="3"/>
  <c r="J86" i="14" s="1"/>
  <c r="AW86" i="14" s="1"/>
  <c r="CI86" i="14" s="1"/>
  <c r="C63" i="3"/>
  <c r="J85" i="14" s="1"/>
  <c r="AW85" i="14" s="1"/>
  <c r="CI85" i="14" s="1"/>
  <c r="C62" i="3"/>
  <c r="J84" i="14" s="1"/>
  <c r="AW84" i="14" s="1"/>
  <c r="CI84" i="14" s="1"/>
  <c r="C61" i="3"/>
  <c r="C60" i="3"/>
  <c r="C166" i="3" s="1"/>
  <c r="C59" i="3"/>
  <c r="J81" i="14" s="1"/>
  <c r="AW81" i="14" s="1"/>
  <c r="CI81" i="14" s="1"/>
  <c r="C57" i="3"/>
  <c r="C163" i="3" s="1"/>
  <c r="C55" i="3"/>
  <c r="C161" i="3" s="1"/>
  <c r="C54" i="3"/>
  <c r="C160" i="3" s="1"/>
  <c r="C53" i="3"/>
  <c r="J75" i="14" s="1"/>
  <c r="AW75" i="14" s="1"/>
  <c r="CI75" i="14" s="1"/>
  <c r="C50" i="3"/>
  <c r="C156" i="3" s="1"/>
  <c r="C47" i="3"/>
  <c r="J69" i="14" s="1"/>
  <c r="C46" i="3"/>
  <c r="J68" i="14" s="1"/>
  <c r="C151" i="3"/>
  <c r="C39" i="3"/>
  <c r="C90" i="5" s="1"/>
  <c r="H90" i="5" s="1"/>
  <c r="J90" i="5" s="1"/>
  <c r="C38" i="3"/>
  <c r="C144" i="3" s="1"/>
  <c r="C37" i="3"/>
  <c r="J62" i="14" s="1"/>
  <c r="AW62" i="14" s="1"/>
  <c r="CI62" i="14" s="1"/>
  <c r="C36" i="3"/>
  <c r="C87" i="5" s="1"/>
  <c r="C35" i="3"/>
  <c r="C141" i="3" s="1"/>
  <c r="C34" i="3"/>
  <c r="C140" i="3" s="1"/>
  <c r="C33" i="3"/>
  <c r="C84" i="5" s="1"/>
  <c r="H84" i="5" s="1"/>
  <c r="C32" i="3"/>
  <c r="C138" i="3" s="1"/>
  <c r="C31" i="3"/>
  <c r="C30" i="3"/>
  <c r="C136" i="3" s="1"/>
  <c r="C29" i="3"/>
  <c r="C135" i="3" s="1"/>
  <c r="C28" i="3"/>
  <c r="J53" i="14" s="1"/>
  <c r="AW53" i="14" s="1"/>
  <c r="CI53" i="14" s="1"/>
  <c r="C27" i="3"/>
  <c r="C133" i="3" s="1"/>
  <c r="C26" i="3"/>
  <c r="C77" i="5" s="1"/>
  <c r="H77" i="5" s="1"/>
  <c r="C25" i="3"/>
  <c r="C131" i="3" s="1"/>
  <c r="C24" i="3"/>
  <c r="C75" i="5" s="1"/>
  <c r="H75" i="5" s="1"/>
  <c r="C23" i="3"/>
  <c r="C129" i="3" s="1"/>
  <c r="C22" i="3"/>
  <c r="C73" i="5" s="1"/>
  <c r="H73" i="5" s="1"/>
  <c r="C21" i="3"/>
  <c r="C72" i="5" s="1"/>
  <c r="H72" i="5" s="1"/>
  <c r="C20" i="3"/>
  <c r="C126" i="3" s="1"/>
  <c r="C19" i="3"/>
  <c r="C125" i="3" s="1"/>
  <c r="C18" i="3"/>
  <c r="J43" i="14" s="1"/>
  <c r="AW43" i="14" s="1"/>
  <c r="CI43" i="14" s="1"/>
  <c r="C17" i="3"/>
  <c r="J42" i="14" s="1"/>
  <c r="AW42" i="14" s="1"/>
  <c r="CI42" i="14" s="1"/>
  <c r="C16" i="3"/>
  <c r="C67" i="5" s="1"/>
  <c r="H67" i="5" s="1"/>
  <c r="C122" i="3"/>
  <c r="C15" i="3"/>
  <c r="C121" i="3" s="1"/>
  <c r="C14" i="3"/>
  <c r="C120" i="3" s="1"/>
  <c r="C13" i="3"/>
  <c r="C119" i="3" s="1"/>
  <c r="C12" i="3"/>
  <c r="C118" i="3" s="1"/>
  <c r="C11" i="3"/>
  <c r="J36" i="14" s="1"/>
  <c r="AW36" i="14" s="1"/>
  <c r="CI36" i="14" s="1"/>
  <c r="C10" i="3"/>
  <c r="C116" i="3" s="1"/>
  <c r="T107" i="2"/>
  <c r="T109" i="2" s="1"/>
  <c r="U107" i="2"/>
  <c r="U109" i="2" s="1"/>
  <c r="P73" i="2"/>
  <c r="P109" i="2" s="1"/>
  <c r="Q73" i="2"/>
  <c r="Q109" i="2" s="1"/>
  <c r="M39" i="2"/>
  <c r="M109" i="2" s="1"/>
  <c r="L39" i="2"/>
  <c r="L109" i="2" s="1"/>
  <c r="S107" i="2"/>
  <c r="S109" i="2" s="1"/>
  <c r="O73" i="2"/>
  <c r="O109" i="2" s="1"/>
  <c r="K39" i="2"/>
  <c r="K109" i="2" s="1"/>
  <c r="AW18" i="1"/>
  <c r="BC18" i="1"/>
  <c r="AW19" i="1"/>
  <c r="J100" i="14"/>
  <c r="AW100" i="14" s="1"/>
  <c r="CI100" i="14" s="1"/>
  <c r="AT25" i="4"/>
  <c r="R79" i="4"/>
  <c r="R92" i="4"/>
  <c r="AT78" i="4"/>
  <c r="R94" i="4"/>
  <c r="AT106" i="4"/>
  <c r="C150" i="3"/>
  <c r="J110" i="14"/>
  <c r="AW110" i="14" s="1"/>
  <c r="CI110" i="14" s="1"/>
  <c r="J98" i="14"/>
  <c r="AW98" i="14" s="1"/>
  <c r="CI98" i="14" s="1"/>
  <c r="C185" i="3"/>
  <c r="C145" i="3"/>
  <c r="C201" i="3"/>
  <c r="J127" i="14"/>
  <c r="AW127" i="14" s="1"/>
  <c r="CI127" i="14" s="1"/>
  <c r="AP79" i="4"/>
  <c r="C187" i="3"/>
  <c r="J120" i="14"/>
  <c r="AW120" i="14" s="1"/>
  <c r="CI120" i="14" s="1"/>
  <c r="C209" i="3"/>
  <c r="J122" i="14"/>
  <c r="AW122" i="14" s="1"/>
  <c r="CI122" i="14" s="1"/>
  <c r="C155" i="3"/>
  <c r="J41" i="14"/>
  <c r="AW41" i="14" s="1"/>
  <c r="CI41" i="14" s="1"/>
  <c r="J126" i="14"/>
  <c r="AW126" i="14" s="1"/>
  <c r="CI126" i="14" s="1"/>
  <c r="J38" i="14"/>
  <c r="AW38" i="14" s="1"/>
  <c r="CI38" i="14" s="1"/>
  <c r="J117" i="14"/>
  <c r="AW117" i="14" s="1"/>
  <c r="CI117" i="14" s="1"/>
  <c r="J51" i="14"/>
  <c r="AW51" i="14" s="1"/>
  <c r="CI51" i="14" s="1"/>
  <c r="J57" i="14"/>
  <c r="AW57" i="14" s="1"/>
  <c r="CI57" i="14" s="1"/>
  <c r="C89" i="5"/>
  <c r="C167" i="3"/>
  <c r="J83" i="14"/>
  <c r="AW83" i="14" s="1"/>
  <c r="CI83" i="14" s="1"/>
  <c r="C169" i="3"/>
  <c r="C175" i="3"/>
  <c r="J91" i="14"/>
  <c r="AW91" i="14" s="1"/>
  <c r="CI91" i="14" s="1"/>
  <c r="C177" i="3"/>
  <c r="J99" i="14"/>
  <c r="AW99" i="14" s="1"/>
  <c r="CI99" i="14" s="1"/>
  <c r="C86" i="5"/>
  <c r="H86" i="5" s="1"/>
  <c r="AN79" i="4"/>
  <c r="AQ79" i="4"/>
  <c r="AT14" i="4"/>
  <c r="J113" i="14"/>
  <c r="AW113" i="14" s="1"/>
  <c r="CI113" i="14" s="1"/>
  <c r="C65" i="5"/>
  <c r="H65" i="5" s="1"/>
  <c r="C158" i="3"/>
  <c r="C81" i="5"/>
  <c r="H81" i="5" s="1"/>
  <c r="J81" i="5" s="1"/>
  <c r="J77" i="14"/>
  <c r="AW77" i="14"/>
  <c r="AT85" i="4"/>
  <c r="AM79" i="4"/>
  <c r="AT95" i="4"/>
  <c r="AT92" i="4"/>
  <c r="AT96" i="4"/>
  <c r="AT100" i="4"/>
  <c r="AT104" i="4"/>
  <c r="CI77" i="14"/>
  <c r="AR26" i="4"/>
  <c r="R25" i="4"/>
  <c r="AO33" i="4"/>
  <c r="AJ30" i="4"/>
  <c r="AL33" i="4"/>
  <c r="AJ33" i="4"/>
  <c r="AL28" i="4"/>
  <c r="AL49" i="4"/>
  <c r="AL54" i="4"/>
  <c r="AK33" i="4"/>
  <c r="AK26" i="4"/>
  <c r="AO58" i="4"/>
  <c r="AJ59" i="4"/>
  <c r="AK25" i="4"/>
  <c r="AM28" i="4"/>
  <c r="AM33" i="4"/>
  <c r="AM36" i="4"/>
  <c r="AP31" i="4"/>
  <c r="AM31" i="4"/>
  <c r="AN49" i="4"/>
  <c r="AK58" i="4"/>
  <c r="AN33" i="4"/>
  <c r="AQ29" i="4"/>
  <c r="AN36" i="4"/>
  <c r="AN29" i="4"/>
  <c r="AQ28" i="4"/>
  <c r="AK54" i="4"/>
  <c r="AQ25" i="4"/>
  <c r="AQ54" i="4"/>
  <c r="AQ58" i="4"/>
  <c r="AN58" i="4"/>
  <c r="C61" i="5" l="1"/>
  <c r="H61" i="5" s="1"/>
  <c r="J72" i="14"/>
  <c r="AW72" i="14" s="1"/>
  <c r="CI72" i="14" s="1"/>
  <c r="J73" i="14"/>
  <c r="AW73" i="14" s="1"/>
  <c r="CI73" i="14" s="1"/>
  <c r="C159" i="3"/>
  <c r="J76" i="14"/>
  <c r="AW76" i="14" s="1"/>
  <c r="CI76" i="14" s="1"/>
  <c r="C152" i="3"/>
  <c r="AM54" i="4"/>
  <c r="AO49" i="4"/>
  <c r="C165" i="3"/>
  <c r="C168" i="3"/>
  <c r="AQ49" i="4"/>
  <c r="AM49" i="4"/>
  <c r="AP49" i="4"/>
  <c r="AK49" i="4"/>
  <c r="AJ49" i="4"/>
  <c r="AT49" i="4"/>
  <c r="R54" i="4"/>
  <c r="AJ54" i="4"/>
  <c r="C173" i="3"/>
  <c r="AN54" i="4"/>
  <c r="AP54" i="4"/>
  <c r="AR54" i="4"/>
  <c r="AR49" i="4"/>
  <c r="C153" i="3"/>
  <c r="C178" i="3"/>
  <c r="C172" i="3"/>
  <c r="J95" i="14"/>
  <c r="AW95" i="14" s="1"/>
  <c r="CI95" i="14" s="1"/>
  <c r="AT79" i="4"/>
  <c r="AR79" i="4"/>
  <c r="AJ79" i="4"/>
  <c r="AO79" i="4"/>
  <c r="J125" i="14"/>
  <c r="AW125" i="14" s="1"/>
  <c r="CI125" i="14" s="1"/>
  <c r="AL79" i="4"/>
  <c r="C64" i="5"/>
  <c r="H64" i="5" s="1"/>
  <c r="J44" i="14"/>
  <c r="AW44" i="14" s="1"/>
  <c r="CI44" i="14" s="1"/>
  <c r="C124" i="3"/>
  <c r="C62" i="5"/>
  <c r="H62" i="5" s="1"/>
  <c r="C117" i="3"/>
  <c r="L67" i="5"/>
  <c r="K67" i="5"/>
  <c r="AP25" i="4"/>
  <c r="AM25" i="4"/>
  <c r="AL25" i="4"/>
  <c r="AO31" i="4"/>
  <c r="AR35" i="4"/>
  <c r="AO25" i="4"/>
  <c r="J60" i="14"/>
  <c r="AW60" i="14" s="1"/>
  <c r="CI60" i="14" s="1"/>
  <c r="C70" i="5"/>
  <c r="H70" i="5" s="1"/>
  <c r="C143" i="3"/>
  <c r="AN25" i="4"/>
  <c r="AQ33" i="4"/>
  <c r="AL31" i="4"/>
  <c r="AR25" i="4"/>
  <c r="J39" i="14"/>
  <c r="AW39" i="14" s="1"/>
  <c r="CI39" i="14" s="1"/>
  <c r="C83" i="5"/>
  <c r="H83" i="5" s="1"/>
  <c r="L83" i="5" s="1"/>
  <c r="AT27" i="4"/>
  <c r="AT33" i="4"/>
  <c r="K90" i="5"/>
  <c r="AI16" i="14"/>
  <c r="AT87" i="4"/>
  <c r="AT89" i="4"/>
  <c r="AE15" i="14"/>
  <c r="X28" i="14"/>
  <c r="C203" i="3"/>
  <c r="X24" i="14"/>
  <c r="AG14" i="14"/>
  <c r="C202" i="3"/>
  <c r="C190" i="3"/>
  <c r="M15" i="14"/>
  <c r="J108" i="14"/>
  <c r="AW108" i="14" s="1"/>
  <c r="CI108" i="14" s="1"/>
  <c r="J119" i="14"/>
  <c r="AW119" i="14" s="1"/>
  <c r="CI119" i="14" s="1"/>
  <c r="J107" i="14"/>
  <c r="AW107" i="14" s="1"/>
  <c r="CI107" i="14" s="1"/>
  <c r="AO80" i="4"/>
  <c r="AJ80" i="4"/>
  <c r="AP80" i="4"/>
  <c r="AK80" i="4"/>
  <c r="AQ80" i="4"/>
  <c r="AL80" i="4"/>
  <c r="AN80" i="4"/>
  <c r="AR80" i="4"/>
  <c r="AM80" i="4"/>
  <c r="AT91" i="4"/>
  <c r="Q15" i="14"/>
  <c r="Y25" i="14"/>
  <c r="J123" i="14"/>
  <c r="AW123" i="14" s="1"/>
  <c r="CI123" i="14" s="1"/>
  <c r="L19" i="14"/>
  <c r="AM59" i="4"/>
  <c r="AR59" i="4"/>
  <c r="AP59" i="4"/>
  <c r="AM63" i="4"/>
  <c r="AQ63" i="4"/>
  <c r="AJ63" i="4"/>
  <c r="AN63" i="4"/>
  <c r="AR63" i="4"/>
  <c r="AT63" i="4"/>
  <c r="AK63" i="4"/>
  <c r="AO63" i="4"/>
  <c r="AL63" i="4"/>
  <c r="AP63" i="4"/>
  <c r="R67" i="4"/>
  <c r="AM67" i="4"/>
  <c r="AQ67" i="4"/>
  <c r="AJ67" i="4"/>
  <c r="AN67" i="4"/>
  <c r="AR67" i="4"/>
  <c r="AT67" i="4"/>
  <c r="AK67" i="4"/>
  <c r="AO67" i="4"/>
  <c r="AL67" i="4"/>
  <c r="AP67" i="4"/>
  <c r="R70" i="4"/>
  <c r="AJ70" i="4"/>
  <c r="AN70" i="4"/>
  <c r="AR70" i="4"/>
  <c r="AT70" i="4"/>
  <c r="AK70" i="4"/>
  <c r="AO70" i="4"/>
  <c r="AL70" i="4"/>
  <c r="AP70" i="4"/>
  <c r="AM70" i="4"/>
  <c r="AQ70" i="4"/>
  <c r="R63" i="4"/>
  <c r="AN59" i="4"/>
  <c r="AQ59" i="4"/>
  <c r="AP58" i="4"/>
  <c r="AK59" i="4"/>
  <c r="AJ58" i="4"/>
  <c r="AR58" i="4"/>
  <c r="AL59" i="4"/>
  <c r="J82" i="14"/>
  <c r="AW82" i="14" s="1"/>
  <c r="CI82" i="14" s="1"/>
  <c r="C171" i="3"/>
  <c r="C174" i="3"/>
  <c r="AT58" i="4"/>
  <c r="AL60" i="4"/>
  <c r="AP60" i="4"/>
  <c r="AM60" i="4"/>
  <c r="AQ60" i="4"/>
  <c r="AJ60" i="4"/>
  <c r="AN60" i="4"/>
  <c r="AR60" i="4"/>
  <c r="AT60" i="4"/>
  <c r="AK60" i="4"/>
  <c r="AO60" i="4"/>
  <c r="AL64" i="4"/>
  <c r="AP64" i="4"/>
  <c r="AM64" i="4"/>
  <c r="AQ64" i="4"/>
  <c r="AJ64" i="4"/>
  <c r="AN64" i="4"/>
  <c r="AR64" i="4"/>
  <c r="AT64" i="4"/>
  <c r="AO64" i="4"/>
  <c r="AK64" i="4"/>
  <c r="R68" i="4"/>
  <c r="AL68" i="4"/>
  <c r="AP68" i="4"/>
  <c r="AM68" i="4"/>
  <c r="AQ68" i="4"/>
  <c r="AJ68" i="4"/>
  <c r="AN68" i="4"/>
  <c r="AR68" i="4"/>
  <c r="AT68" i="4"/>
  <c r="AK68" i="4"/>
  <c r="AO68" i="4"/>
  <c r="AT61" i="4"/>
  <c r="AK61" i="4"/>
  <c r="AO61" i="4"/>
  <c r="AL61" i="4"/>
  <c r="AP61" i="4"/>
  <c r="AM61" i="4"/>
  <c r="AQ61" i="4"/>
  <c r="AJ61" i="4"/>
  <c r="AN61" i="4"/>
  <c r="AR61" i="4"/>
  <c r="AT65" i="4"/>
  <c r="AK65" i="4"/>
  <c r="AO65" i="4"/>
  <c r="AL65" i="4"/>
  <c r="AP65" i="4"/>
  <c r="AM65" i="4"/>
  <c r="AQ65" i="4"/>
  <c r="AJ65" i="4"/>
  <c r="AN65" i="4"/>
  <c r="AR65" i="4"/>
  <c r="R59" i="4"/>
  <c r="R58" i="4"/>
  <c r="AM58" i="4"/>
  <c r="AO59" i="4"/>
  <c r="R65" i="4"/>
  <c r="J92" i="14"/>
  <c r="AW92" i="14" s="1"/>
  <c r="CI92" i="14" s="1"/>
  <c r="AJ62" i="4"/>
  <c r="AN62" i="4"/>
  <c r="AR62" i="4"/>
  <c r="AT62" i="4"/>
  <c r="AK62" i="4"/>
  <c r="AO62" i="4"/>
  <c r="AL62" i="4"/>
  <c r="AP62" i="4"/>
  <c r="AQ62" i="4"/>
  <c r="AM62" i="4"/>
  <c r="AJ66" i="4"/>
  <c r="AN66" i="4"/>
  <c r="AR66" i="4"/>
  <c r="AT66" i="4"/>
  <c r="AK66" i="4"/>
  <c r="AO66" i="4"/>
  <c r="AL66" i="4"/>
  <c r="AP66" i="4"/>
  <c r="AM66" i="4"/>
  <c r="AQ66" i="4"/>
  <c r="AT69" i="4"/>
  <c r="AK69" i="4"/>
  <c r="AO69" i="4"/>
  <c r="AL69" i="4"/>
  <c r="AP69" i="4"/>
  <c r="AM69" i="4"/>
  <c r="AQ69" i="4"/>
  <c r="AR69" i="4"/>
  <c r="AJ69" i="4"/>
  <c r="AN69" i="4"/>
  <c r="AP36" i="4"/>
  <c r="AJ28" i="4"/>
  <c r="AR36" i="4"/>
  <c r="AR28" i="4"/>
  <c r="J58" i="14"/>
  <c r="AW58" i="14" s="1"/>
  <c r="CI58" i="14" s="1"/>
  <c r="AT34" i="4"/>
  <c r="AN28" i="4"/>
  <c r="AQ36" i="4"/>
  <c r="AK32" i="4"/>
  <c r="AK36" i="4"/>
  <c r="AL36" i="4"/>
  <c r="C88" i="5"/>
  <c r="H88" i="5" s="1"/>
  <c r="AR27" i="4"/>
  <c r="J52" i="14"/>
  <c r="AW52" i="14" s="1"/>
  <c r="CI52" i="14" s="1"/>
  <c r="AN35" i="4"/>
  <c r="AP28" i="4"/>
  <c r="AK28" i="4"/>
  <c r="AR31" i="4"/>
  <c r="AO35" i="4"/>
  <c r="AT30" i="4"/>
  <c r="C78" i="5"/>
  <c r="H78" i="5" s="1"/>
  <c r="J78" i="5" s="1"/>
  <c r="AT35" i="4"/>
  <c r="C80" i="5"/>
  <c r="H80" i="5" s="1"/>
  <c r="L80" i="5" s="1"/>
  <c r="R36" i="4"/>
  <c r="AM27" i="4"/>
  <c r="AL27" i="4"/>
  <c r="AN30" i="4"/>
  <c r="AQ31" i="4"/>
  <c r="AN31" i="4"/>
  <c r="AK31" i="4"/>
  <c r="AO28" i="4"/>
  <c r="AJ27" i="4"/>
  <c r="AJ31" i="4"/>
  <c r="H89" i="5"/>
  <c r="J89" i="5" s="1"/>
  <c r="R31" i="4"/>
  <c r="J63" i="14"/>
  <c r="AW63" i="14" s="1"/>
  <c r="CI63" i="14" s="1"/>
  <c r="R30" i="4"/>
  <c r="G98" i="16"/>
  <c r="G102" i="16"/>
  <c r="G92" i="16"/>
  <c r="G72" i="16"/>
  <c r="F88" i="16"/>
  <c r="G80" i="16"/>
  <c r="F66" i="16"/>
  <c r="F96" i="16"/>
  <c r="G76" i="16"/>
  <c r="G68" i="16"/>
  <c r="G78" i="3"/>
  <c r="G185" i="3" s="1"/>
  <c r="J107" i="2"/>
  <c r="G10" i="3"/>
  <c r="G116" i="3" s="1"/>
  <c r="J39" i="2"/>
  <c r="G57" i="3"/>
  <c r="G163" i="3" s="1"/>
  <c r="J73" i="2"/>
  <c r="G84" i="16"/>
  <c r="G71" i="16"/>
  <c r="C57" i="15"/>
  <c r="AP15" i="14"/>
  <c r="T24" i="14"/>
  <c r="AA20" i="14"/>
  <c r="AP23" i="14"/>
  <c r="AD16" i="14"/>
  <c r="AC24" i="14"/>
  <c r="AC17" i="14"/>
  <c r="AP17" i="14"/>
  <c r="C196" i="3"/>
  <c r="J106" i="14"/>
  <c r="AW106" i="14" s="1"/>
  <c r="CI106" i="14" s="1"/>
  <c r="AU88" i="4"/>
  <c r="R90" i="4"/>
  <c r="AG16" i="14"/>
  <c r="R26" i="14"/>
  <c r="AQ17" i="14"/>
  <c r="O20" i="14"/>
  <c r="AE21" i="14"/>
  <c r="AH17" i="14"/>
  <c r="T23" i="14"/>
  <c r="J118" i="14"/>
  <c r="AW118" i="14" s="1"/>
  <c r="CI118" i="14" s="1"/>
  <c r="R86" i="4"/>
  <c r="J111" i="14"/>
  <c r="AW111" i="14" s="1"/>
  <c r="CI111" i="14" s="1"/>
  <c r="R88" i="4"/>
  <c r="AT88" i="4"/>
  <c r="N19" i="14"/>
  <c r="N16" i="14"/>
  <c r="X27" i="14"/>
  <c r="AQ23" i="14"/>
  <c r="AT90" i="4"/>
  <c r="J124" i="14"/>
  <c r="AW124" i="14" s="1"/>
  <c r="CI124" i="14" s="1"/>
  <c r="C211" i="3"/>
  <c r="R83" i="4"/>
  <c r="AT83" i="4"/>
  <c r="R93" i="4"/>
  <c r="AU93" i="4"/>
  <c r="R97" i="4"/>
  <c r="AT97" i="4"/>
  <c r="R105" i="4"/>
  <c r="AT105" i="4"/>
  <c r="AU105" i="4"/>
  <c r="AU18" i="14"/>
  <c r="V19" i="14"/>
  <c r="AN23" i="14"/>
  <c r="AK17" i="14"/>
  <c r="AL25" i="14"/>
  <c r="AJ18" i="14"/>
  <c r="AC14" i="14"/>
  <c r="AT17" i="14"/>
  <c r="L23" i="14"/>
  <c r="AK15" i="14"/>
  <c r="U19" i="14"/>
  <c r="AO27" i="14"/>
  <c r="O26" i="14"/>
  <c r="T26" i="14"/>
  <c r="U22" i="14"/>
  <c r="K19" i="14"/>
  <c r="AQ21" i="14"/>
  <c r="AG22" i="14"/>
  <c r="AK20" i="14"/>
  <c r="AH28" i="14"/>
  <c r="AT27" i="14"/>
  <c r="M28" i="14"/>
  <c r="L18" i="14"/>
  <c r="AJ16" i="14"/>
  <c r="AC27" i="14"/>
  <c r="AP20" i="14"/>
  <c r="AF19" i="14"/>
  <c r="J121" i="14"/>
  <c r="AW121" i="14" s="1"/>
  <c r="CI121" i="14" s="1"/>
  <c r="C191" i="3"/>
  <c r="J104" i="14"/>
  <c r="AW104" i="14" s="1"/>
  <c r="CI104" i="14" s="1"/>
  <c r="AC22" i="14"/>
  <c r="AQ24" i="14"/>
  <c r="AT25" i="14"/>
  <c r="AF18" i="14"/>
  <c r="AB27" i="14"/>
  <c r="AE19" i="14"/>
  <c r="AS14" i="14"/>
  <c r="Y18" i="14"/>
  <c r="AR23" i="14"/>
  <c r="P16" i="14"/>
  <c r="AO19" i="14"/>
  <c r="AP19" i="14"/>
  <c r="AC28" i="14"/>
  <c r="AT28" i="14"/>
  <c r="AB17" i="14"/>
  <c r="O25" i="14"/>
  <c r="U14" i="14"/>
  <c r="AN27" i="14"/>
  <c r="T25" i="14"/>
  <c r="AF24" i="14"/>
  <c r="T22" i="14"/>
  <c r="AT26" i="14"/>
  <c r="M17" i="14"/>
  <c r="K18" i="14"/>
  <c r="AL27" i="14"/>
  <c r="W26" i="14"/>
  <c r="AM17" i="14"/>
  <c r="AE25" i="14"/>
  <c r="L27" i="14"/>
  <c r="AS28" i="14"/>
  <c r="AE17" i="14"/>
  <c r="T15" i="14"/>
  <c r="Q26" i="14"/>
  <c r="L17" i="14"/>
  <c r="L22" i="14"/>
  <c r="AK19" i="14"/>
  <c r="AE16" i="14"/>
  <c r="Z26" i="14"/>
  <c r="O14" i="14"/>
  <c r="P25" i="14"/>
  <c r="AA15" i="14"/>
  <c r="AK21" i="14"/>
  <c r="W16" i="14"/>
  <c r="K24" i="14"/>
  <c r="AF20" i="14"/>
  <c r="AD26" i="14"/>
  <c r="AE26" i="14"/>
  <c r="AF22" i="14"/>
  <c r="AB25" i="14"/>
  <c r="T28" i="14"/>
  <c r="R18" i="14"/>
  <c r="Z25" i="14"/>
  <c r="M18" i="14"/>
  <c r="S23" i="14"/>
  <c r="U24" i="14"/>
  <c r="W21" i="14"/>
  <c r="AK26" i="14"/>
  <c r="R17" i="14"/>
  <c r="AU27" i="14"/>
  <c r="AC20" i="14"/>
  <c r="AD21" i="14"/>
  <c r="W19" i="14"/>
  <c r="AM15" i="14"/>
  <c r="AR19" i="14"/>
  <c r="N23" i="14"/>
  <c r="AU24" i="14"/>
  <c r="AR24" i="14"/>
  <c r="AA14" i="14"/>
  <c r="R15" i="14"/>
  <c r="AA28" i="14"/>
  <c r="T14" i="14"/>
  <c r="M19" i="14"/>
  <c r="AS17" i="14"/>
  <c r="X21" i="14"/>
  <c r="AD19" i="14"/>
  <c r="Q17" i="14"/>
  <c r="AB15" i="14"/>
  <c r="AC25" i="14"/>
  <c r="AG28" i="14"/>
  <c r="AE22" i="14"/>
  <c r="AM21" i="14"/>
  <c r="AO15" i="14"/>
  <c r="N21" i="14"/>
  <c r="AE27" i="14"/>
  <c r="U28" i="14"/>
  <c r="U20" i="14"/>
  <c r="W17" i="14"/>
  <c r="S20" i="14"/>
  <c r="AO14" i="14"/>
  <c r="L16" i="14"/>
  <c r="AF17" i="14"/>
  <c r="P27" i="14"/>
  <c r="X20" i="14"/>
  <c r="AG27" i="14"/>
  <c r="AG17" i="14"/>
  <c r="V24" i="14"/>
  <c r="X23" i="14"/>
  <c r="AI24" i="14"/>
  <c r="L26" i="14"/>
  <c r="S27" i="14"/>
  <c r="AT23" i="14"/>
  <c r="AR16" i="14"/>
  <c r="K22" i="14"/>
  <c r="AJ23" i="14"/>
  <c r="V22" i="14"/>
  <c r="V25" i="14"/>
  <c r="K15" i="14"/>
  <c r="Z19" i="14"/>
  <c r="AE18" i="14"/>
  <c r="AT24" i="14"/>
  <c r="K26" i="14"/>
  <c r="P24" i="14"/>
  <c r="AQ28" i="14"/>
  <c r="U18" i="14"/>
  <c r="AM25" i="14"/>
  <c r="S14" i="14"/>
  <c r="S19" i="14"/>
  <c r="AH19" i="14"/>
  <c r="AK22" i="14"/>
  <c r="C188" i="3"/>
  <c r="Z28" i="14"/>
  <c r="O15" i="14"/>
  <c r="AU20" i="14"/>
  <c r="AJ14" i="14"/>
  <c r="P14" i="14"/>
  <c r="S21" i="14"/>
  <c r="AN14" i="14"/>
  <c r="Q23" i="14"/>
  <c r="AR15" i="14"/>
  <c r="X19" i="14"/>
  <c r="AP25" i="14"/>
  <c r="O17" i="14"/>
  <c r="Z22" i="14"/>
  <c r="P21" i="14"/>
  <c r="AJ25" i="14"/>
  <c r="Q21" i="14"/>
  <c r="AO25" i="14"/>
  <c r="V28" i="14"/>
  <c r="AF26" i="14"/>
  <c r="AP24" i="14"/>
  <c r="O23" i="14"/>
  <c r="Y21" i="14"/>
  <c r="AO28" i="14"/>
  <c r="N27" i="14"/>
  <c r="X25" i="14"/>
  <c r="AH23" i="14"/>
  <c r="AR21" i="14"/>
  <c r="Q20" i="14"/>
  <c r="V26" i="14"/>
  <c r="AP22" i="14"/>
  <c r="AG19" i="14"/>
  <c r="AM27" i="14"/>
  <c r="AB26" i="14"/>
  <c r="R24" i="14"/>
  <c r="AS21" i="14"/>
  <c r="AK28" i="14"/>
  <c r="AA26" i="14"/>
  <c r="Q24" i="14"/>
  <c r="AN21" i="14"/>
  <c r="AB28" i="14"/>
  <c r="AS23" i="14"/>
  <c r="AC19" i="14"/>
  <c r="AI17" i="14"/>
  <c r="AS15" i="14"/>
  <c r="AS26" i="14"/>
  <c r="AB23" i="14"/>
  <c r="K20" i="14"/>
  <c r="Q18" i="14"/>
  <c r="AA16" i="14"/>
  <c r="AK14" i="14"/>
  <c r="W25" i="14"/>
  <c r="O19" i="14"/>
  <c r="AM23" i="14"/>
  <c r="Z17" i="14"/>
  <c r="AU28" i="14"/>
  <c r="AB16" i="14"/>
  <c r="X18" i="14"/>
  <c r="AC23" i="14"/>
  <c r="AQ22" i="14"/>
  <c r="AP28" i="14"/>
  <c r="AS18" i="14"/>
  <c r="N24" i="14"/>
  <c r="AO20" i="14"/>
  <c r="K28" i="14"/>
  <c r="Q25" i="14"/>
  <c r="AQ25" i="14"/>
  <c r="AK18" i="14"/>
  <c r="AR18" i="14"/>
  <c r="AO23" i="14"/>
  <c r="O28" i="14"/>
  <c r="AE20" i="14"/>
  <c r="Z21" i="14"/>
  <c r="AR22" i="14"/>
  <c r="AL23" i="14"/>
  <c r="AJ20" i="14"/>
  <c r="U26" i="14"/>
  <c r="AU16" i="14"/>
  <c r="AA21" i="14"/>
  <c r="AM28" i="14"/>
  <c r="AH16" i="14"/>
  <c r="V15" i="14"/>
  <c r="M16" i="14"/>
  <c r="J101" i="14"/>
  <c r="AW101" i="14" s="1"/>
  <c r="CI101" i="14" s="1"/>
  <c r="AH21" i="14"/>
  <c r="AM14" i="14"/>
  <c r="AR17" i="14"/>
  <c r="W15" i="14"/>
  <c r="AJ24" i="14"/>
  <c r="V16" i="14"/>
  <c r="AH26" i="14"/>
  <c r="AM16" i="14"/>
  <c r="AI20" i="14"/>
  <c r="AF27" i="14"/>
  <c r="AU17" i="14"/>
  <c r="AN24" i="14"/>
  <c r="S22" i="14"/>
  <c r="AQ26" i="14"/>
  <c r="X22" i="14"/>
  <c r="AR26" i="14"/>
  <c r="AQ27" i="14"/>
  <c r="P26" i="14"/>
  <c r="Z24" i="14"/>
  <c r="AJ22" i="14"/>
  <c r="AT20" i="14"/>
  <c r="Y28" i="14"/>
  <c r="AI26" i="14"/>
  <c r="AS24" i="14"/>
  <c r="R23" i="14"/>
  <c r="AB21" i="14"/>
  <c r="AR28" i="14"/>
  <c r="AA25" i="14"/>
  <c r="AU21" i="14"/>
  <c r="Q19" i="14"/>
  <c r="AD28" i="14"/>
  <c r="AS25" i="14"/>
  <c r="AI23" i="14"/>
  <c r="U21" i="14"/>
  <c r="Q28" i="14"/>
  <c r="AR25" i="14"/>
  <c r="AD23" i="14"/>
  <c r="T21" i="14"/>
  <c r="Y27" i="14"/>
  <c r="AH22" i="14"/>
  <c r="AT18" i="14"/>
  <c r="S17" i="14"/>
  <c r="N15" i="14"/>
  <c r="Y14" i="14"/>
  <c r="N22" i="14"/>
  <c r="R16" i="14"/>
  <c r="R27" i="14"/>
  <c r="P19" i="14"/>
  <c r="AH18" i="14"/>
  <c r="AL16" i="14"/>
  <c r="R21" i="14"/>
  <c r="AB14" i="14"/>
  <c r="AJ21" i="14"/>
  <c r="AO22" i="14"/>
  <c r="AB18" i="14"/>
  <c r="AL14" i="14"/>
  <c r="AO16" i="14"/>
  <c r="AL19" i="14"/>
  <c r="T17" i="14"/>
  <c r="AN18" i="14"/>
  <c r="AM19" i="14"/>
  <c r="AC18" i="14"/>
  <c r="T16" i="14"/>
  <c r="AT19" i="14"/>
  <c r="AU19" i="14"/>
  <c r="AL28" i="14"/>
  <c r="U25" i="14"/>
  <c r="AO21" i="14"/>
  <c r="AD27" i="14"/>
  <c r="M24" i="14"/>
  <c r="AG20" i="14"/>
  <c r="AK23" i="14"/>
  <c r="R28" i="14"/>
  <c r="AL24" i="14"/>
  <c r="R20" i="14"/>
  <c r="AK24" i="14"/>
  <c r="M20" i="14"/>
  <c r="AB20" i="14"/>
  <c r="X16" i="14"/>
  <c r="M26" i="14"/>
  <c r="AL21" i="14"/>
  <c r="AG18" i="14"/>
  <c r="K16" i="14"/>
  <c r="AN28" i="14"/>
  <c r="P20" i="14"/>
  <c r="AI15" i="14"/>
  <c r="AG26" i="14"/>
  <c r="Y23" i="14"/>
  <c r="P18" i="14"/>
  <c r="AQ14" i="14"/>
  <c r="N25" i="14"/>
  <c r="AL15" i="14"/>
  <c r="P17" i="14"/>
  <c r="S18" i="14"/>
  <c r="AM20" i="14"/>
  <c r="N28" i="14"/>
  <c r="AG25" i="14"/>
  <c r="W23" i="14"/>
  <c r="M21" i="14"/>
  <c r="AP27" i="14"/>
  <c r="AF25" i="14"/>
  <c r="V23" i="14"/>
  <c r="AS20" i="14"/>
  <c r="AL26" i="14"/>
  <c r="R22" i="14"/>
  <c r="AL18" i="14"/>
  <c r="K17" i="14"/>
  <c r="U15" i="14"/>
  <c r="AH25" i="14"/>
  <c r="Q22" i="14"/>
  <c r="T19" i="14"/>
  <c r="AD17" i="14"/>
  <c r="AN15" i="14"/>
  <c r="M14" i="14"/>
  <c r="AL22" i="14"/>
  <c r="AO17" i="14"/>
  <c r="AI14" i="14"/>
  <c r="AK27" i="14"/>
  <c r="AN20" i="14"/>
  <c r="AP16" i="14"/>
  <c r="K14" i="14"/>
  <c r="W20" i="14"/>
  <c r="O18" i="14"/>
  <c r="Z15" i="14"/>
  <c r="AH15" i="14"/>
  <c r="AT15" i="14"/>
  <c r="AO24" i="14"/>
  <c r="AI18" i="14"/>
  <c r="X26" i="14"/>
  <c r="AD25" i="14"/>
  <c r="AE24" i="14"/>
  <c r="AH14" i="14"/>
  <c r="AM18" i="14"/>
  <c r="S25" i="14"/>
  <c r="AG15" i="14"/>
  <c r="AD14" i="14"/>
  <c r="Q16" i="14"/>
  <c r="AJ26" i="14"/>
  <c r="AJ28" i="14"/>
  <c r="AN19" i="14"/>
  <c r="AQ15" i="14"/>
  <c r="Y26" i="14"/>
  <c r="AA18" i="14"/>
  <c r="L14" i="14"/>
  <c r="AS22" i="14"/>
  <c r="P28" i="14"/>
  <c r="Q14" i="14"/>
  <c r="Y22" i="14"/>
  <c r="AP18" i="14"/>
  <c r="Z23" i="14"/>
  <c r="AA23" i="14"/>
  <c r="AA27" i="14"/>
  <c r="AU23" i="14"/>
  <c r="AD20" i="14"/>
  <c r="S26" i="14"/>
  <c r="AM22" i="14"/>
  <c r="L28" i="14"/>
  <c r="O21" i="14"/>
  <c r="AI27" i="14"/>
  <c r="K23" i="14"/>
  <c r="AH27" i="14"/>
  <c r="AU22" i="14"/>
  <c r="N26" i="14"/>
  <c r="AD18" i="14"/>
  <c r="AC15" i="14"/>
  <c r="R25" i="14"/>
  <c r="AQ20" i="14"/>
  <c r="AL17" i="14"/>
  <c r="AF15" i="14"/>
  <c r="M27" i="14"/>
  <c r="T18" i="14"/>
  <c r="AT14" i="14"/>
  <c r="AF28" i="14"/>
  <c r="AI21" i="14"/>
  <c r="U17" i="14"/>
  <c r="V14" i="14"/>
  <c r="M22" i="14"/>
  <c r="Z14" i="14"/>
  <c r="R14" i="14"/>
  <c r="AC16" i="14"/>
  <c r="AJ17" i="14"/>
  <c r="W27" i="14"/>
  <c r="M25" i="14"/>
  <c r="AN22" i="14"/>
  <c r="Z20" i="14"/>
  <c r="V27" i="14"/>
  <c r="L25" i="14"/>
  <c r="AI22" i="14"/>
  <c r="Y20" i="14"/>
  <c r="AI25" i="14"/>
  <c r="AR20" i="14"/>
  <c r="V18" i="14"/>
  <c r="AF16" i="14"/>
  <c r="S28" i="14"/>
  <c r="AM24" i="14"/>
  <c r="V21" i="14"/>
  <c r="AO18" i="14"/>
  <c r="N17" i="14"/>
  <c r="X15" i="14"/>
  <c r="AS27" i="14"/>
  <c r="K21" i="14"/>
  <c r="AT16" i="14"/>
  <c r="N14" i="14"/>
  <c r="AU25" i="14"/>
  <c r="AA19" i="14"/>
  <c r="AU15" i="14"/>
  <c r="AJ27" i="14"/>
  <c r="W18" i="14"/>
  <c r="AP14" i="14"/>
  <c r="AP21" i="14"/>
  <c r="W14" i="14"/>
  <c r="AQ18" i="14"/>
  <c r="M23" i="14"/>
  <c r="AK16" i="14"/>
  <c r="Z27" i="14"/>
  <c r="U16" i="14"/>
  <c r="L24" i="14"/>
  <c r="V20" i="14"/>
  <c r="Y19" i="14"/>
  <c r="AC21" i="14"/>
  <c r="O16" i="14"/>
  <c r="AI19" i="14"/>
  <c r="AA24" i="14"/>
  <c r="AH20" i="14"/>
  <c r="Z18" i="14"/>
  <c r="AJ15" i="14"/>
  <c r="U27" i="14"/>
  <c r="AD15" i="14"/>
  <c r="AS16" i="14"/>
  <c r="T27" i="14"/>
  <c r="AR27" i="14"/>
  <c r="L15" i="14"/>
  <c r="O24" i="14"/>
  <c r="L20" i="14"/>
  <c r="AG24" i="14"/>
  <c r="AH24" i="14"/>
  <c r="K27" i="14"/>
  <c r="AE23" i="14"/>
  <c r="N20" i="14"/>
  <c r="AN25" i="14"/>
  <c r="W22" i="14"/>
  <c r="Q27" i="14"/>
  <c r="T20" i="14"/>
  <c r="O27" i="14"/>
  <c r="AB22" i="14"/>
  <c r="AU26" i="14"/>
  <c r="AA22" i="14"/>
  <c r="K25" i="14"/>
  <c r="N18" i="14"/>
  <c r="AI28" i="14"/>
  <c r="W24" i="14"/>
  <c r="AB19" i="14"/>
  <c r="V17" i="14"/>
  <c r="P15" i="14"/>
  <c r="AG23" i="14"/>
  <c r="Y17" i="14"/>
  <c r="X14" i="14"/>
  <c r="AP26" i="14"/>
  <c r="AS19" i="14"/>
  <c r="Z16" i="14"/>
  <c r="AE28" i="14"/>
  <c r="R19" i="14"/>
  <c r="Y16" i="14"/>
  <c r="AF23" i="14"/>
  <c r="AR14" i="14"/>
  <c r="AE14" i="14"/>
  <c r="AN26" i="14"/>
  <c r="AD24" i="14"/>
  <c r="P22" i="14"/>
  <c r="AQ19" i="14"/>
  <c r="AM26" i="14"/>
  <c r="Y24" i="14"/>
  <c r="O22" i="14"/>
  <c r="R101" i="4"/>
  <c r="AT93" i="4"/>
  <c r="X17" i="14"/>
  <c r="AU14" i="14"/>
  <c r="AF14" i="14"/>
  <c r="AD22" i="14"/>
  <c r="S15" i="14"/>
  <c r="AB24" i="14"/>
  <c r="S16" i="14"/>
  <c r="AJ19" i="14"/>
  <c r="AC26" i="14"/>
  <c r="AA17" i="14"/>
  <c r="U23" i="14"/>
  <c r="AF21" i="14"/>
  <c r="AG21" i="14"/>
  <c r="S24" i="14"/>
  <c r="AO26" i="14"/>
  <c r="W28" i="14"/>
  <c r="AQ16" i="14"/>
  <c r="AN16" i="14"/>
  <c r="AL20" i="14"/>
  <c r="L21" i="14"/>
  <c r="AK25" i="14"/>
  <c r="Y15" i="14"/>
  <c r="P23" i="14"/>
  <c r="AT22" i="14"/>
  <c r="AN17" i="14"/>
  <c r="AT21" i="14"/>
  <c r="J112" i="14"/>
  <c r="AW112" i="14" s="1"/>
  <c r="CI112" i="14" s="1"/>
  <c r="C199" i="3"/>
  <c r="R80" i="4"/>
  <c r="R84" i="4"/>
  <c r="AT94" i="4"/>
  <c r="AU98" i="4"/>
  <c r="AT98" i="4"/>
  <c r="R98" i="4"/>
  <c r="AT102" i="4"/>
  <c r="R102" i="4"/>
  <c r="AT80" i="4"/>
  <c r="C189" i="3"/>
  <c r="J102" i="14"/>
  <c r="AW102" i="14" s="1"/>
  <c r="CI102" i="14" s="1"/>
  <c r="J105" i="14"/>
  <c r="AW105" i="14" s="1"/>
  <c r="CI105" i="14" s="1"/>
  <c r="C192" i="3"/>
  <c r="R81" i="4"/>
  <c r="AU95" i="4"/>
  <c r="R95" i="4"/>
  <c r="AU99" i="4"/>
  <c r="R99" i="4"/>
  <c r="R103" i="4"/>
  <c r="AU103" i="4"/>
  <c r="AT82" i="4"/>
  <c r="AU92" i="4"/>
  <c r="R96" i="4"/>
  <c r="R100" i="4"/>
  <c r="R104" i="4"/>
  <c r="AU104" i="4"/>
  <c r="K13" i="14"/>
  <c r="G155" i="3"/>
  <c r="G215" i="3"/>
  <c r="R62" i="4"/>
  <c r="C170" i="3"/>
  <c r="R66" i="4"/>
  <c r="R64" i="4"/>
  <c r="J77" i="5"/>
  <c r="L77" i="5"/>
  <c r="K77" i="5"/>
  <c r="H87" i="5"/>
  <c r="AO32" i="4"/>
  <c r="AL26" i="4"/>
  <c r="AO26" i="4"/>
  <c r="C132" i="3"/>
  <c r="C142" i="3"/>
  <c r="J61" i="14"/>
  <c r="AW61" i="14" s="1"/>
  <c r="CI61" i="14" s="1"/>
  <c r="C79" i="5"/>
  <c r="H79" i="5" s="1"/>
  <c r="AQ30" i="4"/>
  <c r="AP30" i="4"/>
  <c r="AP33" i="4"/>
  <c r="AO36" i="4"/>
  <c r="C139" i="3"/>
  <c r="AT36" i="4"/>
  <c r="C134" i="3"/>
  <c r="AJ26" i="4"/>
  <c r="AQ32" i="4"/>
  <c r="AP27" i="4"/>
  <c r="AR32" i="4"/>
  <c r="AR30" i="4"/>
  <c r="AO30" i="4"/>
  <c r="J50" i="14"/>
  <c r="AW50" i="14" s="1"/>
  <c r="CI50" i="14" s="1"/>
  <c r="AN26" i="4"/>
  <c r="AQ26" i="4"/>
  <c r="AN27" i="4"/>
  <c r="AP26" i="4"/>
  <c r="AM30" i="4"/>
  <c r="AM26" i="4"/>
  <c r="AK30" i="4"/>
  <c r="AR33" i="4"/>
  <c r="AO27" i="4"/>
  <c r="J55" i="14"/>
  <c r="AW55" i="14" s="1"/>
  <c r="CI55" i="14" s="1"/>
  <c r="C130" i="3"/>
  <c r="AT28" i="4"/>
  <c r="AT26" i="4"/>
  <c r="R32" i="4"/>
  <c r="G65" i="16"/>
  <c r="F61" i="16"/>
  <c r="F60" i="16"/>
  <c r="G75" i="16"/>
  <c r="G78" i="16"/>
  <c r="G86" i="16"/>
  <c r="F74" i="16"/>
  <c r="G70" i="16"/>
  <c r="G62" i="16"/>
  <c r="G94" i="16"/>
  <c r="C40" i="15"/>
  <c r="C38" i="15"/>
  <c r="C39" i="15"/>
  <c r="C36" i="15"/>
  <c r="C56" i="15"/>
  <c r="C51" i="15"/>
  <c r="C54" i="15"/>
  <c r="C53" i="15"/>
  <c r="G214" i="3"/>
  <c r="G108" i="3"/>
  <c r="K12" i="14"/>
  <c r="G151" i="3"/>
  <c r="G44" i="3"/>
  <c r="G74" i="3" s="1"/>
  <c r="H110" i="3" s="1"/>
  <c r="C164" i="3"/>
  <c r="J79" i="14"/>
  <c r="AW79" i="14" s="1"/>
  <c r="CI79" i="14" s="1"/>
  <c r="J78" i="14"/>
  <c r="AW78" i="14" s="1"/>
  <c r="CI78" i="14" s="1"/>
  <c r="C154" i="3"/>
  <c r="I9" i="14"/>
  <c r="AW69" i="14"/>
  <c r="CI69" i="14" s="1"/>
  <c r="K9" i="14"/>
  <c r="I10" i="14"/>
  <c r="I11" i="14"/>
  <c r="AW68" i="14"/>
  <c r="CI68" i="14" s="1"/>
  <c r="I12" i="14"/>
  <c r="J46" i="14"/>
  <c r="AW46" i="14" s="1"/>
  <c r="CI46" i="14" s="1"/>
  <c r="C127" i="3"/>
  <c r="K72" i="5"/>
  <c r="J72" i="5"/>
  <c r="L72" i="5"/>
  <c r="J86" i="5"/>
  <c r="L86" i="5"/>
  <c r="K86" i="5"/>
  <c r="J59" i="14"/>
  <c r="AW59" i="14" s="1"/>
  <c r="CI59" i="14" s="1"/>
  <c r="C85" i="5"/>
  <c r="H85" i="5" s="1"/>
  <c r="R34" i="4"/>
  <c r="AK34" i="4"/>
  <c r="AN34" i="4"/>
  <c r="AQ34" i="4"/>
  <c r="AO34" i="4"/>
  <c r="AJ34" i="4"/>
  <c r="AR34" i="4"/>
  <c r="AP34" i="4"/>
  <c r="AJ29" i="4"/>
  <c r="AK29" i="4"/>
  <c r="AR29" i="4"/>
  <c r="AP29" i="4"/>
  <c r="AT29" i="4"/>
  <c r="AL29" i="4"/>
  <c r="AO29" i="4"/>
  <c r="R29" i="4"/>
  <c r="G29" i="3"/>
  <c r="G135" i="3" s="1"/>
  <c r="G146" i="3" s="1"/>
  <c r="J84" i="5"/>
  <c r="K84" i="5"/>
  <c r="L84" i="5"/>
  <c r="K80" i="5"/>
  <c r="C82" i="5"/>
  <c r="H82" i="5" s="1"/>
  <c r="C137" i="3"/>
  <c r="J56" i="14"/>
  <c r="AW56" i="14" s="1"/>
  <c r="CI56" i="14" s="1"/>
  <c r="G145" i="3"/>
  <c r="H39" i="3"/>
  <c r="AM34" i="4"/>
  <c r="K81" i="5"/>
  <c r="L81" i="5"/>
  <c r="K83" i="5"/>
  <c r="J83" i="5"/>
  <c r="AN32" i="4"/>
  <c r="AQ35" i="4"/>
  <c r="AP32" i="4"/>
  <c r="AM35" i="4"/>
  <c r="AM32" i="4"/>
  <c r="AK35" i="4"/>
  <c r="AK27" i="4"/>
  <c r="AJ32" i="4"/>
  <c r="AL35" i="4"/>
  <c r="L90" i="5"/>
  <c r="J54" i="14"/>
  <c r="AW54" i="14" s="1"/>
  <c r="CI54" i="14" s="1"/>
  <c r="AQ27" i="4"/>
  <c r="AP35" i="4"/>
  <c r="AJ35" i="4"/>
  <c r="AL32" i="4"/>
  <c r="J48" i="14"/>
  <c r="AW48" i="14" s="1"/>
  <c r="CI48" i="14" s="1"/>
  <c r="C74" i="5"/>
  <c r="H74" i="5" s="1"/>
  <c r="K74" i="5" s="1"/>
  <c r="C128" i="3"/>
  <c r="J73" i="5"/>
  <c r="L73" i="5"/>
  <c r="K73" i="5"/>
  <c r="J47" i="14"/>
  <c r="AW47" i="14" s="1"/>
  <c r="CI47" i="14" s="1"/>
  <c r="J45" i="14"/>
  <c r="AW45" i="14" s="1"/>
  <c r="CI45" i="14" s="1"/>
  <c r="C69" i="5"/>
  <c r="H69" i="5" s="1"/>
  <c r="J67" i="5"/>
  <c r="C63" i="5"/>
  <c r="H63" i="5" s="1"/>
  <c r="K63" i="5" s="1"/>
  <c r="J37" i="14"/>
  <c r="AW37" i="14" s="1"/>
  <c r="CI37" i="14" s="1"/>
  <c r="J62" i="5"/>
  <c r="L62" i="5"/>
  <c r="K62" i="5"/>
  <c r="J40" i="14"/>
  <c r="AW40" i="14" s="1"/>
  <c r="CI40" i="14" s="1"/>
  <c r="C66" i="5"/>
  <c r="H66" i="5" s="1"/>
  <c r="K65" i="5"/>
  <c r="J65" i="5"/>
  <c r="L65" i="5"/>
  <c r="L64" i="5"/>
  <c r="J64" i="5"/>
  <c r="K64" i="5"/>
  <c r="C123" i="3"/>
  <c r="C68" i="5"/>
  <c r="H68" i="5" s="1"/>
  <c r="C76" i="5"/>
  <c r="H76" i="5" s="1"/>
  <c r="K75" i="5"/>
  <c r="L75" i="5"/>
  <c r="J75" i="5"/>
  <c r="J49" i="14"/>
  <c r="AW49" i="14" s="1"/>
  <c r="CI49" i="14" s="1"/>
  <c r="C71" i="5"/>
  <c r="H71" i="5" s="1"/>
  <c r="J71" i="5" s="1"/>
  <c r="J35" i="14"/>
  <c r="AW35" i="14" s="1"/>
  <c r="J61" i="5"/>
  <c r="L61" i="5"/>
  <c r="K61" i="5"/>
  <c r="CI35" i="14"/>
  <c r="G6" i="7"/>
  <c r="F107" i="7"/>
  <c r="F57" i="7"/>
  <c r="E7" i="9"/>
  <c r="C50" i="15"/>
  <c r="C55" i="15"/>
  <c r="C52" i="15"/>
  <c r="EE9" i="3"/>
  <c r="EI9" i="3"/>
  <c r="EM9" i="3"/>
  <c r="EQ9" i="3"/>
  <c r="EF9" i="3"/>
  <c r="EJ9" i="3"/>
  <c r="EN9" i="3"/>
  <c r="ER9" i="3"/>
  <c r="EG9" i="3"/>
  <c r="EK9" i="3"/>
  <c r="EO9" i="3"/>
  <c r="ES9" i="3"/>
  <c r="EH9" i="3"/>
  <c r="EL9" i="3"/>
  <c r="EP9" i="3"/>
  <c r="L56" i="15"/>
  <c r="L40" i="15"/>
  <c r="L21" i="15"/>
  <c r="L23" i="15"/>
  <c r="L38" i="15"/>
  <c r="L15" i="15"/>
  <c r="L59" i="15"/>
  <c r="L43" i="15"/>
  <c r="L63" i="15"/>
  <c r="L30" i="15"/>
  <c r="L58" i="15"/>
  <c r="L53" i="15"/>
  <c r="L62" i="15"/>
  <c r="L19" i="15"/>
  <c r="L27" i="15"/>
  <c r="L34" i="15"/>
  <c r="L36" i="15"/>
  <c r="L46" i="15"/>
  <c r="L17" i="15"/>
  <c r="L61" i="15"/>
  <c r="L41" i="15"/>
  <c r="L60" i="15"/>
  <c r="L29" i="15"/>
  <c r="AU97" i="4"/>
  <c r="AU89" i="4"/>
  <c r="AU91" i="4"/>
  <c r="AU90" i="4"/>
  <c r="AU85" i="4"/>
  <c r="AU79" i="4"/>
  <c r="AU86" i="4"/>
  <c r="AU87" i="4"/>
  <c r="L26" i="15"/>
  <c r="L25" i="15"/>
  <c r="L32" i="15"/>
  <c r="L28" i="15"/>
  <c r="L20" i="15"/>
  <c r="L50" i="15"/>
  <c r="L51" i="15"/>
  <c r="L54" i="15"/>
  <c r="L39" i="15"/>
  <c r="L47" i="15"/>
  <c r="L57" i="15"/>
  <c r="L48" i="15"/>
  <c r="L14" i="15"/>
  <c r="L33" i="15"/>
  <c r="L24" i="15"/>
  <c r="L18" i="15"/>
  <c r="L16" i="15"/>
  <c r="L31" i="15"/>
  <c r="L22" i="15"/>
  <c r="L55" i="15"/>
  <c r="L45" i="15"/>
  <c r="L37" i="15"/>
  <c r="L64" i="15"/>
  <c r="L52" i="15"/>
  <c r="L42" i="15"/>
  <c r="L44" i="15"/>
  <c r="AU25" i="4" l="1"/>
  <c r="AU49" i="4"/>
  <c r="AU54" i="4"/>
  <c r="AU58" i="4"/>
  <c r="J70" i="5"/>
  <c r="K70" i="5"/>
  <c r="L70" i="5"/>
  <c r="K78" i="5"/>
  <c r="L78" i="5"/>
  <c r="L89" i="5"/>
  <c r="AU36" i="4"/>
  <c r="AU28" i="4"/>
  <c r="AU80" i="4"/>
  <c r="AU69" i="4"/>
  <c r="AU59" i="4"/>
  <c r="AU66" i="4"/>
  <c r="AU61" i="4"/>
  <c r="AU64" i="4"/>
  <c r="AU70" i="4"/>
  <c r="AU63" i="4"/>
  <c r="AU62" i="4"/>
  <c r="AU68" i="4"/>
  <c r="AU67" i="4"/>
  <c r="AU65" i="4"/>
  <c r="AU60" i="4"/>
  <c r="J80" i="5"/>
  <c r="AU31" i="4"/>
  <c r="L74" i="5"/>
  <c r="K89" i="5"/>
  <c r="AU33" i="4"/>
  <c r="AU30" i="4"/>
  <c r="G40" i="3"/>
  <c r="G75" i="3" s="1"/>
  <c r="AU100" i="4"/>
  <c r="AU96" i="4"/>
  <c r="AU82" i="4"/>
  <c r="AU81" i="4"/>
  <c r="AU94" i="4"/>
  <c r="AU84" i="4"/>
  <c r="AU101" i="4"/>
  <c r="AU83" i="4"/>
  <c r="AU102" i="4"/>
  <c r="AU26" i="4"/>
  <c r="K87" i="5"/>
  <c r="L87" i="5"/>
  <c r="J87" i="5"/>
  <c r="K79" i="5"/>
  <c r="L79" i="5"/>
  <c r="J79" i="5"/>
  <c r="P37" i="15"/>
  <c r="Q37" i="15" s="1"/>
  <c r="P40" i="15"/>
  <c r="Q40" i="15" s="1"/>
  <c r="P38" i="15"/>
  <c r="Q38" i="15" s="1"/>
  <c r="P39" i="15"/>
  <c r="Q39" i="15" s="1"/>
  <c r="AU27" i="4"/>
  <c r="K11" i="14"/>
  <c r="G150" i="3"/>
  <c r="K10" i="14"/>
  <c r="AU35" i="4"/>
  <c r="AU29" i="4"/>
  <c r="AU32" i="4"/>
  <c r="AU34" i="4"/>
  <c r="L88" i="5"/>
  <c r="K88" i="5"/>
  <c r="J88" i="5"/>
  <c r="L85" i="5"/>
  <c r="J85" i="5"/>
  <c r="K85" i="5"/>
  <c r="I39" i="3"/>
  <c r="CB39" i="3" s="1"/>
  <c r="K82" i="5"/>
  <c r="J82" i="5"/>
  <c r="L82" i="5"/>
  <c r="CA39" i="3"/>
  <c r="J74" i="5"/>
  <c r="K71" i="5"/>
  <c r="L71" i="5"/>
  <c r="L69" i="5"/>
  <c r="K69" i="5"/>
  <c r="J69" i="5"/>
  <c r="J63" i="5"/>
  <c r="L63" i="5"/>
  <c r="K66" i="5"/>
  <c r="J66" i="5"/>
  <c r="L66" i="5"/>
  <c r="K68" i="5"/>
  <c r="L68" i="5"/>
  <c r="J68" i="5"/>
  <c r="J76" i="5"/>
  <c r="L76" i="5"/>
  <c r="K76" i="5"/>
  <c r="E8" i="9"/>
  <c r="E103" i="9"/>
  <c r="E104" i="9" s="1"/>
  <c r="F7" i="9"/>
  <c r="G57" i="7"/>
  <c r="G107" i="7"/>
  <c r="H6" i="7"/>
  <c r="P51" i="15"/>
  <c r="Q51" i="15" s="1"/>
  <c r="P58" i="15"/>
  <c r="Q58" i="15" s="1"/>
  <c r="AC58" i="15" s="1"/>
  <c r="P55" i="15"/>
  <c r="Q55" i="15" s="1"/>
  <c r="P62" i="15"/>
  <c r="Q62" i="15" s="1"/>
  <c r="AC62" i="15" s="1"/>
  <c r="P64" i="15"/>
  <c r="Q64" i="15" s="1"/>
  <c r="AC64" i="15" s="1"/>
  <c r="P56" i="15"/>
  <c r="Q56" i="15" s="1"/>
  <c r="AC56" i="15" s="1"/>
  <c r="P52" i="15"/>
  <c r="Q52" i="15" s="1"/>
  <c r="P54" i="15"/>
  <c r="Q54" i="15" s="1"/>
  <c r="P59" i="15"/>
  <c r="Q59" i="15" s="1"/>
  <c r="AC59" i="15" s="1"/>
  <c r="P61" i="15"/>
  <c r="Q61" i="15" s="1"/>
  <c r="AC61" i="15" s="1"/>
  <c r="P57" i="15"/>
  <c r="Q57" i="15" s="1"/>
  <c r="AC57" i="15" s="1"/>
  <c r="P63" i="15"/>
  <c r="Q63" i="15" s="1"/>
  <c r="AC63" i="15" s="1"/>
  <c r="P53" i="15"/>
  <c r="Q53" i="15" s="1"/>
  <c r="P60" i="15"/>
  <c r="Q60" i="15" s="1"/>
  <c r="AC60" i="15" s="1"/>
  <c r="P50" i="15"/>
  <c r="P42" i="15"/>
  <c r="Q42" i="15" s="1"/>
  <c r="P46" i="15"/>
  <c r="Q46" i="15" s="1"/>
  <c r="P44" i="15"/>
  <c r="Q44" i="15" s="1"/>
  <c r="P41" i="15"/>
  <c r="Q41" i="15" s="1"/>
  <c r="P45" i="15"/>
  <c r="Q45" i="15" s="1"/>
  <c r="P36" i="15"/>
  <c r="Q36" i="15" s="1"/>
  <c r="AC36" i="15" s="1"/>
  <c r="P43" i="15"/>
  <c r="Q43" i="15" s="1"/>
  <c r="P47" i="15"/>
  <c r="Q47" i="15" s="1"/>
  <c r="P48" i="15"/>
  <c r="Q48" i="15" s="1"/>
  <c r="EQ13" i="3"/>
  <c r="EQ17" i="3"/>
  <c r="EQ21" i="3"/>
  <c r="EQ25" i="3"/>
  <c r="EQ29" i="3"/>
  <c r="EQ12" i="3"/>
  <c r="EQ16" i="3"/>
  <c r="EQ20" i="3"/>
  <c r="EQ24" i="3"/>
  <c r="EQ28" i="3"/>
  <c r="EQ11" i="3"/>
  <c r="EQ15" i="3"/>
  <c r="EQ19" i="3"/>
  <c r="EQ23" i="3"/>
  <c r="EQ27" i="3"/>
  <c r="EQ18" i="3"/>
  <c r="EQ31" i="3"/>
  <c r="EQ35" i="3"/>
  <c r="EQ39" i="3"/>
  <c r="EQ47" i="3"/>
  <c r="EQ51" i="3"/>
  <c r="EQ14" i="3"/>
  <c r="EQ30" i="3"/>
  <c r="EQ34" i="3"/>
  <c r="EQ38" i="3"/>
  <c r="EQ46" i="3"/>
  <c r="EQ50" i="3"/>
  <c r="EQ10" i="3"/>
  <c r="EQ26" i="3"/>
  <c r="EQ33" i="3"/>
  <c r="EQ37" i="3"/>
  <c r="EQ45" i="3"/>
  <c r="EQ49" i="3"/>
  <c r="EQ22" i="3"/>
  <c r="EQ36" i="3"/>
  <c r="EQ55" i="3"/>
  <c r="EQ59" i="3"/>
  <c r="EQ63" i="3"/>
  <c r="EQ67" i="3"/>
  <c r="EQ32" i="3"/>
  <c r="EQ54" i="3"/>
  <c r="EQ58" i="3"/>
  <c r="EQ62" i="3"/>
  <c r="EQ66" i="3"/>
  <c r="EQ48" i="3"/>
  <c r="EQ53" i="3"/>
  <c r="EQ57" i="3"/>
  <c r="EQ61" i="3"/>
  <c r="EQ65" i="3"/>
  <c r="EQ56" i="3"/>
  <c r="EQ71" i="3"/>
  <c r="EQ79" i="3"/>
  <c r="EQ83" i="3"/>
  <c r="EQ87" i="3"/>
  <c r="EQ91" i="3"/>
  <c r="EQ95" i="3"/>
  <c r="EQ99" i="3"/>
  <c r="EQ103" i="3"/>
  <c r="EQ107" i="3"/>
  <c r="EQ44" i="3"/>
  <c r="EQ52" i="3"/>
  <c r="EQ68" i="3"/>
  <c r="EQ70" i="3"/>
  <c r="EQ78" i="3"/>
  <c r="EQ82" i="3"/>
  <c r="EQ86" i="3"/>
  <c r="EQ90" i="3"/>
  <c r="EQ94" i="3"/>
  <c r="EQ98" i="3"/>
  <c r="EQ102" i="3"/>
  <c r="EQ106" i="3"/>
  <c r="HC9" i="3"/>
  <c r="EQ64" i="3"/>
  <c r="EQ69" i="3"/>
  <c r="EQ73" i="3"/>
  <c r="EQ81" i="3"/>
  <c r="EQ85" i="3"/>
  <c r="EQ89" i="3"/>
  <c r="EQ93" i="3"/>
  <c r="EQ97" i="3"/>
  <c r="EQ101" i="3"/>
  <c r="EQ105" i="3"/>
  <c r="EQ60" i="3"/>
  <c r="EQ72" i="3"/>
  <c r="EQ92" i="3"/>
  <c r="EQ88" i="3"/>
  <c r="EQ104" i="3"/>
  <c r="EQ84" i="3"/>
  <c r="EQ100" i="3"/>
  <c r="EQ96" i="3"/>
  <c r="JO9" i="3"/>
  <c r="EQ80" i="3"/>
  <c r="EP12" i="3"/>
  <c r="EP16" i="3"/>
  <c r="EP20" i="3"/>
  <c r="EP24" i="3"/>
  <c r="EP28" i="3"/>
  <c r="EP11" i="3"/>
  <c r="EP15" i="3"/>
  <c r="EP19" i="3"/>
  <c r="EP23" i="3"/>
  <c r="EP27" i="3"/>
  <c r="EP10" i="3"/>
  <c r="EP14" i="3"/>
  <c r="EP18" i="3"/>
  <c r="EP22" i="3"/>
  <c r="EP26" i="3"/>
  <c r="EP30" i="3"/>
  <c r="EP17" i="3"/>
  <c r="EP34" i="3"/>
  <c r="EP38" i="3"/>
  <c r="EP46" i="3"/>
  <c r="EP50" i="3"/>
  <c r="EP13" i="3"/>
  <c r="EP29" i="3"/>
  <c r="EP33" i="3"/>
  <c r="EP37" i="3"/>
  <c r="EP45" i="3"/>
  <c r="EP49" i="3"/>
  <c r="EP25" i="3"/>
  <c r="EP32" i="3"/>
  <c r="EP36" i="3"/>
  <c r="EP44" i="3"/>
  <c r="EP48" i="3"/>
  <c r="EP35" i="3"/>
  <c r="EP54" i="3"/>
  <c r="EP58" i="3"/>
  <c r="EP62" i="3"/>
  <c r="EP66" i="3"/>
  <c r="EP31" i="3"/>
  <c r="EP51" i="3"/>
  <c r="EP53" i="3"/>
  <c r="EP57" i="3"/>
  <c r="EP61" i="3"/>
  <c r="EP65" i="3"/>
  <c r="EP47" i="3"/>
  <c r="EP52" i="3"/>
  <c r="EP56" i="3"/>
  <c r="EP60" i="3"/>
  <c r="EP64" i="3"/>
  <c r="EP68" i="3"/>
  <c r="EP39" i="3"/>
  <c r="EP55" i="3"/>
  <c r="EP70" i="3"/>
  <c r="EP78" i="3"/>
  <c r="EP82" i="3"/>
  <c r="EP86" i="3"/>
  <c r="EP90" i="3"/>
  <c r="EP94" i="3"/>
  <c r="EP98" i="3"/>
  <c r="EP102" i="3"/>
  <c r="EP106" i="3"/>
  <c r="HB9" i="3"/>
  <c r="EP67" i="3"/>
  <c r="EP69" i="3"/>
  <c r="EP73" i="3"/>
  <c r="EP81" i="3"/>
  <c r="EP85" i="3"/>
  <c r="EP89" i="3"/>
  <c r="EP93" i="3"/>
  <c r="EP97" i="3"/>
  <c r="EP101" i="3"/>
  <c r="EP105" i="3"/>
  <c r="EP21" i="3"/>
  <c r="EP63" i="3"/>
  <c r="EP72" i="3"/>
  <c r="EP80" i="3"/>
  <c r="EP84" i="3"/>
  <c r="EP88" i="3"/>
  <c r="EP92" i="3"/>
  <c r="EP96" i="3"/>
  <c r="EP100" i="3"/>
  <c r="EP104" i="3"/>
  <c r="EP71" i="3"/>
  <c r="EP91" i="3"/>
  <c r="EP107" i="3"/>
  <c r="EP87" i="3"/>
  <c r="EP103" i="3"/>
  <c r="EP83" i="3"/>
  <c r="EP99" i="3"/>
  <c r="EP95" i="3"/>
  <c r="JN9" i="3"/>
  <c r="EP59" i="3"/>
  <c r="EP79" i="3"/>
  <c r="EO11" i="3"/>
  <c r="EO15" i="3"/>
  <c r="EO19" i="3"/>
  <c r="EO23" i="3"/>
  <c r="EO27" i="3"/>
  <c r="EO10" i="3"/>
  <c r="EO14" i="3"/>
  <c r="EO18" i="3"/>
  <c r="EO22" i="3"/>
  <c r="EO26" i="3"/>
  <c r="EO30" i="3"/>
  <c r="EO13" i="3"/>
  <c r="EO17" i="3"/>
  <c r="EO21" i="3"/>
  <c r="EO25" i="3"/>
  <c r="EO29" i="3"/>
  <c r="EO16" i="3"/>
  <c r="EO33" i="3"/>
  <c r="EO37" i="3"/>
  <c r="EO45" i="3"/>
  <c r="EO49" i="3"/>
  <c r="EO12" i="3"/>
  <c r="EO28" i="3"/>
  <c r="EO32" i="3"/>
  <c r="EO36" i="3"/>
  <c r="EO44" i="3"/>
  <c r="EO48" i="3"/>
  <c r="EO24" i="3"/>
  <c r="EO31" i="3"/>
  <c r="EO35" i="3"/>
  <c r="EO39" i="3"/>
  <c r="EO47" i="3"/>
  <c r="EO51" i="3"/>
  <c r="EO34" i="3"/>
  <c r="EO53" i="3"/>
  <c r="EO57" i="3"/>
  <c r="EO61" i="3"/>
  <c r="EO65" i="3"/>
  <c r="EO69" i="3"/>
  <c r="EO50" i="3"/>
  <c r="EO52" i="3"/>
  <c r="EO56" i="3"/>
  <c r="EO60" i="3"/>
  <c r="EO64" i="3"/>
  <c r="EO68" i="3"/>
  <c r="EO20" i="3"/>
  <c r="EO46" i="3"/>
  <c r="EO55" i="3"/>
  <c r="EO59" i="3"/>
  <c r="EO63" i="3"/>
  <c r="EO67" i="3"/>
  <c r="EO54" i="3"/>
  <c r="EO73" i="3"/>
  <c r="EO81" i="3"/>
  <c r="EO85" i="3"/>
  <c r="EO89" i="3"/>
  <c r="EO93" i="3"/>
  <c r="EO97" i="3"/>
  <c r="EO101" i="3"/>
  <c r="EO105" i="3"/>
  <c r="EO66" i="3"/>
  <c r="EO72" i="3"/>
  <c r="EO80" i="3"/>
  <c r="EO84" i="3"/>
  <c r="EO88" i="3"/>
  <c r="EO92" i="3"/>
  <c r="EO96" i="3"/>
  <c r="EO100" i="3"/>
  <c r="EO104" i="3"/>
  <c r="EO62" i="3"/>
  <c r="EO71" i="3"/>
  <c r="EO79" i="3"/>
  <c r="EO83" i="3"/>
  <c r="EO87" i="3"/>
  <c r="EO91" i="3"/>
  <c r="EO95" i="3"/>
  <c r="EO99" i="3"/>
  <c r="EO103" i="3"/>
  <c r="EO107" i="3"/>
  <c r="EO70" i="3"/>
  <c r="EO90" i="3"/>
  <c r="EO106" i="3"/>
  <c r="EO86" i="3"/>
  <c r="EO102" i="3"/>
  <c r="HA9" i="3"/>
  <c r="EO38" i="3"/>
  <c r="EO58" i="3"/>
  <c r="EO82" i="3"/>
  <c r="EO98" i="3"/>
  <c r="EO94" i="3"/>
  <c r="JM9" i="3"/>
  <c r="EO78" i="3"/>
  <c r="EN10" i="3"/>
  <c r="EN14" i="3"/>
  <c r="EN18" i="3"/>
  <c r="EN22" i="3"/>
  <c r="EN26" i="3"/>
  <c r="EN30" i="3"/>
  <c r="EN13" i="3"/>
  <c r="EN17" i="3"/>
  <c r="EN21" i="3"/>
  <c r="EN25" i="3"/>
  <c r="EN29" i="3"/>
  <c r="EN12" i="3"/>
  <c r="EN16" i="3"/>
  <c r="EN20" i="3"/>
  <c r="EN24" i="3"/>
  <c r="EN28" i="3"/>
  <c r="EN15" i="3"/>
  <c r="EN32" i="3"/>
  <c r="EN36" i="3"/>
  <c r="EN44" i="3"/>
  <c r="EN48" i="3"/>
  <c r="EN52" i="3"/>
  <c r="EN11" i="3"/>
  <c r="EN27" i="3"/>
  <c r="EN31" i="3"/>
  <c r="EN35" i="3"/>
  <c r="EN39" i="3"/>
  <c r="EN47" i="3"/>
  <c r="EN51" i="3"/>
  <c r="EN23" i="3"/>
  <c r="EN34" i="3"/>
  <c r="EN38" i="3"/>
  <c r="EN46" i="3"/>
  <c r="EN50" i="3"/>
  <c r="EN33" i="3"/>
  <c r="EN56" i="3"/>
  <c r="EN60" i="3"/>
  <c r="EN64" i="3"/>
  <c r="EN68" i="3"/>
  <c r="EN19" i="3"/>
  <c r="EN49" i="3"/>
  <c r="EN55" i="3"/>
  <c r="EN59" i="3"/>
  <c r="EN63" i="3"/>
  <c r="EN67" i="3"/>
  <c r="EN45" i="3"/>
  <c r="EN54" i="3"/>
  <c r="EN58" i="3"/>
  <c r="EN62" i="3"/>
  <c r="EN66" i="3"/>
  <c r="EN53" i="3"/>
  <c r="EN69" i="3"/>
  <c r="EN72" i="3"/>
  <c r="EN80" i="3"/>
  <c r="EN84" i="3"/>
  <c r="EN88" i="3"/>
  <c r="EN92" i="3"/>
  <c r="EN96" i="3"/>
  <c r="EN100" i="3"/>
  <c r="EN104" i="3"/>
  <c r="EN65" i="3"/>
  <c r="EN71" i="3"/>
  <c r="EN79" i="3"/>
  <c r="EN83" i="3"/>
  <c r="EN87" i="3"/>
  <c r="EN91" i="3"/>
  <c r="EN95" i="3"/>
  <c r="EN99" i="3"/>
  <c r="EN103" i="3"/>
  <c r="EN107" i="3"/>
  <c r="EN37" i="3"/>
  <c r="EN61" i="3"/>
  <c r="EN70" i="3"/>
  <c r="EN78" i="3"/>
  <c r="EN82" i="3"/>
  <c r="EN86" i="3"/>
  <c r="EN90" i="3"/>
  <c r="EN94" i="3"/>
  <c r="EN98" i="3"/>
  <c r="EN102" i="3"/>
  <c r="EN106" i="3"/>
  <c r="GZ9" i="3"/>
  <c r="EN89" i="3"/>
  <c r="EN105" i="3"/>
  <c r="EN57" i="3"/>
  <c r="EN85" i="3"/>
  <c r="EN101" i="3"/>
  <c r="EN81" i="3"/>
  <c r="EN97" i="3"/>
  <c r="EN73" i="3"/>
  <c r="EN93" i="3"/>
  <c r="JL9" i="3"/>
  <c r="EM13" i="3"/>
  <c r="EM17" i="3"/>
  <c r="EM21" i="3"/>
  <c r="EM25" i="3"/>
  <c r="EM29" i="3"/>
  <c r="EM12" i="3"/>
  <c r="EM16" i="3"/>
  <c r="EM20" i="3"/>
  <c r="EM24" i="3"/>
  <c r="EM28" i="3"/>
  <c r="EM11" i="3"/>
  <c r="EM15" i="3"/>
  <c r="EM19" i="3"/>
  <c r="EM23" i="3"/>
  <c r="EM27" i="3"/>
  <c r="EM14" i="3"/>
  <c r="EM30" i="3"/>
  <c r="EM31" i="3"/>
  <c r="EM35" i="3"/>
  <c r="EM39" i="3"/>
  <c r="EM47" i="3"/>
  <c r="EM51" i="3"/>
  <c r="EM10" i="3"/>
  <c r="EM26" i="3"/>
  <c r="EM34" i="3"/>
  <c r="EM38" i="3"/>
  <c r="EM46" i="3"/>
  <c r="EM50" i="3"/>
  <c r="EM22" i="3"/>
  <c r="EM33" i="3"/>
  <c r="EM37" i="3"/>
  <c r="EM45" i="3"/>
  <c r="EM49" i="3"/>
  <c r="EM18" i="3"/>
  <c r="EM32" i="3"/>
  <c r="EM52" i="3"/>
  <c r="EM55" i="3"/>
  <c r="EM59" i="3"/>
  <c r="EM63" i="3"/>
  <c r="EM67" i="3"/>
  <c r="EM48" i="3"/>
  <c r="EM54" i="3"/>
  <c r="EM58" i="3"/>
  <c r="EM62" i="3"/>
  <c r="EM66" i="3"/>
  <c r="EM44" i="3"/>
  <c r="EM53" i="3"/>
  <c r="EM57" i="3"/>
  <c r="EM61" i="3"/>
  <c r="EM65" i="3"/>
  <c r="EM69" i="3"/>
  <c r="EM68" i="3"/>
  <c r="EM71" i="3"/>
  <c r="EM79" i="3"/>
  <c r="EM83" i="3"/>
  <c r="EM87" i="3"/>
  <c r="EM91" i="3"/>
  <c r="EM95" i="3"/>
  <c r="EM99" i="3"/>
  <c r="EM103" i="3"/>
  <c r="EM107" i="3"/>
  <c r="EM36" i="3"/>
  <c r="EM64" i="3"/>
  <c r="EM70" i="3"/>
  <c r="EM78" i="3"/>
  <c r="EM82" i="3"/>
  <c r="EM86" i="3"/>
  <c r="EM90" i="3"/>
  <c r="EM94" i="3"/>
  <c r="EM98" i="3"/>
  <c r="EM102" i="3"/>
  <c r="EM106" i="3"/>
  <c r="GY9" i="3"/>
  <c r="EM60" i="3"/>
  <c r="EM73" i="3"/>
  <c r="EM81" i="3"/>
  <c r="EM85" i="3"/>
  <c r="EM89" i="3"/>
  <c r="EM93" i="3"/>
  <c r="EM97" i="3"/>
  <c r="EM101" i="3"/>
  <c r="EM105" i="3"/>
  <c r="EM56" i="3"/>
  <c r="EM88" i="3"/>
  <c r="EM104" i="3"/>
  <c r="EM84" i="3"/>
  <c r="EM100" i="3"/>
  <c r="EM80" i="3"/>
  <c r="EM96" i="3"/>
  <c r="EM92" i="3"/>
  <c r="JK9" i="3"/>
  <c r="EM72" i="3"/>
  <c r="ES11" i="3"/>
  <c r="ES15" i="3"/>
  <c r="ES19" i="3"/>
  <c r="ES23" i="3"/>
  <c r="ES27" i="3"/>
  <c r="ES10" i="3"/>
  <c r="ES14" i="3"/>
  <c r="ES18" i="3"/>
  <c r="ES22" i="3"/>
  <c r="ES26" i="3"/>
  <c r="ES30" i="3"/>
  <c r="ES13" i="3"/>
  <c r="ES17" i="3"/>
  <c r="ES21" i="3"/>
  <c r="ES25" i="3"/>
  <c r="ES29" i="3"/>
  <c r="ES20" i="3"/>
  <c r="ES33" i="3"/>
  <c r="ES37" i="3"/>
  <c r="ES45" i="3"/>
  <c r="ES49" i="3"/>
  <c r="ES16" i="3"/>
  <c r="ES32" i="3"/>
  <c r="ES36" i="3"/>
  <c r="ES44" i="3"/>
  <c r="ES48" i="3"/>
  <c r="ES12" i="3"/>
  <c r="ES28" i="3"/>
  <c r="ES31" i="3"/>
  <c r="ES35" i="3"/>
  <c r="ES39" i="3"/>
  <c r="ES47" i="3"/>
  <c r="ES51" i="3"/>
  <c r="ES38" i="3"/>
  <c r="ES53" i="3"/>
  <c r="ES57" i="3"/>
  <c r="ES61" i="3"/>
  <c r="ES65" i="3"/>
  <c r="ES34" i="3"/>
  <c r="ES52" i="3"/>
  <c r="ES56" i="3"/>
  <c r="ES60" i="3"/>
  <c r="ES64" i="3"/>
  <c r="ES68" i="3"/>
  <c r="ES24" i="3"/>
  <c r="ES50" i="3"/>
  <c r="ES55" i="3"/>
  <c r="ES59" i="3"/>
  <c r="ES63" i="3"/>
  <c r="ES67" i="3"/>
  <c r="ES58" i="3"/>
  <c r="ES69" i="3"/>
  <c r="ES73" i="3"/>
  <c r="ES81" i="3"/>
  <c r="ES85" i="3"/>
  <c r="ES89" i="3"/>
  <c r="ES93" i="3"/>
  <c r="ES97" i="3"/>
  <c r="ES101" i="3"/>
  <c r="ES105" i="3"/>
  <c r="ES54" i="3"/>
  <c r="ES72" i="3"/>
  <c r="ES80" i="3"/>
  <c r="ES84" i="3"/>
  <c r="ES88" i="3"/>
  <c r="ES92" i="3"/>
  <c r="ES96" i="3"/>
  <c r="ES100" i="3"/>
  <c r="ES104" i="3"/>
  <c r="ES66" i="3"/>
  <c r="ES71" i="3"/>
  <c r="ES79" i="3"/>
  <c r="ES83" i="3"/>
  <c r="ES87" i="3"/>
  <c r="ES91" i="3"/>
  <c r="ES95" i="3"/>
  <c r="ES99" i="3"/>
  <c r="ES103" i="3"/>
  <c r="ES107" i="3"/>
  <c r="ES78" i="3"/>
  <c r="ES94" i="3"/>
  <c r="ES70" i="3"/>
  <c r="ES90" i="3"/>
  <c r="ES106" i="3"/>
  <c r="ES62" i="3"/>
  <c r="ES86" i="3"/>
  <c r="ES102" i="3"/>
  <c r="HE9" i="3"/>
  <c r="ES46" i="3"/>
  <c r="ES98" i="3"/>
  <c r="JQ9" i="3"/>
  <c r="ES82" i="3"/>
  <c r="EL12" i="3"/>
  <c r="EL16" i="3"/>
  <c r="EL20" i="3"/>
  <c r="EL24" i="3"/>
  <c r="EL28" i="3"/>
  <c r="EL11" i="3"/>
  <c r="EL15" i="3"/>
  <c r="EL19" i="3"/>
  <c r="EL23" i="3"/>
  <c r="EL27" i="3"/>
  <c r="EL31" i="3"/>
  <c r="EL10" i="3"/>
  <c r="EL14" i="3"/>
  <c r="EL18" i="3"/>
  <c r="EL22" i="3"/>
  <c r="EL26" i="3"/>
  <c r="EL30" i="3"/>
  <c r="EL13" i="3"/>
  <c r="EL29" i="3"/>
  <c r="EL34" i="3"/>
  <c r="EL38" i="3"/>
  <c r="EL46" i="3"/>
  <c r="EL50" i="3"/>
  <c r="EL25" i="3"/>
  <c r="EL33" i="3"/>
  <c r="EL37" i="3"/>
  <c r="EL45" i="3"/>
  <c r="EL49" i="3"/>
  <c r="EL21" i="3"/>
  <c r="EL32" i="3"/>
  <c r="EL36" i="3"/>
  <c r="EL44" i="3"/>
  <c r="EL48" i="3"/>
  <c r="EL52" i="3"/>
  <c r="EL51" i="3"/>
  <c r="EL54" i="3"/>
  <c r="EL58" i="3"/>
  <c r="EL62" i="3"/>
  <c r="EL66" i="3"/>
  <c r="EL47" i="3"/>
  <c r="EL53" i="3"/>
  <c r="EL57" i="3"/>
  <c r="EL61" i="3"/>
  <c r="EL65" i="3"/>
  <c r="EL69" i="3"/>
  <c r="EL39" i="3"/>
  <c r="EL56" i="3"/>
  <c r="EL60" i="3"/>
  <c r="EL64" i="3"/>
  <c r="EL68" i="3"/>
  <c r="EL35" i="3"/>
  <c r="EL67" i="3"/>
  <c r="EL70" i="3"/>
  <c r="EL78" i="3"/>
  <c r="EL82" i="3"/>
  <c r="EL86" i="3"/>
  <c r="EL90" i="3"/>
  <c r="EL94" i="3"/>
  <c r="EL98" i="3"/>
  <c r="EL102" i="3"/>
  <c r="EL106" i="3"/>
  <c r="GX9" i="3"/>
  <c r="EL17" i="3"/>
  <c r="EL63" i="3"/>
  <c r="EL73" i="3"/>
  <c r="EL81" i="3"/>
  <c r="EL85" i="3"/>
  <c r="EL89" i="3"/>
  <c r="EL93" i="3"/>
  <c r="EL97" i="3"/>
  <c r="EL101" i="3"/>
  <c r="EL105" i="3"/>
  <c r="EL59" i="3"/>
  <c r="EL72" i="3"/>
  <c r="EL80" i="3"/>
  <c r="EL84" i="3"/>
  <c r="EL88" i="3"/>
  <c r="EL92" i="3"/>
  <c r="EL96" i="3"/>
  <c r="EL100" i="3"/>
  <c r="EL104" i="3"/>
  <c r="EL87" i="3"/>
  <c r="EL103" i="3"/>
  <c r="EL83" i="3"/>
  <c r="EL99" i="3"/>
  <c r="EL79" i="3"/>
  <c r="EL95" i="3"/>
  <c r="EL107" i="3"/>
  <c r="EL55" i="3"/>
  <c r="EL91" i="3"/>
  <c r="JJ9" i="3"/>
  <c r="EL71" i="3"/>
  <c r="EK11" i="3"/>
  <c r="EK15" i="3"/>
  <c r="EK19" i="3"/>
  <c r="EK23" i="3"/>
  <c r="EK27" i="3"/>
  <c r="EK31" i="3"/>
  <c r="EK10" i="3"/>
  <c r="EK14" i="3"/>
  <c r="EK18" i="3"/>
  <c r="EK22" i="3"/>
  <c r="EK26" i="3"/>
  <c r="EK30" i="3"/>
  <c r="EK13" i="3"/>
  <c r="EK17" i="3"/>
  <c r="EK21" i="3"/>
  <c r="EK25" i="3"/>
  <c r="EK29" i="3"/>
  <c r="EK12" i="3"/>
  <c r="EK28" i="3"/>
  <c r="EK33" i="3"/>
  <c r="EK37" i="3"/>
  <c r="EK45" i="3"/>
  <c r="EK49" i="3"/>
  <c r="EK24" i="3"/>
  <c r="EK32" i="3"/>
  <c r="EK36" i="3"/>
  <c r="EK44" i="3"/>
  <c r="EK48" i="3"/>
  <c r="EK52" i="3"/>
  <c r="EK20" i="3"/>
  <c r="EK35" i="3"/>
  <c r="EK39" i="3"/>
  <c r="EK47" i="3"/>
  <c r="EK51" i="3"/>
  <c r="EK50" i="3"/>
  <c r="EK53" i="3"/>
  <c r="EK57" i="3"/>
  <c r="EK61" i="3"/>
  <c r="EK65" i="3"/>
  <c r="EK69" i="3"/>
  <c r="EK46" i="3"/>
  <c r="EK56" i="3"/>
  <c r="EK60" i="3"/>
  <c r="EK64" i="3"/>
  <c r="EK68" i="3"/>
  <c r="EK16" i="3"/>
  <c r="EK38" i="3"/>
  <c r="EK55" i="3"/>
  <c r="EK59" i="3"/>
  <c r="EK63" i="3"/>
  <c r="EK67" i="3"/>
  <c r="EK66" i="3"/>
  <c r="EK73" i="3"/>
  <c r="EK81" i="3"/>
  <c r="EK85" i="3"/>
  <c r="EK89" i="3"/>
  <c r="EK93" i="3"/>
  <c r="EK97" i="3"/>
  <c r="EK101" i="3"/>
  <c r="EK105" i="3"/>
  <c r="EK62" i="3"/>
  <c r="EK72" i="3"/>
  <c r="EK80" i="3"/>
  <c r="EK84" i="3"/>
  <c r="EK88" i="3"/>
  <c r="EK92" i="3"/>
  <c r="EK96" i="3"/>
  <c r="EK100" i="3"/>
  <c r="EK104" i="3"/>
  <c r="EK58" i="3"/>
  <c r="EK71" i="3"/>
  <c r="EK79" i="3"/>
  <c r="EK83" i="3"/>
  <c r="EK87" i="3"/>
  <c r="EK91" i="3"/>
  <c r="EK95" i="3"/>
  <c r="EK99" i="3"/>
  <c r="EK103" i="3"/>
  <c r="EK107" i="3"/>
  <c r="EK86" i="3"/>
  <c r="EK102" i="3"/>
  <c r="GW9" i="3"/>
  <c r="EK34" i="3"/>
  <c r="EK82" i="3"/>
  <c r="EK98" i="3"/>
  <c r="EK54" i="3"/>
  <c r="EK78" i="3"/>
  <c r="EK94" i="3"/>
  <c r="EK90" i="3"/>
  <c r="JI9" i="3"/>
  <c r="EK70" i="3"/>
  <c r="EK106" i="3"/>
  <c r="EJ10" i="3"/>
  <c r="EJ14" i="3"/>
  <c r="EJ18" i="3"/>
  <c r="EJ22" i="3"/>
  <c r="EJ26" i="3"/>
  <c r="EJ30" i="3"/>
  <c r="EJ13" i="3"/>
  <c r="EJ17" i="3"/>
  <c r="EJ21" i="3"/>
  <c r="EJ25" i="3"/>
  <c r="EJ29" i="3"/>
  <c r="EJ12" i="3"/>
  <c r="EJ16" i="3"/>
  <c r="EJ20" i="3"/>
  <c r="EJ24" i="3"/>
  <c r="EJ28" i="3"/>
  <c r="EJ11" i="3"/>
  <c r="EJ27" i="3"/>
  <c r="EJ32" i="3"/>
  <c r="EJ36" i="3"/>
  <c r="EJ44" i="3"/>
  <c r="EJ48" i="3"/>
  <c r="EJ52" i="3"/>
  <c r="EJ23" i="3"/>
  <c r="EJ35" i="3"/>
  <c r="EJ39" i="3"/>
  <c r="EJ47" i="3"/>
  <c r="EJ51" i="3"/>
  <c r="EJ19" i="3"/>
  <c r="EJ34" i="3"/>
  <c r="EJ38" i="3"/>
  <c r="EJ46" i="3"/>
  <c r="EJ50" i="3"/>
  <c r="EJ31" i="3"/>
  <c r="EJ49" i="3"/>
  <c r="EJ56" i="3"/>
  <c r="EJ60" i="3"/>
  <c r="EJ64" i="3"/>
  <c r="EJ68" i="3"/>
  <c r="EJ15" i="3"/>
  <c r="EJ45" i="3"/>
  <c r="EJ55" i="3"/>
  <c r="EJ59" i="3"/>
  <c r="EJ63" i="3"/>
  <c r="EJ67" i="3"/>
  <c r="EJ37" i="3"/>
  <c r="EJ54" i="3"/>
  <c r="EJ58" i="3"/>
  <c r="EJ62" i="3"/>
  <c r="EJ66" i="3"/>
  <c r="EJ65" i="3"/>
  <c r="EJ72" i="3"/>
  <c r="EJ80" i="3"/>
  <c r="EJ84" i="3"/>
  <c r="EJ88" i="3"/>
  <c r="EJ92" i="3"/>
  <c r="EJ96" i="3"/>
  <c r="EJ100" i="3"/>
  <c r="EJ104" i="3"/>
  <c r="EJ61" i="3"/>
  <c r="EJ71" i="3"/>
  <c r="EJ79" i="3"/>
  <c r="EJ83" i="3"/>
  <c r="EJ87" i="3"/>
  <c r="EJ91" i="3"/>
  <c r="EJ95" i="3"/>
  <c r="EJ99" i="3"/>
  <c r="EJ103" i="3"/>
  <c r="EJ107" i="3"/>
  <c r="EJ33" i="3"/>
  <c r="EJ57" i="3"/>
  <c r="EJ70" i="3"/>
  <c r="EJ78" i="3"/>
  <c r="EJ82" i="3"/>
  <c r="EJ86" i="3"/>
  <c r="EJ90" i="3"/>
  <c r="EJ94" i="3"/>
  <c r="EJ98" i="3"/>
  <c r="EJ102" i="3"/>
  <c r="EJ106" i="3"/>
  <c r="GV9" i="3"/>
  <c r="EJ69" i="3"/>
  <c r="EJ85" i="3"/>
  <c r="EJ101" i="3"/>
  <c r="EJ53" i="3"/>
  <c r="EJ81" i="3"/>
  <c r="EJ97" i="3"/>
  <c r="EJ73" i="3"/>
  <c r="EJ93" i="3"/>
  <c r="EJ105" i="3"/>
  <c r="EJ89" i="3"/>
  <c r="JH9" i="3"/>
  <c r="EI13" i="3"/>
  <c r="EI17" i="3"/>
  <c r="EI21" i="3"/>
  <c r="EI25" i="3"/>
  <c r="EI29" i="3"/>
  <c r="EI12" i="3"/>
  <c r="EI16" i="3"/>
  <c r="EI20" i="3"/>
  <c r="EI24" i="3"/>
  <c r="EI28" i="3"/>
  <c r="EI11" i="3"/>
  <c r="EI15" i="3"/>
  <c r="EI19" i="3"/>
  <c r="EI23" i="3"/>
  <c r="EI27" i="3"/>
  <c r="EI31" i="3"/>
  <c r="EI10" i="3"/>
  <c r="EI26" i="3"/>
  <c r="EI35" i="3"/>
  <c r="EI39" i="3"/>
  <c r="EI47" i="3"/>
  <c r="EI51" i="3"/>
  <c r="EI22" i="3"/>
  <c r="EI34" i="3"/>
  <c r="EI38" i="3"/>
  <c r="EI46" i="3"/>
  <c r="EI50" i="3"/>
  <c r="EI18" i="3"/>
  <c r="EI33" i="3"/>
  <c r="EI37" i="3"/>
  <c r="EI45" i="3"/>
  <c r="EI49" i="3"/>
  <c r="EI14" i="3"/>
  <c r="EI48" i="3"/>
  <c r="EI55" i="3"/>
  <c r="EI59" i="3"/>
  <c r="EI63" i="3"/>
  <c r="EI67" i="3"/>
  <c r="EI44" i="3"/>
  <c r="EI54" i="3"/>
  <c r="EI58" i="3"/>
  <c r="EI62" i="3"/>
  <c r="EI66" i="3"/>
  <c r="EI36" i="3"/>
  <c r="EI53" i="3"/>
  <c r="EI57" i="3"/>
  <c r="EI61" i="3"/>
  <c r="EI65" i="3"/>
  <c r="EI69" i="3"/>
  <c r="EI30" i="3"/>
  <c r="EI52" i="3"/>
  <c r="EI64" i="3"/>
  <c r="EI71" i="3"/>
  <c r="EI79" i="3"/>
  <c r="EI83" i="3"/>
  <c r="EI87" i="3"/>
  <c r="EI91" i="3"/>
  <c r="EI95" i="3"/>
  <c r="EI99" i="3"/>
  <c r="EI103" i="3"/>
  <c r="EI107" i="3"/>
  <c r="EI32" i="3"/>
  <c r="EI60" i="3"/>
  <c r="EI70" i="3"/>
  <c r="EI78" i="3"/>
  <c r="EI82" i="3"/>
  <c r="EI86" i="3"/>
  <c r="EI90" i="3"/>
  <c r="EI94" i="3"/>
  <c r="EI98" i="3"/>
  <c r="EI102" i="3"/>
  <c r="EI106" i="3"/>
  <c r="GU9" i="3"/>
  <c r="EI56" i="3"/>
  <c r="EI73" i="3"/>
  <c r="EI81" i="3"/>
  <c r="EI85" i="3"/>
  <c r="EI89" i="3"/>
  <c r="EI93" i="3"/>
  <c r="EI97" i="3"/>
  <c r="EI101" i="3"/>
  <c r="EI105" i="3"/>
  <c r="EI84" i="3"/>
  <c r="EI100" i="3"/>
  <c r="EI80" i="3"/>
  <c r="EI96" i="3"/>
  <c r="EI72" i="3"/>
  <c r="EI92" i="3"/>
  <c r="EI68" i="3"/>
  <c r="EI104" i="3"/>
  <c r="EI88" i="3"/>
  <c r="JG9" i="3"/>
  <c r="ER10" i="3"/>
  <c r="ER14" i="3"/>
  <c r="ER18" i="3"/>
  <c r="ER22" i="3"/>
  <c r="ER26" i="3"/>
  <c r="ER30" i="3"/>
  <c r="ER13" i="3"/>
  <c r="ER17" i="3"/>
  <c r="ER21" i="3"/>
  <c r="ER25" i="3"/>
  <c r="ER29" i="3"/>
  <c r="ER12" i="3"/>
  <c r="ER16" i="3"/>
  <c r="ER20" i="3"/>
  <c r="ER24" i="3"/>
  <c r="ER28" i="3"/>
  <c r="ER19" i="3"/>
  <c r="ER32" i="3"/>
  <c r="ER36" i="3"/>
  <c r="ER44" i="3"/>
  <c r="ER48" i="3"/>
  <c r="ER15" i="3"/>
  <c r="ER31" i="3"/>
  <c r="ER35" i="3"/>
  <c r="ER39" i="3"/>
  <c r="ER47" i="3"/>
  <c r="ER51" i="3"/>
  <c r="ER11" i="3"/>
  <c r="ER27" i="3"/>
  <c r="ER34" i="3"/>
  <c r="ER38" i="3"/>
  <c r="ER46" i="3"/>
  <c r="ER50" i="3"/>
  <c r="ER37" i="3"/>
  <c r="ER52" i="3"/>
  <c r="ER56" i="3"/>
  <c r="ER60" i="3"/>
  <c r="ER64" i="3"/>
  <c r="ER68" i="3"/>
  <c r="ER23" i="3"/>
  <c r="ER33" i="3"/>
  <c r="ER55" i="3"/>
  <c r="ER59" i="3"/>
  <c r="ER63" i="3"/>
  <c r="ER67" i="3"/>
  <c r="ER49" i="3"/>
  <c r="ER54" i="3"/>
  <c r="ER58" i="3"/>
  <c r="ER62" i="3"/>
  <c r="ER66" i="3"/>
  <c r="ER57" i="3"/>
  <c r="ER72" i="3"/>
  <c r="ER80" i="3"/>
  <c r="ER84" i="3"/>
  <c r="ER88" i="3"/>
  <c r="ER92" i="3"/>
  <c r="ER96" i="3"/>
  <c r="ER100" i="3"/>
  <c r="ER104" i="3"/>
  <c r="ER53" i="3"/>
  <c r="ER71" i="3"/>
  <c r="ER79" i="3"/>
  <c r="ER83" i="3"/>
  <c r="ER87" i="3"/>
  <c r="ER91" i="3"/>
  <c r="ER95" i="3"/>
  <c r="ER99" i="3"/>
  <c r="ER103" i="3"/>
  <c r="ER107" i="3"/>
  <c r="ER45" i="3"/>
  <c r="ER65" i="3"/>
  <c r="ER70" i="3"/>
  <c r="ER78" i="3"/>
  <c r="ER82" i="3"/>
  <c r="ER86" i="3"/>
  <c r="ER90" i="3"/>
  <c r="ER94" i="3"/>
  <c r="ER98" i="3"/>
  <c r="ER102" i="3"/>
  <c r="ER106" i="3"/>
  <c r="HD9" i="3"/>
  <c r="ER73" i="3"/>
  <c r="ER93" i="3"/>
  <c r="ER61" i="3"/>
  <c r="ER69" i="3"/>
  <c r="ER89" i="3"/>
  <c r="ER105" i="3"/>
  <c r="ER85" i="3"/>
  <c r="ER101" i="3"/>
  <c r="ER81" i="3"/>
  <c r="ER97" i="3"/>
  <c r="JP9" i="3"/>
  <c r="EH12" i="3"/>
  <c r="EH16" i="3"/>
  <c r="EH20" i="3"/>
  <c r="EH24" i="3"/>
  <c r="EH28" i="3"/>
  <c r="EH11" i="3"/>
  <c r="EH15" i="3"/>
  <c r="EH19" i="3"/>
  <c r="EH23" i="3"/>
  <c r="EH27" i="3"/>
  <c r="EH31" i="3"/>
  <c r="EH10" i="3"/>
  <c r="EH14" i="3"/>
  <c r="EH18" i="3"/>
  <c r="EH22" i="3"/>
  <c r="EH26" i="3"/>
  <c r="EH30" i="3"/>
  <c r="EH25" i="3"/>
  <c r="EH34" i="3"/>
  <c r="EH38" i="3"/>
  <c r="EH46" i="3"/>
  <c r="EH50" i="3"/>
  <c r="EH21" i="3"/>
  <c r="EH33" i="3"/>
  <c r="EH37" i="3"/>
  <c r="EH45" i="3"/>
  <c r="EH49" i="3"/>
  <c r="EH17" i="3"/>
  <c r="EH32" i="3"/>
  <c r="EH36" i="3"/>
  <c r="EH44" i="3"/>
  <c r="EH48" i="3"/>
  <c r="EH52" i="3"/>
  <c r="EH47" i="3"/>
  <c r="EH54" i="3"/>
  <c r="EH58" i="3"/>
  <c r="EH62" i="3"/>
  <c r="EH66" i="3"/>
  <c r="EH39" i="3"/>
  <c r="EH53" i="3"/>
  <c r="EH57" i="3"/>
  <c r="EH61" i="3"/>
  <c r="EH65" i="3"/>
  <c r="EH69" i="3"/>
  <c r="EH29" i="3"/>
  <c r="EH35" i="3"/>
  <c r="EH56" i="3"/>
  <c r="EH60" i="3"/>
  <c r="EH64" i="3"/>
  <c r="EH68" i="3"/>
  <c r="EH13" i="3"/>
  <c r="EH63" i="3"/>
  <c r="EH70" i="3"/>
  <c r="EH78" i="3"/>
  <c r="EH82" i="3"/>
  <c r="EH86" i="3"/>
  <c r="EH90" i="3"/>
  <c r="EH94" i="3"/>
  <c r="EH98" i="3"/>
  <c r="EH102" i="3"/>
  <c r="EH106" i="3"/>
  <c r="GT9" i="3"/>
  <c r="EH59" i="3"/>
  <c r="EH73" i="3"/>
  <c r="EH81" i="3"/>
  <c r="EH85" i="3"/>
  <c r="EH89" i="3"/>
  <c r="EH93" i="3"/>
  <c r="EH97" i="3"/>
  <c r="EH101" i="3"/>
  <c r="EH105" i="3"/>
  <c r="EH55" i="3"/>
  <c r="EH72" i="3"/>
  <c r="EH80" i="3"/>
  <c r="EH84" i="3"/>
  <c r="EH88" i="3"/>
  <c r="EH92" i="3"/>
  <c r="EH96" i="3"/>
  <c r="EH100" i="3"/>
  <c r="EH104" i="3"/>
  <c r="EH51" i="3"/>
  <c r="EH83" i="3"/>
  <c r="EH99" i="3"/>
  <c r="EH79" i="3"/>
  <c r="EH95" i="3"/>
  <c r="EH67" i="3"/>
  <c r="EH71" i="3"/>
  <c r="EH91" i="3"/>
  <c r="EH107" i="3"/>
  <c r="EH103" i="3"/>
  <c r="EH87" i="3"/>
  <c r="JF9" i="3"/>
  <c r="EG11" i="3"/>
  <c r="EG15" i="3"/>
  <c r="EG19" i="3"/>
  <c r="EG23" i="3"/>
  <c r="EG27" i="3"/>
  <c r="EG31" i="3"/>
  <c r="EG10" i="3"/>
  <c r="EG14" i="3"/>
  <c r="EG18" i="3"/>
  <c r="EG22" i="3"/>
  <c r="EG26" i="3"/>
  <c r="EG30" i="3"/>
  <c r="EG13" i="3"/>
  <c r="EG17" i="3"/>
  <c r="EG21" i="3"/>
  <c r="EG25" i="3"/>
  <c r="EG29" i="3"/>
  <c r="EG24" i="3"/>
  <c r="EG33" i="3"/>
  <c r="EG37" i="3"/>
  <c r="EG45" i="3"/>
  <c r="EG49" i="3"/>
  <c r="EG20" i="3"/>
  <c r="EG32" i="3"/>
  <c r="EG36" i="3"/>
  <c r="EG44" i="3"/>
  <c r="EG48" i="3"/>
  <c r="EG52" i="3"/>
  <c r="EG16" i="3"/>
  <c r="EG35" i="3"/>
  <c r="EG39" i="3"/>
  <c r="EG47" i="3"/>
  <c r="EG51" i="3"/>
  <c r="EG46" i="3"/>
  <c r="EG53" i="3"/>
  <c r="EG57" i="3"/>
  <c r="EG61" i="3"/>
  <c r="EG65" i="3"/>
  <c r="EG69" i="3"/>
  <c r="EG28" i="3"/>
  <c r="EG38" i="3"/>
  <c r="EG56" i="3"/>
  <c r="EG60" i="3"/>
  <c r="EG64" i="3"/>
  <c r="EG68" i="3"/>
  <c r="EG12" i="3"/>
  <c r="EG34" i="3"/>
  <c r="EG55" i="3"/>
  <c r="EG59" i="3"/>
  <c r="EG63" i="3"/>
  <c r="EG67" i="3"/>
  <c r="EG62" i="3"/>
  <c r="EG73" i="3"/>
  <c r="EG81" i="3"/>
  <c r="EG85" i="3"/>
  <c r="EG89" i="3"/>
  <c r="EG93" i="3"/>
  <c r="EG97" i="3"/>
  <c r="EG101" i="3"/>
  <c r="EG105" i="3"/>
  <c r="EG58" i="3"/>
  <c r="EG72" i="3"/>
  <c r="EG80" i="3"/>
  <c r="EG84" i="3"/>
  <c r="EG88" i="3"/>
  <c r="EG92" i="3"/>
  <c r="EG96" i="3"/>
  <c r="EG100" i="3"/>
  <c r="EG104" i="3"/>
  <c r="EG50" i="3"/>
  <c r="EG54" i="3"/>
  <c r="EG71" i="3"/>
  <c r="EG79" i="3"/>
  <c r="EG83" i="3"/>
  <c r="EG87" i="3"/>
  <c r="EG91" i="3"/>
  <c r="EG95" i="3"/>
  <c r="EG99" i="3"/>
  <c r="EG103" i="3"/>
  <c r="EG107" i="3"/>
  <c r="EG82" i="3"/>
  <c r="EG98" i="3"/>
  <c r="EG66" i="3"/>
  <c r="EG78" i="3"/>
  <c r="EG94" i="3"/>
  <c r="EG70" i="3"/>
  <c r="EG90" i="3"/>
  <c r="EG106" i="3"/>
  <c r="EG86" i="3"/>
  <c r="JE9" i="3"/>
  <c r="GS9" i="3"/>
  <c r="EG102" i="3"/>
  <c r="EF10" i="3"/>
  <c r="EF14" i="3"/>
  <c r="EF18" i="3"/>
  <c r="EF22" i="3"/>
  <c r="EF26" i="3"/>
  <c r="EF30" i="3"/>
  <c r="EF13" i="3"/>
  <c r="EF17" i="3"/>
  <c r="EF21" i="3"/>
  <c r="EF25" i="3"/>
  <c r="EF29" i="3"/>
  <c r="EF12" i="3"/>
  <c r="EF16" i="3"/>
  <c r="EF20" i="3"/>
  <c r="EF24" i="3"/>
  <c r="EF28" i="3"/>
  <c r="EF23" i="3"/>
  <c r="EF32" i="3"/>
  <c r="EF36" i="3"/>
  <c r="EF44" i="3"/>
  <c r="EF48" i="3"/>
  <c r="EF52" i="3"/>
  <c r="EF19" i="3"/>
  <c r="EF35" i="3"/>
  <c r="EF39" i="3"/>
  <c r="EF47" i="3"/>
  <c r="EF51" i="3"/>
  <c r="EF15" i="3"/>
  <c r="EF31" i="3"/>
  <c r="EF34" i="3"/>
  <c r="EF38" i="3"/>
  <c r="EF46" i="3"/>
  <c r="EF50" i="3"/>
  <c r="EF27" i="3"/>
  <c r="EF45" i="3"/>
  <c r="EF56" i="3"/>
  <c r="EF60" i="3"/>
  <c r="EF64" i="3"/>
  <c r="EF68" i="3"/>
  <c r="EF11" i="3"/>
  <c r="EF37" i="3"/>
  <c r="EF55" i="3"/>
  <c r="EF59" i="3"/>
  <c r="EF63" i="3"/>
  <c r="EF67" i="3"/>
  <c r="EF33" i="3"/>
  <c r="EF54" i="3"/>
  <c r="EF58" i="3"/>
  <c r="EF62" i="3"/>
  <c r="EF66" i="3"/>
  <c r="EF61" i="3"/>
  <c r="EF72" i="3"/>
  <c r="EF80" i="3"/>
  <c r="EF84" i="3"/>
  <c r="EF88" i="3"/>
  <c r="EF92" i="3"/>
  <c r="EF96" i="3"/>
  <c r="EF100" i="3"/>
  <c r="EF104" i="3"/>
  <c r="EF49" i="3"/>
  <c r="EF57" i="3"/>
  <c r="EF71" i="3"/>
  <c r="EF79" i="3"/>
  <c r="EF83" i="3"/>
  <c r="EF87" i="3"/>
  <c r="EF91" i="3"/>
  <c r="EF95" i="3"/>
  <c r="EF99" i="3"/>
  <c r="EF103" i="3"/>
  <c r="EF107" i="3"/>
  <c r="EF53" i="3"/>
  <c r="EF69" i="3"/>
  <c r="EF70" i="3"/>
  <c r="EF78" i="3"/>
  <c r="EF82" i="3"/>
  <c r="EF86" i="3"/>
  <c r="EF90" i="3"/>
  <c r="EF94" i="3"/>
  <c r="EF98" i="3"/>
  <c r="EF102" i="3"/>
  <c r="EF106" i="3"/>
  <c r="GR9" i="3"/>
  <c r="EF65" i="3"/>
  <c r="EF81" i="3"/>
  <c r="EF97" i="3"/>
  <c r="EF73" i="3"/>
  <c r="EF93" i="3"/>
  <c r="EF89" i="3"/>
  <c r="EF105" i="3"/>
  <c r="EF101" i="3"/>
  <c r="EF85" i="3"/>
  <c r="JD9" i="3"/>
  <c r="EE13" i="3"/>
  <c r="EE17" i="3"/>
  <c r="EE21" i="3"/>
  <c r="EE25" i="3"/>
  <c r="EE29" i="3"/>
  <c r="EE12" i="3"/>
  <c r="EE16" i="3"/>
  <c r="EE20" i="3"/>
  <c r="EE24" i="3"/>
  <c r="EE28" i="3"/>
  <c r="EE11" i="3"/>
  <c r="EE15" i="3"/>
  <c r="EE19" i="3"/>
  <c r="EE23" i="3"/>
  <c r="EE27" i="3"/>
  <c r="EE31" i="3"/>
  <c r="EE22" i="3"/>
  <c r="EE35" i="3"/>
  <c r="EE39" i="3"/>
  <c r="EE47" i="3"/>
  <c r="EE51" i="3"/>
  <c r="EE18" i="3"/>
  <c r="EE34" i="3"/>
  <c r="EE38" i="3"/>
  <c r="EE46" i="3"/>
  <c r="EE50" i="3"/>
  <c r="EE14" i="3"/>
  <c r="EE30" i="3"/>
  <c r="EE33" i="3"/>
  <c r="EE37" i="3"/>
  <c r="EE45" i="3"/>
  <c r="EE49" i="3"/>
  <c r="EE10" i="3"/>
  <c r="EE44" i="3"/>
  <c r="EE55" i="3"/>
  <c r="EE59" i="3"/>
  <c r="EE63" i="3"/>
  <c r="EE67" i="3"/>
  <c r="EE36" i="3"/>
  <c r="EE54" i="3"/>
  <c r="EE58" i="3"/>
  <c r="EE62" i="3"/>
  <c r="EE66" i="3"/>
  <c r="EE32" i="3"/>
  <c r="EE52" i="3"/>
  <c r="EE53" i="3"/>
  <c r="EE57" i="3"/>
  <c r="EE61" i="3"/>
  <c r="EE65" i="3"/>
  <c r="EE69" i="3"/>
  <c r="EE48" i="3"/>
  <c r="EE60" i="3"/>
  <c r="EE71" i="3"/>
  <c r="EE79" i="3"/>
  <c r="EE83" i="3"/>
  <c r="EE87" i="3"/>
  <c r="EE91" i="3"/>
  <c r="EE95" i="3"/>
  <c r="EE99" i="3"/>
  <c r="EE103" i="3"/>
  <c r="EE107" i="3"/>
  <c r="EE56" i="3"/>
  <c r="EE70" i="3"/>
  <c r="EE78" i="3"/>
  <c r="EE82" i="3"/>
  <c r="EE86" i="3"/>
  <c r="EE90" i="3"/>
  <c r="EE94" i="3"/>
  <c r="EE98" i="3"/>
  <c r="EE102" i="3"/>
  <c r="EE106" i="3"/>
  <c r="GQ9" i="3"/>
  <c r="EE68" i="3"/>
  <c r="EE73" i="3"/>
  <c r="EE81" i="3"/>
  <c r="EE85" i="3"/>
  <c r="EE89" i="3"/>
  <c r="EE93" i="3"/>
  <c r="EE97" i="3"/>
  <c r="EE101" i="3"/>
  <c r="EE105" i="3"/>
  <c r="EE26" i="3"/>
  <c r="EE80" i="3"/>
  <c r="EE96" i="3"/>
  <c r="EE72" i="3"/>
  <c r="EE92" i="3"/>
  <c r="EE88" i="3"/>
  <c r="EE104" i="3"/>
  <c r="EE100" i="3"/>
  <c r="EE84" i="3"/>
  <c r="JC9" i="3"/>
  <c r="EE64" i="3"/>
  <c r="D239" i="3" a="1"/>
  <c r="P14" i="15"/>
  <c r="Q14" i="15" s="1"/>
  <c r="P34" i="15"/>
  <c r="Q34" i="15" s="1"/>
  <c r="C34" i="5"/>
  <c r="C45" i="5"/>
  <c r="C18" i="5"/>
  <c r="C16" i="5"/>
  <c r="C48" i="5"/>
  <c r="C25" i="5"/>
  <c r="C11" i="5"/>
  <c r="C12" i="5"/>
  <c r="C36" i="5"/>
  <c r="C51" i="5"/>
  <c r="C14" i="5"/>
  <c r="C26" i="5"/>
  <c r="C27" i="5"/>
  <c r="C13" i="5"/>
  <c r="C19" i="5"/>
  <c r="C29" i="5"/>
  <c r="C15" i="5"/>
  <c r="C35" i="5"/>
  <c r="C20" i="5"/>
  <c r="C49" i="5"/>
  <c r="C52" i="5"/>
  <c r="C28" i="5"/>
  <c r="C37" i="5"/>
  <c r="C22" i="5"/>
  <c r="C30" i="5"/>
  <c r="C33" i="5"/>
  <c r="C9" i="5"/>
  <c r="C17" i="5"/>
  <c r="C31" i="5"/>
  <c r="C46" i="5"/>
  <c r="C39" i="5"/>
  <c r="C41" i="5"/>
  <c r="C38" i="5"/>
  <c r="C44" i="5"/>
  <c r="C10" i="5"/>
  <c r="C43" i="5"/>
  <c r="C53" i="5"/>
  <c r="C50" i="5"/>
  <c r="C42" i="5"/>
  <c r="C32" i="5"/>
  <c r="C21" i="5"/>
  <c r="C40" i="5"/>
  <c r="C23" i="5"/>
  <c r="C47" i="5"/>
  <c r="C24" i="5"/>
  <c r="G109" i="3" l="1"/>
  <c r="G41" i="3"/>
  <c r="H76" i="3"/>
  <c r="G180" i="3"/>
  <c r="G219" i="3" s="1"/>
  <c r="R39" i="15"/>
  <c r="AC39" i="15"/>
  <c r="R38" i="15"/>
  <c r="AC38" i="15"/>
  <c r="R40" i="15"/>
  <c r="AC40" i="15"/>
  <c r="AC37" i="15"/>
  <c r="R37" i="15"/>
  <c r="R55" i="15"/>
  <c r="AC55" i="15"/>
  <c r="AC53" i="15"/>
  <c r="R53" i="15"/>
  <c r="R51" i="15"/>
  <c r="AC51" i="15"/>
  <c r="AC52" i="15"/>
  <c r="R52" i="15"/>
  <c r="AC54" i="15"/>
  <c r="R54" i="15"/>
  <c r="CJ42" i="14"/>
  <c r="CJ75" i="14"/>
  <c r="AX45" i="14"/>
  <c r="AX71" i="14"/>
  <c r="CJ71" i="14"/>
  <c r="CJ72" i="14"/>
  <c r="CJ106" i="14"/>
  <c r="AX78" i="14"/>
  <c r="AX43" i="14"/>
  <c r="AX122" i="14"/>
  <c r="CJ48" i="14"/>
  <c r="CJ83" i="14"/>
  <c r="AX116" i="14"/>
  <c r="AX73" i="14"/>
  <c r="CJ94" i="14"/>
  <c r="CJ104" i="14"/>
  <c r="AX112" i="14"/>
  <c r="CJ49" i="14"/>
  <c r="AX69" i="14"/>
  <c r="CJ59" i="14"/>
  <c r="CJ113" i="14"/>
  <c r="AX118" i="14"/>
  <c r="CJ90" i="14"/>
  <c r="AX123" i="14"/>
  <c r="CJ105" i="14"/>
  <c r="AX70" i="14"/>
  <c r="CJ115" i="14"/>
  <c r="AX42" i="14"/>
  <c r="CJ119" i="14"/>
  <c r="CJ122" i="14"/>
  <c r="L122" i="14" s="1"/>
  <c r="H102" i="3" s="1"/>
  <c r="CA102" i="3" s="1"/>
  <c r="AX109" i="14"/>
  <c r="AX89" i="14"/>
  <c r="CJ99" i="14"/>
  <c r="AX59" i="14"/>
  <c r="AX110" i="14"/>
  <c r="CJ120" i="14"/>
  <c r="CJ82" i="14"/>
  <c r="CJ53" i="14"/>
  <c r="CJ35" i="14"/>
  <c r="CJ43" i="14"/>
  <c r="AX46" i="14"/>
  <c r="AX102" i="14"/>
  <c r="CJ81" i="14"/>
  <c r="CJ57" i="14"/>
  <c r="CJ112" i="14"/>
  <c r="L112" i="14" s="1"/>
  <c r="H92" i="3" s="1"/>
  <c r="CA92" i="3" s="1"/>
  <c r="AX47" i="14"/>
  <c r="AX56" i="14"/>
  <c r="AX68" i="14"/>
  <c r="AX61" i="14"/>
  <c r="AX50" i="14"/>
  <c r="AX58" i="14"/>
  <c r="CJ41" i="14"/>
  <c r="CJ111" i="14"/>
  <c r="CJ95" i="14"/>
  <c r="CJ77" i="14"/>
  <c r="AX41" i="14"/>
  <c r="CJ56" i="14"/>
  <c r="AX40" i="14"/>
  <c r="CJ88" i="14"/>
  <c r="AX85" i="14"/>
  <c r="CJ102" i="14"/>
  <c r="AX101" i="14"/>
  <c r="AX105" i="14"/>
  <c r="AX88" i="14"/>
  <c r="AX38" i="14"/>
  <c r="AX86" i="14"/>
  <c r="CJ63" i="14"/>
  <c r="AX51" i="14"/>
  <c r="AX52" i="14"/>
  <c r="CJ55" i="14"/>
  <c r="CJ36" i="14"/>
  <c r="AX108" i="14"/>
  <c r="AX74" i="14"/>
  <c r="AX87" i="14"/>
  <c r="CJ109" i="14"/>
  <c r="L109" i="14" s="1"/>
  <c r="H89" i="3" s="1"/>
  <c r="CA89" i="3" s="1"/>
  <c r="AX113" i="14"/>
  <c r="AX79" i="14"/>
  <c r="CJ76" i="14"/>
  <c r="CJ80" i="14"/>
  <c r="AX124" i="14"/>
  <c r="CJ101" i="14"/>
  <c r="AX63" i="14"/>
  <c r="AX77" i="14"/>
  <c r="L77" i="14" s="1"/>
  <c r="CJ52" i="14"/>
  <c r="CJ46" i="14"/>
  <c r="L46" i="14" s="1"/>
  <c r="H21" i="3" s="1"/>
  <c r="CA21" i="3" s="1"/>
  <c r="CJ107" i="14"/>
  <c r="CJ73" i="14"/>
  <c r="CJ45" i="14"/>
  <c r="AX104" i="14"/>
  <c r="CJ54" i="14"/>
  <c r="CJ47" i="14"/>
  <c r="AX84" i="14"/>
  <c r="CJ84" i="14"/>
  <c r="AX92" i="14"/>
  <c r="CJ92" i="14"/>
  <c r="CJ98" i="14"/>
  <c r="AX81" i="14"/>
  <c r="CJ37" i="14"/>
  <c r="CJ85" i="14"/>
  <c r="CJ60" i="14"/>
  <c r="CJ50" i="14"/>
  <c r="CJ51" i="14"/>
  <c r="AX103" i="14"/>
  <c r="AX99" i="14"/>
  <c r="CJ117" i="14"/>
  <c r="CJ118" i="14"/>
  <c r="L118" i="14" s="1"/>
  <c r="H98" i="3" s="1"/>
  <c r="CA98" i="3" s="1"/>
  <c r="CJ127" i="14"/>
  <c r="CJ124" i="14"/>
  <c r="AX57" i="14"/>
  <c r="AX94" i="14"/>
  <c r="AX75" i="14"/>
  <c r="CJ62" i="14"/>
  <c r="CJ38" i="14"/>
  <c r="AX93" i="14"/>
  <c r="CJ114" i="14"/>
  <c r="CJ108" i="14"/>
  <c r="AX90" i="14"/>
  <c r="AX55" i="14"/>
  <c r="L55" i="14" s="1"/>
  <c r="H30" i="3" s="1"/>
  <c r="CA30" i="3" s="1"/>
  <c r="CJ103" i="14"/>
  <c r="AX95" i="14"/>
  <c r="CJ70" i="14"/>
  <c r="CJ100" i="14"/>
  <c r="AX119" i="14"/>
  <c r="AX125" i="14"/>
  <c r="AX53" i="14"/>
  <c r="AX44" i="14"/>
  <c r="CJ87" i="14"/>
  <c r="AX35" i="14"/>
  <c r="AX48" i="14"/>
  <c r="AX67" i="14"/>
  <c r="CJ44" i="14"/>
  <c r="CJ69" i="14"/>
  <c r="CJ110" i="14"/>
  <c r="AX127" i="14"/>
  <c r="AX49" i="14"/>
  <c r="AX100" i="14"/>
  <c r="AX98" i="14"/>
  <c r="AX114" i="14"/>
  <c r="AX115" i="14"/>
  <c r="L115" i="14" s="1"/>
  <c r="H95" i="3" s="1"/>
  <c r="CA95" i="3" s="1"/>
  <c r="AX120" i="14"/>
  <c r="L120" i="14" s="1"/>
  <c r="H100" i="3" s="1"/>
  <c r="CA100" i="3" s="1"/>
  <c r="AX117" i="14"/>
  <c r="L117" i="14" s="1"/>
  <c r="H97" i="3" s="1"/>
  <c r="CA97" i="3" s="1"/>
  <c r="AX54" i="14"/>
  <c r="L54" i="14" s="1"/>
  <c r="H29" i="3" s="1"/>
  <c r="CA29" i="3" s="1"/>
  <c r="CJ93" i="14"/>
  <c r="CJ74" i="14"/>
  <c r="CJ58" i="14"/>
  <c r="AX39" i="14"/>
  <c r="AX37" i="14"/>
  <c r="AX107" i="14"/>
  <c r="CJ125" i="14"/>
  <c r="CJ126" i="14"/>
  <c r="AX121" i="14"/>
  <c r="CJ123" i="14"/>
  <c r="AX72" i="14"/>
  <c r="AX106" i="14"/>
  <c r="AX83" i="14"/>
  <c r="CJ66" i="14"/>
  <c r="AX62" i="14"/>
  <c r="AX111" i="14"/>
  <c r="CJ67" i="14"/>
  <c r="CJ116" i="14"/>
  <c r="CJ40" i="14"/>
  <c r="CJ39" i="14"/>
  <c r="CJ121" i="14"/>
  <c r="CJ61" i="14"/>
  <c r="AX76" i="14"/>
  <c r="AX80" i="14"/>
  <c r="CJ79" i="14"/>
  <c r="AX60" i="14"/>
  <c r="L60" i="14" s="1"/>
  <c r="H35" i="3" s="1"/>
  <c r="CA35" i="3" s="1"/>
  <c r="CJ78" i="14"/>
  <c r="AX66" i="14"/>
  <c r="AX91" i="14"/>
  <c r="AX82" i="14"/>
  <c r="CJ91" i="14"/>
  <c r="AX36" i="14"/>
  <c r="AX126" i="14"/>
  <c r="CJ68" i="14"/>
  <c r="L68" i="14" s="1"/>
  <c r="CJ89" i="14"/>
  <c r="CJ86" i="14"/>
  <c r="R48" i="15"/>
  <c r="AC48" i="15"/>
  <c r="AC42" i="15"/>
  <c r="R42" i="15"/>
  <c r="AC41" i="15"/>
  <c r="R41" i="15"/>
  <c r="R43" i="15"/>
  <c r="AC43" i="15"/>
  <c r="R44" i="15"/>
  <c r="AC44" i="15"/>
  <c r="AC45" i="15"/>
  <c r="R45" i="15"/>
  <c r="R34" i="15"/>
  <c r="AC34" i="15"/>
  <c r="R47" i="15"/>
  <c r="AC47" i="15"/>
  <c r="AC46" i="15"/>
  <c r="R46" i="15"/>
  <c r="J39" i="3"/>
  <c r="F103" i="9"/>
  <c r="F104" i="9" s="1"/>
  <c r="F8" i="9"/>
  <c r="G7" i="9"/>
  <c r="H107" i="7"/>
  <c r="H57" i="7"/>
  <c r="I6" i="7"/>
  <c r="R63" i="15"/>
  <c r="R62" i="15"/>
  <c r="FK9" i="3" a="1"/>
  <c r="Q50" i="15"/>
  <c r="AC50" i="15" s="1"/>
  <c r="R57" i="15"/>
  <c r="R60" i="15"/>
  <c r="R61" i="15"/>
  <c r="R56" i="15"/>
  <c r="R58" i="15"/>
  <c r="R59" i="15"/>
  <c r="R64" i="15"/>
  <c r="R36" i="15"/>
  <c r="GQ10" i="3"/>
  <c r="GQ14" i="3"/>
  <c r="GQ13" i="3"/>
  <c r="GQ12" i="3"/>
  <c r="GQ16" i="3"/>
  <c r="GQ20" i="3"/>
  <c r="GQ24" i="3"/>
  <c r="GQ28" i="3"/>
  <c r="GQ32" i="3"/>
  <c r="GQ36" i="3"/>
  <c r="GQ44" i="3"/>
  <c r="GQ48" i="3"/>
  <c r="GQ52" i="3"/>
  <c r="GQ15" i="3"/>
  <c r="GQ19" i="3"/>
  <c r="GQ23" i="3"/>
  <c r="GQ27" i="3"/>
  <c r="GQ31" i="3"/>
  <c r="GQ35" i="3"/>
  <c r="GQ39" i="3"/>
  <c r="GQ47" i="3"/>
  <c r="GQ51" i="3"/>
  <c r="GQ11" i="3"/>
  <c r="GQ18" i="3"/>
  <c r="GQ22" i="3"/>
  <c r="GQ26" i="3"/>
  <c r="GQ30" i="3"/>
  <c r="GQ34" i="3"/>
  <c r="GQ38" i="3"/>
  <c r="GQ46" i="3"/>
  <c r="GQ50" i="3"/>
  <c r="GQ25" i="3"/>
  <c r="GQ45" i="3"/>
  <c r="GQ54" i="3"/>
  <c r="GQ58" i="3"/>
  <c r="GQ62" i="3"/>
  <c r="GQ66" i="3"/>
  <c r="GQ70" i="3"/>
  <c r="GQ78" i="3"/>
  <c r="GQ82" i="3"/>
  <c r="GQ86" i="3"/>
  <c r="GQ90" i="3"/>
  <c r="GQ94" i="3"/>
  <c r="GQ98" i="3"/>
  <c r="GQ102" i="3"/>
  <c r="GQ106" i="3"/>
  <c r="GQ21" i="3"/>
  <c r="GQ37" i="3"/>
  <c r="GQ53" i="3"/>
  <c r="GQ57" i="3"/>
  <c r="GQ61" i="3"/>
  <c r="GQ65" i="3"/>
  <c r="GQ69" i="3"/>
  <c r="GQ73" i="3"/>
  <c r="GQ81" i="3"/>
  <c r="GQ85" i="3"/>
  <c r="GQ89" i="3"/>
  <c r="GQ93" i="3"/>
  <c r="GQ97" i="3"/>
  <c r="GQ101" i="3"/>
  <c r="GQ105" i="3"/>
  <c r="GQ17" i="3"/>
  <c r="GQ33" i="3"/>
  <c r="GQ56" i="3"/>
  <c r="GQ60" i="3"/>
  <c r="GQ64" i="3"/>
  <c r="GQ68" i="3"/>
  <c r="GQ72" i="3"/>
  <c r="GQ80" i="3"/>
  <c r="GQ84" i="3"/>
  <c r="GQ88" i="3"/>
  <c r="GQ92" i="3"/>
  <c r="GQ96" i="3"/>
  <c r="GQ100" i="3"/>
  <c r="GQ104" i="3"/>
  <c r="GQ67" i="3"/>
  <c r="GQ87" i="3"/>
  <c r="GQ103" i="3"/>
  <c r="GQ49" i="3"/>
  <c r="GQ63" i="3"/>
  <c r="GQ83" i="3"/>
  <c r="GQ99" i="3"/>
  <c r="GQ29" i="3"/>
  <c r="GQ59" i="3"/>
  <c r="GQ79" i="3"/>
  <c r="GQ95" i="3"/>
  <c r="GQ55" i="3"/>
  <c r="GQ107" i="3"/>
  <c r="GQ91" i="3"/>
  <c r="GQ71" i="3"/>
  <c r="EH3" i="3"/>
  <c r="JP12" i="3"/>
  <c r="JP16" i="3"/>
  <c r="JP20" i="3"/>
  <c r="JP24" i="3"/>
  <c r="JP28" i="3"/>
  <c r="JP32" i="3"/>
  <c r="JP11" i="3"/>
  <c r="JP15" i="3"/>
  <c r="JP19" i="3"/>
  <c r="JP23" i="3"/>
  <c r="JP27" i="3"/>
  <c r="JP31" i="3"/>
  <c r="JP35" i="3"/>
  <c r="JP10" i="3"/>
  <c r="JP14" i="3"/>
  <c r="JP18" i="3"/>
  <c r="JP22" i="3"/>
  <c r="JP26" i="3"/>
  <c r="JP30" i="3"/>
  <c r="JP34" i="3"/>
  <c r="JP17" i="3"/>
  <c r="JP33" i="3"/>
  <c r="JP39" i="3"/>
  <c r="JP47" i="3"/>
  <c r="JP51" i="3"/>
  <c r="JP55" i="3"/>
  <c r="JP59" i="3"/>
  <c r="JP63" i="3"/>
  <c r="JP67" i="3"/>
  <c r="JP71" i="3"/>
  <c r="JP79" i="3"/>
  <c r="JP83" i="3"/>
  <c r="JP87" i="3"/>
  <c r="JP91" i="3"/>
  <c r="JP95" i="3"/>
  <c r="JP99" i="3"/>
  <c r="JP103" i="3"/>
  <c r="JP107" i="3"/>
  <c r="JP13" i="3"/>
  <c r="JP29" i="3"/>
  <c r="JP38" i="3"/>
  <c r="JP46" i="3"/>
  <c r="JP50" i="3"/>
  <c r="JP54" i="3"/>
  <c r="JP58" i="3"/>
  <c r="JP62" i="3"/>
  <c r="JP66" i="3"/>
  <c r="JP70" i="3"/>
  <c r="JP78" i="3"/>
  <c r="JP82" i="3"/>
  <c r="JP86" i="3"/>
  <c r="JP90" i="3"/>
  <c r="JP94" i="3"/>
  <c r="JP98" i="3"/>
  <c r="JP102" i="3"/>
  <c r="JP106" i="3"/>
  <c r="JP25" i="3"/>
  <c r="JP37" i="3"/>
  <c r="JP45" i="3"/>
  <c r="JP49" i="3"/>
  <c r="JP53" i="3"/>
  <c r="JP57" i="3"/>
  <c r="JP61" i="3"/>
  <c r="JP65" i="3"/>
  <c r="JP69" i="3"/>
  <c r="JP73" i="3"/>
  <c r="JP81" i="3"/>
  <c r="JP85" i="3"/>
  <c r="JP89" i="3"/>
  <c r="JP93" i="3"/>
  <c r="JP97" i="3"/>
  <c r="JP101" i="3"/>
  <c r="JP105" i="3"/>
  <c r="JP44" i="3"/>
  <c r="JP60" i="3"/>
  <c r="JP80" i="3"/>
  <c r="JP96" i="3"/>
  <c r="JP36" i="3"/>
  <c r="JP56" i="3"/>
  <c r="JP72" i="3"/>
  <c r="JP92" i="3"/>
  <c r="JP21" i="3"/>
  <c r="JP52" i="3"/>
  <c r="JP68" i="3"/>
  <c r="JP88" i="3"/>
  <c r="JP104" i="3"/>
  <c r="JP48" i="3"/>
  <c r="JP64" i="3"/>
  <c r="JP84" i="3"/>
  <c r="JP100" i="3"/>
  <c r="JH12" i="3"/>
  <c r="JH16" i="3"/>
  <c r="JH20" i="3"/>
  <c r="JH24" i="3"/>
  <c r="JH28" i="3"/>
  <c r="JH32" i="3"/>
  <c r="JH36" i="3"/>
  <c r="JH11" i="3"/>
  <c r="JH15" i="3"/>
  <c r="JH19" i="3"/>
  <c r="JH23" i="3"/>
  <c r="JH27" i="3"/>
  <c r="JH31" i="3"/>
  <c r="JH35" i="3"/>
  <c r="JH10" i="3"/>
  <c r="JH14" i="3"/>
  <c r="JH18" i="3"/>
  <c r="JH22" i="3"/>
  <c r="JH26" i="3"/>
  <c r="JH30" i="3"/>
  <c r="JH34" i="3"/>
  <c r="JH25" i="3"/>
  <c r="JH39" i="3"/>
  <c r="JH47" i="3"/>
  <c r="JH51" i="3"/>
  <c r="JH55" i="3"/>
  <c r="JH59" i="3"/>
  <c r="JH63" i="3"/>
  <c r="JH67" i="3"/>
  <c r="JH71" i="3"/>
  <c r="JH79" i="3"/>
  <c r="JH83" i="3"/>
  <c r="JH87" i="3"/>
  <c r="JH91" i="3"/>
  <c r="JH95" i="3"/>
  <c r="JH99" i="3"/>
  <c r="JH103" i="3"/>
  <c r="JH107" i="3"/>
  <c r="JH21" i="3"/>
  <c r="JH38" i="3"/>
  <c r="JH46" i="3"/>
  <c r="JH50" i="3"/>
  <c r="JH54" i="3"/>
  <c r="JH58" i="3"/>
  <c r="JH62" i="3"/>
  <c r="JH66" i="3"/>
  <c r="JH70" i="3"/>
  <c r="JH78" i="3"/>
  <c r="JH82" i="3"/>
  <c r="JH86" i="3"/>
  <c r="JH90" i="3"/>
  <c r="JH94" i="3"/>
  <c r="JH98" i="3"/>
  <c r="JH102" i="3"/>
  <c r="JH106" i="3"/>
  <c r="JH17" i="3"/>
  <c r="JH33" i="3"/>
  <c r="JH37" i="3"/>
  <c r="JH45" i="3"/>
  <c r="JH49" i="3"/>
  <c r="JH53" i="3"/>
  <c r="JH57" i="3"/>
  <c r="JH61" i="3"/>
  <c r="JH65" i="3"/>
  <c r="JH69" i="3"/>
  <c r="JH73" i="3"/>
  <c r="JH81" i="3"/>
  <c r="JH85" i="3"/>
  <c r="JH89" i="3"/>
  <c r="JH93" i="3"/>
  <c r="JH97" i="3"/>
  <c r="JH101" i="3"/>
  <c r="JH105" i="3"/>
  <c r="JH52" i="3"/>
  <c r="JH68" i="3"/>
  <c r="JH88" i="3"/>
  <c r="JH104" i="3"/>
  <c r="JH29" i="3"/>
  <c r="JH48" i="3"/>
  <c r="JH64" i="3"/>
  <c r="JH84" i="3"/>
  <c r="JH100" i="3"/>
  <c r="JH13" i="3"/>
  <c r="JH44" i="3"/>
  <c r="JH60" i="3"/>
  <c r="JH80" i="3"/>
  <c r="JH96" i="3"/>
  <c r="JH56" i="3"/>
  <c r="JH72" i="3"/>
  <c r="JH92" i="3"/>
  <c r="HC10" i="3"/>
  <c r="HC13" i="3"/>
  <c r="HC12" i="3"/>
  <c r="HC16" i="3"/>
  <c r="HC20" i="3"/>
  <c r="HC24" i="3"/>
  <c r="HC28" i="3"/>
  <c r="HC32" i="3"/>
  <c r="HC36" i="3"/>
  <c r="HC44" i="3"/>
  <c r="HC48" i="3"/>
  <c r="HC11" i="3"/>
  <c r="HC15" i="3"/>
  <c r="HC19" i="3"/>
  <c r="HC23" i="3"/>
  <c r="HC27" i="3"/>
  <c r="HC31" i="3"/>
  <c r="HC35" i="3"/>
  <c r="HC39" i="3"/>
  <c r="HC47" i="3"/>
  <c r="HC51" i="3"/>
  <c r="HC14" i="3"/>
  <c r="HC18" i="3"/>
  <c r="HC22" i="3"/>
  <c r="HC26" i="3"/>
  <c r="HC30" i="3"/>
  <c r="HC34" i="3"/>
  <c r="HC38" i="3"/>
  <c r="HC46" i="3"/>
  <c r="HC50" i="3"/>
  <c r="HC21" i="3"/>
  <c r="HC37" i="3"/>
  <c r="HC54" i="3"/>
  <c r="HC58" i="3"/>
  <c r="HC62" i="3"/>
  <c r="HC66" i="3"/>
  <c r="HC70" i="3"/>
  <c r="HC78" i="3"/>
  <c r="HC82" i="3"/>
  <c r="HC86" i="3"/>
  <c r="HC90" i="3"/>
  <c r="HC94" i="3"/>
  <c r="HC98" i="3"/>
  <c r="HC102" i="3"/>
  <c r="HC106" i="3"/>
  <c r="HC17" i="3"/>
  <c r="HC33" i="3"/>
  <c r="HC53" i="3"/>
  <c r="HC57" i="3"/>
  <c r="HC61" i="3"/>
  <c r="HC65" i="3"/>
  <c r="HC69" i="3"/>
  <c r="HC73" i="3"/>
  <c r="HC81" i="3"/>
  <c r="HC85" i="3"/>
  <c r="HC89" i="3"/>
  <c r="HC93" i="3"/>
  <c r="HC97" i="3"/>
  <c r="HC101" i="3"/>
  <c r="HC105" i="3"/>
  <c r="HC29" i="3"/>
  <c r="HC49" i="3"/>
  <c r="HC52" i="3"/>
  <c r="HC56" i="3"/>
  <c r="HC60" i="3"/>
  <c r="HC64" i="3"/>
  <c r="HC68" i="3"/>
  <c r="HC72" i="3"/>
  <c r="HC80" i="3"/>
  <c r="HC84" i="3"/>
  <c r="HC88" i="3"/>
  <c r="HC92" i="3"/>
  <c r="HC96" i="3"/>
  <c r="HC100" i="3"/>
  <c r="HC104" i="3"/>
  <c r="HC63" i="3"/>
  <c r="HC83" i="3"/>
  <c r="HC99" i="3"/>
  <c r="HC25" i="3"/>
  <c r="HC59" i="3"/>
  <c r="HC79" i="3"/>
  <c r="HC95" i="3"/>
  <c r="HC45" i="3"/>
  <c r="HC55" i="3"/>
  <c r="HC71" i="3"/>
  <c r="HC91" i="3"/>
  <c r="HC107" i="3"/>
  <c r="HC67" i="3"/>
  <c r="HC103" i="3"/>
  <c r="HC87" i="3"/>
  <c r="EQ3" i="3"/>
  <c r="JC11" i="3"/>
  <c r="JC15" i="3"/>
  <c r="JC19" i="3"/>
  <c r="JC23" i="3"/>
  <c r="JC27" i="3"/>
  <c r="JC31" i="3"/>
  <c r="JC35" i="3"/>
  <c r="JC10" i="3"/>
  <c r="JC14" i="3"/>
  <c r="JC18" i="3"/>
  <c r="JC22" i="3"/>
  <c r="JC26" i="3"/>
  <c r="JC30" i="3"/>
  <c r="JC34" i="3"/>
  <c r="JC13" i="3"/>
  <c r="JC17" i="3"/>
  <c r="JC21" i="3"/>
  <c r="JC25" i="3"/>
  <c r="JC29" i="3"/>
  <c r="JC33" i="3"/>
  <c r="JC20" i="3"/>
  <c r="JC36" i="3"/>
  <c r="JC38" i="3"/>
  <c r="JC46" i="3"/>
  <c r="JC50" i="3"/>
  <c r="JC54" i="3"/>
  <c r="JC58" i="3"/>
  <c r="JC62" i="3"/>
  <c r="JC66" i="3"/>
  <c r="JC70" i="3"/>
  <c r="JC78" i="3"/>
  <c r="JC82" i="3"/>
  <c r="JC86" i="3"/>
  <c r="JC90" i="3"/>
  <c r="JC94" i="3"/>
  <c r="JC98" i="3"/>
  <c r="JC102" i="3"/>
  <c r="JC106" i="3"/>
  <c r="JC16" i="3"/>
  <c r="JC32" i="3"/>
  <c r="JC37" i="3"/>
  <c r="JC45" i="3"/>
  <c r="JC49" i="3"/>
  <c r="JC53" i="3"/>
  <c r="JC57" i="3"/>
  <c r="JC61" i="3"/>
  <c r="JC65" i="3"/>
  <c r="JC69" i="3"/>
  <c r="JC73" i="3"/>
  <c r="JC81" i="3"/>
  <c r="JC85" i="3"/>
  <c r="JC89" i="3"/>
  <c r="JC93" i="3"/>
  <c r="JC97" i="3"/>
  <c r="JC101" i="3"/>
  <c r="JC105" i="3"/>
  <c r="JC12" i="3"/>
  <c r="JC28" i="3"/>
  <c r="JC44" i="3"/>
  <c r="JC48" i="3"/>
  <c r="JC52" i="3"/>
  <c r="JC56" i="3"/>
  <c r="JC60" i="3"/>
  <c r="JC64" i="3"/>
  <c r="JC68" i="3"/>
  <c r="JC72" i="3"/>
  <c r="JC80" i="3"/>
  <c r="JC84" i="3"/>
  <c r="JC88" i="3"/>
  <c r="JC92" i="3"/>
  <c r="JC96" i="3"/>
  <c r="JC100" i="3"/>
  <c r="JC104" i="3"/>
  <c r="JC24" i="3"/>
  <c r="JC47" i="3"/>
  <c r="JC63" i="3"/>
  <c r="JC83" i="3"/>
  <c r="JC99" i="3"/>
  <c r="JC39" i="3"/>
  <c r="JC59" i="3"/>
  <c r="JC79" i="3"/>
  <c r="JC95" i="3"/>
  <c r="JC55" i="3"/>
  <c r="JC71" i="3"/>
  <c r="JC91" i="3"/>
  <c r="JC107" i="3"/>
  <c r="JC51" i="3"/>
  <c r="JC67" i="3"/>
  <c r="JC87" i="3"/>
  <c r="JC103" i="3"/>
  <c r="GS12" i="3"/>
  <c r="GS11" i="3"/>
  <c r="GS10" i="3"/>
  <c r="GS14" i="3"/>
  <c r="GS18" i="3"/>
  <c r="GS22" i="3"/>
  <c r="GS26" i="3"/>
  <c r="GS30" i="3"/>
  <c r="GS34" i="3"/>
  <c r="GS38" i="3"/>
  <c r="GS46" i="3"/>
  <c r="GS50" i="3"/>
  <c r="GS17" i="3"/>
  <c r="GS21" i="3"/>
  <c r="GS25" i="3"/>
  <c r="GS29" i="3"/>
  <c r="GS33" i="3"/>
  <c r="GS37" i="3"/>
  <c r="GS45" i="3"/>
  <c r="GS49" i="3"/>
  <c r="GS13" i="3"/>
  <c r="GS16" i="3"/>
  <c r="GS20" i="3"/>
  <c r="GS24" i="3"/>
  <c r="GS28" i="3"/>
  <c r="GS32" i="3"/>
  <c r="GS36" i="3"/>
  <c r="GS44" i="3"/>
  <c r="GS48" i="3"/>
  <c r="GS27" i="3"/>
  <c r="GS47" i="3"/>
  <c r="GS52" i="3"/>
  <c r="GS56" i="3"/>
  <c r="GS60" i="3"/>
  <c r="GS64" i="3"/>
  <c r="GS68" i="3"/>
  <c r="GS72" i="3"/>
  <c r="GS80" i="3"/>
  <c r="GS84" i="3"/>
  <c r="GS88" i="3"/>
  <c r="GS92" i="3"/>
  <c r="GS96" i="3"/>
  <c r="GS100" i="3"/>
  <c r="GS104" i="3"/>
  <c r="GS23" i="3"/>
  <c r="GS39" i="3"/>
  <c r="GS55" i="3"/>
  <c r="GS59" i="3"/>
  <c r="GS63" i="3"/>
  <c r="GS67" i="3"/>
  <c r="GS71" i="3"/>
  <c r="GS79" i="3"/>
  <c r="GS83" i="3"/>
  <c r="GS87" i="3"/>
  <c r="GS91" i="3"/>
  <c r="GS95" i="3"/>
  <c r="GS99" i="3"/>
  <c r="GS103" i="3"/>
  <c r="GS107" i="3"/>
  <c r="GS19" i="3"/>
  <c r="GS35" i="3"/>
  <c r="GS54" i="3"/>
  <c r="GS58" i="3"/>
  <c r="GS62" i="3"/>
  <c r="GS66" i="3"/>
  <c r="GS70" i="3"/>
  <c r="GS78" i="3"/>
  <c r="GS82" i="3"/>
  <c r="GS86" i="3"/>
  <c r="GS90" i="3"/>
  <c r="GS94" i="3"/>
  <c r="GS98" i="3"/>
  <c r="GS102" i="3"/>
  <c r="GS106" i="3"/>
  <c r="GS31" i="3"/>
  <c r="GS53" i="3"/>
  <c r="GS69" i="3"/>
  <c r="GS89" i="3"/>
  <c r="GS105" i="3"/>
  <c r="GS51" i="3"/>
  <c r="GS15" i="3"/>
  <c r="GS65" i="3"/>
  <c r="GS85" i="3"/>
  <c r="GS101" i="3"/>
  <c r="GS61" i="3"/>
  <c r="GS81" i="3"/>
  <c r="GS97" i="3"/>
  <c r="GS93" i="3"/>
  <c r="GS73" i="3"/>
  <c r="GS57" i="3"/>
  <c r="EG3" i="3"/>
  <c r="EK3" i="3"/>
  <c r="JJ10" i="3"/>
  <c r="JJ14" i="3"/>
  <c r="JJ18" i="3"/>
  <c r="JJ22" i="3"/>
  <c r="JJ26" i="3"/>
  <c r="JJ30" i="3"/>
  <c r="JJ34" i="3"/>
  <c r="JJ13" i="3"/>
  <c r="JJ17" i="3"/>
  <c r="JJ21" i="3"/>
  <c r="JJ25" i="3"/>
  <c r="JJ29" i="3"/>
  <c r="JJ33" i="3"/>
  <c r="JJ12" i="3"/>
  <c r="JJ16" i="3"/>
  <c r="JJ20" i="3"/>
  <c r="JJ24" i="3"/>
  <c r="JJ28" i="3"/>
  <c r="JJ32" i="3"/>
  <c r="JJ36" i="3"/>
  <c r="JJ11" i="3"/>
  <c r="JJ27" i="3"/>
  <c r="JJ37" i="3"/>
  <c r="JJ45" i="3"/>
  <c r="JJ49" i="3"/>
  <c r="JJ53" i="3"/>
  <c r="JJ57" i="3"/>
  <c r="JJ61" i="3"/>
  <c r="JJ65" i="3"/>
  <c r="JJ69" i="3"/>
  <c r="JJ73" i="3"/>
  <c r="JJ81" i="3"/>
  <c r="JJ85" i="3"/>
  <c r="JJ89" i="3"/>
  <c r="JJ93" i="3"/>
  <c r="JJ97" i="3"/>
  <c r="JJ101" i="3"/>
  <c r="JJ105" i="3"/>
  <c r="JJ23" i="3"/>
  <c r="JJ44" i="3"/>
  <c r="JJ48" i="3"/>
  <c r="JJ52" i="3"/>
  <c r="JJ56" i="3"/>
  <c r="JJ60" i="3"/>
  <c r="JJ64" i="3"/>
  <c r="JJ68" i="3"/>
  <c r="JJ72" i="3"/>
  <c r="JJ80" i="3"/>
  <c r="JJ84" i="3"/>
  <c r="JJ88" i="3"/>
  <c r="JJ92" i="3"/>
  <c r="JJ96" i="3"/>
  <c r="JJ100" i="3"/>
  <c r="JJ104" i="3"/>
  <c r="JJ19" i="3"/>
  <c r="JJ35" i="3"/>
  <c r="JJ39" i="3"/>
  <c r="JJ47" i="3"/>
  <c r="JJ51" i="3"/>
  <c r="JJ55" i="3"/>
  <c r="JJ59" i="3"/>
  <c r="JJ63" i="3"/>
  <c r="JJ67" i="3"/>
  <c r="JJ71" i="3"/>
  <c r="JJ79" i="3"/>
  <c r="JJ83" i="3"/>
  <c r="JJ87" i="3"/>
  <c r="JJ91" i="3"/>
  <c r="JJ95" i="3"/>
  <c r="JJ99" i="3"/>
  <c r="JJ103" i="3"/>
  <c r="JJ107" i="3"/>
  <c r="JJ15" i="3"/>
  <c r="JJ54" i="3"/>
  <c r="JJ70" i="3"/>
  <c r="JJ90" i="3"/>
  <c r="JJ106" i="3"/>
  <c r="JJ50" i="3"/>
  <c r="JJ66" i="3"/>
  <c r="JJ86" i="3"/>
  <c r="JJ102" i="3"/>
  <c r="JJ46" i="3"/>
  <c r="JJ62" i="3"/>
  <c r="JJ82" i="3"/>
  <c r="JJ98" i="3"/>
  <c r="JJ31" i="3"/>
  <c r="JJ38" i="3"/>
  <c r="JJ58" i="3"/>
  <c r="JJ78" i="3"/>
  <c r="JJ94" i="3"/>
  <c r="JQ13" i="3"/>
  <c r="JQ17" i="3"/>
  <c r="JQ21" i="3"/>
  <c r="JQ25" i="3"/>
  <c r="JQ29" i="3"/>
  <c r="JQ33" i="3"/>
  <c r="JQ12" i="3"/>
  <c r="JQ16" i="3"/>
  <c r="JQ20" i="3"/>
  <c r="JQ24" i="3"/>
  <c r="JQ28" i="3"/>
  <c r="JQ32" i="3"/>
  <c r="JQ11" i="3"/>
  <c r="JQ15" i="3"/>
  <c r="JQ19" i="3"/>
  <c r="JQ23" i="3"/>
  <c r="JQ27" i="3"/>
  <c r="JQ31" i="3"/>
  <c r="JQ35" i="3"/>
  <c r="JQ18" i="3"/>
  <c r="JQ34" i="3"/>
  <c r="JQ36" i="3"/>
  <c r="JQ44" i="3"/>
  <c r="JQ48" i="3"/>
  <c r="JQ52" i="3"/>
  <c r="JQ56" i="3"/>
  <c r="JQ60" i="3"/>
  <c r="JQ64" i="3"/>
  <c r="JQ68" i="3"/>
  <c r="JQ72" i="3"/>
  <c r="JQ80" i="3"/>
  <c r="JQ84" i="3"/>
  <c r="JQ88" i="3"/>
  <c r="JQ92" i="3"/>
  <c r="JQ96" i="3"/>
  <c r="JQ100" i="3"/>
  <c r="JQ104" i="3"/>
  <c r="JQ14" i="3"/>
  <c r="JQ30" i="3"/>
  <c r="JQ39" i="3"/>
  <c r="JQ47" i="3"/>
  <c r="JQ51" i="3"/>
  <c r="JQ55" i="3"/>
  <c r="JQ59" i="3"/>
  <c r="JQ63" i="3"/>
  <c r="JQ67" i="3"/>
  <c r="JQ71" i="3"/>
  <c r="JQ79" i="3"/>
  <c r="JQ83" i="3"/>
  <c r="JQ87" i="3"/>
  <c r="JQ91" i="3"/>
  <c r="JQ95" i="3"/>
  <c r="JQ99" i="3"/>
  <c r="JQ103" i="3"/>
  <c r="JQ107" i="3"/>
  <c r="JQ10" i="3"/>
  <c r="JQ26" i="3"/>
  <c r="JQ38" i="3"/>
  <c r="JQ46" i="3"/>
  <c r="JQ50" i="3"/>
  <c r="JQ54" i="3"/>
  <c r="JQ58" i="3"/>
  <c r="JQ62" i="3"/>
  <c r="JQ66" i="3"/>
  <c r="JQ70" i="3"/>
  <c r="JQ78" i="3"/>
  <c r="JQ82" i="3"/>
  <c r="JQ86" i="3"/>
  <c r="JQ90" i="3"/>
  <c r="JQ94" i="3"/>
  <c r="JQ98" i="3"/>
  <c r="JQ102" i="3"/>
  <c r="JQ106" i="3"/>
  <c r="JQ45" i="3"/>
  <c r="JQ61" i="3"/>
  <c r="JQ81" i="3"/>
  <c r="JQ97" i="3"/>
  <c r="JQ37" i="3"/>
  <c r="JQ57" i="3"/>
  <c r="JQ73" i="3"/>
  <c r="JQ93" i="3"/>
  <c r="JQ53" i="3"/>
  <c r="JQ69" i="3"/>
  <c r="JQ89" i="3"/>
  <c r="JQ105" i="3"/>
  <c r="JQ22" i="3"/>
  <c r="JQ49" i="3"/>
  <c r="JQ65" i="3"/>
  <c r="JQ85" i="3"/>
  <c r="JQ101" i="3"/>
  <c r="JK11" i="3"/>
  <c r="JK15" i="3"/>
  <c r="JK19" i="3"/>
  <c r="JK23" i="3"/>
  <c r="JK27" i="3"/>
  <c r="JK31" i="3"/>
  <c r="JK35" i="3"/>
  <c r="JK10" i="3"/>
  <c r="JK14" i="3"/>
  <c r="JK18" i="3"/>
  <c r="JK22" i="3"/>
  <c r="JK26" i="3"/>
  <c r="JK30" i="3"/>
  <c r="JK34" i="3"/>
  <c r="JK13" i="3"/>
  <c r="JK17" i="3"/>
  <c r="JK21" i="3"/>
  <c r="JK25" i="3"/>
  <c r="JK29" i="3"/>
  <c r="JK33" i="3"/>
  <c r="JK12" i="3"/>
  <c r="JK28" i="3"/>
  <c r="JK38" i="3"/>
  <c r="JK46" i="3"/>
  <c r="JK50" i="3"/>
  <c r="JK54" i="3"/>
  <c r="JK58" i="3"/>
  <c r="JK62" i="3"/>
  <c r="JK66" i="3"/>
  <c r="JK70" i="3"/>
  <c r="JK78" i="3"/>
  <c r="JK82" i="3"/>
  <c r="JK86" i="3"/>
  <c r="JK90" i="3"/>
  <c r="JK94" i="3"/>
  <c r="JK98" i="3"/>
  <c r="JK102" i="3"/>
  <c r="JK106" i="3"/>
  <c r="JK24" i="3"/>
  <c r="JK37" i="3"/>
  <c r="JK45" i="3"/>
  <c r="JK49" i="3"/>
  <c r="JK53" i="3"/>
  <c r="JK57" i="3"/>
  <c r="JK61" i="3"/>
  <c r="JK65" i="3"/>
  <c r="JK69" i="3"/>
  <c r="JK73" i="3"/>
  <c r="JK81" i="3"/>
  <c r="JK85" i="3"/>
  <c r="JK89" i="3"/>
  <c r="JK93" i="3"/>
  <c r="JK97" i="3"/>
  <c r="JK101" i="3"/>
  <c r="JK105" i="3"/>
  <c r="JK20" i="3"/>
  <c r="JK36" i="3"/>
  <c r="JK44" i="3"/>
  <c r="JK48" i="3"/>
  <c r="JK52" i="3"/>
  <c r="JK56" i="3"/>
  <c r="JK60" i="3"/>
  <c r="JK64" i="3"/>
  <c r="JK68" i="3"/>
  <c r="JK72" i="3"/>
  <c r="JK80" i="3"/>
  <c r="JK84" i="3"/>
  <c r="JK88" i="3"/>
  <c r="JK92" i="3"/>
  <c r="JK96" i="3"/>
  <c r="JK100" i="3"/>
  <c r="JK104" i="3"/>
  <c r="JK32" i="3"/>
  <c r="JK55" i="3"/>
  <c r="JK71" i="3"/>
  <c r="JK91" i="3"/>
  <c r="JK107" i="3"/>
  <c r="JK16" i="3"/>
  <c r="JK51" i="3"/>
  <c r="JK67" i="3"/>
  <c r="JK87" i="3"/>
  <c r="JK103" i="3"/>
  <c r="JK47" i="3"/>
  <c r="JK63" i="3"/>
  <c r="JK83" i="3"/>
  <c r="JK99" i="3"/>
  <c r="JK39" i="3"/>
  <c r="JK59" i="3"/>
  <c r="JK79" i="3"/>
  <c r="JK95" i="3"/>
  <c r="EM3" i="3"/>
  <c r="JM13" i="3"/>
  <c r="JM17" i="3"/>
  <c r="JM21" i="3"/>
  <c r="JM25" i="3"/>
  <c r="JM29" i="3"/>
  <c r="JM33" i="3"/>
  <c r="JM12" i="3"/>
  <c r="JM16" i="3"/>
  <c r="JM20" i="3"/>
  <c r="JM24" i="3"/>
  <c r="JM28" i="3"/>
  <c r="JM32" i="3"/>
  <c r="JM11" i="3"/>
  <c r="JM15" i="3"/>
  <c r="JM19" i="3"/>
  <c r="JM23" i="3"/>
  <c r="JM27" i="3"/>
  <c r="JM31" i="3"/>
  <c r="JM35" i="3"/>
  <c r="JM14" i="3"/>
  <c r="JM30" i="3"/>
  <c r="JM36" i="3"/>
  <c r="JM44" i="3"/>
  <c r="JM48" i="3"/>
  <c r="JM52" i="3"/>
  <c r="JM56" i="3"/>
  <c r="JM60" i="3"/>
  <c r="JM64" i="3"/>
  <c r="JM68" i="3"/>
  <c r="JM72" i="3"/>
  <c r="JM80" i="3"/>
  <c r="JM84" i="3"/>
  <c r="JM88" i="3"/>
  <c r="JM92" i="3"/>
  <c r="JM96" i="3"/>
  <c r="JM100" i="3"/>
  <c r="JM104" i="3"/>
  <c r="JM10" i="3"/>
  <c r="JM26" i="3"/>
  <c r="JM39" i="3"/>
  <c r="JM47" i="3"/>
  <c r="JM51" i="3"/>
  <c r="JM55" i="3"/>
  <c r="JM59" i="3"/>
  <c r="JM63" i="3"/>
  <c r="JM67" i="3"/>
  <c r="JM71" i="3"/>
  <c r="JM79" i="3"/>
  <c r="JM83" i="3"/>
  <c r="JM87" i="3"/>
  <c r="JM91" i="3"/>
  <c r="JM95" i="3"/>
  <c r="JM99" i="3"/>
  <c r="JM103" i="3"/>
  <c r="JM107" i="3"/>
  <c r="JM22" i="3"/>
  <c r="JM38" i="3"/>
  <c r="JM46" i="3"/>
  <c r="JM50" i="3"/>
  <c r="JM54" i="3"/>
  <c r="JM58" i="3"/>
  <c r="JM62" i="3"/>
  <c r="JM66" i="3"/>
  <c r="JM70" i="3"/>
  <c r="JM78" i="3"/>
  <c r="JM82" i="3"/>
  <c r="JM86" i="3"/>
  <c r="JM90" i="3"/>
  <c r="JM94" i="3"/>
  <c r="JM98" i="3"/>
  <c r="JM102" i="3"/>
  <c r="JM106" i="3"/>
  <c r="JM37" i="3"/>
  <c r="JM57" i="3"/>
  <c r="JM73" i="3"/>
  <c r="JM93" i="3"/>
  <c r="JM53" i="3"/>
  <c r="JM69" i="3"/>
  <c r="JM89" i="3"/>
  <c r="JM105" i="3"/>
  <c r="JM34" i="3"/>
  <c r="JM49" i="3"/>
  <c r="JM65" i="3"/>
  <c r="JM85" i="3"/>
  <c r="JM101" i="3"/>
  <c r="JM18" i="3"/>
  <c r="JM45" i="3"/>
  <c r="JM61" i="3"/>
  <c r="JM81" i="3"/>
  <c r="JM97" i="3"/>
  <c r="EP3" i="3"/>
  <c r="JO11" i="3"/>
  <c r="JO15" i="3"/>
  <c r="JO19" i="3"/>
  <c r="JO23" i="3"/>
  <c r="JO27" i="3"/>
  <c r="JO31" i="3"/>
  <c r="JO35" i="3"/>
  <c r="JO10" i="3"/>
  <c r="JO14" i="3"/>
  <c r="JO18" i="3"/>
  <c r="JO22" i="3"/>
  <c r="JO26" i="3"/>
  <c r="JO30" i="3"/>
  <c r="JO34" i="3"/>
  <c r="JO13" i="3"/>
  <c r="JO17" i="3"/>
  <c r="JO21" i="3"/>
  <c r="JO25" i="3"/>
  <c r="JO29" i="3"/>
  <c r="JO33" i="3"/>
  <c r="JO16" i="3"/>
  <c r="JO32" i="3"/>
  <c r="JO38" i="3"/>
  <c r="JO46" i="3"/>
  <c r="JO50" i="3"/>
  <c r="JO54" i="3"/>
  <c r="JO58" i="3"/>
  <c r="JO62" i="3"/>
  <c r="JO66" i="3"/>
  <c r="JO70" i="3"/>
  <c r="JO78" i="3"/>
  <c r="JO82" i="3"/>
  <c r="JO86" i="3"/>
  <c r="JO90" i="3"/>
  <c r="JO94" i="3"/>
  <c r="JO98" i="3"/>
  <c r="JO102" i="3"/>
  <c r="JO106" i="3"/>
  <c r="JO12" i="3"/>
  <c r="JO28" i="3"/>
  <c r="JO37" i="3"/>
  <c r="JO45" i="3"/>
  <c r="JO49" i="3"/>
  <c r="JO53" i="3"/>
  <c r="JO57" i="3"/>
  <c r="JO61" i="3"/>
  <c r="JO65" i="3"/>
  <c r="JO69" i="3"/>
  <c r="JO73" i="3"/>
  <c r="JO81" i="3"/>
  <c r="JO85" i="3"/>
  <c r="JO89" i="3"/>
  <c r="JO93" i="3"/>
  <c r="JO97" i="3"/>
  <c r="JO101" i="3"/>
  <c r="JO105" i="3"/>
  <c r="JO24" i="3"/>
  <c r="JO36" i="3"/>
  <c r="JO44" i="3"/>
  <c r="JO48" i="3"/>
  <c r="JO52" i="3"/>
  <c r="JO56" i="3"/>
  <c r="JO60" i="3"/>
  <c r="JO64" i="3"/>
  <c r="JO68" i="3"/>
  <c r="JO72" i="3"/>
  <c r="JO80" i="3"/>
  <c r="JO84" i="3"/>
  <c r="JO88" i="3"/>
  <c r="JO92" i="3"/>
  <c r="JO96" i="3"/>
  <c r="JO100" i="3"/>
  <c r="JO104" i="3"/>
  <c r="JO39" i="3"/>
  <c r="JO59" i="3"/>
  <c r="JO79" i="3"/>
  <c r="JO95" i="3"/>
  <c r="JO20" i="3"/>
  <c r="JO55" i="3"/>
  <c r="JO71" i="3"/>
  <c r="JO91" i="3"/>
  <c r="JO107" i="3"/>
  <c r="JO51" i="3"/>
  <c r="JO67" i="3"/>
  <c r="JO87" i="3"/>
  <c r="JO103" i="3"/>
  <c r="JO47" i="3"/>
  <c r="JO63" i="3"/>
  <c r="JO83" i="3"/>
  <c r="JO99" i="3"/>
  <c r="JD12" i="3"/>
  <c r="JD16" i="3"/>
  <c r="JD20" i="3"/>
  <c r="JD24" i="3"/>
  <c r="JD28" i="3"/>
  <c r="JD32" i="3"/>
  <c r="JD36" i="3"/>
  <c r="JD11" i="3"/>
  <c r="JD15" i="3"/>
  <c r="JD19" i="3"/>
  <c r="JD23" i="3"/>
  <c r="JD27" i="3"/>
  <c r="JD31" i="3"/>
  <c r="JD35" i="3"/>
  <c r="JD10" i="3"/>
  <c r="JD14" i="3"/>
  <c r="JD18" i="3"/>
  <c r="JD22" i="3"/>
  <c r="JD26" i="3"/>
  <c r="JD30" i="3"/>
  <c r="JD34" i="3"/>
  <c r="JD21" i="3"/>
  <c r="JD39" i="3"/>
  <c r="JD47" i="3"/>
  <c r="JD51" i="3"/>
  <c r="JD55" i="3"/>
  <c r="JD59" i="3"/>
  <c r="JD63" i="3"/>
  <c r="JD67" i="3"/>
  <c r="JD71" i="3"/>
  <c r="JD79" i="3"/>
  <c r="JD83" i="3"/>
  <c r="JD87" i="3"/>
  <c r="JD91" i="3"/>
  <c r="JD95" i="3"/>
  <c r="JD99" i="3"/>
  <c r="JD103" i="3"/>
  <c r="JD107" i="3"/>
  <c r="JD17" i="3"/>
  <c r="JD33" i="3"/>
  <c r="JD38" i="3"/>
  <c r="JD46" i="3"/>
  <c r="JD50" i="3"/>
  <c r="JD54" i="3"/>
  <c r="JD58" i="3"/>
  <c r="JD62" i="3"/>
  <c r="JD66" i="3"/>
  <c r="JD70" i="3"/>
  <c r="JD78" i="3"/>
  <c r="JD82" i="3"/>
  <c r="JD86" i="3"/>
  <c r="JD90" i="3"/>
  <c r="JD94" i="3"/>
  <c r="JD98" i="3"/>
  <c r="JD102" i="3"/>
  <c r="JD106" i="3"/>
  <c r="JD13" i="3"/>
  <c r="JD29" i="3"/>
  <c r="JD37" i="3"/>
  <c r="JD45" i="3"/>
  <c r="JD49" i="3"/>
  <c r="JD53" i="3"/>
  <c r="JD57" i="3"/>
  <c r="JD61" i="3"/>
  <c r="JD65" i="3"/>
  <c r="JD69" i="3"/>
  <c r="JD73" i="3"/>
  <c r="JD81" i="3"/>
  <c r="JD85" i="3"/>
  <c r="JD89" i="3"/>
  <c r="JD93" i="3"/>
  <c r="JD97" i="3"/>
  <c r="JD101" i="3"/>
  <c r="JD105" i="3"/>
  <c r="JD48" i="3"/>
  <c r="JD64" i="3"/>
  <c r="JD84" i="3"/>
  <c r="JD100" i="3"/>
  <c r="JD25" i="3"/>
  <c r="JD44" i="3"/>
  <c r="JD60" i="3"/>
  <c r="JD80" i="3"/>
  <c r="JD96" i="3"/>
  <c r="JD56" i="3"/>
  <c r="JD72" i="3"/>
  <c r="JD92" i="3"/>
  <c r="JD52" i="3"/>
  <c r="JD68" i="3"/>
  <c r="JD88" i="3"/>
  <c r="JD104" i="3"/>
  <c r="JF10" i="3"/>
  <c r="JF14" i="3"/>
  <c r="JF18" i="3"/>
  <c r="JF22" i="3"/>
  <c r="JF26" i="3"/>
  <c r="JF30" i="3"/>
  <c r="JF34" i="3"/>
  <c r="JF13" i="3"/>
  <c r="JF17" i="3"/>
  <c r="JF21" i="3"/>
  <c r="JF25" i="3"/>
  <c r="JF29" i="3"/>
  <c r="JF33" i="3"/>
  <c r="JF12" i="3"/>
  <c r="JF16" i="3"/>
  <c r="JF20" i="3"/>
  <c r="JF24" i="3"/>
  <c r="JF28" i="3"/>
  <c r="JF32" i="3"/>
  <c r="JF36" i="3"/>
  <c r="JF23" i="3"/>
  <c r="JF37" i="3"/>
  <c r="JF45" i="3"/>
  <c r="JF49" i="3"/>
  <c r="JF53" i="3"/>
  <c r="JF57" i="3"/>
  <c r="JF61" i="3"/>
  <c r="JF65" i="3"/>
  <c r="JF69" i="3"/>
  <c r="JF73" i="3"/>
  <c r="JF81" i="3"/>
  <c r="JF85" i="3"/>
  <c r="JF89" i="3"/>
  <c r="JF93" i="3"/>
  <c r="JF97" i="3"/>
  <c r="JF101" i="3"/>
  <c r="JF105" i="3"/>
  <c r="JF19" i="3"/>
  <c r="JF35" i="3"/>
  <c r="JF44" i="3"/>
  <c r="JF48" i="3"/>
  <c r="JF52" i="3"/>
  <c r="JF56" i="3"/>
  <c r="JF60" i="3"/>
  <c r="JF64" i="3"/>
  <c r="JF68" i="3"/>
  <c r="JF72" i="3"/>
  <c r="JF80" i="3"/>
  <c r="JF84" i="3"/>
  <c r="JF88" i="3"/>
  <c r="JF92" i="3"/>
  <c r="JF96" i="3"/>
  <c r="JF100" i="3"/>
  <c r="JF104" i="3"/>
  <c r="JF15" i="3"/>
  <c r="JF31" i="3"/>
  <c r="JF39" i="3"/>
  <c r="JF47" i="3"/>
  <c r="JF51" i="3"/>
  <c r="JF55" i="3"/>
  <c r="JF59" i="3"/>
  <c r="JF63" i="3"/>
  <c r="JF67" i="3"/>
  <c r="JF71" i="3"/>
  <c r="JF79" i="3"/>
  <c r="JF83" i="3"/>
  <c r="JF87" i="3"/>
  <c r="JF91" i="3"/>
  <c r="JF95" i="3"/>
  <c r="JF99" i="3"/>
  <c r="JF103" i="3"/>
  <c r="JF107" i="3"/>
  <c r="JF11" i="3"/>
  <c r="JF50" i="3"/>
  <c r="JF66" i="3"/>
  <c r="JF86" i="3"/>
  <c r="JF102" i="3"/>
  <c r="JF46" i="3"/>
  <c r="JF62" i="3"/>
  <c r="JF82" i="3"/>
  <c r="JF98" i="3"/>
  <c r="JF38" i="3"/>
  <c r="JF58" i="3"/>
  <c r="JF78" i="3"/>
  <c r="JF94" i="3"/>
  <c r="JF27" i="3"/>
  <c r="JF54" i="3"/>
  <c r="JF70" i="3"/>
  <c r="JF90" i="3"/>
  <c r="JF106" i="3"/>
  <c r="JG11" i="3"/>
  <c r="JG15" i="3"/>
  <c r="JG19" i="3"/>
  <c r="JG23" i="3"/>
  <c r="JG27" i="3"/>
  <c r="JG31" i="3"/>
  <c r="JG35" i="3"/>
  <c r="JG10" i="3"/>
  <c r="JG14" i="3"/>
  <c r="JG18" i="3"/>
  <c r="JG22" i="3"/>
  <c r="JG26" i="3"/>
  <c r="JG30" i="3"/>
  <c r="JG34" i="3"/>
  <c r="JG13" i="3"/>
  <c r="JG17" i="3"/>
  <c r="JG21" i="3"/>
  <c r="JG25" i="3"/>
  <c r="JG29" i="3"/>
  <c r="JG33" i="3"/>
  <c r="JG24" i="3"/>
  <c r="JG38" i="3"/>
  <c r="JG46" i="3"/>
  <c r="JG50" i="3"/>
  <c r="JG54" i="3"/>
  <c r="JG58" i="3"/>
  <c r="JG62" i="3"/>
  <c r="JG66" i="3"/>
  <c r="JG70" i="3"/>
  <c r="JG78" i="3"/>
  <c r="JG82" i="3"/>
  <c r="JG86" i="3"/>
  <c r="JG90" i="3"/>
  <c r="JG94" i="3"/>
  <c r="JG98" i="3"/>
  <c r="JG102" i="3"/>
  <c r="JG106" i="3"/>
  <c r="JG20" i="3"/>
  <c r="JG36" i="3"/>
  <c r="JG37" i="3"/>
  <c r="JG45" i="3"/>
  <c r="JG49" i="3"/>
  <c r="JG53" i="3"/>
  <c r="JG57" i="3"/>
  <c r="JG61" i="3"/>
  <c r="JG65" i="3"/>
  <c r="JG69" i="3"/>
  <c r="JG73" i="3"/>
  <c r="JG81" i="3"/>
  <c r="JG85" i="3"/>
  <c r="JG89" i="3"/>
  <c r="JG93" i="3"/>
  <c r="JG97" i="3"/>
  <c r="JG101" i="3"/>
  <c r="JG105" i="3"/>
  <c r="JG16" i="3"/>
  <c r="JG32" i="3"/>
  <c r="JG44" i="3"/>
  <c r="JG48" i="3"/>
  <c r="JG52" i="3"/>
  <c r="JG56" i="3"/>
  <c r="JG60" i="3"/>
  <c r="JG64" i="3"/>
  <c r="JG68" i="3"/>
  <c r="JG72" i="3"/>
  <c r="JG80" i="3"/>
  <c r="JG84" i="3"/>
  <c r="JG88" i="3"/>
  <c r="JG92" i="3"/>
  <c r="JG96" i="3"/>
  <c r="JG100" i="3"/>
  <c r="JG104" i="3"/>
  <c r="JG28" i="3"/>
  <c r="JG51" i="3"/>
  <c r="JG67" i="3"/>
  <c r="JG87" i="3"/>
  <c r="JG103" i="3"/>
  <c r="JG12" i="3"/>
  <c r="JG47" i="3"/>
  <c r="JG63" i="3"/>
  <c r="JG83" i="3"/>
  <c r="JG99" i="3"/>
  <c r="JG39" i="3"/>
  <c r="JG59" i="3"/>
  <c r="JG79" i="3"/>
  <c r="JG95" i="3"/>
  <c r="JG55" i="3"/>
  <c r="JG71" i="3"/>
  <c r="JG91" i="3"/>
  <c r="JG107" i="3"/>
  <c r="EL3" i="3"/>
  <c r="HE12" i="3"/>
  <c r="HE11" i="3"/>
  <c r="HE10" i="3"/>
  <c r="HE14" i="3"/>
  <c r="HE18" i="3"/>
  <c r="HE22" i="3"/>
  <c r="HE26" i="3"/>
  <c r="HE30" i="3"/>
  <c r="HE34" i="3"/>
  <c r="HE38" i="3"/>
  <c r="HE46" i="3"/>
  <c r="HE50" i="3"/>
  <c r="HE13" i="3"/>
  <c r="HE17" i="3"/>
  <c r="HE21" i="3"/>
  <c r="HE25" i="3"/>
  <c r="HE29" i="3"/>
  <c r="HE33" i="3"/>
  <c r="HE37" i="3"/>
  <c r="HE45" i="3"/>
  <c r="HE49" i="3"/>
  <c r="HE16" i="3"/>
  <c r="HE20" i="3"/>
  <c r="HE24" i="3"/>
  <c r="HE28" i="3"/>
  <c r="HE32" i="3"/>
  <c r="HE36" i="3"/>
  <c r="HE44" i="3"/>
  <c r="HE48" i="3"/>
  <c r="HE23" i="3"/>
  <c r="HE39" i="3"/>
  <c r="HE52" i="3"/>
  <c r="HE56" i="3"/>
  <c r="HE60" i="3"/>
  <c r="HE64" i="3"/>
  <c r="HE68" i="3"/>
  <c r="HE72" i="3"/>
  <c r="HE80" i="3"/>
  <c r="HE84" i="3"/>
  <c r="HE88" i="3"/>
  <c r="HE92" i="3"/>
  <c r="HE96" i="3"/>
  <c r="HE100" i="3"/>
  <c r="HE104" i="3"/>
  <c r="HE19" i="3"/>
  <c r="HE35" i="3"/>
  <c r="HE55" i="3"/>
  <c r="HE59" i="3"/>
  <c r="HE63" i="3"/>
  <c r="HE67" i="3"/>
  <c r="HE71" i="3"/>
  <c r="HE79" i="3"/>
  <c r="HE83" i="3"/>
  <c r="HE87" i="3"/>
  <c r="HE91" i="3"/>
  <c r="HE95" i="3"/>
  <c r="HE99" i="3"/>
  <c r="HE103" i="3"/>
  <c r="HE107" i="3"/>
  <c r="HE15" i="3"/>
  <c r="HE31" i="3"/>
  <c r="HE51" i="3"/>
  <c r="HE54" i="3"/>
  <c r="HE58" i="3"/>
  <c r="HE62" i="3"/>
  <c r="HE66" i="3"/>
  <c r="HE70" i="3"/>
  <c r="HE78" i="3"/>
  <c r="HE82" i="3"/>
  <c r="HE86" i="3"/>
  <c r="HE90" i="3"/>
  <c r="HE94" i="3"/>
  <c r="HE98" i="3"/>
  <c r="HE102" i="3"/>
  <c r="HE106" i="3"/>
  <c r="HE47" i="3"/>
  <c r="HE65" i="3"/>
  <c r="HE85" i="3"/>
  <c r="HE101" i="3"/>
  <c r="HE27" i="3"/>
  <c r="HE61" i="3"/>
  <c r="HE81" i="3"/>
  <c r="HE97" i="3"/>
  <c r="HE57" i="3"/>
  <c r="HE73" i="3"/>
  <c r="HE93" i="3"/>
  <c r="HE105" i="3"/>
  <c r="HE89" i="3"/>
  <c r="HE69" i="3"/>
  <c r="HE53" i="3"/>
  <c r="JL12" i="3"/>
  <c r="JL16" i="3"/>
  <c r="JL20" i="3"/>
  <c r="JL24" i="3"/>
  <c r="JL28" i="3"/>
  <c r="JL32" i="3"/>
  <c r="JL11" i="3"/>
  <c r="JL15" i="3"/>
  <c r="JL19" i="3"/>
  <c r="JL23" i="3"/>
  <c r="JL27" i="3"/>
  <c r="JL31" i="3"/>
  <c r="JL35" i="3"/>
  <c r="JL10" i="3"/>
  <c r="JL14" i="3"/>
  <c r="JL18" i="3"/>
  <c r="JL22" i="3"/>
  <c r="JL26" i="3"/>
  <c r="JL30" i="3"/>
  <c r="JL34" i="3"/>
  <c r="JL13" i="3"/>
  <c r="JL29" i="3"/>
  <c r="JL39" i="3"/>
  <c r="JL47" i="3"/>
  <c r="JL51" i="3"/>
  <c r="JL55" i="3"/>
  <c r="JL59" i="3"/>
  <c r="JL63" i="3"/>
  <c r="JL67" i="3"/>
  <c r="JL71" i="3"/>
  <c r="JL79" i="3"/>
  <c r="JL83" i="3"/>
  <c r="JL87" i="3"/>
  <c r="JL91" i="3"/>
  <c r="JL95" i="3"/>
  <c r="JL99" i="3"/>
  <c r="JL103" i="3"/>
  <c r="JL107" i="3"/>
  <c r="JL25" i="3"/>
  <c r="JL38" i="3"/>
  <c r="JL46" i="3"/>
  <c r="JL50" i="3"/>
  <c r="JL54" i="3"/>
  <c r="JL58" i="3"/>
  <c r="JL62" i="3"/>
  <c r="JL66" i="3"/>
  <c r="JL70" i="3"/>
  <c r="JL78" i="3"/>
  <c r="JL82" i="3"/>
  <c r="JL86" i="3"/>
  <c r="JL90" i="3"/>
  <c r="JL94" i="3"/>
  <c r="JL98" i="3"/>
  <c r="JL102" i="3"/>
  <c r="JL106" i="3"/>
  <c r="JL21" i="3"/>
  <c r="JL37" i="3"/>
  <c r="JL45" i="3"/>
  <c r="JL49" i="3"/>
  <c r="JL53" i="3"/>
  <c r="JL57" i="3"/>
  <c r="JL61" i="3"/>
  <c r="JL65" i="3"/>
  <c r="JL69" i="3"/>
  <c r="JL73" i="3"/>
  <c r="JL81" i="3"/>
  <c r="JL85" i="3"/>
  <c r="JL89" i="3"/>
  <c r="JL93" i="3"/>
  <c r="JL97" i="3"/>
  <c r="JL101" i="3"/>
  <c r="JL105" i="3"/>
  <c r="JL36" i="3"/>
  <c r="JL56" i="3"/>
  <c r="JL72" i="3"/>
  <c r="JL92" i="3"/>
  <c r="JL33" i="3"/>
  <c r="JL52" i="3"/>
  <c r="JL68" i="3"/>
  <c r="JL88" i="3"/>
  <c r="JL104" i="3"/>
  <c r="JL17" i="3"/>
  <c r="JL48" i="3"/>
  <c r="JL64" i="3"/>
  <c r="JL84" i="3"/>
  <c r="JL100" i="3"/>
  <c r="JL44" i="3"/>
  <c r="JL60" i="3"/>
  <c r="JL80" i="3"/>
  <c r="JL96" i="3"/>
  <c r="GR11" i="3"/>
  <c r="GR10" i="3"/>
  <c r="GR14" i="3"/>
  <c r="GR13" i="3"/>
  <c r="GR17" i="3"/>
  <c r="GR21" i="3"/>
  <c r="GR25" i="3"/>
  <c r="GR29" i="3"/>
  <c r="GR33" i="3"/>
  <c r="GR37" i="3"/>
  <c r="GR45" i="3"/>
  <c r="GR49" i="3"/>
  <c r="GR16" i="3"/>
  <c r="GR20" i="3"/>
  <c r="GR24" i="3"/>
  <c r="GR28" i="3"/>
  <c r="GR32" i="3"/>
  <c r="GR36" i="3"/>
  <c r="GR44" i="3"/>
  <c r="GR48" i="3"/>
  <c r="GR12" i="3"/>
  <c r="GR15" i="3"/>
  <c r="GR19" i="3"/>
  <c r="GR23" i="3"/>
  <c r="GR27" i="3"/>
  <c r="GR31" i="3"/>
  <c r="GR35" i="3"/>
  <c r="GR39" i="3"/>
  <c r="GR47" i="3"/>
  <c r="GR51" i="3"/>
  <c r="GR26" i="3"/>
  <c r="GR46" i="3"/>
  <c r="GR55" i="3"/>
  <c r="GR59" i="3"/>
  <c r="GR63" i="3"/>
  <c r="GR67" i="3"/>
  <c r="GR71" i="3"/>
  <c r="GR79" i="3"/>
  <c r="GR83" i="3"/>
  <c r="GR87" i="3"/>
  <c r="GR91" i="3"/>
  <c r="GR95" i="3"/>
  <c r="GR99" i="3"/>
  <c r="GR103" i="3"/>
  <c r="GR107" i="3"/>
  <c r="GR22" i="3"/>
  <c r="GR38" i="3"/>
  <c r="GR54" i="3"/>
  <c r="GR58" i="3"/>
  <c r="GR62" i="3"/>
  <c r="GR66" i="3"/>
  <c r="GR70" i="3"/>
  <c r="GR78" i="3"/>
  <c r="GR82" i="3"/>
  <c r="GR86" i="3"/>
  <c r="GR90" i="3"/>
  <c r="GR94" i="3"/>
  <c r="GR98" i="3"/>
  <c r="GR102" i="3"/>
  <c r="GR106" i="3"/>
  <c r="GR18" i="3"/>
  <c r="GR34" i="3"/>
  <c r="GR53" i="3"/>
  <c r="GR57" i="3"/>
  <c r="GR61" i="3"/>
  <c r="GR65" i="3"/>
  <c r="GR69" i="3"/>
  <c r="GR73" i="3"/>
  <c r="GR81" i="3"/>
  <c r="GR85" i="3"/>
  <c r="GR89" i="3"/>
  <c r="GR93" i="3"/>
  <c r="GR97" i="3"/>
  <c r="GR101" i="3"/>
  <c r="GR105" i="3"/>
  <c r="GR52" i="3"/>
  <c r="GR68" i="3"/>
  <c r="GR88" i="3"/>
  <c r="GR104" i="3"/>
  <c r="GR30" i="3"/>
  <c r="GR64" i="3"/>
  <c r="GR84" i="3"/>
  <c r="GR100" i="3"/>
  <c r="GR50" i="3"/>
  <c r="GR60" i="3"/>
  <c r="GR80" i="3"/>
  <c r="GR96" i="3"/>
  <c r="GR72" i="3"/>
  <c r="GR56" i="3"/>
  <c r="GR92" i="3"/>
  <c r="JE13" i="3"/>
  <c r="JE17" i="3"/>
  <c r="JE21" i="3"/>
  <c r="JE25" i="3"/>
  <c r="JE29" i="3"/>
  <c r="JE33" i="3"/>
  <c r="JE12" i="3"/>
  <c r="JE16" i="3"/>
  <c r="JE20" i="3"/>
  <c r="JE24" i="3"/>
  <c r="JE28" i="3"/>
  <c r="JE32" i="3"/>
  <c r="JE36" i="3"/>
  <c r="JE11" i="3"/>
  <c r="JE15" i="3"/>
  <c r="JE19" i="3"/>
  <c r="JE23" i="3"/>
  <c r="JE27" i="3"/>
  <c r="JE31" i="3"/>
  <c r="JE35" i="3"/>
  <c r="JE22" i="3"/>
  <c r="JE44" i="3"/>
  <c r="JE48" i="3"/>
  <c r="JE52" i="3"/>
  <c r="JE56" i="3"/>
  <c r="JE60" i="3"/>
  <c r="JE64" i="3"/>
  <c r="JE68" i="3"/>
  <c r="JE72" i="3"/>
  <c r="JE80" i="3"/>
  <c r="JE84" i="3"/>
  <c r="JE88" i="3"/>
  <c r="JE92" i="3"/>
  <c r="JE96" i="3"/>
  <c r="JE100" i="3"/>
  <c r="JE104" i="3"/>
  <c r="JE18" i="3"/>
  <c r="JE34" i="3"/>
  <c r="JE39" i="3"/>
  <c r="JE47" i="3"/>
  <c r="JE51" i="3"/>
  <c r="JE55" i="3"/>
  <c r="JE59" i="3"/>
  <c r="JE63" i="3"/>
  <c r="JE67" i="3"/>
  <c r="JE71" i="3"/>
  <c r="JE79" i="3"/>
  <c r="JE83" i="3"/>
  <c r="JE87" i="3"/>
  <c r="JE91" i="3"/>
  <c r="JE95" i="3"/>
  <c r="JE99" i="3"/>
  <c r="JE103" i="3"/>
  <c r="JE107" i="3"/>
  <c r="JE14" i="3"/>
  <c r="JE30" i="3"/>
  <c r="JE38" i="3"/>
  <c r="JE46" i="3"/>
  <c r="JE50" i="3"/>
  <c r="JE54" i="3"/>
  <c r="JE58" i="3"/>
  <c r="JE62" i="3"/>
  <c r="JE66" i="3"/>
  <c r="JE70" i="3"/>
  <c r="JE78" i="3"/>
  <c r="JE82" i="3"/>
  <c r="JE86" i="3"/>
  <c r="JE90" i="3"/>
  <c r="JE94" i="3"/>
  <c r="JE98" i="3"/>
  <c r="JE102" i="3"/>
  <c r="JE106" i="3"/>
  <c r="JE49" i="3"/>
  <c r="JE65" i="3"/>
  <c r="JE85" i="3"/>
  <c r="JE101" i="3"/>
  <c r="JE45" i="3"/>
  <c r="JE61" i="3"/>
  <c r="JE81" i="3"/>
  <c r="JE97" i="3"/>
  <c r="JE26" i="3"/>
  <c r="JE37" i="3"/>
  <c r="JE57" i="3"/>
  <c r="JE73" i="3"/>
  <c r="JE93" i="3"/>
  <c r="JE10" i="3"/>
  <c r="JE53" i="3"/>
  <c r="JE69" i="3"/>
  <c r="JE89" i="3"/>
  <c r="JE105" i="3"/>
  <c r="GT13" i="3"/>
  <c r="GT12" i="3"/>
  <c r="GT11" i="3"/>
  <c r="GT15" i="3"/>
  <c r="GT19" i="3"/>
  <c r="GT23" i="3"/>
  <c r="GT27" i="3"/>
  <c r="GT31" i="3"/>
  <c r="GT35" i="3"/>
  <c r="GT39" i="3"/>
  <c r="GT47" i="3"/>
  <c r="GT51" i="3"/>
  <c r="GT18" i="3"/>
  <c r="GT22" i="3"/>
  <c r="GT26" i="3"/>
  <c r="GT30" i="3"/>
  <c r="GT34" i="3"/>
  <c r="GT38" i="3"/>
  <c r="GT46" i="3"/>
  <c r="GT50" i="3"/>
  <c r="GT14" i="3"/>
  <c r="GT17" i="3"/>
  <c r="GT21" i="3"/>
  <c r="GT25" i="3"/>
  <c r="GT29" i="3"/>
  <c r="GT33" i="3"/>
  <c r="GT37" i="3"/>
  <c r="GT45" i="3"/>
  <c r="GT49" i="3"/>
  <c r="GT10" i="3"/>
  <c r="GT28" i="3"/>
  <c r="GT48" i="3"/>
  <c r="GT53" i="3"/>
  <c r="GT57" i="3"/>
  <c r="GT61" i="3"/>
  <c r="GT65" i="3"/>
  <c r="GT69" i="3"/>
  <c r="GT73" i="3"/>
  <c r="GT81" i="3"/>
  <c r="GT85" i="3"/>
  <c r="GT89" i="3"/>
  <c r="GT93" i="3"/>
  <c r="GT97" i="3"/>
  <c r="GT101" i="3"/>
  <c r="GT105" i="3"/>
  <c r="GT24" i="3"/>
  <c r="GT44" i="3"/>
  <c r="GT52" i="3"/>
  <c r="GT56" i="3"/>
  <c r="GT60" i="3"/>
  <c r="GT64" i="3"/>
  <c r="GT68" i="3"/>
  <c r="GT72" i="3"/>
  <c r="GT80" i="3"/>
  <c r="GT84" i="3"/>
  <c r="GT88" i="3"/>
  <c r="GT92" i="3"/>
  <c r="GT96" i="3"/>
  <c r="GT100" i="3"/>
  <c r="GT104" i="3"/>
  <c r="GT20" i="3"/>
  <c r="GT36" i="3"/>
  <c r="GT55" i="3"/>
  <c r="GT59" i="3"/>
  <c r="GT63" i="3"/>
  <c r="GT67" i="3"/>
  <c r="GT71" i="3"/>
  <c r="GT79" i="3"/>
  <c r="GT83" i="3"/>
  <c r="GT87" i="3"/>
  <c r="GT91" i="3"/>
  <c r="GT95" i="3"/>
  <c r="GT99" i="3"/>
  <c r="GT103" i="3"/>
  <c r="GT107" i="3"/>
  <c r="GT54" i="3"/>
  <c r="GT70" i="3"/>
  <c r="GT90" i="3"/>
  <c r="GT106" i="3"/>
  <c r="GT32" i="3"/>
  <c r="GT66" i="3"/>
  <c r="GT86" i="3"/>
  <c r="GT102" i="3"/>
  <c r="GT16" i="3"/>
  <c r="GT62" i="3"/>
  <c r="GT82" i="3"/>
  <c r="GT98" i="3"/>
  <c r="GT94" i="3"/>
  <c r="GT78" i="3"/>
  <c r="GT58" i="3"/>
  <c r="JI13" i="3"/>
  <c r="JI17" i="3"/>
  <c r="JI21" i="3"/>
  <c r="JI25" i="3"/>
  <c r="JI29" i="3"/>
  <c r="JI33" i="3"/>
  <c r="JI12" i="3"/>
  <c r="JI16" i="3"/>
  <c r="JI20" i="3"/>
  <c r="JI24" i="3"/>
  <c r="JI28" i="3"/>
  <c r="JI32" i="3"/>
  <c r="JI36" i="3"/>
  <c r="JI11" i="3"/>
  <c r="JI15" i="3"/>
  <c r="JI19" i="3"/>
  <c r="JI23" i="3"/>
  <c r="JI27" i="3"/>
  <c r="JI31" i="3"/>
  <c r="JI35" i="3"/>
  <c r="JI10" i="3"/>
  <c r="JI26" i="3"/>
  <c r="JI44" i="3"/>
  <c r="JI48" i="3"/>
  <c r="JI52" i="3"/>
  <c r="JI56" i="3"/>
  <c r="JI60" i="3"/>
  <c r="JI64" i="3"/>
  <c r="JI68" i="3"/>
  <c r="JI72" i="3"/>
  <c r="JI80" i="3"/>
  <c r="JI84" i="3"/>
  <c r="JI88" i="3"/>
  <c r="JI92" i="3"/>
  <c r="JI96" i="3"/>
  <c r="JI100" i="3"/>
  <c r="JI104" i="3"/>
  <c r="JI22" i="3"/>
  <c r="JI39" i="3"/>
  <c r="JI47" i="3"/>
  <c r="JI51" i="3"/>
  <c r="JI55" i="3"/>
  <c r="JI59" i="3"/>
  <c r="JI63" i="3"/>
  <c r="JI67" i="3"/>
  <c r="JI71" i="3"/>
  <c r="JI79" i="3"/>
  <c r="JI83" i="3"/>
  <c r="JI87" i="3"/>
  <c r="JI91" i="3"/>
  <c r="JI95" i="3"/>
  <c r="JI99" i="3"/>
  <c r="JI103" i="3"/>
  <c r="JI107" i="3"/>
  <c r="JI18" i="3"/>
  <c r="JI34" i="3"/>
  <c r="JI38" i="3"/>
  <c r="JI46" i="3"/>
  <c r="JI50" i="3"/>
  <c r="JI54" i="3"/>
  <c r="JI58" i="3"/>
  <c r="JI62" i="3"/>
  <c r="JI66" i="3"/>
  <c r="JI70" i="3"/>
  <c r="JI78" i="3"/>
  <c r="JI82" i="3"/>
  <c r="JI86" i="3"/>
  <c r="JI90" i="3"/>
  <c r="JI94" i="3"/>
  <c r="JI98" i="3"/>
  <c r="JI102" i="3"/>
  <c r="JI106" i="3"/>
  <c r="JI53" i="3"/>
  <c r="JI69" i="3"/>
  <c r="JI89" i="3"/>
  <c r="JI105" i="3"/>
  <c r="JI49" i="3"/>
  <c r="JI65" i="3"/>
  <c r="JI85" i="3"/>
  <c r="JI101" i="3"/>
  <c r="JI30" i="3"/>
  <c r="JI45" i="3"/>
  <c r="JI61" i="3"/>
  <c r="JI81" i="3"/>
  <c r="JI97" i="3"/>
  <c r="JI14" i="3"/>
  <c r="JI37" i="3"/>
  <c r="JI57" i="3"/>
  <c r="JI73" i="3"/>
  <c r="JI93" i="3"/>
  <c r="GW12" i="3"/>
  <c r="GW11" i="3"/>
  <c r="GW10" i="3"/>
  <c r="GW14" i="3"/>
  <c r="GW18" i="3"/>
  <c r="GW22" i="3"/>
  <c r="GW26" i="3"/>
  <c r="GW30" i="3"/>
  <c r="GW34" i="3"/>
  <c r="GW38" i="3"/>
  <c r="GW46" i="3"/>
  <c r="GW50" i="3"/>
  <c r="GW17" i="3"/>
  <c r="GW21" i="3"/>
  <c r="GW25" i="3"/>
  <c r="GW29" i="3"/>
  <c r="GW33" i="3"/>
  <c r="GW37" i="3"/>
  <c r="GW45" i="3"/>
  <c r="GW49" i="3"/>
  <c r="GW16" i="3"/>
  <c r="GW20" i="3"/>
  <c r="GW24" i="3"/>
  <c r="GW28" i="3"/>
  <c r="GW32" i="3"/>
  <c r="GW36" i="3"/>
  <c r="GW44" i="3"/>
  <c r="GW48" i="3"/>
  <c r="GW15" i="3"/>
  <c r="GW31" i="3"/>
  <c r="GW51" i="3"/>
  <c r="GW52" i="3"/>
  <c r="GW56" i="3"/>
  <c r="GW60" i="3"/>
  <c r="GW64" i="3"/>
  <c r="GW68" i="3"/>
  <c r="GW72" i="3"/>
  <c r="GW80" i="3"/>
  <c r="GW84" i="3"/>
  <c r="GW88" i="3"/>
  <c r="GW92" i="3"/>
  <c r="GW96" i="3"/>
  <c r="GW100" i="3"/>
  <c r="GW104" i="3"/>
  <c r="GW27" i="3"/>
  <c r="GW47" i="3"/>
  <c r="GW55" i="3"/>
  <c r="GW59" i="3"/>
  <c r="GW63" i="3"/>
  <c r="GW67" i="3"/>
  <c r="GW71" i="3"/>
  <c r="GW79" i="3"/>
  <c r="GW83" i="3"/>
  <c r="GW87" i="3"/>
  <c r="GW91" i="3"/>
  <c r="GW95" i="3"/>
  <c r="GW99" i="3"/>
  <c r="GW103" i="3"/>
  <c r="GW107" i="3"/>
  <c r="GW23" i="3"/>
  <c r="GW39" i="3"/>
  <c r="GW54" i="3"/>
  <c r="GW58" i="3"/>
  <c r="GW62" i="3"/>
  <c r="GW66" i="3"/>
  <c r="GW70" i="3"/>
  <c r="GW78" i="3"/>
  <c r="GW82" i="3"/>
  <c r="GW86" i="3"/>
  <c r="GW90" i="3"/>
  <c r="GW94" i="3"/>
  <c r="GW98" i="3"/>
  <c r="GW102" i="3"/>
  <c r="GW106" i="3"/>
  <c r="GW13" i="3"/>
  <c r="GW35" i="3"/>
  <c r="GW57" i="3"/>
  <c r="GW73" i="3"/>
  <c r="GW93" i="3"/>
  <c r="GW19" i="3"/>
  <c r="GW53" i="3"/>
  <c r="GW69" i="3"/>
  <c r="GW89" i="3"/>
  <c r="GW105" i="3"/>
  <c r="GW65" i="3"/>
  <c r="GW85" i="3"/>
  <c r="GW101" i="3"/>
  <c r="GW97" i="3"/>
  <c r="GW81" i="3"/>
  <c r="GW61" i="3"/>
  <c r="GX13" i="3"/>
  <c r="GX12" i="3"/>
  <c r="GX11" i="3"/>
  <c r="GX10" i="3"/>
  <c r="GX15" i="3"/>
  <c r="GX19" i="3"/>
  <c r="GX23" i="3"/>
  <c r="GX27" i="3"/>
  <c r="GX31" i="3"/>
  <c r="GX35" i="3"/>
  <c r="GX39" i="3"/>
  <c r="GX47" i="3"/>
  <c r="GX51" i="3"/>
  <c r="GX14" i="3"/>
  <c r="GX18" i="3"/>
  <c r="GX22" i="3"/>
  <c r="GX26" i="3"/>
  <c r="GX30" i="3"/>
  <c r="GX34" i="3"/>
  <c r="GX38" i="3"/>
  <c r="GX46" i="3"/>
  <c r="GX50" i="3"/>
  <c r="GX17" i="3"/>
  <c r="GX21" i="3"/>
  <c r="GX25" i="3"/>
  <c r="GX29" i="3"/>
  <c r="GX33" i="3"/>
  <c r="GX37" i="3"/>
  <c r="GX45" i="3"/>
  <c r="GX49" i="3"/>
  <c r="GX16" i="3"/>
  <c r="GX32" i="3"/>
  <c r="GX53" i="3"/>
  <c r="GX57" i="3"/>
  <c r="GX61" i="3"/>
  <c r="GX65" i="3"/>
  <c r="GX69" i="3"/>
  <c r="GX73" i="3"/>
  <c r="GX81" i="3"/>
  <c r="GX85" i="3"/>
  <c r="GX89" i="3"/>
  <c r="GX93" i="3"/>
  <c r="GX97" i="3"/>
  <c r="GX101" i="3"/>
  <c r="GX105" i="3"/>
  <c r="GX28" i="3"/>
  <c r="GX48" i="3"/>
  <c r="GX52" i="3"/>
  <c r="GX56" i="3"/>
  <c r="GX60" i="3"/>
  <c r="GX64" i="3"/>
  <c r="GX68" i="3"/>
  <c r="GX72" i="3"/>
  <c r="GX80" i="3"/>
  <c r="GX84" i="3"/>
  <c r="GX88" i="3"/>
  <c r="GX92" i="3"/>
  <c r="GX96" i="3"/>
  <c r="GX100" i="3"/>
  <c r="GX104" i="3"/>
  <c r="GX24" i="3"/>
  <c r="GX44" i="3"/>
  <c r="GX55" i="3"/>
  <c r="GX59" i="3"/>
  <c r="GX63" i="3"/>
  <c r="GX67" i="3"/>
  <c r="GX71" i="3"/>
  <c r="GX79" i="3"/>
  <c r="GX83" i="3"/>
  <c r="GX87" i="3"/>
  <c r="GX91" i="3"/>
  <c r="GX95" i="3"/>
  <c r="GX99" i="3"/>
  <c r="GX103" i="3"/>
  <c r="GX107" i="3"/>
  <c r="GX58" i="3"/>
  <c r="GX78" i="3"/>
  <c r="GX94" i="3"/>
  <c r="GX36" i="3"/>
  <c r="GX54" i="3"/>
  <c r="GX70" i="3"/>
  <c r="GX90" i="3"/>
  <c r="GX106" i="3"/>
  <c r="GX20" i="3"/>
  <c r="GX66" i="3"/>
  <c r="GX86" i="3"/>
  <c r="GX102" i="3"/>
  <c r="GX98" i="3"/>
  <c r="GX82" i="3"/>
  <c r="GX62" i="3"/>
  <c r="ES3" i="3"/>
  <c r="GZ11" i="3"/>
  <c r="GZ10" i="3"/>
  <c r="GZ13" i="3"/>
  <c r="GZ12" i="3"/>
  <c r="GZ17" i="3"/>
  <c r="GZ21" i="3"/>
  <c r="GZ25" i="3"/>
  <c r="GZ29" i="3"/>
  <c r="GZ33" i="3"/>
  <c r="GZ37" i="3"/>
  <c r="GZ45" i="3"/>
  <c r="GZ49" i="3"/>
  <c r="GZ16" i="3"/>
  <c r="GZ20" i="3"/>
  <c r="GZ24" i="3"/>
  <c r="GZ28" i="3"/>
  <c r="GZ32" i="3"/>
  <c r="GZ36" i="3"/>
  <c r="GZ44" i="3"/>
  <c r="GZ48" i="3"/>
  <c r="GZ15" i="3"/>
  <c r="GZ19" i="3"/>
  <c r="GZ23" i="3"/>
  <c r="GZ27" i="3"/>
  <c r="GZ31" i="3"/>
  <c r="GZ35" i="3"/>
  <c r="GZ39" i="3"/>
  <c r="GZ47" i="3"/>
  <c r="GZ51" i="3"/>
  <c r="GZ18" i="3"/>
  <c r="GZ34" i="3"/>
  <c r="GZ55" i="3"/>
  <c r="GZ59" i="3"/>
  <c r="GZ63" i="3"/>
  <c r="GZ67" i="3"/>
  <c r="GZ71" i="3"/>
  <c r="GZ79" i="3"/>
  <c r="GZ83" i="3"/>
  <c r="GZ87" i="3"/>
  <c r="GZ91" i="3"/>
  <c r="GZ95" i="3"/>
  <c r="GZ99" i="3"/>
  <c r="GZ103" i="3"/>
  <c r="GZ107" i="3"/>
  <c r="GZ14" i="3"/>
  <c r="GZ30" i="3"/>
  <c r="GZ50" i="3"/>
  <c r="GZ54" i="3"/>
  <c r="GZ58" i="3"/>
  <c r="GZ62" i="3"/>
  <c r="GZ66" i="3"/>
  <c r="GZ70" i="3"/>
  <c r="GZ78" i="3"/>
  <c r="GZ82" i="3"/>
  <c r="GZ86" i="3"/>
  <c r="GZ90" i="3"/>
  <c r="GZ94" i="3"/>
  <c r="GZ98" i="3"/>
  <c r="GZ102" i="3"/>
  <c r="GZ106" i="3"/>
  <c r="GZ26" i="3"/>
  <c r="GZ46" i="3"/>
  <c r="GZ53" i="3"/>
  <c r="GZ57" i="3"/>
  <c r="GZ61" i="3"/>
  <c r="GZ65" i="3"/>
  <c r="GZ69" i="3"/>
  <c r="GZ73" i="3"/>
  <c r="GZ81" i="3"/>
  <c r="GZ85" i="3"/>
  <c r="GZ89" i="3"/>
  <c r="GZ93" i="3"/>
  <c r="GZ97" i="3"/>
  <c r="GZ101" i="3"/>
  <c r="GZ105" i="3"/>
  <c r="GZ22" i="3"/>
  <c r="GZ60" i="3"/>
  <c r="GZ80" i="3"/>
  <c r="GZ96" i="3"/>
  <c r="GZ38" i="3"/>
  <c r="GZ56" i="3"/>
  <c r="GZ72" i="3"/>
  <c r="GZ92" i="3"/>
  <c r="GZ52" i="3"/>
  <c r="GZ68" i="3"/>
  <c r="GZ88" i="3"/>
  <c r="GZ104" i="3"/>
  <c r="GZ84" i="3"/>
  <c r="GZ64" i="3"/>
  <c r="GZ100" i="3"/>
  <c r="EO3" i="3"/>
  <c r="JN10" i="3"/>
  <c r="JN14" i="3"/>
  <c r="JN18" i="3"/>
  <c r="JN22" i="3"/>
  <c r="JN26" i="3"/>
  <c r="JN30" i="3"/>
  <c r="JN34" i="3"/>
  <c r="JN13" i="3"/>
  <c r="JN17" i="3"/>
  <c r="JN21" i="3"/>
  <c r="JN25" i="3"/>
  <c r="JN29" i="3"/>
  <c r="JN33" i="3"/>
  <c r="JN12" i="3"/>
  <c r="JN16" i="3"/>
  <c r="JN20" i="3"/>
  <c r="JN24" i="3"/>
  <c r="JN28" i="3"/>
  <c r="JN32" i="3"/>
  <c r="JN15" i="3"/>
  <c r="JN31" i="3"/>
  <c r="JN37" i="3"/>
  <c r="JN45" i="3"/>
  <c r="JN49" i="3"/>
  <c r="JN53" i="3"/>
  <c r="JN57" i="3"/>
  <c r="JN61" i="3"/>
  <c r="JN65" i="3"/>
  <c r="JN69" i="3"/>
  <c r="JN73" i="3"/>
  <c r="JN81" i="3"/>
  <c r="JN85" i="3"/>
  <c r="JN89" i="3"/>
  <c r="JN93" i="3"/>
  <c r="JN97" i="3"/>
  <c r="JN101" i="3"/>
  <c r="JN105" i="3"/>
  <c r="JN11" i="3"/>
  <c r="JN27" i="3"/>
  <c r="JN36" i="3"/>
  <c r="JN44" i="3"/>
  <c r="JN48" i="3"/>
  <c r="JN52" i="3"/>
  <c r="JN56" i="3"/>
  <c r="JN60" i="3"/>
  <c r="JN64" i="3"/>
  <c r="JN68" i="3"/>
  <c r="JN72" i="3"/>
  <c r="JN80" i="3"/>
  <c r="JN84" i="3"/>
  <c r="JN88" i="3"/>
  <c r="JN92" i="3"/>
  <c r="JN96" i="3"/>
  <c r="JN100" i="3"/>
  <c r="JN104" i="3"/>
  <c r="JN23" i="3"/>
  <c r="JN39" i="3"/>
  <c r="JN47" i="3"/>
  <c r="JN51" i="3"/>
  <c r="JN55" i="3"/>
  <c r="JN59" i="3"/>
  <c r="JN63" i="3"/>
  <c r="JN67" i="3"/>
  <c r="JN71" i="3"/>
  <c r="JN79" i="3"/>
  <c r="JN83" i="3"/>
  <c r="JN87" i="3"/>
  <c r="JN91" i="3"/>
  <c r="JN95" i="3"/>
  <c r="JN99" i="3"/>
  <c r="JN103" i="3"/>
  <c r="JN107" i="3"/>
  <c r="JN19" i="3"/>
  <c r="JN38" i="3"/>
  <c r="JN58" i="3"/>
  <c r="JN78" i="3"/>
  <c r="JN94" i="3"/>
  <c r="JN54" i="3"/>
  <c r="JN70" i="3"/>
  <c r="JN90" i="3"/>
  <c r="JN106" i="3"/>
  <c r="JN50" i="3"/>
  <c r="JN66" i="3"/>
  <c r="JN86" i="3"/>
  <c r="JN102" i="3"/>
  <c r="JN35" i="3"/>
  <c r="JN46" i="3"/>
  <c r="JN62" i="3"/>
  <c r="JN82" i="3"/>
  <c r="JN98" i="3"/>
  <c r="D242" i="3"/>
  <c r="D246" i="3"/>
  <c r="D239" i="3"/>
  <c r="D243" i="3"/>
  <c r="D247" i="3"/>
  <c r="D240" i="3"/>
  <c r="D244" i="3"/>
  <c r="D248" i="3"/>
  <c r="D241" i="3"/>
  <c r="D245" i="3"/>
  <c r="D249" i="3"/>
  <c r="EE3" i="3"/>
  <c r="EF3" i="3"/>
  <c r="HD11" i="3"/>
  <c r="HD10" i="3"/>
  <c r="HD13" i="3"/>
  <c r="HD17" i="3"/>
  <c r="HD21" i="3"/>
  <c r="HD25" i="3"/>
  <c r="HD29" i="3"/>
  <c r="HD33" i="3"/>
  <c r="HD37" i="3"/>
  <c r="HD45" i="3"/>
  <c r="HD49" i="3"/>
  <c r="HD12" i="3"/>
  <c r="HD16" i="3"/>
  <c r="HD20" i="3"/>
  <c r="HD24" i="3"/>
  <c r="HD28" i="3"/>
  <c r="HD32" i="3"/>
  <c r="HD36" i="3"/>
  <c r="HD44" i="3"/>
  <c r="HD48" i="3"/>
  <c r="HD15" i="3"/>
  <c r="HD19" i="3"/>
  <c r="HD23" i="3"/>
  <c r="HD27" i="3"/>
  <c r="HD31" i="3"/>
  <c r="HD35" i="3"/>
  <c r="HD39" i="3"/>
  <c r="HD47" i="3"/>
  <c r="HD51" i="3"/>
  <c r="HD22" i="3"/>
  <c r="HD38" i="3"/>
  <c r="HD55" i="3"/>
  <c r="HD59" i="3"/>
  <c r="HD63" i="3"/>
  <c r="HD67" i="3"/>
  <c r="HD71" i="3"/>
  <c r="HD79" i="3"/>
  <c r="HD83" i="3"/>
  <c r="HD87" i="3"/>
  <c r="HD91" i="3"/>
  <c r="HD95" i="3"/>
  <c r="HD99" i="3"/>
  <c r="HD103" i="3"/>
  <c r="HD107" i="3"/>
  <c r="HD18" i="3"/>
  <c r="HD34" i="3"/>
  <c r="HD54" i="3"/>
  <c r="HD58" i="3"/>
  <c r="HD62" i="3"/>
  <c r="HD66" i="3"/>
  <c r="HD70" i="3"/>
  <c r="HD78" i="3"/>
  <c r="HD82" i="3"/>
  <c r="HD86" i="3"/>
  <c r="HD90" i="3"/>
  <c r="HD94" i="3"/>
  <c r="HD98" i="3"/>
  <c r="HD102" i="3"/>
  <c r="HD106" i="3"/>
  <c r="HD14" i="3"/>
  <c r="HD30" i="3"/>
  <c r="HD50" i="3"/>
  <c r="HD53" i="3"/>
  <c r="HD57" i="3"/>
  <c r="HD61" i="3"/>
  <c r="HD65" i="3"/>
  <c r="HD69" i="3"/>
  <c r="HD73" i="3"/>
  <c r="HD81" i="3"/>
  <c r="HD85" i="3"/>
  <c r="HD89" i="3"/>
  <c r="HD93" i="3"/>
  <c r="HD97" i="3"/>
  <c r="HD101" i="3"/>
  <c r="HD105" i="3"/>
  <c r="HD26" i="3"/>
  <c r="HD64" i="3"/>
  <c r="HD84" i="3"/>
  <c r="HD100" i="3"/>
  <c r="HD60" i="3"/>
  <c r="HD80" i="3"/>
  <c r="HD96" i="3"/>
  <c r="HD56" i="3"/>
  <c r="HD72" i="3"/>
  <c r="HD92" i="3"/>
  <c r="HD46" i="3"/>
  <c r="HD88" i="3"/>
  <c r="HD68" i="3"/>
  <c r="HD52" i="3"/>
  <c r="HD104" i="3"/>
  <c r="ER3" i="3"/>
  <c r="GU10" i="3"/>
  <c r="GU14" i="3"/>
  <c r="GU13" i="3"/>
  <c r="GU12" i="3"/>
  <c r="GU16" i="3"/>
  <c r="GU20" i="3"/>
  <c r="GU24" i="3"/>
  <c r="GU28" i="3"/>
  <c r="GU32" i="3"/>
  <c r="GU36" i="3"/>
  <c r="GU44" i="3"/>
  <c r="GU48" i="3"/>
  <c r="GU15" i="3"/>
  <c r="GU19" i="3"/>
  <c r="GU23" i="3"/>
  <c r="GU27" i="3"/>
  <c r="GU31" i="3"/>
  <c r="GU35" i="3"/>
  <c r="GU39" i="3"/>
  <c r="GU47" i="3"/>
  <c r="GU51" i="3"/>
  <c r="GU18" i="3"/>
  <c r="GU22" i="3"/>
  <c r="GU26" i="3"/>
  <c r="GU30" i="3"/>
  <c r="GU34" i="3"/>
  <c r="GU38" i="3"/>
  <c r="GU46" i="3"/>
  <c r="GU50" i="3"/>
  <c r="GU29" i="3"/>
  <c r="GU49" i="3"/>
  <c r="GU54" i="3"/>
  <c r="GU58" i="3"/>
  <c r="GU62" i="3"/>
  <c r="GU66" i="3"/>
  <c r="GU70" i="3"/>
  <c r="GU78" i="3"/>
  <c r="GU82" i="3"/>
  <c r="GU86" i="3"/>
  <c r="GU90" i="3"/>
  <c r="GU94" i="3"/>
  <c r="GU98" i="3"/>
  <c r="GU102" i="3"/>
  <c r="GU106" i="3"/>
  <c r="GU11" i="3"/>
  <c r="GU25" i="3"/>
  <c r="GU45" i="3"/>
  <c r="GU53" i="3"/>
  <c r="GU57" i="3"/>
  <c r="GU61" i="3"/>
  <c r="GU65" i="3"/>
  <c r="GU69" i="3"/>
  <c r="GU73" i="3"/>
  <c r="GU81" i="3"/>
  <c r="GU85" i="3"/>
  <c r="GU89" i="3"/>
  <c r="GU93" i="3"/>
  <c r="GU97" i="3"/>
  <c r="GU101" i="3"/>
  <c r="GU105" i="3"/>
  <c r="GU21" i="3"/>
  <c r="GU37" i="3"/>
  <c r="GU52" i="3"/>
  <c r="GU56" i="3"/>
  <c r="GU60" i="3"/>
  <c r="GU64" i="3"/>
  <c r="GU68" i="3"/>
  <c r="GU72" i="3"/>
  <c r="GU80" i="3"/>
  <c r="GU84" i="3"/>
  <c r="GU88" i="3"/>
  <c r="GU92" i="3"/>
  <c r="GU96" i="3"/>
  <c r="GU100" i="3"/>
  <c r="GU104" i="3"/>
  <c r="GU55" i="3"/>
  <c r="GU71" i="3"/>
  <c r="GU91" i="3"/>
  <c r="GU107" i="3"/>
  <c r="GU67" i="3"/>
  <c r="GU87" i="3"/>
  <c r="GU103" i="3"/>
  <c r="GU33" i="3"/>
  <c r="GU63" i="3"/>
  <c r="GU83" i="3"/>
  <c r="GU99" i="3"/>
  <c r="GU17" i="3"/>
  <c r="GU59" i="3"/>
  <c r="GU95" i="3"/>
  <c r="GU79" i="3"/>
  <c r="EI3" i="3"/>
  <c r="GV11" i="3"/>
  <c r="GV10" i="3"/>
  <c r="GV13" i="3"/>
  <c r="GV17" i="3"/>
  <c r="GV21" i="3"/>
  <c r="GV25" i="3"/>
  <c r="GV29" i="3"/>
  <c r="GV33" i="3"/>
  <c r="GV37" i="3"/>
  <c r="GV45" i="3"/>
  <c r="GV49" i="3"/>
  <c r="GV16" i="3"/>
  <c r="GV20" i="3"/>
  <c r="GV24" i="3"/>
  <c r="GV28" i="3"/>
  <c r="GV32" i="3"/>
  <c r="GV36" i="3"/>
  <c r="GV44" i="3"/>
  <c r="GV48" i="3"/>
  <c r="GV15" i="3"/>
  <c r="GV19" i="3"/>
  <c r="GV23" i="3"/>
  <c r="GV27" i="3"/>
  <c r="GV31" i="3"/>
  <c r="GV35" i="3"/>
  <c r="GV39" i="3"/>
  <c r="GV47" i="3"/>
  <c r="GV51" i="3"/>
  <c r="GV14" i="3"/>
  <c r="GV30" i="3"/>
  <c r="GV50" i="3"/>
  <c r="GV55" i="3"/>
  <c r="GV59" i="3"/>
  <c r="GV63" i="3"/>
  <c r="GV67" i="3"/>
  <c r="GV71" i="3"/>
  <c r="GV79" i="3"/>
  <c r="GV83" i="3"/>
  <c r="GV87" i="3"/>
  <c r="GV91" i="3"/>
  <c r="GV95" i="3"/>
  <c r="GV99" i="3"/>
  <c r="GV103" i="3"/>
  <c r="GV107" i="3"/>
  <c r="GV26" i="3"/>
  <c r="GV46" i="3"/>
  <c r="GV54" i="3"/>
  <c r="GV58" i="3"/>
  <c r="GV62" i="3"/>
  <c r="GV66" i="3"/>
  <c r="GV70" i="3"/>
  <c r="GV78" i="3"/>
  <c r="GV82" i="3"/>
  <c r="GV86" i="3"/>
  <c r="GV90" i="3"/>
  <c r="GV94" i="3"/>
  <c r="GV98" i="3"/>
  <c r="GV102" i="3"/>
  <c r="GV106" i="3"/>
  <c r="GV12" i="3"/>
  <c r="GV22" i="3"/>
  <c r="GV38" i="3"/>
  <c r="GV53" i="3"/>
  <c r="GV57" i="3"/>
  <c r="GV61" i="3"/>
  <c r="GV65" i="3"/>
  <c r="GV69" i="3"/>
  <c r="GV73" i="3"/>
  <c r="GV81" i="3"/>
  <c r="GV85" i="3"/>
  <c r="GV89" i="3"/>
  <c r="GV93" i="3"/>
  <c r="GV97" i="3"/>
  <c r="GV101" i="3"/>
  <c r="GV105" i="3"/>
  <c r="GV18" i="3"/>
  <c r="GV56" i="3"/>
  <c r="GV72" i="3"/>
  <c r="GV92" i="3"/>
  <c r="GV52" i="3"/>
  <c r="GV68" i="3"/>
  <c r="GV88" i="3"/>
  <c r="GV104" i="3"/>
  <c r="GV64" i="3"/>
  <c r="GV84" i="3"/>
  <c r="GV100" i="3"/>
  <c r="GV34" i="3"/>
  <c r="GV80" i="3"/>
  <c r="GV60" i="3"/>
  <c r="GV96" i="3"/>
  <c r="EJ3" i="3"/>
  <c r="GY10" i="3"/>
  <c r="GY13" i="3"/>
  <c r="GY12" i="3"/>
  <c r="GY11" i="3"/>
  <c r="GY16" i="3"/>
  <c r="GY20" i="3"/>
  <c r="GY24" i="3"/>
  <c r="GY28" i="3"/>
  <c r="GY32" i="3"/>
  <c r="GY36" i="3"/>
  <c r="GY44" i="3"/>
  <c r="GY48" i="3"/>
  <c r="GY15" i="3"/>
  <c r="GY19" i="3"/>
  <c r="GY23" i="3"/>
  <c r="GY27" i="3"/>
  <c r="GY31" i="3"/>
  <c r="GY35" i="3"/>
  <c r="GY39" i="3"/>
  <c r="GY47" i="3"/>
  <c r="GY51" i="3"/>
  <c r="GY14" i="3"/>
  <c r="GY18" i="3"/>
  <c r="GY22" i="3"/>
  <c r="GY26" i="3"/>
  <c r="GY30" i="3"/>
  <c r="GY34" i="3"/>
  <c r="GY38" i="3"/>
  <c r="GY46" i="3"/>
  <c r="GY50" i="3"/>
  <c r="GY17" i="3"/>
  <c r="GY33" i="3"/>
  <c r="GY54" i="3"/>
  <c r="GY58" i="3"/>
  <c r="GY62" i="3"/>
  <c r="GY66" i="3"/>
  <c r="GY70" i="3"/>
  <c r="GY78" i="3"/>
  <c r="GY82" i="3"/>
  <c r="GY86" i="3"/>
  <c r="GY90" i="3"/>
  <c r="GY94" i="3"/>
  <c r="GY98" i="3"/>
  <c r="GY102" i="3"/>
  <c r="GY106" i="3"/>
  <c r="GY29" i="3"/>
  <c r="GY49" i="3"/>
  <c r="GY53" i="3"/>
  <c r="GY57" i="3"/>
  <c r="GY61" i="3"/>
  <c r="GY65" i="3"/>
  <c r="GY69" i="3"/>
  <c r="GY73" i="3"/>
  <c r="GY81" i="3"/>
  <c r="GY85" i="3"/>
  <c r="GY89" i="3"/>
  <c r="GY93" i="3"/>
  <c r="GY97" i="3"/>
  <c r="GY101" i="3"/>
  <c r="GY105" i="3"/>
  <c r="GY25" i="3"/>
  <c r="GY45" i="3"/>
  <c r="GY52" i="3"/>
  <c r="GY56" i="3"/>
  <c r="GY60" i="3"/>
  <c r="GY64" i="3"/>
  <c r="GY68" i="3"/>
  <c r="GY72" i="3"/>
  <c r="GY80" i="3"/>
  <c r="GY84" i="3"/>
  <c r="GY88" i="3"/>
  <c r="GY92" i="3"/>
  <c r="GY96" i="3"/>
  <c r="GY100" i="3"/>
  <c r="GY104" i="3"/>
  <c r="GY59" i="3"/>
  <c r="GY79" i="3"/>
  <c r="GY95" i="3"/>
  <c r="GY55" i="3"/>
  <c r="GY71" i="3"/>
  <c r="GY91" i="3"/>
  <c r="GY107" i="3"/>
  <c r="GY37" i="3"/>
  <c r="GY67" i="3"/>
  <c r="GY87" i="3"/>
  <c r="GY103" i="3"/>
  <c r="GY21" i="3"/>
  <c r="GY63" i="3"/>
  <c r="GY99" i="3"/>
  <c r="GY83" i="3"/>
  <c r="EN3" i="3"/>
  <c r="HA12" i="3"/>
  <c r="HA11" i="3"/>
  <c r="HA10" i="3"/>
  <c r="HA13" i="3"/>
  <c r="HA14" i="3"/>
  <c r="HA18" i="3"/>
  <c r="HA22" i="3"/>
  <c r="HA26" i="3"/>
  <c r="HA30" i="3"/>
  <c r="HA34" i="3"/>
  <c r="HA38" i="3"/>
  <c r="HA46" i="3"/>
  <c r="HA50" i="3"/>
  <c r="HA17" i="3"/>
  <c r="HA21" i="3"/>
  <c r="HA25" i="3"/>
  <c r="HA29" i="3"/>
  <c r="HA33" i="3"/>
  <c r="HA37" i="3"/>
  <c r="HA45" i="3"/>
  <c r="HA49" i="3"/>
  <c r="HA16" i="3"/>
  <c r="HA20" i="3"/>
  <c r="HA24" i="3"/>
  <c r="HA28" i="3"/>
  <c r="HA32" i="3"/>
  <c r="HA36" i="3"/>
  <c r="HA44" i="3"/>
  <c r="HA48" i="3"/>
  <c r="HA19" i="3"/>
  <c r="HA35" i="3"/>
  <c r="HA52" i="3"/>
  <c r="HA56" i="3"/>
  <c r="HA60" i="3"/>
  <c r="HA64" i="3"/>
  <c r="HA68" i="3"/>
  <c r="HA72" i="3"/>
  <c r="HA80" i="3"/>
  <c r="HA84" i="3"/>
  <c r="HA88" i="3"/>
  <c r="HA92" i="3"/>
  <c r="HA96" i="3"/>
  <c r="HA100" i="3"/>
  <c r="HA104" i="3"/>
  <c r="HA15" i="3"/>
  <c r="HA31" i="3"/>
  <c r="HA51" i="3"/>
  <c r="HA55" i="3"/>
  <c r="HA59" i="3"/>
  <c r="HA63" i="3"/>
  <c r="HA67" i="3"/>
  <c r="HA71" i="3"/>
  <c r="HA79" i="3"/>
  <c r="HA83" i="3"/>
  <c r="HA87" i="3"/>
  <c r="HA91" i="3"/>
  <c r="HA95" i="3"/>
  <c r="HA99" i="3"/>
  <c r="HA103" i="3"/>
  <c r="HA107" i="3"/>
  <c r="HA27" i="3"/>
  <c r="HA47" i="3"/>
  <c r="HA54" i="3"/>
  <c r="HA58" i="3"/>
  <c r="HA62" i="3"/>
  <c r="HA66" i="3"/>
  <c r="HA70" i="3"/>
  <c r="HA78" i="3"/>
  <c r="HA82" i="3"/>
  <c r="HA86" i="3"/>
  <c r="HA90" i="3"/>
  <c r="HA94" i="3"/>
  <c r="HA98" i="3"/>
  <c r="HA102" i="3"/>
  <c r="HA106" i="3"/>
  <c r="HA39" i="3"/>
  <c r="HA61" i="3"/>
  <c r="HA81" i="3"/>
  <c r="HA97" i="3"/>
  <c r="HA23" i="3"/>
  <c r="HA57" i="3"/>
  <c r="HA73" i="3"/>
  <c r="HA93" i="3"/>
  <c r="HA53" i="3"/>
  <c r="HA69" i="3"/>
  <c r="HA89" i="3"/>
  <c r="HA105" i="3"/>
  <c r="HA101" i="3"/>
  <c r="HA85" i="3"/>
  <c r="HA65" i="3"/>
  <c r="HB13" i="3"/>
  <c r="HB12" i="3"/>
  <c r="HB11" i="3"/>
  <c r="HB15" i="3"/>
  <c r="HB19" i="3"/>
  <c r="HB23" i="3"/>
  <c r="HB27" i="3"/>
  <c r="HB31" i="3"/>
  <c r="HB35" i="3"/>
  <c r="HB39" i="3"/>
  <c r="HB47" i="3"/>
  <c r="HB51" i="3"/>
  <c r="HB10" i="3"/>
  <c r="HB14" i="3"/>
  <c r="HB18" i="3"/>
  <c r="HB22" i="3"/>
  <c r="HB26" i="3"/>
  <c r="HB30" i="3"/>
  <c r="HB34" i="3"/>
  <c r="HB38" i="3"/>
  <c r="HB46" i="3"/>
  <c r="HB50" i="3"/>
  <c r="HB17" i="3"/>
  <c r="HB21" i="3"/>
  <c r="HB25" i="3"/>
  <c r="HB29" i="3"/>
  <c r="HB33" i="3"/>
  <c r="HB37" i="3"/>
  <c r="HB45" i="3"/>
  <c r="HB49" i="3"/>
  <c r="HB20" i="3"/>
  <c r="HB36" i="3"/>
  <c r="HB53" i="3"/>
  <c r="HB57" i="3"/>
  <c r="HB61" i="3"/>
  <c r="HB65" i="3"/>
  <c r="HB69" i="3"/>
  <c r="HB73" i="3"/>
  <c r="HB81" i="3"/>
  <c r="HB85" i="3"/>
  <c r="HB89" i="3"/>
  <c r="HB93" i="3"/>
  <c r="HB97" i="3"/>
  <c r="HB101" i="3"/>
  <c r="HB105" i="3"/>
  <c r="HB16" i="3"/>
  <c r="HB32" i="3"/>
  <c r="HB52" i="3"/>
  <c r="HB56" i="3"/>
  <c r="HB60" i="3"/>
  <c r="HB64" i="3"/>
  <c r="HB68" i="3"/>
  <c r="HB72" i="3"/>
  <c r="HB80" i="3"/>
  <c r="HB84" i="3"/>
  <c r="HB88" i="3"/>
  <c r="HB92" i="3"/>
  <c r="HB96" i="3"/>
  <c r="HB100" i="3"/>
  <c r="HB104" i="3"/>
  <c r="HB28" i="3"/>
  <c r="HB48" i="3"/>
  <c r="HB55" i="3"/>
  <c r="HB59" i="3"/>
  <c r="HB63" i="3"/>
  <c r="HB67" i="3"/>
  <c r="HB71" i="3"/>
  <c r="HB79" i="3"/>
  <c r="HB83" i="3"/>
  <c r="HB87" i="3"/>
  <c r="HB91" i="3"/>
  <c r="HB95" i="3"/>
  <c r="HB99" i="3"/>
  <c r="HB103" i="3"/>
  <c r="HB107" i="3"/>
  <c r="HB62" i="3"/>
  <c r="HB82" i="3"/>
  <c r="HB98" i="3"/>
  <c r="HB44" i="3"/>
  <c r="HB58" i="3"/>
  <c r="HB78" i="3"/>
  <c r="HB94" i="3"/>
  <c r="HB24" i="3"/>
  <c r="HB54" i="3"/>
  <c r="HB70" i="3"/>
  <c r="HB90" i="3"/>
  <c r="HB106" i="3"/>
  <c r="HB102" i="3"/>
  <c r="HB86" i="3"/>
  <c r="HB66" i="3"/>
  <c r="EU9" i="3" a="1"/>
  <c r="DO9" i="3" a="1"/>
  <c r="E43" i="5"/>
  <c r="C139" i="9"/>
  <c r="F43" i="5"/>
  <c r="C43" i="9"/>
  <c r="C90" i="9" s="1"/>
  <c r="C42" i="7"/>
  <c r="C44" i="16"/>
  <c r="C94" i="16" s="1"/>
  <c r="D43" i="5"/>
  <c r="F22" i="5"/>
  <c r="C118" i="9"/>
  <c r="E22" i="5"/>
  <c r="D22" i="5"/>
  <c r="C21" i="7"/>
  <c r="C23" i="16"/>
  <c r="C73" i="16" s="1"/>
  <c r="C22" i="9"/>
  <c r="C69" i="9" s="1"/>
  <c r="C12" i="9"/>
  <c r="C59" i="9" s="1"/>
  <c r="C11" i="7"/>
  <c r="C108" i="9"/>
  <c r="F12" i="5"/>
  <c r="C13" i="16"/>
  <c r="C63" i="16" s="1"/>
  <c r="D12" i="5"/>
  <c r="E12" i="5"/>
  <c r="F23" i="5"/>
  <c r="D23" i="5"/>
  <c r="C24" i="16"/>
  <c r="C74" i="16" s="1"/>
  <c r="C119" i="9"/>
  <c r="E23" i="5"/>
  <c r="C23" i="9"/>
  <c r="C70" i="9" s="1"/>
  <c r="C22" i="7"/>
  <c r="C106" i="9"/>
  <c r="C11" i="16"/>
  <c r="C61" i="16" s="1"/>
  <c r="E10" i="5"/>
  <c r="F10" i="5"/>
  <c r="C9" i="7"/>
  <c r="C10" i="9"/>
  <c r="C57" i="9" s="1"/>
  <c r="D10" i="5"/>
  <c r="C38" i="16"/>
  <c r="C88" i="16" s="1"/>
  <c r="E37" i="5"/>
  <c r="C37" i="9"/>
  <c r="C84" i="9" s="1"/>
  <c r="D37" i="5"/>
  <c r="C133" i="9"/>
  <c r="F37" i="5"/>
  <c r="C36" i="7"/>
  <c r="F11" i="5"/>
  <c r="C12" i="16"/>
  <c r="C62" i="16" s="1"/>
  <c r="C107" i="9"/>
  <c r="E11" i="5"/>
  <c r="C11" i="9"/>
  <c r="C58" i="9" s="1"/>
  <c r="D11" i="5"/>
  <c r="C10" i="7"/>
  <c r="E40" i="5"/>
  <c r="F40" i="5"/>
  <c r="C40" i="9"/>
  <c r="C87" i="9" s="1"/>
  <c r="D40" i="5"/>
  <c r="C136" i="9"/>
  <c r="C41" i="16"/>
  <c r="C91" i="16" s="1"/>
  <c r="C39" i="7"/>
  <c r="D50" i="5"/>
  <c r="C49" i="7"/>
  <c r="C51" i="16"/>
  <c r="C101" i="16" s="1"/>
  <c r="C146" i="9"/>
  <c r="C50" i="9"/>
  <c r="C97" i="9" s="1"/>
  <c r="F50" i="5"/>
  <c r="E50" i="5"/>
  <c r="C43" i="7"/>
  <c r="E44" i="5"/>
  <c r="C44" i="9"/>
  <c r="C91" i="9" s="1"/>
  <c r="F44" i="5"/>
  <c r="C140" i="9"/>
  <c r="D44" i="5"/>
  <c r="C45" i="16"/>
  <c r="C95" i="16" s="1"/>
  <c r="C45" i="7"/>
  <c r="C142" i="9"/>
  <c r="E46" i="5"/>
  <c r="C46" i="9"/>
  <c r="C93" i="9" s="1"/>
  <c r="D46" i="5"/>
  <c r="C47" i="16"/>
  <c r="C97" i="16" s="1"/>
  <c r="F46" i="5"/>
  <c r="E33" i="5"/>
  <c r="C129" i="9"/>
  <c r="C33" i="9"/>
  <c r="C80" i="9" s="1"/>
  <c r="C34" i="16"/>
  <c r="C84" i="16" s="1"/>
  <c r="D33" i="5"/>
  <c r="F33" i="5"/>
  <c r="C32" i="7"/>
  <c r="C29" i="16"/>
  <c r="C79" i="16" s="1"/>
  <c r="D28" i="5"/>
  <c r="C28" i="9"/>
  <c r="C75" i="9" s="1"/>
  <c r="E28" i="5"/>
  <c r="C27" i="7"/>
  <c r="C124" i="9"/>
  <c r="F28" i="5"/>
  <c r="E35" i="5"/>
  <c r="C36" i="16"/>
  <c r="C86" i="16" s="1"/>
  <c r="C34" i="7"/>
  <c r="D35" i="5"/>
  <c r="F35" i="5"/>
  <c r="C35" i="9"/>
  <c r="C82" i="9" s="1"/>
  <c r="C131" i="9"/>
  <c r="C14" i="16"/>
  <c r="C64" i="16" s="1"/>
  <c r="E13" i="5"/>
  <c r="C13" i="9"/>
  <c r="C60" i="9" s="1"/>
  <c r="D13" i="5"/>
  <c r="F13" i="5"/>
  <c r="C109" i="9"/>
  <c r="C12" i="7"/>
  <c r="C50" i="7"/>
  <c r="F51" i="5"/>
  <c r="C147" i="9"/>
  <c r="C51" i="9"/>
  <c r="C98" i="9" s="1"/>
  <c r="C52" i="16"/>
  <c r="C102" i="16" s="1"/>
  <c r="D51" i="5"/>
  <c r="E51" i="5"/>
  <c r="F25" i="5"/>
  <c r="E25" i="5"/>
  <c r="C121" i="9"/>
  <c r="C26" i="16"/>
  <c r="C76" i="16" s="1"/>
  <c r="C24" i="7"/>
  <c r="C25" i="9"/>
  <c r="C72" i="9" s="1"/>
  <c r="D25" i="5"/>
  <c r="E45" i="5"/>
  <c r="F45" i="5"/>
  <c r="C44" i="7"/>
  <c r="C141" i="9"/>
  <c r="C46" i="16"/>
  <c r="C96" i="16" s="1"/>
  <c r="C45" i="9"/>
  <c r="C92" i="9" s="1"/>
  <c r="D45" i="5"/>
  <c r="C143" i="9"/>
  <c r="E47" i="5"/>
  <c r="C48" i="16"/>
  <c r="C98" i="16" s="1"/>
  <c r="C47" i="9"/>
  <c r="C94" i="9" s="1"/>
  <c r="C46" i="7"/>
  <c r="F47" i="5"/>
  <c r="D47" i="5"/>
  <c r="F32" i="5"/>
  <c r="E32" i="5"/>
  <c r="C128" i="9"/>
  <c r="C33" i="16"/>
  <c r="C83" i="16" s="1"/>
  <c r="D32" i="5"/>
  <c r="C31" i="7"/>
  <c r="C32" i="9"/>
  <c r="C79" i="9" s="1"/>
  <c r="C41" i="9"/>
  <c r="C88" i="9" s="1"/>
  <c r="F41" i="5"/>
  <c r="C40" i="7"/>
  <c r="E41" i="5"/>
  <c r="C42" i="16"/>
  <c r="C92" i="16" s="1"/>
  <c r="D41" i="5"/>
  <c r="C137" i="9"/>
  <c r="E17" i="5"/>
  <c r="C17" i="9"/>
  <c r="C64" i="9" s="1"/>
  <c r="C113" i="9"/>
  <c r="F17" i="5"/>
  <c r="C16" i="7"/>
  <c r="C18" i="16"/>
  <c r="C68" i="16" s="1"/>
  <c r="D17" i="5"/>
  <c r="C48" i="7"/>
  <c r="D49" i="5"/>
  <c r="C145" i="9"/>
  <c r="F49" i="5"/>
  <c r="C50" i="16"/>
  <c r="C100" i="16" s="1"/>
  <c r="E49" i="5"/>
  <c r="C49" i="9"/>
  <c r="C96" i="9" s="1"/>
  <c r="D29" i="5"/>
  <c r="C30" i="16"/>
  <c r="C80" i="16" s="1"/>
  <c r="C28" i="7"/>
  <c r="C29" i="9"/>
  <c r="C76" i="9" s="1"/>
  <c r="F29" i="5"/>
  <c r="C125" i="9"/>
  <c r="E29" i="5"/>
  <c r="E26" i="5"/>
  <c r="C122" i="9"/>
  <c r="C25" i="7"/>
  <c r="C27" i="16"/>
  <c r="C77" i="16" s="1"/>
  <c r="F26" i="5"/>
  <c r="C26" i="9"/>
  <c r="C73" i="9" s="1"/>
  <c r="D26" i="5"/>
  <c r="C15" i="7"/>
  <c r="C112" i="9"/>
  <c r="E16" i="5"/>
  <c r="D16" i="5"/>
  <c r="F16" i="5"/>
  <c r="C17" i="16"/>
  <c r="C67" i="16" s="1"/>
  <c r="C16" i="9"/>
  <c r="C63" i="9" s="1"/>
  <c r="E42" i="5"/>
  <c r="C41" i="7"/>
  <c r="D42" i="5"/>
  <c r="C43" i="16"/>
  <c r="C93" i="16" s="1"/>
  <c r="C42" i="9"/>
  <c r="C89" i="9" s="1"/>
  <c r="C138" i="9"/>
  <c r="F42" i="5"/>
  <c r="E39" i="5"/>
  <c r="D39" i="5"/>
  <c r="C135" i="9"/>
  <c r="F39" i="5"/>
  <c r="C40" i="16"/>
  <c r="C90" i="16" s="1"/>
  <c r="C38" i="7"/>
  <c r="C39" i="9"/>
  <c r="C86" i="9" s="1"/>
  <c r="E9" i="5"/>
  <c r="C9" i="9"/>
  <c r="C56" i="9" s="1"/>
  <c r="D9" i="5"/>
  <c r="C105" i="9"/>
  <c r="C10" i="16"/>
  <c r="C60" i="16" s="1"/>
  <c r="F9" i="5"/>
  <c r="C8" i="7"/>
  <c r="C20" i="9"/>
  <c r="C67" i="9" s="1"/>
  <c r="F20" i="5"/>
  <c r="D20" i="5"/>
  <c r="C21" i="16"/>
  <c r="C71" i="16" s="1"/>
  <c r="C19" i="7"/>
  <c r="E20" i="5"/>
  <c r="C116" i="9"/>
  <c r="C20" i="16"/>
  <c r="C70" i="16" s="1"/>
  <c r="C18" i="7"/>
  <c r="E19" i="5"/>
  <c r="D19" i="5"/>
  <c r="C115" i="9"/>
  <c r="C19" i="9"/>
  <c r="C66" i="9" s="1"/>
  <c r="F19" i="5"/>
  <c r="D14" i="5"/>
  <c r="C13" i="7"/>
  <c r="F14" i="5"/>
  <c r="C15" i="16"/>
  <c r="C65" i="16" s="1"/>
  <c r="C110" i="9"/>
  <c r="E14" i="5"/>
  <c r="C14" i="9"/>
  <c r="C61" i="9" s="1"/>
  <c r="C19" i="16"/>
  <c r="C69" i="16" s="1"/>
  <c r="F18" i="5"/>
  <c r="D18" i="5"/>
  <c r="C17" i="7"/>
  <c r="C18" i="9"/>
  <c r="C65" i="9" s="1"/>
  <c r="E18" i="5"/>
  <c r="C114" i="9"/>
  <c r="E24" i="5"/>
  <c r="C24" i="9"/>
  <c r="C71" i="9" s="1"/>
  <c r="C25" i="16"/>
  <c r="C75" i="16" s="1"/>
  <c r="C23" i="7"/>
  <c r="C120" i="9"/>
  <c r="D24" i="5"/>
  <c r="F24" i="5"/>
  <c r="C21" i="9"/>
  <c r="C68" i="9" s="1"/>
  <c r="D21" i="5"/>
  <c r="C20" i="7"/>
  <c r="C117" i="9"/>
  <c r="F21" i="5"/>
  <c r="E21" i="5"/>
  <c r="C22" i="16"/>
  <c r="C72" i="16" s="1"/>
  <c r="C53" i="9"/>
  <c r="C100" i="9" s="1"/>
  <c r="C52" i="7"/>
  <c r="C149" i="9"/>
  <c r="F53" i="5"/>
  <c r="E53" i="5"/>
  <c r="D53" i="5"/>
  <c r="C54" i="16"/>
  <c r="C104" i="16" s="1"/>
  <c r="E38" i="5"/>
  <c r="C38" i="9"/>
  <c r="C85" i="9" s="1"/>
  <c r="F38" i="5"/>
  <c r="C39" i="16"/>
  <c r="C89" i="16" s="1"/>
  <c r="D38" i="5"/>
  <c r="C37" i="7"/>
  <c r="C134" i="9"/>
  <c r="D31" i="5"/>
  <c r="F31" i="5"/>
  <c r="C30" i="7"/>
  <c r="C127" i="9"/>
  <c r="C31" i="9"/>
  <c r="C78" i="9" s="1"/>
  <c r="E31" i="5"/>
  <c r="C32" i="16"/>
  <c r="C82" i="16" s="1"/>
  <c r="F30" i="5"/>
  <c r="E30" i="5"/>
  <c r="C29" i="7"/>
  <c r="C126" i="9"/>
  <c r="C31" i="16"/>
  <c r="C81" i="16" s="1"/>
  <c r="D30" i="5"/>
  <c r="C30" i="9"/>
  <c r="C77" i="9" s="1"/>
  <c r="C51" i="7"/>
  <c r="E52" i="5"/>
  <c r="C53" i="16"/>
  <c r="C103" i="16" s="1"/>
  <c r="C148" i="9"/>
  <c r="D52" i="5"/>
  <c r="C52" i="9"/>
  <c r="C99" i="9" s="1"/>
  <c r="F52" i="5"/>
  <c r="C14" i="7"/>
  <c r="C111" i="9"/>
  <c r="E15" i="5"/>
  <c r="D15" i="5"/>
  <c r="F15" i="5"/>
  <c r="C16" i="16"/>
  <c r="C66" i="16" s="1"/>
  <c r="C15" i="9"/>
  <c r="C62" i="9" s="1"/>
  <c r="C123" i="9"/>
  <c r="E27" i="5"/>
  <c r="D27" i="5"/>
  <c r="F27" i="5"/>
  <c r="C27" i="9"/>
  <c r="C74" i="9" s="1"/>
  <c r="C26" i="7"/>
  <c r="C28" i="16"/>
  <c r="C78" i="16" s="1"/>
  <c r="C35" i="7"/>
  <c r="C37" i="16"/>
  <c r="C87" i="16" s="1"/>
  <c r="D36" i="5"/>
  <c r="E36" i="5"/>
  <c r="C132" i="9"/>
  <c r="F36" i="5"/>
  <c r="C36" i="9"/>
  <c r="C83" i="9" s="1"/>
  <c r="C47" i="7"/>
  <c r="C144" i="9"/>
  <c r="F48" i="5"/>
  <c r="D48" i="5"/>
  <c r="E48" i="5"/>
  <c r="C49" i="16"/>
  <c r="C99" i="16" s="1"/>
  <c r="C48" i="9"/>
  <c r="C95" i="9" s="1"/>
  <c r="C33" i="7"/>
  <c r="F34" i="5"/>
  <c r="C34" i="9"/>
  <c r="C81" i="9" s="1"/>
  <c r="C130" i="9"/>
  <c r="C35" i="16"/>
  <c r="C85" i="16" s="1"/>
  <c r="D34" i="5"/>
  <c r="E34" i="5"/>
  <c r="C148" i="7" l="1"/>
  <c r="C98" i="7"/>
  <c r="C152" i="7"/>
  <c r="C102" i="7"/>
  <c r="C151" i="7"/>
  <c r="C101" i="7"/>
  <c r="C150" i="7"/>
  <c r="C100" i="7"/>
  <c r="C137" i="7"/>
  <c r="C87" i="7"/>
  <c r="C136" i="7"/>
  <c r="C86" i="7"/>
  <c r="C153" i="7"/>
  <c r="C103" i="7"/>
  <c r="C139" i="7"/>
  <c r="C89" i="7"/>
  <c r="C149" i="7"/>
  <c r="C99" i="7"/>
  <c r="C141" i="7"/>
  <c r="C91" i="7"/>
  <c r="C147" i="7"/>
  <c r="C97" i="7"/>
  <c r="C146" i="7"/>
  <c r="C96" i="7"/>
  <c r="C138" i="7"/>
  <c r="C88" i="7"/>
  <c r="C145" i="7"/>
  <c r="C95" i="7"/>
  <c r="C143" i="7"/>
  <c r="C93" i="7"/>
  <c r="C142" i="7"/>
  <c r="C92" i="7"/>
  <c r="C144" i="7"/>
  <c r="C94" i="7"/>
  <c r="C140" i="7"/>
  <c r="C90" i="7"/>
  <c r="G216" i="3"/>
  <c r="G181" i="3"/>
  <c r="H46" i="3"/>
  <c r="CA46" i="3" s="1"/>
  <c r="H55" i="3"/>
  <c r="CA55" i="3" s="1"/>
  <c r="G147" i="3"/>
  <c r="L42" i="14"/>
  <c r="H17" i="3" s="1"/>
  <c r="CA17" i="3" s="1"/>
  <c r="L75" i="14"/>
  <c r="H53" i="3" s="1"/>
  <c r="CA53" i="3" s="1"/>
  <c r="L41" i="14"/>
  <c r="H16" i="3" s="1"/>
  <c r="CA16" i="3" s="1"/>
  <c r="L48" i="14"/>
  <c r="H23" i="3" s="1"/>
  <c r="CA23" i="3" s="1"/>
  <c r="L35" i="14"/>
  <c r="L45" i="14"/>
  <c r="H20" i="3" s="1"/>
  <c r="CA20" i="3" s="1"/>
  <c r="L124" i="14"/>
  <c r="H104" i="3" s="1"/>
  <c r="CA104" i="3" s="1"/>
  <c r="L83" i="14"/>
  <c r="H61" i="3" s="1"/>
  <c r="CA61" i="3" s="1"/>
  <c r="L36" i="14"/>
  <c r="H11" i="3" s="1"/>
  <c r="CA11" i="3" s="1"/>
  <c r="L106" i="14"/>
  <c r="H86" i="3" s="1"/>
  <c r="CA86" i="3" s="1"/>
  <c r="L108" i="14"/>
  <c r="H88" i="3" s="1"/>
  <c r="CA88" i="3" s="1"/>
  <c r="L78" i="14"/>
  <c r="H56" i="3" s="1"/>
  <c r="CA56" i="3" s="1"/>
  <c r="L71" i="14"/>
  <c r="H49" i="3" s="1"/>
  <c r="L88" i="14"/>
  <c r="H66" i="3" s="1"/>
  <c r="CA66" i="3" s="1"/>
  <c r="L76" i="14"/>
  <c r="H54" i="3" s="1"/>
  <c r="CA54" i="3" s="1"/>
  <c r="L49" i="14"/>
  <c r="H24" i="3" s="1"/>
  <c r="CA24" i="3" s="1"/>
  <c r="L105" i="14"/>
  <c r="H85" i="3" s="1"/>
  <c r="CA85" i="3" s="1"/>
  <c r="L116" i="14"/>
  <c r="H96" i="3" s="1"/>
  <c r="CA96" i="3" s="1"/>
  <c r="L85" i="14"/>
  <c r="H63" i="3" s="1"/>
  <c r="CA63" i="3" s="1"/>
  <c r="L72" i="14"/>
  <c r="H50" i="3" s="1"/>
  <c r="CA50" i="3" s="1"/>
  <c r="L95" i="14"/>
  <c r="H73" i="3" s="1"/>
  <c r="CA73" i="3" s="1"/>
  <c r="L113" i="14"/>
  <c r="H93" i="3" s="1"/>
  <c r="CA93" i="3" s="1"/>
  <c r="L43" i="14"/>
  <c r="H18" i="3" s="1"/>
  <c r="CA18" i="3" s="1"/>
  <c r="L123" i="14"/>
  <c r="H103" i="3" s="1"/>
  <c r="CA103" i="3" s="1"/>
  <c r="L67" i="14"/>
  <c r="H45" i="3" s="1"/>
  <c r="L12" i="14" s="1"/>
  <c r="L114" i="14"/>
  <c r="H94" i="3" s="1"/>
  <c r="CA94" i="3" s="1"/>
  <c r="L73" i="14"/>
  <c r="H51" i="3" s="1"/>
  <c r="CA51" i="3" s="1"/>
  <c r="L56" i="14"/>
  <c r="H31" i="3" s="1"/>
  <c r="CA31" i="3" s="1"/>
  <c r="L69" i="14"/>
  <c r="H47" i="3" s="1"/>
  <c r="CA47" i="3" s="1"/>
  <c r="L94" i="14"/>
  <c r="H72" i="3" s="1"/>
  <c r="CA72" i="3" s="1"/>
  <c r="L80" i="14"/>
  <c r="H58" i="3" s="1"/>
  <c r="CA58" i="3" s="1"/>
  <c r="L100" i="14"/>
  <c r="H80" i="3" s="1"/>
  <c r="CA80" i="3" s="1"/>
  <c r="L93" i="14"/>
  <c r="H71" i="3" s="1"/>
  <c r="CA71" i="3" s="1"/>
  <c r="L51" i="14"/>
  <c r="H26" i="3" s="1"/>
  <c r="CA26" i="3" s="1"/>
  <c r="L37" i="14"/>
  <c r="H12" i="3" s="1"/>
  <c r="CA12" i="3" s="1"/>
  <c r="L92" i="14"/>
  <c r="H70" i="3" s="1"/>
  <c r="CA70" i="3" s="1"/>
  <c r="L107" i="14"/>
  <c r="H87" i="3" s="1"/>
  <c r="CA87" i="3" s="1"/>
  <c r="L63" i="14"/>
  <c r="H38" i="3" s="1"/>
  <c r="CA38" i="3" s="1"/>
  <c r="L87" i="14"/>
  <c r="H65" i="3" s="1"/>
  <c r="CA65" i="3" s="1"/>
  <c r="L86" i="14"/>
  <c r="H64" i="3" s="1"/>
  <c r="CA64" i="3" s="1"/>
  <c r="L50" i="14"/>
  <c r="H25" i="3" s="1"/>
  <c r="CA25" i="3" s="1"/>
  <c r="L47" i="14"/>
  <c r="H22" i="3" s="1"/>
  <c r="CA22" i="3" s="1"/>
  <c r="L102" i="14"/>
  <c r="H82" i="3" s="1"/>
  <c r="CA82" i="3" s="1"/>
  <c r="L59" i="14"/>
  <c r="H34" i="3" s="1"/>
  <c r="CA34" i="3" s="1"/>
  <c r="L89" i="14"/>
  <c r="H67" i="3" s="1"/>
  <c r="CA67" i="3" s="1"/>
  <c r="L62" i="14"/>
  <c r="H37" i="3" s="1"/>
  <c r="CA37" i="3" s="1"/>
  <c r="L125" i="14"/>
  <c r="H105" i="3" s="1"/>
  <c r="CA105" i="3" s="1"/>
  <c r="L58" i="14"/>
  <c r="H33" i="3" s="1"/>
  <c r="CA33" i="3" s="1"/>
  <c r="L98" i="14"/>
  <c r="H78" i="3" s="1"/>
  <c r="CA78" i="3" s="1"/>
  <c r="L110" i="14"/>
  <c r="H90" i="3" s="1"/>
  <c r="CA90" i="3" s="1"/>
  <c r="L90" i="14"/>
  <c r="H68" i="3" s="1"/>
  <c r="CA68" i="3" s="1"/>
  <c r="L57" i="14"/>
  <c r="H32" i="3" s="1"/>
  <c r="CA32" i="3" s="1"/>
  <c r="L81" i="14"/>
  <c r="H59" i="3" s="1"/>
  <c r="CA59" i="3" s="1"/>
  <c r="L84" i="14"/>
  <c r="H62" i="3" s="1"/>
  <c r="CA62" i="3" s="1"/>
  <c r="L104" i="14"/>
  <c r="H84" i="3" s="1"/>
  <c r="CA84" i="3" s="1"/>
  <c r="L79" i="14"/>
  <c r="H57" i="3" s="1"/>
  <c r="CA57" i="3" s="1"/>
  <c r="L74" i="14"/>
  <c r="H52" i="3" s="1"/>
  <c r="CA52" i="3" s="1"/>
  <c r="L52" i="14"/>
  <c r="H27" i="3" s="1"/>
  <c r="CA27" i="3" s="1"/>
  <c r="L61" i="14"/>
  <c r="H36" i="3" s="1"/>
  <c r="CA36" i="3" s="1"/>
  <c r="L82" i="14"/>
  <c r="H60" i="3" s="1"/>
  <c r="CA60" i="3" s="1"/>
  <c r="L99" i="14"/>
  <c r="H79" i="3" s="1"/>
  <c r="CA79" i="3" s="1"/>
  <c r="L119" i="14"/>
  <c r="H99" i="3" s="1"/>
  <c r="CA99" i="3" s="1"/>
  <c r="L53" i="14"/>
  <c r="H28" i="3" s="1"/>
  <c r="CA28" i="3" s="1"/>
  <c r="L40" i="14"/>
  <c r="H15" i="3" s="1"/>
  <c r="CA15" i="3" s="1"/>
  <c r="L70" i="14"/>
  <c r="H48" i="3" s="1"/>
  <c r="CA48" i="3" s="1"/>
  <c r="L38" i="14"/>
  <c r="H13" i="3" s="1"/>
  <c r="CA13" i="3" s="1"/>
  <c r="L111" i="14"/>
  <c r="H91" i="3" s="1"/>
  <c r="CA91" i="3" s="1"/>
  <c r="L66" i="14"/>
  <c r="H44" i="3" s="1"/>
  <c r="CA44" i="3" s="1"/>
  <c r="L91" i="14"/>
  <c r="H69" i="3" s="1"/>
  <c r="CA69" i="3" s="1"/>
  <c r="L121" i="14"/>
  <c r="H101" i="3" s="1"/>
  <c r="CA101" i="3" s="1"/>
  <c r="L127" i="14"/>
  <c r="H107" i="3" s="1"/>
  <c r="CA107" i="3" s="1"/>
  <c r="L103" i="14"/>
  <c r="H83" i="3" s="1"/>
  <c r="CA83" i="3" s="1"/>
  <c r="L126" i="14"/>
  <c r="H106" i="3" s="1"/>
  <c r="CA106" i="3" s="1"/>
  <c r="L39" i="14"/>
  <c r="H14" i="3" s="1"/>
  <c r="CA14" i="3" s="1"/>
  <c r="L44" i="14"/>
  <c r="H19" i="3" s="1"/>
  <c r="CA19" i="3" s="1"/>
  <c r="L101" i="14"/>
  <c r="H81" i="3" s="1"/>
  <c r="CA81" i="3" s="1"/>
  <c r="H145" i="3"/>
  <c r="K39" i="3"/>
  <c r="CD39" i="3" s="1"/>
  <c r="CC39" i="3"/>
  <c r="G103" i="9"/>
  <c r="G104" i="9" s="1"/>
  <c r="G8" i="9"/>
  <c r="I107" i="7"/>
  <c r="I57" i="7"/>
  <c r="H7" i="9"/>
  <c r="J6" i="7"/>
  <c r="R50" i="15"/>
  <c r="FL9" i="3"/>
  <c r="FT9" i="3"/>
  <c r="FN9" i="3"/>
  <c r="FM9" i="3"/>
  <c r="FK9" i="3"/>
  <c r="FP9" i="3"/>
  <c r="FR9" i="3"/>
  <c r="FU9" i="3"/>
  <c r="FS9" i="3"/>
  <c r="FY9" i="3"/>
  <c r="FW9" i="3"/>
  <c r="FV9" i="3"/>
  <c r="FQ9" i="3"/>
  <c r="FO9" i="3"/>
  <c r="FX9" i="3"/>
  <c r="HD3" i="3"/>
  <c r="JH3" i="3"/>
  <c r="JE3" i="3"/>
  <c r="JL3" i="3"/>
  <c r="JF3" i="3"/>
  <c r="JD3" i="3"/>
  <c r="GS3" i="3"/>
  <c r="JN3" i="3"/>
  <c r="JG3" i="3"/>
  <c r="JK3" i="3"/>
  <c r="HC3" i="3"/>
  <c r="GV3" i="3"/>
  <c r="GU3" i="3"/>
  <c r="GZ3" i="3"/>
  <c r="GW3" i="3"/>
  <c r="JI3" i="3"/>
  <c r="HE3" i="3"/>
  <c r="JO3" i="3"/>
  <c r="JQ3" i="3"/>
  <c r="JC3" i="3"/>
  <c r="GY3" i="3"/>
  <c r="HB3" i="3"/>
  <c r="HA3" i="3"/>
  <c r="GX3" i="3"/>
  <c r="GT3" i="3"/>
  <c r="GR3" i="3"/>
  <c r="JM3" i="3"/>
  <c r="JJ3" i="3"/>
  <c r="JP3" i="3"/>
  <c r="GQ3" i="3"/>
  <c r="FA9" i="3"/>
  <c r="FF9" i="3"/>
  <c r="FB9" i="3"/>
  <c r="EZ9" i="3"/>
  <c r="EY9" i="3"/>
  <c r="EW9" i="3"/>
  <c r="FE9" i="3"/>
  <c r="EU9" i="3"/>
  <c r="EX9" i="3"/>
  <c r="FG9" i="3"/>
  <c r="FI9" i="3"/>
  <c r="FC9" i="3"/>
  <c r="FH9" i="3"/>
  <c r="FD9" i="3"/>
  <c r="EV9" i="3"/>
  <c r="DP9" i="3"/>
  <c r="DR9" i="3"/>
  <c r="DW9" i="3"/>
  <c r="EC9" i="3"/>
  <c r="DY9" i="3"/>
  <c r="DS9" i="3"/>
  <c r="EB9" i="3"/>
  <c r="DX9" i="3"/>
  <c r="DQ9" i="3"/>
  <c r="DO9" i="3"/>
  <c r="DV9" i="3"/>
  <c r="DZ9" i="3"/>
  <c r="DU9" i="3"/>
  <c r="DT9" i="3"/>
  <c r="EA9" i="3"/>
  <c r="AC14" i="15"/>
  <c r="R14" i="15"/>
  <c r="C64" i="7"/>
  <c r="C114" i="7"/>
  <c r="C81" i="7"/>
  <c r="C131" i="7"/>
  <c r="C85" i="7"/>
  <c r="C135" i="7"/>
  <c r="C68" i="7"/>
  <c r="C118" i="7"/>
  <c r="C119" i="7"/>
  <c r="C69" i="7"/>
  <c r="C120" i="7"/>
  <c r="C70" i="7"/>
  <c r="C116" i="7"/>
  <c r="C66" i="7"/>
  <c r="C79" i="7"/>
  <c r="C129" i="7"/>
  <c r="C67" i="7"/>
  <c r="C117" i="7"/>
  <c r="C83" i="7"/>
  <c r="C133" i="7"/>
  <c r="C123" i="7"/>
  <c r="C73" i="7"/>
  <c r="C112" i="7"/>
  <c r="C62" i="7"/>
  <c r="C72" i="7"/>
  <c r="C122" i="7"/>
  <c r="C74" i="7"/>
  <c r="C124" i="7"/>
  <c r="C109" i="7"/>
  <c r="C59" i="7"/>
  <c r="C126" i="7"/>
  <c r="C76" i="7"/>
  <c r="C132" i="7"/>
  <c r="C82" i="7"/>
  <c r="C84" i="7"/>
  <c r="C134" i="7"/>
  <c r="C77" i="7"/>
  <c r="C127" i="7"/>
  <c r="C115" i="7"/>
  <c r="C65" i="7"/>
  <c r="C80" i="7"/>
  <c r="C130" i="7"/>
  <c r="C121" i="7"/>
  <c r="C71" i="7"/>
  <c r="C75" i="7"/>
  <c r="C125" i="7"/>
  <c r="C63" i="7"/>
  <c r="C113" i="7"/>
  <c r="C78" i="7"/>
  <c r="C128" i="7"/>
  <c r="C61" i="7"/>
  <c r="C111" i="7"/>
  <c r="C110" i="7"/>
  <c r="C60" i="7"/>
  <c r="H10" i="3" l="1"/>
  <c r="CA10" i="3" s="1"/>
  <c r="HY9" i="3"/>
  <c r="KK9" i="3"/>
  <c r="L9" i="14"/>
  <c r="CA49" i="3"/>
  <c r="L13" i="14"/>
  <c r="CA45" i="3"/>
  <c r="L11" i="14"/>
  <c r="L10" i="14"/>
  <c r="H74" i="3"/>
  <c r="I110" i="3" s="1"/>
  <c r="H108" i="3"/>
  <c r="L31" i="14"/>
  <c r="L39" i="3"/>
  <c r="J107" i="7"/>
  <c r="I7" i="9"/>
  <c r="K6" i="7"/>
  <c r="J57" i="7"/>
  <c r="H103" i="9"/>
  <c r="H104" i="9" s="1"/>
  <c r="H8" i="9"/>
  <c r="KM9" i="3"/>
  <c r="IA9" i="3"/>
  <c r="IK9" i="3"/>
  <c r="KW9" i="3"/>
  <c r="KN9" i="3"/>
  <c r="IB9" i="3"/>
  <c r="KR9" i="3"/>
  <c r="IF9" i="3"/>
  <c r="KO9" i="3"/>
  <c r="IC9" i="3"/>
  <c r="IE9" i="3"/>
  <c r="KQ9" i="3"/>
  <c r="HW9" i="3"/>
  <c r="KI9" i="3"/>
  <c r="D250" i="3" a="1"/>
  <c r="HX9" i="3"/>
  <c r="KJ9" i="3"/>
  <c r="IH9" i="3"/>
  <c r="KT9" i="3"/>
  <c r="IG9" i="3"/>
  <c r="KS9" i="3"/>
  <c r="IJ9" i="3"/>
  <c r="KV9" i="3"/>
  <c r="II9" i="3"/>
  <c r="KU9" i="3"/>
  <c r="KP9" i="3"/>
  <c r="ID9" i="3"/>
  <c r="KL9" i="3"/>
  <c r="HZ9" i="3"/>
  <c r="J47" i="5"/>
  <c r="O51" i="5"/>
  <c r="N46" i="5"/>
  <c r="Q45" i="5"/>
  <c r="S48" i="5"/>
  <c r="K42" i="5"/>
  <c r="R43" i="5"/>
  <c r="H52" i="5"/>
  <c r="P45" i="5"/>
  <c r="I53" i="5"/>
  <c r="J43" i="5"/>
  <c r="M51" i="5"/>
  <c r="N50" i="5"/>
  <c r="Q49" i="5"/>
  <c r="S44" i="5"/>
  <c r="K52" i="5"/>
  <c r="H46" i="5"/>
  <c r="F146" i="7" s="1"/>
  <c r="N45" i="5"/>
  <c r="M53" i="5"/>
  <c r="K48" i="5"/>
  <c r="I43" i="5"/>
  <c r="S47" i="5"/>
  <c r="R50" i="5"/>
  <c r="K49" i="5"/>
  <c r="R44" i="5"/>
  <c r="Q52" i="5"/>
  <c r="L48" i="5"/>
  <c r="R46" i="5"/>
  <c r="J42" i="5"/>
  <c r="Q53" i="5"/>
  <c r="S43" i="5"/>
  <c r="S51" i="5"/>
  <c r="K47" i="5"/>
  <c r="J50" i="5"/>
  <c r="P44" i="5"/>
  <c r="I52" i="5"/>
  <c r="Q48" i="5"/>
  <c r="J46" i="5"/>
  <c r="Q46" i="5"/>
  <c r="L45" i="5"/>
  <c r="R42" i="5"/>
  <c r="H42" i="5"/>
  <c r="F142" i="7" s="1"/>
  <c r="R53" i="5"/>
  <c r="Q43" i="5"/>
  <c r="H43" i="5"/>
  <c r="F143" i="7" s="1"/>
  <c r="N51" i="5"/>
  <c r="P51" i="5"/>
  <c r="O47" i="5"/>
  <c r="I47" i="5"/>
  <c r="L50" i="5"/>
  <c r="M49" i="5"/>
  <c r="L44" i="5"/>
  <c r="I44" i="5"/>
  <c r="N52" i="5"/>
  <c r="O52" i="5"/>
  <c r="H48" i="5"/>
  <c r="I46" i="5"/>
  <c r="L46" i="5"/>
  <c r="R45" i="5"/>
  <c r="K45" i="5"/>
  <c r="Q42" i="5"/>
  <c r="L53" i="5"/>
  <c r="L43" i="5"/>
  <c r="O43" i="5"/>
  <c r="L51" i="5"/>
  <c r="P47" i="5"/>
  <c r="S50" i="5"/>
  <c r="P50" i="5"/>
  <c r="L49" i="5"/>
  <c r="Q44" i="5"/>
  <c r="N44" i="5"/>
  <c r="P52" i="5"/>
  <c r="M48" i="5"/>
  <c r="DU33" i="3"/>
  <c r="DU45" i="3"/>
  <c r="DU91" i="3"/>
  <c r="DU96" i="3"/>
  <c r="DU97" i="3"/>
  <c r="DU104" i="3"/>
  <c r="DU65" i="3"/>
  <c r="DU106" i="3"/>
  <c r="DU38" i="3"/>
  <c r="DU17" i="3"/>
  <c r="DU34" i="3"/>
  <c r="DU13" i="3"/>
  <c r="DU11" i="3"/>
  <c r="DU101" i="3"/>
  <c r="DU36" i="3"/>
  <c r="DU31" i="3"/>
  <c r="DU21" i="3"/>
  <c r="DU105" i="3"/>
  <c r="DU58" i="3"/>
  <c r="DU73" i="3"/>
  <c r="DU63" i="3"/>
  <c r="DU10" i="3"/>
  <c r="DU30" i="3"/>
  <c r="GG9" i="3"/>
  <c r="DU39" i="3"/>
  <c r="DU44" i="3"/>
  <c r="DU50" i="3"/>
  <c r="DU51" i="3"/>
  <c r="DU18" i="3"/>
  <c r="DU59" i="3"/>
  <c r="DU86" i="3"/>
  <c r="DU83" i="3"/>
  <c r="DU88" i="3"/>
  <c r="DU25" i="3"/>
  <c r="DU80" i="3"/>
  <c r="DU61" i="3"/>
  <c r="DU89" i="3"/>
  <c r="DU20" i="3"/>
  <c r="DU37" i="3"/>
  <c r="DU82" i="3"/>
  <c r="DU99" i="3"/>
  <c r="DU70" i="3"/>
  <c r="DU79" i="3"/>
  <c r="DU35" i="3"/>
  <c r="DU15" i="3"/>
  <c r="DU87" i="3"/>
  <c r="DU54" i="3"/>
  <c r="DU14" i="3"/>
  <c r="DU84" i="3"/>
  <c r="DU57" i="3"/>
  <c r="DU90" i="3"/>
  <c r="DU48" i="3"/>
  <c r="DU102" i="3"/>
  <c r="DU62" i="3"/>
  <c r="DU12" i="3"/>
  <c r="DU72" i="3"/>
  <c r="DU19" i="3"/>
  <c r="DU26" i="3"/>
  <c r="DU47" i="3"/>
  <c r="DU93" i="3"/>
  <c r="DU56" i="3"/>
  <c r="DU94" i="3"/>
  <c r="DU32" i="3"/>
  <c r="DU69" i="3"/>
  <c r="DU28" i="3"/>
  <c r="DU27" i="3"/>
  <c r="DU24" i="3"/>
  <c r="DU53" i="3"/>
  <c r="DU103" i="3"/>
  <c r="DU68" i="3"/>
  <c r="DU98" i="3"/>
  <c r="DU71" i="3"/>
  <c r="IS9" i="3"/>
  <c r="DU16" i="3"/>
  <c r="DU23" i="3"/>
  <c r="DU107" i="3"/>
  <c r="DU55" i="3"/>
  <c r="DU85" i="3"/>
  <c r="DU29" i="3"/>
  <c r="DU64" i="3"/>
  <c r="DU95" i="3"/>
  <c r="DU22" i="3"/>
  <c r="DU78" i="3"/>
  <c r="DU92" i="3"/>
  <c r="DU60" i="3"/>
  <c r="DU81" i="3"/>
  <c r="DU100" i="3"/>
  <c r="DU52" i="3"/>
  <c r="DU49" i="3"/>
  <c r="DU46" i="3"/>
  <c r="DU67" i="3"/>
  <c r="DU66" i="3"/>
  <c r="DQ25" i="3"/>
  <c r="DQ46" i="3"/>
  <c r="DQ30" i="3"/>
  <c r="DQ51" i="3"/>
  <c r="DQ73" i="3"/>
  <c r="DQ13" i="3"/>
  <c r="DQ93" i="3"/>
  <c r="DQ54" i="3"/>
  <c r="DQ106" i="3"/>
  <c r="DQ80" i="3"/>
  <c r="DQ18" i="3"/>
  <c r="DQ24" i="3"/>
  <c r="DQ32" i="3"/>
  <c r="DQ68" i="3"/>
  <c r="DQ97" i="3"/>
  <c r="DQ35" i="3"/>
  <c r="DQ47" i="3"/>
  <c r="DQ58" i="3"/>
  <c r="DQ85" i="3"/>
  <c r="DQ91" i="3"/>
  <c r="DQ64" i="3"/>
  <c r="DQ39" i="3"/>
  <c r="DQ72" i="3"/>
  <c r="DQ45" i="3"/>
  <c r="DQ92" i="3"/>
  <c r="DQ55" i="3"/>
  <c r="DQ22" i="3"/>
  <c r="DQ102" i="3"/>
  <c r="DQ56" i="3"/>
  <c r="DQ38" i="3"/>
  <c r="DQ71" i="3"/>
  <c r="DQ48" i="3"/>
  <c r="DQ66" i="3"/>
  <c r="GC9" i="3"/>
  <c r="DQ34" i="3"/>
  <c r="DQ44" i="3"/>
  <c r="DQ65" i="3"/>
  <c r="DQ78" i="3"/>
  <c r="DQ70" i="3"/>
  <c r="DQ21" i="3"/>
  <c r="DQ103" i="3"/>
  <c r="DQ33" i="3"/>
  <c r="DQ28" i="3"/>
  <c r="DQ17" i="3"/>
  <c r="DQ94" i="3"/>
  <c r="DQ63" i="3"/>
  <c r="DQ12" i="3"/>
  <c r="DQ79" i="3"/>
  <c r="DQ69" i="3"/>
  <c r="DQ26" i="3"/>
  <c r="DQ23" i="3"/>
  <c r="DQ59" i="3"/>
  <c r="DQ15" i="3"/>
  <c r="DQ29" i="3"/>
  <c r="DQ67" i="3"/>
  <c r="DQ36" i="3"/>
  <c r="DQ19" i="3"/>
  <c r="DQ83" i="3"/>
  <c r="DQ107" i="3"/>
  <c r="DQ62" i="3"/>
  <c r="DQ84" i="3"/>
  <c r="DQ87" i="3"/>
  <c r="IO9" i="3"/>
  <c r="DQ88" i="3"/>
  <c r="DQ95" i="3"/>
  <c r="DQ101" i="3"/>
  <c r="DQ50" i="3"/>
  <c r="DQ104" i="3"/>
  <c r="DQ27" i="3"/>
  <c r="DQ60" i="3"/>
  <c r="DQ10" i="3"/>
  <c r="DQ57" i="3"/>
  <c r="DQ49" i="3"/>
  <c r="DQ100" i="3"/>
  <c r="DQ16" i="3"/>
  <c r="DQ98" i="3"/>
  <c r="DQ96" i="3"/>
  <c r="DQ89" i="3"/>
  <c r="DQ14" i="3"/>
  <c r="DQ37" i="3"/>
  <c r="DQ31" i="3"/>
  <c r="DQ81" i="3"/>
  <c r="DQ82" i="3"/>
  <c r="DQ11" i="3"/>
  <c r="DQ99" i="3"/>
  <c r="DQ53" i="3"/>
  <c r="DQ20" i="3"/>
  <c r="DQ105" i="3"/>
  <c r="DQ90" i="3"/>
  <c r="DQ61" i="3"/>
  <c r="DQ52" i="3"/>
  <c r="DQ86" i="3"/>
  <c r="DY33" i="3"/>
  <c r="DY100" i="3"/>
  <c r="DY60" i="3"/>
  <c r="DY48" i="3"/>
  <c r="DY18" i="3"/>
  <c r="DY54" i="3"/>
  <c r="DY64" i="3"/>
  <c r="DY44" i="3"/>
  <c r="DY91" i="3"/>
  <c r="DY34" i="3"/>
  <c r="DY87" i="3"/>
  <c r="DY39" i="3"/>
  <c r="DY95" i="3"/>
  <c r="DY52" i="3"/>
  <c r="DY85" i="3"/>
  <c r="DY102" i="3"/>
  <c r="DY10" i="3"/>
  <c r="DY35" i="3"/>
  <c r="DY46" i="3"/>
  <c r="DY86" i="3"/>
  <c r="DY12" i="3"/>
  <c r="DY73" i="3"/>
  <c r="DY28" i="3"/>
  <c r="DY11" i="3"/>
  <c r="IW9" i="3"/>
  <c r="DY96" i="3"/>
  <c r="DY19" i="3"/>
  <c r="DY13" i="3"/>
  <c r="DY107" i="3"/>
  <c r="DY92" i="3"/>
  <c r="DY17" i="3"/>
  <c r="DY20" i="3"/>
  <c r="DY38" i="3"/>
  <c r="DY55" i="3"/>
  <c r="DY15" i="3"/>
  <c r="DY78" i="3"/>
  <c r="DY67" i="3"/>
  <c r="DY32" i="3"/>
  <c r="DY98" i="3"/>
  <c r="DY65" i="3"/>
  <c r="DY37" i="3"/>
  <c r="DY81" i="3"/>
  <c r="DY45" i="3"/>
  <c r="DY89" i="3"/>
  <c r="DY94" i="3"/>
  <c r="DY47" i="3"/>
  <c r="DY29" i="3"/>
  <c r="DY68" i="3"/>
  <c r="DY57" i="3"/>
  <c r="DY30" i="3"/>
  <c r="DY63" i="3"/>
  <c r="DY97" i="3"/>
  <c r="DY101" i="3"/>
  <c r="DY27" i="3"/>
  <c r="DY22" i="3"/>
  <c r="DY61" i="3"/>
  <c r="DY26" i="3"/>
  <c r="DY71" i="3"/>
  <c r="DY62" i="3"/>
  <c r="DY79" i="3"/>
  <c r="DY14" i="3"/>
  <c r="DY58" i="3"/>
  <c r="GK9" i="3"/>
  <c r="DY83" i="3"/>
  <c r="DY51" i="3"/>
  <c r="DY23" i="3"/>
  <c r="DY72" i="3"/>
  <c r="DY21" i="3"/>
  <c r="DY103" i="3"/>
  <c r="DY93" i="3"/>
  <c r="DY90" i="3"/>
  <c r="DY88" i="3"/>
  <c r="DY24" i="3"/>
  <c r="DY104" i="3"/>
  <c r="DY59" i="3"/>
  <c r="DY99" i="3"/>
  <c r="DY70" i="3"/>
  <c r="DY56" i="3"/>
  <c r="DY50" i="3"/>
  <c r="DY82" i="3"/>
  <c r="DY106" i="3"/>
  <c r="DY31" i="3"/>
  <c r="DY36" i="3"/>
  <c r="DY69" i="3"/>
  <c r="DY66" i="3"/>
  <c r="DY84" i="3"/>
  <c r="DY16" i="3"/>
  <c r="DY49" i="3"/>
  <c r="DY53" i="3"/>
  <c r="DY25" i="3"/>
  <c r="DY105" i="3"/>
  <c r="DY80" i="3"/>
  <c r="IN9" i="3"/>
  <c r="DP48" i="3"/>
  <c r="DP21" i="3"/>
  <c r="DP102" i="3"/>
  <c r="DP65" i="3"/>
  <c r="DP96" i="3"/>
  <c r="DP62" i="3"/>
  <c r="DP19" i="3"/>
  <c r="DP55" i="3"/>
  <c r="DP89" i="3"/>
  <c r="DP34" i="3"/>
  <c r="DP57" i="3"/>
  <c r="DP103" i="3"/>
  <c r="DP47" i="3"/>
  <c r="DP45" i="3"/>
  <c r="DP88" i="3"/>
  <c r="DP14" i="3"/>
  <c r="DP36" i="3"/>
  <c r="DP56" i="3"/>
  <c r="DP92" i="3"/>
  <c r="DP72" i="3"/>
  <c r="DP69" i="3"/>
  <c r="DP35" i="3"/>
  <c r="DP31" i="3"/>
  <c r="DP79" i="3"/>
  <c r="DP94" i="3"/>
  <c r="DP22" i="3"/>
  <c r="DP104" i="3"/>
  <c r="DP49" i="3"/>
  <c r="DP17" i="3"/>
  <c r="DP18" i="3"/>
  <c r="GB9" i="3"/>
  <c r="DP27" i="3"/>
  <c r="DP85" i="3"/>
  <c r="DP54" i="3"/>
  <c r="DP61" i="3"/>
  <c r="DP44" i="3"/>
  <c r="DP67" i="3"/>
  <c r="DP107" i="3"/>
  <c r="DP12" i="3"/>
  <c r="DP37" i="3"/>
  <c r="DP50" i="3"/>
  <c r="DP95" i="3"/>
  <c r="DP52" i="3"/>
  <c r="DP15" i="3"/>
  <c r="DP39" i="3"/>
  <c r="DP71" i="3"/>
  <c r="DP73" i="3"/>
  <c r="DP99" i="3"/>
  <c r="DP64" i="3"/>
  <c r="DP16" i="3"/>
  <c r="DP90" i="3"/>
  <c r="DP58" i="3"/>
  <c r="DP106" i="3"/>
  <c r="DP26" i="3"/>
  <c r="DP25" i="3"/>
  <c r="DP46" i="3"/>
  <c r="DP91" i="3"/>
  <c r="DP93" i="3"/>
  <c r="DP80" i="3"/>
  <c r="DP30" i="3"/>
  <c r="DP28" i="3"/>
  <c r="DP98" i="3"/>
  <c r="DP105" i="3"/>
  <c r="DP32" i="3"/>
  <c r="DP23" i="3"/>
  <c r="DP87" i="3"/>
  <c r="DP59" i="3"/>
  <c r="DP11" i="3"/>
  <c r="DP20" i="3"/>
  <c r="DP81" i="3"/>
  <c r="DP97" i="3"/>
  <c r="DP53" i="3"/>
  <c r="DP38" i="3"/>
  <c r="DP82" i="3"/>
  <c r="DP78" i="3"/>
  <c r="DP24" i="3"/>
  <c r="DP68" i="3"/>
  <c r="DP33" i="3"/>
  <c r="DP13" i="3"/>
  <c r="DP63" i="3"/>
  <c r="DP29" i="3"/>
  <c r="DP66" i="3"/>
  <c r="DP100" i="3"/>
  <c r="DP10" i="3"/>
  <c r="DP84" i="3"/>
  <c r="DP51" i="3"/>
  <c r="DP101" i="3"/>
  <c r="DP60" i="3"/>
  <c r="DP70" i="3"/>
  <c r="DP86" i="3"/>
  <c r="DP83" i="3"/>
  <c r="FC51" i="3"/>
  <c r="FC94" i="3"/>
  <c r="FC30" i="3"/>
  <c r="FS31" i="3"/>
  <c r="FS102" i="3"/>
  <c r="FS97" i="3"/>
  <c r="FS63" i="3"/>
  <c r="FC89" i="3"/>
  <c r="FS30" i="3"/>
  <c r="FS21" i="3"/>
  <c r="FC25" i="3"/>
  <c r="FS37" i="3"/>
  <c r="FC56" i="3"/>
  <c r="FC37" i="3"/>
  <c r="FC58" i="3"/>
  <c r="FS59" i="3"/>
  <c r="FS93" i="3"/>
  <c r="FC46" i="3"/>
  <c r="FS15" i="3"/>
  <c r="FC45" i="3"/>
  <c r="FS83" i="3"/>
  <c r="FS53" i="3"/>
  <c r="FS84" i="3"/>
  <c r="FC19" i="3"/>
  <c r="FS39" i="3"/>
  <c r="FC14" i="3"/>
  <c r="FC107" i="3"/>
  <c r="FC83" i="3"/>
  <c r="FC18" i="3"/>
  <c r="FC93" i="3"/>
  <c r="FC60" i="3"/>
  <c r="FC54" i="3"/>
  <c r="FS87" i="3"/>
  <c r="FC49" i="3"/>
  <c r="FS18" i="3"/>
  <c r="FS88" i="3"/>
  <c r="FS54" i="3"/>
  <c r="FC22" i="3"/>
  <c r="FC97" i="3"/>
  <c r="FC64" i="3"/>
  <c r="FC62" i="3"/>
  <c r="FS91" i="3"/>
  <c r="FC57" i="3"/>
  <c r="FS22" i="3"/>
  <c r="FS92" i="3"/>
  <c r="FS33" i="3"/>
  <c r="FS55" i="3"/>
  <c r="FC69" i="3"/>
  <c r="FS106" i="3"/>
  <c r="FS80" i="3"/>
  <c r="FC29" i="3"/>
  <c r="FC34" i="3"/>
  <c r="FC85" i="3"/>
  <c r="FS78" i="3"/>
  <c r="FS24" i="3"/>
  <c r="FC99" i="3"/>
  <c r="FS100" i="3"/>
  <c r="FC73" i="3"/>
  <c r="FC84" i="3"/>
  <c r="FC105" i="3"/>
  <c r="FS32" i="3"/>
  <c r="FS67" i="3"/>
  <c r="FS56" i="3"/>
  <c r="FS51" i="3"/>
  <c r="FS95" i="3"/>
  <c r="FC68" i="3"/>
  <c r="FC27" i="3"/>
  <c r="FC55" i="3"/>
  <c r="FC23" i="3"/>
  <c r="FC98" i="3"/>
  <c r="FS34" i="3"/>
  <c r="FC50" i="3"/>
  <c r="FS25" i="3"/>
  <c r="FS35" i="3"/>
  <c r="FC80" i="3"/>
  <c r="FS29" i="3"/>
  <c r="FC59" i="3"/>
  <c r="FC28" i="3"/>
  <c r="FC102" i="3"/>
  <c r="FS38" i="3"/>
  <c r="FC66" i="3"/>
  <c r="FS48" i="3"/>
  <c r="FS50" i="3"/>
  <c r="FC96" i="3"/>
  <c r="FS98" i="3"/>
  <c r="FS36" i="3"/>
  <c r="FS10" i="3"/>
  <c r="FS23" i="3"/>
  <c r="FS73" i="3"/>
  <c r="FC52" i="3"/>
  <c r="FC10" i="3"/>
  <c r="FS85" i="3"/>
  <c r="FS81" i="3"/>
  <c r="FS64" i="3"/>
  <c r="FS47" i="3"/>
  <c r="FS99" i="3"/>
  <c r="FC72" i="3"/>
  <c r="FC31" i="3"/>
  <c r="FC79" i="3"/>
  <c r="FS16" i="3"/>
  <c r="FC61" i="3"/>
  <c r="FS96" i="3"/>
  <c r="FC65" i="3"/>
  <c r="FC70" i="3"/>
  <c r="FC101" i="3"/>
  <c r="FC35" i="3"/>
  <c r="FC82" i="3"/>
  <c r="FS103" i="3"/>
  <c r="FS46" i="3"/>
  <c r="FS72" i="3"/>
  <c r="FC11" i="3"/>
  <c r="FC100" i="3"/>
  <c r="FC95" i="3"/>
  <c r="FC21" i="3"/>
  <c r="FS19" i="3"/>
  <c r="FS94" i="3"/>
  <c r="FC13" i="3"/>
  <c r="FC47" i="3"/>
  <c r="FC33" i="3"/>
  <c r="FS62" i="3"/>
  <c r="FC24" i="3"/>
  <c r="FS68" i="3"/>
  <c r="FC16" i="3"/>
  <c r="FS57" i="3"/>
  <c r="FC78" i="3"/>
  <c r="FC92" i="3"/>
  <c r="FC87" i="3"/>
  <c r="FS104" i="3"/>
  <c r="FC39" i="3"/>
  <c r="FC86" i="3"/>
  <c r="FS107" i="3"/>
  <c r="FS49" i="3"/>
  <c r="FS86" i="3"/>
  <c r="FS89" i="3"/>
  <c r="FS27" i="3"/>
  <c r="FC90" i="3"/>
  <c r="FS44" i="3"/>
  <c r="FS90" i="3"/>
  <c r="FC104" i="3"/>
  <c r="FC67" i="3"/>
  <c r="FS71" i="3"/>
  <c r="FS14" i="3"/>
  <c r="FS52" i="3"/>
  <c r="FC32" i="3"/>
  <c r="FC71" i="3"/>
  <c r="FC12" i="3"/>
  <c r="HO9" i="3"/>
  <c r="FS69" i="3"/>
  <c r="FS79" i="3"/>
  <c r="FC38" i="3"/>
  <c r="FS20" i="3"/>
  <c r="FS58" i="3"/>
  <c r="FC17" i="3"/>
  <c r="FS66" i="3"/>
  <c r="FC48" i="3"/>
  <c r="FS17" i="3"/>
  <c r="FS12" i="3"/>
  <c r="FS26" i="3"/>
  <c r="FS28" i="3"/>
  <c r="FC36" i="3"/>
  <c r="FS105" i="3"/>
  <c r="FC106" i="3"/>
  <c r="FC44" i="3"/>
  <c r="FC81" i="3"/>
  <c r="FS101" i="3"/>
  <c r="FS82" i="3"/>
  <c r="FS11" i="3"/>
  <c r="FS65" i="3"/>
  <c r="FC26" i="3"/>
  <c r="FS13" i="3"/>
  <c r="FC53" i="3"/>
  <c r="FS60" i="3"/>
  <c r="FS45" i="3"/>
  <c r="FC20" i="3"/>
  <c r="FC103" i="3"/>
  <c r="FS61" i="3"/>
  <c r="FC88" i="3"/>
  <c r="KA9" i="3"/>
  <c r="FC91" i="3"/>
  <c r="FS70" i="3"/>
  <c r="FC15" i="3"/>
  <c r="FC63" i="3"/>
  <c r="JS9" i="3"/>
  <c r="FK10" i="3"/>
  <c r="FK16" i="3"/>
  <c r="FK29" i="3"/>
  <c r="FK60" i="3"/>
  <c r="FK82" i="3"/>
  <c r="FK98" i="3"/>
  <c r="FK25" i="3"/>
  <c r="FK34" i="3"/>
  <c r="FK65" i="3"/>
  <c r="FK87" i="3"/>
  <c r="FK103" i="3"/>
  <c r="FK12" i="3"/>
  <c r="FK54" i="3"/>
  <c r="FK32" i="3"/>
  <c r="FK63" i="3"/>
  <c r="FK85" i="3"/>
  <c r="FK101" i="3"/>
  <c r="FK62" i="3"/>
  <c r="FK35" i="3"/>
  <c r="FK21" i="3"/>
  <c r="FK92" i="3"/>
  <c r="FK19" i="3"/>
  <c r="EU12" i="3"/>
  <c r="EU28" i="3"/>
  <c r="EU48" i="3"/>
  <c r="EU64" i="3"/>
  <c r="EU84" i="3"/>
  <c r="EU100" i="3"/>
  <c r="EU21" i="3"/>
  <c r="EU53" i="3"/>
  <c r="EU85" i="3"/>
  <c r="EU23" i="3"/>
  <c r="FK48" i="3"/>
  <c r="FK13" i="3"/>
  <c r="FK11" i="3"/>
  <c r="FK37" i="3"/>
  <c r="FK68" i="3"/>
  <c r="FK90" i="3"/>
  <c r="FK106" i="3"/>
  <c r="FK26" i="3"/>
  <c r="FK57" i="3"/>
  <c r="FK73" i="3"/>
  <c r="FK95" i="3"/>
  <c r="FK78" i="3"/>
  <c r="FK44" i="3"/>
  <c r="FK14" i="3"/>
  <c r="FK55" i="3"/>
  <c r="FK71" i="3"/>
  <c r="FK93" i="3"/>
  <c r="FK18" i="3"/>
  <c r="FK100" i="3"/>
  <c r="FK88" i="3"/>
  <c r="FK50" i="3"/>
  <c r="FK53" i="3"/>
  <c r="FK58" i="3"/>
  <c r="EU20" i="3"/>
  <c r="EU36" i="3"/>
  <c r="EU56" i="3"/>
  <c r="EU72" i="3"/>
  <c r="EU92" i="3"/>
  <c r="HG9" i="3"/>
  <c r="EU33" i="3"/>
  <c r="EU69" i="3"/>
  <c r="EU97" i="3"/>
  <c r="FK45" i="3"/>
  <c r="FK33" i="3"/>
  <c r="FK86" i="3"/>
  <c r="FK52" i="3"/>
  <c r="FK69" i="3"/>
  <c r="FK107" i="3"/>
  <c r="FK49" i="3"/>
  <c r="FK67" i="3"/>
  <c r="FK105" i="3"/>
  <c r="FK66" i="3"/>
  <c r="FK80" i="3"/>
  <c r="EU16" i="3"/>
  <c r="EU52" i="3"/>
  <c r="EU88" i="3"/>
  <c r="EU29" i="3"/>
  <c r="EU93" i="3"/>
  <c r="EU59" i="3"/>
  <c r="EU13" i="3"/>
  <c r="EU57" i="3"/>
  <c r="EU101" i="3"/>
  <c r="EU91" i="3"/>
  <c r="EU18" i="3"/>
  <c r="EU34" i="3"/>
  <c r="EU54" i="3"/>
  <c r="EU70" i="3"/>
  <c r="EU90" i="3"/>
  <c r="EU104" i="3"/>
  <c r="EU39" i="3"/>
  <c r="EU87" i="3"/>
  <c r="FK39" i="3"/>
  <c r="FK23" i="3"/>
  <c r="FK64" i="3"/>
  <c r="FK102" i="3"/>
  <c r="FK38" i="3"/>
  <c r="FK91" i="3"/>
  <c r="FK47" i="3"/>
  <c r="FK36" i="3"/>
  <c r="FK89" i="3"/>
  <c r="FK84" i="3"/>
  <c r="FK22" i="3"/>
  <c r="FK27" i="3"/>
  <c r="EU32" i="3"/>
  <c r="EU68" i="3"/>
  <c r="EU106" i="3"/>
  <c r="EU61" i="3"/>
  <c r="EU35" i="3"/>
  <c r="EU83" i="3"/>
  <c r="EU37" i="3"/>
  <c r="EU81" i="3"/>
  <c r="EU55" i="3"/>
  <c r="EU10" i="3"/>
  <c r="EU26" i="3"/>
  <c r="EU46" i="3"/>
  <c r="EU62" i="3"/>
  <c r="EU82" i="3"/>
  <c r="EU98" i="3"/>
  <c r="EU19" i="3"/>
  <c r="EU63" i="3"/>
  <c r="EU103" i="3"/>
  <c r="FK56" i="3"/>
  <c r="FK30" i="3"/>
  <c r="FK51" i="3"/>
  <c r="FK81" i="3"/>
  <c r="FK104" i="3"/>
  <c r="EU24" i="3"/>
  <c r="EU96" i="3"/>
  <c r="EU15" i="3"/>
  <c r="EU25" i="3"/>
  <c r="EU31" i="3"/>
  <c r="EU22" i="3"/>
  <c r="EU58" i="3"/>
  <c r="EU94" i="3"/>
  <c r="EU51" i="3"/>
  <c r="FK20" i="3"/>
  <c r="FK72" i="3"/>
  <c r="FK61" i="3"/>
  <c r="FK46" i="3"/>
  <c r="FK97" i="3"/>
  <c r="FK70" i="3"/>
  <c r="EU44" i="3"/>
  <c r="EU17" i="3"/>
  <c r="EU47" i="3"/>
  <c r="EU49" i="3"/>
  <c r="EU71" i="3"/>
  <c r="EU30" i="3"/>
  <c r="EU66" i="3"/>
  <c r="EU102" i="3"/>
  <c r="FK17" i="3"/>
  <c r="FK94" i="3"/>
  <c r="FK83" i="3"/>
  <c r="FK28" i="3"/>
  <c r="FK31" i="3"/>
  <c r="FK96" i="3"/>
  <c r="EU60" i="3"/>
  <c r="EU45" i="3"/>
  <c r="EU67" i="3"/>
  <c r="EU65" i="3"/>
  <c r="EU105" i="3"/>
  <c r="EU38" i="3"/>
  <c r="EU78" i="3"/>
  <c r="EU11" i="3"/>
  <c r="EU99" i="3"/>
  <c r="FK79" i="3"/>
  <c r="FK24" i="3"/>
  <c r="FK99" i="3"/>
  <c r="FK59" i="3"/>
  <c r="FK15" i="3"/>
  <c r="EU107" i="3"/>
  <c r="EU80" i="3"/>
  <c r="EU73" i="3"/>
  <c r="EU95" i="3"/>
  <c r="EU89" i="3"/>
  <c r="EU14" i="3"/>
  <c r="EU50" i="3"/>
  <c r="EU86" i="3"/>
  <c r="EU27" i="3"/>
  <c r="EU79" i="3"/>
  <c r="EZ79" i="3"/>
  <c r="EZ25" i="3"/>
  <c r="EZ45" i="3"/>
  <c r="EZ61" i="3"/>
  <c r="EZ83" i="3"/>
  <c r="EZ99" i="3"/>
  <c r="FP52" i="3"/>
  <c r="EZ17" i="3"/>
  <c r="EZ34" i="3"/>
  <c r="EZ54" i="3"/>
  <c r="EZ70" i="3"/>
  <c r="EZ92" i="3"/>
  <c r="FP79" i="3"/>
  <c r="FP18" i="3"/>
  <c r="EZ78" i="3"/>
  <c r="EZ23" i="3"/>
  <c r="EZ44" i="3"/>
  <c r="EZ60" i="3"/>
  <c r="EZ82" i="3"/>
  <c r="EZ98" i="3"/>
  <c r="EZ27" i="3"/>
  <c r="EZ101" i="3"/>
  <c r="EZ67" i="3"/>
  <c r="FP48" i="3"/>
  <c r="FP47" i="3"/>
  <c r="FP49" i="3"/>
  <c r="EZ59" i="3"/>
  <c r="FP45" i="3"/>
  <c r="FP23" i="3"/>
  <c r="FP31" i="3"/>
  <c r="FP62" i="3"/>
  <c r="FP84" i="3"/>
  <c r="FP100" i="3"/>
  <c r="FP105" i="3"/>
  <c r="FP36" i="3"/>
  <c r="FP67" i="3"/>
  <c r="FP89" i="3"/>
  <c r="FP29" i="3"/>
  <c r="FP60" i="3"/>
  <c r="FP82" i="3"/>
  <c r="FP98" i="3"/>
  <c r="FP65" i="3"/>
  <c r="FP30" i="3"/>
  <c r="FP69" i="3"/>
  <c r="FP57" i="3"/>
  <c r="JX9" i="3"/>
  <c r="EZ16" i="3"/>
  <c r="EZ33" i="3"/>
  <c r="EZ53" i="3"/>
  <c r="EZ69" i="3"/>
  <c r="EZ91" i="3"/>
  <c r="EZ107" i="3"/>
  <c r="EZ24" i="3"/>
  <c r="EZ26" i="3"/>
  <c r="EZ46" i="3"/>
  <c r="EZ62" i="3"/>
  <c r="EZ84" i="3"/>
  <c r="EZ100" i="3"/>
  <c r="FP21" i="3"/>
  <c r="FP22" i="3"/>
  <c r="EZ15" i="3"/>
  <c r="EZ32" i="3"/>
  <c r="EZ52" i="3"/>
  <c r="EZ68" i="3"/>
  <c r="EZ90" i="3"/>
  <c r="EZ106" i="3"/>
  <c r="EZ63" i="3"/>
  <c r="EZ31" i="3"/>
  <c r="EZ105" i="3"/>
  <c r="FP51" i="3"/>
  <c r="FP46" i="3"/>
  <c r="EZ22" i="3"/>
  <c r="EZ97" i="3"/>
  <c r="FP17" i="3"/>
  <c r="EZ71" i="3"/>
  <c r="FP50" i="3"/>
  <c r="FP70" i="3"/>
  <c r="FP92" i="3"/>
  <c r="FP28" i="3"/>
  <c r="EZ93" i="3"/>
  <c r="FP59" i="3"/>
  <c r="FP81" i="3"/>
  <c r="FP101" i="3"/>
  <c r="FP37" i="3"/>
  <c r="FP68" i="3"/>
  <c r="FP90" i="3"/>
  <c r="FP106" i="3"/>
  <c r="FP103" i="3"/>
  <c r="FP99" i="3"/>
  <c r="FP107" i="3"/>
  <c r="FP95" i="3"/>
  <c r="EZ12" i="3"/>
  <c r="EZ49" i="3"/>
  <c r="EZ87" i="3"/>
  <c r="FP24" i="3"/>
  <c r="EZ38" i="3"/>
  <c r="EZ80" i="3"/>
  <c r="FP78" i="3"/>
  <c r="EZ11" i="3"/>
  <c r="EZ48" i="3"/>
  <c r="EZ86" i="3"/>
  <c r="EZ47" i="3"/>
  <c r="EZ89" i="3"/>
  <c r="FP44" i="3"/>
  <c r="EZ81" i="3"/>
  <c r="FP11" i="3"/>
  <c r="FP66" i="3"/>
  <c r="FP104" i="3"/>
  <c r="FP55" i="3"/>
  <c r="FP97" i="3"/>
  <c r="FP64" i="3"/>
  <c r="FP102" i="3"/>
  <c r="FP83" i="3"/>
  <c r="FP73" i="3"/>
  <c r="EZ29" i="3"/>
  <c r="EZ65" i="3"/>
  <c r="EZ103" i="3"/>
  <c r="EZ21" i="3"/>
  <c r="EZ58" i="3"/>
  <c r="EZ96" i="3"/>
  <c r="FP15" i="3"/>
  <c r="EZ28" i="3"/>
  <c r="EZ64" i="3"/>
  <c r="EZ102" i="3"/>
  <c r="EZ14" i="3"/>
  <c r="FP20" i="3"/>
  <c r="FP14" i="3"/>
  <c r="FP13" i="3"/>
  <c r="FP35" i="3"/>
  <c r="FP88" i="3"/>
  <c r="EZ18" i="3"/>
  <c r="FP71" i="3"/>
  <c r="FP33" i="3"/>
  <c r="FP86" i="3"/>
  <c r="FP87" i="3"/>
  <c r="FP91" i="3"/>
  <c r="HL9" i="3"/>
  <c r="EZ73" i="3"/>
  <c r="EZ30" i="3"/>
  <c r="EZ104" i="3"/>
  <c r="EZ36" i="3"/>
  <c r="EZ10" i="3"/>
  <c r="FP12" i="3"/>
  <c r="FP16" i="3"/>
  <c r="FP96" i="3"/>
  <c r="FP85" i="3"/>
  <c r="FP94" i="3"/>
  <c r="FP26" i="3"/>
  <c r="EZ20" i="3"/>
  <c r="EZ95" i="3"/>
  <c r="EZ50" i="3"/>
  <c r="FP19" i="3"/>
  <c r="EZ56" i="3"/>
  <c r="EZ85" i="3"/>
  <c r="FP54" i="3"/>
  <c r="FP27" i="3"/>
  <c r="FP93" i="3"/>
  <c r="EZ35" i="3"/>
  <c r="FP34" i="3"/>
  <c r="FP61" i="3"/>
  <c r="EZ37" i="3"/>
  <c r="EZ66" i="3"/>
  <c r="EZ72" i="3"/>
  <c r="EZ39" i="3"/>
  <c r="FP32" i="3"/>
  <c r="EZ55" i="3"/>
  <c r="FP25" i="3"/>
  <c r="EZ51" i="3"/>
  <c r="FP56" i="3"/>
  <c r="EZ19" i="3"/>
  <c r="FP80" i="3"/>
  <c r="EZ57" i="3"/>
  <c r="EZ88" i="3"/>
  <c r="EZ94" i="3"/>
  <c r="FP10" i="3"/>
  <c r="FP63" i="3"/>
  <c r="FP38" i="3"/>
  <c r="FP53" i="3"/>
  <c r="FP58" i="3"/>
  <c r="EZ13" i="3"/>
  <c r="FP39" i="3"/>
  <c r="FP72" i="3"/>
  <c r="O46" i="5"/>
  <c r="S46" i="5"/>
  <c r="M46" i="5"/>
  <c r="H45" i="5"/>
  <c r="F145" i="7" s="1"/>
  <c r="I45" i="5"/>
  <c r="O45" i="5"/>
  <c r="O42" i="5"/>
  <c r="N42" i="5"/>
  <c r="M42" i="5"/>
  <c r="P53" i="5"/>
  <c r="N53" i="5"/>
  <c r="K43" i="5"/>
  <c r="P43" i="5"/>
  <c r="J51" i="5"/>
  <c r="H51" i="5"/>
  <c r="R51" i="5"/>
  <c r="R47" i="5"/>
  <c r="Q47" i="5"/>
  <c r="H47" i="5"/>
  <c r="M47" i="5"/>
  <c r="O50" i="5"/>
  <c r="Q50" i="5"/>
  <c r="H50" i="5"/>
  <c r="M50" i="5"/>
  <c r="O49" i="5"/>
  <c r="H49" i="5"/>
  <c r="F149" i="7" s="1"/>
  <c r="N49" i="5"/>
  <c r="J44" i="5"/>
  <c r="S52" i="5"/>
  <c r="J52" i="5"/>
  <c r="O48" i="5"/>
  <c r="J48" i="5"/>
  <c r="N48" i="5"/>
  <c r="I48" i="5"/>
  <c r="DZ11" i="3"/>
  <c r="DZ90" i="3"/>
  <c r="IX9" i="3"/>
  <c r="DZ32" i="3"/>
  <c r="DZ45" i="3"/>
  <c r="DZ82" i="3"/>
  <c r="DZ39" i="3"/>
  <c r="DZ80" i="3"/>
  <c r="DZ96" i="3"/>
  <c r="DZ69" i="3"/>
  <c r="DZ58" i="3"/>
  <c r="DZ24" i="3"/>
  <c r="DZ31" i="3"/>
  <c r="DZ44" i="3"/>
  <c r="DZ81" i="3"/>
  <c r="DZ51" i="3"/>
  <c r="DZ27" i="3"/>
  <c r="DZ99" i="3"/>
  <c r="DZ91" i="3"/>
  <c r="DZ89" i="3"/>
  <c r="DZ12" i="3"/>
  <c r="DZ26" i="3"/>
  <c r="DZ73" i="3"/>
  <c r="DZ18" i="3"/>
  <c r="DZ36" i="3"/>
  <c r="DZ13" i="3"/>
  <c r="DZ21" i="3"/>
  <c r="DZ46" i="3"/>
  <c r="DZ66" i="3"/>
  <c r="DZ87" i="3"/>
  <c r="DZ103" i="3"/>
  <c r="DZ48" i="3"/>
  <c r="DZ88" i="3"/>
  <c r="DZ55" i="3"/>
  <c r="DZ53" i="3"/>
  <c r="DZ47" i="3"/>
  <c r="DZ86" i="3"/>
  <c r="DZ97" i="3"/>
  <c r="DZ30" i="3"/>
  <c r="DZ57" i="3"/>
  <c r="DZ61" i="3"/>
  <c r="DZ98" i="3"/>
  <c r="DZ20" i="3"/>
  <c r="DZ62" i="3"/>
  <c r="DZ107" i="3"/>
  <c r="DZ93" i="3"/>
  <c r="DZ63" i="3"/>
  <c r="DZ22" i="3"/>
  <c r="DZ19" i="3"/>
  <c r="DZ59" i="3"/>
  <c r="DZ34" i="3"/>
  <c r="DZ67" i="3"/>
  <c r="DZ64" i="3"/>
  <c r="DZ10" i="3"/>
  <c r="DZ54" i="3"/>
  <c r="DZ95" i="3"/>
  <c r="DZ84" i="3"/>
  <c r="DZ56" i="3"/>
  <c r="DZ65" i="3"/>
  <c r="DZ16" i="3"/>
  <c r="DZ25" i="3"/>
  <c r="DZ92" i="3"/>
  <c r="DZ70" i="3"/>
  <c r="DZ14" i="3"/>
  <c r="DZ68" i="3"/>
  <c r="DZ37" i="3"/>
  <c r="DZ17" i="3"/>
  <c r="DZ105" i="3"/>
  <c r="DZ83" i="3"/>
  <c r="DZ102" i="3"/>
  <c r="DZ50" i="3"/>
  <c r="DZ29" i="3"/>
  <c r="DZ52" i="3"/>
  <c r="DZ71" i="3"/>
  <c r="GL9" i="3"/>
  <c r="DZ49" i="3"/>
  <c r="DZ101" i="3"/>
  <c r="DZ106" i="3"/>
  <c r="DZ28" i="3"/>
  <c r="DZ78" i="3"/>
  <c r="DZ72" i="3"/>
  <c r="DZ33" i="3"/>
  <c r="DZ15" i="3"/>
  <c r="DZ100" i="3"/>
  <c r="DZ104" i="3"/>
  <c r="DZ79" i="3"/>
  <c r="DZ23" i="3"/>
  <c r="DZ35" i="3"/>
  <c r="DZ85" i="3"/>
  <c r="DZ94" i="3"/>
  <c r="DZ60" i="3"/>
  <c r="DZ38" i="3"/>
  <c r="GJ9" i="3"/>
  <c r="DX105" i="3"/>
  <c r="DX11" i="3"/>
  <c r="DX104" i="3"/>
  <c r="DX100" i="3"/>
  <c r="DX28" i="3"/>
  <c r="DX26" i="3"/>
  <c r="DX50" i="3"/>
  <c r="DX39" i="3"/>
  <c r="DX44" i="3"/>
  <c r="DX53" i="3"/>
  <c r="DX106" i="3"/>
  <c r="DX61" i="3"/>
  <c r="DX65" i="3"/>
  <c r="DX45" i="3"/>
  <c r="DX71" i="3"/>
  <c r="DX31" i="3"/>
  <c r="DX92" i="3"/>
  <c r="DX93" i="3"/>
  <c r="DX57" i="3"/>
  <c r="DX36" i="3"/>
  <c r="DX35" i="3"/>
  <c r="DX24" i="3"/>
  <c r="DX58" i="3"/>
  <c r="DX84" i="3"/>
  <c r="DX70" i="3"/>
  <c r="DX78" i="3"/>
  <c r="DX72" i="3"/>
  <c r="DX99" i="3"/>
  <c r="DX38" i="3"/>
  <c r="DX29" i="3"/>
  <c r="DX21" i="3"/>
  <c r="DX83" i="3"/>
  <c r="DX101" i="3"/>
  <c r="DX15" i="3"/>
  <c r="DX33" i="3"/>
  <c r="DX47" i="3"/>
  <c r="DX73" i="3"/>
  <c r="DX27" i="3"/>
  <c r="DX103" i="3"/>
  <c r="DX30" i="3"/>
  <c r="DX98" i="3"/>
  <c r="DX16" i="3"/>
  <c r="DX64" i="3"/>
  <c r="DX97" i="3"/>
  <c r="DX68" i="3"/>
  <c r="DX96" i="3"/>
  <c r="DX62" i="3"/>
  <c r="DX82" i="3"/>
  <c r="DX52" i="3"/>
  <c r="DX55" i="3"/>
  <c r="DX49" i="3"/>
  <c r="DX85" i="3"/>
  <c r="DX51" i="3"/>
  <c r="DX63" i="3"/>
  <c r="DX12" i="3"/>
  <c r="DX81" i="3"/>
  <c r="DX13" i="3"/>
  <c r="DX54" i="3"/>
  <c r="DX60" i="3"/>
  <c r="DX67" i="3"/>
  <c r="DX20" i="3"/>
  <c r="DX10" i="3"/>
  <c r="DX19" i="3"/>
  <c r="DX59" i="3"/>
  <c r="DX102" i="3"/>
  <c r="DX91" i="3"/>
  <c r="DX23" i="3"/>
  <c r="DX32" i="3"/>
  <c r="DX46" i="3"/>
  <c r="DX79" i="3"/>
  <c r="DX14" i="3"/>
  <c r="DX18" i="3"/>
  <c r="DX22" i="3"/>
  <c r="IV9" i="3"/>
  <c r="DX25" i="3"/>
  <c r="DX34" i="3"/>
  <c r="DX66" i="3"/>
  <c r="DX37" i="3"/>
  <c r="DX69" i="3"/>
  <c r="DX48" i="3"/>
  <c r="DX94" i="3"/>
  <c r="DX56" i="3"/>
  <c r="DX95" i="3"/>
  <c r="DX86" i="3"/>
  <c r="DX90" i="3"/>
  <c r="DX80" i="3"/>
  <c r="DX88" i="3"/>
  <c r="DX107" i="3"/>
  <c r="DX89" i="3"/>
  <c r="DX87" i="3"/>
  <c r="DX17" i="3"/>
  <c r="EC101" i="3"/>
  <c r="EC70" i="3"/>
  <c r="EC86" i="3"/>
  <c r="EC84" i="3"/>
  <c r="EC103" i="3"/>
  <c r="EC26" i="3"/>
  <c r="EC71" i="3"/>
  <c r="EC12" i="3"/>
  <c r="EC81" i="3"/>
  <c r="EC54" i="3"/>
  <c r="EC72" i="3"/>
  <c r="EC32" i="3"/>
  <c r="EC21" i="3"/>
  <c r="EC99" i="3"/>
  <c r="EC89" i="3"/>
  <c r="EC13" i="3"/>
  <c r="EC102" i="3"/>
  <c r="EC83" i="3"/>
  <c r="EC36" i="3"/>
  <c r="EC93" i="3"/>
  <c r="EC25" i="3"/>
  <c r="EC39" i="3"/>
  <c r="EC47" i="3"/>
  <c r="EC30" i="3"/>
  <c r="EC62" i="3"/>
  <c r="EC87" i="3"/>
  <c r="EC51" i="3"/>
  <c r="EC69" i="3"/>
  <c r="EC48" i="3"/>
  <c r="EC15" i="3"/>
  <c r="EC95" i="3"/>
  <c r="EC27" i="3"/>
  <c r="EC68" i="3"/>
  <c r="EC28" i="3"/>
  <c r="EC63" i="3"/>
  <c r="EC61" i="3"/>
  <c r="EC85" i="3"/>
  <c r="EC16" i="3"/>
  <c r="EC94" i="3"/>
  <c r="EC46" i="3"/>
  <c r="EC60" i="3"/>
  <c r="EC24" i="3"/>
  <c r="EC67" i="3"/>
  <c r="EC97" i="3"/>
  <c r="EC104" i="3"/>
  <c r="EC66" i="3"/>
  <c r="EC35" i="3"/>
  <c r="EC33" i="3"/>
  <c r="EC100" i="3"/>
  <c r="EC38" i="3"/>
  <c r="EC80" i="3"/>
  <c r="EC58" i="3"/>
  <c r="EC29" i="3"/>
  <c r="JA9" i="3"/>
  <c r="GO9" i="3"/>
  <c r="EC11" i="3"/>
  <c r="EC91" i="3"/>
  <c r="EC73" i="3"/>
  <c r="EC18" i="3"/>
  <c r="EC44" i="3"/>
  <c r="EC31" i="3"/>
  <c r="EC10" i="3"/>
  <c r="EC23" i="3"/>
  <c r="EC49" i="3"/>
  <c r="EC52" i="3"/>
  <c r="EC105" i="3"/>
  <c r="EC56" i="3"/>
  <c r="EC59" i="3"/>
  <c r="EC107" i="3"/>
  <c r="EC53" i="3"/>
  <c r="EC92" i="3"/>
  <c r="EC55" i="3"/>
  <c r="EC90" i="3"/>
  <c r="EC106" i="3"/>
  <c r="EC20" i="3"/>
  <c r="EC88" i="3"/>
  <c r="EC65" i="3"/>
  <c r="EC14" i="3"/>
  <c r="EC64" i="3"/>
  <c r="EC50" i="3"/>
  <c r="EC37" i="3"/>
  <c r="EC22" i="3"/>
  <c r="EC45" i="3"/>
  <c r="EC82" i="3"/>
  <c r="EC96" i="3"/>
  <c r="EC19" i="3"/>
  <c r="EC57" i="3"/>
  <c r="EC34" i="3"/>
  <c r="EC78" i="3"/>
  <c r="EC79" i="3"/>
  <c r="EC98" i="3"/>
  <c r="EC17" i="3"/>
  <c r="EV79" i="3"/>
  <c r="EV33" i="3"/>
  <c r="EV26" i="3"/>
  <c r="EV31" i="3"/>
  <c r="FL68" i="3"/>
  <c r="EV52" i="3"/>
  <c r="FL73" i="3"/>
  <c r="FL62" i="3"/>
  <c r="FL51" i="3"/>
  <c r="FL35" i="3"/>
  <c r="EV83" i="3"/>
  <c r="EV104" i="3"/>
  <c r="FL98" i="3"/>
  <c r="FL12" i="3"/>
  <c r="FL53" i="3"/>
  <c r="FL28" i="3"/>
  <c r="EV16" i="3"/>
  <c r="EV58" i="3"/>
  <c r="FL11" i="3"/>
  <c r="EV15" i="3"/>
  <c r="FL107" i="3"/>
  <c r="FL18" i="3"/>
  <c r="FL44" i="3"/>
  <c r="EV61" i="3"/>
  <c r="FL37" i="3"/>
  <c r="EV93" i="3"/>
  <c r="EV80" i="3"/>
  <c r="FL48" i="3"/>
  <c r="FL93" i="3"/>
  <c r="FL57" i="3"/>
  <c r="EV24" i="3"/>
  <c r="EV64" i="3"/>
  <c r="EV27" i="3"/>
  <c r="EV97" i="3"/>
  <c r="EV36" i="3"/>
  <c r="EV72" i="3"/>
  <c r="FL52" i="3"/>
  <c r="EV78" i="3"/>
  <c r="EV100" i="3"/>
  <c r="EV29" i="3"/>
  <c r="EV103" i="3"/>
  <c r="EV70" i="3"/>
  <c r="EV81" i="3"/>
  <c r="FL64" i="3"/>
  <c r="EV101" i="3"/>
  <c r="FL15" i="3"/>
  <c r="FL99" i="3"/>
  <c r="FL50" i="3"/>
  <c r="FL71" i="3"/>
  <c r="FL97" i="3"/>
  <c r="JT9" i="3"/>
  <c r="EV95" i="3"/>
  <c r="EV88" i="3"/>
  <c r="FL47" i="3"/>
  <c r="EV71" i="3"/>
  <c r="FL26" i="3"/>
  <c r="EV94" i="3"/>
  <c r="FL55" i="3"/>
  <c r="FL66" i="3"/>
  <c r="EV25" i="3"/>
  <c r="EV21" i="3"/>
  <c r="EV22" i="3"/>
  <c r="FL60" i="3"/>
  <c r="EV44" i="3"/>
  <c r="FL69" i="3"/>
  <c r="FL31" i="3"/>
  <c r="FL20" i="3"/>
  <c r="FL19" i="3"/>
  <c r="FL36" i="3"/>
  <c r="FL87" i="3"/>
  <c r="FL72" i="3"/>
  <c r="EV30" i="3"/>
  <c r="FL85" i="3"/>
  <c r="FL38" i="3"/>
  <c r="FL29" i="3"/>
  <c r="EV107" i="3"/>
  <c r="EV65" i="3"/>
  <c r="EV34" i="3"/>
  <c r="FL24" i="3"/>
  <c r="FL22" i="3"/>
  <c r="FL102" i="3"/>
  <c r="EV68" i="3"/>
  <c r="FL61" i="3"/>
  <c r="EV56" i="3"/>
  <c r="EV102" i="3"/>
  <c r="FL67" i="3"/>
  <c r="FL27" i="3"/>
  <c r="EV45" i="3"/>
  <c r="EV38" i="3"/>
  <c r="EV59" i="3"/>
  <c r="FL82" i="3"/>
  <c r="EV82" i="3"/>
  <c r="FL91" i="3"/>
  <c r="FL84" i="3"/>
  <c r="FL89" i="3"/>
  <c r="FL58" i="3"/>
  <c r="EV73" i="3"/>
  <c r="EV66" i="3"/>
  <c r="FL13" i="3"/>
  <c r="EV10" i="3"/>
  <c r="FL23" i="3"/>
  <c r="EV63" i="3"/>
  <c r="FL17" i="3"/>
  <c r="FL81" i="3"/>
  <c r="FL79" i="3"/>
  <c r="FL70" i="3"/>
  <c r="EV60" i="3"/>
  <c r="EV51" i="3"/>
  <c r="EV37" i="3"/>
  <c r="FL103" i="3"/>
  <c r="EV50" i="3"/>
  <c r="EV17" i="3"/>
  <c r="FL25" i="3"/>
  <c r="EV32" i="3"/>
  <c r="EV47" i="3"/>
  <c r="EV48" i="3"/>
  <c r="EV20" i="3"/>
  <c r="EV14" i="3"/>
  <c r="EV23" i="3"/>
  <c r="FL14" i="3"/>
  <c r="FL80" i="3"/>
  <c r="EV46" i="3"/>
  <c r="FL90" i="3"/>
  <c r="FL95" i="3"/>
  <c r="FL105" i="3"/>
  <c r="FL54" i="3"/>
  <c r="EV91" i="3"/>
  <c r="EV11" i="3"/>
  <c r="FL94" i="3"/>
  <c r="EV49" i="3"/>
  <c r="EV92" i="3"/>
  <c r="FL86" i="3"/>
  <c r="FL30" i="3"/>
  <c r="FL92" i="3"/>
  <c r="FL104" i="3"/>
  <c r="EV13" i="3"/>
  <c r="FL56" i="3"/>
  <c r="FL65" i="3"/>
  <c r="FL101" i="3"/>
  <c r="EV53" i="3"/>
  <c r="EV67" i="3"/>
  <c r="EV90" i="3"/>
  <c r="FL100" i="3"/>
  <c r="FL32" i="3"/>
  <c r="FL21" i="3"/>
  <c r="EV98" i="3"/>
  <c r="EV54" i="3"/>
  <c r="EV106" i="3"/>
  <c r="EV86" i="3"/>
  <c r="EV105" i="3"/>
  <c r="FL39" i="3"/>
  <c r="EV96" i="3"/>
  <c r="FL78" i="3"/>
  <c r="FL10" i="3"/>
  <c r="EV57" i="3"/>
  <c r="EV12" i="3"/>
  <c r="FL33" i="3"/>
  <c r="FL16" i="3"/>
  <c r="EV69" i="3"/>
  <c r="FL45" i="3"/>
  <c r="HH9" i="3"/>
  <c r="EV85" i="3"/>
  <c r="FL96" i="3"/>
  <c r="EV55" i="3"/>
  <c r="EV89" i="3"/>
  <c r="FL83" i="3"/>
  <c r="FL106" i="3"/>
  <c r="FL49" i="3"/>
  <c r="EV87" i="3"/>
  <c r="FL46" i="3"/>
  <c r="EV18" i="3"/>
  <c r="FL34" i="3"/>
  <c r="EV39" i="3"/>
  <c r="FL88" i="3"/>
  <c r="FL59" i="3"/>
  <c r="FL63" i="3"/>
  <c r="EV19" i="3"/>
  <c r="EV28" i="3"/>
  <c r="EV35" i="3"/>
  <c r="EV62" i="3"/>
  <c r="EV99" i="3"/>
  <c r="EV84" i="3"/>
  <c r="FI24" i="3"/>
  <c r="FI26" i="3"/>
  <c r="FI46" i="3"/>
  <c r="FI62" i="3"/>
  <c r="FI84" i="3"/>
  <c r="FI100" i="3"/>
  <c r="FI15" i="3"/>
  <c r="FI32" i="3"/>
  <c r="FI52" i="3"/>
  <c r="FI68" i="3"/>
  <c r="FI90" i="3"/>
  <c r="FI106" i="3"/>
  <c r="FI39" i="3"/>
  <c r="FI81" i="3"/>
  <c r="FI79" i="3"/>
  <c r="FI45" i="3"/>
  <c r="FI83" i="3"/>
  <c r="FI12" i="3"/>
  <c r="FI49" i="3"/>
  <c r="FI87" i="3"/>
  <c r="FI63" i="3"/>
  <c r="FI47" i="3"/>
  <c r="FY24" i="3"/>
  <c r="FY39" i="3"/>
  <c r="FY33" i="3"/>
  <c r="FY64" i="3"/>
  <c r="FY86" i="3"/>
  <c r="FY102" i="3"/>
  <c r="FY19" i="3"/>
  <c r="FY26" i="3"/>
  <c r="FY57" i="3"/>
  <c r="FY73" i="3"/>
  <c r="FY95" i="3"/>
  <c r="FI85" i="3"/>
  <c r="FY55" i="3"/>
  <c r="FY71" i="3"/>
  <c r="FY93" i="3"/>
  <c r="FY13" i="3"/>
  <c r="FY44" i="3"/>
  <c r="FY58" i="3"/>
  <c r="FY17" i="3"/>
  <c r="FY100" i="3"/>
  <c r="FY47" i="3"/>
  <c r="FY66" i="3"/>
  <c r="FY70" i="3"/>
  <c r="HU9" i="3"/>
  <c r="FI17" i="3"/>
  <c r="FI34" i="3"/>
  <c r="FI54" i="3"/>
  <c r="FI70" i="3"/>
  <c r="FI92" i="3"/>
  <c r="FI78" i="3"/>
  <c r="FI23" i="3"/>
  <c r="FI44" i="3"/>
  <c r="FI60" i="3"/>
  <c r="FI82" i="3"/>
  <c r="FI98" i="3"/>
  <c r="FI22" i="3"/>
  <c r="FI59" i="3"/>
  <c r="FI97" i="3"/>
  <c r="FI25" i="3"/>
  <c r="FI61" i="3"/>
  <c r="FI99" i="3"/>
  <c r="FI29" i="3"/>
  <c r="FI65" i="3"/>
  <c r="FI103" i="3"/>
  <c r="FI35" i="3"/>
  <c r="FY25" i="3"/>
  <c r="FI93" i="3"/>
  <c r="FY20" i="3"/>
  <c r="FY56" i="3"/>
  <c r="FY72" i="3"/>
  <c r="FY94" i="3"/>
  <c r="FY78" i="3"/>
  <c r="FY15" i="3"/>
  <c r="FY34" i="3"/>
  <c r="FY65" i="3"/>
  <c r="FY87" i="3"/>
  <c r="FY103" i="3"/>
  <c r="FY32" i="3"/>
  <c r="FY63" i="3"/>
  <c r="FY85" i="3"/>
  <c r="FY101" i="3"/>
  <c r="FY53" i="3"/>
  <c r="FY14" i="3"/>
  <c r="FY96" i="3"/>
  <c r="FY62" i="3"/>
  <c r="FY16" i="3"/>
  <c r="FY49" i="3"/>
  <c r="FY104" i="3"/>
  <c r="FY92" i="3"/>
  <c r="FI13" i="3"/>
  <c r="FI50" i="3"/>
  <c r="FI88" i="3"/>
  <c r="FI19" i="3"/>
  <c r="FI56" i="3"/>
  <c r="FI94" i="3"/>
  <c r="FI51" i="3"/>
  <c r="FI16" i="3"/>
  <c r="FI91" i="3"/>
  <c r="FI57" i="3"/>
  <c r="FI101" i="3"/>
  <c r="FI18" i="3"/>
  <c r="FY37" i="3"/>
  <c r="FY90" i="3"/>
  <c r="FY18" i="3"/>
  <c r="FY61" i="3"/>
  <c r="FY99" i="3"/>
  <c r="FY59" i="3"/>
  <c r="FY97" i="3"/>
  <c r="FY54" i="3"/>
  <c r="FY31" i="3"/>
  <c r="FY46" i="3"/>
  <c r="FY45" i="3"/>
  <c r="FI30" i="3"/>
  <c r="FI66" i="3"/>
  <c r="FI104" i="3"/>
  <c r="FI36" i="3"/>
  <c r="FI72" i="3"/>
  <c r="FI14" i="3"/>
  <c r="FI89" i="3"/>
  <c r="FI53" i="3"/>
  <c r="FI20" i="3"/>
  <c r="FI95" i="3"/>
  <c r="FI55" i="3"/>
  <c r="FY48" i="3"/>
  <c r="FY68" i="3"/>
  <c r="FY106" i="3"/>
  <c r="FY30" i="3"/>
  <c r="FY83" i="3"/>
  <c r="FY28" i="3"/>
  <c r="FY81" i="3"/>
  <c r="FY11" i="3"/>
  <c r="FY80" i="3"/>
  <c r="FY10" i="3"/>
  <c r="FY88" i="3"/>
  <c r="KG9" i="3"/>
  <c r="FI38" i="3"/>
  <c r="FI11" i="3"/>
  <c r="FI86" i="3"/>
  <c r="FI105" i="3"/>
  <c r="FI37" i="3"/>
  <c r="FY52" i="3"/>
  <c r="FY82" i="3"/>
  <c r="FY38" i="3"/>
  <c r="FY36" i="3"/>
  <c r="FY12" i="3"/>
  <c r="FY51" i="3"/>
  <c r="FI58" i="3"/>
  <c r="FI28" i="3"/>
  <c r="FI102" i="3"/>
  <c r="FI33" i="3"/>
  <c r="FI73" i="3"/>
  <c r="FY79" i="3"/>
  <c r="FY98" i="3"/>
  <c r="FY69" i="3"/>
  <c r="FY67" i="3"/>
  <c r="FY27" i="3"/>
  <c r="FY35" i="3"/>
  <c r="FI48" i="3"/>
  <c r="FI69" i="3"/>
  <c r="FY29" i="3"/>
  <c r="FY91" i="3"/>
  <c r="FI10" i="3"/>
  <c r="FI80" i="3"/>
  <c r="FI27" i="3"/>
  <c r="FY89" i="3"/>
  <c r="FI67" i="3"/>
  <c r="FY22" i="3"/>
  <c r="FY50" i="3"/>
  <c r="FI21" i="3"/>
  <c r="FI64" i="3"/>
  <c r="FI107" i="3"/>
  <c r="FY60" i="3"/>
  <c r="FY107" i="3"/>
  <c r="FY84" i="3"/>
  <c r="FI31" i="3"/>
  <c r="FY21" i="3"/>
  <c r="FY23" i="3"/>
  <c r="FI96" i="3"/>
  <c r="FI71" i="3"/>
  <c r="FY105" i="3"/>
  <c r="FE24" i="3"/>
  <c r="FE26" i="3"/>
  <c r="FE46" i="3"/>
  <c r="FE62" i="3"/>
  <c r="FE84" i="3"/>
  <c r="FE100" i="3"/>
  <c r="FE18" i="3"/>
  <c r="FE35" i="3"/>
  <c r="FE55" i="3"/>
  <c r="FE71" i="3"/>
  <c r="FE93" i="3"/>
  <c r="FE79" i="3"/>
  <c r="FE25" i="3"/>
  <c r="FE45" i="3"/>
  <c r="FE61" i="3"/>
  <c r="FE83" i="3"/>
  <c r="FE99" i="3"/>
  <c r="FE28" i="3"/>
  <c r="FE102" i="3"/>
  <c r="FE68" i="3"/>
  <c r="FE56" i="3"/>
  <c r="FU19" i="3"/>
  <c r="FU53" i="3"/>
  <c r="FU79" i="3"/>
  <c r="FU10" i="3"/>
  <c r="FU16" i="3"/>
  <c r="FE44" i="3"/>
  <c r="FE36" i="3"/>
  <c r="FU47" i="3"/>
  <c r="FU49" i="3"/>
  <c r="FU34" i="3"/>
  <c r="FU65" i="3"/>
  <c r="FU87" i="3"/>
  <c r="FU103" i="3"/>
  <c r="FU31" i="3"/>
  <c r="FU62" i="3"/>
  <c r="FU84" i="3"/>
  <c r="FU100" i="3"/>
  <c r="FU37" i="3"/>
  <c r="FU68" i="3"/>
  <c r="FU90" i="3"/>
  <c r="FU106" i="3"/>
  <c r="FU28" i="3"/>
  <c r="FU32" i="3"/>
  <c r="FU67" i="3"/>
  <c r="KC9" i="3"/>
  <c r="FE17" i="3"/>
  <c r="FE34" i="3"/>
  <c r="FE54" i="3"/>
  <c r="FE70" i="3"/>
  <c r="FE92" i="3"/>
  <c r="FE10" i="3"/>
  <c r="FE27" i="3"/>
  <c r="FE47" i="3"/>
  <c r="FE63" i="3"/>
  <c r="FE85" i="3"/>
  <c r="FE101" i="3"/>
  <c r="FE16" i="3"/>
  <c r="FE33" i="3"/>
  <c r="FE53" i="3"/>
  <c r="FE69" i="3"/>
  <c r="FE91" i="3"/>
  <c r="FE107" i="3"/>
  <c r="FE64" i="3"/>
  <c r="FE32" i="3"/>
  <c r="FE106" i="3"/>
  <c r="FU78" i="3"/>
  <c r="FU15" i="3"/>
  <c r="FE60" i="3"/>
  <c r="FU48" i="3"/>
  <c r="FU13" i="3"/>
  <c r="FU11" i="3"/>
  <c r="FU25" i="3"/>
  <c r="FU51" i="3"/>
  <c r="FU46" i="3"/>
  <c r="FU26" i="3"/>
  <c r="FU57" i="3"/>
  <c r="FU73" i="3"/>
  <c r="FU95" i="3"/>
  <c r="FE72" i="3"/>
  <c r="FU50" i="3"/>
  <c r="FU70" i="3"/>
  <c r="FU92" i="3"/>
  <c r="FU29" i="3"/>
  <c r="FU60" i="3"/>
  <c r="FU82" i="3"/>
  <c r="FU98" i="3"/>
  <c r="FU71" i="3"/>
  <c r="FU81" i="3"/>
  <c r="FU85" i="3"/>
  <c r="FU89" i="3"/>
  <c r="FE13" i="3"/>
  <c r="FE50" i="3"/>
  <c r="FE88" i="3"/>
  <c r="FE22" i="3"/>
  <c r="FE59" i="3"/>
  <c r="FE97" i="3"/>
  <c r="FE29" i="3"/>
  <c r="FE65" i="3"/>
  <c r="FE103" i="3"/>
  <c r="FE15" i="3"/>
  <c r="FE94" i="3"/>
  <c r="FE23" i="3"/>
  <c r="FU45" i="3"/>
  <c r="FE82" i="3"/>
  <c r="FU44" i="3"/>
  <c r="FU38" i="3"/>
  <c r="FU91" i="3"/>
  <c r="FU35" i="3"/>
  <c r="FU88" i="3"/>
  <c r="FU56" i="3"/>
  <c r="FU94" i="3"/>
  <c r="FU59" i="3"/>
  <c r="FU36" i="3"/>
  <c r="FE30" i="3"/>
  <c r="FE66" i="3"/>
  <c r="FE104" i="3"/>
  <c r="FE39" i="3"/>
  <c r="FE81" i="3"/>
  <c r="FE12" i="3"/>
  <c r="FE49" i="3"/>
  <c r="FE87" i="3"/>
  <c r="FE48" i="3"/>
  <c r="FE90" i="3"/>
  <c r="FU18" i="3"/>
  <c r="FU39" i="3"/>
  <c r="FU23" i="3"/>
  <c r="FU24" i="3"/>
  <c r="FU14" i="3"/>
  <c r="FU69" i="3"/>
  <c r="FU107" i="3"/>
  <c r="FU66" i="3"/>
  <c r="FU104" i="3"/>
  <c r="FU72" i="3"/>
  <c r="FU55" i="3"/>
  <c r="FU63" i="3"/>
  <c r="HQ9" i="3"/>
  <c r="FE38" i="3"/>
  <c r="FE80" i="3"/>
  <c r="FE14" i="3"/>
  <c r="FE51" i="3"/>
  <c r="FE89" i="3"/>
  <c r="FE20" i="3"/>
  <c r="FE57" i="3"/>
  <c r="FE95" i="3"/>
  <c r="FE86" i="3"/>
  <c r="FE19" i="3"/>
  <c r="FU22" i="3"/>
  <c r="FU20" i="3"/>
  <c r="FE78" i="3"/>
  <c r="FU12" i="3"/>
  <c r="FU30" i="3"/>
  <c r="FU83" i="3"/>
  <c r="FU27" i="3"/>
  <c r="FU80" i="3"/>
  <c r="FU33" i="3"/>
  <c r="FU86" i="3"/>
  <c r="FU93" i="3"/>
  <c r="FU101" i="3"/>
  <c r="FE21" i="3"/>
  <c r="FE67" i="3"/>
  <c r="FE11" i="3"/>
  <c r="FU17" i="3"/>
  <c r="FU99" i="3"/>
  <c r="FU102" i="3"/>
  <c r="FE58" i="3"/>
  <c r="FE105" i="3"/>
  <c r="FE52" i="3"/>
  <c r="FU52" i="3"/>
  <c r="FU58" i="3"/>
  <c r="FU97" i="3"/>
  <c r="FE96" i="3"/>
  <c r="FU21" i="3"/>
  <c r="FU96" i="3"/>
  <c r="FE37" i="3"/>
  <c r="FU105" i="3"/>
  <c r="FE73" i="3"/>
  <c r="FE31" i="3"/>
  <c r="FE98" i="3"/>
  <c r="FU64" i="3"/>
  <c r="FU54" i="3"/>
  <c r="FU61" i="3"/>
  <c r="JZ9" i="3"/>
  <c r="FB22" i="3"/>
  <c r="FB39" i="3"/>
  <c r="FB59" i="3"/>
  <c r="FB81" i="3"/>
  <c r="FB97" i="3"/>
  <c r="FB12" i="3"/>
  <c r="FB29" i="3"/>
  <c r="FB49" i="3"/>
  <c r="FB65" i="3"/>
  <c r="FB87" i="3"/>
  <c r="FB103" i="3"/>
  <c r="FB28" i="3"/>
  <c r="FB64" i="3"/>
  <c r="FB102" i="3"/>
  <c r="FB38" i="3"/>
  <c r="FB80" i="3"/>
  <c r="HN9" i="3"/>
  <c r="FB34" i="3"/>
  <c r="FB70" i="3"/>
  <c r="FB23" i="3"/>
  <c r="FB68" i="3"/>
  <c r="FR79" i="3"/>
  <c r="FR52" i="3"/>
  <c r="FR48" i="3"/>
  <c r="FR10" i="3"/>
  <c r="FR16" i="3"/>
  <c r="FR32" i="3"/>
  <c r="FR63" i="3"/>
  <c r="FR85" i="3"/>
  <c r="FR101" i="3"/>
  <c r="FR37" i="3"/>
  <c r="FR68" i="3"/>
  <c r="FR90" i="3"/>
  <c r="FR106" i="3"/>
  <c r="FR15" i="3"/>
  <c r="FR31" i="3"/>
  <c r="FR62" i="3"/>
  <c r="FR84" i="3"/>
  <c r="FR100" i="3"/>
  <c r="FR87" i="3"/>
  <c r="FR46" i="3"/>
  <c r="FR91" i="3"/>
  <c r="FR73" i="3"/>
  <c r="FR14" i="3"/>
  <c r="FR54" i="3"/>
  <c r="FB14" i="3"/>
  <c r="FB31" i="3"/>
  <c r="FB51" i="3"/>
  <c r="FB67" i="3"/>
  <c r="FB89" i="3"/>
  <c r="FB105" i="3"/>
  <c r="FB20" i="3"/>
  <c r="FB37" i="3"/>
  <c r="FB57" i="3"/>
  <c r="FB73" i="3"/>
  <c r="FB95" i="3"/>
  <c r="FB11" i="3"/>
  <c r="FB48" i="3"/>
  <c r="FB86" i="3"/>
  <c r="FB21" i="3"/>
  <c r="FB58" i="3"/>
  <c r="FB96" i="3"/>
  <c r="FB17" i="3"/>
  <c r="FB54" i="3"/>
  <c r="FB92" i="3"/>
  <c r="FB98" i="3"/>
  <c r="FB78" i="3"/>
  <c r="FB90" i="3"/>
  <c r="FB52" i="3"/>
  <c r="FB44" i="3"/>
  <c r="FR13" i="3"/>
  <c r="FR11" i="3"/>
  <c r="FR55" i="3"/>
  <c r="FR71" i="3"/>
  <c r="FR93" i="3"/>
  <c r="FR29" i="3"/>
  <c r="FR60" i="3"/>
  <c r="FR82" i="3"/>
  <c r="FR98" i="3"/>
  <c r="FR19" i="3"/>
  <c r="FR53" i="3"/>
  <c r="FR50" i="3"/>
  <c r="FR70" i="3"/>
  <c r="FR92" i="3"/>
  <c r="FR34" i="3"/>
  <c r="FR51" i="3"/>
  <c r="FR38" i="3"/>
  <c r="FR26" i="3"/>
  <c r="FR12" i="3"/>
  <c r="FR44" i="3"/>
  <c r="FB27" i="3"/>
  <c r="FB63" i="3"/>
  <c r="FB101" i="3"/>
  <c r="FB33" i="3"/>
  <c r="FB69" i="3"/>
  <c r="FB107" i="3"/>
  <c r="FB72" i="3"/>
  <c r="FB50" i="3"/>
  <c r="FB24" i="3"/>
  <c r="FB84" i="3"/>
  <c r="FB106" i="3"/>
  <c r="FR24" i="3"/>
  <c r="FR45" i="3"/>
  <c r="FR36" i="3"/>
  <c r="FR89" i="3"/>
  <c r="FR56" i="3"/>
  <c r="FR94" i="3"/>
  <c r="FR22" i="3"/>
  <c r="FR66" i="3"/>
  <c r="FR104" i="3"/>
  <c r="FR49" i="3"/>
  <c r="FR95" i="3"/>
  <c r="FR99" i="3"/>
  <c r="FB10" i="3"/>
  <c r="FB47" i="3"/>
  <c r="FB85" i="3"/>
  <c r="FB16" i="3"/>
  <c r="FB53" i="3"/>
  <c r="FB91" i="3"/>
  <c r="FB36" i="3"/>
  <c r="FB13" i="3"/>
  <c r="FB88" i="3"/>
  <c r="FB46" i="3"/>
  <c r="FB60" i="3"/>
  <c r="FB15" i="3"/>
  <c r="FR20" i="3"/>
  <c r="FR23" i="3"/>
  <c r="FR67" i="3"/>
  <c r="FR105" i="3"/>
  <c r="FR72" i="3"/>
  <c r="FR21" i="3"/>
  <c r="FR35" i="3"/>
  <c r="FR88" i="3"/>
  <c r="FR103" i="3"/>
  <c r="FR107" i="3"/>
  <c r="FR30" i="3"/>
  <c r="FB55" i="3"/>
  <c r="FB25" i="3"/>
  <c r="FB99" i="3"/>
  <c r="FB30" i="3"/>
  <c r="FB62" i="3"/>
  <c r="FR25" i="3"/>
  <c r="FR28" i="3"/>
  <c r="FR33" i="3"/>
  <c r="FR18" i="3"/>
  <c r="FR96" i="3"/>
  <c r="FR57" i="3"/>
  <c r="FB71" i="3"/>
  <c r="FB45" i="3"/>
  <c r="FB19" i="3"/>
  <c r="FB66" i="3"/>
  <c r="FB100" i="3"/>
  <c r="FR39" i="3"/>
  <c r="FR59" i="3"/>
  <c r="FR64" i="3"/>
  <c r="FR27" i="3"/>
  <c r="FR65" i="3"/>
  <c r="FR61" i="3"/>
  <c r="FB93" i="3"/>
  <c r="FB56" i="3"/>
  <c r="FB32" i="3"/>
  <c r="FR81" i="3"/>
  <c r="FR58" i="3"/>
  <c r="FR83" i="3"/>
  <c r="FB61" i="3"/>
  <c r="FR78" i="3"/>
  <c r="FR47" i="3"/>
  <c r="FB35" i="3"/>
  <c r="FB26" i="3"/>
  <c r="FR102" i="3"/>
  <c r="FR69" i="3"/>
  <c r="FB79" i="3"/>
  <c r="FB94" i="3"/>
  <c r="FB82" i="3"/>
  <c r="FR97" i="3"/>
  <c r="FR80" i="3"/>
  <c r="FB18" i="3"/>
  <c r="FB104" i="3"/>
  <c r="FR86" i="3"/>
  <c r="FB83" i="3"/>
  <c r="FR17" i="3"/>
  <c r="K46" i="5"/>
  <c r="P46" i="5"/>
  <c r="M45" i="5"/>
  <c r="S45" i="5"/>
  <c r="J45" i="5"/>
  <c r="I42" i="5"/>
  <c r="S42" i="5"/>
  <c r="P42" i="5"/>
  <c r="L42" i="5"/>
  <c r="J53" i="5"/>
  <c r="K53" i="5"/>
  <c r="O53" i="5"/>
  <c r="S53" i="5"/>
  <c r="H53" i="5"/>
  <c r="N43" i="5"/>
  <c r="M43" i="5"/>
  <c r="K51" i="5"/>
  <c r="Q51" i="5"/>
  <c r="I51" i="5"/>
  <c r="L47" i="5"/>
  <c r="N47" i="5"/>
  <c r="I50" i="5"/>
  <c r="K50" i="5"/>
  <c r="S49" i="5"/>
  <c r="R49" i="5"/>
  <c r="J49" i="5"/>
  <c r="I49" i="5"/>
  <c r="P49" i="5"/>
  <c r="H44" i="5"/>
  <c r="F144" i="7" s="1"/>
  <c r="O44" i="5"/>
  <c r="K44" i="5"/>
  <c r="M44" i="5"/>
  <c r="R52" i="5"/>
  <c r="M52" i="5"/>
  <c r="L52" i="5"/>
  <c r="P48" i="5"/>
  <c r="R48" i="5"/>
  <c r="EA106" i="3"/>
  <c r="EA87" i="3"/>
  <c r="EA12" i="3"/>
  <c r="EA56" i="3"/>
  <c r="EA66" i="3"/>
  <c r="EA68" i="3"/>
  <c r="EA45" i="3"/>
  <c r="EA102" i="3"/>
  <c r="EA61" i="3"/>
  <c r="EA59" i="3"/>
  <c r="EA53" i="3"/>
  <c r="EA15" i="3"/>
  <c r="EA69" i="3"/>
  <c r="EA90" i="3"/>
  <c r="EA35" i="3"/>
  <c r="EA28" i="3"/>
  <c r="EA38" i="3"/>
  <c r="EA71" i="3"/>
  <c r="EA72" i="3"/>
  <c r="EA93" i="3"/>
  <c r="EA89" i="3"/>
  <c r="EA100" i="3"/>
  <c r="EA44" i="3"/>
  <c r="EA52" i="3"/>
  <c r="EA107" i="3"/>
  <c r="EA64" i="3"/>
  <c r="EA97" i="3"/>
  <c r="EA104" i="3"/>
  <c r="EA88" i="3"/>
  <c r="EA24" i="3"/>
  <c r="EA65" i="3"/>
  <c r="EA54" i="3"/>
  <c r="EA91" i="3"/>
  <c r="EA60" i="3"/>
  <c r="EA10" i="3"/>
  <c r="EA78" i="3"/>
  <c r="EA31" i="3"/>
  <c r="EA92" i="3"/>
  <c r="EA85" i="3"/>
  <c r="EA79" i="3"/>
  <c r="EA13" i="3"/>
  <c r="EA23" i="3"/>
  <c r="EA33" i="3"/>
  <c r="EA58" i="3"/>
  <c r="EA84" i="3"/>
  <c r="EA34" i="3"/>
  <c r="EA62" i="3"/>
  <c r="EA22" i="3"/>
  <c r="EA39" i="3"/>
  <c r="EA50" i="3"/>
  <c r="EA67" i="3"/>
  <c r="EA14" i="3"/>
  <c r="EA30" i="3"/>
  <c r="EA86" i="3"/>
  <c r="GM9" i="3"/>
  <c r="EA51" i="3"/>
  <c r="EA103" i="3"/>
  <c r="EA29" i="3"/>
  <c r="EA48" i="3"/>
  <c r="EA32" i="3"/>
  <c r="EA80" i="3"/>
  <c r="EA36" i="3"/>
  <c r="EA94" i="3"/>
  <c r="IY9" i="3"/>
  <c r="EA101" i="3"/>
  <c r="EA46" i="3"/>
  <c r="EA81" i="3"/>
  <c r="EA49" i="3"/>
  <c r="EA47" i="3"/>
  <c r="EA17" i="3"/>
  <c r="EA37" i="3"/>
  <c r="EA98" i="3"/>
  <c r="EA105" i="3"/>
  <c r="EA73" i="3"/>
  <c r="EA55" i="3"/>
  <c r="EA63" i="3"/>
  <c r="EA20" i="3"/>
  <c r="EA70" i="3"/>
  <c r="EA11" i="3"/>
  <c r="EA95" i="3"/>
  <c r="EA26" i="3"/>
  <c r="EA57" i="3"/>
  <c r="EA82" i="3"/>
  <c r="EA27" i="3"/>
  <c r="EA19" i="3"/>
  <c r="EA18" i="3"/>
  <c r="EA25" i="3"/>
  <c r="EA16" i="3"/>
  <c r="EA83" i="3"/>
  <c r="EA99" i="3"/>
  <c r="EA21" i="3"/>
  <c r="EA96" i="3"/>
  <c r="DV10" i="3"/>
  <c r="DV34" i="3"/>
  <c r="DV28" i="3"/>
  <c r="DV87" i="3"/>
  <c r="DV17" i="3"/>
  <c r="DV82" i="3"/>
  <c r="DV103" i="3"/>
  <c r="DV83" i="3"/>
  <c r="DV68" i="3"/>
  <c r="DV78" i="3"/>
  <c r="DV85" i="3"/>
  <c r="DV39" i="3"/>
  <c r="DV63" i="3"/>
  <c r="DV58" i="3"/>
  <c r="DV92" i="3"/>
  <c r="DV11" i="3"/>
  <c r="DV47" i="3"/>
  <c r="DV71" i="3"/>
  <c r="DV88" i="3"/>
  <c r="DV65" i="3"/>
  <c r="DV99" i="3"/>
  <c r="DV72" i="3"/>
  <c r="DV21" i="3"/>
  <c r="DV86" i="3"/>
  <c r="DV37" i="3"/>
  <c r="DV18" i="3"/>
  <c r="DV55" i="3"/>
  <c r="DV49" i="3"/>
  <c r="DV36" i="3"/>
  <c r="DV12" i="3"/>
  <c r="IT9" i="3"/>
  <c r="DV57" i="3"/>
  <c r="DV22" i="3"/>
  <c r="DV20" i="3"/>
  <c r="DV93" i="3"/>
  <c r="DV27" i="3"/>
  <c r="DV60" i="3"/>
  <c r="DV56" i="3"/>
  <c r="DV105" i="3"/>
  <c r="DV96" i="3"/>
  <c r="DV38" i="3"/>
  <c r="DV69" i="3"/>
  <c r="DV44" i="3"/>
  <c r="DV101" i="3"/>
  <c r="DV59" i="3"/>
  <c r="DV106" i="3"/>
  <c r="DV45" i="3"/>
  <c r="DV26" i="3"/>
  <c r="DV62" i="3"/>
  <c r="DV33" i="3"/>
  <c r="DV25" i="3"/>
  <c r="DV14" i="3"/>
  <c r="DV23" i="3"/>
  <c r="DV50" i="3"/>
  <c r="DV94" i="3"/>
  <c r="DV51" i="3"/>
  <c r="DV13" i="3"/>
  <c r="DV15" i="3"/>
  <c r="DV97" i="3"/>
  <c r="DV48" i="3"/>
  <c r="DV67" i="3"/>
  <c r="DV89" i="3"/>
  <c r="DV16" i="3"/>
  <c r="DV29" i="3"/>
  <c r="DV66" i="3"/>
  <c r="DV90" i="3"/>
  <c r="DV70" i="3"/>
  <c r="DV46" i="3"/>
  <c r="DV24" i="3"/>
  <c r="GH9" i="3"/>
  <c r="DV35" i="3"/>
  <c r="DV95" i="3"/>
  <c r="DV104" i="3"/>
  <c r="DV61" i="3"/>
  <c r="DV100" i="3"/>
  <c r="DV107" i="3"/>
  <c r="DV79" i="3"/>
  <c r="DV73" i="3"/>
  <c r="DV30" i="3"/>
  <c r="DV91" i="3"/>
  <c r="DV98" i="3"/>
  <c r="DV80" i="3"/>
  <c r="DV64" i="3"/>
  <c r="DV32" i="3"/>
  <c r="DV19" i="3"/>
  <c r="DV31" i="3"/>
  <c r="DV52" i="3"/>
  <c r="DV102" i="3"/>
  <c r="DV81" i="3"/>
  <c r="DV53" i="3"/>
  <c r="DV54" i="3"/>
  <c r="DV84" i="3"/>
  <c r="EB19" i="3"/>
  <c r="EB66" i="3"/>
  <c r="EB49" i="3"/>
  <c r="EB54" i="3"/>
  <c r="EB48" i="3"/>
  <c r="EB82" i="3"/>
  <c r="EB10" i="3"/>
  <c r="EB90" i="3"/>
  <c r="EB103" i="3"/>
  <c r="GN9" i="3"/>
  <c r="EB20" i="3"/>
  <c r="EB45" i="3"/>
  <c r="EB15" i="3"/>
  <c r="EB105" i="3"/>
  <c r="EB100" i="3"/>
  <c r="EB106" i="3"/>
  <c r="EB87" i="3"/>
  <c r="EB83" i="3"/>
  <c r="EB36" i="3"/>
  <c r="EB79" i="3"/>
  <c r="EB104" i="3"/>
  <c r="IZ9" i="3"/>
  <c r="EB93" i="3"/>
  <c r="EB101" i="3"/>
  <c r="EB12" i="3"/>
  <c r="EB73" i="3"/>
  <c r="EB60" i="3"/>
  <c r="EB29" i="3"/>
  <c r="EB70" i="3"/>
  <c r="EB94" i="3"/>
  <c r="EB59" i="3"/>
  <c r="EB38" i="3"/>
  <c r="EB68" i="3"/>
  <c r="EB27" i="3"/>
  <c r="EB52" i="3"/>
  <c r="EB65" i="3"/>
  <c r="EB22" i="3"/>
  <c r="EB97" i="3"/>
  <c r="EB80" i="3"/>
  <c r="EB25" i="3"/>
  <c r="EB47" i="3"/>
  <c r="EB11" i="3"/>
  <c r="EB33" i="3"/>
  <c r="EB61" i="3"/>
  <c r="EB64" i="3"/>
  <c r="EB95" i="3"/>
  <c r="EB71" i="3"/>
  <c r="EB23" i="3"/>
  <c r="EB58" i="3"/>
  <c r="EB53" i="3"/>
  <c r="EB81" i="3"/>
  <c r="EB50" i="3"/>
  <c r="EB16" i="3"/>
  <c r="EB37" i="3"/>
  <c r="EB102" i="3"/>
  <c r="EB69" i="3"/>
  <c r="EB98" i="3"/>
  <c r="EB67" i="3"/>
  <c r="EB51" i="3"/>
  <c r="EB26" i="3"/>
  <c r="EB46" i="3"/>
  <c r="EB85" i="3"/>
  <c r="EB39" i="3"/>
  <c r="EB18" i="3"/>
  <c r="EB34" i="3"/>
  <c r="EB56" i="3"/>
  <c r="EB57" i="3"/>
  <c r="EB96" i="3"/>
  <c r="EB31" i="3"/>
  <c r="EB63" i="3"/>
  <c r="EB89" i="3"/>
  <c r="EB92" i="3"/>
  <c r="EB78" i="3"/>
  <c r="EB88" i="3"/>
  <c r="EB21" i="3"/>
  <c r="EB86" i="3"/>
  <c r="EB35" i="3"/>
  <c r="EB17" i="3"/>
  <c r="EB32" i="3"/>
  <c r="EB44" i="3"/>
  <c r="EB84" i="3"/>
  <c r="EB24" i="3"/>
  <c r="EB55" i="3"/>
  <c r="EB99" i="3"/>
  <c r="EB91" i="3"/>
  <c r="EB107" i="3"/>
  <c r="EB28" i="3"/>
  <c r="EB72" i="3"/>
  <c r="EB13" i="3"/>
  <c r="EB62" i="3"/>
  <c r="EB14" i="3"/>
  <c r="EB30" i="3"/>
  <c r="IU9" i="3"/>
  <c r="DW15" i="3"/>
  <c r="DW34" i="3"/>
  <c r="DW94" i="3"/>
  <c r="DW23" i="3"/>
  <c r="DW49" i="3"/>
  <c r="DW61" i="3"/>
  <c r="DW62" i="3"/>
  <c r="DW58" i="3"/>
  <c r="DW13" i="3"/>
  <c r="DW54" i="3"/>
  <c r="DW79" i="3"/>
  <c r="DW50" i="3"/>
  <c r="DW55" i="3"/>
  <c r="DW87" i="3"/>
  <c r="DW21" i="3"/>
  <c r="DW78" i="3"/>
  <c r="DW30" i="3"/>
  <c r="DW90" i="3"/>
  <c r="DW52" i="3"/>
  <c r="DW35" i="3"/>
  <c r="DW39" i="3"/>
  <c r="DW64" i="3"/>
  <c r="DW36" i="3"/>
  <c r="DW53" i="3"/>
  <c r="DW91" i="3"/>
  <c r="DW95" i="3"/>
  <c r="DW71" i="3"/>
  <c r="DW86" i="3"/>
  <c r="DW59" i="3"/>
  <c r="DW60" i="3"/>
  <c r="DW84" i="3"/>
  <c r="DW72" i="3"/>
  <c r="DW96" i="3"/>
  <c r="DW69" i="3"/>
  <c r="DW93" i="3"/>
  <c r="DW68" i="3"/>
  <c r="DW14" i="3"/>
  <c r="DW63" i="3"/>
  <c r="DW31" i="3"/>
  <c r="DW17" i="3"/>
  <c r="DW57" i="3"/>
  <c r="DW10" i="3"/>
  <c r="DW46" i="3"/>
  <c r="DW67" i="3"/>
  <c r="DW65" i="3"/>
  <c r="DW47" i="3"/>
  <c r="DW99" i="3"/>
  <c r="DW80" i="3"/>
  <c r="DW98" i="3"/>
  <c r="DW103" i="3"/>
  <c r="DW11" i="3"/>
  <c r="DW45" i="3"/>
  <c r="DW56" i="3"/>
  <c r="DW20" i="3"/>
  <c r="DW102" i="3"/>
  <c r="DW16" i="3"/>
  <c r="DW18" i="3"/>
  <c r="DW28" i="3"/>
  <c r="DW37" i="3"/>
  <c r="DW70" i="3"/>
  <c r="DW12" i="3"/>
  <c r="DW106" i="3"/>
  <c r="DW24" i="3"/>
  <c r="DW89" i="3"/>
  <c r="DW44" i="3"/>
  <c r="DW27" i="3"/>
  <c r="DW81" i="3"/>
  <c r="DW83" i="3"/>
  <c r="DW32" i="3"/>
  <c r="DW48" i="3"/>
  <c r="DW82" i="3"/>
  <c r="DW105" i="3"/>
  <c r="DW26" i="3"/>
  <c r="DW85" i="3"/>
  <c r="DW73" i="3"/>
  <c r="DW88" i="3"/>
  <c r="GI9" i="3"/>
  <c r="DW22" i="3"/>
  <c r="DW107" i="3"/>
  <c r="DW33" i="3"/>
  <c r="DW97" i="3"/>
  <c r="DW51" i="3"/>
  <c r="DW100" i="3"/>
  <c r="DW66" i="3"/>
  <c r="DW101" i="3"/>
  <c r="DW25" i="3"/>
  <c r="DW29" i="3"/>
  <c r="DW92" i="3"/>
  <c r="DW38" i="3"/>
  <c r="DW19" i="3"/>
  <c r="DW104" i="3"/>
  <c r="FD21" i="3"/>
  <c r="FD38" i="3"/>
  <c r="FD58" i="3"/>
  <c r="FD80" i="3"/>
  <c r="FD96" i="3"/>
  <c r="FD14" i="3"/>
  <c r="FD31" i="3"/>
  <c r="FD51" i="3"/>
  <c r="FD67" i="3"/>
  <c r="FD89" i="3"/>
  <c r="FD105" i="3"/>
  <c r="FD36" i="3"/>
  <c r="FD72" i="3"/>
  <c r="FT39" i="3"/>
  <c r="FT45" i="3"/>
  <c r="FT23" i="3"/>
  <c r="FD29" i="3"/>
  <c r="FD65" i="3"/>
  <c r="FD103" i="3"/>
  <c r="FD33" i="3"/>
  <c r="FD69" i="3"/>
  <c r="FD107" i="3"/>
  <c r="FD68" i="3"/>
  <c r="FT18" i="3"/>
  <c r="FT27" i="3"/>
  <c r="FT58" i="3"/>
  <c r="FT80" i="3"/>
  <c r="FT96" i="3"/>
  <c r="FD44" i="3"/>
  <c r="FT36" i="3"/>
  <c r="FT67" i="3"/>
  <c r="FT89" i="3"/>
  <c r="FT105" i="3"/>
  <c r="FT24" i="3"/>
  <c r="FT44" i="3"/>
  <c r="FT14" i="3"/>
  <c r="FT38" i="3"/>
  <c r="FT69" i="3"/>
  <c r="FT91" i="3"/>
  <c r="FT107" i="3"/>
  <c r="FT68" i="3"/>
  <c r="FT72" i="3"/>
  <c r="FT29" i="3"/>
  <c r="FT64" i="3"/>
  <c r="FT33" i="3"/>
  <c r="FD13" i="3"/>
  <c r="FD30" i="3"/>
  <c r="FD50" i="3"/>
  <c r="FD66" i="3"/>
  <c r="FD88" i="3"/>
  <c r="FD104" i="3"/>
  <c r="FD22" i="3"/>
  <c r="FD39" i="3"/>
  <c r="FD59" i="3"/>
  <c r="FD81" i="3"/>
  <c r="FD97" i="3"/>
  <c r="FD19" i="3"/>
  <c r="FD56" i="3"/>
  <c r="FD94" i="3"/>
  <c r="FT20" i="3"/>
  <c r="FT17" i="3"/>
  <c r="FD12" i="3"/>
  <c r="FD49" i="3"/>
  <c r="FD87" i="3"/>
  <c r="FD16" i="3"/>
  <c r="FD53" i="3"/>
  <c r="FD91" i="3"/>
  <c r="FT78" i="3"/>
  <c r="FT21" i="3"/>
  <c r="FT22" i="3"/>
  <c r="FT35" i="3"/>
  <c r="FT66" i="3"/>
  <c r="FT88" i="3"/>
  <c r="FT104" i="3"/>
  <c r="FT28" i="3"/>
  <c r="FT59" i="3"/>
  <c r="FT81" i="3"/>
  <c r="FT97" i="3"/>
  <c r="FD60" i="3"/>
  <c r="FT12" i="3"/>
  <c r="FT54" i="3"/>
  <c r="FT30" i="3"/>
  <c r="FT61" i="3"/>
  <c r="FT83" i="3"/>
  <c r="FT99" i="3"/>
  <c r="FT25" i="3"/>
  <c r="FT106" i="3"/>
  <c r="FD15" i="3"/>
  <c r="FT82" i="3"/>
  <c r="FT102" i="3"/>
  <c r="KB9" i="3"/>
  <c r="FD26" i="3"/>
  <c r="FD62" i="3"/>
  <c r="FD100" i="3"/>
  <c r="FD35" i="3"/>
  <c r="FD71" i="3"/>
  <c r="FD11" i="3"/>
  <c r="FD86" i="3"/>
  <c r="FT13" i="3"/>
  <c r="FD37" i="3"/>
  <c r="FD79" i="3"/>
  <c r="FD83" i="3"/>
  <c r="FD106" i="3"/>
  <c r="FT31" i="3"/>
  <c r="FT84" i="3"/>
  <c r="FD82" i="3"/>
  <c r="FT71" i="3"/>
  <c r="FD23" i="3"/>
  <c r="FT46" i="3"/>
  <c r="FT57" i="3"/>
  <c r="FT95" i="3"/>
  <c r="FT90" i="3"/>
  <c r="FT60" i="3"/>
  <c r="HP9" i="3"/>
  <c r="FD24" i="3"/>
  <c r="FD46" i="3"/>
  <c r="FD84" i="3"/>
  <c r="FD18" i="3"/>
  <c r="FD55" i="3"/>
  <c r="FD93" i="3"/>
  <c r="FD48" i="3"/>
  <c r="FT48" i="3"/>
  <c r="FT11" i="3"/>
  <c r="FD73" i="3"/>
  <c r="FD45" i="3"/>
  <c r="FT79" i="3"/>
  <c r="FT15" i="3"/>
  <c r="FT62" i="3"/>
  <c r="FT100" i="3"/>
  <c r="FT55" i="3"/>
  <c r="FT93" i="3"/>
  <c r="FT51" i="3"/>
  <c r="FT26" i="3"/>
  <c r="FT73" i="3"/>
  <c r="FD90" i="3"/>
  <c r="FT94" i="3"/>
  <c r="FT86" i="3"/>
  <c r="FD34" i="3"/>
  <c r="FD10" i="3"/>
  <c r="FD85" i="3"/>
  <c r="FD102" i="3"/>
  <c r="FD57" i="3"/>
  <c r="FD99" i="3"/>
  <c r="FT50" i="3"/>
  <c r="FT32" i="3"/>
  <c r="FD98" i="3"/>
  <c r="FT65" i="3"/>
  <c r="FT56" i="3"/>
  <c r="FD54" i="3"/>
  <c r="FD27" i="3"/>
  <c r="FD101" i="3"/>
  <c r="FT10" i="3"/>
  <c r="FD95" i="3"/>
  <c r="FD32" i="3"/>
  <c r="FT70" i="3"/>
  <c r="FT63" i="3"/>
  <c r="FT47" i="3"/>
  <c r="FT87" i="3"/>
  <c r="FT52" i="3"/>
  <c r="FD70" i="3"/>
  <c r="FD47" i="3"/>
  <c r="FD28" i="3"/>
  <c r="FT16" i="3"/>
  <c r="FD25" i="3"/>
  <c r="FT19" i="3"/>
  <c r="FT92" i="3"/>
  <c r="FT85" i="3"/>
  <c r="FT49" i="3"/>
  <c r="FT103" i="3"/>
  <c r="FT98" i="3"/>
  <c r="FD17" i="3"/>
  <c r="FD92" i="3"/>
  <c r="FD63" i="3"/>
  <c r="FD64" i="3"/>
  <c r="FD20" i="3"/>
  <c r="FD61" i="3"/>
  <c r="FT53" i="3"/>
  <c r="FD78" i="3"/>
  <c r="FT101" i="3"/>
  <c r="FT34" i="3"/>
  <c r="FT37" i="3"/>
  <c r="FD52" i="3"/>
  <c r="FG13" i="3"/>
  <c r="FG30" i="3"/>
  <c r="FG50" i="3"/>
  <c r="FG66" i="3"/>
  <c r="FG88" i="3"/>
  <c r="FG104" i="3"/>
  <c r="FW50" i="3"/>
  <c r="FW70" i="3"/>
  <c r="FW92" i="3"/>
  <c r="FG10" i="3"/>
  <c r="FG27" i="3"/>
  <c r="FG47" i="3"/>
  <c r="FG63" i="3"/>
  <c r="FG85" i="3"/>
  <c r="FG101" i="3"/>
  <c r="FW48" i="3"/>
  <c r="FW17" i="3"/>
  <c r="FW22" i="3"/>
  <c r="FW49" i="3"/>
  <c r="FW55" i="3"/>
  <c r="FW71" i="3"/>
  <c r="FW93" i="3"/>
  <c r="FG11" i="3"/>
  <c r="FG48" i="3"/>
  <c r="FG86" i="3"/>
  <c r="FW10" i="3"/>
  <c r="FW37" i="3"/>
  <c r="FW90" i="3"/>
  <c r="FW102" i="3"/>
  <c r="FG37" i="3"/>
  <c r="FG73" i="3"/>
  <c r="FW13" i="3"/>
  <c r="FW38" i="3"/>
  <c r="FW91" i="3"/>
  <c r="FG15" i="3"/>
  <c r="FG52" i="3"/>
  <c r="FG90" i="3"/>
  <c r="FW24" i="3"/>
  <c r="FW64" i="3"/>
  <c r="FG45" i="3"/>
  <c r="FG61" i="3"/>
  <c r="FG16" i="3"/>
  <c r="FW44" i="3"/>
  <c r="FG99" i="3"/>
  <c r="FG33" i="3"/>
  <c r="HS9" i="3"/>
  <c r="FG21" i="3"/>
  <c r="FG38" i="3"/>
  <c r="FG58" i="3"/>
  <c r="FG80" i="3"/>
  <c r="FG96" i="3"/>
  <c r="FW31" i="3"/>
  <c r="FW62" i="3"/>
  <c r="FW84" i="3"/>
  <c r="FW100" i="3"/>
  <c r="FG18" i="3"/>
  <c r="FG35" i="3"/>
  <c r="FG55" i="3"/>
  <c r="FG71" i="3"/>
  <c r="FG93" i="3"/>
  <c r="FW39" i="3"/>
  <c r="FW20" i="3"/>
  <c r="FW21" i="3"/>
  <c r="FW47" i="3"/>
  <c r="FW32" i="3"/>
  <c r="FW63" i="3"/>
  <c r="FW85" i="3"/>
  <c r="FW101" i="3"/>
  <c r="FG28" i="3"/>
  <c r="FG64" i="3"/>
  <c r="FG102" i="3"/>
  <c r="FW54" i="3"/>
  <c r="FW68" i="3"/>
  <c r="FW106" i="3"/>
  <c r="FG20" i="3"/>
  <c r="FG57" i="3"/>
  <c r="FG95" i="3"/>
  <c r="FW14" i="3"/>
  <c r="FW69" i="3"/>
  <c r="FW107" i="3"/>
  <c r="FG32" i="3"/>
  <c r="FG68" i="3"/>
  <c r="FG106" i="3"/>
  <c r="FW33" i="3"/>
  <c r="FW94" i="3"/>
  <c r="FW65" i="3"/>
  <c r="FG69" i="3"/>
  <c r="FG91" i="3"/>
  <c r="FW73" i="3"/>
  <c r="FW34" i="3"/>
  <c r="FW95" i="3"/>
  <c r="FG26" i="3"/>
  <c r="FG62" i="3"/>
  <c r="FG100" i="3"/>
  <c r="FW66" i="3"/>
  <c r="FW104" i="3"/>
  <c r="FG39" i="3"/>
  <c r="FG81" i="3"/>
  <c r="FW25" i="3"/>
  <c r="FW18" i="3"/>
  <c r="FW36" i="3"/>
  <c r="FW89" i="3"/>
  <c r="FG36" i="3"/>
  <c r="FW79" i="3"/>
  <c r="FW82" i="3"/>
  <c r="FG29" i="3"/>
  <c r="FG103" i="3"/>
  <c r="FW83" i="3"/>
  <c r="FG44" i="3"/>
  <c r="FW16" i="3"/>
  <c r="FG79" i="3"/>
  <c r="FW57" i="3"/>
  <c r="FG25" i="3"/>
  <c r="KE9" i="3"/>
  <c r="FG34" i="3"/>
  <c r="FG70" i="3"/>
  <c r="FW27" i="3"/>
  <c r="FW80" i="3"/>
  <c r="FG14" i="3"/>
  <c r="FG51" i="3"/>
  <c r="FG89" i="3"/>
  <c r="FW52" i="3"/>
  <c r="FW51" i="3"/>
  <c r="FW59" i="3"/>
  <c r="FW97" i="3"/>
  <c r="FG56" i="3"/>
  <c r="FW15" i="3"/>
  <c r="FW98" i="3"/>
  <c r="FG49" i="3"/>
  <c r="FW53" i="3"/>
  <c r="FW99" i="3"/>
  <c r="FG60" i="3"/>
  <c r="FW12" i="3"/>
  <c r="FG83" i="3"/>
  <c r="FG53" i="3"/>
  <c r="FW78" i="3"/>
  <c r="FG17" i="3"/>
  <c r="FG92" i="3"/>
  <c r="FW96" i="3"/>
  <c r="FG67" i="3"/>
  <c r="FW23" i="3"/>
  <c r="FW81" i="3"/>
  <c r="FG94" i="3"/>
  <c r="FG12" i="3"/>
  <c r="FW61" i="3"/>
  <c r="FG98" i="3"/>
  <c r="FW19" i="3"/>
  <c r="FG107" i="3"/>
  <c r="FG54" i="3"/>
  <c r="FG31" i="3"/>
  <c r="FW28" i="3"/>
  <c r="FW60" i="3"/>
  <c r="FG23" i="3"/>
  <c r="FW26" i="3"/>
  <c r="FG24" i="3"/>
  <c r="FG84" i="3"/>
  <c r="FW88" i="3"/>
  <c r="FG59" i="3"/>
  <c r="FW45" i="3"/>
  <c r="FW67" i="3"/>
  <c r="FG72" i="3"/>
  <c r="FW72" i="3"/>
  <c r="FW30" i="3"/>
  <c r="FG82" i="3"/>
  <c r="FW103" i="3"/>
  <c r="FW87" i="3"/>
  <c r="FG46" i="3"/>
  <c r="FW35" i="3"/>
  <c r="FG22" i="3"/>
  <c r="FG97" i="3"/>
  <c r="FW46" i="3"/>
  <c r="FW105" i="3"/>
  <c r="FW29" i="3"/>
  <c r="FG65" i="3"/>
  <c r="FG78" i="3"/>
  <c r="FW56" i="3"/>
  <c r="FW11" i="3"/>
  <c r="FW58" i="3"/>
  <c r="FG105" i="3"/>
  <c r="FG19" i="3"/>
  <c r="FG87" i="3"/>
  <c r="FW86" i="3"/>
  <c r="EW10" i="3"/>
  <c r="EW27" i="3"/>
  <c r="EW15" i="3"/>
  <c r="EW32" i="3"/>
  <c r="EW33" i="3"/>
  <c r="EW53" i="3"/>
  <c r="EW69" i="3"/>
  <c r="EW91" i="3"/>
  <c r="EW107" i="3"/>
  <c r="FM19" i="3"/>
  <c r="FM53" i="3"/>
  <c r="EW34" i="3"/>
  <c r="EW54" i="3"/>
  <c r="EW70" i="3"/>
  <c r="EW92" i="3"/>
  <c r="FM39" i="3"/>
  <c r="FM45" i="3"/>
  <c r="FM23" i="3"/>
  <c r="EW30" i="3"/>
  <c r="EW52" i="3"/>
  <c r="EW68" i="3"/>
  <c r="EW90" i="3"/>
  <c r="EW106" i="3"/>
  <c r="EW20" i="3"/>
  <c r="EW101" i="3"/>
  <c r="FM44" i="3"/>
  <c r="FM14" i="3"/>
  <c r="FM38" i="3"/>
  <c r="FM69" i="3"/>
  <c r="FM91" i="3"/>
  <c r="FM107" i="3"/>
  <c r="EW89" i="3"/>
  <c r="FM35" i="3"/>
  <c r="FM66" i="3"/>
  <c r="FM88" i="3"/>
  <c r="FM104" i="3"/>
  <c r="EW81" i="3"/>
  <c r="FM37" i="3"/>
  <c r="FM68" i="3"/>
  <c r="FM90" i="3"/>
  <c r="FM106" i="3"/>
  <c r="FM81" i="3"/>
  <c r="FM32" i="3"/>
  <c r="FM36" i="3"/>
  <c r="EW35" i="3"/>
  <c r="HI9" i="3"/>
  <c r="EW18" i="3"/>
  <c r="EW78" i="3"/>
  <c r="EW23" i="3"/>
  <c r="EW16" i="3"/>
  <c r="EW45" i="3"/>
  <c r="EW61" i="3"/>
  <c r="EW83" i="3"/>
  <c r="EW99" i="3"/>
  <c r="FM79" i="3"/>
  <c r="FM15" i="3"/>
  <c r="EW17" i="3"/>
  <c r="EW46" i="3"/>
  <c r="EW62" i="3"/>
  <c r="EW84" i="3"/>
  <c r="EW100" i="3"/>
  <c r="FM20" i="3"/>
  <c r="FM17" i="3"/>
  <c r="EW13" i="3"/>
  <c r="EW44" i="3"/>
  <c r="EW60" i="3"/>
  <c r="EW82" i="3"/>
  <c r="EW98" i="3"/>
  <c r="FM25" i="3"/>
  <c r="EW63" i="3"/>
  <c r="FM12" i="3"/>
  <c r="FM54" i="3"/>
  <c r="FM30" i="3"/>
  <c r="FM61" i="3"/>
  <c r="FM83" i="3"/>
  <c r="FM99" i="3"/>
  <c r="EW51" i="3"/>
  <c r="FM27" i="3"/>
  <c r="FM58" i="3"/>
  <c r="FM80" i="3"/>
  <c r="FM96" i="3"/>
  <c r="EW39" i="3"/>
  <c r="FM29" i="3"/>
  <c r="FM60" i="3"/>
  <c r="FM82" i="3"/>
  <c r="FM98" i="3"/>
  <c r="FM28" i="3"/>
  <c r="FM85" i="3"/>
  <c r="FM101" i="3"/>
  <c r="FM89" i="3"/>
  <c r="FM71" i="3"/>
  <c r="EW31" i="3"/>
  <c r="EW79" i="3"/>
  <c r="EW57" i="3"/>
  <c r="EW95" i="3"/>
  <c r="FM18" i="3"/>
  <c r="EW38" i="3"/>
  <c r="EW80" i="3"/>
  <c r="FM48" i="3"/>
  <c r="FM11" i="3"/>
  <c r="EW56" i="3"/>
  <c r="EW94" i="3"/>
  <c r="EW47" i="3"/>
  <c r="FM46" i="3"/>
  <c r="FM57" i="3"/>
  <c r="FM95" i="3"/>
  <c r="EW105" i="3"/>
  <c r="FM70" i="3"/>
  <c r="EW12" i="3"/>
  <c r="FM56" i="3"/>
  <c r="FM94" i="3"/>
  <c r="FM97" i="3"/>
  <c r="FM67" i="3"/>
  <c r="JU9" i="3"/>
  <c r="EW14" i="3"/>
  <c r="EW19" i="3"/>
  <c r="EW37" i="3"/>
  <c r="EW73" i="3"/>
  <c r="FM24" i="3"/>
  <c r="EW24" i="3"/>
  <c r="EW58" i="3"/>
  <c r="EW96" i="3"/>
  <c r="FM13" i="3"/>
  <c r="EW36" i="3"/>
  <c r="EW72" i="3"/>
  <c r="FM78" i="3"/>
  <c r="FM51" i="3"/>
  <c r="FM26" i="3"/>
  <c r="FM73" i="3"/>
  <c r="EW29" i="3"/>
  <c r="FM50" i="3"/>
  <c r="FM92" i="3"/>
  <c r="EW97" i="3"/>
  <c r="FM72" i="3"/>
  <c r="EW55" i="3"/>
  <c r="FM63" i="3"/>
  <c r="FM55" i="3"/>
  <c r="EW22" i="3"/>
  <c r="EW28" i="3"/>
  <c r="EW49" i="3"/>
  <c r="EW87" i="3"/>
  <c r="FM21" i="3"/>
  <c r="EW26" i="3"/>
  <c r="EW66" i="3"/>
  <c r="EW25" i="3"/>
  <c r="EW50" i="3"/>
  <c r="FM16" i="3"/>
  <c r="EW86" i="3"/>
  <c r="FM47" i="3"/>
  <c r="FM87" i="3"/>
  <c r="FM62" i="3"/>
  <c r="FM33" i="3"/>
  <c r="FM59" i="3"/>
  <c r="FM93" i="3"/>
  <c r="EW65" i="3"/>
  <c r="EW88" i="3"/>
  <c r="EW21" i="3"/>
  <c r="EW102" i="3"/>
  <c r="FM49" i="3"/>
  <c r="FM103" i="3"/>
  <c r="FM84" i="3"/>
  <c r="FM64" i="3"/>
  <c r="EW71" i="3"/>
  <c r="EW103" i="3"/>
  <c r="EW48" i="3"/>
  <c r="FM34" i="3"/>
  <c r="FM100" i="3"/>
  <c r="EW93" i="3"/>
  <c r="FM52" i="3"/>
  <c r="EW11" i="3"/>
  <c r="EW85" i="3"/>
  <c r="FM102" i="3"/>
  <c r="FM22" i="3"/>
  <c r="EW64" i="3"/>
  <c r="FM65" i="3"/>
  <c r="EW59" i="3"/>
  <c r="FM105" i="3"/>
  <c r="EW104" i="3"/>
  <c r="EW67" i="3"/>
  <c r="FM86" i="3"/>
  <c r="FM10" i="3"/>
  <c r="FM31" i="3"/>
  <c r="FF62" i="3"/>
  <c r="FF48" i="3"/>
  <c r="FF47" i="3"/>
  <c r="FV57" i="3"/>
  <c r="FF36" i="3"/>
  <c r="FV48" i="3"/>
  <c r="FV87" i="3"/>
  <c r="FV96" i="3"/>
  <c r="FF83" i="3"/>
  <c r="FV100" i="3"/>
  <c r="FV22" i="3"/>
  <c r="FF67" i="3"/>
  <c r="FF23" i="3"/>
  <c r="FV14" i="3"/>
  <c r="FF55" i="3"/>
  <c r="FF27" i="3"/>
  <c r="FF82" i="3"/>
  <c r="FV38" i="3"/>
  <c r="FV58" i="3"/>
  <c r="FF49" i="3"/>
  <c r="FV10" i="3"/>
  <c r="FF88" i="3"/>
  <c r="FV105" i="3"/>
  <c r="FV37" i="3"/>
  <c r="FF12" i="3"/>
  <c r="FV63" i="3"/>
  <c r="KD9" i="3"/>
  <c r="FV15" i="3"/>
  <c r="FF16" i="3"/>
  <c r="FF29" i="3"/>
  <c r="FF97" i="3"/>
  <c r="FV86" i="3"/>
  <c r="FF26" i="3"/>
  <c r="FV73" i="3"/>
  <c r="FF69" i="3"/>
  <c r="FV25" i="3"/>
  <c r="FV98" i="3"/>
  <c r="FV85" i="3"/>
  <c r="FF68" i="3"/>
  <c r="FV31" i="3"/>
  <c r="FV79" i="3"/>
  <c r="FV89" i="3"/>
  <c r="FV72" i="3"/>
  <c r="FF101" i="3"/>
  <c r="FF89" i="3"/>
  <c r="FF31" i="3"/>
  <c r="FF34" i="3"/>
  <c r="FF91" i="3"/>
  <c r="FF96" i="3"/>
  <c r="FF22" i="3"/>
  <c r="FF72" i="3"/>
  <c r="FV34" i="3"/>
  <c r="FV35" i="3"/>
  <c r="FF45" i="3"/>
  <c r="FV52" i="3"/>
  <c r="FF80" i="3"/>
  <c r="FV97" i="3"/>
  <c r="FV29" i="3"/>
  <c r="FV94" i="3"/>
  <c r="FV71" i="3"/>
  <c r="FV101" i="3"/>
  <c r="FF44" i="3"/>
  <c r="FV45" i="3"/>
  <c r="FV91" i="3"/>
  <c r="FV104" i="3"/>
  <c r="FF87" i="3"/>
  <c r="FF78" i="3"/>
  <c r="FV49" i="3"/>
  <c r="FF81" i="3"/>
  <c r="FF46" i="3"/>
  <c r="FV33" i="3"/>
  <c r="FF93" i="3"/>
  <c r="FF52" i="3"/>
  <c r="FV99" i="3"/>
  <c r="FF95" i="3"/>
  <c r="FV36" i="3"/>
  <c r="FF84" i="3"/>
  <c r="FV55" i="3"/>
  <c r="FF102" i="3"/>
  <c r="FV88" i="3"/>
  <c r="FV50" i="3"/>
  <c r="FF51" i="3"/>
  <c r="FV11" i="3"/>
  <c r="FF18" i="3"/>
  <c r="FV30" i="3"/>
  <c r="FF37" i="3"/>
  <c r="FF66" i="3"/>
  <c r="FV44" i="3"/>
  <c r="FV20" i="3"/>
  <c r="FF11" i="3"/>
  <c r="FV28" i="3"/>
  <c r="FV60" i="3"/>
  <c r="HR9" i="3"/>
  <c r="FV12" i="3"/>
  <c r="FF21" i="3"/>
  <c r="FF38" i="3"/>
  <c r="FF105" i="3"/>
  <c r="FV102" i="3"/>
  <c r="FF20" i="3"/>
  <c r="FV69" i="3"/>
  <c r="FF65" i="3"/>
  <c r="FV39" i="3"/>
  <c r="FV90" i="3"/>
  <c r="FV32" i="3"/>
  <c r="FV61" i="3"/>
  <c r="FF104" i="3"/>
  <c r="FF85" i="3"/>
  <c r="FV27" i="3"/>
  <c r="FV81" i="3"/>
  <c r="FF63" i="3"/>
  <c r="FV92" i="3"/>
  <c r="FF59" i="3"/>
  <c r="FF56" i="3"/>
  <c r="FV103" i="3"/>
  <c r="FF99" i="3"/>
  <c r="FV59" i="3"/>
  <c r="FF100" i="3"/>
  <c r="FV93" i="3"/>
  <c r="FF98" i="3"/>
  <c r="FV80" i="3"/>
  <c r="FV46" i="3"/>
  <c r="FF39" i="3"/>
  <c r="FF92" i="3"/>
  <c r="FF24" i="3"/>
  <c r="FF57" i="3"/>
  <c r="FV68" i="3"/>
  <c r="FF64" i="3"/>
  <c r="FF107" i="3"/>
  <c r="FV56" i="3"/>
  <c r="FF106" i="3"/>
  <c r="FV84" i="3"/>
  <c r="FV24" i="3"/>
  <c r="FF17" i="3"/>
  <c r="FV16" i="3"/>
  <c r="FF79" i="3"/>
  <c r="FF53" i="3"/>
  <c r="FV65" i="3"/>
  <c r="FV78" i="3"/>
  <c r="FV47" i="3"/>
  <c r="FV107" i="3"/>
  <c r="FV67" i="3"/>
  <c r="FF25" i="3"/>
  <c r="FF19" i="3"/>
  <c r="FF33" i="3"/>
  <c r="FF32" i="3"/>
  <c r="FV106" i="3"/>
  <c r="FV95" i="3"/>
  <c r="FF15" i="3"/>
  <c r="FF61" i="3"/>
  <c r="FV82" i="3"/>
  <c r="FF60" i="3"/>
  <c r="FF103" i="3"/>
  <c r="FV53" i="3"/>
  <c r="FV66" i="3"/>
  <c r="FF14" i="3"/>
  <c r="FV19" i="3"/>
  <c r="FF73" i="3"/>
  <c r="FV64" i="3"/>
  <c r="FV62" i="3"/>
  <c r="FV21" i="3"/>
  <c r="FF30" i="3"/>
  <c r="FF28" i="3"/>
  <c r="FF90" i="3"/>
  <c r="FF58" i="3"/>
  <c r="FF13" i="3"/>
  <c r="FF94" i="3"/>
  <c r="FF70" i="3"/>
  <c r="FF50" i="3"/>
  <c r="FV18" i="3"/>
  <c r="FF71" i="3"/>
  <c r="FV23" i="3"/>
  <c r="FF86" i="3"/>
  <c r="FV70" i="3"/>
  <c r="FF10" i="3"/>
  <c r="FV13" i="3"/>
  <c r="FF54" i="3"/>
  <c r="FV83" i="3"/>
  <c r="FV51" i="3"/>
  <c r="FV54" i="3"/>
  <c r="FF35" i="3"/>
  <c r="FV26" i="3"/>
  <c r="FV17" i="3"/>
  <c r="DT16" i="3"/>
  <c r="DT23" i="3"/>
  <c r="DT28" i="3"/>
  <c r="DT69" i="3"/>
  <c r="IR9" i="3"/>
  <c r="DT97" i="3"/>
  <c r="DT18" i="3"/>
  <c r="GF9" i="3"/>
  <c r="DT86" i="3"/>
  <c r="DT71" i="3"/>
  <c r="DT66" i="3"/>
  <c r="DT51" i="3"/>
  <c r="DT65" i="3"/>
  <c r="DT44" i="3"/>
  <c r="DT22" i="3"/>
  <c r="DT37" i="3"/>
  <c r="DT60" i="3"/>
  <c r="DT88" i="3"/>
  <c r="DT50" i="3"/>
  <c r="DT33" i="3"/>
  <c r="DT63" i="3"/>
  <c r="DT31" i="3"/>
  <c r="DT36" i="3"/>
  <c r="DT93" i="3"/>
  <c r="DT32" i="3"/>
  <c r="DT89" i="3"/>
  <c r="DT25" i="3"/>
  <c r="DT14" i="3"/>
  <c r="DT73" i="3"/>
  <c r="DT35" i="3"/>
  <c r="DT81" i="3"/>
  <c r="DT103" i="3"/>
  <c r="DT62" i="3"/>
  <c r="DT94" i="3"/>
  <c r="DT79" i="3"/>
  <c r="DT29" i="3"/>
  <c r="DT19" i="3"/>
  <c r="DT80" i="3"/>
  <c r="DT20" i="3"/>
  <c r="DT87" i="3"/>
  <c r="DT83" i="3"/>
  <c r="DT67" i="3"/>
  <c r="DT53" i="3"/>
  <c r="DT105" i="3"/>
  <c r="DT15" i="3"/>
  <c r="DT46" i="3"/>
  <c r="DT82" i="3"/>
  <c r="DT104" i="3"/>
  <c r="DT39" i="3"/>
  <c r="DT68" i="3"/>
  <c r="DT58" i="3"/>
  <c r="DT95" i="3"/>
  <c r="DT21" i="3"/>
  <c r="DT49" i="3"/>
  <c r="DT90" i="3"/>
  <c r="DT38" i="3"/>
  <c r="DT61" i="3"/>
  <c r="DT52" i="3"/>
  <c r="DT106" i="3"/>
  <c r="DT55" i="3"/>
  <c r="DT84" i="3"/>
  <c r="DT107" i="3"/>
  <c r="DT10" i="3"/>
  <c r="DT59" i="3"/>
  <c r="DT96" i="3"/>
  <c r="DT30" i="3"/>
  <c r="DT54" i="3"/>
  <c r="DT64" i="3"/>
  <c r="DT48" i="3"/>
  <c r="DT91" i="3"/>
  <c r="DT78" i="3"/>
  <c r="DT27" i="3"/>
  <c r="DT26" i="3"/>
  <c r="DT100" i="3"/>
  <c r="DT99" i="3"/>
  <c r="DT57" i="3"/>
  <c r="DT47" i="3"/>
  <c r="DT72" i="3"/>
  <c r="DT45" i="3"/>
  <c r="DT17" i="3"/>
  <c r="DT98" i="3"/>
  <c r="DT24" i="3"/>
  <c r="DT11" i="3"/>
  <c r="DT34" i="3"/>
  <c r="DT92" i="3"/>
  <c r="DT70" i="3"/>
  <c r="DT102" i="3"/>
  <c r="DT85" i="3"/>
  <c r="DT56" i="3"/>
  <c r="DT101" i="3"/>
  <c r="DT12" i="3"/>
  <c r="DT13" i="3"/>
  <c r="DO78" i="3"/>
  <c r="DO65" i="3"/>
  <c r="DO72" i="3"/>
  <c r="DO20" i="3"/>
  <c r="DO35" i="3"/>
  <c r="DO96" i="3"/>
  <c r="DO91" i="3"/>
  <c r="DO93" i="3"/>
  <c r="DO53" i="3"/>
  <c r="DO88" i="3"/>
  <c r="DO16" i="3"/>
  <c r="DO22" i="3"/>
  <c r="DO36" i="3"/>
  <c r="DO58" i="3"/>
  <c r="DO105" i="3"/>
  <c r="DO31" i="3"/>
  <c r="DO94" i="3"/>
  <c r="DO66" i="3"/>
  <c r="DO100" i="3"/>
  <c r="DO54" i="3"/>
  <c r="DO107" i="3"/>
  <c r="DO14" i="3"/>
  <c r="DO70" i="3"/>
  <c r="DO19" i="3"/>
  <c r="DO98" i="3"/>
  <c r="DO44" i="3"/>
  <c r="DO52" i="3"/>
  <c r="DO89" i="3"/>
  <c r="DO81" i="3"/>
  <c r="DO87" i="3"/>
  <c r="DO50" i="3"/>
  <c r="DO82" i="3"/>
  <c r="DO39" i="3"/>
  <c r="DO104" i="3"/>
  <c r="DO56" i="3"/>
  <c r="DO48" i="3"/>
  <c r="DO69" i="3"/>
  <c r="DO106" i="3"/>
  <c r="DO15" i="3"/>
  <c r="DO68" i="3"/>
  <c r="DO73" i="3"/>
  <c r="DO33" i="3"/>
  <c r="DO57" i="3"/>
  <c r="DO34" i="3"/>
  <c r="DO26" i="3"/>
  <c r="DO84" i="3"/>
  <c r="DO27" i="3"/>
  <c r="DO37" i="3"/>
  <c r="DO46" i="3"/>
  <c r="DO59" i="3"/>
  <c r="DO55" i="3"/>
  <c r="DO71" i="3"/>
  <c r="DO103" i="3"/>
  <c r="DO11" i="3"/>
  <c r="DO17" i="3"/>
  <c r="DO51" i="3"/>
  <c r="DO61" i="3"/>
  <c r="DO47" i="3"/>
  <c r="DO85" i="3"/>
  <c r="DO13" i="3"/>
  <c r="DO29" i="3"/>
  <c r="DO83" i="3"/>
  <c r="DO67" i="3"/>
  <c r="DO97" i="3"/>
  <c r="DO30" i="3"/>
  <c r="DO101" i="3"/>
  <c r="DO12" i="3"/>
  <c r="DO10" i="3"/>
  <c r="DO92" i="3"/>
  <c r="DO63" i="3"/>
  <c r="D224" i="3" a="1"/>
  <c r="DO23" i="3"/>
  <c r="DO32" i="3"/>
  <c r="GA9" i="3"/>
  <c r="DO102" i="3"/>
  <c r="DO49" i="3"/>
  <c r="DO45" i="3"/>
  <c r="DO25" i="3"/>
  <c r="DO18" i="3"/>
  <c r="DO24" i="3"/>
  <c r="DO79" i="3"/>
  <c r="DO86" i="3"/>
  <c r="DO60" i="3"/>
  <c r="IM9" i="3"/>
  <c r="DO80" i="3"/>
  <c r="DO62" i="3"/>
  <c r="DO95" i="3"/>
  <c r="DO64" i="3"/>
  <c r="DO38" i="3"/>
  <c r="DO99" i="3"/>
  <c r="DO90" i="3"/>
  <c r="DO21" i="3"/>
  <c r="DO28" i="3"/>
  <c r="DS71" i="3"/>
  <c r="DS57" i="3"/>
  <c r="DS52" i="3"/>
  <c r="DS37" i="3"/>
  <c r="DS12" i="3"/>
  <c r="DS48" i="3"/>
  <c r="DS95" i="3"/>
  <c r="DS55" i="3"/>
  <c r="DS70" i="3"/>
  <c r="DS28" i="3"/>
  <c r="DS49" i="3"/>
  <c r="DS89" i="3"/>
  <c r="DS84" i="3"/>
  <c r="DS44" i="3"/>
  <c r="DS73" i="3"/>
  <c r="DS100" i="3"/>
  <c r="DS24" i="3"/>
  <c r="DS96" i="3"/>
  <c r="DS60" i="3"/>
  <c r="DS38" i="3"/>
  <c r="DS92" i="3"/>
  <c r="DS83" i="3"/>
  <c r="DS16" i="3"/>
  <c r="DS68" i="3"/>
  <c r="DS90" i="3"/>
  <c r="DS17" i="3"/>
  <c r="DS64" i="3"/>
  <c r="DS11" i="3"/>
  <c r="DS69" i="3"/>
  <c r="DS26" i="3"/>
  <c r="DS19" i="3"/>
  <c r="DS106" i="3"/>
  <c r="DS88" i="3"/>
  <c r="DS27" i="3"/>
  <c r="DS97" i="3"/>
  <c r="DS61" i="3"/>
  <c r="DS50" i="3"/>
  <c r="DS35" i="3"/>
  <c r="DS39" i="3"/>
  <c r="DS66" i="3"/>
  <c r="DS80" i="3"/>
  <c r="IQ9" i="3"/>
  <c r="DS32" i="3"/>
  <c r="DS31" i="3"/>
  <c r="DS62" i="3"/>
  <c r="DS13" i="3"/>
  <c r="DS85" i="3"/>
  <c r="DS20" i="3"/>
  <c r="DS78" i="3"/>
  <c r="DS33" i="3"/>
  <c r="DS102" i="3"/>
  <c r="DS47" i="3"/>
  <c r="DS101" i="3"/>
  <c r="DS107" i="3"/>
  <c r="DS99" i="3"/>
  <c r="DS21" i="3"/>
  <c r="DS56" i="3"/>
  <c r="DS54" i="3"/>
  <c r="DS86" i="3"/>
  <c r="DS23" i="3"/>
  <c r="DS82" i="3"/>
  <c r="DS14" i="3"/>
  <c r="DS104" i="3"/>
  <c r="DS36" i="3"/>
  <c r="DS65" i="3"/>
  <c r="DS94" i="3"/>
  <c r="DS63" i="3"/>
  <c r="DS93" i="3"/>
  <c r="DS29" i="3"/>
  <c r="DS25" i="3"/>
  <c r="DS105" i="3"/>
  <c r="DS79" i="3"/>
  <c r="DS87" i="3"/>
  <c r="DS34" i="3"/>
  <c r="DS45" i="3"/>
  <c r="DS58" i="3"/>
  <c r="DS103" i="3"/>
  <c r="DS59" i="3"/>
  <c r="DS22" i="3"/>
  <c r="DS53" i="3"/>
  <c r="GE9" i="3"/>
  <c r="DS67" i="3"/>
  <c r="DS18" i="3"/>
  <c r="DS98" i="3"/>
  <c r="DS72" i="3"/>
  <c r="DS10" i="3"/>
  <c r="DS46" i="3"/>
  <c r="DS81" i="3"/>
  <c r="DS91" i="3"/>
  <c r="DS15" i="3"/>
  <c r="DS51" i="3"/>
  <c r="DS30" i="3"/>
  <c r="DR99" i="3"/>
  <c r="DR78" i="3"/>
  <c r="DR26" i="3"/>
  <c r="DR22" i="3"/>
  <c r="DR97" i="3"/>
  <c r="DR106" i="3"/>
  <c r="DR101" i="3"/>
  <c r="DR72" i="3"/>
  <c r="DR45" i="3"/>
  <c r="DR39" i="3"/>
  <c r="DR56" i="3"/>
  <c r="DR18" i="3"/>
  <c r="DR63" i="3"/>
  <c r="DR60" i="3"/>
  <c r="IP9" i="3"/>
  <c r="DR50" i="3"/>
  <c r="DR11" i="3"/>
  <c r="DR89" i="3"/>
  <c r="DR21" i="3"/>
  <c r="DR14" i="3"/>
  <c r="DR31" i="3"/>
  <c r="DR38" i="3"/>
  <c r="DR73" i="3"/>
  <c r="DR96" i="3"/>
  <c r="DR27" i="3"/>
  <c r="DR33" i="3"/>
  <c r="DR47" i="3"/>
  <c r="DR17" i="3"/>
  <c r="DR23" i="3"/>
  <c r="DR81" i="3"/>
  <c r="DR10" i="3"/>
  <c r="DR87" i="3"/>
  <c r="DR70" i="3"/>
  <c r="DR69" i="3"/>
  <c r="DR53" i="3"/>
  <c r="DR32" i="3"/>
  <c r="DR29" i="3"/>
  <c r="DR64" i="3"/>
  <c r="DR104" i="3"/>
  <c r="DR51" i="3"/>
  <c r="DR19" i="3"/>
  <c r="DR68" i="3"/>
  <c r="DR90" i="3"/>
  <c r="DR92" i="3"/>
  <c r="DR58" i="3"/>
  <c r="DR107" i="3"/>
  <c r="DR91" i="3"/>
  <c r="DR66" i="3"/>
  <c r="GD9" i="3"/>
  <c r="DR48" i="3"/>
  <c r="DR98" i="3"/>
  <c r="DR25" i="3"/>
  <c r="DR16" i="3"/>
  <c r="DR95" i="3"/>
  <c r="DR80" i="3"/>
  <c r="DR71" i="3"/>
  <c r="DR36" i="3"/>
  <c r="DR13" i="3"/>
  <c r="DR61" i="3"/>
  <c r="DR83" i="3"/>
  <c r="DR34" i="3"/>
  <c r="DR30" i="3"/>
  <c r="DR57" i="3"/>
  <c r="DR93" i="3"/>
  <c r="DR24" i="3"/>
  <c r="DR54" i="3"/>
  <c r="DR84" i="3"/>
  <c r="DR37" i="3"/>
  <c r="DR52" i="3"/>
  <c r="DR65" i="3"/>
  <c r="DR103" i="3"/>
  <c r="DR49" i="3"/>
  <c r="DR59" i="3"/>
  <c r="DR35" i="3"/>
  <c r="DR62" i="3"/>
  <c r="DR67" i="3"/>
  <c r="DR94" i="3"/>
  <c r="DR15" i="3"/>
  <c r="DR102" i="3"/>
  <c r="DR55" i="3"/>
  <c r="DR86" i="3"/>
  <c r="DR12" i="3"/>
  <c r="DR100" i="3"/>
  <c r="DR85" i="3"/>
  <c r="DR105" i="3"/>
  <c r="DR28" i="3"/>
  <c r="DR88" i="3"/>
  <c r="DR44" i="3"/>
  <c r="DR46" i="3"/>
  <c r="DR20" i="3"/>
  <c r="DR79" i="3"/>
  <c r="DR82" i="3"/>
  <c r="FH18" i="3"/>
  <c r="FH35" i="3"/>
  <c r="FH55" i="3"/>
  <c r="FH71" i="3"/>
  <c r="FH93" i="3"/>
  <c r="FH78" i="3"/>
  <c r="FH23" i="3"/>
  <c r="FH44" i="3"/>
  <c r="FH60" i="3"/>
  <c r="FH82" i="3"/>
  <c r="FH98" i="3"/>
  <c r="FH21" i="3"/>
  <c r="FH58" i="3"/>
  <c r="FH96" i="3"/>
  <c r="FX24" i="3"/>
  <c r="FH33" i="3"/>
  <c r="FH69" i="3"/>
  <c r="FH107" i="3"/>
  <c r="FX19" i="3"/>
  <c r="FH12" i="3"/>
  <c r="FH49" i="3"/>
  <c r="FH87" i="3"/>
  <c r="FH62" i="3"/>
  <c r="FX37" i="3"/>
  <c r="FX68" i="3"/>
  <c r="FX90" i="3"/>
  <c r="FX106" i="3"/>
  <c r="FX45" i="3"/>
  <c r="FX23" i="3"/>
  <c r="FX12" i="3"/>
  <c r="FX54" i="3"/>
  <c r="FX30" i="3"/>
  <c r="FX61" i="3"/>
  <c r="FX83" i="3"/>
  <c r="FX99" i="3"/>
  <c r="FH54" i="3"/>
  <c r="FX36" i="3"/>
  <c r="FX67" i="3"/>
  <c r="FX89" i="3"/>
  <c r="FX105" i="3"/>
  <c r="FX84" i="3"/>
  <c r="FX35" i="3"/>
  <c r="FH24" i="3"/>
  <c r="FX58" i="3"/>
  <c r="FX96" i="3"/>
  <c r="FH10" i="3"/>
  <c r="FH27" i="3"/>
  <c r="FH47" i="3"/>
  <c r="FH63" i="3"/>
  <c r="FH85" i="3"/>
  <c r="FH101" i="3"/>
  <c r="FH15" i="3"/>
  <c r="FH32" i="3"/>
  <c r="FH52" i="3"/>
  <c r="FH68" i="3"/>
  <c r="FH90" i="3"/>
  <c r="FH106" i="3"/>
  <c r="FH38" i="3"/>
  <c r="FH80" i="3"/>
  <c r="FX25" i="3"/>
  <c r="FH16" i="3"/>
  <c r="FH53" i="3"/>
  <c r="FH91" i="3"/>
  <c r="FX78" i="3"/>
  <c r="FX15" i="3"/>
  <c r="FH29" i="3"/>
  <c r="FH65" i="3"/>
  <c r="FH103" i="3"/>
  <c r="FX29" i="3"/>
  <c r="FX60" i="3"/>
  <c r="FX82" i="3"/>
  <c r="FX98" i="3"/>
  <c r="FH70" i="3"/>
  <c r="FX17" i="3"/>
  <c r="FX53" i="3"/>
  <c r="FX44" i="3"/>
  <c r="FX14" i="3"/>
  <c r="FX38" i="3"/>
  <c r="FX69" i="3"/>
  <c r="FX91" i="3"/>
  <c r="FX107" i="3"/>
  <c r="FX28" i="3"/>
  <c r="FX59" i="3"/>
  <c r="FX81" i="3"/>
  <c r="FX97" i="3"/>
  <c r="FX31" i="3"/>
  <c r="FX39" i="3"/>
  <c r="FX88" i="3"/>
  <c r="FX70" i="3"/>
  <c r="FX80" i="3"/>
  <c r="KF9" i="3"/>
  <c r="FH39" i="3"/>
  <c r="FH81" i="3"/>
  <c r="FH11" i="3"/>
  <c r="FH48" i="3"/>
  <c r="FH86" i="3"/>
  <c r="FH30" i="3"/>
  <c r="FH104" i="3"/>
  <c r="FH45" i="3"/>
  <c r="FX79" i="3"/>
  <c r="FH20" i="3"/>
  <c r="FH95" i="3"/>
  <c r="FX56" i="3"/>
  <c r="FX94" i="3"/>
  <c r="FX13" i="3"/>
  <c r="FX47" i="3"/>
  <c r="FX34" i="3"/>
  <c r="FX87" i="3"/>
  <c r="FH92" i="3"/>
  <c r="FX71" i="3"/>
  <c r="FH84" i="3"/>
  <c r="FX66" i="3"/>
  <c r="FH46" i="3"/>
  <c r="FH22" i="3"/>
  <c r="FH59" i="3"/>
  <c r="FH97" i="3"/>
  <c r="FH28" i="3"/>
  <c r="FH64" i="3"/>
  <c r="FH102" i="3"/>
  <c r="FH66" i="3"/>
  <c r="FH79" i="3"/>
  <c r="FH83" i="3"/>
  <c r="FX18" i="3"/>
  <c r="FH57" i="3"/>
  <c r="FH100" i="3"/>
  <c r="FX72" i="3"/>
  <c r="FH34" i="3"/>
  <c r="FX11" i="3"/>
  <c r="FX49" i="3"/>
  <c r="FX65" i="3"/>
  <c r="FX103" i="3"/>
  <c r="FX55" i="3"/>
  <c r="FX93" i="3"/>
  <c r="FX100" i="3"/>
  <c r="FX50" i="3"/>
  <c r="FX27" i="3"/>
  <c r="FH67" i="3"/>
  <c r="FH36" i="3"/>
  <c r="FH13" i="3"/>
  <c r="FH25" i="3"/>
  <c r="FX22" i="3"/>
  <c r="FX33" i="3"/>
  <c r="FX10" i="3"/>
  <c r="FX26" i="3"/>
  <c r="FH17" i="3"/>
  <c r="FX101" i="3"/>
  <c r="FX92" i="3"/>
  <c r="FH14" i="3"/>
  <c r="FH89" i="3"/>
  <c r="FH56" i="3"/>
  <c r="FH50" i="3"/>
  <c r="FH61" i="3"/>
  <c r="FH37" i="3"/>
  <c r="FX64" i="3"/>
  <c r="FX16" i="3"/>
  <c r="FX57" i="3"/>
  <c r="FX32" i="3"/>
  <c r="FX62" i="3"/>
  <c r="FX48" i="3"/>
  <c r="FH105" i="3"/>
  <c r="FH88" i="3"/>
  <c r="FH73" i="3"/>
  <c r="FX51" i="3"/>
  <c r="FX63" i="3"/>
  <c r="HT9" i="3"/>
  <c r="FH31" i="3"/>
  <c r="FH99" i="3"/>
  <c r="FX73" i="3"/>
  <c r="FH94" i="3"/>
  <c r="FX102" i="3"/>
  <c r="FX104" i="3"/>
  <c r="FH19" i="3"/>
  <c r="FX52" i="3"/>
  <c r="FH26" i="3"/>
  <c r="FX46" i="3"/>
  <c r="FX85" i="3"/>
  <c r="FH72" i="3"/>
  <c r="FX86" i="3"/>
  <c r="FX20" i="3"/>
  <c r="FH51" i="3"/>
  <c r="FX21" i="3"/>
  <c r="FX95" i="3"/>
  <c r="EX13" i="3"/>
  <c r="EX30" i="3"/>
  <c r="EX50" i="3"/>
  <c r="EX66" i="3"/>
  <c r="EX88" i="3"/>
  <c r="EX104" i="3"/>
  <c r="EX19" i="3"/>
  <c r="EX36" i="3"/>
  <c r="EX56" i="3"/>
  <c r="EX72" i="3"/>
  <c r="EX94" i="3"/>
  <c r="EX79" i="3"/>
  <c r="EX45" i="3"/>
  <c r="EX83" i="3"/>
  <c r="EX10" i="3"/>
  <c r="EX47" i="3"/>
  <c r="EX85" i="3"/>
  <c r="EX14" i="3"/>
  <c r="EX51" i="3"/>
  <c r="EX89" i="3"/>
  <c r="EX65" i="3"/>
  <c r="EX57" i="3"/>
  <c r="FN19" i="3"/>
  <c r="FN36" i="3"/>
  <c r="FN56" i="3"/>
  <c r="FN72" i="3"/>
  <c r="FN94" i="3"/>
  <c r="EX12" i="3"/>
  <c r="FN20" i="3"/>
  <c r="FN37" i="3"/>
  <c r="FN57" i="3"/>
  <c r="FN73" i="3"/>
  <c r="FN95" i="3"/>
  <c r="EX49" i="3"/>
  <c r="FN22" i="3"/>
  <c r="FN39" i="3"/>
  <c r="FN59" i="3"/>
  <c r="FN81" i="3"/>
  <c r="FN97" i="3"/>
  <c r="FN38" i="3"/>
  <c r="EX20" i="3"/>
  <c r="FN62" i="3"/>
  <c r="FN34" i="3"/>
  <c r="FN66" i="3"/>
  <c r="FN104" i="3"/>
  <c r="JV9" i="3"/>
  <c r="EX21" i="3"/>
  <c r="EX38" i="3"/>
  <c r="EX58" i="3"/>
  <c r="EX80" i="3"/>
  <c r="EX96" i="3"/>
  <c r="EX11" i="3"/>
  <c r="EX28" i="3"/>
  <c r="EX48" i="3"/>
  <c r="EX64" i="3"/>
  <c r="EX86" i="3"/>
  <c r="EX102" i="3"/>
  <c r="EX25" i="3"/>
  <c r="EX61" i="3"/>
  <c r="EX99" i="3"/>
  <c r="EX27" i="3"/>
  <c r="EX63" i="3"/>
  <c r="EX101" i="3"/>
  <c r="EX31" i="3"/>
  <c r="EX67" i="3"/>
  <c r="EX105" i="3"/>
  <c r="EX37" i="3"/>
  <c r="FN11" i="3"/>
  <c r="FN28" i="3"/>
  <c r="FN48" i="3"/>
  <c r="FN64" i="3"/>
  <c r="FN86" i="3"/>
  <c r="FN102" i="3"/>
  <c r="FN12" i="3"/>
  <c r="FN29" i="3"/>
  <c r="FN49" i="3"/>
  <c r="FN65" i="3"/>
  <c r="FN87" i="3"/>
  <c r="FN103" i="3"/>
  <c r="FN14" i="3"/>
  <c r="FN31" i="3"/>
  <c r="FN51" i="3"/>
  <c r="FN67" i="3"/>
  <c r="FN89" i="3"/>
  <c r="FN105" i="3"/>
  <c r="FN80" i="3"/>
  <c r="FN26" i="3"/>
  <c r="FN100" i="3"/>
  <c r="FN70" i="3"/>
  <c r="FN88" i="3"/>
  <c r="FN50" i="3"/>
  <c r="EX17" i="3"/>
  <c r="EX54" i="3"/>
  <c r="EX92" i="3"/>
  <c r="EX23" i="3"/>
  <c r="EX60" i="3"/>
  <c r="EX98" i="3"/>
  <c r="EX53" i="3"/>
  <c r="EX18" i="3"/>
  <c r="EX93" i="3"/>
  <c r="EX59" i="3"/>
  <c r="EX103" i="3"/>
  <c r="FN23" i="3"/>
  <c r="FN60" i="3"/>
  <c r="FN98" i="3"/>
  <c r="FN25" i="3"/>
  <c r="FN61" i="3"/>
  <c r="FN99" i="3"/>
  <c r="FN27" i="3"/>
  <c r="FN63" i="3"/>
  <c r="FN101" i="3"/>
  <c r="FN79" i="3"/>
  <c r="FN54" i="3"/>
  <c r="EX95" i="3"/>
  <c r="EX34" i="3"/>
  <c r="EX70" i="3"/>
  <c r="EX78" i="3"/>
  <c r="EX44" i="3"/>
  <c r="EX82" i="3"/>
  <c r="EX16" i="3"/>
  <c r="EX91" i="3"/>
  <c r="EX55" i="3"/>
  <c r="EX22" i="3"/>
  <c r="EX97" i="3"/>
  <c r="FN78" i="3"/>
  <c r="FN44" i="3"/>
  <c r="FN82" i="3"/>
  <c r="EX87" i="3"/>
  <c r="FN45" i="3"/>
  <c r="FN83" i="3"/>
  <c r="FN10" i="3"/>
  <c r="FN47" i="3"/>
  <c r="FN85" i="3"/>
  <c r="FN58" i="3"/>
  <c r="FN84" i="3"/>
  <c r="FN13" i="3"/>
  <c r="EX62" i="3"/>
  <c r="EX32" i="3"/>
  <c r="EX106" i="3"/>
  <c r="EX35" i="3"/>
  <c r="EX81" i="3"/>
  <c r="FN32" i="3"/>
  <c r="FN106" i="3"/>
  <c r="FN69" i="3"/>
  <c r="FN35" i="3"/>
  <c r="FN21" i="3"/>
  <c r="FN92" i="3"/>
  <c r="EX24" i="3"/>
  <c r="EX84" i="3"/>
  <c r="EX52" i="3"/>
  <c r="EX33" i="3"/>
  <c r="EX71" i="3"/>
  <c r="EX29" i="3"/>
  <c r="FN52" i="3"/>
  <c r="FN16" i="3"/>
  <c r="FN91" i="3"/>
  <c r="FN55" i="3"/>
  <c r="FN96" i="3"/>
  <c r="FN30" i="3"/>
  <c r="EX26" i="3"/>
  <c r="EX100" i="3"/>
  <c r="EX68" i="3"/>
  <c r="EX69" i="3"/>
  <c r="FN24" i="3"/>
  <c r="EX73" i="3"/>
  <c r="FN68" i="3"/>
  <c r="FN33" i="3"/>
  <c r="FN107" i="3"/>
  <c r="FN71" i="3"/>
  <c r="FN46" i="3"/>
  <c r="HJ9" i="3"/>
  <c r="EX46" i="3"/>
  <c r="EX15" i="3"/>
  <c r="EX90" i="3"/>
  <c r="EX107" i="3"/>
  <c r="EX39" i="3"/>
  <c r="FN15" i="3"/>
  <c r="FN90" i="3"/>
  <c r="FN53" i="3"/>
  <c r="FN18" i="3"/>
  <c r="FN93" i="3"/>
  <c r="FN17" i="3"/>
  <c r="JW9" i="3"/>
  <c r="EY11" i="3"/>
  <c r="EY28" i="3"/>
  <c r="FO24" i="3"/>
  <c r="EY19" i="3"/>
  <c r="HK9" i="3"/>
  <c r="EY15" i="3"/>
  <c r="EY44" i="3"/>
  <c r="EY60" i="3"/>
  <c r="EY82" i="3"/>
  <c r="EY98" i="3"/>
  <c r="EY17" i="3"/>
  <c r="EY39" i="3"/>
  <c r="EY65" i="3"/>
  <c r="EY92" i="3"/>
  <c r="FO15" i="3"/>
  <c r="FO32" i="3"/>
  <c r="FO52" i="3"/>
  <c r="FO68" i="3"/>
  <c r="FO90" i="3"/>
  <c r="FO106" i="3"/>
  <c r="EY26" i="3"/>
  <c r="EY57" i="3"/>
  <c r="EY100" i="3"/>
  <c r="EY25" i="3"/>
  <c r="EY50" i="3"/>
  <c r="EY71" i="3"/>
  <c r="EY99" i="3"/>
  <c r="FO20" i="3"/>
  <c r="FO37" i="3"/>
  <c r="FO57" i="3"/>
  <c r="FO73" i="3"/>
  <c r="FO95" i="3"/>
  <c r="EY37" i="3"/>
  <c r="EY105" i="3"/>
  <c r="EY96" i="3"/>
  <c r="FO30" i="3"/>
  <c r="FO66" i="3"/>
  <c r="FO104" i="3"/>
  <c r="EY80" i="3"/>
  <c r="FO31" i="3"/>
  <c r="FO67" i="3"/>
  <c r="FO105" i="3"/>
  <c r="EY85" i="3"/>
  <c r="FO34" i="3"/>
  <c r="FO70" i="3"/>
  <c r="FO35" i="3"/>
  <c r="EY38" i="3"/>
  <c r="FO78" i="3"/>
  <c r="EY91" i="3"/>
  <c r="EY52" i="3"/>
  <c r="EY90" i="3"/>
  <c r="EY29" i="3"/>
  <c r="EY81" i="3"/>
  <c r="FO23" i="3"/>
  <c r="FO60" i="3"/>
  <c r="FO98" i="3"/>
  <c r="EY46" i="3"/>
  <c r="EY13" i="3"/>
  <c r="EY61" i="3"/>
  <c r="FO12" i="3"/>
  <c r="FO49" i="3"/>
  <c r="FO87" i="3"/>
  <c r="EY84" i="3"/>
  <c r="EY47" i="3"/>
  <c r="FO50" i="3"/>
  <c r="EY27" i="3"/>
  <c r="FO51" i="3"/>
  <c r="EY33" i="3"/>
  <c r="FO54" i="3"/>
  <c r="EY63" i="3"/>
  <c r="FO55" i="3"/>
  <c r="EY78" i="3"/>
  <c r="EY36" i="3"/>
  <c r="EY56" i="3"/>
  <c r="EY72" i="3"/>
  <c r="EY94" i="3"/>
  <c r="EY12" i="3"/>
  <c r="EY34" i="3"/>
  <c r="EY59" i="3"/>
  <c r="EY87" i="3"/>
  <c r="FO11" i="3"/>
  <c r="FO28" i="3"/>
  <c r="FO48" i="3"/>
  <c r="FO64" i="3"/>
  <c r="FO86" i="3"/>
  <c r="FO102" i="3"/>
  <c r="EY20" i="3"/>
  <c r="EY51" i="3"/>
  <c r="EY89" i="3"/>
  <c r="EY18" i="3"/>
  <c r="EY45" i="3"/>
  <c r="EY66" i="3"/>
  <c r="EY93" i="3"/>
  <c r="FO16" i="3"/>
  <c r="FO33" i="3"/>
  <c r="FO53" i="3"/>
  <c r="FO91" i="3"/>
  <c r="FO107" i="3"/>
  <c r="EY95" i="3"/>
  <c r="EY69" i="3"/>
  <c r="FO21" i="3"/>
  <c r="FO58" i="3"/>
  <c r="FO96" i="3"/>
  <c r="EY53" i="3"/>
  <c r="FO22" i="3"/>
  <c r="FO59" i="3"/>
  <c r="FO97" i="3"/>
  <c r="FO26" i="3"/>
  <c r="FO62" i="3"/>
  <c r="FO63" i="3"/>
  <c r="FO93" i="3"/>
  <c r="EY23" i="3"/>
  <c r="EY48" i="3"/>
  <c r="EY64" i="3"/>
  <c r="EY86" i="3"/>
  <c r="EY102" i="3"/>
  <c r="EY22" i="3"/>
  <c r="EY49" i="3"/>
  <c r="EY70" i="3"/>
  <c r="EY97" i="3"/>
  <c r="FO19" i="3"/>
  <c r="FO36" i="3"/>
  <c r="FO56" i="3"/>
  <c r="FO72" i="3"/>
  <c r="FO94" i="3"/>
  <c r="EY24" i="3"/>
  <c r="EY31" i="3"/>
  <c r="EY67" i="3"/>
  <c r="EY79" i="3"/>
  <c r="EY30" i="3"/>
  <c r="EY55" i="3"/>
  <c r="EY83" i="3"/>
  <c r="EY104" i="3"/>
  <c r="FO25" i="3"/>
  <c r="FO45" i="3"/>
  <c r="FO61" i="3"/>
  <c r="FO83" i="3"/>
  <c r="FO99" i="3"/>
  <c r="EY62" i="3"/>
  <c r="EY21" i="3"/>
  <c r="FO79" i="3"/>
  <c r="FO38" i="3"/>
  <c r="FO80" i="3"/>
  <c r="FO100" i="3"/>
  <c r="EY101" i="3"/>
  <c r="FO39" i="3"/>
  <c r="FO81" i="3"/>
  <c r="EY10" i="3"/>
  <c r="EY107" i="3"/>
  <c r="FO46" i="3"/>
  <c r="FO84" i="3"/>
  <c r="FO71" i="3"/>
  <c r="FO10" i="3"/>
  <c r="FO18" i="3"/>
  <c r="FO27" i="3"/>
  <c r="EY32" i="3"/>
  <c r="EY68" i="3"/>
  <c r="EY106" i="3"/>
  <c r="EY54" i="3"/>
  <c r="EY103" i="3"/>
  <c r="FO44" i="3"/>
  <c r="FO82" i="3"/>
  <c r="EY14" i="3"/>
  <c r="EY73" i="3"/>
  <c r="EY35" i="3"/>
  <c r="EY88" i="3"/>
  <c r="FO29" i="3"/>
  <c r="FO65" i="3"/>
  <c r="FO103" i="3"/>
  <c r="FO13" i="3"/>
  <c r="FO88" i="3"/>
  <c r="FO14" i="3"/>
  <c r="FO89" i="3"/>
  <c r="FO17" i="3"/>
  <c r="FO92" i="3"/>
  <c r="FO47" i="3"/>
  <c r="FO101" i="3"/>
  <c r="FO69" i="3"/>
  <c r="EY58" i="3"/>
  <c r="EY16" i="3"/>
  <c r="FO85" i="3"/>
  <c r="JY9" i="3"/>
  <c r="FA17" i="3"/>
  <c r="FA34" i="3"/>
  <c r="FA54" i="3"/>
  <c r="FA70" i="3"/>
  <c r="FA92" i="3"/>
  <c r="FA10" i="3"/>
  <c r="FA27" i="3"/>
  <c r="FA47" i="3"/>
  <c r="FA63" i="3"/>
  <c r="FA85" i="3"/>
  <c r="FA101" i="3"/>
  <c r="FA23" i="3"/>
  <c r="FA60" i="3"/>
  <c r="FA98" i="3"/>
  <c r="FQ45" i="3"/>
  <c r="FQ54" i="3"/>
  <c r="FQ55" i="3"/>
  <c r="FQ71" i="3"/>
  <c r="FQ93" i="3"/>
  <c r="FQ29" i="3"/>
  <c r="FQ60" i="3"/>
  <c r="FQ82" i="3"/>
  <c r="FQ98" i="3"/>
  <c r="FA28" i="3"/>
  <c r="FA86" i="3"/>
  <c r="FA25" i="3"/>
  <c r="FA61" i="3"/>
  <c r="FA99" i="3"/>
  <c r="FQ16" i="3"/>
  <c r="FA19" i="3"/>
  <c r="FA37" i="3"/>
  <c r="HM9" i="3"/>
  <c r="FA24" i="3"/>
  <c r="FA26" i="3"/>
  <c r="FA46" i="3"/>
  <c r="FA62" i="3"/>
  <c r="FA84" i="3"/>
  <c r="FA100" i="3"/>
  <c r="FA18" i="3"/>
  <c r="FA35" i="3"/>
  <c r="FA55" i="3"/>
  <c r="FA71" i="3"/>
  <c r="FA93" i="3"/>
  <c r="FA78" i="3"/>
  <c r="FA44" i="3"/>
  <c r="FA82" i="3"/>
  <c r="FQ79" i="3"/>
  <c r="FQ15" i="3"/>
  <c r="FQ32" i="3"/>
  <c r="FQ63" i="3"/>
  <c r="FQ85" i="3"/>
  <c r="FQ101" i="3"/>
  <c r="FQ37" i="3"/>
  <c r="FQ68" i="3"/>
  <c r="FQ90" i="3"/>
  <c r="FQ106" i="3"/>
  <c r="FA56" i="3"/>
  <c r="FA79" i="3"/>
  <c r="FA45" i="3"/>
  <c r="FA83" i="3"/>
  <c r="FQ52" i="3"/>
  <c r="FQ51" i="3"/>
  <c r="FA72" i="3"/>
  <c r="FQ78" i="3"/>
  <c r="FA30" i="3"/>
  <c r="FA66" i="3"/>
  <c r="FA104" i="3"/>
  <c r="FA39" i="3"/>
  <c r="FA81" i="3"/>
  <c r="FA15" i="3"/>
  <c r="FA90" i="3"/>
  <c r="FQ12" i="3"/>
  <c r="FQ67" i="3"/>
  <c r="FQ105" i="3"/>
  <c r="FQ72" i="3"/>
  <c r="FA11" i="3"/>
  <c r="FA16" i="3"/>
  <c r="FA91" i="3"/>
  <c r="FQ46" i="3"/>
  <c r="FQ39" i="3"/>
  <c r="FQ49" i="3"/>
  <c r="FQ65" i="3"/>
  <c r="FQ103" i="3"/>
  <c r="FQ13" i="3"/>
  <c r="FQ35" i="3"/>
  <c r="FQ88" i="3"/>
  <c r="FQ53" i="3"/>
  <c r="FA29" i="3"/>
  <c r="FQ14" i="3"/>
  <c r="FQ100" i="3"/>
  <c r="FQ69" i="3"/>
  <c r="FQ47" i="3"/>
  <c r="FQ38" i="3"/>
  <c r="FA38" i="3"/>
  <c r="FA80" i="3"/>
  <c r="FA14" i="3"/>
  <c r="FA58" i="3"/>
  <c r="FA31" i="3"/>
  <c r="FA89" i="3"/>
  <c r="FA52" i="3"/>
  <c r="FQ23" i="3"/>
  <c r="FQ81" i="3"/>
  <c r="FQ56" i="3"/>
  <c r="FQ102" i="3"/>
  <c r="FA33" i="3"/>
  <c r="FQ10" i="3"/>
  <c r="FA73" i="3"/>
  <c r="FQ26" i="3"/>
  <c r="FQ87" i="3"/>
  <c r="FA87" i="3"/>
  <c r="FQ58" i="3"/>
  <c r="FQ104" i="3"/>
  <c r="FQ92" i="3"/>
  <c r="FQ31" i="3"/>
  <c r="FA20" i="3"/>
  <c r="FA95" i="3"/>
  <c r="FQ91" i="3"/>
  <c r="FA21" i="3"/>
  <c r="FA96" i="3"/>
  <c r="FA59" i="3"/>
  <c r="FA105" i="3"/>
  <c r="FA106" i="3"/>
  <c r="FQ36" i="3"/>
  <c r="FQ97" i="3"/>
  <c r="FQ86" i="3"/>
  <c r="FA64" i="3"/>
  <c r="FA69" i="3"/>
  <c r="FA48" i="3"/>
  <c r="FQ17" i="3"/>
  <c r="FQ57" i="3"/>
  <c r="FA12" i="3"/>
  <c r="FQ44" i="3"/>
  <c r="FQ80" i="3"/>
  <c r="FQ50" i="3"/>
  <c r="FQ11" i="3"/>
  <c r="FQ84" i="3"/>
  <c r="FQ107" i="3"/>
  <c r="FQ83" i="3"/>
  <c r="FA50" i="3"/>
  <c r="FA67" i="3"/>
  <c r="FQ48" i="3"/>
  <c r="FQ33" i="3"/>
  <c r="FA94" i="3"/>
  <c r="FA102" i="3"/>
  <c r="FQ73" i="3"/>
  <c r="FQ27" i="3"/>
  <c r="FQ70" i="3"/>
  <c r="FA57" i="3"/>
  <c r="FQ21" i="3"/>
  <c r="FA22" i="3"/>
  <c r="FA32" i="3"/>
  <c r="FQ59" i="3"/>
  <c r="FQ94" i="3"/>
  <c r="FA107" i="3"/>
  <c r="FQ22" i="3"/>
  <c r="FA49" i="3"/>
  <c r="FQ96" i="3"/>
  <c r="FQ24" i="3"/>
  <c r="FQ99" i="3"/>
  <c r="FA51" i="3"/>
  <c r="FQ89" i="3"/>
  <c r="FQ18" i="3"/>
  <c r="FQ19" i="3"/>
  <c r="FQ62" i="3"/>
  <c r="FA97" i="3"/>
  <c r="FQ64" i="3"/>
  <c r="FQ25" i="3"/>
  <c r="FQ66" i="3"/>
  <c r="FQ20" i="3"/>
  <c r="FA88" i="3"/>
  <c r="FA53" i="3"/>
  <c r="FA103" i="3"/>
  <c r="FQ95" i="3"/>
  <c r="FQ61" i="3"/>
  <c r="FA13" i="3"/>
  <c r="FA36" i="3"/>
  <c r="FA65" i="3"/>
  <c r="FA68" i="3"/>
  <c r="FQ34" i="3"/>
  <c r="FQ30" i="3"/>
  <c r="FQ28" i="3"/>
  <c r="H40" i="3" l="1"/>
  <c r="I76" i="3" s="1"/>
  <c r="H41" i="5"/>
  <c r="F141" i="7" s="1"/>
  <c r="CK53" i="14"/>
  <c r="AY51" i="14"/>
  <c r="AY95" i="14"/>
  <c r="CK35" i="14"/>
  <c r="CK119" i="14"/>
  <c r="CK111" i="14"/>
  <c r="AY75" i="14"/>
  <c r="CK43" i="14"/>
  <c r="AY56" i="14"/>
  <c r="CK122" i="14"/>
  <c r="AY45" i="14"/>
  <c r="CK99" i="14"/>
  <c r="CK49" i="14"/>
  <c r="AY63" i="14"/>
  <c r="AY86" i="14"/>
  <c r="AY84" i="14"/>
  <c r="CK48" i="14"/>
  <c r="CK123" i="14"/>
  <c r="AY52" i="14"/>
  <c r="CK95" i="14"/>
  <c r="CK62" i="14"/>
  <c r="CK81" i="14"/>
  <c r="CK82" i="14"/>
  <c r="AY118" i="14"/>
  <c r="CK60" i="14"/>
  <c r="CK36" i="14"/>
  <c r="CK103" i="14"/>
  <c r="AY120" i="14"/>
  <c r="AY68" i="14"/>
  <c r="CK100" i="14"/>
  <c r="CK67" i="14"/>
  <c r="CK116" i="14"/>
  <c r="AY44" i="14"/>
  <c r="AY127" i="14"/>
  <c r="CK87" i="14"/>
  <c r="AY102" i="14"/>
  <c r="AY38" i="14"/>
  <c r="AY101" i="14"/>
  <c r="CK89" i="14"/>
  <c r="AY41" i="14"/>
  <c r="CK47" i="14"/>
  <c r="CK86" i="14"/>
  <c r="CK57" i="14"/>
  <c r="CK102" i="14"/>
  <c r="CK94" i="14"/>
  <c r="CK107" i="14"/>
  <c r="CK61" i="14"/>
  <c r="CK72" i="14"/>
  <c r="CK117" i="14"/>
  <c r="CK56" i="14"/>
  <c r="AY49" i="14"/>
  <c r="CK79" i="14"/>
  <c r="CK68" i="14"/>
  <c r="AY62" i="14"/>
  <c r="AY59" i="14"/>
  <c r="AY77" i="14"/>
  <c r="CK44" i="14"/>
  <c r="CK85" i="14"/>
  <c r="AY87" i="14"/>
  <c r="M87" i="14" s="1"/>
  <c r="I65" i="3" s="1"/>
  <c r="CB65" i="3" s="1"/>
  <c r="AY106" i="14"/>
  <c r="AY115" i="14"/>
  <c r="AY55" i="14"/>
  <c r="CK126" i="14"/>
  <c r="AY109" i="14"/>
  <c r="CK42" i="14"/>
  <c r="CK101" i="14"/>
  <c r="AY105" i="14"/>
  <c r="AY39" i="14"/>
  <c r="AY53" i="14"/>
  <c r="M53" i="14" s="1"/>
  <c r="I28" i="3" s="1"/>
  <c r="CB28" i="3" s="1"/>
  <c r="AY79" i="14"/>
  <c r="AY125" i="14"/>
  <c r="AY67" i="14"/>
  <c r="CK55" i="14"/>
  <c r="AY85" i="14"/>
  <c r="M85" i="14" s="1"/>
  <c r="AY81" i="14"/>
  <c r="AY91" i="14"/>
  <c r="CK80" i="14"/>
  <c r="AY73" i="14"/>
  <c r="AY57" i="14"/>
  <c r="AY40" i="14"/>
  <c r="CK59" i="14"/>
  <c r="CK70" i="14"/>
  <c r="CK88" i="14"/>
  <c r="AY99" i="14"/>
  <c r="AY50" i="14"/>
  <c r="AY42" i="14"/>
  <c r="CK66" i="14"/>
  <c r="CK37" i="14"/>
  <c r="AY108" i="14"/>
  <c r="AY89" i="14"/>
  <c r="CK124" i="14"/>
  <c r="AY70" i="14"/>
  <c r="AY124" i="14"/>
  <c r="CK118" i="14"/>
  <c r="CK58" i="14"/>
  <c r="AY114" i="14"/>
  <c r="AY37" i="14"/>
  <c r="AY121" i="14"/>
  <c r="AY111" i="14"/>
  <c r="AY78" i="14"/>
  <c r="CK38" i="14"/>
  <c r="AY48" i="14"/>
  <c r="CK127" i="14"/>
  <c r="CK69" i="14"/>
  <c r="CK73" i="14"/>
  <c r="CK71" i="14"/>
  <c r="CK115" i="14"/>
  <c r="AY93" i="14"/>
  <c r="CK39" i="14"/>
  <c r="CK108" i="14"/>
  <c r="CK78" i="14"/>
  <c r="AY47" i="14"/>
  <c r="CK77" i="14"/>
  <c r="CK93" i="14"/>
  <c r="CK125" i="14"/>
  <c r="AY112" i="14"/>
  <c r="CK91" i="14"/>
  <c r="CK41" i="14"/>
  <c r="CK76" i="14"/>
  <c r="AY66" i="14"/>
  <c r="AY35" i="14"/>
  <c r="CK98" i="14"/>
  <c r="AY94" i="14"/>
  <c r="CK83" i="14"/>
  <c r="AY82" i="14"/>
  <c r="CK109" i="14"/>
  <c r="CK90" i="14"/>
  <c r="AY123" i="14"/>
  <c r="CK75" i="14"/>
  <c r="AY98" i="14"/>
  <c r="M98" i="14" s="1"/>
  <c r="I78" i="3" s="1"/>
  <c r="CB78" i="3" s="1"/>
  <c r="AY126" i="14"/>
  <c r="CK84" i="14"/>
  <c r="AY110" i="14"/>
  <c r="AY36" i="14"/>
  <c r="CK54" i="14"/>
  <c r="AY58" i="14"/>
  <c r="CK45" i="14"/>
  <c r="CK106" i="14"/>
  <c r="AY46" i="14"/>
  <c r="CK120" i="14"/>
  <c r="AY107" i="14"/>
  <c r="AY74" i="14"/>
  <c r="AY54" i="14"/>
  <c r="M54" i="14" s="1"/>
  <c r="I29" i="3" s="1"/>
  <c r="CB29" i="3" s="1"/>
  <c r="CK40" i="14"/>
  <c r="CK51" i="14"/>
  <c r="CK110" i="14"/>
  <c r="AY80" i="14"/>
  <c r="CK104" i="14"/>
  <c r="CK46" i="14"/>
  <c r="CK92" i="14"/>
  <c r="CK63" i="14"/>
  <c r="AY103" i="14"/>
  <c r="CK74" i="14"/>
  <c r="AY43" i="14"/>
  <c r="CK112" i="14"/>
  <c r="CK105" i="14"/>
  <c r="AY71" i="14"/>
  <c r="CK114" i="14"/>
  <c r="CK113" i="14"/>
  <c r="AY72" i="14"/>
  <c r="AY60" i="14"/>
  <c r="CK121" i="14"/>
  <c r="AY69" i="14"/>
  <c r="AY88" i="14"/>
  <c r="AY90" i="14"/>
  <c r="AY61" i="14"/>
  <c r="AY92" i="14"/>
  <c r="AY83" i="14"/>
  <c r="M83" i="14" s="1"/>
  <c r="AY104" i="14"/>
  <c r="AY117" i="14"/>
  <c r="CK50" i="14"/>
  <c r="AY100" i="14"/>
  <c r="CK52" i="14"/>
  <c r="AY116" i="14"/>
  <c r="AY119" i="14"/>
  <c r="AY122" i="14"/>
  <c r="AY113" i="14"/>
  <c r="AY76" i="14"/>
  <c r="H75" i="3"/>
  <c r="AK57" i="4"/>
  <c r="AL57" i="4"/>
  <c r="AJ57" i="4"/>
  <c r="AL56" i="4"/>
  <c r="AK56" i="4"/>
  <c r="AJ56" i="4"/>
  <c r="AL55" i="4"/>
  <c r="AJ55" i="4"/>
  <c r="AK55" i="4"/>
  <c r="M39" i="3"/>
  <c r="CF39" i="3" s="1"/>
  <c r="CE39" i="3"/>
  <c r="H19" i="5"/>
  <c r="F119" i="7" s="1"/>
  <c r="K57" i="7"/>
  <c r="J7" i="9"/>
  <c r="K107" i="7"/>
  <c r="L6" i="7"/>
  <c r="I8" i="9"/>
  <c r="I103" i="9"/>
  <c r="I104" i="9" s="1"/>
  <c r="KP78" i="3"/>
  <c r="KP20" i="3"/>
  <c r="KP45" i="3"/>
  <c r="KP22" i="3"/>
  <c r="KP47" i="3"/>
  <c r="KP15" i="3"/>
  <c r="KP14" i="3"/>
  <c r="KP31" i="3"/>
  <c r="KP62" i="3"/>
  <c r="KP84" i="3"/>
  <c r="KP100" i="3"/>
  <c r="KP55" i="3"/>
  <c r="KP81" i="3"/>
  <c r="KP105" i="3"/>
  <c r="KP97" i="3"/>
  <c r="KP65" i="3"/>
  <c r="KP103" i="3"/>
  <c r="KP29" i="3"/>
  <c r="KP82" i="3"/>
  <c r="KP30" i="3"/>
  <c r="KP33" i="3"/>
  <c r="KP86" i="3"/>
  <c r="KP83" i="3"/>
  <c r="KP79" i="3"/>
  <c r="KP10" i="3"/>
  <c r="KP17" i="3"/>
  <c r="KP19" i="3"/>
  <c r="KP49" i="3"/>
  <c r="KP44" i="3"/>
  <c r="KP18" i="3"/>
  <c r="KP50" i="3"/>
  <c r="KP70" i="3"/>
  <c r="KP92" i="3"/>
  <c r="KP28" i="3"/>
  <c r="KP67" i="3"/>
  <c r="KP93" i="3"/>
  <c r="KP63" i="3"/>
  <c r="KP34" i="3"/>
  <c r="KP87" i="3"/>
  <c r="KP91" i="3"/>
  <c r="KP25" i="3"/>
  <c r="KP16" i="3"/>
  <c r="KP53" i="3"/>
  <c r="KP54" i="3"/>
  <c r="KP58" i="3"/>
  <c r="KP96" i="3"/>
  <c r="KP71" i="3"/>
  <c r="KP85" i="3"/>
  <c r="KP95" i="3"/>
  <c r="KP60" i="3"/>
  <c r="KP106" i="3"/>
  <c r="KP56" i="3"/>
  <c r="KP102" i="3"/>
  <c r="KP39" i="3"/>
  <c r="KP23" i="3"/>
  <c r="KP46" i="3"/>
  <c r="KP51" i="3"/>
  <c r="KP66" i="3"/>
  <c r="KP104" i="3"/>
  <c r="KP89" i="3"/>
  <c r="KP26" i="3"/>
  <c r="KP61" i="3"/>
  <c r="KP68" i="3"/>
  <c r="KP69" i="3"/>
  <c r="KP64" i="3"/>
  <c r="KP38" i="3"/>
  <c r="KP52" i="3"/>
  <c r="KP21" i="3"/>
  <c r="KP24" i="3"/>
  <c r="KP27" i="3"/>
  <c r="KP80" i="3"/>
  <c r="KP32" i="3"/>
  <c r="KP101" i="3"/>
  <c r="KP57" i="3"/>
  <c r="KP107" i="3"/>
  <c r="KP90" i="3"/>
  <c r="KP99" i="3"/>
  <c r="KP72" i="3"/>
  <c r="KP13" i="3"/>
  <c r="KP59" i="3"/>
  <c r="KP98" i="3"/>
  <c r="KP12" i="3"/>
  <c r="KP36" i="3"/>
  <c r="KP11" i="3"/>
  <c r="KP35" i="3"/>
  <c r="KP73" i="3"/>
  <c r="KP94" i="3"/>
  <c r="KP48" i="3"/>
  <c r="KP88" i="3"/>
  <c r="KP37" i="3"/>
  <c r="IJ79" i="3"/>
  <c r="IJ52" i="3"/>
  <c r="IJ20" i="3"/>
  <c r="IJ23" i="3"/>
  <c r="IJ12" i="3"/>
  <c r="IJ19" i="3"/>
  <c r="IJ14" i="3"/>
  <c r="IJ21" i="3"/>
  <c r="IJ38" i="3"/>
  <c r="IJ69" i="3"/>
  <c r="IJ91" i="3"/>
  <c r="IJ107" i="3"/>
  <c r="IJ62" i="3"/>
  <c r="IJ88" i="3"/>
  <c r="IJ58" i="3"/>
  <c r="IJ29" i="3"/>
  <c r="IJ82" i="3"/>
  <c r="IJ32" i="3"/>
  <c r="IJ85" i="3"/>
  <c r="IJ64" i="3"/>
  <c r="IJ36" i="3"/>
  <c r="IJ89" i="3"/>
  <c r="IJ72" i="3"/>
  <c r="IJ25" i="3"/>
  <c r="IJ13" i="3"/>
  <c r="IJ24" i="3"/>
  <c r="IJ51" i="3"/>
  <c r="IJ49" i="3"/>
  <c r="IJ44" i="3"/>
  <c r="IJ22" i="3"/>
  <c r="IJ30" i="3"/>
  <c r="IJ61" i="3"/>
  <c r="IJ83" i="3"/>
  <c r="IJ99" i="3"/>
  <c r="IJ35" i="3"/>
  <c r="IJ70" i="3"/>
  <c r="IJ100" i="3"/>
  <c r="IJ92" i="3"/>
  <c r="IJ60" i="3"/>
  <c r="IJ98" i="3"/>
  <c r="IJ63" i="3"/>
  <c r="IJ101" i="3"/>
  <c r="IJ102" i="3"/>
  <c r="IJ67" i="3"/>
  <c r="IJ105" i="3"/>
  <c r="IJ78" i="3"/>
  <c r="IJ17" i="3"/>
  <c r="IJ46" i="3"/>
  <c r="IJ10" i="3"/>
  <c r="IJ57" i="3"/>
  <c r="IJ95" i="3"/>
  <c r="IJ66" i="3"/>
  <c r="IJ80" i="3"/>
  <c r="IJ90" i="3"/>
  <c r="IJ93" i="3"/>
  <c r="IJ59" i="3"/>
  <c r="IJ94" i="3"/>
  <c r="IJ39" i="3"/>
  <c r="IJ45" i="3"/>
  <c r="IJ16" i="3"/>
  <c r="IJ47" i="3"/>
  <c r="IJ65" i="3"/>
  <c r="IJ103" i="3"/>
  <c r="IJ84" i="3"/>
  <c r="IJ104" i="3"/>
  <c r="IJ106" i="3"/>
  <c r="IJ33" i="3"/>
  <c r="IJ81" i="3"/>
  <c r="IJ18" i="3"/>
  <c r="IJ26" i="3"/>
  <c r="IJ27" i="3"/>
  <c r="IJ37" i="3"/>
  <c r="IJ86" i="3"/>
  <c r="IJ53" i="3"/>
  <c r="IJ96" i="3"/>
  <c r="IJ97" i="3"/>
  <c r="IJ15" i="3"/>
  <c r="IJ34" i="3"/>
  <c r="IJ50" i="3"/>
  <c r="IJ68" i="3"/>
  <c r="IJ28" i="3"/>
  <c r="IJ48" i="3"/>
  <c r="IJ73" i="3"/>
  <c r="IJ55" i="3"/>
  <c r="IJ54" i="3"/>
  <c r="IJ56" i="3"/>
  <c r="IJ11" i="3"/>
  <c r="IJ87" i="3"/>
  <c r="IJ31" i="3"/>
  <c r="IJ71" i="3"/>
  <c r="IG78" i="3"/>
  <c r="IG48" i="3"/>
  <c r="IG17" i="3"/>
  <c r="IG21" i="3"/>
  <c r="IG22" i="3"/>
  <c r="IG47" i="3"/>
  <c r="IG49" i="3"/>
  <c r="IG31" i="3"/>
  <c r="IG62" i="3"/>
  <c r="IG84" i="3"/>
  <c r="IG100" i="3"/>
  <c r="IG36" i="3"/>
  <c r="IG67" i="3"/>
  <c r="IG89" i="3"/>
  <c r="IG105" i="3"/>
  <c r="IG68" i="3"/>
  <c r="IG106" i="3"/>
  <c r="IG69" i="3"/>
  <c r="IG107" i="3"/>
  <c r="IG72" i="3"/>
  <c r="IG26" i="3"/>
  <c r="IG95" i="3"/>
  <c r="IG20" i="3"/>
  <c r="IG10" i="3"/>
  <c r="IG16" i="3"/>
  <c r="IG19" i="3"/>
  <c r="IG53" i="3"/>
  <c r="IG44" i="3"/>
  <c r="IG14" i="3"/>
  <c r="IG35" i="3"/>
  <c r="IG66" i="3"/>
  <c r="IG88" i="3"/>
  <c r="IG104" i="3"/>
  <c r="IG55" i="3"/>
  <c r="IG71" i="3"/>
  <c r="IG93" i="3"/>
  <c r="IG29" i="3"/>
  <c r="IG82" i="3"/>
  <c r="IG30" i="3"/>
  <c r="IG83" i="3"/>
  <c r="IG33" i="3"/>
  <c r="IG86" i="3"/>
  <c r="IG73" i="3"/>
  <c r="IG65" i="3"/>
  <c r="IG25" i="3"/>
  <c r="IG23" i="3"/>
  <c r="IG51" i="3"/>
  <c r="IG24" i="3"/>
  <c r="IG70" i="3"/>
  <c r="IG28" i="3"/>
  <c r="IG81" i="3"/>
  <c r="IG37" i="3"/>
  <c r="IG38" i="3"/>
  <c r="IG56" i="3"/>
  <c r="IG34" i="3"/>
  <c r="IG79" i="3"/>
  <c r="IG18" i="3"/>
  <c r="IG50" i="3"/>
  <c r="IG59" i="3"/>
  <c r="IG90" i="3"/>
  <c r="IG94" i="3"/>
  <c r="IG13" i="3"/>
  <c r="IG54" i="3"/>
  <c r="IG96" i="3"/>
  <c r="IG101" i="3"/>
  <c r="IG99" i="3"/>
  <c r="IG57" i="3"/>
  <c r="IG52" i="3"/>
  <c r="IG11" i="3"/>
  <c r="IG12" i="3"/>
  <c r="IG27" i="3"/>
  <c r="IG80" i="3"/>
  <c r="IG32" i="3"/>
  <c r="IG85" i="3"/>
  <c r="IG60" i="3"/>
  <c r="IG61" i="3"/>
  <c r="IG64" i="3"/>
  <c r="IG87" i="3"/>
  <c r="IG45" i="3"/>
  <c r="IG46" i="3"/>
  <c r="IG92" i="3"/>
  <c r="IG97" i="3"/>
  <c r="IG91" i="3"/>
  <c r="IG103" i="3"/>
  <c r="IG39" i="3"/>
  <c r="IG15" i="3"/>
  <c r="IG58" i="3"/>
  <c r="IG63" i="3"/>
  <c r="IG98" i="3"/>
  <c r="IG102" i="3"/>
  <c r="HX39" i="3"/>
  <c r="HX78" i="3"/>
  <c r="HX48" i="3"/>
  <c r="HX25" i="3"/>
  <c r="HX79" i="3"/>
  <c r="HX52" i="3"/>
  <c r="HX20" i="3"/>
  <c r="HX36" i="3"/>
  <c r="HX67" i="3"/>
  <c r="HX89" i="3"/>
  <c r="HX105" i="3"/>
  <c r="HX56" i="3"/>
  <c r="HX72" i="3"/>
  <c r="HX94" i="3"/>
  <c r="HX21" i="3"/>
  <c r="HX22" i="3"/>
  <c r="HX44" i="3"/>
  <c r="HX26" i="3"/>
  <c r="HX65" i="3"/>
  <c r="HX13" i="3"/>
  <c r="HX11" i="3"/>
  <c r="HX35" i="3"/>
  <c r="HX66" i="3"/>
  <c r="HX88" i="3"/>
  <c r="HX104" i="3"/>
  <c r="HX61" i="3"/>
  <c r="HX103" i="3"/>
  <c r="HX95" i="3"/>
  <c r="HX55" i="3"/>
  <c r="HX71" i="3"/>
  <c r="HX93" i="3"/>
  <c r="HX29" i="3"/>
  <c r="HX60" i="3"/>
  <c r="HX82" i="3"/>
  <c r="HX98" i="3"/>
  <c r="HX19" i="3"/>
  <c r="HX53" i="3"/>
  <c r="HX46" i="3"/>
  <c r="HX30" i="3"/>
  <c r="HX73" i="3"/>
  <c r="HX17" i="3"/>
  <c r="HX24" i="3"/>
  <c r="HX50" i="3"/>
  <c r="HX70" i="3"/>
  <c r="HX92" i="3"/>
  <c r="HX12" i="3"/>
  <c r="HX69" i="3"/>
  <c r="HX87" i="3"/>
  <c r="HX59" i="3"/>
  <c r="HX97" i="3"/>
  <c r="HX64" i="3"/>
  <c r="HX102" i="3"/>
  <c r="HX51" i="3"/>
  <c r="HX38" i="3"/>
  <c r="HX16" i="3"/>
  <c r="HX58" i="3"/>
  <c r="HX96" i="3"/>
  <c r="HX83" i="3"/>
  <c r="HX28" i="3"/>
  <c r="HX81" i="3"/>
  <c r="HX33" i="3"/>
  <c r="HX86" i="3"/>
  <c r="HX18" i="3"/>
  <c r="HX54" i="3"/>
  <c r="HX10" i="3"/>
  <c r="HX27" i="3"/>
  <c r="HX80" i="3"/>
  <c r="HX14" i="3"/>
  <c r="HX91" i="3"/>
  <c r="HX101" i="3"/>
  <c r="HX106" i="3"/>
  <c r="HX57" i="3"/>
  <c r="HX62" i="3"/>
  <c r="HX99" i="3"/>
  <c r="HX32" i="3"/>
  <c r="HX37" i="3"/>
  <c r="HX15" i="3"/>
  <c r="HX45" i="3"/>
  <c r="HX84" i="3"/>
  <c r="HX107" i="3"/>
  <c r="HX63" i="3"/>
  <c r="HX68" i="3"/>
  <c r="HX47" i="3"/>
  <c r="HX23" i="3"/>
  <c r="HX100" i="3"/>
  <c r="HX85" i="3"/>
  <c r="HX90" i="3"/>
  <c r="HX49" i="3"/>
  <c r="HX31" i="3"/>
  <c r="HX34" i="3"/>
  <c r="KQ20" i="3"/>
  <c r="KQ13" i="3"/>
  <c r="KQ11" i="3"/>
  <c r="KQ24" i="3"/>
  <c r="KQ15" i="3"/>
  <c r="KQ12" i="3"/>
  <c r="KQ54" i="3"/>
  <c r="KQ33" i="3"/>
  <c r="KQ64" i="3"/>
  <c r="KQ86" i="3"/>
  <c r="KQ102" i="3"/>
  <c r="KQ36" i="3"/>
  <c r="KQ67" i="3"/>
  <c r="KQ89" i="3"/>
  <c r="KQ105" i="3"/>
  <c r="KQ65" i="3"/>
  <c r="KQ103" i="3"/>
  <c r="KQ66" i="3"/>
  <c r="KQ104" i="3"/>
  <c r="KQ107" i="3"/>
  <c r="KQ30" i="3"/>
  <c r="KQ100" i="3"/>
  <c r="KQ79" i="3"/>
  <c r="KQ17" i="3"/>
  <c r="KQ39" i="3"/>
  <c r="KQ21" i="3"/>
  <c r="KQ22" i="3"/>
  <c r="KQ47" i="3"/>
  <c r="KQ49" i="3"/>
  <c r="KQ37" i="3"/>
  <c r="KQ68" i="3"/>
  <c r="KQ90" i="3"/>
  <c r="KQ106" i="3"/>
  <c r="KQ55" i="3"/>
  <c r="KQ71" i="3"/>
  <c r="KQ93" i="3"/>
  <c r="KQ26" i="3"/>
  <c r="KQ73" i="3"/>
  <c r="KQ27" i="3"/>
  <c r="KQ80" i="3"/>
  <c r="KQ38" i="3"/>
  <c r="KQ50" i="3"/>
  <c r="KQ61" i="3"/>
  <c r="KQ31" i="3"/>
  <c r="KQ78" i="3"/>
  <c r="KQ16" i="3"/>
  <c r="KQ19" i="3"/>
  <c r="KQ44" i="3"/>
  <c r="KQ56" i="3"/>
  <c r="KQ94" i="3"/>
  <c r="KQ59" i="3"/>
  <c r="KQ97" i="3"/>
  <c r="KQ87" i="3"/>
  <c r="KQ88" i="3"/>
  <c r="KQ70" i="3"/>
  <c r="KQ62" i="3"/>
  <c r="KQ52" i="3"/>
  <c r="KQ14" i="3"/>
  <c r="KQ81" i="3"/>
  <c r="KQ35" i="3"/>
  <c r="KQ83" i="3"/>
  <c r="KQ48" i="3"/>
  <c r="KQ23" i="3"/>
  <c r="KQ18" i="3"/>
  <c r="KQ46" i="3"/>
  <c r="KQ60" i="3"/>
  <c r="KQ98" i="3"/>
  <c r="KQ63" i="3"/>
  <c r="KQ101" i="3"/>
  <c r="KQ95" i="3"/>
  <c r="KQ96" i="3"/>
  <c r="KQ92" i="3"/>
  <c r="KQ84" i="3"/>
  <c r="KQ10" i="3"/>
  <c r="KQ53" i="3"/>
  <c r="KQ72" i="3"/>
  <c r="KQ28" i="3"/>
  <c r="KQ34" i="3"/>
  <c r="KQ69" i="3"/>
  <c r="KQ51" i="3"/>
  <c r="KQ85" i="3"/>
  <c r="KQ99" i="3"/>
  <c r="KQ82" i="3"/>
  <c r="KQ32" i="3"/>
  <c r="KQ29" i="3"/>
  <c r="KQ57" i="3"/>
  <c r="KQ45" i="3"/>
  <c r="KQ58" i="3"/>
  <c r="KQ25" i="3"/>
  <c r="KQ91" i="3"/>
  <c r="IF79" i="3"/>
  <c r="IF52" i="3"/>
  <c r="IF25" i="3"/>
  <c r="IF78" i="3"/>
  <c r="IF39" i="3"/>
  <c r="IF13" i="3"/>
  <c r="IF11" i="3"/>
  <c r="IF34" i="3"/>
  <c r="IF65" i="3"/>
  <c r="IF87" i="3"/>
  <c r="IF103" i="3"/>
  <c r="IF35" i="3"/>
  <c r="IF66" i="3"/>
  <c r="IF88" i="3"/>
  <c r="IF104" i="3"/>
  <c r="IF18" i="3"/>
  <c r="IF51" i="3"/>
  <c r="IF46" i="3"/>
  <c r="IF29" i="3"/>
  <c r="IF60" i="3"/>
  <c r="IF82" i="3"/>
  <c r="IF98" i="3"/>
  <c r="IF67" i="3"/>
  <c r="IF71" i="3"/>
  <c r="IF81" i="3"/>
  <c r="IF63" i="3"/>
  <c r="IF20" i="3"/>
  <c r="IF17" i="3"/>
  <c r="IF24" i="3"/>
  <c r="IF38" i="3"/>
  <c r="IF69" i="3"/>
  <c r="IF91" i="3"/>
  <c r="IF107" i="3"/>
  <c r="IF50" i="3"/>
  <c r="IF70" i="3"/>
  <c r="IF92" i="3"/>
  <c r="IF48" i="3"/>
  <c r="IF15" i="3"/>
  <c r="IF12" i="3"/>
  <c r="IF54" i="3"/>
  <c r="IF33" i="3"/>
  <c r="IF64" i="3"/>
  <c r="IF86" i="3"/>
  <c r="IF102" i="3"/>
  <c r="IF89" i="3"/>
  <c r="IF93" i="3"/>
  <c r="IF97" i="3"/>
  <c r="IF101" i="3"/>
  <c r="IF10" i="3"/>
  <c r="IF26" i="3"/>
  <c r="IF73" i="3"/>
  <c r="IF27" i="3"/>
  <c r="IF80" i="3"/>
  <c r="IF21" i="3"/>
  <c r="IF47" i="3"/>
  <c r="IF37" i="3"/>
  <c r="IF90" i="3"/>
  <c r="IF105" i="3"/>
  <c r="IF32" i="3"/>
  <c r="IF16" i="3"/>
  <c r="IF57" i="3"/>
  <c r="IF95" i="3"/>
  <c r="IF58" i="3"/>
  <c r="IF96" i="3"/>
  <c r="IF22" i="3"/>
  <c r="IF49" i="3"/>
  <c r="IF68" i="3"/>
  <c r="IF106" i="3"/>
  <c r="IF28" i="3"/>
  <c r="IF45" i="3"/>
  <c r="IF83" i="3"/>
  <c r="IF84" i="3"/>
  <c r="IF44" i="3"/>
  <c r="IF94" i="3"/>
  <c r="IF85" i="3"/>
  <c r="IF23" i="3"/>
  <c r="IF99" i="3"/>
  <c r="IF100" i="3"/>
  <c r="IF14" i="3"/>
  <c r="IF36" i="3"/>
  <c r="IF30" i="3"/>
  <c r="IF31" i="3"/>
  <c r="IF19" i="3"/>
  <c r="IF56" i="3"/>
  <c r="IF55" i="3"/>
  <c r="IF61" i="3"/>
  <c r="IF62" i="3"/>
  <c r="IF53" i="3"/>
  <c r="IF72" i="3"/>
  <c r="IF59" i="3"/>
  <c r="KW79" i="3"/>
  <c r="KW20" i="3"/>
  <c r="KW25" i="3"/>
  <c r="KW21" i="3"/>
  <c r="KW22" i="3"/>
  <c r="KW47" i="3"/>
  <c r="KW49" i="3"/>
  <c r="KW33" i="3"/>
  <c r="KW64" i="3"/>
  <c r="KW86" i="3"/>
  <c r="KW102" i="3"/>
  <c r="KW32" i="3"/>
  <c r="KW63" i="3"/>
  <c r="KW85" i="3"/>
  <c r="KW101" i="3"/>
  <c r="KW38" i="3"/>
  <c r="KW91" i="3"/>
  <c r="KW50" i="3"/>
  <c r="KW92" i="3"/>
  <c r="KW73" i="3"/>
  <c r="KW80" i="3"/>
  <c r="KW87" i="3"/>
  <c r="KW88" i="3"/>
  <c r="KW78" i="3"/>
  <c r="KW52" i="3"/>
  <c r="KW10" i="3"/>
  <c r="KW19" i="3"/>
  <c r="KW53" i="3"/>
  <c r="KW44" i="3"/>
  <c r="KW14" i="3"/>
  <c r="KW37" i="3"/>
  <c r="KW68" i="3"/>
  <c r="KW90" i="3"/>
  <c r="KW106" i="3"/>
  <c r="KW36" i="3"/>
  <c r="KW67" i="3"/>
  <c r="KW89" i="3"/>
  <c r="KW105" i="3"/>
  <c r="KW61" i="3"/>
  <c r="KW99" i="3"/>
  <c r="KW62" i="3"/>
  <c r="KW100" i="3"/>
  <c r="KW95" i="3"/>
  <c r="KW96" i="3"/>
  <c r="KW103" i="3"/>
  <c r="KW66" i="3"/>
  <c r="KW39" i="3"/>
  <c r="KW16" i="3"/>
  <c r="KW51" i="3"/>
  <c r="KW13" i="3"/>
  <c r="KW72" i="3"/>
  <c r="KW23" i="3"/>
  <c r="KW71" i="3"/>
  <c r="KW45" i="3"/>
  <c r="KW107" i="3"/>
  <c r="KW26" i="3"/>
  <c r="KW34" i="3"/>
  <c r="KW17" i="3"/>
  <c r="KW18" i="3"/>
  <c r="KW46" i="3"/>
  <c r="KW56" i="3"/>
  <c r="KW94" i="3"/>
  <c r="KW55" i="3"/>
  <c r="KW93" i="3"/>
  <c r="KW69" i="3"/>
  <c r="KW70" i="3"/>
  <c r="KW27" i="3"/>
  <c r="KW104" i="3"/>
  <c r="KW48" i="3"/>
  <c r="KW12" i="3"/>
  <c r="KW82" i="3"/>
  <c r="KW81" i="3"/>
  <c r="KW31" i="3"/>
  <c r="KW65" i="3"/>
  <c r="KW11" i="3"/>
  <c r="KW54" i="3"/>
  <c r="KW98" i="3"/>
  <c r="KW97" i="3"/>
  <c r="KW84" i="3"/>
  <c r="KW35" i="3"/>
  <c r="KW24" i="3"/>
  <c r="KW28" i="3"/>
  <c r="KW57" i="3"/>
  <c r="KW29" i="3"/>
  <c r="KW15" i="3"/>
  <c r="KW59" i="3"/>
  <c r="KW58" i="3"/>
  <c r="KW30" i="3"/>
  <c r="KW60" i="3"/>
  <c r="KW83" i="3"/>
  <c r="HZ79" i="3"/>
  <c r="HZ48" i="3"/>
  <c r="HZ19" i="3"/>
  <c r="HZ37" i="3"/>
  <c r="HZ60" i="3"/>
  <c r="HZ82" i="3"/>
  <c r="HZ22" i="3"/>
  <c r="HZ50" i="3"/>
  <c r="HZ73" i="3"/>
  <c r="HZ96" i="3"/>
  <c r="HZ17" i="3"/>
  <c r="HZ45" i="3"/>
  <c r="HZ69" i="3"/>
  <c r="HZ93" i="3"/>
  <c r="HZ14" i="3"/>
  <c r="HZ38" i="3"/>
  <c r="HZ66" i="3"/>
  <c r="HZ39" i="3"/>
  <c r="HZ11" i="3"/>
  <c r="HZ33" i="3"/>
  <c r="HZ64" i="3"/>
  <c r="HZ10" i="3"/>
  <c r="HZ44" i="3"/>
  <c r="HZ84" i="3"/>
  <c r="HZ104" i="3"/>
  <c r="HZ35" i="3"/>
  <c r="HZ80" i="3"/>
  <c r="HZ101" i="3"/>
  <c r="HZ32" i="3"/>
  <c r="HZ71" i="3"/>
  <c r="HZ95" i="3"/>
  <c r="HZ13" i="3"/>
  <c r="HZ106" i="3"/>
  <c r="HZ94" i="3"/>
  <c r="HZ102" i="3"/>
  <c r="HZ54" i="3"/>
  <c r="HZ25" i="3"/>
  <c r="HZ24" i="3"/>
  <c r="HZ51" i="3"/>
  <c r="HZ72" i="3"/>
  <c r="HZ28" i="3"/>
  <c r="HZ62" i="3"/>
  <c r="HZ92" i="3"/>
  <c r="HZ23" i="3"/>
  <c r="HZ58" i="3"/>
  <c r="HZ89" i="3"/>
  <c r="HZ21" i="3"/>
  <c r="HZ55" i="3"/>
  <c r="HZ87" i="3"/>
  <c r="HZ103" i="3"/>
  <c r="HZ65" i="3"/>
  <c r="HZ47" i="3"/>
  <c r="HZ59" i="3"/>
  <c r="HZ26" i="3"/>
  <c r="HZ20" i="3"/>
  <c r="HZ56" i="3"/>
  <c r="HZ34" i="3"/>
  <c r="HZ100" i="3"/>
  <c r="HZ63" i="3"/>
  <c r="HZ27" i="3"/>
  <c r="HZ91" i="3"/>
  <c r="HZ90" i="3"/>
  <c r="HZ86" i="3"/>
  <c r="HZ15" i="3"/>
  <c r="HZ68" i="3"/>
  <c r="HZ57" i="3"/>
  <c r="HZ12" i="3"/>
  <c r="HZ85" i="3"/>
  <c r="HZ49" i="3"/>
  <c r="HZ99" i="3"/>
  <c r="HZ18" i="3"/>
  <c r="HZ98" i="3"/>
  <c r="HZ105" i="3"/>
  <c r="HZ31" i="3"/>
  <c r="HZ29" i="3"/>
  <c r="HZ52" i="3"/>
  <c r="HZ67" i="3"/>
  <c r="HZ30" i="3"/>
  <c r="HZ97" i="3"/>
  <c r="HZ61" i="3"/>
  <c r="HZ107" i="3"/>
  <c r="HZ70" i="3"/>
  <c r="HZ81" i="3"/>
  <c r="HZ78" i="3"/>
  <c r="HZ46" i="3"/>
  <c r="HZ16" i="3"/>
  <c r="HZ88" i="3"/>
  <c r="HZ53" i="3"/>
  <c r="HZ83" i="3"/>
  <c r="HZ36" i="3"/>
  <c r="KU25" i="3"/>
  <c r="KU48" i="3"/>
  <c r="KU17" i="3"/>
  <c r="KU21" i="3"/>
  <c r="KU22" i="3"/>
  <c r="KU47" i="3"/>
  <c r="KU49" i="3"/>
  <c r="KU27" i="3"/>
  <c r="KU58" i="3"/>
  <c r="KU80" i="3"/>
  <c r="KU96" i="3"/>
  <c r="KU36" i="3"/>
  <c r="KU71" i="3"/>
  <c r="KU97" i="3"/>
  <c r="KU85" i="3"/>
  <c r="KU61" i="3"/>
  <c r="KU99" i="3"/>
  <c r="KU103" i="3"/>
  <c r="KU72" i="3"/>
  <c r="KU26" i="3"/>
  <c r="KU37" i="3"/>
  <c r="KU90" i="3"/>
  <c r="KU87" i="3"/>
  <c r="KU52" i="3"/>
  <c r="KU45" i="3"/>
  <c r="KU23" i="3"/>
  <c r="KU18" i="3"/>
  <c r="KU51" i="3"/>
  <c r="KU46" i="3"/>
  <c r="KU79" i="3"/>
  <c r="KU35" i="3"/>
  <c r="KU66" i="3"/>
  <c r="KU88" i="3"/>
  <c r="KU104" i="3"/>
  <c r="KU59" i="3"/>
  <c r="KU89" i="3"/>
  <c r="KU32" i="3"/>
  <c r="KU30" i="3"/>
  <c r="KU83" i="3"/>
  <c r="KU34" i="3"/>
  <c r="KU56" i="3"/>
  <c r="KU94" i="3"/>
  <c r="KU95" i="3"/>
  <c r="KU68" i="3"/>
  <c r="KU106" i="3"/>
  <c r="KU10" i="3"/>
  <c r="KU19" i="3"/>
  <c r="KU44" i="3"/>
  <c r="KU31" i="3"/>
  <c r="KU84" i="3"/>
  <c r="KU55" i="3"/>
  <c r="KU105" i="3"/>
  <c r="KU69" i="3"/>
  <c r="KU33" i="3"/>
  <c r="KU65" i="3"/>
  <c r="KU98" i="3"/>
  <c r="KU39" i="3"/>
  <c r="KU13" i="3"/>
  <c r="KU15" i="3"/>
  <c r="KU54" i="3"/>
  <c r="KU50" i="3"/>
  <c r="KU92" i="3"/>
  <c r="KU67" i="3"/>
  <c r="KU63" i="3"/>
  <c r="KU91" i="3"/>
  <c r="KU64" i="3"/>
  <c r="KU29" i="3"/>
  <c r="KU57" i="3"/>
  <c r="KU20" i="3"/>
  <c r="KU53" i="3"/>
  <c r="KU62" i="3"/>
  <c r="KU81" i="3"/>
  <c r="KU107" i="3"/>
  <c r="KU60" i="3"/>
  <c r="KU14" i="3"/>
  <c r="KU101" i="3"/>
  <c r="KU78" i="3"/>
  <c r="KU12" i="3"/>
  <c r="KU70" i="3"/>
  <c r="KU93" i="3"/>
  <c r="KU73" i="3"/>
  <c r="KU82" i="3"/>
  <c r="KU16" i="3"/>
  <c r="KU100" i="3"/>
  <c r="KU86" i="3"/>
  <c r="KU24" i="3"/>
  <c r="KU102" i="3"/>
  <c r="KU28" i="3"/>
  <c r="KU38" i="3"/>
  <c r="KU11" i="3"/>
  <c r="HY39" i="3"/>
  <c r="HY45" i="3"/>
  <c r="HY13" i="3"/>
  <c r="HY18" i="3"/>
  <c r="HY51" i="3"/>
  <c r="HY46" i="3"/>
  <c r="HY48" i="3"/>
  <c r="HY24" i="3"/>
  <c r="HY21" i="3"/>
  <c r="HY22" i="3"/>
  <c r="HY47" i="3"/>
  <c r="HY23" i="3"/>
  <c r="HY15" i="3"/>
  <c r="HY54" i="3"/>
  <c r="HY10" i="3"/>
  <c r="HY34" i="3"/>
  <c r="HY65" i="3"/>
  <c r="HY87" i="3"/>
  <c r="HY103" i="3"/>
  <c r="HY33" i="3"/>
  <c r="HY64" i="3"/>
  <c r="HY86" i="3"/>
  <c r="HY102" i="3"/>
  <c r="HY58" i="3"/>
  <c r="HY96" i="3"/>
  <c r="HY59" i="3"/>
  <c r="HY97" i="3"/>
  <c r="HY63" i="3"/>
  <c r="HY62" i="3"/>
  <c r="HY31" i="3"/>
  <c r="HY79" i="3"/>
  <c r="HY25" i="3"/>
  <c r="HY53" i="3"/>
  <c r="HY49" i="3"/>
  <c r="HY16" i="3"/>
  <c r="HY38" i="3"/>
  <c r="HY69" i="3"/>
  <c r="HY91" i="3"/>
  <c r="HY107" i="3"/>
  <c r="HY37" i="3"/>
  <c r="HY68" i="3"/>
  <c r="HY90" i="3"/>
  <c r="HY106" i="3"/>
  <c r="HY66" i="3"/>
  <c r="HY104" i="3"/>
  <c r="HY67" i="3"/>
  <c r="HY105" i="3"/>
  <c r="HY71" i="3"/>
  <c r="HY100" i="3"/>
  <c r="HY84" i="3"/>
  <c r="HY78" i="3"/>
  <c r="HY12" i="3"/>
  <c r="HY26" i="3"/>
  <c r="HY73" i="3"/>
  <c r="HY17" i="3"/>
  <c r="HY72" i="3"/>
  <c r="HY27" i="3"/>
  <c r="HY28" i="3"/>
  <c r="HY32" i="3"/>
  <c r="HY70" i="3"/>
  <c r="HY14" i="3"/>
  <c r="HY95" i="3"/>
  <c r="HY94" i="3"/>
  <c r="HY81" i="3"/>
  <c r="HY85" i="3"/>
  <c r="HY52" i="3"/>
  <c r="HY44" i="3"/>
  <c r="HY30" i="3"/>
  <c r="HY83" i="3"/>
  <c r="HY29" i="3"/>
  <c r="HY82" i="3"/>
  <c r="HY35" i="3"/>
  <c r="HY36" i="3"/>
  <c r="HY55" i="3"/>
  <c r="HY101" i="3"/>
  <c r="HY11" i="3"/>
  <c r="HY57" i="3"/>
  <c r="HY56" i="3"/>
  <c r="HY80" i="3"/>
  <c r="HY92" i="3"/>
  <c r="HY99" i="3"/>
  <c r="HY89" i="3"/>
  <c r="HY20" i="3"/>
  <c r="HY50" i="3"/>
  <c r="HY61" i="3"/>
  <c r="HY19" i="3"/>
  <c r="HY60" i="3"/>
  <c r="HY93" i="3"/>
  <c r="HY98" i="3"/>
  <c r="HY88" i="3"/>
  <c r="KT25" i="3"/>
  <c r="KT52" i="3"/>
  <c r="KT13" i="3"/>
  <c r="KT16" i="3"/>
  <c r="KT32" i="3"/>
  <c r="KT63" i="3"/>
  <c r="KT85" i="3"/>
  <c r="KT101" i="3"/>
  <c r="KT12" i="3"/>
  <c r="KT17" i="3"/>
  <c r="KT46" i="3"/>
  <c r="KT35" i="3"/>
  <c r="KT66" i="3"/>
  <c r="KT88" i="3"/>
  <c r="KT104" i="3"/>
  <c r="KT72" i="3"/>
  <c r="KT26" i="3"/>
  <c r="KT73" i="3"/>
  <c r="KT22" i="3"/>
  <c r="KT106" i="3"/>
  <c r="KT91" i="3"/>
  <c r="KT82" i="3"/>
  <c r="KT30" i="3"/>
  <c r="KT78" i="3"/>
  <c r="KT45" i="3"/>
  <c r="KT10" i="3"/>
  <c r="KT36" i="3"/>
  <c r="KT71" i="3"/>
  <c r="KT97" i="3"/>
  <c r="KT44" i="3"/>
  <c r="KT53" i="3"/>
  <c r="KT31" i="3"/>
  <c r="KT70" i="3"/>
  <c r="KT96" i="3"/>
  <c r="KT64" i="3"/>
  <c r="KT34" i="3"/>
  <c r="KT95" i="3"/>
  <c r="KT90" i="3"/>
  <c r="KT107" i="3"/>
  <c r="KT99" i="3"/>
  <c r="KT39" i="3"/>
  <c r="KT23" i="3"/>
  <c r="KT18" i="3"/>
  <c r="KT55" i="3"/>
  <c r="KT81" i="3"/>
  <c r="KT105" i="3"/>
  <c r="KT54" i="3"/>
  <c r="KT47" i="3"/>
  <c r="KT50" i="3"/>
  <c r="KT80" i="3"/>
  <c r="KT100" i="3"/>
  <c r="KT86" i="3"/>
  <c r="KT57" i="3"/>
  <c r="KT103" i="3"/>
  <c r="KT79" i="3"/>
  <c r="KT11" i="3"/>
  <c r="KT51" i="3"/>
  <c r="KT59" i="3"/>
  <c r="KT89" i="3"/>
  <c r="KT24" i="3"/>
  <c r="KT14" i="3"/>
  <c r="KT49" i="3"/>
  <c r="KT58" i="3"/>
  <c r="KT84" i="3"/>
  <c r="KT33" i="3"/>
  <c r="KT94" i="3"/>
  <c r="KT65" i="3"/>
  <c r="KT37" i="3"/>
  <c r="KT38" i="3"/>
  <c r="KT60" i="3"/>
  <c r="KT83" i="3"/>
  <c r="KT67" i="3"/>
  <c r="KT27" i="3"/>
  <c r="KT102" i="3"/>
  <c r="KT69" i="3"/>
  <c r="KT20" i="3"/>
  <c r="KT93" i="3"/>
  <c r="KT62" i="3"/>
  <c r="KT87" i="3"/>
  <c r="KT29" i="3"/>
  <c r="KT48" i="3"/>
  <c r="KT15" i="3"/>
  <c r="KT92" i="3"/>
  <c r="KT68" i="3"/>
  <c r="KT98" i="3"/>
  <c r="KT28" i="3"/>
  <c r="KT19" i="3"/>
  <c r="KT56" i="3"/>
  <c r="KT21" i="3"/>
  <c r="KT61" i="3"/>
  <c r="IE78" i="3"/>
  <c r="IE48" i="3"/>
  <c r="IE24" i="3"/>
  <c r="IE18" i="3"/>
  <c r="IE51" i="3"/>
  <c r="IE46" i="3"/>
  <c r="IE45" i="3"/>
  <c r="IE29" i="3"/>
  <c r="IE60" i="3"/>
  <c r="IE82" i="3"/>
  <c r="IE98" i="3"/>
  <c r="IE34" i="3"/>
  <c r="IE73" i="3"/>
  <c r="IE99" i="3"/>
  <c r="IE69" i="3"/>
  <c r="IE55" i="3"/>
  <c r="IE93" i="3"/>
  <c r="IE105" i="3"/>
  <c r="IE66" i="3"/>
  <c r="IE104" i="3"/>
  <c r="IE50" i="3"/>
  <c r="IE92" i="3"/>
  <c r="IE97" i="3"/>
  <c r="IE52" i="3"/>
  <c r="IE13" i="3"/>
  <c r="IE21" i="3"/>
  <c r="IE22" i="3"/>
  <c r="IE47" i="3"/>
  <c r="IE49" i="3"/>
  <c r="IE10" i="3"/>
  <c r="IE37" i="3"/>
  <c r="IE68" i="3"/>
  <c r="IE90" i="3"/>
  <c r="IE106" i="3"/>
  <c r="IE61" i="3"/>
  <c r="IE87" i="3"/>
  <c r="IE26" i="3"/>
  <c r="IE107" i="3"/>
  <c r="IE71" i="3"/>
  <c r="IE36" i="3"/>
  <c r="IE35" i="3"/>
  <c r="IE88" i="3"/>
  <c r="IE89" i="3"/>
  <c r="IE70" i="3"/>
  <c r="IE28" i="3"/>
  <c r="IE25" i="3"/>
  <c r="IE17" i="3"/>
  <c r="IE12" i="3"/>
  <c r="IE23" i="3"/>
  <c r="IE64" i="3"/>
  <c r="IE102" i="3"/>
  <c r="IE83" i="3"/>
  <c r="IE91" i="3"/>
  <c r="IE101" i="3"/>
  <c r="IE80" i="3"/>
  <c r="IE62" i="3"/>
  <c r="IE39" i="3"/>
  <c r="IE19" i="3"/>
  <c r="IE44" i="3"/>
  <c r="IE16" i="3"/>
  <c r="IE72" i="3"/>
  <c r="IE30" i="3"/>
  <c r="IE95" i="3"/>
  <c r="IE32" i="3"/>
  <c r="IE81" i="3"/>
  <c r="IE96" i="3"/>
  <c r="IE84" i="3"/>
  <c r="IE15" i="3"/>
  <c r="IE33" i="3"/>
  <c r="IE57" i="3"/>
  <c r="IE63" i="3"/>
  <c r="IE59" i="3"/>
  <c r="IE54" i="3"/>
  <c r="IE103" i="3"/>
  <c r="IE100" i="3"/>
  <c r="IE79" i="3"/>
  <c r="IE53" i="3"/>
  <c r="IE56" i="3"/>
  <c r="IE65" i="3"/>
  <c r="IE85" i="3"/>
  <c r="IE31" i="3"/>
  <c r="IE20" i="3"/>
  <c r="IE86" i="3"/>
  <c r="IE27" i="3"/>
  <c r="IE94" i="3"/>
  <c r="IE11" i="3"/>
  <c r="IE14" i="3"/>
  <c r="IE38" i="3"/>
  <c r="IE58" i="3"/>
  <c r="IE67" i="3"/>
  <c r="IK52" i="3"/>
  <c r="IK45" i="3"/>
  <c r="IK23" i="3"/>
  <c r="IK21" i="3"/>
  <c r="IK22" i="3"/>
  <c r="IK47" i="3"/>
  <c r="IK49" i="3"/>
  <c r="IK33" i="3"/>
  <c r="IK64" i="3"/>
  <c r="IK86" i="3"/>
  <c r="IK102" i="3"/>
  <c r="IK38" i="3"/>
  <c r="IK80" i="3"/>
  <c r="IK101" i="3"/>
  <c r="IK59" i="3"/>
  <c r="IK97" i="3"/>
  <c r="IK93" i="3"/>
  <c r="IK87" i="3"/>
  <c r="IK55" i="3"/>
  <c r="IK36" i="3"/>
  <c r="IK57" i="3"/>
  <c r="IK24" i="3"/>
  <c r="IK89" i="3"/>
  <c r="IK17" i="3"/>
  <c r="IK18" i="3"/>
  <c r="IK46" i="3"/>
  <c r="IK56" i="3"/>
  <c r="IK94" i="3"/>
  <c r="IK91" i="3"/>
  <c r="IK34" i="3"/>
  <c r="IK71" i="3"/>
  <c r="IK30" i="3"/>
  <c r="IK105" i="3"/>
  <c r="IK39" i="3"/>
  <c r="IK13" i="3"/>
  <c r="IK11" i="3"/>
  <c r="IK19" i="3"/>
  <c r="IK53" i="3"/>
  <c r="IK44" i="3"/>
  <c r="IK14" i="3"/>
  <c r="IK37" i="3"/>
  <c r="IK68" i="3"/>
  <c r="IK90" i="3"/>
  <c r="IK106" i="3"/>
  <c r="IK58" i="3"/>
  <c r="IK85" i="3"/>
  <c r="IK107" i="3"/>
  <c r="IK70" i="3"/>
  <c r="IK61" i="3"/>
  <c r="IK104" i="3"/>
  <c r="IK103" i="3"/>
  <c r="IK66" i="3"/>
  <c r="IK73" i="3"/>
  <c r="IK84" i="3"/>
  <c r="IK31" i="3"/>
  <c r="IK20" i="3"/>
  <c r="IK78" i="3"/>
  <c r="IK51" i="3"/>
  <c r="IK25" i="3"/>
  <c r="IK72" i="3"/>
  <c r="IK27" i="3"/>
  <c r="IK63" i="3"/>
  <c r="IK81" i="3"/>
  <c r="IK28" i="3"/>
  <c r="IK88" i="3"/>
  <c r="IK100" i="3"/>
  <c r="IK67" i="3"/>
  <c r="IK16" i="3"/>
  <c r="IK54" i="3"/>
  <c r="IK98" i="3"/>
  <c r="IK50" i="3"/>
  <c r="IK35" i="3"/>
  <c r="IK95" i="3"/>
  <c r="IK79" i="3"/>
  <c r="IK60" i="3"/>
  <c r="IK83" i="3"/>
  <c r="IK12" i="3"/>
  <c r="IK96" i="3"/>
  <c r="IK62" i="3"/>
  <c r="IK48" i="3"/>
  <c r="IK29" i="3"/>
  <c r="IK32" i="3"/>
  <c r="IK92" i="3"/>
  <c r="IK99" i="3"/>
  <c r="IK15" i="3"/>
  <c r="IK69" i="3"/>
  <c r="IK26" i="3"/>
  <c r="IK10" i="3"/>
  <c r="IK82" i="3"/>
  <c r="IK65" i="3"/>
  <c r="KL25" i="3"/>
  <c r="KL45" i="3"/>
  <c r="KL61" i="3"/>
  <c r="KL83" i="3"/>
  <c r="KL99" i="3"/>
  <c r="KL10" i="3"/>
  <c r="KL27" i="3"/>
  <c r="KL47" i="3"/>
  <c r="KL63" i="3"/>
  <c r="KL85" i="3"/>
  <c r="KL101" i="3"/>
  <c r="KL11" i="3"/>
  <c r="KL48" i="3"/>
  <c r="KL86" i="3"/>
  <c r="KL30" i="3"/>
  <c r="KL82" i="3"/>
  <c r="KL32" i="3"/>
  <c r="KL84" i="3"/>
  <c r="KL26" i="3"/>
  <c r="KL80" i="3"/>
  <c r="KL88" i="3"/>
  <c r="KL70" i="3"/>
  <c r="KL16" i="3"/>
  <c r="KL33" i="3"/>
  <c r="KL53" i="3"/>
  <c r="KL69" i="3"/>
  <c r="KL91" i="3"/>
  <c r="KL107" i="3"/>
  <c r="KL18" i="3"/>
  <c r="KL35" i="3"/>
  <c r="KL55" i="3"/>
  <c r="KL71" i="3"/>
  <c r="KL93" i="3"/>
  <c r="KL24" i="3"/>
  <c r="KL28" i="3"/>
  <c r="KL64" i="3"/>
  <c r="KL102" i="3"/>
  <c r="KL54" i="3"/>
  <c r="KL104" i="3"/>
  <c r="KL58" i="3"/>
  <c r="KL106" i="3"/>
  <c r="KL52" i="3"/>
  <c r="KL100" i="3"/>
  <c r="KL98" i="3"/>
  <c r="KL13" i="3"/>
  <c r="KL37" i="3"/>
  <c r="KL73" i="3"/>
  <c r="KL78" i="3"/>
  <c r="KL39" i="3"/>
  <c r="KL81" i="3"/>
  <c r="KL79" i="3"/>
  <c r="KL72" i="3"/>
  <c r="KL66" i="3"/>
  <c r="KL68" i="3"/>
  <c r="KL62" i="3"/>
  <c r="KL23" i="3"/>
  <c r="KL12" i="3"/>
  <c r="KL49" i="3"/>
  <c r="KL87" i="3"/>
  <c r="KL14" i="3"/>
  <c r="KL51" i="3"/>
  <c r="KL89" i="3"/>
  <c r="KL19" i="3"/>
  <c r="KL94" i="3"/>
  <c r="KL92" i="3"/>
  <c r="KL96" i="3"/>
  <c r="KL90" i="3"/>
  <c r="KL60" i="3"/>
  <c r="KL20" i="3"/>
  <c r="KL57" i="3"/>
  <c r="KL95" i="3"/>
  <c r="KL22" i="3"/>
  <c r="KL59" i="3"/>
  <c r="KL97" i="3"/>
  <c r="KL36" i="3"/>
  <c r="KL17" i="3"/>
  <c r="KL21" i="3"/>
  <c r="KL15" i="3"/>
  <c r="KL34" i="3"/>
  <c r="KL65" i="3"/>
  <c r="KL105" i="3"/>
  <c r="KL38" i="3"/>
  <c r="KL103" i="3"/>
  <c r="KL56" i="3"/>
  <c r="KL50" i="3"/>
  <c r="KL31" i="3"/>
  <c r="KL44" i="3"/>
  <c r="KL29" i="3"/>
  <c r="KL67" i="3"/>
  <c r="KL46" i="3"/>
  <c r="II79" i="3"/>
  <c r="II20" i="3"/>
  <c r="II10" i="3"/>
  <c r="II18" i="3"/>
  <c r="II51" i="3"/>
  <c r="II46" i="3"/>
  <c r="II39" i="3"/>
  <c r="II27" i="3"/>
  <c r="II58" i="3"/>
  <c r="II80" i="3"/>
  <c r="II96" i="3"/>
  <c r="II26" i="3"/>
  <c r="II57" i="3"/>
  <c r="II73" i="3"/>
  <c r="II95" i="3"/>
  <c r="II28" i="3"/>
  <c r="II81" i="3"/>
  <c r="II29" i="3"/>
  <c r="II82" i="3"/>
  <c r="II55" i="3"/>
  <c r="II72" i="3"/>
  <c r="II85" i="3"/>
  <c r="II33" i="3"/>
  <c r="II25" i="3"/>
  <c r="II52" i="3"/>
  <c r="II16" i="3"/>
  <c r="II15" i="3"/>
  <c r="II12" i="3"/>
  <c r="II54" i="3"/>
  <c r="II13" i="3"/>
  <c r="II31" i="3"/>
  <c r="II62" i="3"/>
  <c r="II84" i="3"/>
  <c r="II100" i="3"/>
  <c r="II30" i="3"/>
  <c r="II61" i="3"/>
  <c r="II83" i="3"/>
  <c r="II99" i="3"/>
  <c r="II36" i="3"/>
  <c r="II89" i="3"/>
  <c r="II37" i="3"/>
  <c r="II90" i="3"/>
  <c r="II71" i="3"/>
  <c r="II94" i="3"/>
  <c r="II101" i="3"/>
  <c r="II86" i="3"/>
  <c r="II17" i="3"/>
  <c r="II22" i="3"/>
  <c r="II49" i="3"/>
  <c r="II35" i="3"/>
  <c r="II88" i="3"/>
  <c r="II34" i="3"/>
  <c r="II87" i="3"/>
  <c r="II59" i="3"/>
  <c r="II60" i="3"/>
  <c r="II93" i="3"/>
  <c r="II102" i="3"/>
  <c r="II21" i="3"/>
  <c r="II11" i="3"/>
  <c r="II104" i="3"/>
  <c r="II103" i="3"/>
  <c r="II98" i="3"/>
  <c r="II24" i="3"/>
  <c r="II53" i="3"/>
  <c r="II14" i="3"/>
  <c r="II50" i="3"/>
  <c r="II92" i="3"/>
  <c r="II38" i="3"/>
  <c r="II91" i="3"/>
  <c r="II67" i="3"/>
  <c r="II68" i="3"/>
  <c r="II56" i="3"/>
  <c r="II64" i="3"/>
  <c r="II48" i="3"/>
  <c r="II47" i="3"/>
  <c r="II66" i="3"/>
  <c r="II65" i="3"/>
  <c r="II97" i="3"/>
  <c r="II32" i="3"/>
  <c r="II23" i="3"/>
  <c r="II107" i="3"/>
  <c r="II19" i="3"/>
  <c r="II106" i="3"/>
  <c r="II44" i="3"/>
  <c r="II63" i="3"/>
  <c r="II78" i="3"/>
  <c r="II70" i="3"/>
  <c r="II105" i="3"/>
  <c r="II45" i="3"/>
  <c r="II69" i="3"/>
  <c r="KK48" i="3"/>
  <c r="KK10" i="3"/>
  <c r="KK16" i="3"/>
  <c r="KK21" i="3"/>
  <c r="KK22" i="3"/>
  <c r="KK47" i="3"/>
  <c r="KK49" i="3"/>
  <c r="KK37" i="3"/>
  <c r="KK68" i="3"/>
  <c r="KK90" i="3"/>
  <c r="KK106" i="3"/>
  <c r="KK55" i="3"/>
  <c r="KK71" i="3"/>
  <c r="KK93" i="3"/>
  <c r="KK30" i="3"/>
  <c r="KK83" i="3"/>
  <c r="KK31" i="3"/>
  <c r="KK84" i="3"/>
  <c r="KK65" i="3"/>
  <c r="KK66" i="3"/>
  <c r="KK57" i="3"/>
  <c r="KK27" i="3"/>
  <c r="KK78" i="3"/>
  <c r="KK11" i="3"/>
  <c r="KK51" i="3"/>
  <c r="KK29" i="3"/>
  <c r="KK82" i="3"/>
  <c r="KK32" i="3"/>
  <c r="KK85" i="3"/>
  <c r="KK61" i="3"/>
  <c r="KK62" i="3"/>
  <c r="KK103" i="3"/>
  <c r="KK95" i="3"/>
  <c r="KK39" i="3"/>
  <c r="KK79" i="3"/>
  <c r="KK45" i="3"/>
  <c r="KK23" i="3"/>
  <c r="KK19" i="3"/>
  <c r="KK53" i="3"/>
  <c r="KK44" i="3"/>
  <c r="KK14" i="3"/>
  <c r="KK56" i="3"/>
  <c r="KK72" i="3"/>
  <c r="KK94" i="3"/>
  <c r="KK28" i="3"/>
  <c r="KK59" i="3"/>
  <c r="KK81" i="3"/>
  <c r="KK97" i="3"/>
  <c r="KK38" i="3"/>
  <c r="KK91" i="3"/>
  <c r="KK50" i="3"/>
  <c r="KK92" i="3"/>
  <c r="KK87" i="3"/>
  <c r="KK88" i="3"/>
  <c r="KK73" i="3"/>
  <c r="KK80" i="3"/>
  <c r="KK25" i="3"/>
  <c r="KK13" i="3"/>
  <c r="KK18" i="3"/>
  <c r="KK46" i="3"/>
  <c r="KK60" i="3"/>
  <c r="KK98" i="3"/>
  <c r="KK63" i="3"/>
  <c r="KK101" i="3"/>
  <c r="KK99" i="3"/>
  <c r="KK100" i="3"/>
  <c r="KK104" i="3"/>
  <c r="KK17" i="3"/>
  <c r="KK54" i="3"/>
  <c r="KK102" i="3"/>
  <c r="KK105" i="3"/>
  <c r="KK34" i="3"/>
  <c r="KK58" i="3"/>
  <c r="KK15" i="3"/>
  <c r="KK67" i="3"/>
  <c r="KK26" i="3"/>
  <c r="KK52" i="3"/>
  <c r="KK86" i="3"/>
  <c r="KK70" i="3"/>
  <c r="KK20" i="3"/>
  <c r="KK33" i="3"/>
  <c r="KK36" i="3"/>
  <c r="KK69" i="3"/>
  <c r="KK35" i="3"/>
  <c r="KK24" i="3"/>
  <c r="KK64" i="3"/>
  <c r="KK107" i="3"/>
  <c r="KK12" i="3"/>
  <c r="KK89" i="3"/>
  <c r="KK96" i="3"/>
  <c r="IH39" i="3"/>
  <c r="IH20" i="3"/>
  <c r="IH19" i="3"/>
  <c r="IH53" i="3"/>
  <c r="IH45" i="3"/>
  <c r="IH52" i="3"/>
  <c r="IH14" i="3"/>
  <c r="IH29" i="3"/>
  <c r="IH60" i="3"/>
  <c r="IH82" i="3"/>
  <c r="IH98" i="3"/>
  <c r="IH38" i="3"/>
  <c r="IH83" i="3"/>
  <c r="IH107" i="3"/>
  <c r="IH62" i="3"/>
  <c r="IH96" i="3"/>
  <c r="IH57" i="3"/>
  <c r="IH31" i="3"/>
  <c r="IH36" i="3"/>
  <c r="IH28" i="3"/>
  <c r="IH78" i="3"/>
  <c r="IH10" i="3"/>
  <c r="IH18" i="3"/>
  <c r="IH51" i="3"/>
  <c r="IH23" i="3"/>
  <c r="IH46" i="3"/>
  <c r="IH27" i="3"/>
  <c r="IH33" i="3"/>
  <c r="IH64" i="3"/>
  <c r="IH86" i="3"/>
  <c r="IH102" i="3"/>
  <c r="IH61" i="3"/>
  <c r="IH91" i="3"/>
  <c r="IH26" i="3"/>
  <c r="IH66" i="3"/>
  <c r="IH104" i="3"/>
  <c r="IH69" i="3"/>
  <c r="IH58" i="3"/>
  <c r="IH67" i="3"/>
  <c r="IH93" i="3"/>
  <c r="IH25" i="3"/>
  <c r="IH15" i="3"/>
  <c r="IH17" i="3"/>
  <c r="IH13" i="3"/>
  <c r="IH68" i="3"/>
  <c r="IH106" i="3"/>
  <c r="IH95" i="3"/>
  <c r="IH80" i="3"/>
  <c r="IH87" i="3"/>
  <c r="IH88" i="3"/>
  <c r="IH89" i="3"/>
  <c r="IH32" i="3"/>
  <c r="IH81" i="3"/>
  <c r="IH16" i="3"/>
  <c r="IH12" i="3"/>
  <c r="IH49" i="3"/>
  <c r="IH37" i="3"/>
  <c r="IH90" i="3"/>
  <c r="IH65" i="3"/>
  <c r="IH35" i="3"/>
  <c r="IH44" i="3"/>
  <c r="IH70" i="3"/>
  <c r="IH55" i="3"/>
  <c r="IH59" i="3"/>
  <c r="IH85" i="3"/>
  <c r="IH79" i="3"/>
  <c r="IH47" i="3"/>
  <c r="IH56" i="3"/>
  <c r="IH73" i="3"/>
  <c r="IH30" i="3"/>
  <c r="IH71" i="3"/>
  <c r="IH97" i="3"/>
  <c r="IH48" i="3"/>
  <c r="IH24" i="3"/>
  <c r="IH72" i="3"/>
  <c r="IH103" i="3"/>
  <c r="IH99" i="3"/>
  <c r="IH101" i="3"/>
  <c r="IH21" i="3"/>
  <c r="IH11" i="3"/>
  <c r="IH94" i="3"/>
  <c r="IH50" i="3"/>
  <c r="IH92" i="3"/>
  <c r="IH105" i="3"/>
  <c r="IH84" i="3"/>
  <c r="IH22" i="3"/>
  <c r="IH100" i="3"/>
  <c r="IH54" i="3"/>
  <c r="IH63" i="3"/>
  <c r="IH34" i="3"/>
  <c r="KI24" i="3"/>
  <c r="KI79" i="3"/>
  <c r="KI16" i="3"/>
  <c r="KI19" i="3"/>
  <c r="KI53" i="3"/>
  <c r="KI44" i="3"/>
  <c r="KI14" i="3"/>
  <c r="KI32" i="3"/>
  <c r="KI63" i="3"/>
  <c r="KI85" i="3"/>
  <c r="KI101" i="3"/>
  <c r="KI34" i="3"/>
  <c r="KI70" i="3"/>
  <c r="KI98" i="3"/>
  <c r="KI33" i="3"/>
  <c r="KI69" i="3"/>
  <c r="KI96" i="3"/>
  <c r="KI56" i="3"/>
  <c r="KI104" i="3"/>
  <c r="KI84" i="3"/>
  <c r="KI37" i="3"/>
  <c r="KI100" i="3"/>
  <c r="KI61" i="3"/>
  <c r="KI78" i="3"/>
  <c r="KI25" i="3"/>
  <c r="KI45" i="3"/>
  <c r="KI18" i="3"/>
  <c r="KI51" i="3"/>
  <c r="KI46" i="3"/>
  <c r="KI52" i="3"/>
  <c r="KI36" i="3"/>
  <c r="KI67" i="3"/>
  <c r="KI89" i="3"/>
  <c r="KI105" i="3"/>
  <c r="KI50" i="3"/>
  <c r="KI82" i="3"/>
  <c r="KI103" i="3"/>
  <c r="KI38" i="3"/>
  <c r="KI80" i="3"/>
  <c r="KI102" i="3"/>
  <c r="KI66" i="3"/>
  <c r="KI31" i="3"/>
  <c r="KI95" i="3"/>
  <c r="KI62" i="3"/>
  <c r="KI88" i="3"/>
  <c r="KI72" i="3"/>
  <c r="KI39" i="3"/>
  <c r="KI23" i="3"/>
  <c r="KI12" i="3"/>
  <c r="KI17" i="3"/>
  <c r="KI71" i="3"/>
  <c r="KI11" i="3"/>
  <c r="KI87" i="3"/>
  <c r="KI58" i="3"/>
  <c r="KI107" i="3"/>
  <c r="KI57" i="3"/>
  <c r="KI73" i="3"/>
  <c r="KI48" i="3"/>
  <c r="KI54" i="3"/>
  <c r="KI93" i="3"/>
  <c r="KI13" i="3"/>
  <c r="KI83" i="3"/>
  <c r="KI35" i="3"/>
  <c r="KI20" i="3"/>
  <c r="KI21" i="3"/>
  <c r="KI47" i="3"/>
  <c r="KI28" i="3"/>
  <c r="KI81" i="3"/>
  <c r="KI29" i="3"/>
  <c r="KI92" i="3"/>
  <c r="KI64" i="3"/>
  <c r="KI30" i="3"/>
  <c r="KI68" i="3"/>
  <c r="KI90" i="3"/>
  <c r="KI15" i="3"/>
  <c r="KI55" i="3"/>
  <c r="KI60" i="3"/>
  <c r="KI86" i="3"/>
  <c r="KI106" i="3"/>
  <c r="KI22" i="3"/>
  <c r="KI65" i="3"/>
  <c r="KI26" i="3"/>
  <c r="KI91" i="3"/>
  <c r="KI10" i="3"/>
  <c r="KI94" i="3"/>
  <c r="KI49" i="3"/>
  <c r="KI27" i="3"/>
  <c r="KI99" i="3"/>
  <c r="KI59" i="3"/>
  <c r="KI97" i="3"/>
  <c r="IC48" i="3"/>
  <c r="IC10" i="3"/>
  <c r="IC16" i="3"/>
  <c r="IC21" i="3"/>
  <c r="IC22" i="3"/>
  <c r="IC47" i="3"/>
  <c r="IC49" i="3"/>
  <c r="IC32" i="3"/>
  <c r="IC63" i="3"/>
  <c r="IC85" i="3"/>
  <c r="IC101" i="3"/>
  <c r="IC37" i="3"/>
  <c r="IC68" i="3"/>
  <c r="IC90" i="3"/>
  <c r="IC106" i="3"/>
  <c r="IC69" i="3"/>
  <c r="IC107" i="3"/>
  <c r="IC70" i="3"/>
  <c r="IC26" i="3"/>
  <c r="IC73" i="3"/>
  <c r="IC27" i="3"/>
  <c r="IC35" i="3"/>
  <c r="IC79" i="3"/>
  <c r="IC78" i="3"/>
  <c r="IC13" i="3"/>
  <c r="IC11" i="3"/>
  <c r="IC18" i="3"/>
  <c r="IC51" i="3"/>
  <c r="IC46" i="3"/>
  <c r="IC24" i="3"/>
  <c r="IC55" i="3"/>
  <c r="IC71" i="3"/>
  <c r="IC93" i="3"/>
  <c r="IC29" i="3"/>
  <c r="IC60" i="3"/>
  <c r="IC82" i="3"/>
  <c r="IC98" i="3"/>
  <c r="IC38" i="3"/>
  <c r="IC91" i="3"/>
  <c r="IC50" i="3"/>
  <c r="IC92" i="3"/>
  <c r="IC57" i="3"/>
  <c r="IC95" i="3"/>
  <c r="IC58" i="3"/>
  <c r="IC66" i="3"/>
  <c r="IC20" i="3"/>
  <c r="IC23" i="3"/>
  <c r="IC53" i="3"/>
  <c r="IC14" i="3"/>
  <c r="IC67" i="3"/>
  <c r="IC105" i="3"/>
  <c r="IC72" i="3"/>
  <c r="IC30" i="3"/>
  <c r="IC31" i="3"/>
  <c r="IC34" i="3"/>
  <c r="IC80" i="3"/>
  <c r="IC25" i="3"/>
  <c r="IC52" i="3"/>
  <c r="IC12" i="3"/>
  <c r="IC28" i="3"/>
  <c r="IC81" i="3"/>
  <c r="IC33" i="3"/>
  <c r="IC86" i="3"/>
  <c r="IC61" i="3"/>
  <c r="IC62" i="3"/>
  <c r="IC65" i="3"/>
  <c r="IC96" i="3"/>
  <c r="IC45" i="3"/>
  <c r="IC44" i="3"/>
  <c r="IC89" i="3"/>
  <c r="IC94" i="3"/>
  <c r="IC84" i="3"/>
  <c r="IC88" i="3"/>
  <c r="IC56" i="3"/>
  <c r="IC87" i="3"/>
  <c r="IC17" i="3"/>
  <c r="IC54" i="3"/>
  <c r="IC97" i="3"/>
  <c r="IC102" i="3"/>
  <c r="IC100" i="3"/>
  <c r="IC104" i="3"/>
  <c r="IC19" i="3"/>
  <c r="IC36" i="3"/>
  <c r="IC83" i="3"/>
  <c r="IC64" i="3"/>
  <c r="IC103" i="3"/>
  <c r="IC39" i="3"/>
  <c r="IC99" i="3"/>
  <c r="IC15" i="3"/>
  <c r="IC59" i="3"/>
  <c r="IB78" i="3"/>
  <c r="IB20" i="3"/>
  <c r="IB45" i="3"/>
  <c r="IB13" i="3"/>
  <c r="IB27" i="3"/>
  <c r="IB58" i="3"/>
  <c r="IB80" i="3"/>
  <c r="IB11" i="3"/>
  <c r="IB49" i="3"/>
  <c r="IB54" i="3"/>
  <c r="IB34" i="3"/>
  <c r="IB65" i="3"/>
  <c r="IB87" i="3"/>
  <c r="IB103" i="3"/>
  <c r="IB55" i="3"/>
  <c r="IB93" i="3"/>
  <c r="IB33" i="3"/>
  <c r="IB86" i="3"/>
  <c r="IB28" i="3"/>
  <c r="IB106" i="3"/>
  <c r="IB97" i="3"/>
  <c r="IB101" i="3"/>
  <c r="IB90" i="3"/>
  <c r="IB25" i="3"/>
  <c r="IB48" i="3"/>
  <c r="IB23" i="3"/>
  <c r="IB21" i="3"/>
  <c r="IB31" i="3"/>
  <c r="IB62" i="3"/>
  <c r="IB84" i="3"/>
  <c r="IB19" i="3"/>
  <c r="IB15" i="3"/>
  <c r="IB14" i="3"/>
  <c r="IB38" i="3"/>
  <c r="IB69" i="3"/>
  <c r="IB91" i="3"/>
  <c r="IB107" i="3"/>
  <c r="IB63" i="3"/>
  <c r="IB98" i="3"/>
  <c r="IB56" i="3"/>
  <c r="IB94" i="3"/>
  <c r="IB59" i="3"/>
  <c r="IB29" i="3"/>
  <c r="IB36" i="3"/>
  <c r="IB102" i="3"/>
  <c r="IB10" i="3"/>
  <c r="IB22" i="3"/>
  <c r="IB66" i="3"/>
  <c r="IB53" i="3"/>
  <c r="IB26" i="3"/>
  <c r="IB73" i="3"/>
  <c r="IB18" i="3"/>
  <c r="IB104" i="3"/>
  <c r="IB100" i="3"/>
  <c r="IB60" i="3"/>
  <c r="IB68" i="3"/>
  <c r="IB24" i="3"/>
  <c r="IB88" i="3"/>
  <c r="IB57" i="3"/>
  <c r="IB71" i="3"/>
  <c r="IB81" i="3"/>
  <c r="IB52" i="3"/>
  <c r="IB50" i="3"/>
  <c r="IB44" i="3"/>
  <c r="IB99" i="3"/>
  <c r="IB72" i="3"/>
  <c r="IB89" i="3"/>
  <c r="IB79" i="3"/>
  <c r="IB16" i="3"/>
  <c r="IB47" i="3"/>
  <c r="IB70" i="3"/>
  <c r="IB46" i="3"/>
  <c r="IB30" i="3"/>
  <c r="IB83" i="3"/>
  <c r="IB32" i="3"/>
  <c r="IB51" i="3"/>
  <c r="IB105" i="3"/>
  <c r="IB82" i="3"/>
  <c r="IB37" i="3"/>
  <c r="IB39" i="3"/>
  <c r="IB35" i="3"/>
  <c r="IB12" i="3"/>
  <c r="IB95" i="3"/>
  <c r="IB64" i="3"/>
  <c r="IB67" i="3"/>
  <c r="IB17" i="3"/>
  <c r="IB92" i="3"/>
  <c r="IB61" i="3"/>
  <c r="IB85" i="3"/>
  <c r="IB96" i="3"/>
  <c r="IA10" i="3"/>
  <c r="IA28" i="3"/>
  <c r="IA50" i="3"/>
  <c r="IA67" i="3"/>
  <c r="IA89" i="3"/>
  <c r="IA11" i="3"/>
  <c r="IA29" i="3"/>
  <c r="IA51" i="3"/>
  <c r="IA68" i="3"/>
  <c r="IA90" i="3"/>
  <c r="IA20" i="3"/>
  <c r="IA27" i="3"/>
  <c r="IA49" i="3"/>
  <c r="IA66" i="3"/>
  <c r="IA88" i="3"/>
  <c r="IA104" i="3"/>
  <c r="IA87" i="3"/>
  <c r="IA30" i="3"/>
  <c r="IA102" i="3"/>
  <c r="IA38" i="3"/>
  <c r="IA105" i="3"/>
  <c r="IA95" i="3"/>
  <c r="IA14" i="3"/>
  <c r="IA32" i="3"/>
  <c r="IA55" i="3"/>
  <c r="IA71" i="3"/>
  <c r="IA93" i="3"/>
  <c r="IA15" i="3"/>
  <c r="IA33" i="3"/>
  <c r="IA56" i="3"/>
  <c r="IA72" i="3"/>
  <c r="IA94" i="3"/>
  <c r="IA13" i="3"/>
  <c r="IA31" i="3"/>
  <c r="IA54" i="3"/>
  <c r="IA70" i="3"/>
  <c r="IA92" i="3"/>
  <c r="IA26" i="3"/>
  <c r="IA101" i="3"/>
  <c r="IA53" i="3"/>
  <c r="IA107" i="3"/>
  <c r="IA61" i="3"/>
  <c r="IA48" i="3"/>
  <c r="IA57" i="3"/>
  <c r="IA79" i="3"/>
  <c r="IA36" i="3"/>
  <c r="IA81" i="3"/>
  <c r="IA19" i="3"/>
  <c r="IA60" i="3"/>
  <c r="IA98" i="3"/>
  <c r="IA35" i="3"/>
  <c r="IA80" i="3"/>
  <c r="IA47" i="3"/>
  <c r="IA69" i="3"/>
  <c r="IA83" i="3"/>
  <c r="IA34" i="3"/>
  <c r="IA18" i="3"/>
  <c r="IA59" i="3"/>
  <c r="IA97" i="3"/>
  <c r="IA37" i="3"/>
  <c r="IA82" i="3"/>
  <c r="IA17" i="3"/>
  <c r="IA58" i="3"/>
  <c r="IA96" i="3"/>
  <c r="IA106" i="3"/>
  <c r="IA78" i="3"/>
  <c r="IA73" i="3"/>
  <c r="IA45" i="3"/>
  <c r="IA24" i="3"/>
  <c r="IA39" i="3"/>
  <c r="IA84" i="3"/>
  <c r="IA91" i="3"/>
  <c r="IA103" i="3"/>
  <c r="IA63" i="3"/>
  <c r="IA46" i="3"/>
  <c r="IA22" i="3"/>
  <c r="IA100" i="3"/>
  <c r="IA21" i="3"/>
  <c r="IA85" i="3"/>
  <c r="IA44" i="3"/>
  <c r="IA99" i="3"/>
  <c r="IA25" i="3"/>
  <c r="IA65" i="3"/>
  <c r="IA52" i="3"/>
  <c r="IA62" i="3"/>
  <c r="IA16" i="3"/>
  <c r="IA64" i="3"/>
  <c r="IA12" i="3"/>
  <c r="IA23" i="3"/>
  <c r="IA86" i="3"/>
  <c r="D250" i="3"/>
  <c r="D256" i="3"/>
  <c r="D260" i="3"/>
  <c r="D254" i="3"/>
  <c r="D252" i="3"/>
  <c r="D259" i="3"/>
  <c r="D257" i="3"/>
  <c r="D258" i="3"/>
  <c r="D253" i="3"/>
  <c r="D251" i="3"/>
  <c r="D255" i="3"/>
  <c r="KR79" i="3"/>
  <c r="KR13" i="3"/>
  <c r="KR11" i="3"/>
  <c r="KR54" i="3"/>
  <c r="KR27" i="3"/>
  <c r="KR31" i="3"/>
  <c r="KR35" i="3"/>
  <c r="KR50" i="3"/>
  <c r="KR58" i="3"/>
  <c r="KR62" i="3"/>
  <c r="KR66" i="3"/>
  <c r="KR70" i="3"/>
  <c r="KR80" i="3"/>
  <c r="KR84" i="3"/>
  <c r="KR88" i="3"/>
  <c r="KR92" i="3"/>
  <c r="KR96" i="3"/>
  <c r="KR100" i="3"/>
  <c r="KR104" i="3"/>
  <c r="KR56" i="3"/>
  <c r="KR64" i="3"/>
  <c r="KR72" i="3"/>
  <c r="KR86" i="3"/>
  <c r="KR94" i="3"/>
  <c r="KR102" i="3"/>
  <c r="KR45" i="3"/>
  <c r="KR46" i="3"/>
  <c r="KR30" i="3"/>
  <c r="KR38" i="3"/>
  <c r="KR61" i="3"/>
  <c r="KR69" i="3"/>
  <c r="KR83" i="3"/>
  <c r="KR91" i="3"/>
  <c r="KR99" i="3"/>
  <c r="KR107" i="3"/>
  <c r="KR25" i="3"/>
  <c r="KR17" i="3"/>
  <c r="KR47" i="3"/>
  <c r="KR49" i="3"/>
  <c r="KR28" i="3"/>
  <c r="KR32" i="3"/>
  <c r="KR36" i="3"/>
  <c r="KR55" i="3"/>
  <c r="KR59" i="3"/>
  <c r="KR63" i="3"/>
  <c r="KR67" i="3"/>
  <c r="KR71" i="3"/>
  <c r="KR81" i="3"/>
  <c r="KR85" i="3"/>
  <c r="KR89" i="3"/>
  <c r="KR93" i="3"/>
  <c r="KR97" i="3"/>
  <c r="KR101" i="3"/>
  <c r="KR105" i="3"/>
  <c r="KR10" i="3"/>
  <c r="KR16" i="3"/>
  <c r="KR44" i="3"/>
  <c r="KR14" i="3"/>
  <c r="KR29" i="3"/>
  <c r="KR33" i="3"/>
  <c r="KR37" i="3"/>
  <c r="KR60" i="3"/>
  <c r="KR68" i="3"/>
  <c r="KR82" i="3"/>
  <c r="KR90" i="3"/>
  <c r="KR98" i="3"/>
  <c r="KR106" i="3"/>
  <c r="KR23" i="3"/>
  <c r="KR26" i="3"/>
  <c r="KR34" i="3"/>
  <c r="KR57" i="3"/>
  <c r="KR65" i="3"/>
  <c r="KR73" i="3"/>
  <c r="KR87" i="3"/>
  <c r="KR95" i="3"/>
  <c r="KR103" i="3"/>
  <c r="KR51" i="3"/>
  <c r="KR18" i="3"/>
  <c r="KR52" i="3"/>
  <c r="KR78" i="3"/>
  <c r="KR22" i="3"/>
  <c r="KR21" i="3"/>
  <c r="KR48" i="3"/>
  <c r="KR15" i="3"/>
  <c r="KR53" i="3"/>
  <c r="KR19" i="3"/>
  <c r="KR39" i="3"/>
  <c r="KR12" i="3"/>
  <c r="KR24" i="3"/>
  <c r="KR20" i="3"/>
  <c r="ID78" i="3"/>
  <c r="ID52" i="3"/>
  <c r="ID18" i="3"/>
  <c r="ID51" i="3"/>
  <c r="ID16" i="3"/>
  <c r="ID44" i="3"/>
  <c r="ID28" i="3"/>
  <c r="ID26" i="3"/>
  <c r="ID60" i="3"/>
  <c r="ID82" i="3"/>
  <c r="ID98" i="3"/>
  <c r="ID27" i="3"/>
  <c r="ID61" i="3"/>
  <c r="ID83" i="3"/>
  <c r="ID99" i="3"/>
  <c r="ID34" i="3"/>
  <c r="ID88" i="3"/>
  <c r="ID59" i="3"/>
  <c r="ID97" i="3"/>
  <c r="ID62" i="3"/>
  <c r="ID100" i="3"/>
  <c r="ID85" i="3"/>
  <c r="ID79" i="3"/>
  <c r="ID48" i="3"/>
  <c r="ID21" i="3"/>
  <c r="ID22" i="3"/>
  <c r="ID47" i="3"/>
  <c r="ID11" i="3"/>
  <c r="ID14" i="3"/>
  <c r="ID36" i="3"/>
  <c r="ID37" i="3"/>
  <c r="ID68" i="3"/>
  <c r="ID90" i="3"/>
  <c r="ID106" i="3"/>
  <c r="ID38" i="3"/>
  <c r="ID69" i="3"/>
  <c r="ID91" i="3"/>
  <c r="ID107" i="3"/>
  <c r="ID66" i="3"/>
  <c r="ID104" i="3"/>
  <c r="ID81" i="3"/>
  <c r="ID29" i="3"/>
  <c r="ID84" i="3"/>
  <c r="ID93" i="3"/>
  <c r="ID101" i="3"/>
  <c r="ID20" i="3"/>
  <c r="ID53" i="3"/>
  <c r="ID24" i="3"/>
  <c r="ID46" i="3"/>
  <c r="ID72" i="3"/>
  <c r="ID49" i="3"/>
  <c r="ID73" i="3"/>
  <c r="ID23" i="3"/>
  <c r="ID35" i="3"/>
  <c r="ID50" i="3"/>
  <c r="ID30" i="3"/>
  <c r="ID17" i="3"/>
  <c r="ID12" i="3"/>
  <c r="ID54" i="3"/>
  <c r="ID31" i="3"/>
  <c r="ID86" i="3"/>
  <c r="ID33" i="3"/>
  <c r="ID87" i="3"/>
  <c r="ID58" i="3"/>
  <c r="ID67" i="3"/>
  <c r="ID70" i="3"/>
  <c r="ID63" i="3"/>
  <c r="ID15" i="3"/>
  <c r="ID13" i="3"/>
  <c r="ID64" i="3"/>
  <c r="ID65" i="3"/>
  <c r="ID96" i="3"/>
  <c r="ID71" i="3"/>
  <c r="ID39" i="3"/>
  <c r="ID19" i="3"/>
  <c r="ID10" i="3"/>
  <c r="ID45" i="3"/>
  <c r="ID56" i="3"/>
  <c r="ID94" i="3"/>
  <c r="ID57" i="3"/>
  <c r="ID95" i="3"/>
  <c r="ID80" i="3"/>
  <c r="ID89" i="3"/>
  <c r="ID92" i="3"/>
  <c r="ID55" i="3"/>
  <c r="ID25" i="3"/>
  <c r="ID32" i="3"/>
  <c r="ID102" i="3"/>
  <c r="ID103" i="3"/>
  <c r="ID105" i="3"/>
  <c r="KV39" i="3"/>
  <c r="KV79" i="3"/>
  <c r="KV21" i="3"/>
  <c r="KV22" i="3"/>
  <c r="KV45" i="3"/>
  <c r="KV47" i="3"/>
  <c r="KV14" i="3"/>
  <c r="KV35" i="3"/>
  <c r="KV66" i="3"/>
  <c r="KV88" i="3"/>
  <c r="KV104" i="3"/>
  <c r="KV36" i="3"/>
  <c r="KV72" i="3"/>
  <c r="KV99" i="3"/>
  <c r="KV57" i="3"/>
  <c r="KV90" i="3"/>
  <c r="KV73" i="3"/>
  <c r="KV33" i="3"/>
  <c r="KV81" i="3"/>
  <c r="KV102" i="3"/>
  <c r="KV98" i="3"/>
  <c r="KV60" i="3"/>
  <c r="KV87" i="3"/>
  <c r="KV16" i="3"/>
  <c r="KV51" i="3"/>
  <c r="KV49" i="3"/>
  <c r="KV58" i="3"/>
  <c r="KV96" i="3"/>
  <c r="KV61" i="3"/>
  <c r="KV26" i="3"/>
  <c r="KV106" i="3"/>
  <c r="KV59" i="3"/>
  <c r="KV34" i="3"/>
  <c r="KV65" i="3"/>
  <c r="KV48" i="3"/>
  <c r="KV10" i="3"/>
  <c r="KV19" i="3"/>
  <c r="KV53" i="3"/>
  <c r="KV23" i="3"/>
  <c r="KV46" i="3"/>
  <c r="KV52" i="3"/>
  <c r="KV50" i="3"/>
  <c r="KV70" i="3"/>
  <c r="KV92" i="3"/>
  <c r="KV54" i="3"/>
  <c r="KV56" i="3"/>
  <c r="KV83" i="3"/>
  <c r="KV105" i="3"/>
  <c r="KV63" i="3"/>
  <c r="KV101" i="3"/>
  <c r="KV95" i="3"/>
  <c r="KV38" i="3"/>
  <c r="KV86" i="3"/>
  <c r="KV107" i="3"/>
  <c r="KV55" i="3"/>
  <c r="KV29" i="3"/>
  <c r="KV20" i="3"/>
  <c r="KV18" i="3"/>
  <c r="KV17" i="3"/>
  <c r="KV27" i="3"/>
  <c r="KV80" i="3"/>
  <c r="KV44" i="3"/>
  <c r="KV89" i="3"/>
  <c r="KV68" i="3"/>
  <c r="KV69" i="3"/>
  <c r="KV91" i="3"/>
  <c r="KV82" i="3"/>
  <c r="KV25" i="3"/>
  <c r="KV11" i="3"/>
  <c r="KV84" i="3"/>
  <c r="KV94" i="3"/>
  <c r="KV28" i="3"/>
  <c r="KV103" i="3"/>
  <c r="KV15" i="3"/>
  <c r="KV30" i="3"/>
  <c r="KV97" i="3"/>
  <c r="KV78" i="3"/>
  <c r="KV62" i="3"/>
  <c r="KV37" i="3"/>
  <c r="KV24" i="3"/>
  <c r="KV13" i="3"/>
  <c r="KV100" i="3"/>
  <c r="KV32" i="3"/>
  <c r="KV64" i="3"/>
  <c r="KV93" i="3"/>
  <c r="KV31" i="3"/>
  <c r="KV85" i="3"/>
  <c r="KV12" i="3"/>
  <c r="KV67" i="3"/>
  <c r="KV71" i="3"/>
  <c r="KS48" i="3"/>
  <c r="KS11" i="3"/>
  <c r="KS21" i="3"/>
  <c r="KS22" i="3"/>
  <c r="KS47" i="3"/>
  <c r="KS49" i="3"/>
  <c r="KS16" i="3"/>
  <c r="KS37" i="3"/>
  <c r="KS68" i="3"/>
  <c r="KS90" i="3"/>
  <c r="KS25" i="3"/>
  <c r="KS39" i="3"/>
  <c r="KS78" i="3"/>
  <c r="KS19" i="3"/>
  <c r="KS53" i="3"/>
  <c r="KS44" i="3"/>
  <c r="KS14" i="3"/>
  <c r="KS10" i="3"/>
  <c r="KS56" i="3"/>
  <c r="KS72" i="3"/>
  <c r="KS94" i="3"/>
  <c r="KS30" i="3"/>
  <c r="KS65" i="3"/>
  <c r="KS91" i="3"/>
  <c r="KS26" i="3"/>
  <c r="KS52" i="3"/>
  <c r="KS17" i="3"/>
  <c r="KS51" i="3"/>
  <c r="KS45" i="3"/>
  <c r="KS60" i="3"/>
  <c r="KS98" i="3"/>
  <c r="KS38" i="3"/>
  <c r="KS87" i="3"/>
  <c r="KS57" i="3"/>
  <c r="KS36" i="3"/>
  <c r="KS89" i="3"/>
  <c r="KS31" i="3"/>
  <c r="KS84" i="3"/>
  <c r="KS85" i="3"/>
  <c r="KS58" i="3"/>
  <c r="KS96" i="3"/>
  <c r="KS93" i="3"/>
  <c r="KS20" i="3"/>
  <c r="KS18" i="3"/>
  <c r="KS46" i="3"/>
  <c r="KS29" i="3"/>
  <c r="KS82" i="3"/>
  <c r="KS106" i="3"/>
  <c r="KS69" i="3"/>
  <c r="KS103" i="3"/>
  <c r="KS99" i="3"/>
  <c r="KS67" i="3"/>
  <c r="KS105" i="3"/>
  <c r="KS62" i="3"/>
  <c r="KS100" i="3"/>
  <c r="KS27" i="3"/>
  <c r="KS80" i="3"/>
  <c r="KS32" i="3"/>
  <c r="KS24" i="3"/>
  <c r="KS23" i="3"/>
  <c r="KS102" i="3"/>
  <c r="KS95" i="3"/>
  <c r="KS59" i="3"/>
  <c r="KS50" i="3"/>
  <c r="KS101" i="3"/>
  <c r="KS104" i="3"/>
  <c r="KS15" i="3"/>
  <c r="KS33" i="3"/>
  <c r="KS34" i="3"/>
  <c r="KS107" i="3"/>
  <c r="KS81" i="3"/>
  <c r="KS70" i="3"/>
  <c r="KS35" i="3"/>
  <c r="KS63" i="3"/>
  <c r="KS12" i="3"/>
  <c r="KS61" i="3"/>
  <c r="KS97" i="3"/>
  <c r="KS66" i="3"/>
  <c r="KS79" i="3"/>
  <c r="KS73" i="3"/>
  <c r="KS54" i="3"/>
  <c r="KS83" i="3"/>
  <c r="KS71" i="3"/>
  <c r="KS88" i="3"/>
  <c r="KS64" i="3"/>
  <c r="KS92" i="3"/>
  <c r="KS13" i="3"/>
  <c r="KS28" i="3"/>
  <c r="KS86" i="3"/>
  <c r="KS55" i="3"/>
  <c r="KJ25" i="3"/>
  <c r="KJ52" i="3"/>
  <c r="KJ78" i="3"/>
  <c r="KJ24" i="3"/>
  <c r="KJ39" i="3"/>
  <c r="KJ19" i="3"/>
  <c r="KJ53" i="3"/>
  <c r="KJ44" i="3"/>
  <c r="KJ14" i="3"/>
  <c r="KJ50" i="3"/>
  <c r="KJ70" i="3"/>
  <c r="KJ92" i="3"/>
  <c r="KJ10" i="3"/>
  <c r="KJ16" i="3"/>
  <c r="KJ32" i="3"/>
  <c r="KJ63" i="3"/>
  <c r="KJ85" i="3"/>
  <c r="KJ101" i="3"/>
  <c r="KJ30" i="3"/>
  <c r="KJ61" i="3"/>
  <c r="KJ83" i="3"/>
  <c r="KJ99" i="3"/>
  <c r="KJ64" i="3"/>
  <c r="KJ68" i="3"/>
  <c r="KJ72" i="3"/>
  <c r="KJ29" i="3"/>
  <c r="KJ79" i="3"/>
  <c r="KJ18" i="3"/>
  <c r="KJ51" i="3"/>
  <c r="KJ46" i="3"/>
  <c r="KJ27" i="3"/>
  <c r="KJ58" i="3"/>
  <c r="KJ80" i="3"/>
  <c r="KJ96" i="3"/>
  <c r="KJ45" i="3"/>
  <c r="KJ23" i="3"/>
  <c r="KJ36" i="3"/>
  <c r="KJ67" i="3"/>
  <c r="KJ89" i="3"/>
  <c r="KJ105" i="3"/>
  <c r="KJ34" i="3"/>
  <c r="KJ65" i="3"/>
  <c r="KJ87" i="3"/>
  <c r="KJ103" i="3"/>
  <c r="KJ86" i="3"/>
  <c r="KJ90" i="3"/>
  <c r="KJ94" i="3"/>
  <c r="KJ98" i="3"/>
  <c r="KJ48" i="3"/>
  <c r="KJ12" i="3"/>
  <c r="KJ31" i="3"/>
  <c r="KJ84" i="3"/>
  <c r="KJ13" i="3"/>
  <c r="KJ55" i="3"/>
  <c r="KJ93" i="3"/>
  <c r="KJ38" i="3"/>
  <c r="KJ91" i="3"/>
  <c r="KJ102" i="3"/>
  <c r="KJ60" i="3"/>
  <c r="KJ15" i="3"/>
  <c r="KJ54" i="3"/>
  <c r="KJ62" i="3"/>
  <c r="KJ100" i="3"/>
  <c r="KJ11" i="3"/>
  <c r="KJ71" i="3"/>
  <c r="KJ20" i="3"/>
  <c r="KJ69" i="3"/>
  <c r="KJ107" i="3"/>
  <c r="KJ106" i="3"/>
  <c r="KJ47" i="3"/>
  <c r="KJ88" i="3"/>
  <c r="KJ59" i="3"/>
  <c r="KJ57" i="3"/>
  <c r="KJ37" i="3"/>
  <c r="KJ49" i="3"/>
  <c r="KJ104" i="3"/>
  <c r="KJ81" i="3"/>
  <c r="KJ73" i="3"/>
  <c r="KJ56" i="3"/>
  <c r="KJ21" i="3"/>
  <c r="KJ35" i="3"/>
  <c r="KJ17" i="3"/>
  <c r="KJ97" i="3"/>
  <c r="KJ95" i="3"/>
  <c r="KJ82" i="3"/>
  <c r="KJ22" i="3"/>
  <c r="KJ66" i="3"/>
  <c r="KJ28" i="3"/>
  <c r="KJ26" i="3"/>
  <c r="KJ33" i="3"/>
  <c r="HW25" i="3"/>
  <c r="HW13" i="3"/>
  <c r="HW11" i="3"/>
  <c r="HW18" i="3"/>
  <c r="HW51" i="3"/>
  <c r="HW46" i="3"/>
  <c r="HW27" i="3"/>
  <c r="HW50" i="3"/>
  <c r="HW70" i="3"/>
  <c r="HW92" i="3"/>
  <c r="HW39" i="3"/>
  <c r="HW38" i="3"/>
  <c r="HW69" i="3"/>
  <c r="HW91" i="3"/>
  <c r="HW107" i="3"/>
  <c r="HW71" i="3"/>
  <c r="HW33" i="3"/>
  <c r="HW86" i="3"/>
  <c r="HW37" i="3"/>
  <c r="HW90" i="3"/>
  <c r="HW97" i="3"/>
  <c r="HW81" i="3"/>
  <c r="HW78" i="3"/>
  <c r="HW10" i="3"/>
  <c r="HW16" i="3"/>
  <c r="HW21" i="3"/>
  <c r="HW22" i="3"/>
  <c r="HW47" i="3"/>
  <c r="HW49" i="3"/>
  <c r="HW31" i="3"/>
  <c r="HW62" i="3"/>
  <c r="HW84" i="3"/>
  <c r="HW100" i="3"/>
  <c r="HW30" i="3"/>
  <c r="HW61" i="3"/>
  <c r="HW83" i="3"/>
  <c r="HW99" i="3"/>
  <c r="HW55" i="3"/>
  <c r="HW93" i="3"/>
  <c r="HW64" i="3"/>
  <c r="HW102" i="3"/>
  <c r="HW68" i="3"/>
  <c r="HW106" i="3"/>
  <c r="HW105" i="3"/>
  <c r="HW36" i="3"/>
  <c r="HW48" i="3"/>
  <c r="HW52" i="3"/>
  <c r="HW12" i="3"/>
  <c r="HW26" i="3"/>
  <c r="HW80" i="3"/>
  <c r="HW24" i="3"/>
  <c r="HW73" i="3"/>
  <c r="HW32" i="3"/>
  <c r="HW56" i="3"/>
  <c r="HW60" i="3"/>
  <c r="HW67" i="3"/>
  <c r="HW45" i="3"/>
  <c r="HW19" i="3"/>
  <c r="HW44" i="3"/>
  <c r="HW35" i="3"/>
  <c r="HW88" i="3"/>
  <c r="HW34" i="3"/>
  <c r="HW87" i="3"/>
  <c r="HW63" i="3"/>
  <c r="HW72" i="3"/>
  <c r="HW82" i="3"/>
  <c r="HW28" i="3"/>
  <c r="HW17" i="3"/>
  <c r="HW54" i="3"/>
  <c r="HW96" i="3"/>
  <c r="HW95" i="3"/>
  <c r="HW94" i="3"/>
  <c r="HW89" i="3"/>
  <c r="HW79" i="3"/>
  <c r="HW57" i="3"/>
  <c r="HW98" i="3"/>
  <c r="HW23" i="3"/>
  <c r="AO22" i="4" s="1"/>
  <c r="HW14" i="3"/>
  <c r="HW104" i="3"/>
  <c r="HW103" i="3"/>
  <c r="HW29" i="3"/>
  <c r="HW15" i="3"/>
  <c r="HW58" i="3"/>
  <c r="HW85" i="3"/>
  <c r="HW20" i="3"/>
  <c r="HW101" i="3"/>
  <c r="HW53" i="3"/>
  <c r="HW59" i="3"/>
  <c r="HW66" i="3"/>
  <c r="HW65" i="3"/>
  <c r="KO52" i="3"/>
  <c r="KO23" i="3"/>
  <c r="KO21" i="3"/>
  <c r="KO22" i="3"/>
  <c r="KO47" i="3"/>
  <c r="KO49" i="3"/>
  <c r="KO17" i="3"/>
  <c r="KO37" i="3"/>
  <c r="KO68" i="3"/>
  <c r="KO90" i="3"/>
  <c r="KO106" i="3"/>
  <c r="KO59" i="3"/>
  <c r="KO87" i="3"/>
  <c r="KO30" i="3"/>
  <c r="KO83" i="3"/>
  <c r="KO95" i="3"/>
  <c r="KO26" i="3"/>
  <c r="KO62" i="3"/>
  <c r="KO89" i="3"/>
  <c r="KO69" i="3"/>
  <c r="KO80" i="3"/>
  <c r="KO63" i="3"/>
  <c r="KO39" i="3"/>
  <c r="KO11" i="3"/>
  <c r="KO51" i="3"/>
  <c r="KO10" i="3"/>
  <c r="KO60" i="3"/>
  <c r="KO98" i="3"/>
  <c r="KO70" i="3"/>
  <c r="KO61" i="3"/>
  <c r="KO71" i="3"/>
  <c r="KO73" i="3"/>
  <c r="KO107" i="3"/>
  <c r="KO58" i="3"/>
  <c r="KO78" i="3"/>
  <c r="KO20" i="3"/>
  <c r="KO13" i="3"/>
  <c r="KO19" i="3"/>
  <c r="KO53" i="3"/>
  <c r="KO44" i="3"/>
  <c r="KO14" i="3"/>
  <c r="KO48" i="3"/>
  <c r="KO56" i="3"/>
  <c r="KO72" i="3"/>
  <c r="KO94" i="3"/>
  <c r="KO28" i="3"/>
  <c r="KO65" i="3"/>
  <c r="KO92" i="3"/>
  <c r="KO55" i="3"/>
  <c r="KO88" i="3"/>
  <c r="KO35" i="3"/>
  <c r="KO31" i="3"/>
  <c r="KO67" i="3"/>
  <c r="KO100" i="3"/>
  <c r="KO96" i="3"/>
  <c r="KO101" i="3"/>
  <c r="KO91" i="3"/>
  <c r="KO79" i="3"/>
  <c r="KO18" i="3"/>
  <c r="KO46" i="3"/>
  <c r="KO29" i="3"/>
  <c r="KO82" i="3"/>
  <c r="KO34" i="3"/>
  <c r="KO97" i="3"/>
  <c r="KO93" i="3"/>
  <c r="KO36" i="3"/>
  <c r="KO105" i="3"/>
  <c r="KO85" i="3"/>
  <c r="KO15" i="3"/>
  <c r="KO33" i="3"/>
  <c r="KO50" i="3"/>
  <c r="KO104" i="3"/>
  <c r="KO32" i="3"/>
  <c r="KO45" i="3"/>
  <c r="KO86" i="3"/>
  <c r="KO57" i="3"/>
  <c r="KO16" i="3"/>
  <c r="KO66" i="3"/>
  <c r="KO25" i="3"/>
  <c r="KO12" i="3"/>
  <c r="KO64" i="3"/>
  <c r="KO81" i="3"/>
  <c r="KO99" i="3"/>
  <c r="KO38" i="3"/>
  <c r="KO54" i="3"/>
  <c r="KO103" i="3"/>
  <c r="KO27" i="3"/>
  <c r="KO24" i="3"/>
  <c r="KO102" i="3"/>
  <c r="KO84" i="3"/>
  <c r="KN39" i="3"/>
  <c r="KN52" i="3"/>
  <c r="KN24" i="3"/>
  <c r="KN15" i="3"/>
  <c r="KN12" i="3"/>
  <c r="KN10" i="3"/>
  <c r="KN16" i="3"/>
  <c r="KN30" i="3"/>
  <c r="KN61" i="3"/>
  <c r="KN83" i="3"/>
  <c r="KN99" i="3"/>
  <c r="KN50" i="3"/>
  <c r="KN84" i="3"/>
  <c r="KN14" i="3"/>
  <c r="KN80" i="3"/>
  <c r="KN37" i="3"/>
  <c r="KN90" i="3"/>
  <c r="KN32" i="3"/>
  <c r="KN85" i="3"/>
  <c r="KN64" i="3"/>
  <c r="KN59" i="3"/>
  <c r="KN97" i="3"/>
  <c r="KN102" i="3"/>
  <c r="KN25" i="3"/>
  <c r="KN79" i="3"/>
  <c r="KN21" i="3"/>
  <c r="KN22" i="3"/>
  <c r="KN17" i="3"/>
  <c r="KN47" i="3"/>
  <c r="KN44" i="3"/>
  <c r="KN34" i="3"/>
  <c r="KN65" i="3"/>
  <c r="KN87" i="3"/>
  <c r="KN103" i="3"/>
  <c r="KN58" i="3"/>
  <c r="KN88" i="3"/>
  <c r="KN27" i="3"/>
  <c r="KN92" i="3"/>
  <c r="KN60" i="3"/>
  <c r="KN98" i="3"/>
  <c r="KN55" i="3"/>
  <c r="KN93" i="3"/>
  <c r="KN94" i="3"/>
  <c r="KN67" i="3"/>
  <c r="KN105" i="3"/>
  <c r="KN48" i="3"/>
  <c r="KN19" i="3"/>
  <c r="KN45" i="3"/>
  <c r="KN54" i="3"/>
  <c r="KN69" i="3"/>
  <c r="KN107" i="3"/>
  <c r="KN96" i="3"/>
  <c r="KN104" i="3"/>
  <c r="KN106" i="3"/>
  <c r="KN101" i="3"/>
  <c r="KN81" i="3"/>
  <c r="KN13" i="3"/>
  <c r="KN53" i="3"/>
  <c r="KN46" i="3"/>
  <c r="KN38" i="3"/>
  <c r="KN91" i="3"/>
  <c r="KN66" i="3"/>
  <c r="KN35" i="3"/>
  <c r="KN68" i="3"/>
  <c r="KN63" i="3"/>
  <c r="KN28" i="3"/>
  <c r="KN33" i="3"/>
  <c r="KN20" i="3"/>
  <c r="KN23" i="3"/>
  <c r="KN73" i="3"/>
  <c r="KN100" i="3"/>
  <c r="KN86" i="3"/>
  <c r="KN89" i="3"/>
  <c r="KN11" i="3"/>
  <c r="KN49" i="3"/>
  <c r="KN95" i="3"/>
  <c r="KN62" i="3"/>
  <c r="KN71" i="3"/>
  <c r="KN72" i="3"/>
  <c r="KN18" i="3"/>
  <c r="KN31" i="3"/>
  <c r="KN56" i="3"/>
  <c r="KN29" i="3"/>
  <c r="KN51" i="3"/>
  <c r="KN70" i="3"/>
  <c r="KN36" i="3"/>
  <c r="KN26" i="3"/>
  <c r="KN82" i="3"/>
  <c r="KN78" i="3"/>
  <c r="KN57" i="3"/>
  <c r="KM15" i="3"/>
  <c r="KM19" i="3"/>
  <c r="KM36" i="3"/>
  <c r="KM56" i="3"/>
  <c r="KM72" i="3"/>
  <c r="KM94" i="3"/>
  <c r="KM13" i="3"/>
  <c r="KM30" i="3"/>
  <c r="KM50" i="3"/>
  <c r="KM66" i="3"/>
  <c r="KM88" i="3"/>
  <c r="KM104" i="3"/>
  <c r="KM35" i="3"/>
  <c r="KM71" i="3"/>
  <c r="KM79" i="3"/>
  <c r="KM45" i="3"/>
  <c r="KM95" i="3"/>
  <c r="KM33" i="3"/>
  <c r="KM87" i="3"/>
  <c r="KM29" i="3"/>
  <c r="KM81" i="3"/>
  <c r="KM89" i="3"/>
  <c r="KM73" i="3"/>
  <c r="KM24" i="3"/>
  <c r="KM48" i="3"/>
  <c r="KM86" i="3"/>
  <c r="KM21" i="3"/>
  <c r="KM58" i="3"/>
  <c r="KM96" i="3"/>
  <c r="KM55" i="3"/>
  <c r="KM20" i="3"/>
  <c r="KM12" i="3"/>
  <c r="KM107" i="3"/>
  <c r="KM103" i="3"/>
  <c r="KM61" i="3"/>
  <c r="KM23" i="3"/>
  <c r="KM44" i="3"/>
  <c r="KM60" i="3"/>
  <c r="KM82" i="3"/>
  <c r="KM98" i="3"/>
  <c r="KM17" i="3"/>
  <c r="KM34" i="3"/>
  <c r="KM54" i="3"/>
  <c r="KM70" i="3"/>
  <c r="KM92" i="3"/>
  <c r="KM10" i="3"/>
  <c r="KM47" i="3"/>
  <c r="KM85" i="3"/>
  <c r="KM78" i="3"/>
  <c r="KM57" i="3"/>
  <c r="KM105" i="3"/>
  <c r="KM49" i="3"/>
  <c r="KM97" i="3"/>
  <c r="KM39" i="3"/>
  <c r="KM91" i="3"/>
  <c r="KM51" i="3"/>
  <c r="KM14" i="3"/>
  <c r="KM28" i="3"/>
  <c r="KM64" i="3"/>
  <c r="KM102" i="3"/>
  <c r="KM38" i="3"/>
  <c r="KM80" i="3"/>
  <c r="KM18" i="3"/>
  <c r="KM93" i="3"/>
  <c r="KM67" i="3"/>
  <c r="KM59" i="3"/>
  <c r="KM53" i="3"/>
  <c r="KM99" i="3"/>
  <c r="KM11" i="3"/>
  <c r="KM90" i="3"/>
  <c r="KM62" i="3"/>
  <c r="KM63" i="3"/>
  <c r="KM22" i="3"/>
  <c r="KM37" i="3"/>
  <c r="KM26" i="3"/>
  <c r="KM31" i="3"/>
  <c r="KM46" i="3"/>
  <c r="KM83" i="3"/>
  <c r="KM32" i="3"/>
  <c r="KM106" i="3"/>
  <c r="KM84" i="3"/>
  <c r="KM101" i="3"/>
  <c r="KM69" i="3"/>
  <c r="KM25" i="3"/>
  <c r="KM52" i="3"/>
  <c r="KM100" i="3"/>
  <c r="KM16" i="3"/>
  <c r="KM68" i="3"/>
  <c r="KM27" i="3"/>
  <c r="KM65" i="3"/>
  <c r="H39" i="5"/>
  <c r="H36" i="5"/>
  <c r="F136" i="7" s="1"/>
  <c r="H25" i="5"/>
  <c r="F125" i="7" s="1"/>
  <c r="H12" i="5"/>
  <c r="F152" i="7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F148" i="7"/>
  <c r="G148" i="7" s="1"/>
  <c r="H148" i="7" s="1"/>
  <c r="I148" i="7" s="1"/>
  <c r="J148" i="7" s="1"/>
  <c r="K148" i="7" s="1"/>
  <c r="L148" i="7" s="1"/>
  <c r="M148" i="7" s="1"/>
  <c r="N148" i="7" s="1"/>
  <c r="O148" i="7" s="1"/>
  <c r="P148" i="7" s="1"/>
  <c r="Q148" i="7" s="1"/>
  <c r="H15" i="5"/>
  <c r="AJ24" i="4"/>
  <c r="AJ43" i="4"/>
  <c r="F150" i="7"/>
  <c r="G150" i="7" s="1"/>
  <c r="H150" i="7" s="1"/>
  <c r="I150" i="7" s="1"/>
  <c r="J150" i="7" s="1"/>
  <c r="K150" i="7" s="1"/>
  <c r="L150" i="7" s="1"/>
  <c r="M150" i="7" s="1"/>
  <c r="N150" i="7" s="1"/>
  <c r="O150" i="7" s="1"/>
  <c r="P150" i="7" s="1"/>
  <c r="Q150" i="7" s="1"/>
  <c r="F147" i="7"/>
  <c r="G147" i="7" s="1"/>
  <c r="H147" i="7" s="1"/>
  <c r="I147" i="7" s="1"/>
  <c r="J147" i="7" s="1"/>
  <c r="K147" i="7" s="1"/>
  <c r="L147" i="7" s="1"/>
  <c r="M147" i="7" s="1"/>
  <c r="N147" i="7" s="1"/>
  <c r="O147" i="7" s="1"/>
  <c r="P147" i="7" s="1"/>
  <c r="Q147" i="7" s="1"/>
  <c r="AJ23" i="4"/>
  <c r="AJ22" i="4"/>
  <c r="AJ12" i="4"/>
  <c r="AJ47" i="4"/>
  <c r="AJ53" i="4"/>
  <c r="AJ19" i="4"/>
  <c r="FF3" i="3"/>
  <c r="H11" i="5"/>
  <c r="F111" i="7" s="1"/>
  <c r="H24" i="5"/>
  <c r="F151" i="7"/>
  <c r="G151" i="7" s="1"/>
  <c r="H151" i="7" s="1"/>
  <c r="I151" i="7" s="1"/>
  <c r="J151" i="7" s="1"/>
  <c r="K151" i="7" s="1"/>
  <c r="L151" i="7" s="1"/>
  <c r="M151" i="7" s="1"/>
  <c r="N151" i="7" s="1"/>
  <c r="O151" i="7" s="1"/>
  <c r="P151" i="7" s="1"/>
  <c r="Q151" i="7" s="1"/>
  <c r="H18" i="5"/>
  <c r="F153" i="7"/>
  <c r="G153" i="7" s="1"/>
  <c r="H153" i="7" s="1"/>
  <c r="I153" i="7" s="1"/>
  <c r="J153" i="7" s="1"/>
  <c r="K153" i="7" s="1"/>
  <c r="L153" i="7" s="1"/>
  <c r="M153" i="7" s="1"/>
  <c r="N153" i="7" s="1"/>
  <c r="O153" i="7" s="1"/>
  <c r="P153" i="7" s="1"/>
  <c r="Q153" i="7" s="1"/>
  <c r="HM28" i="3"/>
  <c r="HM45" i="3"/>
  <c r="HM102" i="3"/>
  <c r="HM68" i="3"/>
  <c r="HM78" i="3"/>
  <c r="HM18" i="3"/>
  <c r="HM37" i="3"/>
  <c r="HM39" i="3"/>
  <c r="HM104" i="3"/>
  <c r="HM59" i="3"/>
  <c r="HM100" i="3"/>
  <c r="HM36" i="3"/>
  <c r="HM13" i="3"/>
  <c r="HM85" i="3"/>
  <c r="HM98" i="3"/>
  <c r="HM83" i="3"/>
  <c r="HM79" i="3"/>
  <c r="HM80" i="3"/>
  <c r="HM53" i="3"/>
  <c r="HM34" i="3"/>
  <c r="HM19" i="3"/>
  <c r="HM31" i="3"/>
  <c r="HM86" i="3"/>
  <c r="HM90" i="3"/>
  <c r="HM82" i="3"/>
  <c r="HM72" i="3"/>
  <c r="HM49" i="3"/>
  <c r="HM26" i="3"/>
  <c r="HM11" i="3"/>
  <c r="HM94" i="3"/>
  <c r="HM44" i="3"/>
  <c r="HM17" i="3"/>
  <c r="HM89" i="3"/>
  <c r="HM106" i="3"/>
  <c r="HM91" i="3"/>
  <c r="HM51" i="3"/>
  <c r="HM58" i="3"/>
  <c r="HM71" i="3"/>
  <c r="HM63" i="3"/>
  <c r="HM56" i="3"/>
  <c r="HM101" i="3"/>
  <c r="HM22" i="3"/>
  <c r="HM96" i="3"/>
  <c r="HM70" i="3"/>
  <c r="HM87" i="3"/>
  <c r="HM95" i="3"/>
  <c r="HM30" i="3"/>
  <c r="HM25" i="3"/>
  <c r="HM99" i="3"/>
  <c r="HM93" i="3"/>
  <c r="HM48" i="3"/>
  <c r="HM64" i="3"/>
  <c r="HM32" i="3"/>
  <c r="HM29" i="3"/>
  <c r="HM50" i="3"/>
  <c r="HM24" i="3"/>
  <c r="HM69" i="3"/>
  <c r="HM55" i="3"/>
  <c r="HM107" i="3"/>
  <c r="HM97" i="3"/>
  <c r="HM52" i="3"/>
  <c r="HM23" i="3"/>
  <c r="HM14" i="3"/>
  <c r="HM21" i="3"/>
  <c r="HM81" i="3"/>
  <c r="HM73" i="3"/>
  <c r="HM62" i="3"/>
  <c r="HM33" i="3"/>
  <c r="HM103" i="3"/>
  <c r="HM88" i="3"/>
  <c r="HM57" i="3"/>
  <c r="HM10" i="3"/>
  <c r="HM92" i="3"/>
  <c r="HM15" i="3"/>
  <c r="HM66" i="3"/>
  <c r="HM54" i="3"/>
  <c r="HM27" i="3"/>
  <c r="HM12" i="3"/>
  <c r="HM47" i="3"/>
  <c r="HM35" i="3"/>
  <c r="HM84" i="3"/>
  <c r="HM60" i="3"/>
  <c r="HM61" i="3"/>
  <c r="HM20" i="3"/>
  <c r="HM105" i="3"/>
  <c r="HM16" i="3"/>
  <c r="HM67" i="3"/>
  <c r="HM65" i="3"/>
  <c r="HM38" i="3"/>
  <c r="HM46" i="3"/>
  <c r="JY22" i="3"/>
  <c r="JY39" i="3"/>
  <c r="JY59" i="3"/>
  <c r="JY81" i="3"/>
  <c r="JY97" i="3"/>
  <c r="JY11" i="3"/>
  <c r="JY28" i="3"/>
  <c r="JY48" i="3"/>
  <c r="JY64" i="3"/>
  <c r="JY86" i="3"/>
  <c r="JY102" i="3"/>
  <c r="JY25" i="3"/>
  <c r="JY61" i="3"/>
  <c r="JY99" i="3"/>
  <c r="JY65" i="3"/>
  <c r="JY17" i="3"/>
  <c r="JY54" i="3"/>
  <c r="JY92" i="3"/>
  <c r="JY37" i="3"/>
  <c r="JY30" i="3"/>
  <c r="JY58" i="3"/>
  <c r="JY13" i="3"/>
  <c r="JY14" i="3"/>
  <c r="JY31" i="3"/>
  <c r="JY51" i="3"/>
  <c r="JY67" i="3"/>
  <c r="JY89" i="3"/>
  <c r="JY105" i="3"/>
  <c r="JY19" i="3"/>
  <c r="JY36" i="3"/>
  <c r="JY56" i="3"/>
  <c r="JY72" i="3"/>
  <c r="JY94" i="3"/>
  <c r="JY79" i="3"/>
  <c r="JY45" i="3"/>
  <c r="JY83" i="3"/>
  <c r="JY29" i="3"/>
  <c r="JY103" i="3"/>
  <c r="JY34" i="3"/>
  <c r="JY70" i="3"/>
  <c r="JY12" i="3"/>
  <c r="JY73" i="3"/>
  <c r="JY104" i="3"/>
  <c r="JY38" i="3"/>
  <c r="JY88" i="3"/>
  <c r="JY35" i="3"/>
  <c r="JY71" i="3"/>
  <c r="JY78" i="3"/>
  <c r="JY44" i="3"/>
  <c r="JY82" i="3"/>
  <c r="JY16" i="3"/>
  <c r="JY91" i="3"/>
  <c r="JY24" i="3"/>
  <c r="JY84" i="3"/>
  <c r="JY95" i="3"/>
  <c r="JY10" i="3"/>
  <c r="JY47" i="3"/>
  <c r="JY85" i="3"/>
  <c r="JY15" i="3"/>
  <c r="JY52" i="3"/>
  <c r="JY90" i="3"/>
  <c r="JY33" i="3"/>
  <c r="JY107" i="3"/>
  <c r="JY26" i="3"/>
  <c r="JY100" i="3"/>
  <c r="JY66" i="3"/>
  <c r="JY50" i="3"/>
  <c r="JY63" i="3"/>
  <c r="JY32" i="3"/>
  <c r="JY106" i="3"/>
  <c r="JY87" i="3"/>
  <c r="JY57" i="3"/>
  <c r="JY27" i="3"/>
  <c r="JY68" i="3"/>
  <c r="JY62" i="3"/>
  <c r="JY55" i="3"/>
  <c r="JY23" i="3"/>
  <c r="JY98" i="3"/>
  <c r="JY49" i="3"/>
  <c r="JY20" i="3"/>
  <c r="JY80" i="3"/>
  <c r="JY18" i="3"/>
  <c r="JY93" i="3"/>
  <c r="JY60" i="3"/>
  <c r="JY53" i="3"/>
  <c r="JY46" i="3"/>
  <c r="JY21" i="3"/>
  <c r="JY101" i="3"/>
  <c r="JY69" i="3"/>
  <c r="JY96" i="3"/>
  <c r="FX3" i="3"/>
  <c r="KF63" i="3"/>
  <c r="KF99" i="3"/>
  <c r="KF35" i="3"/>
  <c r="KF25" i="3"/>
  <c r="KF50" i="3"/>
  <c r="KF11" i="3"/>
  <c r="KF33" i="3"/>
  <c r="KF107" i="3"/>
  <c r="KF80" i="3"/>
  <c r="KF90" i="3"/>
  <c r="KF28" i="3"/>
  <c r="KF97" i="3"/>
  <c r="KF73" i="3"/>
  <c r="KF62" i="3"/>
  <c r="KF27" i="3"/>
  <c r="KF67" i="3"/>
  <c r="KF49" i="3"/>
  <c r="KF56" i="3"/>
  <c r="KF47" i="3"/>
  <c r="KF12" i="3"/>
  <c r="KF85" i="3"/>
  <c r="KF70" i="3"/>
  <c r="KF84" i="3"/>
  <c r="KF105" i="3"/>
  <c r="KF88" i="3"/>
  <c r="KF22" i="3"/>
  <c r="KF83" i="3"/>
  <c r="KF68" i="3"/>
  <c r="KF39" i="3"/>
  <c r="KF69" i="3"/>
  <c r="KF38" i="3"/>
  <c r="KF15" i="3"/>
  <c r="KF55" i="3"/>
  <c r="KF102" i="3"/>
  <c r="KF37" i="3"/>
  <c r="KF26" i="3"/>
  <c r="KF23" i="3"/>
  <c r="KF72" i="3"/>
  <c r="KF71" i="3"/>
  <c r="KF92" i="3"/>
  <c r="KF65" i="3"/>
  <c r="KF59" i="3"/>
  <c r="KF54" i="3"/>
  <c r="KF29" i="3"/>
  <c r="KF19" i="3"/>
  <c r="KF60" i="3"/>
  <c r="KF61" i="3"/>
  <c r="KF32" i="3"/>
  <c r="KF79" i="3"/>
  <c r="KF13" i="3"/>
  <c r="KF106" i="3"/>
  <c r="KF16" i="3"/>
  <c r="KF91" i="3"/>
  <c r="KF58" i="3"/>
  <c r="KF52" i="3"/>
  <c r="KF93" i="3"/>
  <c r="KF31" i="3"/>
  <c r="KF57" i="3"/>
  <c r="KF46" i="3"/>
  <c r="KF98" i="3"/>
  <c r="KF14" i="3"/>
  <c r="KF30" i="3"/>
  <c r="KF86" i="3"/>
  <c r="KF18" i="3"/>
  <c r="KF100" i="3"/>
  <c r="KF17" i="3"/>
  <c r="KF94" i="3"/>
  <c r="KF89" i="3"/>
  <c r="KF48" i="3"/>
  <c r="KF53" i="3"/>
  <c r="KF64" i="3"/>
  <c r="KF101" i="3"/>
  <c r="KF10" i="3"/>
  <c r="KF34" i="3"/>
  <c r="KF103" i="3"/>
  <c r="KF24" i="3"/>
  <c r="KF45" i="3"/>
  <c r="KF21" i="3"/>
  <c r="KF20" i="3"/>
  <c r="KF66" i="3"/>
  <c r="KF81" i="3"/>
  <c r="KF87" i="3"/>
  <c r="KF82" i="3"/>
  <c r="KF36" i="3"/>
  <c r="KF104" i="3"/>
  <c r="KF96" i="3"/>
  <c r="KF95" i="3"/>
  <c r="KF51" i="3"/>
  <c r="KF78" i="3"/>
  <c r="KF44" i="3"/>
  <c r="DR3" i="3"/>
  <c r="IP29" i="3"/>
  <c r="IP57" i="3"/>
  <c r="IP66" i="3"/>
  <c r="IP35" i="3"/>
  <c r="IP58" i="3"/>
  <c r="IP10" i="3"/>
  <c r="IP59" i="3"/>
  <c r="IP72" i="3"/>
  <c r="IP67" i="3"/>
  <c r="IP45" i="3"/>
  <c r="IP78" i="3"/>
  <c r="IP88" i="3"/>
  <c r="IP98" i="3"/>
  <c r="IP86" i="3"/>
  <c r="IP93" i="3"/>
  <c r="IP11" i="3"/>
  <c r="IP47" i="3"/>
  <c r="IP23" i="3"/>
  <c r="IP37" i="3"/>
  <c r="IP30" i="3"/>
  <c r="IP48" i="3"/>
  <c r="IP106" i="3"/>
  <c r="IP19" i="3"/>
  <c r="IP61" i="3"/>
  <c r="IP60" i="3"/>
  <c r="IP14" i="3"/>
  <c r="IP53" i="3"/>
  <c r="IP89" i="3"/>
  <c r="IP20" i="3"/>
  <c r="IP18" i="3"/>
  <c r="IP55" i="3"/>
  <c r="IP44" i="3"/>
  <c r="IP17" i="3"/>
  <c r="IP31" i="3"/>
  <c r="IP54" i="3"/>
  <c r="IP92" i="3"/>
  <c r="IP36" i="3"/>
  <c r="IP105" i="3"/>
  <c r="IP56" i="3"/>
  <c r="IP32" i="3"/>
  <c r="IP38" i="3"/>
  <c r="IP97" i="3"/>
  <c r="IP28" i="3"/>
  <c r="IP99" i="3"/>
  <c r="IP103" i="3"/>
  <c r="IP79" i="3"/>
  <c r="IP70" i="3"/>
  <c r="IP51" i="3"/>
  <c r="IP80" i="3"/>
  <c r="IP62" i="3"/>
  <c r="IP63" i="3"/>
  <c r="IP34" i="3"/>
  <c r="IP39" i="3"/>
  <c r="IP82" i="3"/>
  <c r="IP65" i="3"/>
  <c r="IP96" i="3"/>
  <c r="IP16" i="3"/>
  <c r="IP22" i="3"/>
  <c r="IP81" i="3"/>
  <c r="IP26" i="3"/>
  <c r="IP102" i="3"/>
  <c r="IP46" i="3"/>
  <c r="IP71" i="3"/>
  <c r="IP100" i="3"/>
  <c r="IP101" i="3"/>
  <c r="IP84" i="3"/>
  <c r="IP68" i="3"/>
  <c r="IP104" i="3"/>
  <c r="IP87" i="3"/>
  <c r="IP83" i="3"/>
  <c r="IP90" i="3"/>
  <c r="IP24" i="3"/>
  <c r="IP73" i="3"/>
  <c r="IP94" i="3"/>
  <c r="IP25" i="3"/>
  <c r="IP13" i="3"/>
  <c r="IP21" i="3"/>
  <c r="IP33" i="3"/>
  <c r="IP91" i="3"/>
  <c r="IP69" i="3"/>
  <c r="IP107" i="3"/>
  <c r="IP27" i="3"/>
  <c r="IP95" i="3"/>
  <c r="IP85" i="3"/>
  <c r="IP64" i="3"/>
  <c r="IP52" i="3"/>
  <c r="IP12" i="3"/>
  <c r="IP15" i="3"/>
  <c r="IP49" i="3"/>
  <c r="IP50" i="3"/>
  <c r="AJ20" i="4"/>
  <c r="IM69" i="3"/>
  <c r="IM70" i="3"/>
  <c r="IM105" i="3"/>
  <c r="IM20" i="3"/>
  <c r="IM90" i="3"/>
  <c r="IM68" i="3"/>
  <c r="IM101" i="3"/>
  <c r="IM13" i="3"/>
  <c r="IM14" i="3"/>
  <c r="IM54" i="3"/>
  <c r="IM87" i="3"/>
  <c r="IM45" i="3"/>
  <c r="IM66" i="3"/>
  <c r="IM16" i="3"/>
  <c r="IM15" i="3"/>
  <c r="IM35" i="3"/>
  <c r="IM18" i="3"/>
  <c r="IM25" i="3"/>
  <c r="IM81" i="3"/>
  <c r="IM99" i="3"/>
  <c r="IM79" i="3"/>
  <c r="IM38" i="3"/>
  <c r="AP48" i="5"/>
  <c r="AI48" i="5"/>
  <c r="AG48" i="5"/>
  <c r="AK48" i="5"/>
  <c r="AF52" i="5"/>
  <c r="AH52" i="5"/>
  <c r="AM52" i="5"/>
  <c r="AN44" i="5"/>
  <c r="AI44" i="5"/>
  <c r="AP49" i="5"/>
  <c r="AF49" i="5"/>
  <c r="AG50" i="5"/>
  <c r="AH50" i="5"/>
  <c r="AI47" i="5"/>
  <c r="AG47" i="5"/>
  <c r="AP47" i="5"/>
  <c r="AN47" i="5"/>
  <c r="AQ51" i="5"/>
  <c r="AO51" i="5"/>
  <c r="AN51" i="5"/>
  <c r="AK43" i="5"/>
  <c r="AL43" i="5"/>
  <c r="AQ43" i="5"/>
  <c r="AH43" i="5"/>
  <c r="AO53" i="5"/>
  <c r="AF42" i="5"/>
  <c r="AH42" i="5"/>
  <c r="AQ45" i="5"/>
  <c r="AL45" i="5"/>
  <c r="AO45" i="5"/>
  <c r="AN45" i="5"/>
  <c r="AI46" i="5"/>
  <c r="AN46" i="5"/>
  <c r="AF46" i="5"/>
  <c r="AJ46" i="5"/>
  <c r="AP46" i="5"/>
  <c r="IM53" i="3"/>
  <c r="IM86" i="3"/>
  <c r="IM48" i="3"/>
  <c r="IM103" i="3"/>
  <c r="IM60" i="3"/>
  <c r="IM19" i="3"/>
  <c r="IM97" i="3"/>
  <c r="IM23" i="3"/>
  <c r="IM100" i="3"/>
  <c r="IM73" i="3"/>
  <c r="IM10" i="3"/>
  <c r="IM34" i="3"/>
  <c r="IM30" i="3"/>
  <c r="IM94" i="3"/>
  <c r="IM93" i="3"/>
  <c r="IM52" i="3"/>
  <c r="IM80" i="3"/>
  <c r="IM96" i="3"/>
  <c r="IM57" i="3"/>
  <c r="IM33" i="3"/>
  <c r="IM98" i="3"/>
  <c r="IM89" i="3"/>
  <c r="IM55" i="3"/>
  <c r="IM29" i="3"/>
  <c r="IM12" i="3"/>
  <c r="IM39" i="3"/>
  <c r="IM36" i="3"/>
  <c r="IM88" i="3"/>
  <c r="IM37" i="3"/>
  <c r="IM71" i="3"/>
  <c r="IM84" i="3"/>
  <c r="IM104" i="3"/>
  <c r="IM44" i="3"/>
  <c r="IM102" i="3"/>
  <c r="IM28" i="3"/>
  <c r="IM62" i="3"/>
  <c r="IM82" i="3"/>
  <c r="IM26" i="3"/>
  <c r="IM22" i="3"/>
  <c r="IM11" i="3"/>
  <c r="IM50" i="3"/>
  <c r="IM47" i="3"/>
  <c r="IM63" i="3"/>
  <c r="IM56" i="3"/>
  <c r="IM17" i="3"/>
  <c r="IM61" i="3"/>
  <c r="AF48" i="5"/>
  <c r="AO48" i="5"/>
  <c r="AN48" i="5"/>
  <c r="AQ52" i="5"/>
  <c r="AG52" i="5"/>
  <c r="AI52" i="5"/>
  <c r="AJ52" i="5"/>
  <c r="AK44" i="5"/>
  <c r="AH44" i="5"/>
  <c r="AM44" i="5"/>
  <c r="AF44" i="5"/>
  <c r="AM49" i="5"/>
  <c r="AO49" i="5"/>
  <c r="AJ49" i="5"/>
  <c r="AI49" i="5"/>
  <c r="AN49" i="5"/>
  <c r="AK49" i="5"/>
  <c r="AK50" i="5"/>
  <c r="AM50" i="5"/>
  <c r="AQ50" i="5"/>
  <c r="AH47" i="5"/>
  <c r="AJ51" i="5"/>
  <c r="AK51" i="5"/>
  <c r="AG51" i="5"/>
  <c r="AH51" i="5"/>
  <c r="AJ43" i="5"/>
  <c r="AN43" i="5"/>
  <c r="AO43" i="5"/>
  <c r="AP53" i="5"/>
  <c r="AJ53" i="5"/>
  <c r="AK53" i="5"/>
  <c r="AL53" i="5"/>
  <c r="AM53" i="5"/>
  <c r="AI42" i="5"/>
  <c r="AM42" i="5"/>
  <c r="AI45" i="5"/>
  <c r="AK45" i="5"/>
  <c r="AJ45" i="5"/>
  <c r="AK46" i="5"/>
  <c r="AM46" i="5"/>
  <c r="IM32" i="3"/>
  <c r="IM85" i="3"/>
  <c r="IM67" i="3"/>
  <c r="IM21" i="3"/>
  <c r="IM107" i="3"/>
  <c r="IM92" i="3"/>
  <c r="IM83" i="3"/>
  <c r="IM58" i="3"/>
  <c r="IM91" i="3"/>
  <c r="IM65" i="3"/>
  <c r="IM78" i="3"/>
  <c r="IM46" i="3"/>
  <c r="IM95" i="3"/>
  <c r="IM27" i="3"/>
  <c r="IM24" i="3"/>
  <c r="IM72" i="3"/>
  <c r="IM106" i="3"/>
  <c r="IM49" i="3"/>
  <c r="IM59" i="3"/>
  <c r="IM51" i="3"/>
  <c r="IM31" i="3"/>
  <c r="IM64" i="3"/>
  <c r="AQ49" i="5"/>
  <c r="AQ48" i="5"/>
  <c r="AP52" i="5"/>
  <c r="AO52" i="5"/>
  <c r="AL44" i="5"/>
  <c r="AP44" i="5"/>
  <c r="AL49" i="5"/>
  <c r="AO50" i="5"/>
  <c r="AN50" i="5"/>
  <c r="AL47" i="5"/>
  <c r="AM47" i="5"/>
  <c r="AM51" i="5"/>
  <c r="AG43" i="5"/>
  <c r="AG53" i="5"/>
  <c r="AH53" i="5"/>
  <c r="AQ42" i="5"/>
  <c r="AL42" i="5"/>
  <c r="AO42" i="5"/>
  <c r="AP45" i="5"/>
  <c r="AG45" i="5"/>
  <c r="AH46" i="5"/>
  <c r="AL48" i="5"/>
  <c r="AH48" i="5"/>
  <c r="AM48" i="5"/>
  <c r="AJ48" i="5"/>
  <c r="AJ44" i="5"/>
  <c r="AL50" i="5"/>
  <c r="AK47" i="5"/>
  <c r="AL51" i="5"/>
  <c r="AN53" i="5"/>
  <c r="AG42" i="5"/>
  <c r="AF45" i="5"/>
  <c r="AG46" i="5"/>
  <c r="AO46" i="5"/>
  <c r="AN52" i="5"/>
  <c r="AL52" i="5"/>
  <c r="AO44" i="5"/>
  <c r="AQ44" i="5"/>
  <c r="AI50" i="5"/>
  <c r="AF50" i="5"/>
  <c r="AO47" i="5"/>
  <c r="AF47" i="5"/>
  <c r="AF51" i="5"/>
  <c r="AP51" i="5"/>
  <c r="AP43" i="5"/>
  <c r="AI53" i="5"/>
  <c r="AF53" i="5"/>
  <c r="AP42" i="5"/>
  <c r="AM45" i="5"/>
  <c r="AK52" i="5"/>
  <c r="AG44" i="5"/>
  <c r="AG49" i="5"/>
  <c r="AH49" i="5"/>
  <c r="AP50" i="5"/>
  <c r="AJ50" i="5"/>
  <c r="AJ47" i="5"/>
  <c r="AQ47" i="5"/>
  <c r="AI51" i="5"/>
  <c r="AM43" i="5"/>
  <c r="AF43" i="5"/>
  <c r="AI43" i="5"/>
  <c r="AQ53" i="5"/>
  <c r="AJ42" i="5"/>
  <c r="AN42" i="5"/>
  <c r="AK42" i="5"/>
  <c r="AH45" i="5"/>
  <c r="AQ46" i="5"/>
  <c r="AL46" i="5"/>
  <c r="AJ48" i="4"/>
  <c r="DO3" i="3"/>
  <c r="AJ9" i="4"/>
  <c r="H9" i="5"/>
  <c r="H10" i="5"/>
  <c r="AJ50" i="4"/>
  <c r="AJ18" i="4"/>
  <c r="AJ21" i="4"/>
  <c r="GF46" i="3"/>
  <c r="GF93" i="3"/>
  <c r="GF52" i="3"/>
  <c r="GF97" i="3"/>
  <c r="GF28" i="3"/>
  <c r="GF39" i="3"/>
  <c r="GF47" i="3"/>
  <c r="GF10" i="3"/>
  <c r="GF16" i="3"/>
  <c r="GF107" i="3"/>
  <c r="GF37" i="3"/>
  <c r="GF58" i="3"/>
  <c r="GF101" i="3"/>
  <c r="GF49" i="3"/>
  <c r="GF56" i="3"/>
  <c r="GF64" i="3"/>
  <c r="GF35" i="3"/>
  <c r="GF45" i="3"/>
  <c r="GF87" i="3"/>
  <c r="GF89" i="3"/>
  <c r="GF63" i="3"/>
  <c r="GF69" i="3"/>
  <c r="GF51" i="3"/>
  <c r="GF34" i="3"/>
  <c r="GF23" i="3"/>
  <c r="GF50" i="3"/>
  <c r="GF99" i="3"/>
  <c r="GF98" i="3"/>
  <c r="GF66" i="3"/>
  <c r="GF95" i="3"/>
  <c r="GF83" i="3"/>
  <c r="GF91" i="3"/>
  <c r="GF84" i="3"/>
  <c r="GF59" i="3"/>
  <c r="GF27" i="3"/>
  <c r="GF13" i="3"/>
  <c r="GF80" i="3"/>
  <c r="GF67" i="3"/>
  <c r="GF103" i="3"/>
  <c r="GF65" i="3"/>
  <c r="GF73" i="3"/>
  <c r="GF32" i="3"/>
  <c r="GF17" i="3"/>
  <c r="GF44" i="3"/>
  <c r="GF78" i="3"/>
  <c r="GF30" i="3"/>
  <c r="GF90" i="3"/>
  <c r="GF100" i="3"/>
  <c r="GF36" i="3"/>
  <c r="GF15" i="3"/>
  <c r="GF81" i="3"/>
  <c r="GF104" i="3"/>
  <c r="GF12" i="3"/>
  <c r="GF71" i="3"/>
  <c r="GF57" i="3"/>
  <c r="GF38" i="3"/>
  <c r="GF25" i="3"/>
  <c r="GF70" i="3"/>
  <c r="GF86" i="3"/>
  <c r="GF85" i="3"/>
  <c r="GF55" i="3"/>
  <c r="GF14" i="3"/>
  <c r="GF54" i="3"/>
  <c r="GF96" i="3"/>
  <c r="GF62" i="3"/>
  <c r="GF31" i="3"/>
  <c r="GF94" i="3"/>
  <c r="GF48" i="3"/>
  <c r="GF106" i="3"/>
  <c r="GF26" i="3"/>
  <c r="GF22" i="3"/>
  <c r="GF102" i="3"/>
  <c r="GF72" i="3"/>
  <c r="GF82" i="3"/>
  <c r="GF88" i="3"/>
  <c r="GF105" i="3"/>
  <c r="GF20" i="3"/>
  <c r="GF53" i="3"/>
  <c r="GF18" i="3"/>
  <c r="GF60" i="3"/>
  <c r="GF21" i="3"/>
  <c r="GF24" i="3"/>
  <c r="GF29" i="3"/>
  <c r="GF92" i="3"/>
  <c r="GF19" i="3"/>
  <c r="GF79" i="3"/>
  <c r="GF61" i="3"/>
  <c r="GF68" i="3"/>
  <c r="GF11" i="3"/>
  <c r="GF33" i="3"/>
  <c r="KE78" i="3"/>
  <c r="KE23" i="3"/>
  <c r="KE44" i="3"/>
  <c r="KE60" i="3"/>
  <c r="KE82" i="3"/>
  <c r="KE98" i="3"/>
  <c r="KE12" i="3"/>
  <c r="KE29" i="3"/>
  <c r="KE49" i="3"/>
  <c r="KE65" i="3"/>
  <c r="KE87" i="3"/>
  <c r="KE103" i="3"/>
  <c r="KE26" i="3"/>
  <c r="KE62" i="3"/>
  <c r="KE100" i="3"/>
  <c r="KE35" i="3"/>
  <c r="KE71" i="3"/>
  <c r="KE13" i="3"/>
  <c r="KE50" i="3"/>
  <c r="KE88" i="3"/>
  <c r="KE51" i="3"/>
  <c r="KE39" i="3"/>
  <c r="KE67" i="3"/>
  <c r="KE15" i="3"/>
  <c r="KE32" i="3"/>
  <c r="KE52" i="3"/>
  <c r="KE68" i="3"/>
  <c r="KE90" i="3"/>
  <c r="KE106" i="3"/>
  <c r="KE20" i="3"/>
  <c r="KE37" i="3"/>
  <c r="KE57" i="3"/>
  <c r="KE73" i="3"/>
  <c r="KE95" i="3"/>
  <c r="KE24" i="3"/>
  <c r="KE46" i="3"/>
  <c r="KE84" i="3"/>
  <c r="KE18" i="3"/>
  <c r="KE55" i="3"/>
  <c r="KE93" i="3"/>
  <c r="KE30" i="3"/>
  <c r="KE66" i="3"/>
  <c r="KE104" i="3"/>
  <c r="KE31" i="3"/>
  <c r="KE59" i="3"/>
  <c r="KE28" i="3"/>
  <c r="KE64" i="3"/>
  <c r="KE102" i="3"/>
  <c r="KE33" i="3"/>
  <c r="KE69" i="3"/>
  <c r="KE107" i="3"/>
  <c r="KE70" i="3"/>
  <c r="KE47" i="3"/>
  <c r="KE21" i="3"/>
  <c r="KE96" i="3"/>
  <c r="KE22" i="3"/>
  <c r="KE11" i="3"/>
  <c r="KE86" i="3"/>
  <c r="KE53" i="3"/>
  <c r="KE91" i="3"/>
  <c r="KE10" i="3"/>
  <c r="KE58" i="3"/>
  <c r="KE81" i="3"/>
  <c r="KE19" i="3"/>
  <c r="KE94" i="3"/>
  <c r="KE61" i="3"/>
  <c r="KE54" i="3"/>
  <c r="KE101" i="3"/>
  <c r="KE105" i="3"/>
  <c r="KE36" i="3"/>
  <c r="KE72" i="3"/>
  <c r="KE79" i="3"/>
  <c r="KE45" i="3"/>
  <c r="KE83" i="3"/>
  <c r="KE17" i="3"/>
  <c r="KE92" i="3"/>
  <c r="KE63" i="3"/>
  <c r="KE38" i="3"/>
  <c r="KE14" i="3"/>
  <c r="KE97" i="3"/>
  <c r="KE48" i="3"/>
  <c r="KE16" i="3"/>
  <c r="KE34" i="3"/>
  <c r="KE85" i="3"/>
  <c r="KE89" i="3"/>
  <c r="KE56" i="3"/>
  <c r="KE25" i="3"/>
  <c r="KE99" i="3"/>
  <c r="KE27" i="3"/>
  <c r="KE80" i="3"/>
  <c r="HS22" i="3"/>
  <c r="HS38" i="3"/>
  <c r="HS58" i="3"/>
  <c r="HS78" i="3"/>
  <c r="HS94" i="3"/>
  <c r="HS11" i="3"/>
  <c r="HS27" i="3"/>
  <c r="HS47" i="3"/>
  <c r="HS63" i="3"/>
  <c r="HS83" i="3"/>
  <c r="HS99" i="3"/>
  <c r="HS25" i="3"/>
  <c r="HS61" i="3"/>
  <c r="HS97" i="3"/>
  <c r="HS57" i="3"/>
  <c r="HS20" i="3"/>
  <c r="HS56" i="3"/>
  <c r="HS92" i="3"/>
  <c r="HS49" i="3"/>
  <c r="HS32" i="3"/>
  <c r="HS24" i="3"/>
  <c r="HS16" i="3"/>
  <c r="HS14" i="3"/>
  <c r="HS30" i="3"/>
  <c r="HS50" i="3"/>
  <c r="HS66" i="3"/>
  <c r="HS86" i="3"/>
  <c r="HS102" i="3"/>
  <c r="HS19" i="3"/>
  <c r="HS35" i="3"/>
  <c r="HS55" i="3"/>
  <c r="HS71" i="3"/>
  <c r="HS91" i="3"/>
  <c r="HS107" i="3"/>
  <c r="HS45" i="3"/>
  <c r="HS81" i="3"/>
  <c r="HS21" i="3"/>
  <c r="HS93" i="3"/>
  <c r="HS36" i="3"/>
  <c r="HS72" i="3"/>
  <c r="HS13" i="3"/>
  <c r="HS85" i="3"/>
  <c r="HS104" i="3"/>
  <c r="HS44" i="3"/>
  <c r="HS60" i="3"/>
  <c r="HS34" i="3"/>
  <c r="HS70" i="3"/>
  <c r="HS106" i="3"/>
  <c r="HS39" i="3"/>
  <c r="HS79" i="3"/>
  <c r="HS17" i="3"/>
  <c r="HS89" i="3"/>
  <c r="HS12" i="3"/>
  <c r="HS84" i="3"/>
  <c r="HS101" i="3"/>
  <c r="HS80" i="3"/>
  <c r="HS10" i="3"/>
  <c r="HS46" i="3"/>
  <c r="HS82" i="3"/>
  <c r="HS15" i="3"/>
  <c r="HS51" i="3"/>
  <c r="HS87" i="3"/>
  <c r="HS33" i="3"/>
  <c r="HS105" i="3"/>
  <c r="HS28" i="3"/>
  <c r="HS100" i="3"/>
  <c r="HS68" i="3"/>
  <c r="HS88" i="3"/>
  <c r="HS18" i="3"/>
  <c r="HS90" i="3"/>
  <c r="HS59" i="3"/>
  <c r="HS53" i="3"/>
  <c r="HS48" i="3"/>
  <c r="HS52" i="3"/>
  <c r="HS54" i="3"/>
  <c r="HS95" i="3"/>
  <c r="HS62" i="3"/>
  <c r="HS103" i="3"/>
  <c r="HS65" i="3"/>
  <c r="HS26" i="3"/>
  <c r="HS98" i="3"/>
  <c r="HS67" i="3"/>
  <c r="HS69" i="3"/>
  <c r="HS64" i="3"/>
  <c r="HS96" i="3"/>
  <c r="HS23" i="3"/>
  <c r="HS37" i="3"/>
  <c r="HS29" i="3"/>
  <c r="HS31" i="3"/>
  <c r="HS73" i="3"/>
  <c r="FW3" i="3"/>
  <c r="FG3" i="3"/>
  <c r="FT3" i="3"/>
  <c r="IY79" i="3"/>
  <c r="IY39" i="3"/>
  <c r="IY51" i="3"/>
  <c r="IY69" i="3"/>
  <c r="IY46" i="3"/>
  <c r="IY67" i="3"/>
  <c r="IY83" i="3"/>
  <c r="IY12" i="3"/>
  <c r="IY26" i="3"/>
  <c r="IY10" i="3"/>
  <c r="IY72" i="3"/>
  <c r="IY29" i="3"/>
  <c r="IY38" i="3"/>
  <c r="IY62" i="3"/>
  <c r="IY55" i="3"/>
  <c r="IY89" i="3"/>
  <c r="IY107" i="3"/>
  <c r="IY58" i="3"/>
  <c r="IY24" i="3"/>
  <c r="IY23" i="3"/>
  <c r="IY47" i="3"/>
  <c r="IY99" i="3"/>
  <c r="IY64" i="3"/>
  <c r="IY80" i="3"/>
  <c r="IY50" i="3"/>
  <c r="IY30" i="3"/>
  <c r="IY78" i="3"/>
  <c r="IY20" i="3"/>
  <c r="IY87" i="3"/>
  <c r="IY102" i="3"/>
  <c r="IY19" i="3"/>
  <c r="IY63" i="3"/>
  <c r="IY66" i="3"/>
  <c r="IY15" i="3"/>
  <c r="IY105" i="3"/>
  <c r="IY13" i="3"/>
  <c r="IY92" i="3"/>
  <c r="IY53" i="3"/>
  <c r="IY35" i="3"/>
  <c r="IY103" i="3"/>
  <c r="IY106" i="3"/>
  <c r="IY88" i="3"/>
  <c r="IY65" i="3"/>
  <c r="IY81" i="3"/>
  <c r="IY52" i="3"/>
  <c r="IY68" i="3"/>
  <c r="IY36" i="3"/>
  <c r="IY85" i="3"/>
  <c r="IY97" i="3"/>
  <c r="IY93" i="3"/>
  <c r="IY45" i="3"/>
  <c r="IY25" i="3"/>
  <c r="IY28" i="3"/>
  <c r="IY60" i="3"/>
  <c r="IY73" i="3"/>
  <c r="IY61" i="3"/>
  <c r="IY96" i="3"/>
  <c r="IY100" i="3"/>
  <c r="IY59" i="3"/>
  <c r="IY104" i="3"/>
  <c r="IY57" i="3"/>
  <c r="IY54" i="3"/>
  <c r="IY11" i="3"/>
  <c r="IY90" i="3"/>
  <c r="IY27" i="3"/>
  <c r="IY91" i="3"/>
  <c r="IY34" i="3"/>
  <c r="IY21" i="3"/>
  <c r="IY86" i="3"/>
  <c r="IY84" i="3"/>
  <c r="IY37" i="3"/>
  <c r="IY17" i="3"/>
  <c r="IY14" i="3"/>
  <c r="IY49" i="3"/>
  <c r="IY48" i="3"/>
  <c r="IY22" i="3"/>
  <c r="IY101" i="3"/>
  <c r="IY95" i="3"/>
  <c r="IY44" i="3"/>
  <c r="IY56" i="3"/>
  <c r="IY32" i="3"/>
  <c r="IY70" i="3"/>
  <c r="IY98" i="3"/>
  <c r="IY71" i="3"/>
  <c r="IY18" i="3"/>
  <c r="IY31" i="3"/>
  <c r="IY33" i="3"/>
  <c r="IY82" i="3"/>
  <c r="IY94" i="3"/>
  <c r="IY16" i="3"/>
  <c r="EA3" i="3"/>
  <c r="H37" i="5"/>
  <c r="KC11" i="3"/>
  <c r="KC28" i="3"/>
  <c r="KC79" i="3"/>
  <c r="KC25" i="3"/>
  <c r="KC10" i="3"/>
  <c r="KC27" i="3"/>
  <c r="KC34" i="3"/>
  <c r="KC58" i="3"/>
  <c r="KC80" i="3"/>
  <c r="KC96" i="3"/>
  <c r="KC38" i="3"/>
  <c r="KC59" i="3"/>
  <c r="KC81" i="3"/>
  <c r="KC97" i="3"/>
  <c r="KC48" i="3"/>
  <c r="KC86" i="3"/>
  <c r="KC49" i="3"/>
  <c r="KC87" i="3"/>
  <c r="KC45" i="3"/>
  <c r="KC83" i="3"/>
  <c r="KC52" i="3"/>
  <c r="KC39" i="3"/>
  <c r="KC68" i="3"/>
  <c r="KC15" i="3"/>
  <c r="KC32" i="3"/>
  <c r="KC12" i="3"/>
  <c r="KC29" i="3"/>
  <c r="KC14" i="3"/>
  <c r="KC31" i="3"/>
  <c r="KC46" i="3"/>
  <c r="KC62" i="3"/>
  <c r="KC84" i="3"/>
  <c r="KC100" i="3"/>
  <c r="KC47" i="3"/>
  <c r="KC63" i="3"/>
  <c r="KC85" i="3"/>
  <c r="KC101" i="3"/>
  <c r="KC56" i="3"/>
  <c r="KC94" i="3"/>
  <c r="KC57" i="3"/>
  <c r="KC95" i="3"/>
  <c r="KC53" i="3"/>
  <c r="KC91" i="3"/>
  <c r="KC90" i="3"/>
  <c r="KC82" i="3"/>
  <c r="KC19" i="3"/>
  <c r="KC36" i="3"/>
  <c r="KC16" i="3"/>
  <c r="KC33" i="3"/>
  <c r="KC18" i="3"/>
  <c r="KC35" i="3"/>
  <c r="KC50" i="3"/>
  <c r="KC66" i="3"/>
  <c r="KC88" i="3"/>
  <c r="KC104" i="3"/>
  <c r="KC51" i="3"/>
  <c r="KC67" i="3"/>
  <c r="KC89" i="3"/>
  <c r="KC105" i="3"/>
  <c r="KC64" i="3"/>
  <c r="KC102" i="3"/>
  <c r="KC65" i="3"/>
  <c r="KC103" i="3"/>
  <c r="KC61" i="3"/>
  <c r="KC99" i="3"/>
  <c r="KC60" i="3"/>
  <c r="KC106" i="3"/>
  <c r="KC78" i="3"/>
  <c r="KC23" i="3"/>
  <c r="KC44" i="3"/>
  <c r="KC20" i="3"/>
  <c r="KC37" i="3"/>
  <c r="KC22" i="3"/>
  <c r="KC17" i="3"/>
  <c r="KC54" i="3"/>
  <c r="KC70" i="3"/>
  <c r="KC92" i="3"/>
  <c r="KC21" i="3"/>
  <c r="KC55" i="3"/>
  <c r="KC71" i="3"/>
  <c r="KC93" i="3"/>
  <c r="KC26" i="3"/>
  <c r="KC72" i="3"/>
  <c r="KC30" i="3"/>
  <c r="KC73" i="3"/>
  <c r="KC13" i="3"/>
  <c r="KC69" i="3"/>
  <c r="KC107" i="3"/>
  <c r="KC98" i="3"/>
  <c r="KC24" i="3"/>
  <c r="FI3" i="3"/>
  <c r="FL3" i="3"/>
  <c r="EC3" i="3"/>
  <c r="H35" i="5"/>
  <c r="JA90" i="3"/>
  <c r="JA28" i="3"/>
  <c r="JA73" i="3"/>
  <c r="JA91" i="3"/>
  <c r="JA69" i="3"/>
  <c r="JA25" i="3"/>
  <c r="JA60" i="3"/>
  <c r="JA20" i="3"/>
  <c r="JA81" i="3"/>
  <c r="JA44" i="3"/>
  <c r="JA98" i="3"/>
  <c r="JA85" i="3"/>
  <c r="JA55" i="3"/>
  <c r="JA92" i="3"/>
  <c r="JA45" i="3"/>
  <c r="JA30" i="3"/>
  <c r="JA51" i="3"/>
  <c r="JA19" i="3"/>
  <c r="JA35" i="3"/>
  <c r="JA47" i="3"/>
  <c r="JA36" i="3"/>
  <c r="JA106" i="3"/>
  <c r="JA57" i="3"/>
  <c r="JA80" i="3"/>
  <c r="JA32" i="3"/>
  <c r="JA34" i="3"/>
  <c r="JA22" i="3"/>
  <c r="JA68" i="3"/>
  <c r="JA84" i="3"/>
  <c r="JA14" i="3"/>
  <c r="JA63" i="3"/>
  <c r="JA102" i="3"/>
  <c r="JA66" i="3"/>
  <c r="JA70" i="3"/>
  <c r="JA95" i="3"/>
  <c r="JA107" i="3"/>
  <c r="JA101" i="3"/>
  <c r="JA54" i="3"/>
  <c r="JA88" i="3"/>
  <c r="JA24" i="3"/>
  <c r="JA104" i="3"/>
  <c r="JA12" i="3"/>
  <c r="JA17" i="3"/>
  <c r="JA67" i="3"/>
  <c r="JA96" i="3"/>
  <c r="JA97" i="3"/>
  <c r="JA64" i="3"/>
  <c r="JA18" i="3"/>
  <c r="JA56" i="3"/>
  <c r="JA21" i="3"/>
  <c r="JA86" i="3"/>
  <c r="JA100" i="3"/>
  <c r="JA11" i="3"/>
  <c r="JA83" i="3"/>
  <c r="JA78" i="3"/>
  <c r="JA62" i="3"/>
  <c r="JA58" i="3"/>
  <c r="JA79" i="3"/>
  <c r="JA48" i="3"/>
  <c r="JA65" i="3"/>
  <c r="JA87" i="3"/>
  <c r="JA53" i="3"/>
  <c r="JA82" i="3"/>
  <c r="JA16" i="3"/>
  <c r="JA31" i="3"/>
  <c r="JA27" i="3"/>
  <c r="JA15" i="3"/>
  <c r="JA72" i="3"/>
  <c r="JA29" i="3"/>
  <c r="JA37" i="3"/>
  <c r="JA49" i="3"/>
  <c r="JA23" i="3"/>
  <c r="JA99" i="3"/>
  <c r="JA94" i="3"/>
  <c r="JA38" i="3"/>
  <c r="JA33" i="3"/>
  <c r="JA71" i="3"/>
  <c r="JA26" i="3"/>
  <c r="JA59" i="3"/>
  <c r="JA93" i="3"/>
  <c r="JA89" i="3"/>
  <c r="JA105" i="3"/>
  <c r="JA13" i="3"/>
  <c r="JA46" i="3"/>
  <c r="JA103" i="3"/>
  <c r="JA61" i="3"/>
  <c r="JA52" i="3"/>
  <c r="JA39" i="3"/>
  <c r="JA50" i="3"/>
  <c r="JA10" i="3"/>
  <c r="DZ3" i="3"/>
  <c r="H14" i="5"/>
  <c r="AK78" i="4"/>
  <c r="AK13" i="4"/>
  <c r="AK10" i="4"/>
  <c r="AK16" i="4"/>
  <c r="AL45" i="4"/>
  <c r="AK50" i="4"/>
  <c r="AK23" i="4"/>
  <c r="AK18" i="4"/>
  <c r="AK45" i="4"/>
  <c r="AK51" i="4"/>
  <c r="AL44" i="4"/>
  <c r="HG23" i="3"/>
  <c r="HG17" i="3"/>
  <c r="HG10" i="3"/>
  <c r="HG37" i="3"/>
  <c r="HG57" i="3"/>
  <c r="HG73" i="3"/>
  <c r="HG93" i="3"/>
  <c r="HG12" i="3"/>
  <c r="HG38" i="3"/>
  <c r="HG58" i="3"/>
  <c r="HG78" i="3"/>
  <c r="HG94" i="3"/>
  <c r="HG16" i="3"/>
  <c r="HG44" i="3"/>
  <c r="HG60" i="3"/>
  <c r="HG80" i="3"/>
  <c r="HG96" i="3"/>
  <c r="HG55" i="3"/>
  <c r="HG14" i="3"/>
  <c r="HG95" i="3"/>
  <c r="HG83" i="3"/>
  <c r="HG67" i="3"/>
  <c r="HG15" i="3"/>
  <c r="HG31" i="3"/>
  <c r="HG25" i="3"/>
  <c r="HG26" i="3"/>
  <c r="HG49" i="3"/>
  <c r="HG65" i="3"/>
  <c r="HG85" i="3"/>
  <c r="HG101" i="3"/>
  <c r="HG28" i="3"/>
  <c r="HG50" i="3"/>
  <c r="HG66" i="3"/>
  <c r="HG86" i="3"/>
  <c r="HG102" i="3"/>
  <c r="HG32" i="3"/>
  <c r="HG52" i="3"/>
  <c r="HG68" i="3"/>
  <c r="HG88" i="3"/>
  <c r="HG104" i="3"/>
  <c r="HG91" i="3"/>
  <c r="HG59" i="3"/>
  <c r="HG47" i="3"/>
  <c r="HG30" i="3"/>
  <c r="HG103" i="3"/>
  <c r="HG11" i="3"/>
  <c r="HG21" i="3"/>
  <c r="HG45" i="3"/>
  <c r="HG81" i="3"/>
  <c r="HG20" i="3"/>
  <c r="HG62" i="3"/>
  <c r="HG98" i="3"/>
  <c r="HG48" i="3"/>
  <c r="HG84" i="3"/>
  <c r="HG71" i="3"/>
  <c r="HG22" i="3"/>
  <c r="HG87" i="3"/>
  <c r="HG19" i="3"/>
  <c r="HG29" i="3"/>
  <c r="HG53" i="3"/>
  <c r="HG89" i="3"/>
  <c r="HG34" i="3"/>
  <c r="HG70" i="3"/>
  <c r="HG106" i="3"/>
  <c r="HG56" i="3"/>
  <c r="HG92" i="3"/>
  <c r="HG107" i="3"/>
  <c r="HG63" i="3"/>
  <c r="HG27" i="3"/>
  <c r="HG18" i="3"/>
  <c r="HG61" i="3"/>
  <c r="HG97" i="3"/>
  <c r="HG46" i="3"/>
  <c r="HG82" i="3"/>
  <c r="HG24" i="3"/>
  <c r="HG64" i="3"/>
  <c r="HG100" i="3"/>
  <c r="HG39" i="3"/>
  <c r="HG99" i="3"/>
  <c r="HG13" i="3"/>
  <c r="HG33" i="3"/>
  <c r="HG69" i="3"/>
  <c r="HG105" i="3"/>
  <c r="HG54" i="3"/>
  <c r="HG90" i="3"/>
  <c r="HG36" i="3"/>
  <c r="HG72" i="3"/>
  <c r="HG35" i="3"/>
  <c r="HG79" i="3"/>
  <c r="HG51" i="3"/>
  <c r="AL43" i="4"/>
  <c r="AL47" i="4"/>
  <c r="AK20" i="4"/>
  <c r="AK47" i="4"/>
  <c r="AL53" i="4"/>
  <c r="AL9" i="4"/>
  <c r="FK3" i="3"/>
  <c r="H16" i="5"/>
  <c r="GB15" i="3"/>
  <c r="GB86" i="3"/>
  <c r="GB67" i="3"/>
  <c r="GB25" i="3"/>
  <c r="GB95" i="3"/>
  <c r="GB69" i="3"/>
  <c r="GB24" i="3"/>
  <c r="GB88" i="3"/>
  <c r="GB105" i="3"/>
  <c r="GB62" i="3"/>
  <c r="GB50" i="3"/>
  <c r="GB38" i="3"/>
  <c r="GB101" i="3"/>
  <c r="GB52" i="3"/>
  <c r="GB81" i="3"/>
  <c r="GB29" i="3"/>
  <c r="GB98" i="3"/>
  <c r="GB56" i="3"/>
  <c r="GB92" i="3"/>
  <c r="GB61" i="3"/>
  <c r="GB55" i="3"/>
  <c r="GB66" i="3"/>
  <c r="GB97" i="3"/>
  <c r="GB31" i="3"/>
  <c r="GB22" i="3"/>
  <c r="GB94" i="3"/>
  <c r="GB107" i="3"/>
  <c r="GB44" i="3"/>
  <c r="GB18" i="3"/>
  <c r="GB16" i="3"/>
  <c r="GB60" i="3"/>
  <c r="GB72" i="3"/>
  <c r="GB71" i="3"/>
  <c r="GB27" i="3"/>
  <c r="GB26" i="3"/>
  <c r="GB93" i="3"/>
  <c r="GB78" i="3"/>
  <c r="GB36" i="3"/>
  <c r="GB53" i="3"/>
  <c r="GB45" i="3"/>
  <c r="GB64" i="3"/>
  <c r="GB48" i="3"/>
  <c r="GB106" i="3"/>
  <c r="GB17" i="3"/>
  <c r="GB34" i="3"/>
  <c r="GB21" i="3"/>
  <c r="GB51" i="3"/>
  <c r="GB54" i="3"/>
  <c r="GB19" i="3"/>
  <c r="GB91" i="3"/>
  <c r="GB63" i="3"/>
  <c r="GB82" i="3"/>
  <c r="GB46" i="3"/>
  <c r="GB85" i="3"/>
  <c r="GB58" i="3"/>
  <c r="GB70" i="3"/>
  <c r="GB104" i="3"/>
  <c r="GB65" i="3"/>
  <c r="GB28" i="3"/>
  <c r="GB90" i="3"/>
  <c r="GB102" i="3"/>
  <c r="GB39" i="3"/>
  <c r="GB37" i="3"/>
  <c r="GB11" i="3"/>
  <c r="GB79" i="3"/>
  <c r="GB80" i="3"/>
  <c r="GB33" i="3"/>
  <c r="GB35" i="3"/>
  <c r="GB89" i="3"/>
  <c r="GB73" i="3"/>
  <c r="GB20" i="3"/>
  <c r="GB103" i="3"/>
  <c r="GB12" i="3"/>
  <c r="GB83" i="3"/>
  <c r="GB99" i="3"/>
  <c r="GB32" i="3"/>
  <c r="GB47" i="3"/>
  <c r="GB84" i="3"/>
  <c r="GB49" i="3"/>
  <c r="GB13" i="3"/>
  <c r="GB30" i="3"/>
  <c r="GB100" i="3"/>
  <c r="GB87" i="3"/>
  <c r="GB59" i="3"/>
  <c r="GB23" i="3"/>
  <c r="GB14" i="3"/>
  <c r="GB96" i="3"/>
  <c r="GB57" i="3"/>
  <c r="GB68" i="3"/>
  <c r="GB10" i="3"/>
  <c r="GG44" i="3"/>
  <c r="GG96" i="3"/>
  <c r="GG39" i="3"/>
  <c r="GG28" i="3"/>
  <c r="GG20" i="3"/>
  <c r="GG87" i="3"/>
  <c r="GG33" i="3"/>
  <c r="GG80" i="3"/>
  <c r="GG22" i="3"/>
  <c r="GG82" i="3"/>
  <c r="GG98" i="3"/>
  <c r="GG106" i="3"/>
  <c r="GG10" i="3"/>
  <c r="GG91" i="3"/>
  <c r="GG103" i="3"/>
  <c r="GG85" i="3"/>
  <c r="GG11" i="3"/>
  <c r="GG34" i="3"/>
  <c r="GG84" i="3"/>
  <c r="GG14" i="3"/>
  <c r="GG107" i="3"/>
  <c r="GG57" i="3"/>
  <c r="GG48" i="3"/>
  <c r="GG30" i="3"/>
  <c r="GG38" i="3"/>
  <c r="GG71" i="3"/>
  <c r="GG73" i="3"/>
  <c r="GG62" i="3"/>
  <c r="GG89" i="3"/>
  <c r="GG63" i="3"/>
  <c r="GG90" i="3"/>
  <c r="GG32" i="3"/>
  <c r="GG67" i="3"/>
  <c r="GG50" i="3"/>
  <c r="GG99" i="3"/>
  <c r="GG56" i="3"/>
  <c r="GG53" i="3"/>
  <c r="GG31" i="3"/>
  <c r="GG27" i="3"/>
  <c r="GG64" i="3"/>
  <c r="GG105" i="3"/>
  <c r="GG25" i="3"/>
  <c r="GG23" i="3"/>
  <c r="GG29" i="3"/>
  <c r="GG83" i="3"/>
  <c r="GG54" i="3"/>
  <c r="GG58" i="3"/>
  <c r="GG88" i="3"/>
  <c r="GG94" i="3"/>
  <c r="GG18" i="3"/>
  <c r="GG47" i="3"/>
  <c r="GG55" i="3"/>
  <c r="GG17" i="3"/>
  <c r="GG52" i="3"/>
  <c r="GG78" i="3"/>
  <c r="GG68" i="3"/>
  <c r="GG15" i="3"/>
  <c r="GG59" i="3"/>
  <c r="GG81" i="3"/>
  <c r="GG51" i="3"/>
  <c r="GG35" i="3"/>
  <c r="GG104" i="3"/>
  <c r="GG93" i="3"/>
  <c r="GG92" i="3"/>
  <c r="GG45" i="3"/>
  <c r="GG49" i="3"/>
  <c r="GG72" i="3"/>
  <c r="GG36" i="3"/>
  <c r="GG16" i="3"/>
  <c r="GG46" i="3"/>
  <c r="GG102" i="3"/>
  <c r="GG12" i="3"/>
  <c r="GG26" i="3"/>
  <c r="GG37" i="3"/>
  <c r="GG97" i="3"/>
  <c r="GG21" i="3"/>
  <c r="GG95" i="3"/>
  <c r="GG24" i="3"/>
  <c r="GG101" i="3"/>
  <c r="GG65" i="3"/>
  <c r="GG86" i="3"/>
  <c r="GG66" i="3"/>
  <c r="GG19" i="3"/>
  <c r="GG100" i="3"/>
  <c r="GG79" i="3"/>
  <c r="GG61" i="3"/>
  <c r="GG69" i="3"/>
  <c r="GG70" i="3"/>
  <c r="GG60" i="3"/>
  <c r="GG13" i="3"/>
  <c r="FO3" i="3"/>
  <c r="HK17" i="3"/>
  <c r="HK33" i="3"/>
  <c r="HK53" i="3"/>
  <c r="HK69" i="3"/>
  <c r="HK89" i="3"/>
  <c r="HK105" i="3"/>
  <c r="HK22" i="3"/>
  <c r="HK38" i="3"/>
  <c r="HK58" i="3"/>
  <c r="HK78" i="3"/>
  <c r="HK94" i="3"/>
  <c r="HK11" i="3"/>
  <c r="HK47" i="3"/>
  <c r="HK83" i="3"/>
  <c r="HK23" i="3"/>
  <c r="HK95" i="3"/>
  <c r="HK36" i="3"/>
  <c r="HK72" i="3"/>
  <c r="HK15" i="3"/>
  <c r="HK87" i="3"/>
  <c r="HK88" i="3"/>
  <c r="HK60" i="3"/>
  <c r="HK80" i="3"/>
  <c r="HK25" i="3"/>
  <c r="HK45" i="3"/>
  <c r="HK61" i="3"/>
  <c r="HK81" i="3"/>
  <c r="HK97" i="3"/>
  <c r="HK14" i="3"/>
  <c r="HK30" i="3"/>
  <c r="HK50" i="3"/>
  <c r="HK66" i="3"/>
  <c r="HK86" i="3"/>
  <c r="HK102" i="3"/>
  <c r="HK27" i="3"/>
  <c r="HK63" i="3"/>
  <c r="HK99" i="3"/>
  <c r="HK59" i="3"/>
  <c r="HK20" i="3"/>
  <c r="HK56" i="3"/>
  <c r="HK92" i="3"/>
  <c r="HK51" i="3"/>
  <c r="HK16" i="3"/>
  <c r="HK44" i="3"/>
  <c r="HK68" i="3"/>
  <c r="HK13" i="3"/>
  <c r="HK49" i="3"/>
  <c r="HK85" i="3"/>
  <c r="HK18" i="3"/>
  <c r="HK54" i="3"/>
  <c r="HK90" i="3"/>
  <c r="HK35" i="3"/>
  <c r="HK107" i="3"/>
  <c r="HK28" i="3"/>
  <c r="HK100" i="3"/>
  <c r="HK52" i="3"/>
  <c r="HK104" i="3"/>
  <c r="HK21" i="3"/>
  <c r="HK57" i="3"/>
  <c r="HK93" i="3"/>
  <c r="HK26" i="3"/>
  <c r="HK62" i="3"/>
  <c r="HK98" i="3"/>
  <c r="HK55" i="3"/>
  <c r="HK39" i="3"/>
  <c r="HK48" i="3"/>
  <c r="HK31" i="3"/>
  <c r="HK32" i="3"/>
  <c r="HK65" i="3"/>
  <c r="HK34" i="3"/>
  <c r="HK106" i="3"/>
  <c r="HK79" i="3"/>
  <c r="HK67" i="3"/>
  <c r="HK29" i="3"/>
  <c r="HK70" i="3"/>
  <c r="HK64" i="3"/>
  <c r="HK10" i="3"/>
  <c r="HK91" i="3"/>
  <c r="HK96" i="3"/>
  <c r="HK73" i="3"/>
  <c r="HK46" i="3"/>
  <c r="HK19" i="3"/>
  <c r="HK12" i="3"/>
  <c r="HK103" i="3"/>
  <c r="HK101" i="3"/>
  <c r="HK71" i="3"/>
  <c r="HK24" i="3"/>
  <c r="HK37" i="3"/>
  <c r="HK82" i="3"/>
  <c r="HK84" i="3"/>
  <c r="FH3" i="3"/>
  <c r="DS3" i="3"/>
  <c r="H21" i="5"/>
  <c r="IQ79" i="3"/>
  <c r="IQ29" i="3"/>
  <c r="IQ25" i="3"/>
  <c r="IQ44" i="3"/>
  <c r="IQ82" i="3"/>
  <c r="IQ23" i="3"/>
  <c r="IQ97" i="3"/>
  <c r="IQ89" i="3"/>
  <c r="IQ31" i="3"/>
  <c r="IQ86" i="3"/>
  <c r="IQ47" i="3"/>
  <c r="IQ12" i="3"/>
  <c r="IQ99" i="3"/>
  <c r="IQ87" i="3"/>
  <c r="IQ11" i="3"/>
  <c r="IQ88" i="3"/>
  <c r="IQ107" i="3"/>
  <c r="IQ28" i="3"/>
  <c r="IQ95" i="3"/>
  <c r="IQ106" i="3"/>
  <c r="IQ70" i="3"/>
  <c r="IQ96" i="3"/>
  <c r="IQ78" i="3"/>
  <c r="IQ34" i="3"/>
  <c r="IQ21" i="3"/>
  <c r="IQ67" i="3"/>
  <c r="IQ32" i="3"/>
  <c r="IQ27" i="3"/>
  <c r="IQ52" i="3"/>
  <c r="IQ93" i="3"/>
  <c r="IQ55" i="3"/>
  <c r="IQ13" i="3"/>
  <c r="IQ54" i="3"/>
  <c r="IQ84" i="3"/>
  <c r="IQ26" i="3"/>
  <c r="IQ63" i="3"/>
  <c r="IQ60" i="3"/>
  <c r="IQ53" i="3"/>
  <c r="IQ68" i="3"/>
  <c r="IQ105" i="3"/>
  <c r="IQ18" i="3"/>
  <c r="IQ49" i="3"/>
  <c r="IQ33" i="3"/>
  <c r="IQ38" i="3"/>
  <c r="IQ102" i="3"/>
  <c r="IQ104" i="3"/>
  <c r="IQ17" i="3"/>
  <c r="IQ20" i="3"/>
  <c r="IQ65" i="3"/>
  <c r="IQ58" i="3"/>
  <c r="IQ100" i="3"/>
  <c r="IQ16" i="3"/>
  <c r="IQ73" i="3"/>
  <c r="IQ62" i="3"/>
  <c r="IQ14" i="3"/>
  <c r="IQ72" i="3"/>
  <c r="IQ24" i="3"/>
  <c r="IQ90" i="3"/>
  <c r="IQ81" i="3"/>
  <c r="IQ94" i="3"/>
  <c r="IQ48" i="3"/>
  <c r="IQ51" i="3"/>
  <c r="IQ10" i="3"/>
  <c r="IQ83" i="3"/>
  <c r="IQ64" i="3"/>
  <c r="IQ56" i="3"/>
  <c r="IQ37" i="3"/>
  <c r="IQ39" i="3"/>
  <c r="IQ80" i="3"/>
  <c r="IQ61" i="3"/>
  <c r="IQ85" i="3"/>
  <c r="IQ45" i="3"/>
  <c r="IQ46" i="3"/>
  <c r="IQ15" i="3"/>
  <c r="IQ57" i="3"/>
  <c r="IQ91" i="3"/>
  <c r="IQ92" i="3"/>
  <c r="IQ19" i="3"/>
  <c r="IQ69" i="3"/>
  <c r="IQ36" i="3"/>
  <c r="IQ103" i="3"/>
  <c r="IQ22" i="3"/>
  <c r="IQ35" i="3"/>
  <c r="IQ66" i="3"/>
  <c r="IQ59" i="3"/>
  <c r="IQ71" i="3"/>
  <c r="IQ50" i="3"/>
  <c r="IQ98" i="3"/>
  <c r="IQ101" i="3"/>
  <c r="IQ30" i="3"/>
  <c r="AJ17" i="4"/>
  <c r="D227" i="3"/>
  <c r="D229" i="3"/>
  <c r="D230" i="3"/>
  <c r="D228" i="3"/>
  <c r="D234" i="3"/>
  <c r="D226" i="3"/>
  <c r="D224" i="3"/>
  <c r="D225" i="3"/>
  <c r="D238" i="3"/>
  <c r="D232" i="3"/>
  <c r="D237" i="3"/>
  <c r="D235" i="3"/>
  <c r="D236" i="3"/>
  <c r="D231" i="3"/>
  <c r="D233" i="3"/>
  <c r="AJ11" i="4"/>
  <c r="AJ16" i="4"/>
  <c r="AJ14" i="4"/>
  <c r="AJ51" i="4"/>
  <c r="AJ15" i="4"/>
  <c r="DT3" i="3"/>
  <c r="HR27" i="3"/>
  <c r="HR78" i="3"/>
  <c r="HR31" i="3"/>
  <c r="HR103" i="3"/>
  <c r="HR96" i="3"/>
  <c r="HR86" i="3"/>
  <c r="HR54" i="3"/>
  <c r="HR21" i="3"/>
  <c r="HR55" i="3"/>
  <c r="HR28" i="3"/>
  <c r="HR68" i="3"/>
  <c r="HR33" i="3"/>
  <c r="HR26" i="3"/>
  <c r="HR23" i="3"/>
  <c r="HR95" i="3"/>
  <c r="HR84" i="3"/>
  <c r="HR66" i="3"/>
  <c r="HR18" i="3"/>
  <c r="HR49" i="3"/>
  <c r="HR73" i="3"/>
  <c r="HR83" i="3"/>
  <c r="HR44" i="3"/>
  <c r="HR106" i="3"/>
  <c r="HR47" i="3"/>
  <c r="HR51" i="3"/>
  <c r="HR24" i="3"/>
  <c r="HR56" i="3"/>
  <c r="HR25" i="3"/>
  <c r="HR10" i="3"/>
  <c r="HR101" i="3"/>
  <c r="HR71" i="3"/>
  <c r="HR52" i="3"/>
  <c r="HR22" i="3"/>
  <c r="HR69" i="3"/>
  <c r="HR98" i="3"/>
  <c r="HR39" i="3"/>
  <c r="HR12" i="3"/>
  <c r="HR16" i="3"/>
  <c r="HR102" i="3"/>
  <c r="HR90" i="3"/>
  <c r="HR93" i="3"/>
  <c r="HR89" i="3"/>
  <c r="HR11" i="3"/>
  <c r="HR62" i="3"/>
  <c r="HR63" i="3"/>
  <c r="HR17" i="3"/>
  <c r="HR34" i="3"/>
  <c r="HR67" i="3"/>
  <c r="HR14" i="3"/>
  <c r="HR82" i="3"/>
  <c r="HR91" i="3"/>
  <c r="HR58" i="3"/>
  <c r="HR13" i="3"/>
  <c r="HR36" i="3"/>
  <c r="HR45" i="3"/>
  <c r="HR87" i="3"/>
  <c r="HR50" i="3"/>
  <c r="HR65" i="3"/>
  <c r="HR107" i="3"/>
  <c r="HR94" i="3"/>
  <c r="HR57" i="3"/>
  <c r="HR60" i="3"/>
  <c r="HR81" i="3"/>
  <c r="HR29" i="3"/>
  <c r="HR92" i="3"/>
  <c r="HR85" i="3"/>
  <c r="HR48" i="3"/>
  <c r="HR61" i="3"/>
  <c r="HR19" i="3"/>
  <c r="HR80" i="3"/>
  <c r="HR105" i="3"/>
  <c r="HR59" i="3"/>
  <c r="HR88" i="3"/>
  <c r="HR46" i="3"/>
  <c r="HR38" i="3"/>
  <c r="HR53" i="3"/>
  <c r="HR32" i="3"/>
  <c r="HR99" i="3"/>
  <c r="HR15" i="3"/>
  <c r="HR72" i="3"/>
  <c r="HR97" i="3"/>
  <c r="HR35" i="3"/>
  <c r="HR104" i="3"/>
  <c r="HR70" i="3"/>
  <c r="HR79" i="3"/>
  <c r="HR30" i="3"/>
  <c r="HR37" i="3"/>
  <c r="HR64" i="3"/>
  <c r="HR100" i="3"/>
  <c r="HR20" i="3"/>
  <c r="FV3" i="3"/>
  <c r="FD3" i="3"/>
  <c r="KB35" i="3"/>
  <c r="KB78" i="3"/>
  <c r="KB103" i="3"/>
  <c r="KB83" i="3"/>
  <c r="KB48" i="3"/>
  <c r="KB38" i="3"/>
  <c r="KB81" i="3"/>
  <c r="KB60" i="3"/>
  <c r="KB36" i="3"/>
  <c r="KB46" i="3"/>
  <c r="KB11" i="3"/>
  <c r="KB27" i="3"/>
  <c r="KB101" i="3"/>
  <c r="KB92" i="3"/>
  <c r="KB66" i="3"/>
  <c r="KB106" i="3"/>
  <c r="KB16" i="3"/>
  <c r="KB37" i="3"/>
  <c r="KB14" i="3"/>
  <c r="KB49" i="3"/>
  <c r="KB89" i="3"/>
  <c r="KB105" i="3"/>
  <c r="KB80" i="3"/>
  <c r="KB71" i="3"/>
  <c r="KB54" i="3"/>
  <c r="KB30" i="3"/>
  <c r="KB21" i="3"/>
  <c r="KB90" i="3"/>
  <c r="KB39" i="3"/>
  <c r="KB12" i="3"/>
  <c r="KB15" i="3"/>
  <c r="KB88" i="3"/>
  <c r="KB58" i="3"/>
  <c r="KB91" i="3"/>
  <c r="KB63" i="3"/>
  <c r="KB44" i="3"/>
  <c r="KB19" i="3"/>
  <c r="KB20" i="3"/>
  <c r="KB33" i="3"/>
  <c r="KB51" i="3"/>
  <c r="KB86" i="3"/>
  <c r="KB68" i="3"/>
  <c r="KB32" i="3"/>
  <c r="KB73" i="3"/>
  <c r="KB72" i="3"/>
  <c r="KB29" i="3"/>
  <c r="KB104" i="3"/>
  <c r="KB22" i="3"/>
  <c r="KB87" i="3"/>
  <c r="KB95" i="3"/>
  <c r="KB47" i="3"/>
  <c r="KB26" i="3"/>
  <c r="KB69" i="3"/>
  <c r="KB99" i="3"/>
  <c r="KB25" i="3"/>
  <c r="KB98" i="3"/>
  <c r="KB18" i="3"/>
  <c r="KB82" i="3"/>
  <c r="KB84" i="3"/>
  <c r="KB59" i="3"/>
  <c r="KB13" i="3"/>
  <c r="KB107" i="3"/>
  <c r="KB85" i="3"/>
  <c r="KB45" i="3"/>
  <c r="KB52" i="3"/>
  <c r="KB102" i="3"/>
  <c r="KB62" i="3"/>
  <c r="KB28" i="3"/>
  <c r="KB55" i="3"/>
  <c r="KB79" i="3"/>
  <c r="KB96" i="3"/>
  <c r="KB97" i="3"/>
  <c r="KB61" i="3"/>
  <c r="KB64" i="3"/>
  <c r="KB17" i="3"/>
  <c r="KB94" i="3"/>
  <c r="KB53" i="3"/>
  <c r="KB70" i="3"/>
  <c r="KB50" i="3"/>
  <c r="KB93" i="3"/>
  <c r="KB56" i="3"/>
  <c r="KB100" i="3"/>
  <c r="KB34" i="3"/>
  <c r="KB24" i="3"/>
  <c r="KB10" i="3"/>
  <c r="KB65" i="3"/>
  <c r="KB57" i="3"/>
  <c r="KB23" i="3"/>
  <c r="KB67" i="3"/>
  <c r="KB31" i="3"/>
  <c r="DW3" i="3"/>
  <c r="H28" i="5"/>
  <c r="EB3" i="3"/>
  <c r="H34" i="5"/>
  <c r="IT44" i="3"/>
  <c r="IT82" i="3"/>
  <c r="IT29" i="3"/>
  <c r="IT32" i="3"/>
  <c r="IT57" i="3"/>
  <c r="IT95" i="3"/>
  <c r="IT89" i="3"/>
  <c r="IT106" i="3"/>
  <c r="IT49" i="3"/>
  <c r="IT28" i="3"/>
  <c r="IT39" i="3"/>
  <c r="IT11" i="3"/>
  <c r="IT66" i="3"/>
  <c r="IT88" i="3"/>
  <c r="IT50" i="3"/>
  <c r="IT91" i="3"/>
  <c r="IT64" i="3"/>
  <c r="IT85" i="3"/>
  <c r="IT45" i="3"/>
  <c r="IT102" i="3"/>
  <c r="IT37" i="3"/>
  <c r="IT98" i="3"/>
  <c r="IT63" i="3"/>
  <c r="IT80" i="3"/>
  <c r="IT18" i="3"/>
  <c r="IT58" i="3"/>
  <c r="IT60" i="3"/>
  <c r="IT87" i="3"/>
  <c r="IT12" i="3"/>
  <c r="IT62" i="3"/>
  <c r="IT46" i="3"/>
  <c r="IT35" i="3"/>
  <c r="IT70" i="3"/>
  <c r="IT51" i="3"/>
  <c r="IT83" i="3"/>
  <c r="IT99" i="3"/>
  <c r="IT65" i="3"/>
  <c r="IT73" i="3"/>
  <c r="IT33" i="3"/>
  <c r="IT97" i="3"/>
  <c r="IT104" i="3"/>
  <c r="IT84" i="3"/>
  <c r="IT30" i="3"/>
  <c r="IT55" i="3"/>
  <c r="IT90" i="3"/>
  <c r="IT93" i="3"/>
  <c r="IT103" i="3"/>
  <c r="IT78" i="3"/>
  <c r="IT17" i="3"/>
  <c r="IT101" i="3"/>
  <c r="IT69" i="3"/>
  <c r="IT71" i="3"/>
  <c r="IT94" i="3"/>
  <c r="IT20" i="3"/>
  <c r="IT92" i="3"/>
  <c r="IT86" i="3"/>
  <c r="IT31" i="3"/>
  <c r="IT16" i="3"/>
  <c r="IT54" i="3"/>
  <c r="IT72" i="3"/>
  <c r="IT81" i="3"/>
  <c r="IT23" i="3"/>
  <c r="IT53" i="3"/>
  <c r="IT19" i="3"/>
  <c r="IT67" i="3"/>
  <c r="IT21" i="3"/>
  <c r="IT52" i="3"/>
  <c r="IT68" i="3"/>
  <c r="IT48" i="3"/>
  <c r="IT61" i="3"/>
  <c r="IT38" i="3"/>
  <c r="IT100" i="3"/>
  <c r="IT56" i="3"/>
  <c r="IT34" i="3"/>
  <c r="IT14" i="3"/>
  <c r="IT15" i="3"/>
  <c r="IT79" i="3"/>
  <c r="IT26" i="3"/>
  <c r="IT59" i="3"/>
  <c r="IT96" i="3"/>
  <c r="IT107" i="3"/>
  <c r="IT10" i="3"/>
  <c r="IT13" i="3"/>
  <c r="IT27" i="3"/>
  <c r="IT22" i="3"/>
  <c r="IT25" i="3"/>
  <c r="IT36" i="3"/>
  <c r="IT105" i="3"/>
  <c r="IT47" i="3"/>
  <c r="IT24" i="3"/>
  <c r="GM56" i="3"/>
  <c r="GM106" i="3"/>
  <c r="GM11" i="3"/>
  <c r="GM71" i="3"/>
  <c r="GM33" i="3"/>
  <c r="GM61" i="3"/>
  <c r="GM99" i="3"/>
  <c r="GM26" i="3"/>
  <c r="GM67" i="3"/>
  <c r="GM89" i="3"/>
  <c r="GM93" i="3"/>
  <c r="GM37" i="3"/>
  <c r="GM80" i="3"/>
  <c r="GM25" i="3"/>
  <c r="GM12" i="3"/>
  <c r="GM28" i="3"/>
  <c r="GM53" i="3"/>
  <c r="GM38" i="3"/>
  <c r="GM103" i="3"/>
  <c r="GM107" i="3"/>
  <c r="GM49" i="3"/>
  <c r="GM32" i="3"/>
  <c r="GM66" i="3"/>
  <c r="GM36" i="3"/>
  <c r="GM48" i="3"/>
  <c r="GM31" i="3"/>
  <c r="GM82" i="3"/>
  <c r="GM68" i="3"/>
  <c r="GM100" i="3"/>
  <c r="GM27" i="3"/>
  <c r="GM88" i="3"/>
  <c r="GM58" i="3"/>
  <c r="GM34" i="3"/>
  <c r="GM45" i="3"/>
  <c r="GM94" i="3"/>
  <c r="GM105" i="3"/>
  <c r="GM85" i="3"/>
  <c r="GM87" i="3"/>
  <c r="GM62" i="3"/>
  <c r="GM59" i="3"/>
  <c r="GM98" i="3"/>
  <c r="GM78" i="3"/>
  <c r="GM55" i="3"/>
  <c r="GM69" i="3"/>
  <c r="GM81" i="3"/>
  <c r="GM104" i="3"/>
  <c r="GM90" i="3"/>
  <c r="GM17" i="3"/>
  <c r="GM20" i="3"/>
  <c r="GM22" i="3"/>
  <c r="GM91" i="3"/>
  <c r="GM60" i="3"/>
  <c r="GM30" i="3"/>
  <c r="GM47" i="3"/>
  <c r="GM86" i="3"/>
  <c r="GM15" i="3"/>
  <c r="GM44" i="3"/>
  <c r="GM46" i="3"/>
  <c r="GM63" i="3"/>
  <c r="GM10" i="3"/>
  <c r="GM83" i="3"/>
  <c r="GM101" i="3"/>
  <c r="GM64" i="3"/>
  <c r="GM54" i="3"/>
  <c r="GM95" i="3"/>
  <c r="GM73" i="3"/>
  <c r="GM29" i="3"/>
  <c r="GM16" i="3"/>
  <c r="GM23" i="3"/>
  <c r="GM84" i="3"/>
  <c r="GM19" i="3"/>
  <c r="GM21" i="3"/>
  <c r="GM39" i="3"/>
  <c r="GM72" i="3"/>
  <c r="GM102" i="3"/>
  <c r="GM35" i="3"/>
  <c r="GM24" i="3"/>
  <c r="GM18" i="3"/>
  <c r="GM14" i="3"/>
  <c r="GM50" i="3"/>
  <c r="GM97" i="3"/>
  <c r="GM70" i="3"/>
  <c r="GM51" i="3"/>
  <c r="GM65" i="3"/>
  <c r="GM92" i="3"/>
  <c r="GM79" i="3"/>
  <c r="GM57" i="3"/>
  <c r="GM13" i="3"/>
  <c r="GM52" i="3"/>
  <c r="GM96" i="3"/>
  <c r="H22" i="5"/>
  <c r="H29" i="5"/>
  <c r="FB3" i="3"/>
  <c r="HQ17" i="3"/>
  <c r="HQ33" i="3"/>
  <c r="HQ53" i="3"/>
  <c r="HQ69" i="3"/>
  <c r="HQ89" i="3"/>
  <c r="HQ105" i="3"/>
  <c r="HQ34" i="3"/>
  <c r="HQ70" i="3"/>
  <c r="HQ30" i="3"/>
  <c r="HQ66" i="3"/>
  <c r="HQ19" i="3"/>
  <c r="HQ35" i="3"/>
  <c r="HQ55" i="3"/>
  <c r="HQ71" i="3"/>
  <c r="HQ91" i="3"/>
  <c r="HQ107" i="3"/>
  <c r="HQ80" i="3"/>
  <c r="HQ36" i="3"/>
  <c r="HQ28" i="3"/>
  <c r="HQ92" i="3"/>
  <c r="HQ52" i="3"/>
  <c r="HQ102" i="3"/>
  <c r="HQ104" i="3"/>
  <c r="HQ25" i="3"/>
  <c r="HQ45" i="3"/>
  <c r="HQ61" i="3"/>
  <c r="HQ81" i="3"/>
  <c r="HQ97" i="3"/>
  <c r="HQ18" i="3"/>
  <c r="HQ54" i="3"/>
  <c r="HQ10" i="3"/>
  <c r="HQ50" i="3"/>
  <c r="HQ11" i="3"/>
  <c r="HQ27" i="3"/>
  <c r="HQ47" i="3"/>
  <c r="HQ63" i="3"/>
  <c r="HQ83" i="3"/>
  <c r="HQ99" i="3"/>
  <c r="HQ44" i="3"/>
  <c r="HQ98" i="3"/>
  <c r="HQ96" i="3"/>
  <c r="HQ64" i="3"/>
  <c r="HQ16" i="3"/>
  <c r="HQ86" i="3"/>
  <c r="HQ56" i="3"/>
  <c r="HQ21" i="3"/>
  <c r="HQ57" i="3"/>
  <c r="HQ93" i="3"/>
  <c r="HQ46" i="3"/>
  <c r="HQ38" i="3"/>
  <c r="HQ23" i="3"/>
  <c r="HQ59" i="3"/>
  <c r="HQ95" i="3"/>
  <c r="HQ90" i="3"/>
  <c r="HQ48" i="3"/>
  <c r="HQ68" i="3"/>
  <c r="HQ29" i="3"/>
  <c r="HQ65" i="3"/>
  <c r="HQ101" i="3"/>
  <c r="HQ62" i="3"/>
  <c r="HQ58" i="3"/>
  <c r="HQ31" i="3"/>
  <c r="HQ67" i="3"/>
  <c r="HQ103" i="3"/>
  <c r="HQ106" i="3"/>
  <c r="HQ84" i="3"/>
  <c r="HQ94" i="3"/>
  <c r="HQ37" i="3"/>
  <c r="HQ73" i="3"/>
  <c r="HQ14" i="3"/>
  <c r="HQ82" i="3"/>
  <c r="HQ78" i="3"/>
  <c r="HQ39" i="3"/>
  <c r="HQ79" i="3"/>
  <c r="HQ24" i="3"/>
  <c r="HQ72" i="3"/>
  <c r="HQ100" i="3"/>
  <c r="HQ20" i="3"/>
  <c r="HQ13" i="3"/>
  <c r="HQ49" i="3"/>
  <c r="HQ85" i="3"/>
  <c r="HQ26" i="3"/>
  <c r="HQ22" i="3"/>
  <c r="HQ15" i="3"/>
  <c r="HQ51" i="3"/>
  <c r="HQ87" i="3"/>
  <c r="HQ60" i="3"/>
  <c r="HQ12" i="3"/>
  <c r="HQ32" i="3"/>
  <c r="HQ88" i="3"/>
  <c r="FU3" i="3"/>
  <c r="FY3" i="3"/>
  <c r="HH24" i="3"/>
  <c r="HH44" i="3"/>
  <c r="HH60" i="3"/>
  <c r="HH80" i="3"/>
  <c r="HH96" i="3"/>
  <c r="HH21" i="3"/>
  <c r="HH49" i="3"/>
  <c r="HH73" i="3"/>
  <c r="HH101" i="3"/>
  <c r="HH53" i="3"/>
  <c r="HH105" i="3"/>
  <c r="HH35" i="3"/>
  <c r="HH71" i="3"/>
  <c r="HH107" i="3"/>
  <c r="HH38" i="3"/>
  <c r="HH78" i="3"/>
  <c r="HH10" i="3"/>
  <c r="HH82" i="3"/>
  <c r="HH54" i="3"/>
  <c r="HH39" i="3"/>
  <c r="HH51" i="3"/>
  <c r="HH95" i="3"/>
  <c r="HH16" i="3"/>
  <c r="HH32" i="3"/>
  <c r="HH52" i="3"/>
  <c r="HH68" i="3"/>
  <c r="HH88" i="3"/>
  <c r="HH104" i="3"/>
  <c r="HH33" i="3"/>
  <c r="HH61" i="3"/>
  <c r="HH89" i="3"/>
  <c r="HH25" i="3"/>
  <c r="HH81" i="3"/>
  <c r="HH19" i="3"/>
  <c r="HH55" i="3"/>
  <c r="HH91" i="3"/>
  <c r="HH22" i="3"/>
  <c r="HH58" i="3"/>
  <c r="HH94" i="3"/>
  <c r="HH46" i="3"/>
  <c r="HH18" i="3"/>
  <c r="HH90" i="3"/>
  <c r="HH67" i="3"/>
  <c r="HH23" i="3"/>
  <c r="HH103" i="3"/>
  <c r="HH28" i="3"/>
  <c r="HH64" i="3"/>
  <c r="HH100" i="3"/>
  <c r="HH57" i="3"/>
  <c r="HH13" i="3"/>
  <c r="HH11" i="3"/>
  <c r="HH83" i="3"/>
  <c r="HH50" i="3"/>
  <c r="HH26" i="3"/>
  <c r="HH70" i="3"/>
  <c r="HH87" i="3"/>
  <c r="HH12" i="3"/>
  <c r="HH48" i="3"/>
  <c r="HH84" i="3"/>
  <c r="HH29" i="3"/>
  <c r="HH85" i="3"/>
  <c r="HH65" i="3"/>
  <c r="HH47" i="3"/>
  <c r="HH14" i="3"/>
  <c r="HH86" i="3"/>
  <c r="HH98" i="3"/>
  <c r="HH79" i="3"/>
  <c r="HH31" i="3"/>
  <c r="HH56" i="3"/>
  <c r="HH45" i="3"/>
  <c r="HH93" i="3"/>
  <c r="HH30" i="3"/>
  <c r="HH34" i="3"/>
  <c r="HH72" i="3"/>
  <c r="HH69" i="3"/>
  <c r="HH27" i="3"/>
  <c r="HH66" i="3"/>
  <c r="HH106" i="3"/>
  <c r="HH20" i="3"/>
  <c r="HH97" i="3"/>
  <c r="HH102" i="3"/>
  <c r="HH92" i="3"/>
  <c r="HH15" i="3"/>
  <c r="HH99" i="3"/>
  <c r="HH36" i="3"/>
  <c r="HH37" i="3"/>
  <c r="HH62" i="3"/>
  <c r="HH63" i="3"/>
  <c r="HH17" i="3"/>
  <c r="HH59" i="3"/>
  <c r="GJ79" i="3"/>
  <c r="GJ64" i="3"/>
  <c r="GJ73" i="3"/>
  <c r="GJ52" i="3"/>
  <c r="GJ19" i="3"/>
  <c r="GJ16" i="3"/>
  <c r="GJ91" i="3"/>
  <c r="GJ20" i="3"/>
  <c r="GJ71" i="3"/>
  <c r="GJ66" i="3"/>
  <c r="GJ39" i="3"/>
  <c r="GJ55" i="3"/>
  <c r="GJ31" i="3"/>
  <c r="GJ24" i="3"/>
  <c r="GJ59" i="3"/>
  <c r="GJ36" i="3"/>
  <c r="GJ104" i="3"/>
  <c r="GJ94" i="3"/>
  <c r="GJ11" i="3"/>
  <c r="GJ90" i="3"/>
  <c r="GJ102" i="3"/>
  <c r="GJ70" i="3"/>
  <c r="GJ89" i="3"/>
  <c r="GJ105" i="3"/>
  <c r="GJ95" i="3"/>
  <c r="GJ32" i="3"/>
  <c r="GJ27" i="3"/>
  <c r="GJ49" i="3"/>
  <c r="GJ92" i="3"/>
  <c r="GJ29" i="3"/>
  <c r="GJ106" i="3"/>
  <c r="GJ101" i="3"/>
  <c r="GJ28" i="3"/>
  <c r="GJ81" i="3"/>
  <c r="GJ72" i="3"/>
  <c r="GJ65" i="3"/>
  <c r="GJ103" i="3"/>
  <c r="GJ12" i="3"/>
  <c r="GJ17" i="3"/>
  <c r="GJ25" i="3"/>
  <c r="GJ21" i="3"/>
  <c r="GJ60" i="3"/>
  <c r="GJ23" i="3"/>
  <c r="GJ48" i="3"/>
  <c r="GJ98" i="3"/>
  <c r="GJ57" i="3"/>
  <c r="GJ97" i="3"/>
  <c r="GJ78" i="3"/>
  <c r="GJ44" i="3"/>
  <c r="GJ99" i="3"/>
  <c r="GJ61" i="3"/>
  <c r="GJ30" i="3"/>
  <c r="GJ100" i="3"/>
  <c r="GJ46" i="3"/>
  <c r="GJ53" i="3"/>
  <c r="GJ34" i="3"/>
  <c r="GJ63" i="3"/>
  <c r="GJ13" i="3"/>
  <c r="GJ56" i="3"/>
  <c r="GJ38" i="3"/>
  <c r="GJ87" i="3"/>
  <c r="GJ62" i="3"/>
  <c r="GJ45" i="3"/>
  <c r="GJ15" i="3"/>
  <c r="GJ86" i="3"/>
  <c r="GJ83" i="3"/>
  <c r="GJ107" i="3"/>
  <c r="GJ69" i="3"/>
  <c r="GJ50" i="3"/>
  <c r="GJ51" i="3"/>
  <c r="GJ88" i="3"/>
  <c r="GJ84" i="3"/>
  <c r="GJ80" i="3"/>
  <c r="GJ58" i="3"/>
  <c r="GJ14" i="3"/>
  <c r="GJ96" i="3"/>
  <c r="GJ26" i="3"/>
  <c r="GJ47" i="3"/>
  <c r="GJ67" i="3"/>
  <c r="GJ37" i="3"/>
  <c r="GJ82" i="3"/>
  <c r="GJ18" i="3"/>
  <c r="GJ54" i="3"/>
  <c r="GJ68" i="3"/>
  <c r="GJ10" i="3"/>
  <c r="GJ35" i="3"/>
  <c r="GJ22" i="3"/>
  <c r="GJ85" i="3"/>
  <c r="GJ33" i="3"/>
  <c r="GJ93" i="3"/>
  <c r="H33" i="5"/>
  <c r="FP3" i="3"/>
  <c r="AL23" i="4"/>
  <c r="AK77" i="4"/>
  <c r="AL16" i="4"/>
  <c r="AK43" i="4"/>
  <c r="AK24" i="4"/>
  <c r="AL21" i="4"/>
  <c r="AL46" i="4"/>
  <c r="AK53" i="4"/>
  <c r="AK15" i="4"/>
  <c r="AL51" i="4"/>
  <c r="AK19" i="4"/>
  <c r="AL77" i="4"/>
  <c r="AK22" i="4"/>
  <c r="AL20" i="4"/>
  <c r="AL11" i="4"/>
  <c r="JS12" i="3"/>
  <c r="JS28" i="3"/>
  <c r="JS48" i="3"/>
  <c r="JS64" i="3"/>
  <c r="JS84" i="3"/>
  <c r="JS100" i="3"/>
  <c r="JS35" i="3"/>
  <c r="JS91" i="3"/>
  <c r="JS21" i="3"/>
  <c r="JS37" i="3"/>
  <c r="JS57" i="3"/>
  <c r="JS73" i="3"/>
  <c r="JS93" i="3"/>
  <c r="JS19" i="3"/>
  <c r="JS83" i="3"/>
  <c r="JS18" i="3"/>
  <c r="JS34" i="3"/>
  <c r="JS54" i="3"/>
  <c r="JS70" i="3"/>
  <c r="JS90" i="3"/>
  <c r="JS106" i="3"/>
  <c r="JS47" i="3"/>
  <c r="JS95" i="3"/>
  <c r="JS20" i="3"/>
  <c r="JS36" i="3"/>
  <c r="JS56" i="3"/>
  <c r="JS72" i="3"/>
  <c r="JS92" i="3"/>
  <c r="JS15" i="3"/>
  <c r="JS63" i="3"/>
  <c r="JS13" i="3"/>
  <c r="JS29" i="3"/>
  <c r="JS49" i="3"/>
  <c r="JS65" i="3"/>
  <c r="JS85" i="3"/>
  <c r="JS101" i="3"/>
  <c r="JS55" i="3"/>
  <c r="JS10" i="3"/>
  <c r="JS26" i="3"/>
  <c r="JS46" i="3"/>
  <c r="JS62" i="3"/>
  <c r="JS82" i="3"/>
  <c r="JS98" i="3"/>
  <c r="JS23" i="3"/>
  <c r="JS71" i="3"/>
  <c r="JS32" i="3"/>
  <c r="JS68" i="3"/>
  <c r="JS104" i="3"/>
  <c r="JS103" i="3"/>
  <c r="JS45" i="3"/>
  <c r="JS81" i="3"/>
  <c r="JS39" i="3"/>
  <c r="JS22" i="3"/>
  <c r="JS58" i="3"/>
  <c r="JS94" i="3"/>
  <c r="JS59" i="3"/>
  <c r="JS44" i="3"/>
  <c r="JS80" i="3"/>
  <c r="JS27" i="3"/>
  <c r="JS17" i="3"/>
  <c r="JS53" i="3"/>
  <c r="JS89" i="3"/>
  <c r="JS67" i="3"/>
  <c r="JS30" i="3"/>
  <c r="JS66" i="3"/>
  <c r="JS102" i="3"/>
  <c r="JS87" i="3"/>
  <c r="JS16" i="3"/>
  <c r="JS52" i="3"/>
  <c r="JS88" i="3"/>
  <c r="JS51" i="3"/>
  <c r="JS25" i="3"/>
  <c r="JS61" i="3"/>
  <c r="JS97" i="3"/>
  <c r="JS99" i="3"/>
  <c r="JS38" i="3"/>
  <c r="JS78" i="3"/>
  <c r="JS11" i="3"/>
  <c r="JS107" i="3"/>
  <c r="JS24" i="3"/>
  <c r="JS60" i="3"/>
  <c r="JS96" i="3"/>
  <c r="JS79" i="3"/>
  <c r="JS33" i="3"/>
  <c r="JS69" i="3"/>
  <c r="JS105" i="3"/>
  <c r="JS14" i="3"/>
  <c r="JS50" i="3"/>
  <c r="JS86" i="3"/>
  <c r="JS31" i="3"/>
  <c r="HO11" i="3"/>
  <c r="HO27" i="3"/>
  <c r="HO47" i="3"/>
  <c r="HO63" i="3"/>
  <c r="HO83" i="3"/>
  <c r="HO99" i="3"/>
  <c r="HO16" i="3"/>
  <c r="HO32" i="3"/>
  <c r="HO52" i="3"/>
  <c r="HO68" i="3"/>
  <c r="HO88" i="3"/>
  <c r="HO104" i="3"/>
  <c r="HO45" i="3"/>
  <c r="HO81" i="3"/>
  <c r="HO21" i="3"/>
  <c r="HO73" i="3"/>
  <c r="HO26" i="3"/>
  <c r="HO62" i="3"/>
  <c r="HO98" i="3"/>
  <c r="HO65" i="3"/>
  <c r="HO50" i="3"/>
  <c r="HO22" i="3"/>
  <c r="HO102" i="3"/>
  <c r="HO19" i="3"/>
  <c r="HO35" i="3"/>
  <c r="HO55" i="3"/>
  <c r="HO71" i="3"/>
  <c r="HO91" i="3"/>
  <c r="HO107" i="3"/>
  <c r="HO24" i="3"/>
  <c r="HO44" i="3"/>
  <c r="HO60" i="3"/>
  <c r="HO80" i="3"/>
  <c r="HO96" i="3"/>
  <c r="HO25" i="3"/>
  <c r="HO61" i="3"/>
  <c r="HO97" i="3"/>
  <c r="HO49" i="3"/>
  <c r="HO10" i="3"/>
  <c r="HO46" i="3"/>
  <c r="HO82" i="3"/>
  <c r="HO13" i="3"/>
  <c r="HO101" i="3"/>
  <c r="HO66" i="3"/>
  <c r="HO94" i="3"/>
  <c r="HO23" i="3"/>
  <c r="HO59" i="3"/>
  <c r="HO95" i="3"/>
  <c r="HO28" i="3"/>
  <c r="HO64" i="3"/>
  <c r="HO100" i="3"/>
  <c r="HO69" i="3"/>
  <c r="HO57" i="3"/>
  <c r="HO54" i="3"/>
  <c r="HO37" i="3"/>
  <c r="HO78" i="3"/>
  <c r="HO31" i="3"/>
  <c r="HO67" i="3"/>
  <c r="HO103" i="3"/>
  <c r="HO36" i="3"/>
  <c r="HO72" i="3"/>
  <c r="HO17" i="3"/>
  <c r="HO89" i="3"/>
  <c r="HO93" i="3"/>
  <c r="HO70" i="3"/>
  <c r="HO85" i="3"/>
  <c r="HO58" i="3"/>
  <c r="HO39" i="3"/>
  <c r="HO12" i="3"/>
  <c r="HO84" i="3"/>
  <c r="HO105" i="3"/>
  <c r="HO90" i="3"/>
  <c r="HO30" i="3"/>
  <c r="HO33" i="3"/>
  <c r="HO14" i="3"/>
  <c r="HO87" i="3"/>
  <c r="HO53" i="3"/>
  <c r="HO86" i="3"/>
  <c r="HO51" i="3"/>
  <c r="HO20" i="3"/>
  <c r="HO92" i="3"/>
  <c r="HO29" i="3"/>
  <c r="HO106" i="3"/>
  <c r="HO38" i="3"/>
  <c r="HO79" i="3"/>
  <c r="HO48" i="3"/>
  <c r="HO18" i="3"/>
  <c r="HO15" i="3"/>
  <c r="HO56" i="3"/>
  <c r="HO34" i="3"/>
  <c r="FC3" i="3"/>
  <c r="FS3" i="3"/>
  <c r="GK54" i="3"/>
  <c r="GK35" i="3"/>
  <c r="GK65" i="3"/>
  <c r="GK98" i="3"/>
  <c r="GK81" i="3"/>
  <c r="GK79" i="3"/>
  <c r="GK38" i="3"/>
  <c r="GK34" i="3"/>
  <c r="GK57" i="3"/>
  <c r="GK12" i="3"/>
  <c r="GK53" i="3"/>
  <c r="GK70" i="3"/>
  <c r="GK28" i="3"/>
  <c r="GK99" i="3"/>
  <c r="GK100" i="3"/>
  <c r="GK50" i="3"/>
  <c r="GK87" i="3"/>
  <c r="GK83" i="3"/>
  <c r="GK106" i="3"/>
  <c r="GK88" i="3"/>
  <c r="GK22" i="3"/>
  <c r="GK15" i="3"/>
  <c r="GK58" i="3"/>
  <c r="GK13" i="3"/>
  <c r="GK10" i="3"/>
  <c r="GK14" i="3"/>
  <c r="GK47" i="3"/>
  <c r="GK16" i="3"/>
  <c r="GK31" i="3"/>
  <c r="GK11" i="3"/>
  <c r="GK19" i="3"/>
  <c r="GK72" i="3"/>
  <c r="GK37" i="3"/>
  <c r="GK85" i="3"/>
  <c r="GK21" i="3"/>
  <c r="GK18" i="3"/>
  <c r="GK78" i="3"/>
  <c r="GK17" i="3"/>
  <c r="GK24" i="3"/>
  <c r="GK101" i="3"/>
  <c r="GK96" i="3"/>
  <c r="GK73" i="3"/>
  <c r="GK90" i="3"/>
  <c r="GK39" i="3"/>
  <c r="GK71" i="3"/>
  <c r="GK62" i="3"/>
  <c r="GK30" i="3"/>
  <c r="GK80" i="3"/>
  <c r="GK102" i="3"/>
  <c r="GK56" i="3"/>
  <c r="GK52" i="3"/>
  <c r="GK45" i="3"/>
  <c r="GK33" i="3"/>
  <c r="GK46" i="3"/>
  <c r="GK68" i="3"/>
  <c r="GK26" i="3"/>
  <c r="GK60" i="3"/>
  <c r="GK55" i="3"/>
  <c r="GK61" i="3"/>
  <c r="GK63" i="3"/>
  <c r="GK97" i="3"/>
  <c r="GK103" i="3"/>
  <c r="GK104" i="3"/>
  <c r="GK27" i="3"/>
  <c r="GK23" i="3"/>
  <c r="GK29" i="3"/>
  <c r="GK32" i="3"/>
  <c r="GK86" i="3"/>
  <c r="GK95" i="3"/>
  <c r="GK25" i="3"/>
  <c r="GK44" i="3"/>
  <c r="GK89" i="3"/>
  <c r="GK91" i="3"/>
  <c r="GK66" i="3"/>
  <c r="GK20" i="3"/>
  <c r="GK48" i="3"/>
  <c r="GK59" i="3"/>
  <c r="GK51" i="3"/>
  <c r="GK82" i="3"/>
  <c r="GK92" i="3"/>
  <c r="GK94" i="3"/>
  <c r="GK36" i="3"/>
  <c r="GK67" i="3"/>
  <c r="GK93" i="3"/>
  <c r="GK69" i="3"/>
  <c r="GK107" i="3"/>
  <c r="GK49" i="3"/>
  <c r="GK105" i="3"/>
  <c r="GK84" i="3"/>
  <c r="GK64" i="3"/>
  <c r="DQ3" i="3"/>
  <c r="IO79" i="3"/>
  <c r="IO71" i="3"/>
  <c r="IO104" i="3"/>
  <c r="IO50" i="3"/>
  <c r="IO95" i="3"/>
  <c r="IO32" i="3"/>
  <c r="IO107" i="3"/>
  <c r="IO103" i="3"/>
  <c r="IO67" i="3"/>
  <c r="IO12" i="3"/>
  <c r="IO19" i="3"/>
  <c r="IO26" i="3"/>
  <c r="IO44" i="3"/>
  <c r="IO38" i="3"/>
  <c r="IO54" i="3"/>
  <c r="IO27" i="3"/>
  <c r="IO15" i="3"/>
  <c r="IO87" i="3"/>
  <c r="IO97" i="3"/>
  <c r="IO88" i="3"/>
  <c r="IO45" i="3"/>
  <c r="IO100" i="3"/>
  <c r="IO60" i="3"/>
  <c r="IO28" i="3"/>
  <c r="IO35" i="3"/>
  <c r="IO56" i="3"/>
  <c r="IO101" i="3"/>
  <c r="IO46" i="3"/>
  <c r="IO63" i="3"/>
  <c r="IO93" i="3"/>
  <c r="IO53" i="3"/>
  <c r="IO37" i="3"/>
  <c r="IO73" i="3"/>
  <c r="IO99" i="3"/>
  <c r="IO89" i="3"/>
  <c r="IO55" i="3"/>
  <c r="IO72" i="3"/>
  <c r="IO85" i="3"/>
  <c r="IO58" i="3"/>
  <c r="IO34" i="3"/>
  <c r="IO33" i="3"/>
  <c r="IO13" i="3"/>
  <c r="IO18" i="3"/>
  <c r="IO82" i="3"/>
  <c r="IO39" i="3"/>
  <c r="IO96" i="3"/>
  <c r="IO49" i="3"/>
  <c r="IO25" i="3"/>
  <c r="IO47" i="3"/>
  <c r="IO30" i="3"/>
  <c r="IO80" i="3"/>
  <c r="IO86" i="3"/>
  <c r="IO92" i="3"/>
  <c r="IO31" i="3"/>
  <c r="IO10" i="3"/>
  <c r="IO24" i="3"/>
  <c r="IO61" i="3"/>
  <c r="IO23" i="3"/>
  <c r="IO98" i="3"/>
  <c r="IO17" i="3"/>
  <c r="IO90" i="3"/>
  <c r="IO69" i="3"/>
  <c r="IO21" i="3"/>
  <c r="IO106" i="3"/>
  <c r="IO11" i="3"/>
  <c r="IO29" i="3"/>
  <c r="IO78" i="3"/>
  <c r="IO64" i="3"/>
  <c r="IO102" i="3"/>
  <c r="IO68" i="3"/>
  <c r="IO94" i="3"/>
  <c r="IO48" i="3"/>
  <c r="IO83" i="3"/>
  <c r="IO20" i="3"/>
  <c r="IO91" i="3"/>
  <c r="IO51" i="3"/>
  <c r="IO65" i="3"/>
  <c r="IO70" i="3"/>
  <c r="IO14" i="3"/>
  <c r="IO16" i="3"/>
  <c r="IO81" i="3"/>
  <c r="IO59" i="3"/>
  <c r="IO52" i="3"/>
  <c r="IO84" i="3"/>
  <c r="IO105" i="3"/>
  <c r="IO62" i="3"/>
  <c r="IO22" i="3"/>
  <c r="IO66" i="3"/>
  <c r="IO36" i="3"/>
  <c r="IO57" i="3"/>
  <c r="FQ3" i="3"/>
  <c r="FA3" i="3"/>
  <c r="EY3" i="3"/>
  <c r="JW17" i="3"/>
  <c r="JW34" i="3"/>
  <c r="JW23" i="3"/>
  <c r="JW47" i="3"/>
  <c r="JW63" i="3"/>
  <c r="JW85" i="3"/>
  <c r="JW101" i="3"/>
  <c r="JW32" i="3"/>
  <c r="JW65" i="3"/>
  <c r="JW25" i="3"/>
  <c r="JW48" i="3"/>
  <c r="JW64" i="3"/>
  <c r="JW86" i="3"/>
  <c r="JW102" i="3"/>
  <c r="JW37" i="3"/>
  <c r="JW38" i="3"/>
  <c r="JW92" i="3"/>
  <c r="JW62" i="3"/>
  <c r="JW103" i="3"/>
  <c r="JW80" i="3"/>
  <c r="JW11" i="3"/>
  <c r="JW91" i="3"/>
  <c r="JW24" i="3"/>
  <c r="JW26" i="3"/>
  <c r="JW12" i="3"/>
  <c r="JW35" i="3"/>
  <c r="JW55" i="3"/>
  <c r="JW71" i="3"/>
  <c r="JW93" i="3"/>
  <c r="JW10" i="3"/>
  <c r="JW53" i="3"/>
  <c r="JW14" i="3"/>
  <c r="JW36" i="3"/>
  <c r="JW56" i="3"/>
  <c r="JW72" i="3"/>
  <c r="JW94" i="3"/>
  <c r="JW15" i="3"/>
  <c r="JW57" i="3"/>
  <c r="JW70" i="3"/>
  <c r="JW22" i="3"/>
  <c r="JW87" i="3"/>
  <c r="JW50" i="3"/>
  <c r="JW96" i="3"/>
  <c r="JW69" i="3"/>
  <c r="JW99" i="3"/>
  <c r="JW30" i="3"/>
  <c r="JW39" i="3"/>
  <c r="JW81" i="3"/>
  <c r="JW20" i="3"/>
  <c r="JW19" i="3"/>
  <c r="JW60" i="3"/>
  <c r="JW78" i="3"/>
  <c r="JW51" i="3"/>
  <c r="JW89" i="3"/>
  <c r="JW45" i="3"/>
  <c r="JW31" i="3"/>
  <c r="JW13" i="3"/>
  <c r="JW59" i="3"/>
  <c r="JW61" i="3"/>
  <c r="JW68" i="3"/>
  <c r="JW106" i="3"/>
  <c r="JW58" i="3"/>
  <c r="JW73" i="3"/>
  <c r="JW88" i="3"/>
  <c r="JW54" i="3"/>
  <c r="JW97" i="3"/>
  <c r="JW90" i="3"/>
  <c r="JW100" i="3"/>
  <c r="JW29" i="3"/>
  <c r="JW52" i="3"/>
  <c r="JW16" i="3"/>
  <c r="JW66" i="3"/>
  <c r="JW21" i="3"/>
  <c r="JW67" i="3"/>
  <c r="JW79" i="3"/>
  <c r="JW82" i="3"/>
  <c r="JW27" i="3"/>
  <c r="JW84" i="3"/>
  <c r="JW95" i="3"/>
  <c r="JW104" i="3"/>
  <c r="JW107" i="3"/>
  <c r="JW18" i="3"/>
  <c r="JW44" i="3"/>
  <c r="JW49" i="3"/>
  <c r="JW28" i="3"/>
  <c r="JW83" i="3"/>
  <c r="JW105" i="3"/>
  <c r="JW98" i="3"/>
  <c r="JW46" i="3"/>
  <c r="JW33" i="3"/>
  <c r="HJ19" i="3"/>
  <c r="HJ91" i="3"/>
  <c r="HJ84" i="3"/>
  <c r="HJ54" i="3"/>
  <c r="HJ93" i="3"/>
  <c r="HJ17" i="3"/>
  <c r="HJ59" i="3"/>
  <c r="HJ36" i="3"/>
  <c r="HJ92" i="3"/>
  <c r="HJ29" i="3"/>
  <c r="HJ50" i="3"/>
  <c r="HJ11" i="3"/>
  <c r="HJ83" i="3"/>
  <c r="HJ68" i="3"/>
  <c r="HJ34" i="3"/>
  <c r="HJ73" i="3"/>
  <c r="HJ61" i="3"/>
  <c r="HJ103" i="3"/>
  <c r="HJ69" i="3"/>
  <c r="HJ51" i="3"/>
  <c r="HJ14" i="3"/>
  <c r="HJ15" i="3"/>
  <c r="HJ85" i="3"/>
  <c r="HJ55" i="3"/>
  <c r="HJ28" i="3"/>
  <c r="HJ80" i="3"/>
  <c r="HJ21" i="3"/>
  <c r="HJ30" i="3"/>
  <c r="HJ23" i="3"/>
  <c r="HJ95" i="3"/>
  <c r="HJ88" i="3"/>
  <c r="HJ62" i="3"/>
  <c r="HJ101" i="3"/>
  <c r="HJ89" i="3"/>
  <c r="HJ47" i="3"/>
  <c r="HJ20" i="3"/>
  <c r="HJ48" i="3"/>
  <c r="HJ106" i="3"/>
  <c r="HJ94" i="3"/>
  <c r="HJ81" i="3"/>
  <c r="HJ82" i="3"/>
  <c r="HJ10" i="3"/>
  <c r="HJ64" i="3"/>
  <c r="HJ52" i="3"/>
  <c r="HJ72" i="3"/>
  <c r="HJ107" i="3"/>
  <c r="HJ90" i="3"/>
  <c r="HJ105" i="3"/>
  <c r="HJ60" i="3"/>
  <c r="HJ65" i="3"/>
  <c r="HJ27" i="3"/>
  <c r="HJ96" i="3"/>
  <c r="HJ22" i="3"/>
  <c r="HJ100" i="3"/>
  <c r="HJ24" i="3"/>
  <c r="HJ87" i="3"/>
  <c r="HJ56" i="3"/>
  <c r="HJ57" i="3"/>
  <c r="HJ39" i="3"/>
  <c r="HJ32" i="3"/>
  <c r="HJ78" i="3"/>
  <c r="HJ63" i="3"/>
  <c r="HJ104" i="3"/>
  <c r="HJ66" i="3"/>
  <c r="HJ38" i="3"/>
  <c r="HJ13" i="3"/>
  <c r="HJ46" i="3"/>
  <c r="HJ35" i="3"/>
  <c r="HJ16" i="3"/>
  <c r="HJ58" i="3"/>
  <c r="HJ79" i="3"/>
  <c r="HJ26" i="3"/>
  <c r="HJ25" i="3"/>
  <c r="HJ99" i="3"/>
  <c r="HJ70" i="3"/>
  <c r="HJ33" i="3"/>
  <c r="HJ67" i="3"/>
  <c r="HJ53" i="3"/>
  <c r="HJ97" i="3"/>
  <c r="HJ71" i="3"/>
  <c r="HJ18" i="3"/>
  <c r="HJ102" i="3"/>
  <c r="HJ12" i="3"/>
  <c r="HJ98" i="3"/>
  <c r="HJ45" i="3"/>
  <c r="HJ44" i="3"/>
  <c r="HJ37" i="3"/>
  <c r="HJ31" i="3"/>
  <c r="HJ86" i="3"/>
  <c r="HJ49" i="3"/>
  <c r="FN3" i="3"/>
  <c r="EX3" i="3"/>
  <c r="HT35" i="3"/>
  <c r="HT107" i="3"/>
  <c r="HT80" i="3"/>
  <c r="HT94" i="3"/>
  <c r="HT89" i="3"/>
  <c r="HT73" i="3"/>
  <c r="HT79" i="3"/>
  <c r="HT48" i="3"/>
  <c r="HT30" i="3"/>
  <c r="HT25" i="3"/>
  <c r="HT29" i="3"/>
  <c r="HT27" i="3"/>
  <c r="HT99" i="3"/>
  <c r="HT68" i="3"/>
  <c r="HT78" i="3"/>
  <c r="HT69" i="3"/>
  <c r="HT57" i="3"/>
  <c r="HT72" i="3"/>
  <c r="HT51" i="3"/>
  <c r="HT18" i="3"/>
  <c r="HT56" i="3"/>
  <c r="HT14" i="3"/>
  <c r="HT36" i="3"/>
  <c r="HT55" i="3"/>
  <c r="HT24" i="3"/>
  <c r="HT96" i="3"/>
  <c r="HT46" i="3"/>
  <c r="HT34" i="3"/>
  <c r="HT23" i="3"/>
  <c r="HT95" i="3"/>
  <c r="HT64" i="3"/>
  <c r="HT66" i="3"/>
  <c r="HT61" i="3"/>
  <c r="HT85" i="3"/>
  <c r="HT47" i="3"/>
  <c r="HT16" i="3"/>
  <c r="HT88" i="3"/>
  <c r="HT10" i="3"/>
  <c r="HT105" i="3"/>
  <c r="HT21" i="3"/>
  <c r="HT86" i="3"/>
  <c r="HT20" i="3"/>
  <c r="HT93" i="3"/>
  <c r="HT50" i="3"/>
  <c r="HT98" i="3"/>
  <c r="HT71" i="3"/>
  <c r="HT44" i="3"/>
  <c r="HT22" i="3"/>
  <c r="HT17" i="3"/>
  <c r="HT106" i="3"/>
  <c r="HT39" i="3"/>
  <c r="HT12" i="3"/>
  <c r="HT84" i="3"/>
  <c r="HT102" i="3"/>
  <c r="HT97" i="3"/>
  <c r="HT49" i="3"/>
  <c r="HT63" i="3"/>
  <c r="HT32" i="3"/>
  <c r="HT104" i="3"/>
  <c r="HT82" i="3"/>
  <c r="HT70" i="3"/>
  <c r="HT31" i="3"/>
  <c r="HT81" i="3"/>
  <c r="HT92" i="3"/>
  <c r="HT15" i="3"/>
  <c r="HT45" i="3"/>
  <c r="HT67" i="3"/>
  <c r="HT19" i="3"/>
  <c r="HT91" i="3"/>
  <c r="HT60" i="3"/>
  <c r="HT58" i="3"/>
  <c r="HT53" i="3"/>
  <c r="HT13" i="3"/>
  <c r="HT59" i="3"/>
  <c r="HT28" i="3"/>
  <c r="HT100" i="3"/>
  <c r="HT62" i="3"/>
  <c r="HT54" i="3"/>
  <c r="HT11" i="3"/>
  <c r="HT83" i="3"/>
  <c r="HT52" i="3"/>
  <c r="HT38" i="3"/>
  <c r="HT33" i="3"/>
  <c r="HT65" i="3"/>
  <c r="HT103" i="3"/>
  <c r="HT37" i="3"/>
  <c r="HT26" i="3"/>
  <c r="HT87" i="3"/>
  <c r="HT101" i="3"/>
  <c r="HT90" i="3"/>
  <c r="GD18" i="3"/>
  <c r="GD15" i="3"/>
  <c r="GD81" i="3"/>
  <c r="GD93" i="3"/>
  <c r="GD20" i="3"/>
  <c r="GD88" i="3"/>
  <c r="GD96" i="3"/>
  <c r="GD39" i="3"/>
  <c r="GD94" i="3"/>
  <c r="GD46" i="3"/>
  <c r="GD71" i="3"/>
  <c r="GD33" i="3"/>
  <c r="GD67" i="3"/>
  <c r="GD27" i="3"/>
  <c r="GD87" i="3"/>
  <c r="GD105" i="3"/>
  <c r="GD37" i="3"/>
  <c r="GD70" i="3"/>
  <c r="GD23" i="3"/>
  <c r="GD95" i="3"/>
  <c r="GD26" i="3"/>
  <c r="GD59" i="3"/>
  <c r="GD102" i="3"/>
  <c r="GD35" i="3"/>
  <c r="GD72" i="3"/>
  <c r="GD49" i="3"/>
  <c r="GD82" i="3"/>
  <c r="GD101" i="3"/>
  <c r="GD97" i="3"/>
  <c r="GD103" i="3"/>
  <c r="GD45" i="3"/>
  <c r="GD13" i="3"/>
  <c r="GD56" i="3"/>
  <c r="GD38" i="3"/>
  <c r="GD89" i="3"/>
  <c r="GD19" i="3"/>
  <c r="GD69" i="3"/>
  <c r="GD107" i="3"/>
  <c r="GD17" i="3"/>
  <c r="GD21" i="3"/>
  <c r="GD61" i="3"/>
  <c r="GD11" i="3"/>
  <c r="GD68" i="3"/>
  <c r="GD29" i="3"/>
  <c r="GD25" i="3"/>
  <c r="GD79" i="3"/>
  <c r="GD86" i="3"/>
  <c r="GD90" i="3"/>
  <c r="GD50" i="3"/>
  <c r="GD52" i="3"/>
  <c r="GD80" i="3"/>
  <c r="GD54" i="3"/>
  <c r="GD84" i="3"/>
  <c r="GD28" i="3"/>
  <c r="GD66" i="3"/>
  <c r="GD73" i="3"/>
  <c r="GD36" i="3"/>
  <c r="GD100" i="3"/>
  <c r="GD99" i="3"/>
  <c r="GD62" i="3"/>
  <c r="GD31" i="3"/>
  <c r="GD63" i="3"/>
  <c r="GD83" i="3"/>
  <c r="GD30" i="3"/>
  <c r="GD91" i="3"/>
  <c r="GD16" i="3"/>
  <c r="GD51" i="3"/>
  <c r="GD10" i="3"/>
  <c r="GD58" i="3"/>
  <c r="GD92" i="3"/>
  <c r="GD14" i="3"/>
  <c r="GD12" i="3"/>
  <c r="GD48" i="3"/>
  <c r="GD55" i="3"/>
  <c r="GD57" i="3"/>
  <c r="GD65" i="3"/>
  <c r="GD32" i="3"/>
  <c r="GD104" i="3"/>
  <c r="GD64" i="3"/>
  <c r="GD98" i="3"/>
  <c r="GD22" i="3"/>
  <c r="GD44" i="3"/>
  <c r="GD34" i="3"/>
  <c r="GD47" i="3"/>
  <c r="GD60" i="3"/>
  <c r="GD85" i="3"/>
  <c r="GD24" i="3"/>
  <c r="GD78" i="3"/>
  <c r="GD106" i="3"/>
  <c r="GD53" i="3"/>
  <c r="GE78" i="3"/>
  <c r="GE10" i="3"/>
  <c r="GE73" i="3"/>
  <c r="GE105" i="3"/>
  <c r="GE23" i="3"/>
  <c r="GE103" i="3"/>
  <c r="GE50" i="3"/>
  <c r="GE31" i="3"/>
  <c r="GE44" i="3"/>
  <c r="GE52" i="3"/>
  <c r="GE45" i="3"/>
  <c r="GE24" i="3"/>
  <c r="GE12" i="3"/>
  <c r="GE90" i="3"/>
  <c r="GE84" i="3"/>
  <c r="GE55" i="3"/>
  <c r="GE28" i="3"/>
  <c r="GE35" i="3"/>
  <c r="GE27" i="3"/>
  <c r="GE80" i="3"/>
  <c r="GE107" i="3"/>
  <c r="GE13" i="3"/>
  <c r="GE79" i="3"/>
  <c r="GE26" i="3"/>
  <c r="GE14" i="3"/>
  <c r="GE87" i="3"/>
  <c r="GE34" i="3"/>
  <c r="GE32" i="3"/>
  <c r="GE57" i="3"/>
  <c r="GE53" i="3"/>
  <c r="GE67" i="3"/>
  <c r="GE61" i="3"/>
  <c r="GE104" i="3"/>
  <c r="GE98" i="3"/>
  <c r="GE63" i="3"/>
  <c r="GE16" i="3"/>
  <c r="GE81" i="3"/>
  <c r="GE49" i="3"/>
  <c r="GE72" i="3"/>
  <c r="GE18" i="3"/>
  <c r="GE88" i="3"/>
  <c r="GE96" i="3"/>
  <c r="GE66" i="3"/>
  <c r="GE17" i="3"/>
  <c r="GE97" i="3"/>
  <c r="GE60" i="3"/>
  <c r="GE21" i="3"/>
  <c r="GE101" i="3"/>
  <c r="GE48" i="3"/>
  <c r="GE100" i="3"/>
  <c r="GE37" i="3"/>
  <c r="GE99" i="3"/>
  <c r="GE58" i="3"/>
  <c r="GE65" i="3"/>
  <c r="GE106" i="3"/>
  <c r="GE22" i="3"/>
  <c r="GE46" i="3"/>
  <c r="GE51" i="3"/>
  <c r="GE92" i="3"/>
  <c r="GE85" i="3"/>
  <c r="GE69" i="3"/>
  <c r="GE39" i="3"/>
  <c r="GE56" i="3"/>
  <c r="GE19" i="3"/>
  <c r="GE59" i="3"/>
  <c r="GE64" i="3"/>
  <c r="GE54" i="3"/>
  <c r="GE62" i="3"/>
  <c r="GE93" i="3"/>
  <c r="GE89" i="3"/>
  <c r="GE95" i="3"/>
  <c r="GE36" i="3"/>
  <c r="GE29" i="3"/>
  <c r="GE38" i="3"/>
  <c r="GE83" i="3"/>
  <c r="GE25" i="3"/>
  <c r="GE30" i="3"/>
  <c r="GE82" i="3"/>
  <c r="GE33" i="3"/>
  <c r="GE94" i="3"/>
  <c r="GE20" i="3"/>
  <c r="GE47" i="3"/>
  <c r="GE91" i="3"/>
  <c r="GE15" i="3"/>
  <c r="GE102" i="3"/>
  <c r="GE86" i="3"/>
  <c r="GE11" i="3"/>
  <c r="GE70" i="3"/>
  <c r="GE71" i="3"/>
  <c r="GE68" i="3"/>
  <c r="GA57" i="3"/>
  <c r="GA23" i="3"/>
  <c r="GA93" i="3"/>
  <c r="GA92" i="3"/>
  <c r="GA88" i="3"/>
  <c r="GA89" i="3"/>
  <c r="GA32" i="3"/>
  <c r="GA56" i="3"/>
  <c r="GA16" i="3"/>
  <c r="GA54" i="3"/>
  <c r="GA71" i="3"/>
  <c r="GA19" i="3"/>
  <c r="GA97" i="3"/>
  <c r="GA85" i="3"/>
  <c r="GA84" i="3"/>
  <c r="GA61" i="3"/>
  <c r="GA11" i="3"/>
  <c r="GA86" i="3"/>
  <c r="GA82" i="3"/>
  <c r="GA46" i="3"/>
  <c r="GA37" i="3"/>
  <c r="GA50" i="3"/>
  <c r="GA13" i="3"/>
  <c r="GA105" i="3"/>
  <c r="GA60" i="3"/>
  <c r="GA79" i="3"/>
  <c r="GA20" i="3"/>
  <c r="GA33" i="3"/>
  <c r="GA91" i="3"/>
  <c r="GA103" i="3"/>
  <c r="GA72" i="3"/>
  <c r="GA95" i="3"/>
  <c r="GA100" i="3"/>
  <c r="GA69" i="3"/>
  <c r="GA87" i="3"/>
  <c r="GA29" i="3"/>
  <c r="GA55" i="3"/>
  <c r="GA10" i="3"/>
  <c r="GA90" i="3"/>
  <c r="GA26" i="3"/>
  <c r="GA80" i="3"/>
  <c r="GA15" i="3"/>
  <c r="GA65" i="3"/>
  <c r="GA14" i="3"/>
  <c r="GA59" i="3"/>
  <c r="GA36" i="3"/>
  <c r="GA107" i="3"/>
  <c r="GA31" i="3"/>
  <c r="GA99" i="3"/>
  <c r="GA81" i="3"/>
  <c r="GA68" i="3"/>
  <c r="GA78" i="3"/>
  <c r="GA30" i="3"/>
  <c r="GA45" i="3"/>
  <c r="GA98" i="3"/>
  <c r="GA62" i="3"/>
  <c r="GA51" i="3"/>
  <c r="GA25" i="3"/>
  <c r="GA53" i="3"/>
  <c r="GA73" i="3"/>
  <c r="GA47" i="3"/>
  <c r="GA66" i="3"/>
  <c r="GA38" i="3"/>
  <c r="GA52" i="3"/>
  <c r="GA48" i="3"/>
  <c r="GA24" i="3"/>
  <c r="GA70" i="3"/>
  <c r="GA63" i="3"/>
  <c r="GA83" i="3"/>
  <c r="GA35" i="3"/>
  <c r="GA102" i="3"/>
  <c r="GA17" i="3"/>
  <c r="GA94" i="3"/>
  <c r="GA104" i="3"/>
  <c r="GA44" i="3"/>
  <c r="GA28" i="3"/>
  <c r="GA58" i="3"/>
  <c r="GA18" i="3"/>
  <c r="GA34" i="3"/>
  <c r="GA106" i="3"/>
  <c r="GA39" i="3"/>
  <c r="GA27" i="3"/>
  <c r="GA96" i="3"/>
  <c r="GA12" i="3"/>
  <c r="V48" i="5"/>
  <c r="T48" i="5"/>
  <c r="Z48" i="5"/>
  <c r="AD52" i="5"/>
  <c r="AE52" i="5"/>
  <c r="U52" i="5"/>
  <c r="T44" i="5"/>
  <c r="W44" i="5"/>
  <c r="AC44" i="5"/>
  <c r="AA49" i="5"/>
  <c r="U50" i="5"/>
  <c r="W50" i="5"/>
  <c r="X50" i="5"/>
  <c r="T50" i="5"/>
  <c r="AD50" i="5"/>
  <c r="W47" i="5"/>
  <c r="AD47" i="5"/>
  <c r="U47" i="5"/>
  <c r="Y51" i="5"/>
  <c r="V51" i="5"/>
  <c r="T51" i="5"/>
  <c r="AC43" i="5"/>
  <c r="Z43" i="5"/>
  <c r="X43" i="5"/>
  <c r="AE53" i="5"/>
  <c r="V53" i="5"/>
  <c r="X53" i="5"/>
  <c r="Y42" i="5"/>
  <c r="T42" i="5"/>
  <c r="AA42" i="5"/>
  <c r="AB45" i="5"/>
  <c r="Y45" i="5"/>
  <c r="T46" i="5"/>
  <c r="AE46" i="5"/>
  <c r="GA49" i="3"/>
  <c r="GA21" i="3"/>
  <c r="GA22" i="3"/>
  <c r="GA101" i="3"/>
  <c r="AE48" i="5"/>
  <c r="W48" i="5"/>
  <c r="V52" i="5"/>
  <c r="AC52" i="5"/>
  <c r="W52" i="5"/>
  <c r="Z44" i="5"/>
  <c r="AE44" i="5"/>
  <c r="X44" i="5"/>
  <c r="AB44" i="5"/>
  <c r="AB50" i="5"/>
  <c r="AC50" i="5"/>
  <c r="AE47" i="5"/>
  <c r="Y47" i="5"/>
  <c r="T47" i="5"/>
  <c r="AB47" i="5"/>
  <c r="AB51" i="5"/>
  <c r="Z51" i="5"/>
  <c r="T43" i="5"/>
  <c r="AB43" i="5"/>
  <c r="U43" i="5"/>
  <c r="W43" i="5"/>
  <c r="AB53" i="5"/>
  <c r="AD53" i="5"/>
  <c r="X42" i="5"/>
  <c r="Z42" i="5"/>
  <c r="AD42" i="5"/>
  <c r="V42" i="5"/>
  <c r="AA45" i="5"/>
  <c r="X45" i="5"/>
  <c r="AD45" i="5"/>
  <c r="Z46" i="5"/>
  <c r="U46" i="5"/>
  <c r="Y46" i="5"/>
  <c r="W46" i="5"/>
  <c r="GA64" i="3"/>
  <c r="GA67" i="3"/>
  <c r="X48" i="5"/>
  <c r="T52" i="5"/>
  <c r="W49" i="5"/>
  <c r="AB49" i="5"/>
  <c r="Z49" i="5"/>
  <c r="Z50" i="5"/>
  <c r="AE50" i="5"/>
  <c r="Z47" i="5"/>
  <c r="AD51" i="5"/>
  <c r="AA51" i="5"/>
  <c r="AA43" i="5"/>
  <c r="Z53" i="5"/>
  <c r="U42" i="5"/>
  <c r="AC42" i="5"/>
  <c r="W45" i="5"/>
  <c r="U45" i="5"/>
  <c r="AB46" i="5"/>
  <c r="AA46" i="5"/>
  <c r="U48" i="5"/>
  <c r="Z52" i="5"/>
  <c r="V44" i="5"/>
  <c r="AA44" i="5"/>
  <c r="U49" i="5"/>
  <c r="X49" i="5"/>
  <c r="AE49" i="5"/>
  <c r="AA50" i="5"/>
  <c r="V50" i="5"/>
  <c r="AA47" i="5"/>
  <c r="X47" i="5"/>
  <c r="U51" i="5"/>
  <c r="AC51" i="5"/>
  <c r="AE51" i="5"/>
  <c r="AC53" i="5"/>
  <c r="U53" i="5"/>
  <c r="AB42" i="5"/>
  <c r="W42" i="5"/>
  <c r="AE45" i="5"/>
  <c r="V45" i="5"/>
  <c r="Z45" i="5"/>
  <c r="V46" i="5"/>
  <c r="AB48" i="5"/>
  <c r="AC48" i="5"/>
  <c r="Y48" i="5"/>
  <c r="AD48" i="5"/>
  <c r="AB52" i="5"/>
  <c r="AD44" i="5"/>
  <c r="T49" i="5"/>
  <c r="AD49" i="5"/>
  <c r="V49" i="5"/>
  <c r="Y50" i="5"/>
  <c r="V47" i="5"/>
  <c r="Y43" i="5"/>
  <c r="V43" i="5"/>
  <c r="AE43" i="5"/>
  <c r="W53" i="5"/>
  <c r="AA53" i="5"/>
  <c r="T53" i="5"/>
  <c r="AE42" i="5"/>
  <c r="T45" i="5"/>
  <c r="AD46" i="5"/>
  <c r="AC46" i="5"/>
  <c r="X46" i="5"/>
  <c r="AA48" i="5"/>
  <c r="X52" i="5"/>
  <c r="AA52" i="5"/>
  <c r="Y52" i="5"/>
  <c r="Y44" i="5"/>
  <c r="U44" i="5"/>
  <c r="Y49" i="5"/>
  <c r="AC49" i="5"/>
  <c r="AC47" i="5"/>
  <c r="W51" i="5"/>
  <c r="X51" i="5"/>
  <c r="AD43" i="5"/>
  <c r="Y53" i="5"/>
  <c r="AC45" i="5"/>
  <c r="AJ46" i="4"/>
  <c r="AJ10" i="4"/>
  <c r="AJ13" i="4"/>
  <c r="JU14" i="3"/>
  <c r="JU89" i="3"/>
  <c r="JU56" i="3"/>
  <c r="JU46" i="3"/>
  <c r="JU95" i="3"/>
  <c r="JU79" i="3"/>
  <c r="JU35" i="3"/>
  <c r="JU78" i="3"/>
  <c r="JU82" i="3"/>
  <c r="JU92" i="3"/>
  <c r="JU38" i="3"/>
  <c r="JU107" i="3"/>
  <c r="JU81" i="3"/>
  <c r="JU48" i="3"/>
  <c r="JU26" i="3"/>
  <c r="JU73" i="3"/>
  <c r="JU61" i="3"/>
  <c r="JU32" i="3"/>
  <c r="JU101" i="3"/>
  <c r="JU85" i="3"/>
  <c r="JU99" i="3"/>
  <c r="JU47" i="3"/>
  <c r="JU58" i="3"/>
  <c r="JU51" i="3"/>
  <c r="JU19" i="3"/>
  <c r="JU94" i="3"/>
  <c r="JU20" i="3"/>
  <c r="JU66" i="3"/>
  <c r="JU53" i="3"/>
  <c r="JU71" i="3"/>
  <c r="JU44" i="3"/>
  <c r="JU17" i="3"/>
  <c r="JU65" i="3"/>
  <c r="JU25" i="3"/>
  <c r="JU39" i="3"/>
  <c r="JU11" i="3"/>
  <c r="JU86" i="3"/>
  <c r="JU100" i="3"/>
  <c r="JU50" i="3"/>
  <c r="JU45" i="3"/>
  <c r="JU49" i="3"/>
  <c r="JU33" i="3"/>
  <c r="JU34" i="3"/>
  <c r="JU68" i="3"/>
  <c r="JU90" i="3"/>
  <c r="JU31" i="3"/>
  <c r="JU72" i="3"/>
  <c r="JU30" i="3"/>
  <c r="JU55" i="3"/>
  <c r="JU98" i="3"/>
  <c r="JU80" i="3"/>
  <c r="JU97" i="3"/>
  <c r="JU62" i="3"/>
  <c r="JU91" i="3"/>
  <c r="JU70" i="3"/>
  <c r="JU27" i="3"/>
  <c r="JU83" i="3"/>
  <c r="JU67" i="3"/>
  <c r="JU24" i="3"/>
  <c r="JU104" i="3"/>
  <c r="JU93" i="3"/>
  <c r="JU54" i="3"/>
  <c r="JU16" i="3"/>
  <c r="JU28" i="3"/>
  <c r="JU37" i="3"/>
  <c r="JU63" i="3"/>
  <c r="JU10" i="3"/>
  <c r="JU21" i="3"/>
  <c r="JU105" i="3"/>
  <c r="JU84" i="3"/>
  <c r="JU69" i="3"/>
  <c r="JU23" i="3"/>
  <c r="JU29" i="3"/>
  <c r="JU22" i="3"/>
  <c r="JU64" i="3"/>
  <c r="JU13" i="3"/>
  <c r="JU106" i="3"/>
  <c r="JU52" i="3"/>
  <c r="JU15" i="3"/>
  <c r="JU36" i="3"/>
  <c r="JU57" i="3"/>
  <c r="JU18" i="3"/>
  <c r="JU60" i="3"/>
  <c r="JU103" i="3"/>
  <c r="JU59" i="3"/>
  <c r="JU102" i="3"/>
  <c r="JU88" i="3"/>
  <c r="JU96" i="3"/>
  <c r="JU87" i="3"/>
  <c r="JU12" i="3"/>
  <c r="HI78" i="3"/>
  <c r="HI47" i="3"/>
  <c r="HI25" i="3"/>
  <c r="HI12" i="3"/>
  <c r="HI32" i="3"/>
  <c r="HI26" i="3"/>
  <c r="HI98" i="3"/>
  <c r="HI67" i="3"/>
  <c r="HI69" i="3"/>
  <c r="HI56" i="3"/>
  <c r="HI24" i="3"/>
  <c r="HI54" i="3"/>
  <c r="HI23" i="3"/>
  <c r="HI95" i="3"/>
  <c r="HI29" i="3"/>
  <c r="HI21" i="3"/>
  <c r="HI30" i="3"/>
  <c r="HI64" i="3"/>
  <c r="HI19" i="3"/>
  <c r="HI66" i="3"/>
  <c r="HI73" i="3"/>
  <c r="HI45" i="3"/>
  <c r="HI38" i="3"/>
  <c r="HI11" i="3"/>
  <c r="HI83" i="3"/>
  <c r="HI97" i="3"/>
  <c r="HI84" i="3"/>
  <c r="HI80" i="3"/>
  <c r="HI62" i="3"/>
  <c r="HI31" i="3"/>
  <c r="HI103" i="3"/>
  <c r="HI65" i="3"/>
  <c r="HI57" i="3"/>
  <c r="HI18" i="3"/>
  <c r="HI90" i="3"/>
  <c r="HI59" i="3"/>
  <c r="HI53" i="3"/>
  <c r="HI36" i="3"/>
  <c r="HI16" i="3"/>
  <c r="HI71" i="3"/>
  <c r="HI91" i="3"/>
  <c r="HI100" i="3"/>
  <c r="HI107" i="3"/>
  <c r="HI86" i="3"/>
  <c r="HI104" i="3"/>
  <c r="HI94" i="3"/>
  <c r="HI61" i="3"/>
  <c r="HI88" i="3"/>
  <c r="HI15" i="3"/>
  <c r="HI105" i="3"/>
  <c r="HI52" i="3"/>
  <c r="HI39" i="3"/>
  <c r="HI101" i="3"/>
  <c r="HI102" i="3"/>
  <c r="HI13" i="3"/>
  <c r="HI14" i="3"/>
  <c r="HI27" i="3"/>
  <c r="HI49" i="3"/>
  <c r="HI10" i="3"/>
  <c r="HI51" i="3"/>
  <c r="HI20" i="3"/>
  <c r="HI34" i="3"/>
  <c r="HI79" i="3"/>
  <c r="HI72" i="3"/>
  <c r="HI81" i="3"/>
  <c r="HI60" i="3"/>
  <c r="HI55" i="3"/>
  <c r="HI22" i="3"/>
  <c r="HI63" i="3"/>
  <c r="HI48" i="3"/>
  <c r="HI46" i="3"/>
  <c r="HI87" i="3"/>
  <c r="HI92" i="3"/>
  <c r="HI70" i="3"/>
  <c r="HI17" i="3"/>
  <c r="HI93" i="3"/>
  <c r="HI96" i="3"/>
  <c r="HI35" i="3"/>
  <c r="HI28" i="3"/>
  <c r="HI58" i="3"/>
  <c r="HI99" i="3"/>
  <c r="HI37" i="3"/>
  <c r="HI82" i="3"/>
  <c r="HI33" i="3"/>
  <c r="HI68" i="3"/>
  <c r="HI106" i="3"/>
  <c r="HI89" i="3"/>
  <c r="HI44" i="3"/>
  <c r="HI50" i="3"/>
  <c r="HI85" i="3"/>
  <c r="HP49" i="3"/>
  <c r="HP30" i="3"/>
  <c r="HP62" i="3"/>
  <c r="HP11" i="3"/>
  <c r="HP84" i="3"/>
  <c r="HP23" i="3"/>
  <c r="HP69" i="3"/>
  <c r="HP66" i="3"/>
  <c r="HP16" i="3"/>
  <c r="HP55" i="3"/>
  <c r="HP72" i="3"/>
  <c r="HP21" i="3"/>
  <c r="HP93" i="3"/>
  <c r="HP102" i="3"/>
  <c r="HP60" i="3"/>
  <c r="HP99" i="3"/>
  <c r="HP59" i="3"/>
  <c r="HP32" i="3"/>
  <c r="HP50" i="3"/>
  <c r="HP10" i="3"/>
  <c r="HP22" i="3"/>
  <c r="HP54" i="3"/>
  <c r="HP65" i="3"/>
  <c r="HP58" i="3"/>
  <c r="HP106" i="3"/>
  <c r="HP47" i="3"/>
  <c r="HP56" i="3"/>
  <c r="HP17" i="3"/>
  <c r="HP89" i="3"/>
  <c r="HP98" i="3"/>
  <c r="HP52" i="3"/>
  <c r="HP91" i="3"/>
  <c r="HP103" i="3"/>
  <c r="HP37" i="3"/>
  <c r="HP14" i="3"/>
  <c r="HP34" i="3"/>
  <c r="HP96" i="3"/>
  <c r="HP48" i="3"/>
  <c r="HP51" i="3"/>
  <c r="HP71" i="3"/>
  <c r="HP64" i="3"/>
  <c r="HP68" i="3"/>
  <c r="HP104" i="3"/>
  <c r="HP94" i="3"/>
  <c r="HP13" i="3"/>
  <c r="HP85" i="3"/>
  <c r="HP90" i="3"/>
  <c r="HP44" i="3"/>
  <c r="HP83" i="3"/>
  <c r="HP67" i="3"/>
  <c r="HP33" i="3"/>
  <c r="HP105" i="3"/>
  <c r="HP26" i="3"/>
  <c r="HP88" i="3"/>
  <c r="HP28" i="3"/>
  <c r="HP15" i="3"/>
  <c r="HP57" i="3"/>
  <c r="HP46" i="3"/>
  <c r="HP86" i="3"/>
  <c r="HP27" i="3"/>
  <c r="HP20" i="3"/>
  <c r="HP81" i="3"/>
  <c r="HP31" i="3"/>
  <c r="HP25" i="3"/>
  <c r="HP107" i="3"/>
  <c r="HP87" i="3"/>
  <c r="HP35" i="3"/>
  <c r="HP29" i="3"/>
  <c r="HP101" i="3"/>
  <c r="HP18" i="3"/>
  <c r="HP80" i="3"/>
  <c r="HP12" i="3"/>
  <c r="HP79" i="3"/>
  <c r="HP53" i="3"/>
  <c r="HP38" i="3"/>
  <c r="HP78" i="3"/>
  <c r="HP19" i="3"/>
  <c r="HP100" i="3"/>
  <c r="HP95" i="3"/>
  <c r="HP73" i="3"/>
  <c r="HP70" i="3"/>
  <c r="HP24" i="3"/>
  <c r="HP63" i="3"/>
  <c r="HP92" i="3"/>
  <c r="HP82" i="3"/>
  <c r="HP45" i="3"/>
  <c r="HP97" i="3"/>
  <c r="HP39" i="3"/>
  <c r="HP61" i="3"/>
  <c r="HP36" i="3"/>
  <c r="GI17" i="3"/>
  <c r="GI18" i="3"/>
  <c r="GI28" i="3"/>
  <c r="GI68" i="3"/>
  <c r="GI11" i="3"/>
  <c r="GI70" i="3"/>
  <c r="GI62" i="3"/>
  <c r="GI67" i="3"/>
  <c r="GI58" i="3"/>
  <c r="GI51" i="3"/>
  <c r="GI97" i="3"/>
  <c r="GI27" i="3"/>
  <c r="GI30" i="3"/>
  <c r="GI44" i="3"/>
  <c r="GI72" i="3"/>
  <c r="GI56" i="3"/>
  <c r="GI87" i="3"/>
  <c r="GI12" i="3"/>
  <c r="GI16" i="3"/>
  <c r="GI107" i="3"/>
  <c r="GI66" i="3"/>
  <c r="GI89" i="3"/>
  <c r="GI33" i="3"/>
  <c r="GI78" i="3"/>
  <c r="GI38" i="3"/>
  <c r="GI96" i="3"/>
  <c r="GI84" i="3"/>
  <c r="GI15" i="3"/>
  <c r="GI64" i="3"/>
  <c r="GI92" i="3"/>
  <c r="GI60" i="3"/>
  <c r="GI29" i="3"/>
  <c r="GI37" i="3"/>
  <c r="GI61" i="3"/>
  <c r="GI22" i="3"/>
  <c r="GI99" i="3"/>
  <c r="GI102" i="3"/>
  <c r="GI69" i="3"/>
  <c r="GI52" i="3"/>
  <c r="GI50" i="3"/>
  <c r="GI63" i="3"/>
  <c r="GI36" i="3"/>
  <c r="GI83" i="3"/>
  <c r="GI95" i="3"/>
  <c r="GI48" i="3"/>
  <c r="GI65" i="3"/>
  <c r="GI85" i="3"/>
  <c r="GI103" i="3"/>
  <c r="GI19" i="3"/>
  <c r="GI94" i="3"/>
  <c r="GI79" i="3"/>
  <c r="GI21" i="3"/>
  <c r="GI101" i="3"/>
  <c r="GI104" i="3"/>
  <c r="GI54" i="3"/>
  <c r="GI90" i="3"/>
  <c r="GI81" i="3"/>
  <c r="GI24" i="3"/>
  <c r="GI13" i="3"/>
  <c r="GI25" i="3"/>
  <c r="GI100" i="3"/>
  <c r="GI91" i="3"/>
  <c r="GI106" i="3"/>
  <c r="GI35" i="3"/>
  <c r="GI26" i="3"/>
  <c r="GI57" i="3"/>
  <c r="GI31" i="3"/>
  <c r="GI86" i="3"/>
  <c r="GI20" i="3"/>
  <c r="GI49" i="3"/>
  <c r="GI105" i="3"/>
  <c r="GI59" i="3"/>
  <c r="GI45" i="3"/>
  <c r="GI47" i="3"/>
  <c r="GI10" i="3"/>
  <c r="GI88" i="3"/>
  <c r="GI32" i="3"/>
  <c r="GI93" i="3"/>
  <c r="GI82" i="3"/>
  <c r="GI39" i="3"/>
  <c r="GI34" i="3"/>
  <c r="GI14" i="3"/>
  <c r="GI73" i="3"/>
  <c r="GI46" i="3"/>
  <c r="GI53" i="3"/>
  <c r="GI71" i="3"/>
  <c r="GI23" i="3"/>
  <c r="GI80" i="3"/>
  <c r="GI98" i="3"/>
  <c r="GI55" i="3"/>
  <c r="IZ79" i="3"/>
  <c r="IZ57" i="3"/>
  <c r="IZ99" i="3"/>
  <c r="IZ13" i="3"/>
  <c r="IZ30" i="3"/>
  <c r="IZ82" i="3"/>
  <c r="IZ71" i="3"/>
  <c r="IZ22" i="3"/>
  <c r="IZ31" i="3"/>
  <c r="IZ25" i="3"/>
  <c r="IZ54" i="3"/>
  <c r="IZ83" i="3"/>
  <c r="IZ32" i="3"/>
  <c r="IZ35" i="3"/>
  <c r="IZ48" i="3"/>
  <c r="IZ20" i="3"/>
  <c r="IZ91" i="3"/>
  <c r="IZ68" i="3"/>
  <c r="IZ29" i="3"/>
  <c r="IZ89" i="3"/>
  <c r="IZ95" i="3"/>
  <c r="IZ94" i="3"/>
  <c r="IZ85" i="3"/>
  <c r="IZ70" i="3"/>
  <c r="IZ28" i="3"/>
  <c r="IZ92" i="3"/>
  <c r="IZ104" i="3"/>
  <c r="IZ87" i="3"/>
  <c r="IZ38" i="3"/>
  <c r="IZ100" i="3"/>
  <c r="IZ23" i="3"/>
  <c r="IZ84" i="3"/>
  <c r="IZ10" i="3"/>
  <c r="IZ90" i="3"/>
  <c r="IZ16" i="3"/>
  <c r="IZ101" i="3"/>
  <c r="IZ78" i="3"/>
  <c r="IZ17" i="3"/>
  <c r="IZ64" i="3"/>
  <c r="IZ44" i="3"/>
  <c r="IZ105" i="3"/>
  <c r="IZ55" i="3"/>
  <c r="IZ67" i="3"/>
  <c r="IZ69" i="3"/>
  <c r="IZ107" i="3"/>
  <c r="IZ39" i="3"/>
  <c r="IZ80" i="3"/>
  <c r="IZ60" i="3"/>
  <c r="IZ37" i="3"/>
  <c r="IZ19" i="3"/>
  <c r="IZ63" i="3"/>
  <c r="IZ65" i="3"/>
  <c r="IZ49" i="3"/>
  <c r="IZ102" i="3"/>
  <c r="IZ33" i="3"/>
  <c r="IZ61" i="3"/>
  <c r="IZ45" i="3"/>
  <c r="IZ72" i="3"/>
  <c r="IZ46" i="3"/>
  <c r="IZ93" i="3"/>
  <c r="IZ15" i="3"/>
  <c r="IZ18" i="3"/>
  <c r="IZ50" i="3"/>
  <c r="IZ24" i="3"/>
  <c r="IZ27" i="3"/>
  <c r="IZ97" i="3"/>
  <c r="IZ73" i="3"/>
  <c r="IZ51" i="3"/>
  <c r="IZ26" i="3"/>
  <c r="IZ14" i="3"/>
  <c r="IZ12" i="3"/>
  <c r="IZ103" i="3"/>
  <c r="IZ106" i="3"/>
  <c r="IZ86" i="3"/>
  <c r="IZ88" i="3"/>
  <c r="IZ58" i="3"/>
  <c r="IZ34" i="3"/>
  <c r="IZ98" i="3"/>
  <c r="IZ11" i="3"/>
  <c r="IZ52" i="3"/>
  <c r="IZ96" i="3"/>
  <c r="IZ36" i="3"/>
  <c r="IZ81" i="3"/>
  <c r="IZ59" i="3"/>
  <c r="IZ56" i="3"/>
  <c r="IZ47" i="3"/>
  <c r="IZ53" i="3"/>
  <c r="IZ62" i="3"/>
  <c r="IZ21" i="3"/>
  <c r="IZ66" i="3"/>
  <c r="GN103" i="3"/>
  <c r="GN97" i="3"/>
  <c r="GN78" i="3"/>
  <c r="GN48" i="3"/>
  <c r="GN92" i="3"/>
  <c r="GN95" i="3"/>
  <c r="GN82" i="3"/>
  <c r="GN107" i="3"/>
  <c r="GN73" i="3"/>
  <c r="GN23" i="3"/>
  <c r="GN96" i="3"/>
  <c r="GN91" i="3"/>
  <c r="GN39" i="3"/>
  <c r="GN62" i="3"/>
  <c r="GN57" i="3"/>
  <c r="GN66" i="3"/>
  <c r="GN12" i="3"/>
  <c r="GN106" i="3"/>
  <c r="GN55" i="3"/>
  <c r="GN102" i="3"/>
  <c r="GN44" i="3"/>
  <c r="GN34" i="3"/>
  <c r="GN29" i="3"/>
  <c r="GN33" i="3"/>
  <c r="GN63" i="3"/>
  <c r="GN79" i="3"/>
  <c r="GN65" i="3"/>
  <c r="GN15" i="3"/>
  <c r="GN89" i="3"/>
  <c r="GN68" i="3"/>
  <c r="GN72" i="3"/>
  <c r="GN22" i="3"/>
  <c r="GN83" i="3"/>
  <c r="GN20" i="3"/>
  <c r="GN99" i="3"/>
  <c r="GN13" i="3"/>
  <c r="GN105" i="3"/>
  <c r="GN30" i="3"/>
  <c r="GN88" i="3"/>
  <c r="GN80" i="3"/>
  <c r="GN104" i="3"/>
  <c r="GN47" i="3"/>
  <c r="GN19" i="3"/>
  <c r="GN26" i="3"/>
  <c r="GN85" i="3"/>
  <c r="GN16" i="3"/>
  <c r="GN71" i="3"/>
  <c r="GN14" i="3"/>
  <c r="GN98" i="3"/>
  <c r="GN49" i="3"/>
  <c r="GN10" i="3"/>
  <c r="GN36" i="3"/>
  <c r="GN93" i="3"/>
  <c r="GN84" i="3"/>
  <c r="GN51" i="3"/>
  <c r="GN17" i="3"/>
  <c r="GN69" i="3"/>
  <c r="GN11" i="3"/>
  <c r="GN60" i="3"/>
  <c r="GN32" i="3"/>
  <c r="GN37" i="3"/>
  <c r="GN90" i="3"/>
  <c r="GN24" i="3"/>
  <c r="GN58" i="3"/>
  <c r="GN50" i="3"/>
  <c r="GN64" i="3"/>
  <c r="GN28" i="3"/>
  <c r="GN70" i="3"/>
  <c r="GN87" i="3"/>
  <c r="GN21" i="3"/>
  <c r="GN61" i="3"/>
  <c r="GN45" i="3"/>
  <c r="GN101" i="3"/>
  <c r="GN52" i="3"/>
  <c r="GN38" i="3"/>
  <c r="GN94" i="3"/>
  <c r="GN18" i="3"/>
  <c r="GN53" i="3"/>
  <c r="GN56" i="3"/>
  <c r="GN86" i="3"/>
  <c r="GN25" i="3"/>
  <c r="GN27" i="3"/>
  <c r="GN35" i="3"/>
  <c r="GN46" i="3"/>
  <c r="GN67" i="3"/>
  <c r="GN59" i="3"/>
  <c r="GN54" i="3"/>
  <c r="GN31" i="3"/>
  <c r="GN81" i="3"/>
  <c r="GN100" i="3"/>
  <c r="GH79" i="3"/>
  <c r="GH34" i="3"/>
  <c r="GH104" i="3"/>
  <c r="GH52" i="3"/>
  <c r="GH85" i="3"/>
  <c r="GH98" i="3"/>
  <c r="GH25" i="3"/>
  <c r="GH14" i="3"/>
  <c r="GH29" i="3"/>
  <c r="GH69" i="3"/>
  <c r="GH55" i="3"/>
  <c r="GH63" i="3"/>
  <c r="GH48" i="3"/>
  <c r="GH96" i="3"/>
  <c r="GH106" i="3"/>
  <c r="GH39" i="3"/>
  <c r="GH10" i="3"/>
  <c r="GH64" i="3"/>
  <c r="GH13" i="3"/>
  <c r="GH37" i="3"/>
  <c r="GH50" i="3"/>
  <c r="GH92" i="3"/>
  <c r="GH56" i="3"/>
  <c r="GH54" i="3"/>
  <c r="GH53" i="3"/>
  <c r="GH66" i="3"/>
  <c r="GH21" i="3"/>
  <c r="GH95" i="3"/>
  <c r="GH84" i="3"/>
  <c r="GH17" i="3"/>
  <c r="GH101" i="3"/>
  <c r="GH73" i="3"/>
  <c r="GH107" i="3"/>
  <c r="GH45" i="3"/>
  <c r="GH26" i="3"/>
  <c r="GH47" i="3"/>
  <c r="GH28" i="3"/>
  <c r="GH59" i="3"/>
  <c r="GH32" i="3"/>
  <c r="GH82" i="3"/>
  <c r="GH100" i="3"/>
  <c r="GH71" i="3"/>
  <c r="GH31" i="3"/>
  <c r="GH15" i="3"/>
  <c r="GH93" i="3"/>
  <c r="GH20" i="3"/>
  <c r="GH81" i="3"/>
  <c r="GH61" i="3"/>
  <c r="GH97" i="3"/>
  <c r="GH87" i="3"/>
  <c r="GH18" i="3"/>
  <c r="GH33" i="3"/>
  <c r="GH12" i="3"/>
  <c r="GH70" i="3"/>
  <c r="GH58" i="3"/>
  <c r="GH78" i="3"/>
  <c r="GH51" i="3"/>
  <c r="GH72" i="3"/>
  <c r="GH83" i="3"/>
  <c r="GH65" i="3"/>
  <c r="GH88" i="3"/>
  <c r="GH27" i="3"/>
  <c r="GH67" i="3"/>
  <c r="GH16" i="3"/>
  <c r="GH68" i="3"/>
  <c r="GH22" i="3"/>
  <c r="GH11" i="3"/>
  <c r="GH36" i="3"/>
  <c r="GH99" i="3"/>
  <c r="GH80" i="3"/>
  <c r="GH35" i="3"/>
  <c r="GH94" i="3"/>
  <c r="GH38" i="3"/>
  <c r="GH60" i="3"/>
  <c r="GH86" i="3"/>
  <c r="GH102" i="3"/>
  <c r="GH30" i="3"/>
  <c r="GH23" i="3"/>
  <c r="GH103" i="3"/>
  <c r="GH19" i="3"/>
  <c r="GH91" i="3"/>
  <c r="GH46" i="3"/>
  <c r="GH57" i="3"/>
  <c r="GH44" i="3"/>
  <c r="GH105" i="3"/>
  <c r="GH90" i="3"/>
  <c r="GH62" i="3"/>
  <c r="GH24" i="3"/>
  <c r="GH89" i="3"/>
  <c r="GH49" i="3"/>
  <c r="H38" i="5"/>
  <c r="FR3" i="3"/>
  <c r="HN12" i="3"/>
  <c r="HN28" i="3"/>
  <c r="HN48" i="3"/>
  <c r="HN64" i="3"/>
  <c r="HN84" i="3"/>
  <c r="HN100" i="3"/>
  <c r="HN29" i="3"/>
  <c r="HN65" i="3"/>
  <c r="HN101" i="3"/>
  <c r="HN45" i="3"/>
  <c r="HN81" i="3"/>
  <c r="HN10" i="3"/>
  <c r="HN26" i="3"/>
  <c r="HN46" i="3"/>
  <c r="HN62" i="3"/>
  <c r="HN82" i="3"/>
  <c r="HN98" i="3"/>
  <c r="HN39" i="3"/>
  <c r="HN35" i="3"/>
  <c r="HN27" i="3"/>
  <c r="HN99" i="3"/>
  <c r="HN67" i="3"/>
  <c r="HN55" i="3"/>
  <c r="HN20" i="3"/>
  <c r="HN36" i="3"/>
  <c r="HN56" i="3"/>
  <c r="HN72" i="3"/>
  <c r="HN92" i="3"/>
  <c r="HN13" i="3"/>
  <c r="HN49" i="3"/>
  <c r="HN85" i="3"/>
  <c r="HN25" i="3"/>
  <c r="HN61" i="3"/>
  <c r="HN97" i="3"/>
  <c r="HN18" i="3"/>
  <c r="HN34" i="3"/>
  <c r="HN54" i="3"/>
  <c r="HN70" i="3"/>
  <c r="HN90" i="3"/>
  <c r="HN106" i="3"/>
  <c r="HN79" i="3"/>
  <c r="HN107" i="3"/>
  <c r="HN63" i="3"/>
  <c r="HN31" i="3"/>
  <c r="HN103" i="3"/>
  <c r="HN16" i="3"/>
  <c r="HN52" i="3"/>
  <c r="HN88" i="3"/>
  <c r="HN37" i="3"/>
  <c r="HN17" i="3"/>
  <c r="HN89" i="3"/>
  <c r="HN30" i="3"/>
  <c r="HN66" i="3"/>
  <c r="HN102" i="3"/>
  <c r="HN71" i="3"/>
  <c r="HN15" i="3"/>
  <c r="HN91" i="3"/>
  <c r="HN24" i="3"/>
  <c r="HN60" i="3"/>
  <c r="HN96" i="3"/>
  <c r="HN57" i="3"/>
  <c r="HN33" i="3"/>
  <c r="HN105" i="3"/>
  <c r="HN38" i="3"/>
  <c r="HN78" i="3"/>
  <c r="HN23" i="3"/>
  <c r="HN11" i="3"/>
  <c r="HN51" i="3"/>
  <c r="HN32" i="3"/>
  <c r="HN68" i="3"/>
  <c r="HN104" i="3"/>
  <c r="HN73" i="3"/>
  <c r="HN53" i="3"/>
  <c r="HN14" i="3"/>
  <c r="HN50" i="3"/>
  <c r="HN86" i="3"/>
  <c r="HN59" i="3"/>
  <c r="HN47" i="3"/>
  <c r="HN87" i="3"/>
  <c r="HN44" i="3"/>
  <c r="HN80" i="3"/>
  <c r="HN21" i="3"/>
  <c r="HN93" i="3"/>
  <c r="HN69" i="3"/>
  <c r="HN22" i="3"/>
  <c r="HN58" i="3"/>
  <c r="HN94" i="3"/>
  <c r="HN95" i="3"/>
  <c r="HN83" i="3"/>
  <c r="HN19" i="3"/>
  <c r="FE3" i="3"/>
  <c r="HU32" i="3"/>
  <c r="HU18" i="3"/>
  <c r="HU39" i="3"/>
  <c r="HU85" i="3"/>
  <c r="HU79" i="3"/>
  <c r="HU101" i="3"/>
  <c r="HU12" i="3"/>
  <c r="HU84" i="3"/>
  <c r="HU57" i="3"/>
  <c r="HU46" i="3"/>
  <c r="HU27" i="3"/>
  <c r="HU67" i="3"/>
  <c r="HU52" i="3"/>
  <c r="HU61" i="3"/>
  <c r="HU102" i="3"/>
  <c r="HU59" i="3"/>
  <c r="HU26" i="3"/>
  <c r="HU80" i="3"/>
  <c r="HU31" i="3"/>
  <c r="HU70" i="3"/>
  <c r="HU38" i="3"/>
  <c r="HU89" i="3"/>
  <c r="HU33" i="3"/>
  <c r="HU25" i="3"/>
  <c r="HU35" i="3"/>
  <c r="HU72" i="3"/>
  <c r="HU11" i="3"/>
  <c r="HU13" i="3"/>
  <c r="HU47" i="3"/>
  <c r="HU48" i="3"/>
  <c r="HU21" i="3"/>
  <c r="HU93" i="3"/>
  <c r="HU14" i="3"/>
  <c r="HU99" i="3"/>
  <c r="HU87" i="3"/>
  <c r="HU104" i="3"/>
  <c r="HU54" i="3"/>
  <c r="HU107" i="3"/>
  <c r="HU92" i="3"/>
  <c r="HU83" i="3"/>
  <c r="HU34" i="3"/>
  <c r="HU96" i="3"/>
  <c r="HU23" i="3"/>
  <c r="HU44" i="3"/>
  <c r="HU91" i="3"/>
  <c r="HU30" i="3"/>
  <c r="HU62" i="3"/>
  <c r="HU98" i="3"/>
  <c r="HU100" i="3"/>
  <c r="HU82" i="3"/>
  <c r="HU95" i="3"/>
  <c r="HU97" i="3"/>
  <c r="HU20" i="3"/>
  <c r="HU53" i="3"/>
  <c r="HU55" i="3"/>
  <c r="HU106" i="3"/>
  <c r="HU78" i="3"/>
  <c r="HU22" i="3"/>
  <c r="HU94" i="3"/>
  <c r="HU37" i="3"/>
  <c r="HU86" i="3"/>
  <c r="HU16" i="3"/>
  <c r="HU90" i="3"/>
  <c r="HU65" i="3"/>
  <c r="HU19" i="3"/>
  <c r="HU105" i="3"/>
  <c r="HU15" i="3"/>
  <c r="HU68" i="3"/>
  <c r="HU36" i="3"/>
  <c r="HU56" i="3"/>
  <c r="HU28" i="3"/>
  <c r="HU73" i="3"/>
  <c r="HU63" i="3"/>
  <c r="HU88" i="3"/>
  <c r="HU71" i="3"/>
  <c r="HU50" i="3"/>
  <c r="HU24" i="3"/>
  <c r="HU60" i="3"/>
  <c r="HU66" i="3"/>
  <c r="HU81" i="3"/>
  <c r="HU29" i="3"/>
  <c r="HU49" i="3"/>
  <c r="HU64" i="3"/>
  <c r="HU10" i="3"/>
  <c r="HU58" i="3"/>
  <c r="HU45" i="3"/>
  <c r="HU103" i="3"/>
  <c r="HU51" i="3"/>
  <c r="HU69" i="3"/>
  <c r="HU17" i="3"/>
  <c r="EV3" i="3"/>
  <c r="EZ3" i="3"/>
  <c r="JX14" i="3"/>
  <c r="JX31" i="3"/>
  <c r="JX51" i="3"/>
  <c r="JX67" i="3"/>
  <c r="JX89" i="3"/>
  <c r="JX105" i="3"/>
  <c r="JX19" i="3"/>
  <c r="JX36" i="3"/>
  <c r="JX56" i="3"/>
  <c r="JX72" i="3"/>
  <c r="JX94" i="3"/>
  <c r="JX24" i="3"/>
  <c r="JX26" i="3"/>
  <c r="JX46" i="3"/>
  <c r="JX62" i="3"/>
  <c r="JX84" i="3"/>
  <c r="JX100" i="3"/>
  <c r="JX53" i="3"/>
  <c r="JX20" i="3"/>
  <c r="JX95" i="3"/>
  <c r="JX65" i="3"/>
  <c r="JX61" i="3"/>
  <c r="JX99" i="3"/>
  <c r="JX22" i="3"/>
  <c r="JX39" i="3"/>
  <c r="JX59" i="3"/>
  <c r="JX81" i="3"/>
  <c r="JX97" i="3"/>
  <c r="JX11" i="3"/>
  <c r="JX28" i="3"/>
  <c r="JX48" i="3"/>
  <c r="JX64" i="3"/>
  <c r="JX86" i="3"/>
  <c r="JX102" i="3"/>
  <c r="JX17" i="3"/>
  <c r="JX34" i="3"/>
  <c r="JX54" i="3"/>
  <c r="JX70" i="3"/>
  <c r="JX92" i="3"/>
  <c r="JX16" i="3"/>
  <c r="JX91" i="3"/>
  <c r="JX57" i="3"/>
  <c r="JX29" i="3"/>
  <c r="JX103" i="3"/>
  <c r="JX83" i="3"/>
  <c r="JX10" i="3"/>
  <c r="JX27" i="3"/>
  <c r="JX47" i="3"/>
  <c r="JX63" i="3"/>
  <c r="JX85" i="3"/>
  <c r="JX101" i="3"/>
  <c r="JX15" i="3"/>
  <c r="JX32" i="3"/>
  <c r="JX52" i="3"/>
  <c r="JX68" i="3"/>
  <c r="JX90" i="3"/>
  <c r="JX106" i="3"/>
  <c r="JX21" i="3"/>
  <c r="JX38" i="3"/>
  <c r="JX58" i="3"/>
  <c r="JX80" i="3"/>
  <c r="JX96" i="3"/>
  <c r="JX33" i="3"/>
  <c r="JX107" i="3"/>
  <c r="JX73" i="3"/>
  <c r="JX49" i="3"/>
  <c r="JX45" i="3"/>
  <c r="JX25" i="3"/>
  <c r="JX18" i="3"/>
  <c r="JX93" i="3"/>
  <c r="JX60" i="3"/>
  <c r="JX30" i="3"/>
  <c r="JX104" i="3"/>
  <c r="JX87" i="3"/>
  <c r="JX35" i="3"/>
  <c r="JX78" i="3"/>
  <c r="JX82" i="3"/>
  <c r="JX50" i="3"/>
  <c r="JX69" i="3"/>
  <c r="JX79" i="3"/>
  <c r="JX55" i="3"/>
  <c r="JX23" i="3"/>
  <c r="JX98" i="3"/>
  <c r="JX66" i="3"/>
  <c r="JX37" i="3"/>
  <c r="JX71" i="3"/>
  <c r="JX44" i="3"/>
  <c r="JX13" i="3"/>
  <c r="JX88" i="3"/>
  <c r="JX12" i="3"/>
  <c r="AL14" i="4"/>
  <c r="AL78" i="4"/>
  <c r="AK44" i="4"/>
  <c r="AK48" i="4"/>
  <c r="AK14" i="4"/>
  <c r="EU3" i="3"/>
  <c r="AK9" i="4"/>
  <c r="AL22" i="4"/>
  <c r="AL48" i="4"/>
  <c r="AL10" i="4"/>
  <c r="AK11" i="4"/>
  <c r="AL24" i="4"/>
  <c r="KA16" i="3"/>
  <c r="KA33" i="3"/>
  <c r="KA53" i="3"/>
  <c r="KA69" i="3"/>
  <c r="KA91" i="3"/>
  <c r="KA107" i="3"/>
  <c r="KA21" i="3"/>
  <c r="KA38" i="3"/>
  <c r="KA58" i="3"/>
  <c r="KA80" i="3"/>
  <c r="KA96" i="3"/>
  <c r="KA15" i="3"/>
  <c r="KA52" i="3"/>
  <c r="KA90" i="3"/>
  <c r="KA36" i="3"/>
  <c r="KA10" i="3"/>
  <c r="KA47" i="3"/>
  <c r="KA85" i="3"/>
  <c r="KA28" i="3"/>
  <c r="KA102" i="3"/>
  <c r="KA31" i="3"/>
  <c r="KA81" i="3"/>
  <c r="KA79" i="3"/>
  <c r="KA25" i="3"/>
  <c r="KA45" i="3"/>
  <c r="KA61" i="3"/>
  <c r="KA83" i="3"/>
  <c r="KA99" i="3"/>
  <c r="KA13" i="3"/>
  <c r="KA30" i="3"/>
  <c r="KA50" i="3"/>
  <c r="KA66" i="3"/>
  <c r="KA88" i="3"/>
  <c r="KA104" i="3"/>
  <c r="KA32" i="3"/>
  <c r="KA68" i="3"/>
  <c r="KA106" i="3"/>
  <c r="KA72" i="3"/>
  <c r="KA27" i="3"/>
  <c r="KA63" i="3"/>
  <c r="KA101" i="3"/>
  <c r="KA64" i="3"/>
  <c r="KA59" i="3"/>
  <c r="KA105" i="3"/>
  <c r="KA89" i="3"/>
  <c r="KA20" i="3"/>
  <c r="KA57" i="3"/>
  <c r="KA95" i="3"/>
  <c r="KA26" i="3"/>
  <c r="KA62" i="3"/>
  <c r="KA100" i="3"/>
  <c r="KA60" i="3"/>
  <c r="KA56" i="3"/>
  <c r="KA55" i="3"/>
  <c r="KA48" i="3"/>
  <c r="KA67" i="3"/>
  <c r="KA73" i="3"/>
  <c r="KA46" i="3"/>
  <c r="KA23" i="3"/>
  <c r="KA98" i="3"/>
  <c r="KA93" i="3"/>
  <c r="KA51" i="3"/>
  <c r="KA49" i="3"/>
  <c r="KA17" i="3"/>
  <c r="KA92" i="3"/>
  <c r="KA19" i="3"/>
  <c r="KA11" i="3"/>
  <c r="KA14" i="3"/>
  <c r="KA29" i="3"/>
  <c r="KA65" i="3"/>
  <c r="KA103" i="3"/>
  <c r="KA34" i="3"/>
  <c r="KA70" i="3"/>
  <c r="KA78" i="3"/>
  <c r="KA82" i="3"/>
  <c r="KA94" i="3"/>
  <c r="KA71" i="3"/>
  <c r="KA86" i="3"/>
  <c r="KA39" i="3"/>
  <c r="KA37" i="3"/>
  <c r="KA24" i="3"/>
  <c r="KA84" i="3"/>
  <c r="KA18" i="3"/>
  <c r="KA22" i="3"/>
  <c r="KA12" i="3"/>
  <c r="KA87" i="3"/>
  <c r="KA54" i="3"/>
  <c r="KA44" i="3"/>
  <c r="KA35" i="3"/>
  <c r="KA97" i="3"/>
  <c r="GC79" i="3"/>
  <c r="GC12" i="3"/>
  <c r="GC57" i="3"/>
  <c r="GC62" i="3"/>
  <c r="GC89" i="3"/>
  <c r="GC93" i="3"/>
  <c r="GC103" i="3"/>
  <c r="GC52" i="3"/>
  <c r="GC100" i="3"/>
  <c r="GC99" i="3"/>
  <c r="GC51" i="3"/>
  <c r="GC72" i="3"/>
  <c r="GC90" i="3"/>
  <c r="GC71" i="3"/>
  <c r="GC22" i="3"/>
  <c r="GC48" i="3"/>
  <c r="GC32" i="3"/>
  <c r="GC49" i="3"/>
  <c r="GC33" i="3"/>
  <c r="GC27" i="3"/>
  <c r="GC18" i="3"/>
  <c r="GC107" i="3"/>
  <c r="GC84" i="3"/>
  <c r="GC44" i="3"/>
  <c r="GC88" i="3"/>
  <c r="GC36" i="3"/>
  <c r="GC58" i="3"/>
  <c r="GC83" i="3"/>
  <c r="GC101" i="3"/>
  <c r="GC64" i="3"/>
  <c r="GC10" i="3"/>
  <c r="GC98" i="3"/>
  <c r="GC45" i="3"/>
  <c r="GC50" i="3"/>
  <c r="GC46" i="3"/>
  <c r="GC65" i="3"/>
  <c r="GC26" i="3"/>
  <c r="GC14" i="3"/>
  <c r="GC11" i="3"/>
  <c r="GC66" i="3"/>
  <c r="GC31" i="3"/>
  <c r="GC38" i="3"/>
  <c r="GC23" i="3"/>
  <c r="GC35" i="3"/>
  <c r="GC30" i="3"/>
  <c r="GC97" i="3"/>
  <c r="GC47" i="3"/>
  <c r="GC81" i="3"/>
  <c r="GC85" i="3"/>
  <c r="GC59" i="3"/>
  <c r="GC56" i="3"/>
  <c r="GC102" i="3"/>
  <c r="GC91" i="3"/>
  <c r="GC86" i="3"/>
  <c r="GC94" i="3"/>
  <c r="GC15" i="3"/>
  <c r="GC63" i="3"/>
  <c r="GC78" i="3"/>
  <c r="GC19" i="3"/>
  <c r="GC34" i="3"/>
  <c r="GC53" i="3"/>
  <c r="GC106" i="3"/>
  <c r="GC68" i="3"/>
  <c r="GC21" i="3"/>
  <c r="GC55" i="3"/>
  <c r="GC67" i="3"/>
  <c r="GC82" i="3"/>
  <c r="GC69" i="3"/>
  <c r="GC96" i="3"/>
  <c r="GC13" i="3"/>
  <c r="GC105" i="3"/>
  <c r="GC104" i="3"/>
  <c r="GC54" i="3"/>
  <c r="GC95" i="3"/>
  <c r="GC20" i="3"/>
  <c r="GC61" i="3"/>
  <c r="GC92" i="3"/>
  <c r="GC28" i="3"/>
  <c r="GC39" i="3"/>
  <c r="GC29" i="3"/>
  <c r="GC70" i="3"/>
  <c r="GC37" i="3"/>
  <c r="GC16" i="3"/>
  <c r="GC25" i="3"/>
  <c r="GC60" i="3"/>
  <c r="GC17" i="3"/>
  <c r="GC80" i="3"/>
  <c r="GC73" i="3"/>
  <c r="GC87" i="3"/>
  <c r="GC24" i="3"/>
  <c r="DU3" i="3"/>
  <c r="H23" i="5"/>
  <c r="JV57" i="3"/>
  <c r="JV26" i="3"/>
  <c r="JV100" i="3"/>
  <c r="JV32" i="3"/>
  <c r="JV97" i="3"/>
  <c r="JV79" i="3"/>
  <c r="JV83" i="3"/>
  <c r="JV50" i="3"/>
  <c r="JV36" i="3"/>
  <c r="JV90" i="3"/>
  <c r="JV71" i="3"/>
  <c r="JV29" i="3"/>
  <c r="JV103" i="3"/>
  <c r="JV70" i="3"/>
  <c r="JV86" i="3"/>
  <c r="JV39" i="3"/>
  <c r="JV18" i="3"/>
  <c r="JV96" i="3"/>
  <c r="JV56" i="3"/>
  <c r="JV19" i="3"/>
  <c r="JV58" i="3"/>
  <c r="JV80" i="3"/>
  <c r="JV20" i="3"/>
  <c r="JV95" i="3"/>
  <c r="JV62" i="3"/>
  <c r="JV64" i="3"/>
  <c r="JV22" i="3"/>
  <c r="JV85" i="3"/>
  <c r="JV45" i="3"/>
  <c r="JV13" i="3"/>
  <c r="JV88" i="3"/>
  <c r="JV78" i="3"/>
  <c r="JV67" i="3"/>
  <c r="JV101" i="3"/>
  <c r="JV65" i="3"/>
  <c r="JV34" i="3"/>
  <c r="JV11" i="3"/>
  <c r="JV52" i="3"/>
  <c r="JV60" i="3"/>
  <c r="JV53" i="3"/>
  <c r="JV89" i="3"/>
  <c r="JV69" i="3"/>
  <c r="JV98" i="3"/>
  <c r="JV33" i="3"/>
  <c r="JV51" i="3"/>
  <c r="JV73" i="3"/>
  <c r="JV28" i="3"/>
  <c r="JV35" i="3"/>
  <c r="JV99" i="3"/>
  <c r="JV72" i="3"/>
  <c r="JV55" i="3"/>
  <c r="JV17" i="3"/>
  <c r="JV15" i="3"/>
  <c r="JV63" i="3"/>
  <c r="JV14" i="3"/>
  <c r="JV47" i="3"/>
  <c r="JV24" i="3"/>
  <c r="JV102" i="3"/>
  <c r="JV27" i="3"/>
  <c r="JV30" i="3"/>
  <c r="JV44" i="3"/>
  <c r="JV12" i="3"/>
  <c r="JV54" i="3"/>
  <c r="JV106" i="3"/>
  <c r="JV21" i="3"/>
  <c r="JV38" i="3"/>
  <c r="JV107" i="3"/>
  <c r="JV46" i="3"/>
  <c r="JV82" i="3"/>
  <c r="JV25" i="3"/>
  <c r="JV66" i="3"/>
  <c r="JV31" i="3"/>
  <c r="JV49" i="3"/>
  <c r="JV92" i="3"/>
  <c r="JV81" i="3"/>
  <c r="JV23" i="3"/>
  <c r="JV68" i="3"/>
  <c r="JV94" i="3"/>
  <c r="JV37" i="3"/>
  <c r="JV84" i="3"/>
  <c r="JV59" i="3"/>
  <c r="JV61" i="3"/>
  <c r="JV104" i="3"/>
  <c r="JV105" i="3"/>
  <c r="JV87" i="3"/>
  <c r="JV48" i="3"/>
  <c r="JV10" i="3"/>
  <c r="JV91" i="3"/>
  <c r="JV16" i="3"/>
  <c r="JV93" i="3"/>
  <c r="AJ78" i="4"/>
  <c r="AJ44" i="4"/>
  <c r="AJ45" i="4"/>
  <c r="AJ52" i="4"/>
  <c r="AJ77" i="4"/>
  <c r="IR35" i="3"/>
  <c r="IR34" i="3"/>
  <c r="IR27" i="3"/>
  <c r="IR38" i="3"/>
  <c r="IR23" i="3"/>
  <c r="IR97" i="3"/>
  <c r="IR48" i="3"/>
  <c r="IR84" i="3"/>
  <c r="IR107" i="3"/>
  <c r="IR33" i="3"/>
  <c r="IR36" i="3"/>
  <c r="IR85" i="3"/>
  <c r="IR10" i="3"/>
  <c r="IR53" i="3"/>
  <c r="IR89" i="3"/>
  <c r="IR21" i="3"/>
  <c r="IR15" i="3"/>
  <c r="IR16" i="3"/>
  <c r="IR52" i="3"/>
  <c r="IR90" i="3"/>
  <c r="IR54" i="3"/>
  <c r="IR20" i="3"/>
  <c r="IR46" i="3"/>
  <c r="IR11" i="3"/>
  <c r="IR78" i="3"/>
  <c r="IR69" i="3"/>
  <c r="IR106" i="3"/>
  <c r="IR25" i="3"/>
  <c r="IR98" i="3"/>
  <c r="IR93" i="3"/>
  <c r="IR64" i="3"/>
  <c r="IR17" i="3"/>
  <c r="IR103" i="3"/>
  <c r="IR62" i="3"/>
  <c r="IR22" i="3"/>
  <c r="IR61" i="3"/>
  <c r="IR101" i="3"/>
  <c r="IR67" i="3"/>
  <c r="IR57" i="3"/>
  <c r="IR87" i="3"/>
  <c r="IR100" i="3"/>
  <c r="IR102" i="3"/>
  <c r="IR63" i="3"/>
  <c r="IR71" i="3"/>
  <c r="IR39" i="3"/>
  <c r="IR96" i="3"/>
  <c r="IR73" i="3"/>
  <c r="IR55" i="3"/>
  <c r="IR95" i="3"/>
  <c r="IR58" i="3"/>
  <c r="IR18" i="3"/>
  <c r="IR105" i="3"/>
  <c r="IR37" i="3"/>
  <c r="IR59" i="3"/>
  <c r="IR72" i="3"/>
  <c r="IR91" i="3"/>
  <c r="IR24" i="3"/>
  <c r="IR29" i="3"/>
  <c r="IR88" i="3"/>
  <c r="IR49" i="3"/>
  <c r="IR81" i="3"/>
  <c r="IR50" i="3"/>
  <c r="IR51" i="3"/>
  <c r="IR79" i="3"/>
  <c r="IR32" i="3"/>
  <c r="IR94" i="3"/>
  <c r="IR86" i="3"/>
  <c r="IR104" i="3"/>
  <c r="IR68" i="3"/>
  <c r="IR60" i="3"/>
  <c r="IR28" i="3"/>
  <c r="IR99" i="3"/>
  <c r="IR19" i="3"/>
  <c r="IR82" i="3"/>
  <c r="IR44" i="3"/>
  <c r="IR66" i="3"/>
  <c r="IR65" i="3"/>
  <c r="IR56" i="3"/>
  <c r="IR70" i="3"/>
  <c r="IR26" i="3"/>
  <c r="IR45" i="3"/>
  <c r="IR92" i="3"/>
  <c r="IR80" i="3"/>
  <c r="IR30" i="3"/>
  <c r="IR13" i="3"/>
  <c r="IR14" i="3"/>
  <c r="IR47" i="3"/>
  <c r="IR83" i="3"/>
  <c r="IR12" i="3"/>
  <c r="IR31" i="3"/>
  <c r="KD17" i="3"/>
  <c r="KD34" i="3"/>
  <c r="KD54" i="3"/>
  <c r="KD70" i="3"/>
  <c r="KD92" i="3"/>
  <c r="KD10" i="3"/>
  <c r="KD27" i="3"/>
  <c r="KD47" i="3"/>
  <c r="KD63" i="3"/>
  <c r="KD85" i="3"/>
  <c r="KD101" i="3"/>
  <c r="KD28" i="3"/>
  <c r="KD64" i="3"/>
  <c r="KD102" i="3"/>
  <c r="KD37" i="3"/>
  <c r="KD73" i="3"/>
  <c r="KD15" i="3"/>
  <c r="KD90" i="3"/>
  <c r="KD44" i="3"/>
  <c r="KD79" i="3"/>
  <c r="KD53" i="3"/>
  <c r="KD99" i="3"/>
  <c r="KD24" i="3"/>
  <c r="KD26" i="3"/>
  <c r="KD46" i="3"/>
  <c r="KD62" i="3"/>
  <c r="KD84" i="3"/>
  <c r="KD100" i="3"/>
  <c r="KD18" i="3"/>
  <c r="KD35" i="3"/>
  <c r="KD55" i="3"/>
  <c r="KD71" i="3"/>
  <c r="KD93" i="3"/>
  <c r="KD11" i="3"/>
  <c r="KD48" i="3"/>
  <c r="KD86" i="3"/>
  <c r="KD20" i="3"/>
  <c r="KD57" i="3"/>
  <c r="KD95" i="3"/>
  <c r="KD52" i="3"/>
  <c r="KD78" i="3"/>
  <c r="KD82" i="3"/>
  <c r="KD83" i="3"/>
  <c r="KD25" i="3"/>
  <c r="KD69" i="3"/>
  <c r="KD38" i="3"/>
  <c r="KD80" i="3"/>
  <c r="KD14" i="3"/>
  <c r="KD51" i="3"/>
  <c r="KD89" i="3"/>
  <c r="KD36" i="3"/>
  <c r="KD12" i="3"/>
  <c r="KD87" i="3"/>
  <c r="KD106" i="3"/>
  <c r="KD45" i="3"/>
  <c r="KD33" i="3"/>
  <c r="KD21" i="3"/>
  <c r="KD58" i="3"/>
  <c r="KD96" i="3"/>
  <c r="KD31" i="3"/>
  <c r="KD67" i="3"/>
  <c r="KD105" i="3"/>
  <c r="KD72" i="3"/>
  <c r="KD49" i="3"/>
  <c r="KD32" i="3"/>
  <c r="KD60" i="3"/>
  <c r="KD91" i="3"/>
  <c r="KD30" i="3"/>
  <c r="KD104" i="3"/>
  <c r="KD81" i="3"/>
  <c r="KD94" i="3"/>
  <c r="KD68" i="3"/>
  <c r="KD61" i="3"/>
  <c r="KD50" i="3"/>
  <c r="KD22" i="3"/>
  <c r="KD97" i="3"/>
  <c r="KD29" i="3"/>
  <c r="KD23" i="3"/>
  <c r="KD107" i="3"/>
  <c r="KD39" i="3"/>
  <c r="KD65" i="3"/>
  <c r="KD19" i="3"/>
  <c r="KD56" i="3"/>
  <c r="KD13" i="3"/>
  <c r="KD59" i="3"/>
  <c r="KD103" i="3"/>
  <c r="KD66" i="3"/>
  <c r="KD98" i="3"/>
  <c r="KD88" i="3"/>
  <c r="KD16" i="3"/>
  <c r="FM3" i="3"/>
  <c r="EW3" i="3"/>
  <c r="IU79" i="3"/>
  <c r="IU34" i="3"/>
  <c r="IU103" i="3"/>
  <c r="IU97" i="3"/>
  <c r="IU69" i="3"/>
  <c r="IU36" i="3"/>
  <c r="IU102" i="3"/>
  <c r="IU95" i="3"/>
  <c r="IU96" i="3"/>
  <c r="IU82" i="3"/>
  <c r="IU17" i="3"/>
  <c r="IU54" i="3"/>
  <c r="IU106" i="3"/>
  <c r="IU88" i="3"/>
  <c r="IU94" i="3"/>
  <c r="IU57" i="3"/>
  <c r="IU33" i="3"/>
  <c r="IU100" i="3"/>
  <c r="IU12" i="3"/>
  <c r="IU92" i="3"/>
  <c r="IU27" i="3"/>
  <c r="IU14" i="3"/>
  <c r="IU48" i="3"/>
  <c r="IU10" i="3"/>
  <c r="IU45" i="3"/>
  <c r="IU35" i="3"/>
  <c r="IU107" i="3"/>
  <c r="IU44" i="3"/>
  <c r="IU21" i="3"/>
  <c r="IU22" i="3"/>
  <c r="IU84" i="3"/>
  <c r="IU50" i="3"/>
  <c r="IU16" i="3"/>
  <c r="IU91" i="3"/>
  <c r="IU47" i="3"/>
  <c r="IU78" i="3"/>
  <c r="IU66" i="3"/>
  <c r="IU85" i="3"/>
  <c r="IU24" i="3"/>
  <c r="IU29" i="3"/>
  <c r="IU11" i="3"/>
  <c r="IU99" i="3"/>
  <c r="IU32" i="3"/>
  <c r="IU56" i="3"/>
  <c r="IU20" i="3"/>
  <c r="IU58" i="3"/>
  <c r="IU81" i="3"/>
  <c r="IU98" i="3"/>
  <c r="IU52" i="3"/>
  <c r="IU60" i="3"/>
  <c r="IU73" i="3"/>
  <c r="IU49" i="3"/>
  <c r="IU31" i="3"/>
  <c r="IU80" i="3"/>
  <c r="IU68" i="3"/>
  <c r="IU30" i="3"/>
  <c r="IU67" i="3"/>
  <c r="IU59" i="3"/>
  <c r="IU93" i="3"/>
  <c r="IU104" i="3"/>
  <c r="IU90" i="3"/>
  <c r="IU28" i="3"/>
  <c r="IU18" i="3"/>
  <c r="IU19" i="3"/>
  <c r="IU71" i="3"/>
  <c r="IU38" i="3"/>
  <c r="IU72" i="3"/>
  <c r="IU51" i="3"/>
  <c r="IU25" i="3"/>
  <c r="IU53" i="3"/>
  <c r="IU65" i="3"/>
  <c r="IU62" i="3"/>
  <c r="IU83" i="3"/>
  <c r="IU46" i="3"/>
  <c r="IU63" i="3"/>
  <c r="IU64" i="3"/>
  <c r="IU55" i="3"/>
  <c r="IU61" i="3"/>
  <c r="IU15" i="3"/>
  <c r="IU101" i="3"/>
  <c r="IU26" i="3"/>
  <c r="IU39" i="3"/>
  <c r="IU13" i="3"/>
  <c r="IU105" i="3"/>
  <c r="IU89" i="3"/>
  <c r="IU23" i="3"/>
  <c r="IU87" i="3"/>
  <c r="IU37" i="3"/>
  <c r="IU70" i="3"/>
  <c r="IU86" i="3"/>
  <c r="DV3" i="3"/>
  <c r="H27" i="5"/>
  <c r="H13" i="5"/>
  <c r="H20" i="5"/>
  <c r="H26" i="5"/>
  <c r="JZ16" i="3"/>
  <c r="JZ33" i="3"/>
  <c r="JZ10" i="3"/>
  <c r="JZ27" i="3"/>
  <c r="JZ47" i="3"/>
  <c r="JZ34" i="3"/>
  <c r="JZ60" i="3"/>
  <c r="JZ82" i="3"/>
  <c r="JZ98" i="3"/>
  <c r="JZ19" i="3"/>
  <c r="JZ53" i="3"/>
  <c r="JZ69" i="3"/>
  <c r="JZ91" i="3"/>
  <c r="JZ107" i="3"/>
  <c r="JZ32" i="3"/>
  <c r="JZ59" i="3"/>
  <c r="JZ81" i="3"/>
  <c r="JZ97" i="3"/>
  <c r="JZ58" i="3"/>
  <c r="JZ62" i="3"/>
  <c r="JZ88" i="3"/>
  <c r="JZ70" i="3"/>
  <c r="JZ79" i="3"/>
  <c r="JZ25" i="3"/>
  <c r="JZ45" i="3"/>
  <c r="JZ18" i="3"/>
  <c r="JZ35" i="3"/>
  <c r="JZ17" i="3"/>
  <c r="JZ52" i="3"/>
  <c r="JZ68" i="3"/>
  <c r="JZ90" i="3"/>
  <c r="JZ106" i="3"/>
  <c r="JZ36" i="3"/>
  <c r="JZ61" i="3"/>
  <c r="JZ83" i="3"/>
  <c r="JZ99" i="3"/>
  <c r="JZ15" i="3"/>
  <c r="JZ51" i="3"/>
  <c r="JZ67" i="3"/>
  <c r="JZ89" i="3"/>
  <c r="JZ105" i="3"/>
  <c r="JZ96" i="3"/>
  <c r="JZ100" i="3"/>
  <c r="JZ92" i="3"/>
  <c r="JZ104" i="3"/>
  <c r="JZ37" i="3"/>
  <c r="JZ31" i="3"/>
  <c r="JZ46" i="3"/>
  <c r="JZ86" i="3"/>
  <c r="JZ28" i="3"/>
  <c r="JZ73" i="3"/>
  <c r="JZ78" i="3"/>
  <c r="JZ63" i="3"/>
  <c r="JZ101" i="3"/>
  <c r="JZ84" i="3"/>
  <c r="JZ13" i="3"/>
  <c r="JZ12" i="3"/>
  <c r="JZ49" i="3"/>
  <c r="JZ39" i="3"/>
  <c r="JZ56" i="3"/>
  <c r="JZ94" i="3"/>
  <c r="JZ48" i="3"/>
  <c r="JZ87" i="3"/>
  <c r="JZ23" i="3"/>
  <c r="JZ71" i="3"/>
  <c r="JZ30" i="3"/>
  <c r="JZ50" i="3"/>
  <c r="JZ66" i="3"/>
  <c r="JZ20" i="3"/>
  <c r="JZ14" i="3"/>
  <c r="JZ24" i="3"/>
  <c r="JZ64" i="3"/>
  <c r="JZ102" i="3"/>
  <c r="JZ57" i="3"/>
  <c r="JZ95" i="3"/>
  <c r="JZ44" i="3"/>
  <c r="JZ85" i="3"/>
  <c r="JZ80" i="3"/>
  <c r="JZ54" i="3"/>
  <c r="JZ29" i="3"/>
  <c r="JZ22" i="3"/>
  <c r="JZ26" i="3"/>
  <c r="JZ72" i="3"/>
  <c r="JZ11" i="3"/>
  <c r="JZ65" i="3"/>
  <c r="JZ103" i="3"/>
  <c r="JZ55" i="3"/>
  <c r="JZ93" i="3"/>
  <c r="JZ38" i="3"/>
  <c r="JZ21" i="3"/>
  <c r="KG46" i="3"/>
  <c r="KG18" i="3"/>
  <c r="KG93" i="3"/>
  <c r="KG61" i="3"/>
  <c r="KG16" i="3"/>
  <c r="KG48" i="3"/>
  <c r="KG66" i="3"/>
  <c r="KG39" i="3"/>
  <c r="KG20" i="3"/>
  <c r="KG23" i="3"/>
  <c r="KG91" i="3"/>
  <c r="KG17" i="3"/>
  <c r="KG92" i="3"/>
  <c r="KG63" i="3"/>
  <c r="KG65" i="3"/>
  <c r="KG68" i="3"/>
  <c r="KG19" i="3"/>
  <c r="KG105" i="3"/>
  <c r="KG51" i="3"/>
  <c r="KG38" i="3"/>
  <c r="KG79" i="3"/>
  <c r="KG67" i="3"/>
  <c r="KG24" i="3"/>
  <c r="KG84" i="3"/>
  <c r="KG55" i="3"/>
  <c r="KG49" i="3"/>
  <c r="KG52" i="3"/>
  <c r="KG64" i="3"/>
  <c r="KG30" i="3"/>
  <c r="KG104" i="3"/>
  <c r="KG81" i="3"/>
  <c r="KG95" i="3"/>
  <c r="KG98" i="3"/>
  <c r="KG36" i="3"/>
  <c r="KG54" i="3"/>
  <c r="KG27" i="3"/>
  <c r="KG101" i="3"/>
  <c r="KG99" i="3"/>
  <c r="KG45" i="3"/>
  <c r="KG58" i="3"/>
  <c r="KG53" i="3"/>
  <c r="KG44" i="3"/>
  <c r="KG89" i="3"/>
  <c r="KG96" i="3"/>
  <c r="KG21" i="3"/>
  <c r="KG35" i="3"/>
  <c r="KG15" i="3"/>
  <c r="KG13" i="3"/>
  <c r="KG59" i="3"/>
  <c r="KG60" i="3"/>
  <c r="KG34" i="3"/>
  <c r="KG85" i="3"/>
  <c r="KG106" i="3"/>
  <c r="KG78" i="3"/>
  <c r="KG14" i="3"/>
  <c r="KG73" i="3"/>
  <c r="KG26" i="3"/>
  <c r="KG71" i="3"/>
  <c r="KG90" i="3"/>
  <c r="KG50" i="3"/>
  <c r="KG97" i="3"/>
  <c r="KG25" i="3"/>
  <c r="KG70" i="3"/>
  <c r="KG29" i="3"/>
  <c r="KG107" i="3"/>
  <c r="KG80" i="3"/>
  <c r="KG33" i="3"/>
  <c r="KG82" i="3"/>
  <c r="KG62" i="3"/>
  <c r="KG12" i="3"/>
  <c r="KG69" i="3"/>
  <c r="KG88" i="3"/>
  <c r="KG57" i="3"/>
  <c r="KG102" i="3"/>
  <c r="KG10" i="3"/>
  <c r="KG103" i="3"/>
  <c r="KG72" i="3"/>
  <c r="KG37" i="3"/>
  <c r="KG11" i="3"/>
  <c r="KG100" i="3"/>
  <c r="KG87" i="3"/>
  <c r="KG94" i="3"/>
  <c r="KG22" i="3"/>
  <c r="KG83" i="3"/>
  <c r="KG86" i="3"/>
  <c r="KG47" i="3"/>
  <c r="KG32" i="3"/>
  <c r="KG31" i="3"/>
  <c r="KG28" i="3"/>
  <c r="KG56" i="3"/>
  <c r="JT22" i="3"/>
  <c r="JT39" i="3"/>
  <c r="JT59" i="3"/>
  <c r="JT81" i="3"/>
  <c r="JT97" i="3"/>
  <c r="JT11" i="3"/>
  <c r="JT28" i="3"/>
  <c r="JT48" i="3"/>
  <c r="JT64" i="3"/>
  <c r="JT86" i="3"/>
  <c r="JT102" i="3"/>
  <c r="JT29" i="3"/>
  <c r="JT65" i="3"/>
  <c r="JT103" i="3"/>
  <c r="JT53" i="3"/>
  <c r="JT13" i="3"/>
  <c r="JT50" i="3"/>
  <c r="JT88" i="3"/>
  <c r="JT33" i="3"/>
  <c r="JT26" i="3"/>
  <c r="JT70" i="3"/>
  <c r="JT24" i="3"/>
  <c r="JT14" i="3"/>
  <c r="JT31" i="3"/>
  <c r="JT51" i="3"/>
  <c r="JT67" i="3"/>
  <c r="JT89" i="3"/>
  <c r="JT105" i="3"/>
  <c r="JT19" i="3"/>
  <c r="JT36" i="3"/>
  <c r="JT56" i="3"/>
  <c r="JT72" i="3"/>
  <c r="JT94" i="3"/>
  <c r="JT12" i="3"/>
  <c r="JT49" i="3"/>
  <c r="JT87" i="3"/>
  <c r="JT25" i="3"/>
  <c r="JT83" i="3"/>
  <c r="JT30" i="3"/>
  <c r="JT66" i="3"/>
  <c r="JT104" i="3"/>
  <c r="JT91" i="3"/>
  <c r="JT100" i="3"/>
  <c r="JT92" i="3"/>
  <c r="JT84" i="3"/>
  <c r="JT10" i="3"/>
  <c r="JT47" i="3"/>
  <c r="JT85" i="3"/>
  <c r="JT15" i="3"/>
  <c r="JT52" i="3"/>
  <c r="JT90" i="3"/>
  <c r="JT37" i="3"/>
  <c r="JT16" i="3"/>
  <c r="JT21" i="3"/>
  <c r="JT96" i="3"/>
  <c r="JT62" i="3"/>
  <c r="JT46" i="3"/>
  <c r="JT27" i="3"/>
  <c r="JT63" i="3"/>
  <c r="JT101" i="3"/>
  <c r="JT32" i="3"/>
  <c r="JT68" i="3"/>
  <c r="JT106" i="3"/>
  <c r="JT73" i="3"/>
  <c r="JT69" i="3"/>
  <c r="JT58" i="3"/>
  <c r="JT61" i="3"/>
  <c r="JT17" i="3"/>
  <c r="JT35" i="3"/>
  <c r="JT78" i="3"/>
  <c r="JT82" i="3"/>
  <c r="JT95" i="3"/>
  <c r="JT80" i="3"/>
  <c r="JT54" i="3"/>
  <c r="JT55" i="3"/>
  <c r="JT23" i="3"/>
  <c r="JT98" i="3"/>
  <c r="JT45" i="3"/>
  <c r="JT79" i="3"/>
  <c r="JT44" i="3"/>
  <c r="JT99" i="3"/>
  <c r="JT71" i="3"/>
  <c r="JT107" i="3"/>
  <c r="JT57" i="3"/>
  <c r="JT18" i="3"/>
  <c r="JT60" i="3"/>
  <c r="JT38" i="3"/>
  <c r="JT20" i="3"/>
  <c r="JT93" i="3"/>
  <c r="JT34" i="3"/>
  <c r="GO39" i="3"/>
  <c r="GO94" i="3"/>
  <c r="GO48" i="3"/>
  <c r="GO58" i="3"/>
  <c r="GO16" i="3"/>
  <c r="GO86" i="3"/>
  <c r="GO85" i="3"/>
  <c r="GO35" i="3"/>
  <c r="GO55" i="3"/>
  <c r="GO27" i="3"/>
  <c r="GO70" i="3"/>
  <c r="GO103" i="3"/>
  <c r="GO11" i="3"/>
  <c r="GO12" i="3"/>
  <c r="GO96" i="3"/>
  <c r="GO28" i="3"/>
  <c r="GO36" i="3"/>
  <c r="GO92" i="3"/>
  <c r="GO87" i="3"/>
  <c r="GO51" i="3"/>
  <c r="GO56" i="3"/>
  <c r="GO91" i="3"/>
  <c r="GO65" i="3"/>
  <c r="GO10" i="3"/>
  <c r="GO99" i="3"/>
  <c r="GO64" i="3"/>
  <c r="GO32" i="3"/>
  <c r="GO107" i="3"/>
  <c r="GO66" i="3"/>
  <c r="GO25" i="3"/>
  <c r="GO21" i="3"/>
  <c r="GO80" i="3"/>
  <c r="GO47" i="3"/>
  <c r="GO84" i="3"/>
  <c r="GO90" i="3"/>
  <c r="GO61" i="3"/>
  <c r="GO101" i="3"/>
  <c r="GO78" i="3"/>
  <c r="GO15" i="3"/>
  <c r="GO88" i="3"/>
  <c r="GO68" i="3"/>
  <c r="GO102" i="3"/>
  <c r="GO106" i="3"/>
  <c r="GO57" i="3"/>
  <c r="GO79" i="3"/>
  <c r="GO63" i="3"/>
  <c r="GO98" i="3"/>
  <c r="GO105" i="3"/>
  <c r="GO34" i="3"/>
  <c r="GO54" i="3"/>
  <c r="GO67" i="3"/>
  <c r="GO95" i="3"/>
  <c r="GO37" i="3"/>
  <c r="GO29" i="3"/>
  <c r="GO104" i="3"/>
  <c r="GO53" i="3"/>
  <c r="GO72" i="3"/>
  <c r="GO45" i="3"/>
  <c r="GO69" i="3"/>
  <c r="GO97" i="3"/>
  <c r="GO30" i="3"/>
  <c r="GO26" i="3"/>
  <c r="GO73" i="3"/>
  <c r="GO17" i="3"/>
  <c r="GO71" i="3"/>
  <c r="GO38" i="3"/>
  <c r="GO19" i="3"/>
  <c r="GO52" i="3"/>
  <c r="GO22" i="3"/>
  <c r="GO100" i="3"/>
  <c r="GO93" i="3"/>
  <c r="GO23" i="3"/>
  <c r="GO62" i="3"/>
  <c r="GO14" i="3"/>
  <c r="GO83" i="3"/>
  <c r="GO31" i="3"/>
  <c r="GO13" i="3"/>
  <c r="GO24" i="3"/>
  <c r="GO46" i="3"/>
  <c r="GO18" i="3"/>
  <c r="GO81" i="3"/>
  <c r="GO50" i="3"/>
  <c r="GO60" i="3"/>
  <c r="GO82" i="3"/>
  <c r="GO44" i="3"/>
  <c r="GO20" i="3"/>
  <c r="GO59" i="3"/>
  <c r="GO49" i="3"/>
  <c r="GO33" i="3"/>
  <c r="GO89" i="3"/>
  <c r="IV17" i="3"/>
  <c r="IV89" i="3"/>
  <c r="IV27" i="3"/>
  <c r="IV22" i="3"/>
  <c r="IV54" i="3"/>
  <c r="IV81" i="3"/>
  <c r="IV106" i="3"/>
  <c r="IV48" i="3"/>
  <c r="IV98" i="3"/>
  <c r="IV32" i="3"/>
  <c r="IV12" i="3"/>
  <c r="IV88" i="3"/>
  <c r="IV82" i="3"/>
  <c r="IV60" i="3"/>
  <c r="IV87" i="3"/>
  <c r="IV104" i="3"/>
  <c r="IV49" i="3"/>
  <c r="IV90" i="3"/>
  <c r="IV19" i="3"/>
  <c r="IV35" i="3"/>
  <c r="IV45" i="3"/>
  <c r="IV14" i="3"/>
  <c r="IV69" i="3"/>
  <c r="IV61" i="3"/>
  <c r="IV55" i="3"/>
  <c r="IV31" i="3"/>
  <c r="IV16" i="3"/>
  <c r="IV46" i="3"/>
  <c r="IV62" i="3"/>
  <c r="IV64" i="3"/>
  <c r="IV26" i="3"/>
  <c r="IV92" i="3"/>
  <c r="IV18" i="3"/>
  <c r="IV59" i="3"/>
  <c r="IV101" i="3"/>
  <c r="IV97" i="3"/>
  <c r="IV72" i="3"/>
  <c r="IV10" i="3"/>
  <c r="IV56" i="3"/>
  <c r="IV11" i="3"/>
  <c r="IV68" i="3"/>
  <c r="IV65" i="3"/>
  <c r="IV70" i="3"/>
  <c r="IV23" i="3"/>
  <c r="IV44" i="3"/>
  <c r="IV73" i="3"/>
  <c r="IV79" i="3"/>
  <c r="IV57" i="3"/>
  <c r="IV36" i="3"/>
  <c r="IV39" i="3"/>
  <c r="IV66" i="3"/>
  <c r="IV95" i="3"/>
  <c r="IV103" i="3"/>
  <c r="IV67" i="3"/>
  <c r="IV91" i="3"/>
  <c r="IV30" i="3"/>
  <c r="IV20" i="3"/>
  <c r="IV24" i="3"/>
  <c r="IV83" i="3"/>
  <c r="IV52" i="3"/>
  <c r="IV13" i="3"/>
  <c r="IV25" i="3"/>
  <c r="IV107" i="3"/>
  <c r="IV38" i="3"/>
  <c r="IV37" i="3"/>
  <c r="IV102" i="3"/>
  <c r="IV99" i="3"/>
  <c r="IV58" i="3"/>
  <c r="IV86" i="3"/>
  <c r="IV84" i="3"/>
  <c r="IV100" i="3"/>
  <c r="IV105" i="3"/>
  <c r="IV71" i="3"/>
  <c r="IV80" i="3"/>
  <c r="IV51" i="3"/>
  <c r="IV34" i="3"/>
  <c r="IV96" i="3"/>
  <c r="IV50" i="3"/>
  <c r="IV21" i="3"/>
  <c r="IV47" i="3"/>
  <c r="IV33" i="3"/>
  <c r="IV63" i="3"/>
  <c r="IV53" i="3"/>
  <c r="IV28" i="3"/>
  <c r="IV94" i="3"/>
  <c r="IV78" i="3"/>
  <c r="IV93" i="3"/>
  <c r="IV15" i="3"/>
  <c r="IV85" i="3"/>
  <c r="IV29" i="3"/>
  <c r="DX3" i="3"/>
  <c r="H30" i="5"/>
  <c r="GL37" i="3"/>
  <c r="GL62" i="3"/>
  <c r="GL36" i="3"/>
  <c r="GL107" i="3"/>
  <c r="GL25" i="3"/>
  <c r="GL72" i="3"/>
  <c r="GL105" i="3"/>
  <c r="GL71" i="3"/>
  <c r="GL54" i="3"/>
  <c r="GL18" i="3"/>
  <c r="GL87" i="3"/>
  <c r="GL93" i="3"/>
  <c r="GL103" i="3"/>
  <c r="GL104" i="3"/>
  <c r="GL78" i="3"/>
  <c r="GL11" i="3"/>
  <c r="GL45" i="3"/>
  <c r="GL13" i="3"/>
  <c r="GL38" i="3"/>
  <c r="GL19" i="3"/>
  <c r="GL63" i="3"/>
  <c r="GL55" i="3"/>
  <c r="GL30" i="3"/>
  <c r="GL59" i="3"/>
  <c r="GL39" i="3"/>
  <c r="GL21" i="3"/>
  <c r="GL97" i="3"/>
  <c r="GL34" i="3"/>
  <c r="GL12" i="3"/>
  <c r="GL47" i="3"/>
  <c r="GL99" i="3"/>
  <c r="GL23" i="3"/>
  <c r="GL14" i="3"/>
  <c r="GL64" i="3"/>
  <c r="GL22" i="3"/>
  <c r="GL69" i="3"/>
  <c r="GL49" i="3"/>
  <c r="GL33" i="3"/>
  <c r="GL46" i="3"/>
  <c r="GL17" i="3"/>
  <c r="GL24" i="3"/>
  <c r="GL58" i="3"/>
  <c r="GL51" i="3"/>
  <c r="GL81" i="3"/>
  <c r="GL80" i="3"/>
  <c r="GL89" i="3"/>
  <c r="GL61" i="3"/>
  <c r="GL31" i="3"/>
  <c r="GL20" i="3"/>
  <c r="GL94" i="3"/>
  <c r="GL70" i="3"/>
  <c r="GL79" i="3"/>
  <c r="GL91" i="3"/>
  <c r="GL84" i="3"/>
  <c r="GL83" i="3"/>
  <c r="GL73" i="3"/>
  <c r="GL88" i="3"/>
  <c r="GL44" i="3"/>
  <c r="GL35" i="3"/>
  <c r="GL57" i="3"/>
  <c r="GL60" i="3"/>
  <c r="GL85" i="3"/>
  <c r="GL95" i="3"/>
  <c r="GL15" i="3"/>
  <c r="GL32" i="3"/>
  <c r="GL67" i="3"/>
  <c r="GL98" i="3"/>
  <c r="GL16" i="3"/>
  <c r="GL100" i="3"/>
  <c r="GL106" i="3"/>
  <c r="GL10" i="3"/>
  <c r="GL56" i="3"/>
  <c r="GL68" i="3"/>
  <c r="GL27" i="3"/>
  <c r="GL29" i="3"/>
  <c r="GL26" i="3"/>
  <c r="GL101" i="3"/>
  <c r="GL66" i="3"/>
  <c r="GL82" i="3"/>
  <c r="GL96" i="3"/>
  <c r="GL92" i="3"/>
  <c r="GL48" i="3"/>
  <c r="GL52" i="3"/>
  <c r="GL102" i="3"/>
  <c r="GL50" i="3"/>
  <c r="GL86" i="3"/>
  <c r="GL90" i="3"/>
  <c r="GL28" i="3"/>
  <c r="GL53" i="3"/>
  <c r="GL65" i="3"/>
  <c r="IX58" i="3"/>
  <c r="IX70" i="3"/>
  <c r="IX99" i="3"/>
  <c r="IX84" i="3"/>
  <c r="IX36" i="3"/>
  <c r="IX49" i="3"/>
  <c r="IX95" i="3"/>
  <c r="IX24" i="3"/>
  <c r="IX14" i="3"/>
  <c r="IX90" i="3"/>
  <c r="IX12" i="3"/>
  <c r="IX38" i="3"/>
  <c r="IX87" i="3"/>
  <c r="IX57" i="3"/>
  <c r="IX28" i="3"/>
  <c r="IX101" i="3"/>
  <c r="IX32" i="3"/>
  <c r="IX23" i="3"/>
  <c r="IX39" i="3"/>
  <c r="IX69" i="3"/>
  <c r="IX65" i="3"/>
  <c r="IX106" i="3"/>
  <c r="IX31" i="3"/>
  <c r="IX83" i="3"/>
  <c r="IX18" i="3"/>
  <c r="IX91" i="3"/>
  <c r="IX27" i="3"/>
  <c r="IX105" i="3"/>
  <c r="IX97" i="3"/>
  <c r="IX56" i="3"/>
  <c r="IX20" i="3"/>
  <c r="IX85" i="3"/>
  <c r="IX16" i="3"/>
  <c r="IX44" i="3"/>
  <c r="IX89" i="3"/>
  <c r="IX22" i="3"/>
  <c r="IX35" i="3"/>
  <c r="IX96" i="3"/>
  <c r="IX29" i="3"/>
  <c r="IX93" i="3"/>
  <c r="IX45" i="3"/>
  <c r="IX104" i="3"/>
  <c r="IX34" i="3"/>
  <c r="IX61" i="3"/>
  <c r="IX102" i="3"/>
  <c r="IX60" i="3"/>
  <c r="IX107" i="3"/>
  <c r="IX15" i="3"/>
  <c r="IX59" i="3"/>
  <c r="IX78" i="3"/>
  <c r="IX86" i="3"/>
  <c r="IX80" i="3"/>
  <c r="IX68" i="3"/>
  <c r="IX53" i="3"/>
  <c r="IX100" i="3"/>
  <c r="IX54" i="3"/>
  <c r="IX63" i="3"/>
  <c r="IX17" i="3"/>
  <c r="IX37" i="3"/>
  <c r="IX48" i="3"/>
  <c r="IX72" i="3"/>
  <c r="IX64" i="3"/>
  <c r="IX46" i="3"/>
  <c r="IX21" i="3"/>
  <c r="IX94" i="3"/>
  <c r="IX10" i="3"/>
  <c r="IX47" i="3"/>
  <c r="IX79" i="3"/>
  <c r="IX13" i="3"/>
  <c r="IX98" i="3"/>
  <c r="IX25" i="3"/>
  <c r="IX52" i="3"/>
  <c r="IX26" i="3"/>
  <c r="IX30" i="3"/>
  <c r="IX82" i="3"/>
  <c r="IX55" i="3"/>
  <c r="IX66" i="3"/>
  <c r="IX62" i="3"/>
  <c r="IX103" i="3"/>
  <c r="IX67" i="3"/>
  <c r="IX71" i="3"/>
  <c r="IX81" i="3"/>
  <c r="IX73" i="3"/>
  <c r="IX92" i="3"/>
  <c r="IX19" i="3"/>
  <c r="IX88" i="3"/>
  <c r="IX51" i="3"/>
  <c r="IX11" i="3"/>
  <c r="IX33" i="3"/>
  <c r="IX50" i="3"/>
  <c r="H32" i="5"/>
  <c r="H17" i="5"/>
  <c r="H40" i="5"/>
  <c r="HL23" i="3"/>
  <c r="HL39" i="3"/>
  <c r="HL59" i="3"/>
  <c r="HL79" i="3"/>
  <c r="HL95" i="3"/>
  <c r="HL12" i="3"/>
  <c r="HL48" i="3"/>
  <c r="HL84" i="3"/>
  <c r="HL24" i="3"/>
  <c r="HL60" i="3"/>
  <c r="HL96" i="3"/>
  <c r="HL21" i="3"/>
  <c r="HL37" i="3"/>
  <c r="HL57" i="3"/>
  <c r="HL73" i="3"/>
  <c r="HL93" i="3"/>
  <c r="HL22" i="3"/>
  <c r="HL94" i="3"/>
  <c r="HL10" i="3"/>
  <c r="HL82" i="3"/>
  <c r="HL50" i="3"/>
  <c r="HL18" i="3"/>
  <c r="HL11" i="3"/>
  <c r="HL27" i="3"/>
  <c r="HL47" i="3"/>
  <c r="HL63" i="3"/>
  <c r="HL83" i="3"/>
  <c r="HL99" i="3"/>
  <c r="HL20" i="3"/>
  <c r="HL56" i="3"/>
  <c r="HL92" i="3"/>
  <c r="HL32" i="3"/>
  <c r="HL68" i="3"/>
  <c r="HL104" i="3"/>
  <c r="HL25" i="3"/>
  <c r="HL45" i="3"/>
  <c r="HL61" i="3"/>
  <c r="HL81" i="3"/>
  <c r="HL97" i="3"/>
  <c r="HL38" i="3"/>
  <c r="HL34" i="3"/>
  <c r="HL26" i="3"/>
  <c r="HL98" i="3"/>
  <c r="HL66" i="3"/>
  <c r="HL54" i="3"/>
  <c r="HL15" i="3"/>
  <c r="HL31" i="3"/>
  <c r="HL51" i="3"/>
  <c r="HL67" i="3"/>
  <c r="HL87" i="3"/>
  <c r="HL103" i="3"/>
  <c r="HL28" i="3"/>
  <c r="HL64" i="3"/>
  <c r="HL100" i="3"/>
  <c r="HL44" i="3"/>
  <c r="HL80" i="3"/>
  <c r="HL13" i="3"/>
  <c r="HL29" i="3"/>
  <c r="HL49" i="3"/>
  <c r="HL65" i="3"/>
  <c r="HL85" i="3"/>
  <c r="HL101" i="3"/>
  <c r="HL58" i="3"/>
  <c r="HL70" i="3"/>
  <c r="HL46" i="3"/>
  <c r="HL14" i="3"/>
  <c r="HL86" i="3"/>
  <c r="HL90" i="3"/>
  <c r="HL19" i="3"/>
  <c r="HL35" i="3"/>
  <c r="HL55" i="3"/>
  <c r="HL71" i="3"/>
  <c r="HL91" i="3"/>
  <c r="HL107" i="3"/>
  <c r="HL36" i="3"/>
  <c r="HL72" i="3"/>
  <c r="HL16" i="3"/>
  <c r="HL52" i="3"/>
  <c r="HL88" i="3"/>
  <c r="HL17" i="3"/>
  <c r="HL33" i="3"/>
  <c r="HL53" i="3"/>
  <c r="HL69" i="3"/>
  <c r="HL89" i="3"/>
  <c r="HL105" i="3"/>
  <c r="HL78" i="3"/>
  <c r="HL106" i="3"/>
  <c r="HL62" i="3"/>
  <c r="HL30" i="3"/>
  <c r="HL102" i="3"/>
  <c r="AK46" i="4"/>
  <c r="AL19" i="4"/>
  <c r="AK21" i="4"/>
  <c r="AL50" i="4"/>
  <c r="AK17" i="4"/>
  <c r="AK12" i="4"/>
  <c r="AL52" i="4"/>
  <c r="AL17" i="4"/>
  <c r="AL13" i="4"/>
  <c r="AL12" i="4"/>
  <c r="AK52" i="4"/>
  <c r="AL18" i="4"/>
  <c r="AL15" i="4"/>
  <c r="DP3" i="3"/>
  <c r="IN79" i="3"/>
  <c r="IN105" i="3"/>
  <c r="IN94" i="3"/>
  <c r="IN64" i="3"/>
  <c r="IN48" i="3"/>
  <c r="IN36" i="3"/>
  <c r="IN31" i="3"/>
  <c r="IN13" i="3"/>
  <c r="IN18" i="3"/>
  <c r="IN50" i="3"/>
  <c r="IN54" i="3"/>
  <c r="IN45" i="3"/>
  <c r="IN51" i="3"/>
  <c r="IN61" i="3"/>
  <c r="IN90" i="3"/>
  <c r="IN11" i="3"/>
  <c r="IN66" i="3"/>
  <c r="IN104" i="3"/>
  <c r="IN10" i="3"/>
  <c r="IN23" i="3"/>
  <c r="IN60" i="3"/>
  <c r="IN35" i="3"/>
  <c r="IN107" i="3"/>
  <c r="IN19" i="3"/>
  <c r="IN96" i="3"/>
  <c r="IN103" i="3"/>
  <c r="IN93" i="3"/>
  <c r="IN44" i="3"/>
  <c r="IN89" i="3"/>
  <c r="IN55" i="3"/>
  <c r="IN52" i="3"/>
  <c r="IN25" i="3"/>
  <c r="IN68" i="3"/>
  <c r="IN84" i="3"/>
  <c r="IN95" i="3"/>
  <c r="IN12" i="3"/>
  <c r="IN99" i="3"/>
  <c r="IN81" i="3"/>
  <c r="IN82" i="3"/>
  <c r="IN92" i="3"/>
  <c r="IN47" i="3"/>
  <c r="IN37" i="3"/>
  <c r="IN16" i="3"/>
  <c r="IN57" i="3"/>
  <c r="IN86" i="3"/>
  <c r="IN24" i="3"/>
  <c r="IN15" i="3"/>
  <c r="IN97" i="3"/>
  <c r="IN87" i="3"/>
  <c r="IN100" i="3"/>
  <c r="IN78" i="3"/>
  <c r="IN56" i="3"/>
  <c r="IN63" i="3"/>
  <c r="IN20" i="3"/>
  <c r="IN59" i="3"/>
  <c r="IN32" i="3"/>
  <c r="IN22" i="3"/>
  <c r="IN27" i="3"/>
  <c r="IN28" i="3"/>
  <c r="IN30" i="3"/>
  <c r="IN14" i="3"/>
  <c r="IN85" i="3"/>
  <c r="IN73" i="3"/>
  <c r="IN80" i="3"/>
  <c r="IN91" i="3"/>
  <c r="IN102" i="3"/>
  <c r="IN65" i="3"/>
  <c r="IN71" i="3"/>
  <c r="IN72" i="3"/>
  <c r="IN34" i="3"/>
  <c r="IN49" i="3"/>
  <c r="IN26" i="3"/>
  <c r="IN29" i="3"/>
  <c r="IN101" i="3"/>
  <c r="IN17" i="3"/>
  <c r="IN58" i="3"/>
  <c r="IN98" i="3"/>
  <c r="IN62" i="3"/>
  <c r="IN46" i="3"/>
  <c r="IN69" i="3"/>
  <c r="IN88" i="3"/>
  <c r="IN21" i="3"/>
  <c r="IN106" i="3"/>
  <c r="IN83" i="3"/>
  <c r="IN39" i="3"/>
  <c r="IN33" i="3"/>
  <c r="IN67" i="3"/>
  <c r="IN53" i="3"/>
  <c r="IN70" i="3"/>
  <c r="IN38" i="3"/>
  <c r="IW11" i="3"/>
  <c r="IW16" i="3"/>
  <c r="IW18" i="3"/>
  <c r="IW73" i="3"/>
  <c r="IW55" i="3"/>
  <c r="IW81" i="3"/>
  <c r="IW52" i="3"/>
  <c r="IW96" i="3"/>
  <c r="IW69" i="3"/>
  <c r="IW19" i="3"/>
  <c r="IW59" i="3"/>
  <c r="IW23" i="3"/>
  <c r="IW46" i="3"/>
  <c r="IW101" i="3"/>
  <c r="IW14" i="3"/>
  <c r="IW72" i="3"/>
  <c r="IW91" i="3"/>
  <c r="IW78" i="3"/>
  <c r="IW31" i="3"/>
  <c r="IW102" i="3"/>
  <c r="IW58" i="3"/>
  <c r="IW35" i="3"/>
  <c r="IW94" i="3"/>
  <c r="IW71" i="3"/>
  <c r="IW70" i="3"/>
  <c r="IW100" i="3"/>
  <c r="IW90" i="3"/>
  <c r="IW89" i="3"/>
  <c r="IW50" i="3"/>
  <c r="IW103" i="3"/>
  <c r="IW15" i="3"/>
  <c r="IW87" i="3"/>
  <c r="IW44" i="3"/>
  <c r="IW24" i="3"/>
  <c r="IW26" i="3"/>
  <c r="IW37" i="3"/>
  <c r="IW68" i="3"/>
  <c r="IW54" i="3"/>
  <c r="IW99" i="3"/>
  <c r="IW84" i="3"/>
  <c r="IW88" i="3"/>
  <c r="IW107" i="3"/>
  <c r="IW30" i="3"/>
  <c r="IW47" i="3"/>
  <c r="IW33" i="3"/>
  <c r="IW65" i="3"/>
  <c r="IW48" i="3"/>
  <c r="IW63" i="3"/>
  <c r="IW29" i="3"/>
  <c r="IW97" i="3"/>
  <c r="IW45" i="3"/>
  <c r="IW79" i="3"/>
  <c r="IW62" i="3"/>
  <c r="IW36" i="3"/>
  <c r="IW25" i="3"/>
  <c r="IW93" i="3"/>
  <c r="IW49" i="3"/>
  <c r="IW21" i="3"/>
  <c r="IW104" i="3"/>
  <c r="IW39" i="3"/>
  <c r="IW64" i="3"/>
  <c r="IW83" i="3"/>
  <c r="IW56" i="3"/>
  <c r="IW98" i="3"/>
  <c r="IW95" i="3"/>
  <c r="IW53" i="3"/>
  <c r="IW86" i="3"/>
  <c r="IW105" i="3"/>
  <c r="IW17" i="3"/>
  <c r="IW10" i="3"/>
  <c r="IW92" i="3"/>
  <c r="IW20" i="3"/>
  <c r="IW22" i="3"/>
  <c r="IW61" i="3"/>
  <c r="IW32" i="3"/>
  <c r="IW57" i="3"/>
  <c r="IW106" i="3"/>
  <c r="IW60" i="3"/>
  <c r="IW12" i="3"/>
  <c r="IW66" i="3"/>
  <c r="IW34" i="3"/>
  <c r="IW82" i="3"/>
  <c r="IW80" i="3"/>
  <c r="IW38" i="3"/>
  <c r="IW13" i="3"/>
  <c r="IW27" i="3"/>
  <c r="IW28" i="3"/>
  <c r="IW67" i="3"/>
  <c r="IW85" i="3"/>
  <c r="IW51" i="3"/>
  <c r="DY3" i="3"/>
  <c r="H31" i="5"/>
  <c r="IS63" i="3"/>
  <c r="IS48" i="3"/>
  <c r="IS38" i="3"/>
  <c r="IS73" i="3"/>
  <c r="IS59" i="3"/>
  <c r="IS21" i="3"/>
  <c r="IS97" i="3"/>
  <c r="IS60" i="3"/>
  <c r="IS78" i="3"/>
  <c r="IS104" i="3"/>
  <c r="IS11" i="3"/>
  <c r="IS70" i="3"/>
  <c r="IS35" i="3"/>
  <c r="IS53" i="3"/>
  <c r="IS67" i="3"/>
  <c r="IS12" i="3"/>
  <c r="IS37" i="3"/>
  <c r="IS101" i="3"/>
  <c r="IS45" i="3"/>
  <c r="IS99" i="3"/>
  <c r="IS90" i="3"/>
  <c r="IS44" i="3"/>
  <c r="IS55" i="3"/>
  <c r="IS23" i="3"/>
  <c r="IS72" i="3"/>
  <c r="IS86" i="3"/>
  <c r="IS100" i="3"/>
  <c r="IS98" i="3"/>
  <c r="IS95" i="3"/>
  <c r="IS17" i="3"/>
  <c r="IS24" i="3"/>
  <c r="IS51" i="3"/>
  <c r="IS58" i="3"/>
  <c r="IS49" i="3"/>
  <c r="IS50" i="3"/>
  <c r="IS19" i="3"/>
  <c r="IS20" i="3"/>
  <c r="IS28" i="3"/>
  <c r="IS25" i="3"/>
  <c r="IS105" i="3"/>
  <c r="IS89" i="3"/>
  <c r="IS82" i="3"/>
  <c r="IS52" i="3"/>
  <c r="IS31" i="3"/>
  <c r="IS94" i="3"/>
  <c r="IS79" i="3"/>
  <c r="IS103" i="3"/>
  <c r="IS106" i="3"/>
  <c r="IS15" i="3"/>
  <c r="IS32" i="3"/>
  <c r="IS96" i="3"/>
  <c r="IS83" i="3"/>
  <c r="IS64" i="3"/>
  <c r="IS92" i="3"/>
  <c r="IS66" i="3"/>
  <c r="IS18" i="3"/>
  <c r="IS16" i="3"/>
  <c r="IS22" i="3"/>
  <c r="IS10" i="3"/>
  <c r="IS107" i="3"/>
  <c r="IS65" i="3"/>
  <c r="IS88" i="3"/>
  <c r="IS56" i="3"/>
  <c r="IS33" i="3"/>
  <c r="IS71" i="3"/>
  <c r="IS57" i="3"/>
  <c r="IS29" i="3"/>
  <c r="IS69" i="3"/>
  <c r="IS39" i="3"/>
  <c r="IS80" i="3"/>
  <c r="IS93" i="3"/>
  <c r="IS46" i="3"/>
  <c r="IS26" i="3"/>
  <c r="IS81" i="3"/>
  <c r="IS36" i="3"/>
  <c r="IS62" i="3"/>
  <c r="IS102" i="3"/>
  <c r="IS14" i="3"/>
  <c r="IS61" i="3"/>
  <c r="IS85" i="3"/>
  <c r="IS87" i="3"/>
  <c r="IS91" i="3"/>
  <c r="IS68" i="3"/>
  <c r="IS84" i="3"/>
  <c r="IS13" i="3"/>
  <c r="IS30" i="3"/>
  <c r="IS54" i="3"/>
  <c r="IS34" i="3"/>
  <c r="IS27" i="3"/>
  <c r="IS47" i="3"/>
  <c r="G145" i="7"/>
  <c r="H145" i="7" s="1"/>
  <c r="I145" i="7" s="1"/>
  <c r="J145" i="7" s="1"/>
  <c r="K145" i="7" s="1"/>
  <c r="L145" i="7" s="1"/>
  <c r="M145" i="7" s="1"/>
  <c r="N145" i="7" s="1"/>
  <c r="O145" i="7" s="1"/>
  <c r="P145" i="7" s="1"/>
  <c r="Q145" i="7" s="1"/>
  <c r="G149" i="7"/>
  <c r="H149" i="7" s="1"/>
  <c r="I149" i="7" s="1"/>
  <c r="J149" i="7" s="1"/>
  <c r="K149" i="7" s="1"/>
  <c r="L149" i="7" s="1"/>
  <c r="M149" i="7" s="1"/>
  <c r="N149" i="7" s="1"/>
  <c r="O149" i="7" s="1"/>
  <c r="P149" i="7" s="1"/>
  <c r="Q149" i="7" s="1"/>
  <c r="G143" i="7"/>
  <c r="H143" i="7" s="1"/>
  <c r="I143" i="7" s="1"/>
  <c r="J143" i="7" s="1"/>
  <c r="K143" i="7" s="1"/>
  <c r="L143" i="7" s="1"/>
  <c r="M143" i="7" s="1"/>
  <c r="N143" i="7" s="1"/>
  <c r="O143" i="7" s="1"/>
  <c r="P143" i="7" s="1"/>
  <c r="Q143" i="7" s="1"/>
  <c r="G142" i="7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G144" i="7"/>
  <c r="H144" i="7" s="1"/>
  <c r="I144" i="7" s="1"/>
  <c r="J144" i="7" s="1"/>
  <c r="K144" i="7" s="1"/>
  <c r="L144" i="7" s="1"/>
  <c r="M144" i="7" s="1"/>
  <c r="N144" i="7" s="1"/>
  <c r="O144" i="7" s="1"/>
  <c r="P144" i="7" s="1"/>
  <c r="Q144" i="7" s="1"/>
  <c r="G146" i="7"/>
  <c r="H146" i="7" s="1"/>
  <c r="I146" i="7" s="1"/>
  <c r="J146" i="7" s="1"/>
  <c r="K146" i="7" s="1"/>
  <c r="L146" i="7" s="1"/>
  <c r="M146" i="7" s="1"/>
  <c r="N146" i="7" s="1"/>
  <c r="O146" i="7" s="1"/>
  <c r="P146" i="7" s="1"/>
  <c r="Q146" i="7" s="1"/>
  <c r="BC44" i="5" l="1"/>
  <c r="BD48" i="5"/>
  <c r="BC50" i="5"/>
  <c r="BC52" i="5"/>
  <c r="BB51" i="5"/>
  <c r="AZ47" i="5"/>
  <c r="E47" i="9" s="1"/>
  <c r="AZ49" i="5"/>
  <c r="E49" i="9" s="1"/>
  <c r="BD42" i="5"/>
  <c r="BA45" i="5"/>
  <c r="BC46" i="5"/>
  <c r="BB43" i="5"/>
  <c r="H109" i="3"/>
  <c r="I63" i="3"/>
  <c r="CB63" i="3" s="1"/>
  <c r="H41" i="3"/>
  <c r="I61" i="3"/>
  <c r="CB61" i="3" s="1"/>
  <c r="M80" i="14"/>
  <c r="I58" i="3" s="1"/>
  <c r="CB58" i="3" s="1"/>
  <c r="M111" i="14"/>
  <c r="I91" i="3" s="1"/>
  <c r="CB91" i="3" s="1"/>
  <c r="M70" i="14"/>
  <c r="I48" i="3" s="1"/>
  <c r="CB48" i="3" s="1"/>
  <c r="M35" i="14"/>
  <c r="M77" i="14"/>
  <c r="I55" i="3" s="1"/>
  <c r="CB55" i="3" s="1"/>
  <c r="M39" i="14"/>
  <c r="I14" i="3" s="1"/>
  <c r="CB14" i="3" s="1"/>
  <c r="AM57" i="4"/>
  <c r="M105" i="14"/>
  <c r="I85" i="3" s="1"/>
  <c r="CB85" i="3" s="1"/>
  <c r="M86" i="14"/>
  <c r="I64" i="3" s="1"/>
  <c r="CB64" i="3" s="1"/>
  <c r="M102" i="14"/>
  <c r="I82" i="3" s="1"/>
  <c r="CB82" i="3" s="1"/>
  <c r="M114" i="14"/>
  <c r="I94" i="3" s="1"/>
  <c r="CB94" i="3" s="1"/>
  <c r="M116" i="14"/>
  <c r="I96" i="3" s="1"/>
  <c r="CB96" i="3" s="1"/>
  <c r="M43" i="14"/>
  <c r="I18" i="3" s="1"/>
  <c r="CB18" i="3" s="1"/>
  <c r="M106" i="14"/>
  <c r="I86" i="3" s="1"/>
  <c r="CB86" i="3" s="1"/>
  <c r="M109" i="14"/>
  <c r="I89" i="3" s="1"/>
  <c r="CB89" i="3" s="1"/>
  <c r="M41" i="14"/>
  <c r="I16" i="3" s="1"/>
  <c r="CB16" i="3" s="1"/>
  <c r="M118" i="14"/>
  <c r="I98" i="3" s="1"/>
  <c r="CB98" i="3" s="1"/>
  <c r="M112" i="14"/>
  <c r="I92" i="3" s="1"/>
  <c r="CB92" i="3" s="1"/>
  <c r="M36" i="14"/>
  <c r="I11" i="3" s="1"/>
  <c r="CB11" i="3" s="1"/>
  <c r="M51" i="14"/>
  <c r="I26" i="3" s="1"/>
  <c r="CB26" i="3" s="1"/>
  <c r="M121" i="14"/>
  <c r="I101" i="3" s="1"/>
  <c r="CB101" i="3" s="1"/>
  <c r="M104" i="14"/>
  <c r="I84" i="3" s="1"/>
  <c r="CB84" i="3" s="1"/>
  <c r="M73" i="14"/>
  <c r="I51" i="3" s="1"/>
  <c r="CB51" i="3" s="1"/>
  <c r="M37" i="14"/>
  <c r="I12" i="3" s="1"/>
  <c r="CB12" i="3" s="1"/>
  <c r="M67" i="14"/>
  <c r="I45" i="3" s="1"/>
  <c r="CB45" i="3" s="1"/>
  <c r="M95" i="14"/>
  <c r="I73" i="3" s="1"/>
  <c r="CB73" i="3" s="1"/>
  <c r="M99" i="14"/>
  <c r="I79" i="3" s="1"/>
  <c r="CB79" i="3" s="1"/>
  <c r="M69" i="14"/>
  <c r="I47" i="3" s="1"/>
  <c r="CB47" i="3" s="1"/>
  <c r="M126" i="14"/>
  <c r="I106" i="3" s="1"/>
  <c r="CB106" i="3" s="1"/>
  <c r="M60" i="14"/>
  <c r="I35" i="3" s="1"/>
  <c r="CB35" i="3" s="1"/>
  <c r="M38" i="14"/>
  <c r="I13" i="3" s="1"/>
  <c r="M72" i="14"/>
  <c r="I50" i="3" s="1"/>
  <c r="CB50" i="3" s="1"/>
  <c r="M120" i="14"/>
  <c r="I100" i="3" s="1"/>
  <c r="CB100" i="3" s="1"/>
  <c r="M84" i="14"/>
  <c r="I62" i="3" s="1"/>
  <c r="CB62" i="3" s="1"/>
  <c r="M119" i="14"/>
  <c r="I99" i="3" s="1"/>
  <c r="CB99" i="3" s="1"/>
  <c r="M66" i="14"/>
  <c r="I44" i="3" s="1"/>
  <c r="M11" i="14" s="1"/>
  <c r="M79" i="14"/>
  <c r="I57" i="3" s="1"/>
  <c r="CB57" i="3" s="1"/>
  <c r="M101" i="14"/>
  <c r="I81" i="3" s="1"/>
  <c r="CB81" i="3" s="1"/>
  <c r="M63" i="14"/>
  <c r="I38" i="3" s="1"/>
  <c r="CB38" i="3" s="1"/>
  <c r="M127" i="14"/>
  <c r="I107" i="3" s="1"/>
  <c r="CB107" i="3" s="1"/>
  <c r="M113" i="14"/>
  <c r="I93" i="3" s="1"/>
  <c r="CB93" i="3" s="1"/>
  <c r="M52" i="14"/>
  <c r="I27" i="3" s="1"/>
  <c r="CB27" i="3" s="1"/>
  <c r="M90" i="14"/>
  <c r="I68" i="3" s="1"/>
  <c r="CB68" i="3" s="1"/>
  <c r="M107" i="14"/>
  <c r="I87" i="3" s="1"/>
  <c r="CB87" i="3" s="1"/>
  <c r="M45" i="14"/>
  <c r="I20" i="3" s="1"/>
  <c r="CB20" i="3" s="1"/>
  <c r="M75" i="14"/>
  <c r="I53" i="3" s="1"/>
  <c r="CB53" i="3" s="1"/>
  <c r="M82" i="14"/>
  <c r="I60" i="3" s="1"/>
  <c r="CB60" i="3" s="1"/>
  <c r="M124" i="14"/>
  <c r="I104" i="3" s="1"/>
  <c r="CB104" i="3" s="1"/>
  <c r="M108" i="14"/>
  <c r="I88" i="3" s="1"/>
  <c r="CB88" i="3" s="1"/>
  <c r="M57" i="14"/>
  <c r="I32" i="3" s="1"/>
  <c r="CB32" i="3" s="1"/>
  <c r="M81" i="14"/>
  <c r="I59" i="3" s="1"/>
  <c r="CB59" i="3" s="1"/>
  <c r="M55" i="14"/>
  <c r="I30" i="3" s="1"/>
  <c r="CB30" i="3" s="1"/>
  <c r="M115" i="14"/>
  <c r="I95" i="3" s="1"/>
  <c r="CB95" i="3" s="1"/>
  <c r="M47" i="14"/>
  <c r="I22" i="3" s="1"/>
  <c r="CB22" i="3" s="1"/>
  <c r="M44" i="14"/>
  <c r="I19" i="3" s="1"/>
  <c r="CB19" i="3" s="1"/>
  <c r="M62" i="14"/>
  <c r="I37" i="3" s="1"/>
  <c r="CB37" i="3" s="1"/>
  <c r="M49" i="14"/>
  <c r="I24" i="3" s="1"/>
  <c r="CB24" i="3" s="1"/>
  <c r="M56" i="14"/>
  <c r="I31" i="3" s="1"/>
  <c r="CB31" i="3" s="1"/>
  <c r="M122" i="14"/>
  <c r="I102" i="3" s="1"/>
  <c r="CB102" i="3" s="1"/>
  <c r="M100" i="14"/>
  <c r="I80" i="3" s="1"/>
  <c r="CB80" i="3" s="1"/>
  <c r="M103" i="14"/>
  <c r="I83" i="3" s="1"/>
  <c r="CB83" i="3" s="1"/>
  <c r="M123" i="14"/>
  <c r="I103" i="3" s="1"/>
  <c r="CB103" i="3" s="1"/>
  <c r="M94" i="14"/>
  <c r="I72" i="3" s="1"/>
  <c r="CB72" i="3" s="1"/>
  <c r="M58" i="14"/>
  <c r="I33" i="3" s="1"/>
  <c r="CB33" i="3" s="1"/>
  <c r="M125" i="14"/>
  <c r="I105" i="3" s="1"/>
  <c r="CB105" i="3" s="1"/>
  <c r="M59" i="14"/>
  <c r="I34" i="3" s="1"/>
  <c r="CB34" i="3" s="1"/>
  <c r="M48" i="14"/>
  <c r="I23" i="3" s="1"/>
  <c r="CB23" i="3" s="1"/>
  <c r="M50" i="14"/>
  <c r="I25" i="3" s="1"/>
  <c r="CB25" i="3" s="1"/>
  <c r="M76" i="14"/>
  <c r="I54" i="3" s="1"/>
  <c r="CB54" i="3" s="1"/>
  <c r="M117" i="14"/>
  <c r="I97" i="3" s="1"/>
  <c r="CB97" i="3" s="1"/>
  <c r="M61" i="14"/>
  <c r="I36" i="3" s="1"/>
  <c r="CB36" i="3" s="1"/>
  <c r="M71" i="14"/>
  <c r="I49" i="3" s="1"/>
  <c r="M89" i="14"/>
  <c r="I67" i="3" s="1"/>
  <c r="CB67" i="3" s="1"/>
  <c r="M42" i="14"/>
  <c r="I17" i="3" s="1"/>
  <c r="CB17" i="3" s="1"/>
  <c r="M91" i="14"/>
  <c r="I69" i="3" s="1"/>
  <c r="CB69" i="3" s="1"/>
  <c r="M68" i="14"/>
  <c r="I46" i="3" s="1"/>
  <c r="CB46" i="3" s="1"/>
  <c r="M88" i="14"/>
  <c r="I66" i="3" s="1"/>
  <c r="CB66" i="3" s="1"/>
  <c r="AU106" i="4"/>
  <c r="M110" i="14"/>
  <c r="I90" i="3" s="1"/>
  <c r="CB90" i="3" s="1"/>
  <c r="M40" i="14"/>
  <c r="I15" i="3" s="1"/>
  <c r="CB15" i="3" s="1"/>
  <c r="M93" i="14"/>
  <c r="I71" i="3" s="1"/>
  <c r="CB71" i="3" s="1"/>
  <c r="M78" i="14"/>
  <c r="I56" i="3" s="1"/>
  <c r="CB56" i="3" s="1"/>
  <c r="M92" i="14"/>
  <c r="I70" i="3" s="1"/>
  <c r="CB70" i="3" s="1"/>
  <c r="M46" i="14"/>
  <c r="I21" i="3" s="1"/>
  <c r="CB21" i="3" s="1"/>
  <c r="M74" i="14"/>
  <c r="I52" i="3" s="1"/>
  <c r="CB52" i="3" s="1"/>
  <c r="AN57" i="4"/>
  <c r="AQ57" i="4"/>
  <c r="AO57" i="4"/>
  <c r="AP57" i="4"/>
  <c r="AR57" i="4"/>
  <c r="AO53" i="4"/>
  <c r="AO44" i="4"/>
  <c r="AR43" i="4"/>
  <c r="AP56" i="4"/>
  <c r="AM56" i="4"/>
  <c r="AQ56" i="4"/>
  <c r="AN56" i="4"/>
  <c r="AO56" i="4"/>
  <c r="AR56" i="4"/>
  <c r="AO55" i="4"/>
  <c r="AR55" i="4"/>
  <c r="AM55" i="4"/>
  <c r="AQ55" i="4"/>
  <c r="AN55" i="4"/>
  <c r="AP55" i="4"/>
  <c r="AO50" i="4"/>
  <c r="AO48" i="4"/>
  <c r="N39" i="3"/>
  <c r="CG39" i="3" s="1"/>
  <c r="I145" i="3"/>
  <c r="AO15" i="4"/>
  <c r="AO24" i="4"/>
  <c r="IK3" i="3"/>
  <c r="AO19" i="4"/>
  <c r="M6" i="7"/>
  <c r="L57" i="7"/>
  <c r="L107" i="7"/>
  <c r="K7" i="9"/>
  <c r="J103" i="9"/>
  <c r="J104" i="9" s="1"/>
  <c r="J8" i="9"/>
  <c r="AR48" i="4"/>
  <c r="AR51" i="4"/>
  <c r="AR78" i="4"/>
  <c r="IE3" i="3"/>
  <c r="IG3" i="3"/>
  <c r="KM3" i="3"/>
  <c r="KO3" i="3"/>
  <c r="AO16" i="4"/>
  <c r="AO11" i="4"/>
  <c r="AO46" i="4"/>
  <c r="HW3" i="3"/>
  <c r="AO9" i="4"/>
  <c r="AO17" i="4"/>
  <c r="ID3" i="3"/>
  <c r="AR20" i="4"/>
  <c r="AR12" i="4"/>
  <c r="AR11" i="4"/>
  <c r="AR45" i="4"/>
  <c r="AR24" i="4"/>
  <c r="AR52" i="4"/>
  <c r="AR23" i="4"/>
  <c r="II3" i="3"/>
  <c r="HX3" i="3"/>
  <c r="IJ3" i="3"/>
  <c r="IB3" i="3"/>
  <c r="AR47" i="4"/>
  <c r="KK3" i="3"/>
  <c r="HZ3" i="3"/>
  <c r="AO52" i="4"/>
  <c r="AO43" i="4"/>
  <c r="AO23" i="4"/>
  <c r="AO51" i="4"/>
  <c r="AO21" i="4"/>
  <c r="AO77" i="4"/>
  <c r="AO10" i="4"/>
  <c r="IC3" i="3"/>
  <c r="AR9" i="4"/>
  <c r="KI3" i="3"/>
  <c r="AR21" i="4"/>
  <c r="AR19" i="4"/>
  <c r="AR10" i="4"/>
  <c r="AR22" i="4"/>
  <c r="AR50" i="4"/>
  <c r="AR77" i="4"/>
  <c r="AR18" i="4"/>
  <c r="IH3" i="3"/>
  <c r="KT3" i="3"/>
  <c r="KU3" i="3"/>
  <c r="KW3" i="3"/>
  <c r="KQ3" i="3"/>
  <c r="KR3" i="3"/>
  <c r="AR46" i="4"/>
  <c r="AR16" i="4"/>
  <c r="AR44" i="4"/>
  <c r="KL3" i="3"/>
  <c r="KN3" i="3"/>
  <c r="AO14" i="4"/>
  <c r="AO13" i="4"/>
  <c r="AO78" i="4"/>
  <c r="AO18" i="4"/>
  <c r="AO47" i="4"/>
  <c r="AO20" i="4"/>
  <c r="AO45" i="4"/>
  <c r="AO12" i="4"/>
  <c r="KJ3" i="3"/>
  <c r="KS3" i="3"/>
  <c r="KV3" i="3"/>
  <c r="IA3" i="3"/>
  <c r="AR14" i="4"/>
  <c r="AR53" i="4"/>
  <c r="AR17" i="4"/>
  <c r="AR13" i="4"/>
  <c r="AR15" i="4"/>
  <c r="HY3" i="3"/>
  <c r="IF3" i="3"/>
  <c r="KP3" i="3"/>
  <c r="F139" i="7"/>
  <c r="F112" i="7"/>
  <c r="BF53" i="5"/>
  <c r="CG43" i="5"/>
  <c r="CG52" i="5"/>
  <c r="BA43" i="5"/>
  <c r="BB50" i="5"/>
  <c r="BD43" i="5"/>
  <c r="F124" i="7"/>
  <c r="CE52" i="5"/>
  <c r="BE47" i="5"/>
  <c r="CG50" i="5"/>
  <c r="BA42" i="5"/>
  <c r="CF52" i="5"/>
  <c r="BD44" i="5"/>
  <c r="F115" i="7"/>
  <c r="C236" i="3"/>
  <c r="C238" i="3"/>
  <c r="R147" i="7"/>
  <c r="S147" i="7" s="1"/>
  <c r="T147" i="7" s="1"/>
  <c r="U147" i="7" s="1"/>
  <c r="V147" i="7" s="1"/>
  <c r="W147" i="7" s="1"/>
  <c r="X147" i="7" s="1"/>
  <c r="Y147" i="7" s="1"/>
  <c r="Z147" i="7" s="1"/>
  <c r="AA147" i="7" s="1"/>
  <c r="AB147" i="7" s="1"/>
  <c r="AC147" i="7" s="1"/>
  <c r="AD147" i="7" s="1"/>
  <c r="AE147" i="7" s="1"/>
  <c r="AF147" i="7" s="1"/>
  <c r="AG147" i="7" s="1"/>
  <c r="AH147" i="7" s="1"/>
  <c r="AI147" i="7" s="1"/>
  <c r="AJ147" i="7" s="1"/>
  <c r="AK147" i="7" s="1"/>
  <c r="AL147" i="7" s="1"/>
  <c r="AM147" i="7" s="1"/>
  <c r="AN147" i="7" s="1"/>
  <c r="AO147" i="7" s="1"/>
  <c r="BU53" i="5"/>
  <c r="AQ15" i="4"/>
  <c r="F118" i="7"/>
  <c r="R151" i="7"/>
  <c r="S151" i="7" s="1"/>
  <c r="T151" i="7" s="1"/>
  <c r="U151" i="7" s="1"/>
  <c r="V151" i="7" s="1"/>
  <c r="W151" i="7" s="1"/>
  <c r="X151" i="7" s="1"/>
  <c r="Y151" i="7" s="1"/>
  <c r="Z151" i="7" s="1"/>
  <c r="AA151" i="7" s="1"/>
  <c r="AB151" i="7" s="1"/>
  <c r="AC151" i="7" s="1"/>
  <c r="AD151" i="7" s="1"/>
  <c r="AE151" i="7" s="1"/>
  <c r="AF151" i="7" s="1"/>
  <c r="AG151" i="7" s="1"/>
  <c r="AH151" i="7" s="1"/>
  <c r="AI151" i="7" s="1"/>
  <c r="AJ151" i="7" s="1"/>
  <c r="AK151" i="7" s="1"/>
  <c r="AL151" i="7" s="1"/>
  <c r="AM151" i="7" s="1"/>
  <c r="AN151" i="7" s="1"/>
  <c r="AO151" i="7" s="1"/>
  <c r="BG50" i="5"/>
  <c r="R149" i="7"/>
  <c r="S149" i="7" s="1"/>
  <c r="T149" i="7" s="1"/>
  <c r="U149" i="7" s="1"/>
  <c r="V149" i="7" s="1"/>
  <c r="W149" i="7" s="1"/>
  <c r="X149" i="7" s="1"/>
  <c r="Y149" i="7" s="1"/>
  <c r="Z149" i="7" s="1"/>
  <c r="AA149" i="7" s="1"/>
  <c r="AB149" i="7" s="1"/>
  <c r="AC149" i="7" s="1"/>
  <c r="AD149" i="7" s="1"/>
  <c r="AE149" i="7" s="1"/>
  <c r="AF149" i="7" s="1"/>
  <c r="AG149" i="7" s="1"/>
  <c r="AH149" i="7" s="1"/>
  <c r="AI149" i="7" s="1"/>
  <c r="AJ149" i="7" s="1"/>
  <c r="AK149" i="7" s="1"/>
  <c r="AL149" i="7" s="1"/>
  <c r="AM149" i="7" s="1"/>
  <c r="AN149" i="7" s="1"/>
  <c r="AO149" i="7" s="1"/>
  <c r="BD47" i="5"/>
  <c r="BF47" i="5"/>
  <c r="CA50" i="5"/>
  <c r="CF47" i="5"/>
  <c r="CB45" i="5"/>
  <c r="BB47" i="5"/>
  <c r="BP49" i="5"/>
  <c r="BP43" i="5"/>
  <c r="BT42" i="5"/>
  <c r="BV46" i="5"/>
  <c r="BU47" i="5"/>
  <c r="CG47" i="5"/>
  <c r="CA51" i="5"/>
  <c r="R153" i="7"/>
  <c r="S153" i="7" s="1"/>
  <c r="T153" i="7" s="1"/>
  <c r="U153" i="7" s="1"/>
  <c r="V153" i="7" s="1"/>
  <c r="W153" i="7" s="1"/>
  <c r="X153" i="7" s="1"/>
  <c r="Y153" i="7" s="1"/>
  <c r="Z153" i="7" s="1"/>
  <c r="AA153" i="7" s="1"/>
  <c r="AB153" i="7" s="1"/>
  <c r="AC153" i="7" s="1"/>
  <c r="AD153" i="7" s="1"/>
  <c r="AE153" i="7" s="1"/>
  <c r="AF153" i="7" s="1"/>
  <c r="AG153" i="7" s="1"/>
  <c r="AH153" i="7" s="1"/>
  <c r="AI153" i="7" s="1"/>
  <c r="AJ153" i="7" s="1"/>
  <c r="AK153" i="7" s="1"/>
  <c r="AL153" i="7" s="1"/>
  <c r="AM153" i="7" s="1"/>
  <c r="AN153" i="7" s="1"/>
  <c r="AO153" i="7" s="1"/>
  <c r="R145" i="7"/>
  <c r="S145" i="7" s="1"/>
  <c r="T145" i="7" s="1"/>
  <c r="U145" i="7" s="1"/>
  <c r="V145" i="7" s="1"/>
  <c r="W145" i="7" s="1"/>
  <c r="X145" i="7" s="1"/>
  <c r="Y145" i="7" s="1"/>
  <c r="Z145" i="7" s="1"/>
  <c r="AA145" i="7" s="1"/>
  <c r="AB145" i="7" s="1"/>
  <c r="AC145" i="7" s="1"/>
  <c r="AD145" i="7" s="1"/>
  <c r="AE145" i="7" s="1"/>
  <c r="AF145" i="7" s="1"/>
  <c r="AG145" i="7" s="1"/>
  <c r="AH145" i="7" s="1"/>
  <c r="AI145" i="7" s="1"/>
  <c r="AJ145" i="7" s="1"/>
  <c r="AK145" i="7" s="1"/>
  <c r="AL145" i="7" s="1"/>
  <c r="AM145" i="7" s="1"/>
  <c r="AN145" i="7" s="1"/>
  <c r="AO145" i="7" s="1"/>
  <c r="AZ45" i="5"/>
  <c r="E45" i="9" s="1"/>
  <c r="BR47" i="5"/>
  <c r="BN49" i="5"/>
  <c r="BO52" i="5"/>
  <c r="BS52" i="5"/>
  <c r="BM46" i="5"/>
  <c r="BF50" i="5"/>
  <c r="BA51" i="5"/>
  <c r="BO51" i="5"/>
  <c r="BP44" i="5"/>
  <c r="BU51" i="5"/>
  <c r="BS50" i="5"/>
  <c r="CA42" i="5"/>
  <c r="BX44" i="5"/>
  <c r="CG51" i="5"/>
  <c r="CF44" i="5"/>
  <c r="BY48" i="5"/>
  <c r="BX45" i="5"/>
  <c r="CG44" i="5"/>
  <c r="CF43" i="5"/>
  <c r="BW44" i="5"/>
  <c r="CE48" i="5"/>
  <c r="CF45" i="5"/>
  <c r="AZ52" i="5"/>
  <c r="E52" i="9" s="1"/>
  <c r="BS46" i="5"/>
  <c r="BM53" i="5"/>
  <c r="BU49" i="5"/>
  <c r="BS48" i="5"/>
  <c r="BM45" i="5"/>
  <c r="BM42" i="5"/>
  <c r="BW43" i="5"/>
  <c r="CE49" i="5"/>
  <c r="R150" i="7"/>
  <c r="S150" i="7" s="1"/>
  <c r="T150" i="7" s="1"/>
  <c r="U150" i="7" s="1"/>
  <c r="BV49" i="5"/>
  <c r="BR43" i="5"/>
  <c r="CF50" i="5"/>
  <c r="CE51" i="5"/>
  <c r="CE44" i="5"/>
  <c r="F140" i="7"/>
  <c r="GL3" i="3"/>
  <c r="BM49" i="5"/>
  <c r="F127" i="7"/>
  <c r="IU3" i="3"/>
  <c r="IR3" i="3"/>
  <c r="BQ52" i="5"/>
  <c r="BK52" i="5"/>
  <c r="BF52" i="5"/>
  <c r="BJ52" i="5"/>
  <c r="BG52" i="5"/>
  <c r="BH52" i="5"/>
  <c r="BI52" i="5"/>
  <c r="BP46" i="5"/>
  <c r="KA3" i="3"/>
  <c r="JX3" i="3"/>
  <c r="HP3" i="3"/>
  <c r="F128" i="7"/>
  <c r="C235" i="3"/>
  <c r="C225" i="3"/>
  <c r="C228" i="3"/>
  <c r="IQ3" i="3"/>
  <c r="GG3" i="3"/>
  <c r="AN53" i="4"/>
  <c r="AN12" i="4"/>
  <c r="AN52" i="4"/>
  <c r="AN21" i="4"/>
  <c r="AN44" i="4"/>
  <c r="AN11" i="4"/>
  <c r="KC3" i="3"/>
  <c r="IY3" i="3"/>
  <c r="BY45" i="5"/>
  <c r="CD43" i="5"/>
  <c r="BZ51" i="5"/>
  <c r="CH47" i="5"/>
  <c r="BA47" i="5"/>
  <c r="F47" i="9" s="1"/>
  <c r="BC47" i="5"/>
  <c r="CI47" i="5"/>
  <c r="CD45" i="5"/>
  <c r="BZ53" i="5"/>
  <c r="CH44" i="5"/>
  <c r="AZ44" i="5"/>
  <c r="E44" i="9" s="1"/>
  <c r="BB44" i="5"/>
  <c r="CI44" i="5"/>
  <c r="BA44" i="5"/>
  <c r="CE53" i="5"/>
  <c r="CC48" i="5"/>
  <c r="CG45" i="5"/>
  <c r="BX43" i="5"/>
  <c r="CC47" i="5"/>
  <c r="CE50" i="5"/>
  <c r="CC49" i="5"/>
  <c r="CD46" i="5"/>
  <c r="BZ45" i="5"/>
  <c r="CA53" i="5"/>
  <c r="CE43" i="5"/>
  <c r="BY51" i="5"/>
  <c r="CH50" i="5"/>
  <c r="BA50" i="5"/>
  <c r="CI50" i="5"/>
  <c r="BE50" i="5"/>
  <c r="AZ50" i="5"/>
  <c r="E50" i="9" s="1"/>
  <c r="BZ49" i="5"/>
  <c r="CD44" i="5"/>
  <c r="BZ52" i="5"/>
  <c r="CF48" i="5"/>
  <c r="AP10" i="4"/>
  <c r="AP51" i="4"/>
  <c r="AP22" i="4"/>
  <c r="CA46" i="5"/>
  <c r="CC45" i="5"/>
  <c r="CB43" i="5"/>
  <c r="CF51" i="5"/>
  <c r="CE47" i="5"/>
  <c r="BX50" i="5"/>
  <c r="BW52" i="5"/>
  <c r="CG48" i="5"/>
  <c r="AP14" i="4"/>
  <c r="IP3" i="3"/>
  <c r="HM3" i="3"/>
  <c r="BG43" i="5"/>
  <c r="BJ43" i="5"/>
  <c r="BK43" i="5"/>
  <c r="BF43" i="5"/>
  <c r="BI43" i="5"/>
  <c r="BH43" i="5"/>
  <c r="BN48" i="5"/>
  <c r="AM20" i="4"/>
  <c r="BR42" i="5"/>
  <c r="BO43" i="5"/>
  <c r="BP51" i="5"/>
  <c r="BK44" i="5"/>
  <c r="BJ44" i="5"/>
  <c r="BH44" i="5"/>
  <c r="BF44" i="5"/>
  <c r="BG44" i="5"/>
  <c r="BI44" i="5"/>
  <c r="BQ48" i="5"/>
  <c r="AM43" i="4"/>
  <c r="AM52" i="4"/>
  <c r="AM19" i="4"/>
  <c r="AQ16" i="4"/>
  <c r="AQ45" i="4"/>
  <c r="AQ17" i="4"/>
  <c r="IT3" i="3"/>
  <c r="C227" i="3"/>
  <c r="F121" i="7"/>
  <c r="AN45" i="4"/>
  <c r="AN51" i="4"/>
  <c r="AN15" i="4"/>
  <c r="AN22" i="4"/>
  <c r="KE3" i="3"/>
  <c r="F110" i="7"/>
  <c r="CH46" i="5"/>
  <c r="BB46" i="5"/>
  <c r="BA46" i="5"/>
  <c r="CI46" i="5"/>
  <c r="CH53" i="5"/>
  <c r="AZ53" i="5"/>
  <c r="E53" i="9" s="1"/>
  <c r="BB53" i="5"/>
  <c r="CI53" i="5"/>
  <c r="BA53" i="5"/>
  <c r="BE53" i="5"/>
  <c r="BW53" i="5"/>
  <c r="BY46" i="5"/>
  <c r="CH42" i="5"/>
  <c r="CI42" i="5"/>
  <c r="AZ42" i="5"/>
  <c r="E42" i="9" s="1"/>
  <c r="BC42" i="5"/>
  <c r="BE42" i="5"/>
  <c r="BX53" i="5"/>
  <c r="CA52" i="5"/>
  <c r="AP16" i="4"/>
  <c r="AP11" i="4"/>
  <c r="CG46" i="5"/>
  <c r="BZ46" i="5"/>
  <c r="BW42" i="5"/>
  <c r="CF53" i="5"/>
  <c r="BZ47" i="5"/>
  <c r="BY50" i="5"/>
  <c r="BZ48" i="5"/>
  <c r="AP44" i="4"/>
  <c r="AP19" i="4"/>
  <c r="BG42" i="5"/>
  <c r="R144" i="7"/>
  <c r="S144" i="7" s="1"/>
  <c r="T144" i="7" s="1"/>
  <c r="U144" i="7" s="1"/>
  <c r="V144" i="7" s="1"/>
  <c r="W144" i="7" s="1"/>
  <c r="X144" i="7" s="1"/>
  <c r="Y144" i="7" s="1"/>
  <c r="Z144" i="7" s="1"/>
  <c r="AA144" i="7" s="1"/>
  <c r="AB144" i="7" s="1"/>
  <c r="AC144" i="7" s="1"/>
  <c r="AD144" i="7" s="1"/>
  <c r="AE144" i="7" s="1"/>
  <c r="AF144" i="7" s="1"/>
  <c r="AG144" i="7" s="1"/>
  <c r="AH144" i="7" s="1"/>
  <c r="AI144" i="7" s="1"/>
  <c r="AJ144" i="7" s="1"/>
  <c r="AK144" i="7" s="1"/>
  <c r="AL144" i="7" s="1"/>
  <c r="AM144" i="7" s="1"/>
  <c r="AN144" i="7" s="1"/>
  <c r="AO144" i="7" s="1"/>
  <c r="F117" i="7"/>
  <c r="JZ3" i="3"/>
  <c r="KD3" i="3"/>
  <c r="JV3" i="3"/>
  <c r="HN3" i="3"/>
  <c r="JU3" i="3"/>
  <c r="BT45" i="5"/>
  <c r="BO46" i="5"/>
  <c r="BI53" i="5"/>
  <c r="BK53" i="5"/>
  <c r="BJ53" i="5"/>
  <c r="BH53" i="5"/>
  <c r="BV51" i="5"/>
  <c r="BL42" i="5"/>
  <c r="BQ53" i="5"/>
  <c r="BU45" i="5"/>
  <c r="BU42" i="5"/>
  <c r="BS53" i="5"/>
  <c r="BN43" i="5"/>
  <c r="BQ51" i="5"/>
  <c r="BV47" i="5"/>
  <c r="BV44" i="5"/>
  <c r="BV48" i="5"/>
  <c r="AM48" i="4"/>
  <c r="BI46" i="5"/>
  <c r="BJ46" i="5"/>
  <c r="BH46" i="5"/>
  <c r="BK46" i="5"/>
  <c r="BJ42" i="5"/>
  <c r="BI42" i="5"/>
  <c r="BK42" i="5"/>
  <c r="BH42" i="5"/>
  <c r="BF42" i="5"/>
  <c r="BV53" i="5"/>
  <c r="BN47" i="5"/>
  <c r="BU50" i="5"/>
  <c r="BL50" i="5"/>
  <c r="BK48" i="5"/>
  <c r="BH48" i="5"/>
  <c r="BF48" i="5"/>
  <c r="BI48" i="5"/>
  <c r="BJ48" i="5"/>
  <c r="AM17" i="4"/>
  <c r="AM23" i="4"/>
  <c r="AM44" i="4"/>
  <c r="AM14" i="4"/>
  <c r="AM78" i="4"/>
  <c r="AM53" i="4"/>
  <c r="AM22" i="4"/>
  <c r="AP50" i="4"/>
  <c r="AP24" i="4"/>
  <c r="AQ78" i="4"/>
  <c r="AQ12" i="4"/>
  <c r="F133" i="7"/>
  <c r="GJ3" i="3"/>
  <c r="HQ3" i="3"/>
  <c r="R142" i="7"/>
  <c r="S142" i="7" s="1"/>
  <c r="T142" i="7" s="1"/>
  <c r="U142" i="7" s="1"/>
  <c r="V142" i="7" s="1"/>
  <c r="W142" i="7" s="1"/>
  <c r="X142" i="7" s="1"/>
  <c r="Y142" i="7" s="1"/>
  <c r="Z142" i="7" s="1"/>
  <c r="AA142" i="7" s="1"/>
  <c r="AB142" i="7" s="1"/>
  <c r="AC142" i="7" s="1"/>
  <c r="AD142" i="7" s="1"/>
  <c r="AE142" i="7" s="1"/>
  <c r="AF142" i="7" s="1"/>
  <c r="AG142" i="7" s="1"/>
  <c r="AH142" i="7" s="1"/>
  <c r="AI142" i="7" s="1"/>
  <c r="AJ142" i="7" s="1"/>
  <c r="AK142" i="7" s="1"/>
  <c r="AL142" i="7" s="1"/>
  <c r="AM142" i="7" s="1"/>
  <c r="AN142" i="7" s="1"/>
  <c r="AO142" i="7" s="1"/>
  <c r="IN3" i="3"/>
  <c r="HL3" i="3"/>
  <c r="IV3" i="3"/>
  <c r="GO3" i="3"/>
  <c r="JT3" i="3"/>
  <c r="F120" i="7"/>
  <c r="BG48" i="5"/>
  <c r="HU3" i="3"/>
  <c r="F138" i="7"/>
  <c r="BT47" i="5"/>
  <c r="BP52" i="5"/>
  <c r="BT46" i="5"/>
  <c r="BV42" i="5"/>
  <c r="BR53" i="5"/>
  <c r="BV43" i="5"/>
  <c r="BJ49" i="5"/>
  <c r="BH49" i="5"/>
  <c r="BK49" i="5"/>
  <c r="BI49" i="5"/>
  <c r="BF49" i="5"/>
  <c r="BP48" i="5"/>
  <c r="BN42" i="5"/>
  <c r="BL53" i="5"/>
  <c r="BT51" i="5"/>
  <c r="BM50" i="5"/>
  <c r="BO49" i="5"/>
  <c r="BR44" i="5"/>
  <c r="BL45" i="5"/>
  <c r="BQ47" i="5"/>
  <c r="BQ50" i="5"/>
  <c r="BQ49" i="5"/>
  <c r="BQ46" i="5"/>
  <c r="BO45" i="5"/>
  <c r="BQ42" i="5"/>
  <c r="BL43" i="5"/>
  <c r="BS51" i="5"/>
  <c r="BS47" i="5"/>
  <c r="BQ44" i="5"/>
  <c r="BT52" i="5"/>
  <c r="BP45" i="5"/>
  <c r="BP42" i="5"/>
  <c r="BT43" i="5"/>
  <c r="BH51" i="5"/>
  <c r="BJ51" i="5"/>
  <c r="BI51" i="5"/>
  <c r="BF51" i="5"/>
  <c r="BG51" i="5"/>
  <c r="BK51" i="5"/>
  <c r="BI50" i="5"/>
  <c r="BJ50" i="5"/>
  <c r="BK50" i="5"/>
  <c r="BH50" i="5"/>
  <c r="BT44" i="5"/>
  <c r="BV52" i="5"/>
  <c r="BM48" i="5"/>
  <c r="AM47" i="4"/>
  <c r="AM46" i="4"/>
  <c r="AM50" i="4"/>
  <c r="AM10" i="4"/>
  <c r="AM15" i="4"/>
  <c r="IO3" i="3"/>
  <c r="AQ10" i="4"/>
  <c r="AQ44" i="4"/>
  <c r="AQ9" i="4"/>
  <c r="JS3" i="3"/>
  <c r="AQ46" i="4"/>
  <c r="AQ53" i="4"/>
  <c r="AQ18" i="4"/>
  <c r="F129" i="7"/>
  <c r="F134" i="7"/>
  <c r="C233" i="3"/>
  <c r="C237" i="3"/>
  <c r="C254" i="3"/>
  <c r="C248" i="3"/>
  <c r="C249" i="3"/>
  <c r="C247" i="3"/>
  <c r="C260" i="3"/>
  <c r="C256" i="3"/>
  <c r="C259" i="3"/>
  <c r="C243" i="3"/>
  <c r="C245" i="3"/>
  <c r="C253" i="3"/>
  <c r="C244" i="3"/>
  <c r="C240" i="3"/>
  <c r="C252" i="3"/>
  <c r="C258" i="3"/>
  <c r="C255" i="3"/>
  <c r="C257" i="3"/>
  <c r="C251" i="3"/>
  <c r="C250" i="3"/>
  <c r="C242" i="3"/>
  <c r="C224" i="3"/>
  <c r="C246" i="3"/>
  <c r="C239" i="3"/>
  <c r="C241" i="3"/>
  <c r="C230" i="3"/>
  <c r="AZ46" i="5"/>
  <c r="E46" i="9" s="1"/>
  <c r="BF46" i="5"/>
  <c r="GB3" i="3"/>
  <c r="AN23" i="4"/>
  <c r="AN20" i="4"/>
  <c r="AN46" i="4"/>
  <c r="AN48" i="4"/>
  <c r="AN14" i="4"/>
  <c r="AN13" i="4"/>
  <c r="AN77" i="4"/>
  <c r="AN9" i="4"/>
  <c r="HG3" i="3"/>
  <c r="JA3" i="3"/>
  <c r="F135" i="7"/>
  <c r="F137" i="7"/>
  <c r="HS3" i="3"/>
  <c r="F109" i="7"/>
  <c r="CB42" i="5"/>
  <c r="CA47" i="5"/>
  <c r="BY49" i="5"/>
  <c r="CB52" i="5"/>
  <c r="CG42" i="5"/>
  <c r="BW50" i="5"/>
  <c r="CF46" i="5"/>
  <c r="BW45" i="5"/>
  <c r="CC51" i="5"/>
  <c r="CB47" i="5"/>
  <c r="CA44" i="5"/>
  <c r="CA48" i="5"/>
  <c r="CF42" i="5"/>
  <c r="CH48" i="5"/>
  <c r="BB48" i="5"/>
  <c r="BC48" i="5"/>
  <c r="BE48" i="5"/>
  <c r="BA48" i="5"/>
  <c r="CI48" i="5"/>
  <c r="AP45" i="4"/>
  <c r="AP20" i="4"/>
  <c r="CB46" i="5"/>
  <c r="CD42" i="5"/>
  <c r="CD53" i="5"/>
  <c r="CG53" i="5"/>
  <c r="CA43" i="5"/>
  <c r="BX51" i="5"/>
  <c r="BY47" i="5"/>
  <c r="CD50" i="5"/>
  <c r="CA49" i="5"/>
  <c r="BY44" i="5"/>
  <c r="BX52" i="5"/>
  <c r="BW48" i="5"/>
  <c r="AP21" i="4"/>
  <c r="AP9" i="4"/>
  <c r="IM3" i="3"/>
  <c r="AP47" i="4"/>
  <c r="BW46" i="5"/>
  <c r="BC45" i="5"/>
  <c r="BE45" i="5"/>
  <c r="CH45" i="5"/>
  <c r="CI45" i="5"/>
  <c r="BD45" i="5"/>
  <c r="BB45" i="5"/>
  <c r="BY43" i="5"/>
  <c r="CI51" i="5"/>
  <c r="BD51" i="5"/>
  <c r="BE51" i="5"/>
  <c r="CH51" i="5"/>
  <c r="AZ51" i="5"/>
  <c r="E51" i="9" s="1"/>
  <c r="BC51" i="5"/>
  <c r="BW49" i="5"/>
  <c r="CB48" i="5"/>
  <c r="AP15" i="4"/>
  <c r="AP53" i="4"/>
  <c r="BG53" i="5"/>
  <c r="BG46" i="5"/>
  <c r="BG49" i="5"/>
  <c r="BP47" i="5"/>
  <c r="BO44" i="5"/>
  <c r="BN50" i="5"/>
  <c r="AM12" i="4"/>
  <c r="AQ23" i="4"/>
  <c r="AQ24" i="4"/>
  <c r="AQ22" i="4"/>
  <c r="AQ19" i="4"/>
  <c r="GM3" i="3"/>
  <c r="C234" i="3"/>
  <c r="AN78" i="4"/>
  <c r="AN47" i="4"/>
  <c r="AN24" i="4"/>
  <c r="CD47" i="5"/>
  <c r="AP48" i="4"/>
  <c r="CB53" i="5"/>
  <c r="CD49" i="5"/>
  <c r="AP43" i="4"/>
  <c r="AP52" i="4"/>
  <c r="CC43" i="5"/>
  <c r="BY52" i="5"/>
  <c r="AP12" i="4"/>
  <c r="R152" i="7"/>
  <c r="S152" i="7" s="1"/>
  <c r="T152" i="7" s="1"/>
  <c r="U152" i="7" s="1"/>
  <c r="V152" i="7" s="1"/>
  <c r="W152" i="7" s="1"/>
  <c r="X152" i="7" s="1"/>
  <c r="Y152" i="7" s="1"/>
  <c r="Z152" i="7" s="1"/>
  <c r="AA152" i="7" s="1"/>
  <c r="AB152" i="7" s="1"/>
  <c r="AC152" i="7" s="1"/>
  <c r="AD152" i="7" s="1"/>
  <c r="AE152" i="7" s="1"/>
  <c r="AF152" i="7" s="1"/>
  <c r="AG152" i="7" s="1"/>
  <c r="AH152" i="7" s="1"/>
  <c r="AI152" i="7" s="1"/>
  <c r="AJ152" i="7" s="1"/>
  <c r="AK152" i="7" s="1"/>
  <c r="AL152" i="7" s="1"/>
  <c r="AM152" i="7" s="1"/>
  <c r="AN152" i="7" s="1"/>
  <c r="AO152" i="7" s="1"/>
  <c r="IW3" i="3"/>
  <c r="F126" i="7"/>
  <c r="F123" i="7"/>
  <c r="BN51" i="5"/>
  <c r="BR48" i="5"/>
  <c r="BG45" i="5"/>
  <c r="BJ45" i="5"/>
  <c r="BF45" i="5"/>
  <c r="BH45" i="5"/>
  <c r="BI45" i="5"/>
  <c r="BK45" i="5"/>
  <c r="BU48" i="5"/>
  <c r="BV45" i="5"/>
  <c r="BL48" i="5"/>
  <c r="BV50" i="5"/>
  <c r="BO48" i="5"/>
  <c r="BL46" i="5"/>
  <c r="BN52" i="5"/>
  <c r="BQ43" i="5"/>
  <c r="BL52" i="5"/>
  <c r="AM24" i="4"/>
  <c r="GA3" i="3"/>
  <c r="AM9" i="4"/>
  <c r="HJ3" i="3"/>
  <c r="GK3" i="3"/>
  <c r="AQ13" i="4"/>
  <c r="AQ50" i="4"/>
  <c r="AQ47" i="4"/>
  <c r="R148" i="7"/>
  <c r="S148" i="7" s="1"/>
  <c r="T148" i="7" s="1"/>
  <c r="U148" i="7" s="1"/>
  <c r="V148" i="7" s="1"/>
  <c r="W148" i="7" s="1"/>
  <c r="X148" i="7" s="1"/>
  <c r="Y148" i="7" s="1"/>
  <c r="Z148" i="7" s="1"/>
  <c r="AA148" i="7" s="1"/>
  <c r="AB148" i="7" s="1"/>
  <c r="AC148" i="7" s="1"/>
  <c r="AD148" i="7" s="1"/>
  <c r="AE148" i="7" s="1"/>
  <c r="AF148" i="7" s="1"/>
  <c r="AG148" i="7" s="1"/>
  <c r="AH148" i="7" s="1"/>
  <c r="AI148" i="7" s="1"/>
  <c r="AJ148" i="7" s="1"/>
  <c r="AK148" i="7" s="1"/>
  <c r="AL148" i="7" s="1"/>
  <c r="AM148" i="7" s="1"/>
  <c r="AN148" i="7" s="1"/>
  <c r="AO148" i="7" s="1"/>
  <c r="R143" i="7"/>
  <c r="S143" i="7" s="1"/>
  <c r="T143" i="7" s="1"/>
  <c r="U143" i="7" s="1"/>
  <c r="V143" i="7" s="1"/>
  <c r="W143" i="7" s="1"/>
  <c r="X143" i="7" s="1"/>
  <c r="Y143" i="7" s="1"/>
  <c r="Z143" i="7" s="1"/>
  <c r="AA143" i="7" s="1"/>
  <c r="AB143" i="7" s="1"/>
  <c r="AC143" i="7" s="1"/>
  <c r="AD143" i="7" s="1"/>
  <c r="AE143" i="7" s="1"/>
  <c r="AF143" i="7" s="1"/>
  <c r="AG143" i="7" s="1"/>
  <c r="AH143" i="7" s="1"/>
  <c r="AI143" i="7" s="1"/>
  <c r="AJ143" i="7" s="1"/>
  <c r="AK143" i="7" s="1"/>
  <c r="AL143" i="7" s="1"/>
  <c r="AM143" i="7" s="1"/>
  <c r="AN143" i="7" s="1"/>
  <c r="AO143" i="7" s="1"/>
  <c r="R146" i="7"/>
  <c r="S146" i="7" s="1"/>
  <c r="T146" i="7" s="1"/>
  <c r="U146" i="7" s="1"/>
  <c r="V146" i="7" s="1"/>
  <c r="W146" i="7" s="1"/>
  <c r="X146" i="7" s="1"/>
  <c r="Y146" i="7" s="1"/>
  <c r="Z146" i="7" s="1"/>
  <c r="AA146" i="7" s="1"/>
  <c r="AB146" i="7" s="1"/>
  <c r="AC146" i="7" s="1"/>
  <c r="AD146" i="7" s="1"/>
  <c r="AE146" i="7" s="1"/>
  <c r="AF146" i="7" s="1"/>
  <c r="AG146" i="7" s="1"/>
  <c r="AH146" i="7" s="1"/>
  <c r="AI146" i="7" s="1"/>
  <c r="AJ146" i="7" s="1"/>
  <c r="AK146" i="7" s="1"/>
  <c r="AL146" i="7" s="1"/>
  <c r="AM146" i="7" s="1"/>
  <c r="AN146" i="7" s="1"/>
  <c r="AO146" i="7" s="1"/>
  <c r="IS3" i="3"/>
  <c r="F131" i="7"/>
  <c r="F132" i="7"/>
  <c r="IX3" i="3"/>
  <c r="F130" i="7"/>
  <c r="KG3" i="3"/>
  <c r="F113" i="7"/>
  <c r="GC3" i="3"/>
  <c r="GH3" i="3"/>
  <c r="GN3" i="3"/>
  <c r="IZ3" i="3"/>
  <c r="GI3" i="3"/>
  <c r="HI3" i="3"/>
  <c r="BP53" i="5"/>
  <c r="BU43" i="5"/>
  <c r="BT49" i="5"/>
  <c r="BL44" i="5"/>
  <c r="BR52" i="5"/>
  <c r="BU46" i="5"/>
  <c r="BN53" i="5"/>
  <c r="BM43" i="5"/>
  <c r="BM47" i="5"/>
  <c r="BP50" i="5"/>
  <c r="BU44" i="5"/>
  <c r="BT48" i="5"/>
  <c r="BQ45" i="5"/>
  <c r="BS42" i="5"/>
  <c r="BT53" i="5"/>
  <c r="BL51" i="5"/>
  <c r="BO47" i="5"/>
  <c r="BR50" i="5"/>
  <c r="BL49" i="5"/>
  <c r="BM44" i="5"/>
  <c r="BR46" i="5"/>
  <c r="BN45" i="5"/>
  <c r="BR51" i="5"/>
  <c r="BS49" i="5"/>
  <c r="BN46" i="5"/>
  <c r="BR45" i="5"/>
  <c r="BO42" i="5"/>
  <c r="BS43" i="5"/>
  <c r="BG47" i="5"/>
  <c r="BH47" i="5"/>
  <c r="BJ47" i="5"/>
  <c r="BI47" i="5"/>
  <c r="BK47" i="5"/>
  <c r="BT50" i="5"/>
  <c r="BS44" i="5"/>
  <c r="BM52" i="5"/>
  <c r="AM21" i="4"/>
  <c r="BS45" i="5"/>
  <c r="BO53" i="5"/>
  <c r="BM51" i="5"/>
  <c r="BL47" i="5"/>
  <c r="BO50" i="5"/>
  <c r="BR49" i="5"/>
  <c r="BN44" i="5"/>
  <c r="BU52" i="5"/>
  <c r="AM11" i="4"/>
  <c r="AM16" i="4"/>
  <c r="AM51" i="4"/>
  <c r="AM77" i="4"/>
  <c r="AM13" i="4"/>
  <c r="AM45" i="4"/>
  <c r="AM18" i="4"/>
  <c r="GE3" i="3"/>
  <c r="GD3" i="3"/>
  <c r="HT3" i="3"/>
  <c r="JW3" i="3"/>
  <c r="HO3" i="3"/>
  <c r="AQ77" i="4"/>
  <c r="AQ51" i="4"/>
  <c r="AQ52" i="4"/>
  <c r="AQ43" i="4"/>
  <c r="AQ21" i="4"/>
  <c r="AQ48" i="4"/>
  <c r="AQ14" i="4"/>
  <c r="AQ20" i="4"/>
  <c r="AQ11" i="4"/>
  <c r="HH3" i="3"/>
  <c r="F122" i="7"/>
  <c r="KB3" i="3"/>
  <c r="HR3" i="3"/>
  <c r="C231" i="3"/>
  <c r="C232" i="3"/>
  <c r="C226" i="3"/>
  <c r="C229" i="3"/>
  <c r="HK3" i="3"/>
  <c r="BC53" i="5"/>
  <c r="BD46" i="5"/>
  <c r="F116" i="7"/>
  <c r="AN50" i="4"/>
  <c r="AN17" i="4"/>
  <c r="AN18" i="4"/>
  <c r="AN19" i="4"/>
  <c r="AN10" i="4"/>
  <c r="AN43" i="4"/>
  <c r="AN16" i="4"/>
  <c r="F114" i="7"/>
  <c r="GF3" i="3"/>
  <c r="CC46" i="5"/>
  <c r="CE42" i="5"/>
  <c r="BZ43" i="5"/>
  <c r="BX49" i="5"/>
  <c r="BW51" i="5"/>
  <c r="BW47" i="5"/>
  <c r="BZ50" i="5"/>
  <c r="CC52" i="5"/>
  <c r="BX46" i="5"/>
  <c r="BX42" i="5"/>
  <c r="CC50" i="5"/>
  <c r="CD48" i="5"/>
  <c r="CC42" i="5"/>
  <c r="BY53" i="5"/>
  <c r="CD51" i="5"/>
  <c r="CC44" i="5"/>
  <c r="CI49" i="5"/>
  <c r="BB49" i="5"/>
  <c r="BE49" i="5"/>
  <c r="BD49" i="5"/>
  <c r="BA49" i="5"/>
  <c r="CH49" i="5"/>
  <c r="BC49" i="5"/>
  <c r="AP23" i="4"/>
  <c r="AP77" i="4"/>
  <c r="CA45" i="5"/>
  <c r="BZ42" i="5"/>
  <c r="CC53" i="5"/>
  <c r="CB51" i="5"/>
  <c r="CB50" i="5"/>
  <c r="CB49" i="5"/>
  <c r="CF49" i="5"/>
  <c r="CB44" i="5"/>
  <c r="BA52" i="5"/>
  <c r="CH52" i="5"/>
  <c r="BB52" i="5"/>
  <c r="BD52" i="5"/>
  <c r="CI52" i="5"/>
  <c r="AP46" i="4"/>
  <c r="AP18" i="4"/>
  <c r="CE46" i="5"/>
  <c r="CE45" i="5"/>
  <c r="BY42" i="5"/>
  <c r="CH43" i="5"/>
  <c r="AZ43" i="5"/>
  <c r="E43" i="9" s="1"/>
  <c r="CI43" i="5"/>
  <c r="BE43" i="5"/>
  <c r="BX47" i="5"/>
  <c r="CG49" i="5"/>
  <c r="BZ44" i="5"/>
  <c r="CD52" i="5"/>
  <c r="BX48" i="5"/>
  <c r="AP78" i="4"/>
  <c r="AP17" i="4"/>
  <c r="AP13" i="4"/>
  <c r="KF3" i="3"/>
  <c r="JY3" i="3"/>
  <c r="BD53" i="5"/>
  <c r="BE44" i="5"/>
  <c r="BB42" i="5"/>
  <c r="BC43" i="5"/>
  <c r="BE52" i="5"/>
  <c r="BE46" i="5"/>
  <c r="BD50" i="5"/>
  <c r="AZ48" i="5"/>
  <c r="E48" i="9" s="1"/>
  <c r="E145" i="9" l="1"/>
  <c r="E143" i="9"/>
  <c r="F143" i="9" s="1"/>
  <c r="I10" i="3"/>
  <c r="CB10" i="3" s="1"/>
  <c r="R9" i="4"/>
  <c r="CB44" i="3"/>
  <c r="R57" i="4"/>
  <c r="CB49" i="3"/>
  <c r="M13" i="14"/>
  <c r="CB13" i="3"/>
  <c r="M9" i="14"/>
  <c r="M10" i="14"/>
  <c r="M12" i="14"/>
  <c r="I108" i="3"/>
  <c r="I74" i="3"/>
  <c r="J110" i="3" s="1"/>
  <c r="H217" i="3" s="1"/>
  <c r="M31" i="14"/>
  <c r="AU57" i="4"/>
  <c r="AU55" i="4"/>
  <c r="AU56" i="4"/>
  <c r="R55" i="4"/>
  <c r="R56" i="4"/>
  <c r="O39" i="3"/>
  <c r="F49" i="9"/>
  <c r="E149" i="9"/>
  <c r="E147" i="9"/>
  <c r="F51" i="9" s="1"/>
  <c r="E146" i="9"/>
  <c r="F50" i="9" s="1"/>
  <c r="M57" i="7"/>
  <c r="M107" i="7"/>
  <c r="N6" i="7"/>
  <c r="L7" i="9"/>
  <c r="E142" i="9"/>
  <c r="F46" i="9" s="1"/>
  <c r="E140" i="9"/>
  <c r="F44" i="9" s="1"/>
  <c r="K8" i="9"/>
  <c r="K103" i="9"/>
  <c r="K104" i="9" s="1"/>
  <c r="E138" i="9"/>
  <c r="E144" i="9"/>
  <c r="E139" i="9"/>
  <c r="F43" i="9" s="1"/>
  <c r="E148" i="9"/>
  <c r="E141" i="9"/>
  <c r="G47" i="9"/>
  <c r="I48" i="16" s="1"/>
  <c r="W48" i="16" s="1"/>
  <c r="AP153" i="7"/>
  <c r="AU9" i="4"/>
  <c r="AP143" i="7"/>
  <c r="AP144" i="7"/>
  <c r="AP151" i="7"/>
  <c r="R18" i="4"/>
  <c r="R51" i="4"/>
  <c r="R12" i="4"/>
  <c r="R52" i="4"/>
  <c r="R77" i="4"/>
  <c r="R19" i="4"/>
  <c r="R24" i="4"/>
  <c r="R22" i="4"/>
  <c r="R44" i="4"/>
  <c r="AU43" i="4"/>
  <c r="AU19" i="4"/>
  <c r="AU21" i="4"/>
  <c r="AU22" i="4"/>
  <c r="AU48" i="4"/>
  <c r="AP142" i="7"/>
  <c r="R43" i="4"/>
  <c r="R13" i="4"/>
  <c r="AU11" i="4"/>
  <c r="R78" i="4"/>
  <c r="R15" i="4"/>
  <c r="AP149" i="7"/>
  <c r="AP146" i="7"/>
  <c r="V150" i="7"/>
  <c r="W150" i="7" s="1"/>
  <c r="X150" i="7" s="1"/>
  <c r="Y150" i="7" s="1"/>
  <c r="Z150" i="7" s="1"/>
  <c r="AA150" i="7" s="1"/>
  <c r="AB150" i="7" s="1"/>
  <c r="AC150" i="7" s="1"/>
  <c r="AD150" i="7" s="1"/>
  <c r="AE150" i="7" s="1"/>
  <c r="AF150" i="7" s="1"/>
  <c r="AG150" i="7" s="1"/>
  <c r="AH150" i="7" s="1"/>
  <c r="AI150" i="7" s="1"/>
  <c r="AJ150" i="7" s="1"/>
  <c r="AK150" i="7" s="1"/>
  <c r="AL150" i="7" s="1"/>
  <c r="AM150" i="7" s="1"/>
  <c r="AN150" i="7" s="1"/>
  <c r="AO150" i="7" s="1"/>
  <c r="AP152" i="7"/>
  <c r="AU14" i="4"/>
  <c r="R14" i="4"/>
  <c r="AU52" i="4"/>
  <c r="AU12" i="4"/>
  <c r="AU45" i="4"/>
  <c r="R45" i="4"/>
  <c r="R16" i="4"/>
  <c r="AU16" i="4"/>
  <c r="AU10" i="4"/>
  <c r="AU51" i="4"/>
  <c r="AU13" i="4"/>
  <c r="AU44" i="4"/>
  <c r="R11" i="4"/>
  <c r="AU47" i="4"/>
  <c r="R47" i="4"/>
  <c r="E240" i="3"/>
  <c r="AU18" i="4"/>
  <c r="R21" i="4"/>
  <c r="AP147" i="7"/>
  <c r="AP148" i="7"/>
  <c r="R48" i="4"/>
  <c r="AU24" i="4"/>
  <c r="R50" i="4"/>
  <c r="AU50" i="4"/>
  <c r="AU53" i="4"/>
  <c r="R53" i="4"/>
  <c r="R23" i="4"/>
  <c r="AU23" i="4"/>
  <c r="AU20" i="4"/>
  <c r="R20" i="4"/>
  <c r="AP145" i="7"/>
  <c r="AU77" i="4"/>
  <c r="E252" i="3"/>
  <c r="E238" i="3"/>
  <c r="E243" i="3"/>
  <c r="E246" i="3"/>
  <c r="E228" i="3"/>
  <c r="E241" i="3"/>
  <c r="E250" i="3"/>
  <c r="E226" i="3"/>
  <c r="E251" i="3"/>
  <c r="E259" i="3"/>
  <c r="E255" i="3"/>
  <c r="E227" i="3"/>
  <c r="E230" i="3"/>
  <c r="E257" i="3"/>
  <c r="E232" i="3"/>
  <c r="E260" i="3"/>
  <c r="E256" i="3"/>
  <c r="E231" i="3"/>
  <c r="E239" i="3"/>
  <c r="E236" i="3"/>
  <c r="E237" i="3"/>
  <c r="E224" i="3"/>
  <c r="E254" i="3"/>
  <c r="E234" i="3"/>
  <c r="E249" i="3"/>
  <c r="E245" i="3"/>
  <c r="E233" i="3"/>
  <c r="E242" i="3"/>
  <c r="E258" i="3"/>
  <c r="E229" i="3"/>
  <c r="E225" i="3"/>
  <c r="E253" i="3"/>
  <c r="E244" i="3"/>
  <c r="E247" i="3"/>
  <c r="E235" i="3"/>
  <c r="E248" i="3"/>
  <c r="R46" i="4"/>
  <c r="AU78" i="4"/>
  <c r="R17" i="4"/>
  <c r="AU15" i="4"/>
  <c r="AU17" i="4"/>
  <c r="AU46" i="4"/>
  <c r="R10" i="4"/>
  <c r="F145" i="9" l="1"/>
  <c r="G49" i="9" s="1"/>
  <c r="I50" i="16" s="1"/>
  <c r="W50" i="16" s="1"/>
  <c r="I41" i="5"/>
  <c r="G141" i="7" s="1"/>
  <c r="I40" i="3"/>
  <c r="J76" i="3" s="1"/>
  <c r="H182" i="3" s="1"/>
  <c r="I12" i="5"/>
  <c r="G112" i="7" s="1"/>
  <c r="I33" i="5"/>
  <c r="G133" i="7" s="1"/>
  <c r="I31" i="5"/>
  <c r="I32" i="5"/>
  <c r="G132" i="7" s="1"/>
  <c r="I23" i="5"/>
  <c r="G123" i="7" s="1"/>
  <c r="I35" i="5"/>
  <c r="I36" i="5"/>
  <c r="G136" i="7" s="1"/>
  <c r="I20" i="5"/>
  <c r="G120" i="7" s="1"/>
  <c r="I39" i="5"/>
  <c r="G139" i="7" s="1"/>
  <c r="I37" i="5"/>
  <c r="G137" i="7" s="1"/>
  <c r="I29" i="5"/>
  <c r="G129" i="7" s="1"/>
  <c r="I10" i="5"/>
  <c r="G110" i="7" s="1"/>
  <c r="I14" i="5"/>
  <c r="G114" i="7" s="1"/>
  <c r="I17" i="5"/>
  <c r="G117" i="7" s="1"/>
  <c r="I24" i="5"/>
  <c r="G124" i="7" s="1"/>
  <c r="I13" i="5"/>
  <c r="G113" i="7" s="1"/>
  <c r="I40" i="5"/>
  <c r="G140" i="7" s="1"/>
  <c r="I26" i="5"/>
  <c r="G126" i="7" s="1"/>
  <c r="I38" i="5"/>
  <c r="G138" i="7" s="1"/>
  <c r="I22" i="5"/>
  <c r="G122" i="7" s="1"/>
  <c r="I21" i="5"/>
  <c r="G121" i="7" s="1"/>
  <c r="I27" i="5"/>
  <c r="G127" i="7" s="1"/>
  <c r="I34" i="5"/>
  <c r="G134" i="7" s="1"/>
  <c r="I15" i="5"/>
  <c r="G115" i="7" s="1"/>
  <c r="I18" i="5"/>
  <c r="G118" i="7" s="1"/>
  <c r="I9" i="5"/>
  <c r="G109" i="7" s="1"/>
  <c r="I11" i="5"/>
  <c r="G111" i="7" s="1"/>
  <c r="I16" i="5"/>
  <c r="G116" i="7" s="1"/>
  <c r="I19" i="5"/>
  <c r="G119" i="7" s="1"/>
  <c r="I30" i="5"/>
  <c r="G130" i="7" s="1"/>
  <c r="I28" i="5"/>
  <c r="G128" i="7" s="1"/>
  <c r="I25" i="5"/>
  <c r="G125" i="7" s="1"/>
  <c r="AZ98" i="14"/>
  <c r="CL82" i="14"/>
  <c r="AZ95" i="14"/>
  <c r="AZ115" i="14"/>
  <c r="CL80" i="14"/>
  <c r="CL79" i="14"/>
  <c r="AZ62" i="14"/>
  <c r="CL46" i="14"/>
  <c r="CL38" i="14"/>
  <c r="CL116" i="14"/>
  <c r="CL107" i="14"/>
  <c r="CL93" i="14"/>
  <c r="CL39" i="14"/>
  <c r="AZ59" i="14"/>
  <c r="AZ122" i="14"/>
  <c r="AZ45" i="14"/>
  <c r="CL103" i="14"/>
  <c r="AZ85" i="14"/>
  <c r="AZ102" i="14"/>
  <c r="CL67" i="14"/>
  <c r="AZ74" i="14"/>
  <c r="AZ51" i="14"/>
  <c r="CL109" i="14"/>
  <c r="AZ68" i="14"/>
  <c r="AZ50" i="14"/>
  <c r="AZ39" i="14"/>
  <c r="CL49" i="14"/>
  <c r="AZ127" i="14"/>
  <c r="CL72" i="14"/>
  <c r="AZ72" i="14"/>
  <c r="AZ54" i="14"/>
  <c r="AZ47" i="14"/>
  <c r="AZ63" i="14"/>
  <c r="CL62" i="14"/>
  <c r="CL35" i="14"/>
  <c r="CL95" i="14"/>
  <c r="AZ90" i="14"/>
  <c r="AZ110" i="14"/>
  <c r="CL66" i="14"/>
  <c r="CL88" i="14"/>
  <c r="CL43" i="14"/>
  <c r="CL115" i="14"/>
  <c r="AZ105" i="14"/>
  <c r="CL50" i="14"/>
  <c r="AZ108" i="14"/>
  <c r="CL119" i="14"/>
  <c r="AZ84" i="14"/>
  <c r="AZ77" i="14"/>
  <c r="AZ75" i="14"/>
  <c r="CL90" i="14"/>
  <c r="CL118" i="14"/>
  <c r="AZ88" i="14"/>
  <c r="N88" i="14" s="1"/>
  <c r="AZ79" i="14"/>
  <c r="N79" i="14" s="1"/>
  <c r="CL77" i="14"/>
  <c r="AZ109" i="14"/>
  <c r="AZ70" i="14"/>
  <c r="AZ48" i="14"/>
  <c r="CL37" i="14"/>
  <c r="CL124" i="14"/>
  <c r="CL89" i="14"/>
  <c r="CL111" i="14"/>
  <c r="CL84" i="14"/>
  <c r="CL87" i="14"/>
  <c r="CL76" i="14"/>
  <c r="AZ38" i="14"/>
  <c r="CL68" i="14"/>
  <c r="AZ99" i="14"/>
  <c r="CL51" i="14"/>
  <c r="CL44" i="14"/>
  <c r="AZ112" i="14"/>
  <c r="AZ113" i="14"/>
  <c r="CL86" i="14"/>
  <c r="CL41" i="14"/>
  <c r="CL55" i="14"/>
  <c r="CL48" i="14"/>
  <c r="AZ116" i="14"/>
  <c r="AZ117" i="14"/>
  <c r="AZ107" i="14"/>
  <c r="AZ66" i="14"/>
  <c r="CL83" i="14"/>
  <c r="CL123" i="14"/>
  <c r="CL114" i="14"/>
  <c r="AZ41" i="14"/>
  <c r="CL112" i="14"/>
  <c r="CL126" i="14"/>
  <c r="AZ78" i="14"/>
  <c r="CL98" i="14"/>
  <c r="AZ60" i="14"/>
  <c r="AZ114" i="14"/>
  <c r="AZ49" i="14"/>
  <c r="CL120" i="14"/>
  <c r="AZ76" i="14"/>
  <c r="N76" i="14" s="1"/>
  <c r="CL36" i="14"/>
  <c r="CL56" i="14"/>
  <c r="CL104" i="14"/>
  <c r="CL53" i="14"/>
  <c r="CL100" i="14"/>
  <c r="AZ71" i="14"/>
  <c r="AZ67" i="14"/>
  <c r="N67" i="14" s="1"/>
  <c r="AZ81" i="14"/>
  <c r="CL60" i="14"/>
  <c r="CL63" i="14"/>
  <c r="CL99" i="14"/>
  <c r="N99" i="14" s="1"/>
  <c r="J79" i="3" s="1"/>
  <c r="CC79" i="3" s="1"/>
  <c r="AZ42" i="14"/>
  <c r="AZ93" i="14"/>
  <c r="AZ124" i="14"/>
  <c r="AZ91" i="14"/>
  <c r="AZ125" i="14"/>
  <c r="CL125" i="14"/>
  <c r="AZ119" i="14"/>
  <c r="N119" i="14" s="1"/>
  <c r="J99" i="3" s="1"/>
  <c r="H206" i="3" s="1"/>
  <c r="CL113" i="14"/>
  <c r="CL121" i="14"/>
  <c r="AZ56" i="14"/>
  <c r="CL71" i="14"/>
  <c r="CL57" i="14"/>
  <c r="CL54" i="14"/>
  <c r="CL73" i="14"/>
  <c r="CL85" i="14"/>
  <c r="AZ44" i="14"/>
  <c r="CL45" i="14"/>
  <c r="CL127" i="14"/>
  <c r="AZ46" i="14"/>
  <c r="CL122" i="14"/>
  <c r="CL110" i="14"/>
  <c r="AZ104" i="14"/>
  <c r="AZ101" i="14"/>
  <c r="CL94" i="14"/>
  <c r="AZ57" i="14"/>
  <c r="AZ118" i="14"/>
  <c r="AZ55" i="14"/>
  <c r="N55" i="14" s="1"/>
  <c r="J30" i="3" s="1"/>
  <c r="H136" i="3" s="1"/>
  <c r="CL91" i="14"/>
  <c r="CL74" i="14"/>
  <c r="CL61" i="14"/>
  <c r="AZ83" i="14"/>
  <c r="CL59" i="14"/>
  <c r="AZ92" i="14"/>
  <c r="CL52" i="14"/>
  <c r="CL81" i="14"/>
  <c r="AZ120" i="14"/>
  <c r="N120" i="14" s="1"/>
  <c r="J100" i="3" s="1"/>
  <c r="H207" i="3" s="1"/>
  <c r="AZ89" i="14"/>
  <c r="N89" i="14" s="1"/>
  <c r="AZ121" i="14"/>
  <c r="CL117" i="14"/>
  <c r="AZ111" i="14"/>
  <c r="AZ87" i="14"/>
  <c r="AZ123" i="14"/>
  <c r="N123" i="14" s="1"/>
  <c r="J103" i="3" s="1"/>
  <c r="H210" i="3" s="1"/>
  <c r="CL47" i="14"/>
  <c r="AZ80" i="14"/>
  <c r="CL40" i="14"/>
  <c r="CL58" i="14"/>
  <c r="CL106" i="14"/>
  <c r="AZ73" i="14"/>
  <c r="CL102" i="14"/>
  <c r="AZ86" i="14"/>
  <c r="AZ82" i="14"/>
  <c r="CL108" i="14"/>
  <c r="AZ106" i="14"/>
  <c r="AZ40" i="14"/>
  <c r="CL75" i="14"/>
  <c r="AZ37" i="14"/>
  <c r="CL105" i="14"/>
  <c r="CL101" i="14"/>
  <c r="CL69" i="14"/>
  <c r="CL70" i="14"/>
  <c r="AZ100" i="14"/>
  <c r="AZ94" i="14"/>
  <c r="CL92" i="14"/>
  <c r="AZ43" i="14"/>
  <c r="AZ126" i="14"/>
  <c r="AZ52" i="14"/>
  <c r="N52" i="14" s="1"/>
  <c r="J27" i="3" s="1"/>
  <c r="H133" i="3" s="1"/>
  <c r="AZ53" i="14"/>
  <c r="CL42" i="14"/>
  <c r="AZ61" i="14"/>
  <c r="AZ58" i="14"/>
  <c r="N58" i="14" s="1"/>
  <c r="J33" i="3" s="1"/>
  <c r="CC33" i="3" s="1"/>
  <c r="AZ35" i="14"/>
  <c r="AZ69" i="14"/>
  <c r="CL78" i="14"/>
  <c r="AZ103" i="14"/>
  <c r="AZ36" i="14"/>
  <c r="P39" i="3"/>
  <c r="CI39" i="3" s="1"/>
  <c r="CH39" i="3"/>
  <c r="G41" i="9"/>
  <c r="F52" i="9"/>
  <c r="F48" i="9"/>
  <c r="F42" i="9"/>
  <c r="G143" i="9"/>
  <c r="F140" i="9"/>
  <c r="F45" i="9"/>
  <c r="F139" i="9"/>
  <c r="L103" i="9"/>
  <c r="L104" i="9" s="1"/>
  <c r="L8" i="9"/>
  <c r="F146" i="9"/>
  <c r="F147" i="9"/>
  <c r="F142" i="9"/>
  <c r="F53" i="9"/>
  <c r="N107" i="7"/>
  <c r="N57" i="7"/>
  <c r="M7" i="9"/>
  <c r="O6" i="7"/>
  <c r="AP150" i="7"/>
  <c r="I75" i="3" l="1"/>
  <c r="J45" i="3"/>
  <c r="H151" i="3" s="1"/>
  <c r="N74" i="14"/>
  <c r="J52" i="3" s="1"/>
  <c r="N107" i="14"/>
  <c r="J87" i="3" s="1"/>
  <c r="H194" i="3" s="1"/>
  <c r="N62" i="14"/>
  <c r="J37" i="3" s="1"/>
  <c r="CC37" i="3" s="1"/>
  <c r="I109" i="3"/>
  <c r="J57" i="3"/>
  <c r="H163" i="3" s="1"/>
  <c r="G145" i="9"/>
  <c r="F148" i="9"/>
  <c r="F141" i="9"/>
  <c r="F149" i="9"/>
  <c r="I41" i="3"/>
  <c r="J67" i="3"/>
  <c r="CC67" i="3" s="1"/>
  <c r="J54" i="3"/>
  <c r="H160" i="3" s="1"/>
  <c r="J66" i="3"/>
  <c r="H172" i="3" s="1"/>
  <c r="G131" i="7"/>
  <c r="G135" i="7"/>
  <c r="N103" i="14"/>
  <c r="J83" i="3" s="1"/>
  <c r="H190" i="3" s="1"/>
  <c r="N80" i="14"/>
  <c r="J58" i="3" s="1"/>
  <c r="CC58" i="3" s="1"/>
  <c r="N98" i="14"/>
  <c r="J78" i="3" s="1"/>
  <c r="CC78" i="3" s="1"/>
  <c r="N95" i="14"/>
  <c r="J73" i="3" s="1"/>
  <c r="H179" i="3" s="1"/>
  <c r="N82" i="14"/>
  <c r="J60" i="3" s="1"/>
  <c r="CC60" i="3" s="1"/>
  <c r="N45" i="14"/>
  <c r="J20" i="3" s="1"/>
  <c r="H126" i="3" s="1"/>
  <c r="N115" i="14"/>
  <c r="J95" i="3" s="1"/>
  <c r="H202" i="3" s="1"/>
  <c r="N94" i="14"/>
  <c r="J72" i="3" s="1"/>
  <c r="H178" i="3" s="1"/>
  <c r="N93" i="14"/>
  <c r="J71" i="3" s="1"/>
  <c r="H177" i="3" s="1"/>
  <c r="N86" i="14"/>
  <c r="J64" i="3" s="1"/>
  <c r="H170" i="3" s="1"/>
  <c r="N121" i="14"/>
  <c r="J101" i="3" s="1"/>
  <c r="CC101" i="3" s="1"/>
  <c r="N127" i="14"/>
  <c r="J107" i="3" s="1"/>
  <c r="H214" i="3" s="1"/>
  <c r="N125" i="14"/>
  <c r="J105" i="3" s="1"/>
  <c r="CC105" i="3" s="1"/>
  <c r="N60" i="14"/>
  <c r="J35" i="3" s="1"/>
  <c r="H141" i="3" s="1"/>
  <c r="N38" i="14"/>
  <c r="J13" i="3" s="1"/>
  <c r="H119" i="3" s="1"/>
  <c r="N116" i="14"/>
  <c r="J96" i="3" s="1"/>
  <c r="H203" i="3" s="1"/>
  <c r="N46" i="14"/>
  <c r="J21" i="3" s="1"/>
  <c r="H127" i="3" s="1"/>
  <c r="N39" i="14"/>
  <c r="J14" i="3" s="1"/>
  <c r="H120" i="3" s="1"/>
  <c r="N85" i="14"/>
  <c r="J63" i="3" s="1"/>
  <c r="H169" i="3" s="1"/>
  <c r="N109" i="14"/>
  <c r="J89" i="3" s="1"/>
  <c r="H196" i="3" s="1"/>
  <c r="N51" i="14"/>
  <c r="J26" i="3" s="1"/>
  <c r="CC26" i="3" s="1"/>
  <c r="N59" i="14"/>
  <c r="J34" i="3" s="1"/>
  <c r="H140" i="3" s="1"/>
  <c r="N50" i="14"/>
  <c r="J25" i="3" s="1"/>
  <c r="CC25" i="3" s="1"/>
  <c r="N102" i="14"/>
  <c r="J82" i="3" s="1"/>
  <c r="CC82" i="3" s="1"/>
  <c r="N122" i="14"/>
  <c r="J102" i="3" s="1"/>
  <c r="H209" i="3" s="1"/>
  <c r="N113" i="14"/>
  <c r="J93" i="3" s="1"/>
  <c r="H200" i="3" s="1"/>
  <c r="N73" i="14"/>
  <c r="J51" i="3" s="1"/>
  <c r="H157" i="3" s="1"/>
  <c r="N111" i="14"/>
  <c r="J91" i="3" s="1"/>
  <c r="H198" i="3" s="1"/>
  <c r="N48" i="14"/>
  <c r="J23" i="3" s="1"/>
  <c r="CC23" i="3" s="1"/>
  <c r="N108" i="14"/>
  <c r="J88" i="3" s="1"/>
  <c r="CC88" i="3" s="1"/>
  <c r="N43" i="14"/>
  <c r="J18" i="3" s="1"/>
  <c r="H124" i="3" s="1"/>
  <c r="N35" i="14"/>
  <c r="N124" i="14"/>
  <c r="J104" i="3" s="1"/>
  <c r="CC104" i="3" s="1"/>
  <c r="N49" i="14"/>
  <c r="J24" i="3" s="1"/>
  <c r="H130" i="3" s="1"/>
  <c r="N84" i="14"/>
  <c r="J62" i="3" s="1"/>
  <c r="H168" i="3" s="1"/>
  <c r="N126" i="14"/>
  <c r="J106" i="3" s="1"/>
  <c r="H213" i="3" s="1"/>
  <c r="N70" i="14"/>
  <c r="J48" i="3" s="1"/>
  <c r="H154" i="3" s="1"/>
  <c r="N53" i="14"/>
  <c r="J28" i="3" s="1"/>
  <c r="CC28" i="3" s="1"/>
  <c r="N92" i="14"/>
  <c r="J70" i="3" s="1"/>
  <c r="CC70" i="3" s="1"/>
  <c r="N69" i="14"/>
  <c r="J47" i="3" s="1"/>
  <c r="H153" i="3" s="1"/>
  <c r="N47" i="14"/>
  <c r="J22" i="3" s="1"/>
  <c r="CC22" i="3" s="1"/>
  <c r="N83" i="14"/>
  <c r="J61" i="3" s="1"/>
  <c r="CC61" i="3" s="1"/>
  <c r="N68" i="14"/>
  <c r="J46" i="3" s="1"/>
  <c r="CC46" i="3" s="1"/>
  <c r="N77" i="14"/>
  <c r="J55" i="3" s="1"/>
  <c r="CC55" i="3" s="1"/>
  <c r="N36" i="14"/>
  <c r="J11" i="3" s="1"/>
  <c r="H117" i="3" s="1"/>
  <c r="N75" i="14"/>
  <c r="J53" i="3" s="1"/>
  <c r="H159" i="3" s="1"/>
  <c r="N106" i="14"/>
  <c r="J86" i="3" s="1"/>
  <c r="H193" i="3" s="1"/>
  <c r="N101" i="14"/>
  <c r="J81" i="3" s="1"/>
  <c r="CC81" i="3" s="1"/>
  <c r="N63" i="14"/>
  <c r="J38" i="3" s="1"/>
  <c r="H144" i="3" s="1"/>
  <c r="N56" i="14"/>
  <c r="J31" i="3" s="1"/>
  <c r="CC31" i="3" s="1"/>
  <c r="N114" i="14"/>
  <c r="J94" i="3" s="1"/>
  <c r="CC94" i="3" s="1"/>
  <c r="N112" i="14"/>
  <c r="J92" i="3" s="1"/>
  <c r="H199" i="3" s="1"/>
  <c r="N37" i="14"/>
  <c r="J12" i="3" s="1"/>
  <c r="CC12" i="3" s="1"/>
  <c r="N90" i="14"/>
  <c r="J68" i="3" s="1"/>
  <c r="H174" i="3" s="1"/>
  <c r="N72" i="14"/>
  <c r="J50" i="3" s="1"/>
  <c r="H156" i="3" s="1"/>
  <c r="N100" i="14"/>
  <c r="J80" i="3" s="1"/>
  <c r="H187" i="3" s="1"/>
  <c r="N117" i="14"/>
  <c r="J97" i="3" s="1"/>
  <c r="H204" i="3" s="1"/>
  <c r="N41" i="14"/>
  <c r="J16" i="3" s="1"/>
  <c r="CC16" i="3" s="1"/>
  <c r="N44" i="14"/>
  <c r="J19" i="3" s="1"/>
  <c r="H125" i="3" s="1"/>
  <c r="N87" i="14"/>
  <c r="J65" i="3" s="1"/>
  <c r="H171" i="3" s="1"/>
  <c r="N118" i="14"/>
  <c r="J98" i="3" s="1"/>
  <c r="CC98" i="3" s="1"/>
  <c r="N66" i="14"/>
  <c r="J44" i="3" s="1"/>
  <c r="CC44" i="3" s="1"/>
  <c r="CC95" i="3"/>
  <c r="N61" i="14"/>
  <c r="J36" i="3" s="1"/>
  <c r="H142" i="3" s="1"/>
  <c r="N54" i="14"/>
  <c r="J29" i="3" s="1"/>
  <c r="CC29" i="3" s="1"/>
  <c r="N42" i="14"/>
  <c r="J17" i="3" s="1"/>
  <c r="CC17" i="3" s="1"/>
  <c r="N81" i="14"/>
  <c r="J59" i="3" s="1"/>
  <c r="H165" i="3" s="1"/>
  <c r="N78" i="14"/>
  <c r="J56" i="3" s="1"/>
  <c r="H162" i="3" s="1"/>
  <c r="N105" i="14"/>
  <c r="J85" i="3" s="1"/>
  <c r="H192" i="3" s="1"/>
  <c r="N40" i="14"/>
  <c r="J15" i="3" s="1"/>
  <c r="H121" i="3" s="1"/>
  <c r="N110" i="14"/>
  <c r="J90" i="3" s="1"/>
  <c r="H197" i="3" s="1"/>
  <c r="N71" i="14"/>
  <c r="J49" i="3" s="1"/>
  <c r="N13" i="14" s="1"/>
  <c r="N57" i="14"/>
  <c r="J32" i="3" s="1"/>
  <c r="N91" i="14"/>
  <c r="J69" i="3" s="1"/>
  <c r="N104" i="14"/>
  <c r="J84" i="3" s="1"/>
  <c r="J145" i="3"/>
  <c r="Q39" i="3"/>
  <c r="CJ39" i="3" s="1"/>
  <c r="H186" i="3"/>
  <c r="CC30" i="3"/>
  <c r="CC100" i="3"/>
  <c r="CC99" i="3"/>
  <c r="H139" i="3"/>
  <c r="N12" i="14"/>
  <c r="CC27" i="3"/>
  <c r="CC103" i="3"/>
  <c r="G53" i="9"/>
  <c r="G52" i="9"/>
  <c r="N7" i="9"/>
  <c r="O107" i="7"/>
  <c r="O57" i="7"/>
  <c r="P6" i="7"/>
  <c r="G51" i="9"/>
  <c r="G43" i="9"/>
  <c r="G44" i="9"/>
  <c r="F144" i="9"/>
  <c r="M103" i="9"/>
  <c r="M104" i="9" s="1"/>
  <c r="M8" i="9"/>
  <c r="H47" i="9"/>
  <c r="G46" i="9"/>
  <c r="G50" i="9"/>
  <c r="G45" i="9"/>
  <c r="I46" i="16" s="1"/>
  <c r="H49" i="9"/>
  <c r="F138" i="9"/>
  <c r="CC87" i="3" l="1"/>
  <c r="CC66" i="3"/>
  <c r="CC52" i="3"/>
  <c r="H158" i="3"/>
  <c r="CC45" i="3"/>
  <c r="H143" i="3"/>
  <c r="CC57" i="3"/>
  <c r="G148" i="9"/>
  <c r="G149" i="9"/>
  <c r="H145" i="9"/>
  <c r="I47" i="16"/>
  <c r="W47" i="16" s="1"/>
  <c r="I45" i="16"/>
  <c r="W45" i="16" s="1"/>
  <c r="H143" i="9"/>
  <c r="I44" i="16"/>
  <c r="W44" i="16" s="1"/>
  <c r="I51" i="16"/>
  <c r="W51" i="16" s="1"/>
  <c r="I52" i="16"/>
  <c r="W52" i="16" s="1"/>
  <c r="CC54" i="3"/>
  <c r="H173" i="3"/>
  <c r="J10" i="3"/>
  <c r="H116" i="3" s="1"/>
  <c r="CC83" i="3"/>
  <c r="H166" i="3"/>
  <c r="H132" i="3"/>
  <c r="H212" i="3"/>
  <c r="H185" i="3"/>
  <c r="CC64" i="3"/>
  <c r="H164" i="3"/>
  <c r="CC73" i="3"/>
  <c r="CC72" i="3"/>
  <c r="CC35" i="3"/>
  <c r="N9" i="14"/>
  <c r="CC13" i="3"/>
  <c r="H208" i="3"/>
  <c r="H131" i="3"/>
  <c r="CC20" i="3"/>
  <c r="CC14" i="3"/>
  <c r="CC96" i="3"/>
  <c r="CC71" i="3"/>
  <c r="CC102" i="3"/>
  <c r="CC21" i="3"/>
  <c r="CC48" i="3"/>
  <c r="CC91" i="3"/>
  <c r="CC106" i="3"/>
  <c r="CC107" i="3"/>
  <c r="CC47" i="3"/>
  <c r="H189" i="3"/>
  <c r="CC89" i="3"/>
  <c r="CC63" i="3"/>
  <c r="CC51" i="3"/>
  <c r="CC18" i="3"/>
  <c r="CC62" i="3"/>
  <c r="CC34" i="3"/>
  <c r="H134" i="3"/>
  <c r="CC93" i="3"/>
  <c r="H211" i="3"/>
  <c r="CC24" i="3"/>
  <c r="H118" i="3"/>
  <c r="H195" i="3"/>
  <c r="CC97" i="3"/>
  <c r="H129" i="3"/>
  <c r="CC68" i="3"/>
  <c r="CC53" i="3"/>
  <c r="H137" i="3"/>
  <c r="H150" i="3"/>
  <c r="H167" i="3"/>
  <c r="H128" i="3"/>
  <c r="CC86" i="3"/>
  <c r="H152" i="3"/>
  <c r="H176" i="3"/>
  <c r="CC38" i="3"/>
  <c r="CC56" i="3"/>
  <c r="H205" i="3"/>
  <c r="CC11" i="3"/>
  <c r="H161" i="3"/>
  <c r="CC59" i="3"/>
  <c r="H188" i="3"/>
  <c r="CC80" i="3"/>
  <c r="H201" i="3"/>
  <c r="CC50" i="3"/>
  <c r="CC65" i="3"/>
  <c r="CC90" i="3"/>
  <c r="CC92" i="3"/>
  <c r="H122" i="3"/>
  <c r="N10" i="14"/>
  <c r="N11" i="14"/>
  <c r="H123" i="3"/>
  <c r="CC19" i="3"/>
  <c r="J108" i="3"/>
  <c r="CC15" i="3"/>
  <c r="J74" i="3"/>
  <c r="K110" i="3" s="1"/>
  <c r="I217" i="3" s="1"/>
  <c r="H135" i="3"/>
  <c r="CC85" i="3"/>
  <c r="CC36" i="3"/>
  <c r="N31" i="14"/>
  <c r="H175" i="3"/>
  <c r="CC69" i="3"/>
  <c r="CC32" i="3"/>
  <c r="H138" i="3"/>
  <c r="CC84" i="3"/>
  <c r="H191" i="3"/>
  <c r="CC49" i="3"/>
  <c r="H155" i="3"/>
  <c r="R39" i="3"/>
  <c r="CK39" i="3" s="1"/>
  <c r="I54" i="16"/>
  <c r="W54" i="16" s="1"/>
  <c r="I53" i="16"/>
  <c r="W53" i="16" s="1"/>
  <c r="G140" i="9"/>
  <c r="H44" i="9" s="1"/>
  <c r="G146" i="9"/>
  <c r="H50" i="9" s="1"/>
  <c r="G141" i="9"/>
  <c r="H45" i="9" s="1"/>
  <c r="W46" i="16"/>
  <c r="H52" i="9"/>
  <c r="G42" i="9"/>
  <c r="G142" i="9"/>
  <c r="Q6" i="7"/>
  <c r="P107" i="7"/>
  <c r="O7" i="9"/>
  <c r="P57" i="7"/>
  <c r="I49" i="9"/>
  <c r="I47" i="9"/>
  <c r="G48" i="9"/>
  <c r="N8" i="9"/>
  <c r="N103" i="9"/>
  <c r="N104" i="9" s="1"/>
  <c r="H53" i="9"/>
  <c r="H41" i="9"/>
  <c r="G139" i="9"/>
  <c r="G147" i="9"/>
  <c r="I143" i="9" l="1"/>
  <c r="I145" i="9"/>
  <c r="I49" i="16"/>
  <c r="I43" i="16"/>
  <c r="W43" i="16" s="1"/>
  <c r="J40" i="3"/>
  <c r="J109" i="3" s="1"/>
  <c r="CC10" i="3"/>
  <c r="J41" i="5" s="1"/>
  <c r="H146" i="3"/>
  <c r="H180" i="3"/>
  <c r="H215" i="3"/>
  <c r="J33" i="5"/>
  <c r="BA38" i="14"/>
  <c r="BA82" i="14"/>
  <c r="BA110" i="14"/>
  <c r="CM120" i="14"/>
  <c r="BA117" i="14"/>
  <c r="CM60" i="14"/>
  <c r="CM73" i="14"/>
  <c r="CM115" i="14"/>
  <c r="CM58" i="14"/>
  <c r="CM80" i="14"/>
  <c r="CM37" i="14"/>
  <c r="BA47" i="14"/>
  <c r="CM35" i="14"/>
  <c r="BA44" i="14"/>
  <c r="CM127" i="14"/>
  <c r="BA45" i="14"/>
  <c r="CM106" i="14"/>
  <c r="CM124" i="14"/>
  <c r="BA109" i="14"/>
  <c r="CM54" i="14"/>
  <c r="CM112" i="14"/>
  <c r="CM48" i="14"/>
  <c r="BA119" i="14"/>
  <c r="BA57" i="14"/>
  <c r="CM117" i="14"/>
  <c r="O117" i="14" s="1"/>
  <c r="K97" i="3" s="1"/>
  <c r="CD97" i="3" s="1"/>
  <c r="BA93" i="14"/>
  <c r="CM56" i="14"/>
  <c r="BA78" i="14"/>
  <c r="BA48" i="14"/>
  <c r="CM95" i="14"/>
  <c r="CM69" i="14"/>
  <c r="BA106" i="14"/>
  <c r="CM78" i="14"/>
  <c r="BA113" i="14"/>
  <c r="CM49" i="14"/>
  <c r="CM72" i="14"/>
  <c r="BA120" i="14"/>
  <c r="CM126" i="14"/>
  <c r="BA36" i="14"/>
  <c r="CM105" i="14"/>
  <c r="CM85" i="14"/>
  <c r="CM81" i="14"/>
  <c r="BA69" i="14"/>
  <c r="O69" i="14" s="1"/>
  <c r="BA92" i="14"/>
  <c r="BA83" i="14"/>
  <c r="CM99" i="14"/>
  <c r="CM114" i="14"/>
  <c r="CM125" i="14"/>
  <c r="BA60" i="14"/>
  <c r="CM76" i="14"/>
  <c r="CM83" i="14"/>
  <c r="CM51" i="14"/>
  <c r="CM70" i="14"/>
  <c r="CM75" i="14"/>
  <c r="BA80" i="14"/>
  <c r="CM90" i="14"/>
  <c r="BA122" i="14"/>
  <c r="BA81" i="14"/>
  <c r="O81" i="14" s="1"/>
  <c r="CM67" i="14"/>
  <c r="CM100" i="14"/>
  <c r="CM87" i="14"/>
  <c r="BA66" i="14"/>
  <c r="CM101" i="14"/>
  <c r="CM42" i="14"/>
  <c r="BA37" i="14"/>
  <c r="BA103" i="14"/>
  <c r="BA75" i="14"/>
  <c r="CM104" i="14"/>
  <c r="CM122" i="14"/>
  <c r="CM77" i="14"/>
  <c r="BA51" i="14"/>
  <c r="CM108" i="14"/>
  <c r="CM119" i="14"/>
  <c r="BA125" i="14"/>
  <c r="CM45" i="14"/>
  <c r="CM113" i="14"/>
  <c r="BA61" i="14"/>
  <c r="BA91" i="14"/>
  <c r="BA41" i="14"/>
  <c r="BA72" i="14"/>
  <c r="O72" i="14" s="1"/>
  <c r="BA70" i="14"/>
  <c r="O70" i="14" s="1"/>
  <c r="CM46" i="14"/>
  <c r="BA105" i="14"/>
  <c r="CM116" i="14"/>
  <c r="BA35" i="14"/>
  <c r="O35" i="14" s="1"/>
  <c r="BA112" i="14"/>
  <c r="BA46" i="14"/>
  <c r="BA114" i="14"/>
  <c r="BA55" i="14"/>
  <c r="CM39" i="14"/>
  <c r="BA40" i="14"/>
  <c r="CM44" i="14"/>
  <c r="BA108" i="14"/>
  <c r="CM43" i="14"/>
  <c r="CM57" i="14"/>
  <c r="BA90" i="14"/>
  <c r="CM66" i="14"/>
  <c r="CM82" i="14"/>
  <c r="O82" i="14" s="1"/>
  <c r="BA100" i="14"/>
  <c r="BA58" i="14"/>
  <c r="BA126" i="14"/>
  <c r="BA101" i="14"/>
  <c r="BA87" i="14"/>
  <c r="BA94" i="14"/>
  <c r="BA68" i="14"/>
  <c r="CM88" i="14"/>
  <c r="CM53" i="14"/>
  <c r="CM121" i="14"/>
  <c r="BA116" i="14"/>
  <c r="BA76" i="14"/>
  <c r="O76" i="14" s="1"/>
  <c r="BA54" i="14"/>
  <c r="CM89" i="14"/>
  <c r="BA63" i="14"/>
  <c r="CM55" i="14"/>
  <c r="BA99" i="14"/>
  <c r="CM74" i="14"/>
  <c r="BA127" i="14"/>
  <c r="BA84" i="14"/>
  <c r="CM52" i="14"/>
  <c r="BA62" i="14"/>
  <c r="BA98" i="14"/>
  <c r="BA39" i="14"/>
  <c r="O39" i="14" s="1"/>
  <c r="K14" i="3" s="1"/>
  <c r="CD14" i="3" s="1"/>
  <c r="BA71" i="14"/>
  <c r="BA95" i="14"/>
  <c r="CM71" i="14"/>
  <c r="CM103" i="14"/>
  <c r="BA107" i="14"/>
  <c r="CM91" i="14"/>
  <c r="BA88" i="14"/>
  <c r="BA85" i="14"/>
  <c r="CM123" i="14"/>
  <c r="CM36" i="14"/>
  <c r="CM41" i="14"/>
  <c r="BA74" i="14"/>
  <c r="CM109" i="14"/>
  <c r="CM50" i="14"/>
  <c r="BA53" i="14"/>
  <c r="CM107" i="14"/>
  <c r="CM79" i="14"/>
  <c r="CM118" i="14"/>
  <c r="CM92" i="14"/>
  <c r="CM93" i="14"/>
  <c r="O93" i="14" s="1"/>
  <c r="BA67" i="14"/>
  <c r="O67" i="14" s="1"/>
  <c r="CM63" i="14"/>
  <c r="CM86" i="14"/>
  <c r="BA49" i="14"/>
  <c r="CM61" i="14"/>
  <c r="CM38" i="14"/>
  <c r="CM84" i="14"/>
  <c r="CM102" i="14"/>
  <c r="BA89" i="14"/>
  <c r="CM111" i="14"/>
  <c r="BA86" i="14"/>
  <c r="O86" i="14" s="1"/>
  <c r="CM62" i="14"/>
  <c r="BA77" i="14"/>
  <c r="CM68" i="14"/>
  <c r="BA123" i="14"/>
  <c r="BA43" i="14"/>
  <c r="BA56" i="14"/>
  <c r="BA73" i="14"/>
  <c r="BA104" i="14"/>
  <c r="BA121" i="14"/>
  <c r="BA79" i="14"/>
  <c r="J36" i="5"/>
  <c r="H136" i="7" s="1"/>
  <c r="J39" i="5"/>
  <c r="H139" i="7" s="1"/>
  <c r="BA52" i="14"/>
  <c r="CM59" i="14"/>
  <c r="BA124" i="14"/>
  <c r="BA42" i="14"/>
  <c r="BA115" i="14"/>
  <c r="BA59" i="14"/>
  <c r="BA102" i="14"/>
  <c r="CM98" i="14"/>
  <c r="CM94" i="14"/>
  <c r="CM110" i="14"/>
  <c r="BA50" i="14"/>
  <c r="BA111" i="14"/>
  <c r="CM47" i="14"/>
  <c r="CM40" i="14"/>
  <c r="BA118" i="14"/>
  <c r="J40" i="5"/>
  <c r="H140" i="7" s="1"/>
  <c r="J28" i="5"/>
  <c r="H128" i="7" s="1"/>
  <c r="J38" i="5"/>
  <c r="H138" i="7" s="1"/>
  <c r="J34" i="5"/>
  <c r="H134" i="7" s="1"/>
  <c r="S39" i="3"/>
  <c r="J47" i="9"/>
  <c r="H51" i="9"/>
  <c r="G138" i="9"/>
  <c r="H43" i="9"/>
  <c r="H139" i="9" s="1"/>
  <c r="G144" i="9"/>
  <c r="J49" i="9"/>
  <c r="J50" i="16" s="1"/>
  <c r="H141" i="9"/>
  <c r="W49" i="16"/>
  <c r="O103" i="9"/>
  <c r="O104" i="9" s="1"/>
  <c r="O8" i="9"/>
  <c r="H46" i="9"/>
  <c r="H142" i="9" s="1"/>
  <c r="H148" i="9"/>
  <c r="H146" i="9"/>
  <c r="H149" i="9"/>
  <c r="Q107" i="7"/>
  <c r="R6" i="7"/>
  <c r="P7" i="9"/>
  <c r="Q57" i="7"/>
  <c r="H140" i="9"/>
  <c r="J143" i="9" l="1"/>
  <c r="E96" i="9"/>
  <c r="H147" i="9"/>
  <c r="E94" i="9"/>
  <c r="J18" i="5"/>
  <c r="H118" i="7" s="1"/>
  <c r="J16" i="5"/>
  <c r="H116" i="7" s="1"/>
  <c r="J12" i="5"/>
  <c r="H112" i="7" s="1"/>
  <c r="J24" i="5"/>
  <c r="H124" i="7" s="1"/>
  <c r="J41" i="3"/>
  <c r="K76" i="3"/>
  <c r="I182" i="3" s="1"/>
  <c r="J75" i="3"/>
  <c r="J9" i="5"/>
  <c r="H109" i="7" s="1"/>
  <c r="J14" i="5"/>
  <c r="H114" i="7" s="1"/>
  <c r="J23" i="5"/>
  <c r="H123" i="7" s="1"/>
  <c r="J20" i="5"/>
  <c r="H120" i="7" s="1"/>
  <c r="J22" i="5"/>
  <c r="H122" i="7" s="1"/>
  <c r="J19" i="5"/>
  <c r="H119" i="7" s="1"/>
  <c r="H219" i="3"/>
  <c r="O59" i="14"/>
  <c r="K34" i="3" s="1"/>
  <c r="CD34" i="3" s="1"/>
  <c r="J26" i="5"/>
  <c r="H126" i="7" s="1"/>
  <c r="J25" i="5"/>
  <c r="H125" i="7" s="1"/>
  <c r="J27" i="5"/>
  <c r="H127" i="7" s="1"/>
  <c r="J29" i="5"/>
  <c r="H129" i="7" s="1"/>
  <c r="J17" i="5"/>
  <c r="H117" i="7" s="1"/>
  <c r="J30" i="5"/>
  <c r="H130" i="7" s="1"/>
  <c r="J31" i="5"/>
  <c r="H131" i="7" s="1"/>
  <c r="J15" i="5"/>
  <c r="H115" i="7" s="1"/>
  <c r="J13" i="5"/>
  <c r="H113" i="7" s="1"/>
  <c r="J37" i="5"/>
  <c r="H137" i="7" s="1"/>
  <c r="J11" i="5"/>
  <c r="H111" i="7" s="1"/>
  <c r="J21" i="5"/>
  <c r="H121" i="7" s="1"/>
  <c r="J10" i="5"/>
  <c r="H110" i="7" s="1"/>
  <c r="J32" i="5"/>
  <c r="H132" i="7" s="1"/>
  <c r="J35" i="5"/>
  <c r="H135" i="7" s="1"/>
  <c r="K10" i="3"/>
  <c r="CD10" i="3" s="1"/>
  <c r="H141" i="7"/>
  <c r="O56" i="14"/>
  <c r="K31" i="3" s="1"/>
  <c r="CD31" i="3" s="1"/>
  <c r="O43" i="14"/>
  <c r="K18" i="3" s="1"/>
  <c r="CD18" i="3" s="1"/>
  <c r="H133" i="7"/>
  <c r="O109" i="14"/>
  <c r="K89" i="3" s="1"/>
  <c r="CD89" i="3" s="1"/>
  <c r="O38" i="14"/>
  <c r="K13" i="3" s="1"/>
  <c r="CD13" i="3" s="1"/>
  <c r="O73" i="14"/>
  <c r="K51" i="3" s="1"/>
  <c r="CD51" i="3" s="1"/>
  <c r="O36" i="14"/>
  <c r="K11" i="3" s="1"/>
  <c r="CD11" i="3" s="1"/>
  <c r="O114" i="14"/>
  <c r="K94" i="3" s="1"/>
  <c r="CD94" i="3" s="1"/>
  <c r="O40" i="14"/>
  <c r="K15" i="3" s="1"/>
  <c r="CD15" i="3" s="1"/>
  <c r="O110" i="14"/>
  <c r="K90" i="3" s="1"/>
  <c r="CD90" i="3" s="1"/>
  <c r="O49" i="14"/>
  <c r="K24" i="3" s="1"/>
  <c r="CD24" i="3" s="1"/>
  <c r="O101" i="14"/>
  <c r="K81" i="3" s="1"/>
  <c r="CD81" i="3" s="1"/>
  <c r="O127" i="14"/>
  <c r="K107" i="3" s="1"/>
  <c r="CD107" i="3" s="1"/>
  <c r="O37" i="14"/>
  <c r="K12" i="3" s="1"/>
  <c r="CD12" i="3" s="1"/>
  <c r="O55" i="14"/>
  <c r="K30" i="3" s="1"/>
  <c r="CD30" i="3" s="1"/>
  <c r="O120" i="14"/>
  <c r="K100" i="3" s="1"/>
  <c r="CD100" i="3" s="1"/>
  <c r="O54" i="14"/>
  <c r="K29" i="3" s="1"/>
  <c r="CD29" i="3" s="1"/>
  <c r="O45" i="14"/>
  <c r="K20" i="3" s="1"/>
  <c r="CD20" i="3" s="1"/>
  <c r="O85" i="14"/>
  <c r="O112" i="14"/>
  <c r="K92" i="3" s="1"/>
  <c r="CD92" i="3" s="1"/>
  <c r="O47" i="14"/>
  <c r="K22" i="3" s="1"/>
  <c r="CD22" i="3" s="1"/>
  <c r="O118" i="14"/>
  <c r="K98" i="3" s="1"/>
  <c r="CD98" i="3" s="1"/>
  <c r="O50" i="14"/>
  <c r="K25" i="3" s="1"/>
  <c r="CD25" i="3" s="1"/>
  <c r="O94" i="14"/>
  <c r="K72" i="3" s="1"/>
  <c r="CD72" i="3" s="1"/>
  <c r="O115" i="14"/>
  <c r="K95" i="3" s="1"/>
  <c r="CD95" i="3" s="1"/>
  <c r="O121" i="14"/>
  <c r="K101" i="3" s="1"/>
  <c r="CD101" i="3" s="1"/>
  <c r="O104" i="14"/>
  <c r="K84" i="3" s="1"/>
  <c r="CD84" i="3" s="1"/>
  <c r="O102" i="14"/>
  <c r="K82" i="3" s="1"/>
  <c r="CD82" i="3" s="1"/>
  <c r="O66" i="14"/>
  <c r="O48" i="14"/>
  <c r="K23" i="3" s="1"/>
  <c r="CD23" i="3" s="1"/>
  <c r="O44" i="14"/>
  <c r="K19" i="3" s="1"/>
  <c r="CD19" i="3" s="1"/>
  <c r="O80" i="14"/>
  <c r="O103" i="14"/>
  <c r="K83" i="3" s="1"/>
  <c r="CD83" i="3" s="1"/>
  <c r="O60" i="14"/>
  <c r="K35" i="3" s="1"/>
  <c r="CD35" i="3" s="1"/>
  <c r="O58" i="14"/>
  <c r="K33" i="3" s="1"/>
  <c r="CD33" i="3" s="1"/>
  <c r="O106" i="14"/>
  <c r="K86" i="3" s="1"/>
  <c r="CD86" i="3" s="1"/>
  <c r="O78" i="14"/>
  <c r="O124" i="14"/>
  <c r="K104" i="3" s="1"/>
  <c r="CD104" i="3" s="1"/>
  <c r="O88" i="14"/>
  <c r="O126" i="14"/>
  <c r="K106" i="3" s="1"/>
  <c r="CD106" i="3" s="1"/>
  <c r="H147" i="3"/>
  <c r="O111" i="14"/>
  <c r="K91" i="3" s="1"/>
  <c r="CD91" i="3" s="1"/>
  <c r="O91" i="14"/>
  <c r="O95" i="14"/>
  <c r="K73" i="3" s="1"/>
  <c r="CD73" i="3" s="1"/>
  <c r="O89" i="14"/>
  <c r="O113" i="14"/>
  <c r="K93" i="3" s="1"/>
  <c r="CD93" i="3" s="1"/>
  <c r="O125" i="14"/>
  <c r="K105" i="3" s="1"/>
  <c r="CD105" i="3" s="1"/>
  <c r="O105" i="14"/>
  <c r="K85" i="3" s="1"/>
  <c r="CD85" i="3" s="1"/>
  <c r="O57" i="14"/>
  <c r="K32" i="3" s="1"/>
  <c r="CD32" i="3" s="1"/>
  <c r="O77" i="14"/>
  <c r="O99" i="14"/>
  <c r="K79" i="3" s="1"/>
  <c r="CD79" i="3" s="1"/>
  <c r="O46" i="14"/>
  <c r="K21" i="3" s="1"/>
  <c r="CD21" i="3" s="1"/>
  <c r="O75" i="14"/>
  <c r="O42" i="14"/>
  <c r="K17" i="3" s="1"/>
  <c r="CD17" i="3" s="1"/>
  <c r="O100" i="14"/>
  <c r="K80" i="3" s="1"/>
  <c r="CD80" i="3" s="1"/>
  <c r="O62" i="14"/>
  <c r="K37" i="3" s="1"/>
  <c r="CD37" i="3" s="1"/>
  <c r="O74" i="14"/>
  <c r="H181" i="3"/>
  <c r="O53" i="14"/>
  <c r="K28" i="3" s="1"/>
  <c r="CD28" i="3" s="1"/>
  <c r="O41" i="14"/>
  <c r="K16" i="3" s="1"/>
  <c r="CD16" i="3" s="1"/>
  <c r="O71" i="14"/>
  <c r="O63" i="14"/>
  <c r="K38" i="3" s="1"/>
  <c r="CD38" i="3" s="1"/>
  <c r="O116" i="14"/>
  <c r="K96" i="3" s="1"/>
  <c r="CD96" i="3" s="1"/>
  <c r="O108" i="14"/>
  <c r="K88" i="3" s="1"/>
  <c r="CD88" i="3" s="1"/>
  <c r="O61" i="14"/>
  <c r="K36" i="3" s="1"/>
  <c r="CD36" i="3" s="1"/>
  <c r="O119" i="14"/>
  <c r="K99" i="3" s="1"/>
  <c r="CD99" i="3" s="1"/>
  <c r="O83" i="14"/>
  <c r="O90" i="14"/>
  <c r="O51" i="14"/>
  <c r="K26" i="3" s="1"/>
  <c r="CD26" i="3" s="1"/>
  <c r="O92" i="14"/>
  <c r="O98" i="14"/>
  <c r="K78" i="3" s="1"/>
  <c r="CD78" i="3" s="1"/>
  <c r="O79" i="14"/>
  <c r="O123" i="14"/>
  <c r="K103" i="3" s="1"/>
  <c r="CD103" i="3" s="1"/>
  <c r="O107" i="14"/>
  <c r="K87" i="3" s="1"/>
  <c r="CD87" i="3" s="1"/>
  <c r="O87" i="14"/>
  <c r="H216" i="3"/>
  <c r="O84" i="14"/>
  <c r="O122" i="14"/>
  <c r="K102" i="3" s="1"/>
  <c r="CD102" i="3" s="1"/>
  <c r="O68" i="14"/>
  <c r="O52" i="14"/>
  <c r="K27" i="3" s="1"/>
  <c r="CD27" i="3" s="1"/>
  <c r="K145" i="3"/>
  <c r="T39" i="3"/>
  <c r="CM39" i="3" s="1"/>
  <c r="CL39" i="3"/>
  <c r="J48" i="16"/>
  <c r="X48" i="16" s="1"/>
  <c r="I43" i="9"/>
  <c r="I139" i="9" s="1"/>
  <c r="K47" i="9"/>
  <c r="I51" i="9"/>
  <c r="I147" i="9" s="1"/>
  <c r="I46" i="9"/>
  <c r="I142" i="9" s="1"/>
  <c r="I41" i="9"/>
  <c r="P103" i="9"/>
  <c r="P104" i="9" s="1"/>
  <c r="P8" i="9"/>
  <c r="I50" i="9"/>
  <c r="I146" i="9" s="1"/>
  <c r="I52" i="9"/>
  <c r="X50" i="16"/>
  <c r="H48" i="9"/>
  <c r="H144" i="9" s="1"/>
  <c r="H42" i="9"/>
  <c r="I53" i="9"/>
  <c r="I149" i="9" s="1"/>
  <c r="I44" i="9"/>
  <c r="S6" i="7"/>
  <c r="Q7" i="9"/>
  <c r="R107" i="7"/>
  <c r="R57" i="7"/>
  <c r="I45" i="9"/>
  <c r="J145" i="9"/>
  <c r="K62" i="3" l="1"/>
  <c r="CD62" i="3" s="1"/>
  <c r="K64" i="3"/>
  <c r="CD64" i="3" s="1"/>
  <c r="K57" i="3"/>
  <c r="CD57" i="3" s="1"/>
  <c r="K52" i="3"/>
  <c r="CD52" i="3" s="1"/>
  <c r="K53" i="3"/>
  <c r="CD53" i="3" s="1"/>
  <c r="K44" i="3"/>
  <c r="O11" i="14" s="1"/>
  <c r="K46" i="3"/>
  <c r="CD46" i="3" s="1"/>
  <c r="K50" i="3"/>
  <c r="CD50" i="3" s="1"/>
  <c r="K48" i="3"/>
  <c r="CD48" i="3" s="1"/>
  <c r="K49" i="3"/>
  <c r="O13" i="14" s="1"/>
  <c r="K47" i="3"/>
  <c r="CD47" i="3" s="1"/>
  <c r="K60" i="3"/>
  <c r="CD60" i="3" s="1"/>
  <c r="K65" i="3"/>
  <c r="CD65" i="3" s="1"/>
  <c r="K45" i="3"/>
  <c r="O12" i="14" s="1"/>
  <c r="K68" i="3"/>
  <c r="CD68" i="3" s="1"/>
  <c r="K56" i="3"/>
  <c r="CD56" i="3" s="1"/>
  <c r="K67" i="3"/>
  <c r="CD67" i="3" s="1"/>
  <c r="K63" i="3"/>
  <c r="CD63" i="3" s="1"/>
  <c r="K59" i="3"/>
  <c r="CD59" i="3" s="1"/>
  <c r="K71" i="3"/>
  <c r="CD71" i="3" s="1"/>
  <c r="K70" i="3"/>
  <c r="CD70" i="3" s="1"/>
  <c r="K61" i="3"/>
  <c r="CD61" i="3" s="1"/>
  <c r="K66" i="3"/>
  <c r="CD66" i="3" s="1"/>
  <c r="K55" i="3"/>
  <c r="CD55" i="3" s="1"/>
  <c r="K69" i="3"/>
  <c r="CD69" i="3" s="1"/>
  <c r="K58" i="3"/>
  <c r="CD58" i="3" s="1"/>
  <c r="K54" i="3"/>
  <c r="CD54" i="3" s="1"/>
  <c r="K143" i="9"/>
  <c r="L47" i="9" s="1"/>
  <c r="L143" i="9" s="1"/>
  <c r="O9" i="14"/>
  <c r="CD49" i="3"/>
  <c r="K108" i="3"/>
  <c r="O31" i="14"/>
  <c r="O10" i="14"/>
  <c r="K40" i="3"/>
  <c r="L76" i="3" s="1"/>
  <c r="J182" i="3" s="1"/>
  <c r="U39" i="3"/>
  <c r="I48" i="9"/>
  <c r="I144" i="9" s="1"/>
  <c r="J51" i="9"/>
  <c r="J52" i="16" s="1"/>
  <c r="X52" i="16" s="1"/>
  <c r="J46" i="9"/>
  <c r="J41" i="9"/>
  <c r="J43" i="9"/>
  <c r="T6" i="7"/>
  <c r="S57" i="7"/>
  <c r="R7" i="9"/>
  <c r="S107" i="7"/>
  <c r="J53" i="9"/>
  <c r="J50" i="9"/>
  <c r="I140" i="9"/>
  <c r="I148" i="9"/>
  <c r="K49" i="9"/>
  <c r="I141" i="9"/>
  <c r="Q8" i="9"/>
  <c r="Q103" i="9"/>
  <c r="Q104" i="9" s="1"/>
  <c r="H138" i="9"/>
  <c r="J44" i="16" l="1"/>
  <c r="E90" i="9"/>
  <c r="J146" i="9"/>
  <c r="E97" i="9"/>
  <c r="J47" i="16"/>
  <c r="E93" i="9"/>
  <c r="J149" i="9"/>
  <c r="E100" i="9"/>
  <c r="E98" i="9"/>
  <c r="CD44" i="3"/>
  <c r="K74" i="3"/>
  <c r="K75" i="3" s="1"/>
  <c r="CD45" i="3"/>
  <c r="K41" i="5"/>
  <c r="I141" i="7" s="1"/>
  <c r="K145" i="9"/>
  <c r="L49" i="9" s="1"/>
  <c r="L145" i="9" s="1"/>
  <c r="K32" i="5"/>
  <c r="I132" i="7" s="1"/>
  <c r="BB79" i="14"/>
  <c r="CN47" i="14"/>
  <c r="K31" i="5"/>
  <c r="K33" i="5"/>
  <c r="CN67" i="14"/>
  <c r="CN51" i="14"/>
  <c r="BB111" i="14"/>
  <c r="CN92" i="14"/>
  <c r="CN120" i="14"/>
  <c r="BB100" i="14"/>
  <c r="CN40" i="14"/>
  <c r="CN59" i="14"/>
  <c r="BB114" i="14"/>
  <c r="K35" i="5"/>
  <c r="I135" i="7" s="1"/>
  <c r="BB125" i="14"/>
  <c r="CN49" i="14"/>
  <c r="BB82" i="14"/>
  <c r="CN83" i="14"/>
  <c r="BB95" i="14"/>
  <c r="BB55" i="14"/>
  <c r="CN105" i="14"/>
  <c r="CN50" i="14"/>
  <c r="BB116" i="14"/>
  <c r="BB127" i="14"/>
  <c r="BB86" i="14"/>
  <c r="CN61" i="14"/>
  <c r="BB93" i="14"/>
  <c r="CN76" i="14"/>
  <c r="BB98" i="14"/>
  <c r="BB124" i="14"/>
  <c r="CN91" i="14"/>
  <c r="BB52" i="14"/>
  <c r="BB103" i="14"/>
  <c r="BB71" i="14"/>
  <c r="CN43" i="14"/>
  <c r="BB47" i="14"/>
  <c r="BB78" i="14"/>
  <c r="BB113" i="14"/>
  <c r="CN38" i="14"/>
  <c r="BB66" i="14"/>
  <c r="BB108" i="14"/>
  <c r="CN75" i="14"/>
  <c r="BB119" i="14"/>
  <c r="BB87" i="14"/>
  <c r="BB36" i="14"/>
  <c r="BB53" i="14"/>
  <c r="BB61" i="14"/>
  <c r="K109" i="3"/>
  <c r="BB45" i="14"/>
  <c r="K13" i="5"/>
  <c r="I113" i="7" s="1"/>
  <c r="K14" i="5"/>
  <c r="I114" i="7" s="1"/>
  <c r="L110" i="3"/>
  <c r="J217" i="3" s="1"/>
  <c r="K29" i="5"/>
  <c r="I129" i="7" s="1"/>
  <c r="CN113" i="14"/>
  <c r="CN112" i="14"/>
  <c r="BB109" i="14"/>
  <c r="BB110" i="14"/>
  <c r="BB44" i="14"/>
  <c r="BB102" i="14"/>
  <c r="CN63" i="14"/>
  <c r="BB117" i="14"/>
  <c r="CN80" i="14"/>
  <c r="CN124" i="14"/>
  <c r="CN108" i="14"/>
  <c r="BB89" i="14"/>
  <c r="BB73" i="14"/>
  <c r="BB48" i="14"/>
  <c r="CN125" i="14"/>
  <c r="CN109" i="14"/>
  <c r="CN93" i="14"/>
  <c r="CN77" i="14"/>
  <c r="CN62" i="14"/>
  <c r="CN45" i="14"/>
  <c r="P45" i="14" s="1"/>
  <c r="L20" i="3" s="1"/>
  <c r="CN123" i="14"/>
  <c r="CN115" i="14"/>
  <c r="CN107" i="14"/>
  <c r="CN99" i="14"/>
  <c r="BB88" i="14"/>
  <c r="BB80" i="14"/>
  <c r="BB72" i="14"/>
  <c r="CN55" i="14"/>
  <c r="BB51" i="14"/>
  <c r="P51" i="14" s="1"/>
  <c r="L26" i="3" s="1"/>
  <c r="CE26" i="3" s="1"/>
  <c r="CN126" i="14"/>
  <c r="CN118" i="14"/>
  <c r="CN110" i="14"/>
  <c r="CN102" i="14"/>
  <c r="CN94" i="14"/>
  <c r="CN86" i="14"/>
  <c r="CN78" i="14"/>
  <c r="P78" i="14" s="1"/>
  <c r="L56" i="3" s="1"/>
  <c r="CN70" i="14"/>
  <c r="CN58" i="14"/>
  <c r="BB54" i="14"/>
  <c r="CN60" i="14"/>
  <c r="CN52" i="14"/>
  <c r="CN44" i="14"/>
  <c r="BB39" i="14"/>
  <c r="BB40" i="14"/>
  <c r="BB126" i="14"/>
  <c r="CN88" i="14"/>
  <c r="CN121" i="14"/>
  <c r="BB94" i="14"/>
  <c r="BB59" i="14"/>
  <c r="CN104" i="14"/>
  <c r="BB77" i="14"/>
  <c r="BB121" i="14"/>
  <c r="BB105" i="14"/>
  <c r="CN84" i="14"/>
  <c r="CN68" i="14"/>
  <c r="BB46" i="14"/>
  <c r="BB122" i="14"/>
  <c r="BB106" i="14"/>
  <c r="BB90" i="14"/>
  <c r="BB74" i="14"/>
  <c r="BB60" i="14"/>
  <c r="CN37" i="14"/>
  <c r="BB120" i="14"/>
  <c r="BB112" i="14"/>
  <c r="BB104" i="14"/>
  <c r="CN95" i="14"/>
  <c r="P95" i="14" s="1"/>
  <c r="L73" i="3" s="1"/>
  <c r="CN87" i="14"/>
  <c r="CN79" i="14"/>
  <c r="CN71" i="14"/>
  <c r="CN54" i="14"/>
  <c r="BB50" i="14"/>
  <c r="BB123" i="14"/>
  <c r="BB115" i="14"/>
  <c r="BB107" i="14"/>
  <c r="BB99" i="14"/>
  <c r="BB91" i="14"/>
  <c r="BB83" i="14"/>
  <c r="P83" i="14" s="1"/>
  <c r="L61" i="3" s="1"/>
  <c r="BB75" i="14"/>
  <c r="BB67" i="14"/>
  <c r="CN57" i="14"/>
  <c r="BB43" i="14"/>
  <c r="BB57" i="14"/>
  <c r="BB49" i="14"/>
  <c r="P49" i="14" s="1"/>
  <c r="L24" i="3" s="1"/>
  <c r="CN42" i="14"/>
  <c r="BB38" i="14"/>
  <c r="CN39" i="14"/>
  <c r="BB35" i="14"/>
  <c r="BB85" i="14"/>
  <c r="CN89" i="14"/>
  <c r="CN35" i="14"/>
  <c r="CN73" i="14"/>
  <c r="CN72" i="14"/>
  <c r="BB69" i="14"/>
  <c r="BB70" i="14"/>
  <c r="BB118" i="14"/>
  <c r="P118" i="14" s="1"/>
  <c r="L98" i="3" s="1"/>
  <c r="CN81" i="14"/>
  <c r="CN46" i="14"/>
  <c r="BB101" i="14"/>
  <c r="BB62" i="14"/>
  <c r="P62" i="14" s="1"/>
  <c r="L37" i="3" s="1"/>
  <c r="CN116" i="14"/>
  <c r="CN100" i="14"/>
  <c r="P100" i="14" s="1"/>
  <c r="BB81" i="14"/>
  <c r="BB63" i="14"/>
  <c r="P63" i="14" s="1"/>
  <c r="L38" i="3" s="1"/>
  <c r="BB41" i="14"/>
  <c r="CN117" i="14"/>
  <c r="CN101" i="14"/>
  <c r="CN85" i="14"/>
  <c r="CN69" i="14"/>
  <c r="BB58" i="14"/>
  <c r="CN127" i="14"/>
  <c r="CN119" i="14"/>
  <c r="CN111" i="14"/>
  <c r="CN103" i="14"/>
  <c r="BB92" i="14"/>
  <c r="BB84" i="14"/>
  <c r="BB76" i="14"/>
  <c r="BB68" i="14"/>
  <c r="CN53" i="14"/>
  <c r="BB42" i="14"/>
  <c r="CN122" i="14"/>
  <c r="CN114" i="14"/>
  <c r="CN106" i="14"/>
  <c r="CN98" i="14"/>
  <c r="CN90" i="14"/>
  <c r="CN82" i="14"/>
  <c r="CN74" i="14"/>
  <c r="CN66" i="14"/>
  <c r="BB56" i="14"/>
  <c r="CN36" i="14"/>
  <c r="CN56" i="14"/>
  <c r="CN48" i="14"/>
  <c r="CN41" i="14"/>
  <c r="BB37" i="14"/>
  <c r="K19" i="5"/>
  <c r="I119" i="7" s="1"/>
  <c r="K27" i="5"/>
  <c r="I127" i="7" s="1"/>
  <c r="K10" i="5"/>
  <c r="I110" i="7" s="1"/>
  <c r="K40" i="5"/>
  <c r="I140" i="7" s="1"/>
  <c r="K36" i="5"/>
  <c r="I136" i="7" s="1"/>
  <c r="K34" i="5"/>
  <c r="I134" i="7" s="1"/>
  <c r="K38" i="5"/>
  <c r="I138" i="7" s="1"/>
  <c r="K28" i="5"/>
  <c r="I128" i="7" s="1"/>
  <c r="K17" i="5"/>
  <c r="I117" i="7" s="1"/>
  <c r="K12" i="5"/>
  <c r="I112" i="7" s="1"/>
  <c r="K9" i="5"/>
  <c r="I109" i="7" s="1"/>
  <c r="K20" i="5"/>
  <c r="I120" i="7" s="1"/>
  <c r="K41" i="3"/>
  <c r="K25" i="5"/>
  <c r="I125" i="7" s="1"/>
  <c r="K37" i="5"/>
  <c r="I137" i="7" s="1"/>
  <c r="K30" i="5"/>
  <c r="I130" i="7" s="1"/>
  <c r="K24" i="5"/>
  <c r="I124" i="7" s="1"/>
  <c r="K26" i="5"/>
  <c r="I126" i="7" s="1"/>
  <c r="K11" i="5"/>
  <c r="I111" i="7" s="1"/>
  <c r="K18" i="5"/>
  <c r="I118" i="7" s="1"/>
  <c r="K39" i="5"/>
  <c r="I139" i="7" s="1"/>
  <c r="K15" i="5"/>
  <c r="I115" i="7" s="1"/>
  <c r="K22" i="5"/>
  <c r="I122" i="7" s="1"/>
  <c r="K23" i="5"/>
  <c r="I123" i="7" s="1"/>
  <c r="K16" i="5"/>
  <c r="I116" i="7" s="1"/>
  <c r="K21" i="5"/>
  <c r="I121" i="7" s="1"/>
  <c r="V39" i="3"/>
  <c r="CO39" i="3" s="1"/>
  <c r="CN39" i="3"/>
  <c r="J42" i="16"/>
  <c r="X42" i="16" s="1"/>
  <c r="J54" i="16"/>
  <c r="X54" i="16" s="1"/>
  <c r="J51" i="16"/>
  <c r="X51" i="16" s="1"/>
  <c r="J139" i="9"/>
  <c r="K43" i="9" s="1"/>
  <c r="K53" i="9"/>
  <c r="M47" i="9"/>
  <c r="K48" i="16" s="1"/>
  <c r="K50" i="9"/>
  <c r="J48" i="9"/>
  <c r="I42" i="9"/>
  <c r="J44" i="9"/>
  <c r="S7" i="9"/>
  <c r="U6" i="7"/>
  <c r="T107" i="7"/>
  <c r="T57" i="7"/>
  <c r="K41" i="9"/>
  <c r="J147" i="9"/>
  <c r="R8" i="9"/>
  <c r="R103" i="9"/>
  <c r="R104" i="9" s="1"/>
  <c r="X47" i="16"/>
  <c r="J45" i="9"/>
  <c r="J52" i="9"/>
  <c r="X44" i="16"/>
  <c r="J142" i="9"/>
  <c r="J45" i="16" l="1"/>
  <c r="E91" i="9"/>
  <c r="J53" i="16"/>
  <c r="E99" i="9"/>
  <c r="J46" i="16"/>
  <c r="E92" i="9"/>
  <c r="J49" i="16"/>
  <c r="E95" i="9"/>
  <c r="K139" i="9"/>
  <c r="L43" i="9" s="1"/>
  <c r="L139" i="9" s="1"/>
  <c r="K146" i="9"/>
  <c r="L50" i="9" s="1"/>
  <c r="L146" i="9" s="1"/>
  <c r="K149" i="9"/>
  <c r="L53" i="9" s="1"/>
  <c r="L149" i="9" s="1"/>
  <c r="P92" i="14"/>
  <c r="L70" i="3" s="1"/>
  <c r="CE70" i="3" s="1"/>
  <c r="P127" i="14"/>
  <c r="L107" i="3" s="1"/>
  <c r="CE107" i="3" s="1"/>
  <c r="P79" i="14"/>
  <c r="L57" i="3" s="1"/>
  <c r="CE57" i="3" s="1"/>
  <c r="P55" i="14"/>
  <c r="L30" i="3" s="1"/>
  <c r="CE30" i="3" s="1"/>
  <c r="P47" i="14"/>
  <c r="L22" i="3" s="1"/>
  <c r="CE22" i="3" s="1"/>
  <c r="P67" i="14"/>
  <c r="L45" i="3" s="1"/>
  <c r="CE45" i="3" s="1"/>
  <c r="P36" i="14"/>
  <c r="L11" i="3" s="1"/>
  <c r="CE11" i="3" s="1"/>
  <c r="P82" i="14"/>
  <c r="L60" i="3" s="1"/>
  <c r="CE60" i="3" s="1"/>
  <c r="P114" i="14"/>
  <c r="L94" i="3" s="1"/>
  <c r="CE94" i="3" s="1"/>
  <c r="P103" i="14"/>
  <c r="L83" i="3" s="1"/>
  <c r="CE83" i="3" s="1"/>
  <c r="P105" i="14"/>
  <c r="L85" i="3" s="1"/>
  <c r="CE85" i="3" s="1"/>
  <c r="I131" i="7"/>
  <c r="P111" i="14"/>
  <c r="L91" i="3" s="1"/>
  <c r="CE91" i="3" s="1"/>
  <c r="I133" i="7"/>
  <c r="P40" i="14"/>
  <c r="L15" i="3" s="1"/>
  <c r="CE15" i="3" s="1"/>
  <c r="P120" i="14"/>
  <c r="L100" i="3" s="1"/>
  <c r="CE100" i="3" s="1"/>
  <c r="P86" i="14"/>
  <c r="L64" i="3" s="1"/>
  <c r="CE64" i="3" s="1"/>
  <c r="P98" i="14"/>
  <c r="L78" i="3" s="1"/>
  <c r="CE78" i="3" s="1"/>
  <c r="P38" i="14"/>
  <c r="L13" i="3" s="1"/>
  <c r="P9" i="14" s="1"/>
  <c r="P43" i="14"/>
  <c r="L18" i="3" s="1"/>
  <c r="CE18" i="3" s="1"/>
  <c r="P59" i="14"/>
  <c r="L34" i="3" s="1"/>
  <c r="CE34" i="3" s="1"/>
  <c r="P93" i="14"/>
  <c r="L71" i="3" s="1"/>
  <c r="CE71" i="3" s="1"/>
  <c r="P116" i="14"/>
  <c r="L96" i="3" s="1"/>
  <c r="CE96" i="3" s="1"/>
  <c r="P91" i="14"/>
  <c r="L69" i="3" s="1"/>
  <c r="CE69" i="3" s="1"/>
  <c r="P119" i="14"/>
  <c r="L99" i="3" s="1"/>
  <c r="CE99" i="3" s="1"/>
  <c r="P125" i="14"/>
  <c r="L105" i="3" s="1"/>
  <c r="CE105" i="3" s="1"/>
  <c r="P108" i="14"/>
  <c r="L88" i="3" s="1"/>
  <c r="CE88" i="3" s="1"/>
  <c r="P50" i="14"/>
  <c r="L25" i="3" s="1"/>
  <c r="CE25" i="3" s="1"/>
  <c r="P75" i="14"/>
  <c r="L53" i="3" s="1"/>
  <c r="CE53" i="3" s="1"/>
  <c r="P124" i="14"/>
  <c r="P61" i="14"/>
  <c r="L36" i="3" s="1"/>
  <c r="CE36" i="3" s="1"/>
  <c r="P76" i="14"/>
  <c r="L54" i="3" s="1"/>
  <c r="CE54" i="3" s="1"/>
  <c r="P71" i="14"/>
  <c r="L49" i="3" s="1"/>
  <c r="P13" i="14" s="1"/>
  <c r="P52" i="14"/>
  <c r="L27" i="3" s="1"/>
  <c r="CE27" i="3" s="1"/>
  <c r="P113" i="14"/>
  <c r="L93" i="3" s="1"/>
  <c r="CE93" i="3" s="1"/>
  <c r="P66" i="14"/>
  <c r="L44" i="3" s="1"/>
  <c r="P11" i="14" s="1"/>
  <c r="P87" i="14"/>
  <c r="L65" i="3" s="1"/>
  <c r="CE65" i="3" s="1"/>
  <c r="P106" i="14"/>
  <c r="L86" i="3" s="1"/>
  <c r="CE86" i="3" s="1"/>
  <c r="P84" i="14"/>
  <c r="L62" i="3" s="1"/>
  <c r="CE62" i="3" s="1"/>
  <c r="P77" i="14"/>
  <c r="L55" i="3" s="1"/>
  <c r="CE55" i="3" s="1"/>
  <c r="P54" i="14"/>
  <c r="L29" i="3" s="1"/>
  <c r="CE29" i="3" s="1"/>
  <c r="P112" i="14"/>
  <c r="L92" i="3" s="1"/>
  <c r="CE92" i="3" s="1"/>
  <c r="P53" i="14"/>
  <c r="L28" i="3" s="1"/>
  <c r="CE28" i="3" s="1"/>
  <c r="P39" i="14"/>
  <c r="L14" i="3" s="1"/>
  <c r="CE14" i="3" s="1"/>
  <c r="P107" i="14"/>
  <c r="L87" i="3" s="1"/>
  <c r="CE87" i="3" s="1"/>
  <c r="L104" i="3"/>
  <c r="CE104" i="3" s="1"/>
  <c r="P35" i="14"/>
  <c r="P48" i="14"/>
  <c r="L23" i="3" s="1"/>
  <c r="CE23" i="3" s="1"/>
  <c r="P68" i="14"/>
  <c r="L46" i="3" s="1"/>
  <c r="CE46" i="3" s="1"/>
  <c r="L80" i="3"/>
  <c r="CE80" i="3" s="1"/>
  <c r="P90" i="14"/>
  <c r="L68" i="3" s="1"/>
  <c r="CE68" i="3" s="1"/>
  <c r="P72" i="14"/>
  <c r="L50" i="3" s="1"/>
  <c r="CE50" i="3" s="1"/>
  <c r="P121" i="14"/>
  <c r="L101" i="3" s="1"/>
  <c r="CE101" i="3" s="1"/>
  <c r="P56" i="14"/>
  <c r="L31" i="3" s="1"/>
  <c r="CE31" i="3" s="1"/>
  <c r="P81" i="14"/>
  <c r="L59" i="3" s="1"/>
  <c r="CE59" i="3" s="1"/>
  <c r="P57" i="14"/>
  <c r="L32" i="3" s="1"/>
  <c r="CE32" i="3" s="1"/>
  <c r="P94" i="14"/>
  <c r="L72" i="3" s="1"/>
  <c r="CE72" i="3" s="1"/>
  <c r="P37" i="14"/>
  <c r="L12" i="3" s="1"/>
  <c r="CE12" i="3" s="1"/>
  <c r="P58" i="14"/>
  <c r="L33" i="3" s="1"/>
  <c r="CE33" i="3" s="1"/>
  <c r="P115" i="14"/>
  <c r="L95" i="3" s="1"/>
  <c r="CE95" i="3" s="1"/>
  <c r="P104" i="14"/>
  <c r="L84" i="3" s="1"/>
  <c r="CE84" i="3" s="1"/>
  <c r="P126" i="14"/>
  <c r="L106" i="3" s="1"/>
  <c r="CE106" i="3" s="1"/>
  <c r="P85" i="14"/>
  <c r="L63" i="3" s="1"/>
  <c r="CE63" i="3" s="1"/>
  <c r="P70" i="14"/>
  <c r="L48" i="3" s="1"/>
  <c r="CE48" i="3" s="1"/>
  <c r="P88" i="14"/>
  <c r="L66" i="3" s="1"/>
  <c r="CE66" i="3" s="1"/>
  <c r="P73" i="14"/>
  <c r="L51" i="3" s="1"/>
  <c r="CE51" i="3" s="1"/>
  <c r="P80" i="14"/>
  <c r="L58" i="3" s="1"/>
  <c r="P42" i="14"/>
  <c r="L17" i="3" s="1"/>
  <c r="CE17" i="3" s="1"/>
  <c r="P74" i="14"/>
  <c r="L52" i="3" s="1"/>
  <c r="CE52" i="3" s="1"/>
  <c r="P99" i="14"/>
  <c r="L79" i="3" s="1"/>
  <c r="CE79" i="3" s="1"/>
  <c r="P117" i="14"/>
  <c r="L97" i="3" s="1"/>
  <c r="CE97" i="3" s="1"/>
  <c r="P122" i="14"/>
  <c r="L102" i="3" s="1"/>
  <c r="CE102" i="3" s="1"/>
  <c r="P89" i="14"/>
  <c r="L67" i="3" s="1"/>
  <c r="CE67" i="3" s="1"/>
  <c r="P123" i="14"/>
  <c r="L103" i="3" s="1"/>
  <c r="CE103" i="3" s="1"/>
  <c r="P46" i="14"/>
  <c r="L21" i="3" s="1"/>
  <c r="CE21" i="3" s="1"/>
  <c r="P60" i="14"/>
  <c r="L35" i="3" s="1"/>
  <c r="CE35" i="3" s="1"/>
  <c r="P41" i="14"/>
  <c r="L16" i="3" s="1"/>
  <c r="CE16" i="3" s="1"/>
  <c r="P110" i="14"/>
  <c r="L90" i="3" s="1"/>
  <c r="CE90" i="3" s="1"/>
  <c r="P109" i="14"/>
  <c r="L89" i="3" s="1"/>
  <c r="CE89" i="3" s="1"/>
  <c r="P101" i="14"/>
  <c r="L81" i="3" s="1"/>
  <c r="P102" i="14"/>
  <c r="L82" i="3" s="1"/>
  <c r="CE82" i="3" s="1"/>
  <c r="P69" i="14"/>
  <c r="L47" i="3" s="1"/>
  <c r="CE47" i="3" s="1"/>
  <c r="P44" i="14"/>
  <c r="L19" i="3" s="1"/>
  <c r="CE19" i="3" s="1"/>
  <c r="L145" i="3"/>
  <c r="W39" i="3"/>
  <c r="CP39" i="3" s="1"/>
  <c r="CE98" i="3"/>
  <c r="CE73" i="3"/>
  <c r="CE56" i="3"/>
  <c r="CE20" i="3"/>
  <c r="CE61" i="3"/>
  <c r="CE37" i="3"/>
  <c r="CE38" i="3"/>
  <c r="CE24" i="3"/>
  <c r="J148" i="9"/>
  <c r="K52" i="9" s="1"/>
  <c r="J140" i="9"/>
  <c r="K44" i="9" s="1"/>
  <c r="J141" i="9"/>
  <c r="K45" i="9" s="1"/>
  <c r="U57" i="7"/>
  <c r="T7" i="9"/>
  <c r="V6" i="7"/>
  <c r="U107" i="7"/>
  <c r="J144" i="9"/>
  <c r="M143" i="9"/>
  <c r="N47" i="9" s="1"/>
  <c r="K46" i="9"/>
  <c r="X53" i="16"/>
  <c r="K51" i="9"/>
  <c r="S8" i="9"/>
  <c r="S103" i="9"/>
  <c r="S104" i="9" s="1"/>
  <c r="M49" i="9"/>
  <c r="K50" i="16" s="1"/>
  <c r="X49" i="16"/>
  <c r="Y48" i="16"/>
  <c r="X46" i="16"/>
  <c r="X45" i="16"/>
  <c r="I138" i="9"/>
  <c r="L10" i="3" l="1"/>
  <c r="CE10" i="3" s="1"/>
  <c r="K147" i="9"/>
  <c r="L51" i="9" s="1"/>
  <c r="L147" i="9" s="1"/>
  <c r="K141" i="9"/>
  <c r="L45" i="9" s="1"/>
  <c r="K142" i="9"/>
  <c r="L46" i="9" s="1"/>
  <c r="K140" i="9"/>
  <c r="L44" i="9" s="1"/>
  <c r="L140" i="9" s="1"/>
  <c r="P12" i="14"/>
  <c r="CE49" i="3"/>
  <c r="CE13" i="3"/>
  <c r="CE44" i="3"/>
  <c r="P10" i="14"/>
  <c r="CO40" i="14" s="1"/>
  <c r="L74" i="3"/>
  <c r="M110" i="3" s="1"/>
  <c r="CE58" i="3"/>
  <c r="L40" i="3"/>
  <c r="M76" i="3" s="1"/>
  <c r="L108" i="3"/>
  <c r="P31" i="14"/>
  <c r="CE81" i="3"/>
  <c r="X39" i="3"/>
  <c r="CQ39" i="3" s="1"/>
  <c r="CO36" i="14"/>
  <c r="M145" i="9"/>
  <c r="N49" i="9" s="1"/>
  <c r="M53" i="9"/>
  <c r="K54" i="16" s="1"/>
  <c r="Y54" i="16" s="1"/>
  <c r="M43" i="9"/>
  <c r="M50" i="9"/>
  <c r="K148" i="9"/>
  <c r="U7" i="9"/>
  <c r="V57" i="7"/>
  <c r="W6" i="7"/>
  <c r="V107" i="7"/>
  <c r="K48" i="9"/>
  <c r="J42" i="9"/>
  <c r="Y50" i="16"/>
  <c r="N143" i="9"/>
  <c r="O47" i="9" s="1"/>
  <c r="O143" i="9" s="1"/>
  <c r="P47" i="9" s="1"/>
  <c r="P143" i="9" s="1"/>
  <c r="Q47" i="9" s="1"/>
  <c r="T8" i="9"/>
  <c r="T103" i="9"/>
  <c r="T104" i="9" s="1"/>
  <c r="J43" i="16" l="1"/>
  <c r="E89" i="9"/>
  <c r="K51" i="16"/>
  <c r="Y51" i="16" s="1"/>
  <c r="F94" i="9"/>
  <c r="L41" i="5"/>
  <c r="L142" i="9"/>
  <c r="M46" i="9" s="1"/>
  <c r="K47" i="16" s="1"/>
  <c r="L141" i="9"/>
  <c r="M45" i="9" s="1"/>
  <c r="K144" i="9"/>
  <c r="L48" i="9" s="1"/>
  <c r="L144" i="9" s="1"/>
  <c r="Q143" i="9"/>
  <c r="R47" i="9" s="1"/>
  <c r="R143" i="9" s="1"/>
  <c r="S47" i="9" s="1"/>
  <c r="M48" i="16" s="1"/>
  <c r="AA48" i="16" s="1"/>
  <c r="K44" i="16"/>
  <c r="Y44" i="16" s="1"/>
  <c r="BC80" i="14"/>
  <c r="CO38" i="14"/>
  <c r="CO108" i="14"/>
  <c r="BC72" i="14"/>
  <c r="L33" i="5"/>
  <c r="J133" i="7" s="1"/>
  <c r="CO121" i="14"/>
  <c r="BC119" i="14"/>
  <c r="BC76" i="14"/>
  <c r="CO43" i="14"/>
  <c r="BC48" i="14"/>
  <c r="CO118" i="14"/>
  <c r="BC35" i="14"/>
  <c r="BC106" i="14"/>
  <c r="CO122" i="14"/>
  <c r="CO111" i="14"/>
  <c r="CO90" i="14"/>
  <c r="BC114" i="14"/>
  <c r="CO49" i="14"/>
  <c r="CO72" i="14"/>
  <c r="BC79" i="14"/>
  <c r="CO114" i="14"/>
  <c r="CO57" i="14"/>
  <c r="CO80" i="14"/>
  <c r="CO85" i="14"/>
  <c r="BC66" i="14"/>
  <c r="CO105" i="14"/>
  <c r="BC67" i="14"/>
  <c r="BC86" i="14"/>
  <c r="BC90" i="14"/>
  <c r="CO116" i="14"/>
  <c r="CO44" i="14"/>
  <c r="L32" i="5"/>
  <c r="J132" i="7" s="1"/>
  <c r="L31" i="5"/>
  <c r="L9" i="5"/>
  <c r="J109" i="7" s="1"/>
  <c r="BC84" i="14"/>
  <c r="BC110" i="14"/>
  <c r="BC60" i="14"/>
  <c r="BC100" i="14"/>
  <c r="BC55" i="14"/>
  <c r="CO41" i="14"/>
  <c r="CO100" i="14"/>
  <c r="CO60" i="14"/>
  <c r="BC44" i="14"/>
  <c r="CO94" i="14"/>
  <c r="BC39" i="14"/>
  <c r="CO124" i="14"/>
  <c r="CO88" i="14"/>
  <c r="CO52" i="14"/>
  <c r="L35" i="5"/>
  <c r="J135" i="7" s="1"/>
  <c r="L12" i="5"/>
  <c r="J112" i="7" s="1"/>
  <c r="CO125" i="14"/>
  <c r="CO35" i="14"/>
  <c r="BC108" i="14"/>
  <c r="CO81" i="14"/>
  <c r="BC56" i="14"/>
  <c r="CO110" i="14"/>
  <c r="CO70" i="14"/>
  <c r="CO123" i="14"/>
  <c r="CO83" i="14"/>
  <c r="BC40" i="14"/>
  <c r="Q40" i="14" s="1"/>
  <c r="M15" i="3" s="1"/>
  <c r="CO107" i="14"/>
  <c r="CO82" i="14"/>
  <c r="CO51" i="14"/>
  <c r="BC122" i="14"/>
  <c r="CO86" i="14"/>
  <c r="CO69" i="14"/>
  <c r="BC51" i="14"/>
  <c r="CO115" i="14"/>
  <c r="BC111" i="14"/>
  <c r="CO91" i="14"/>
  <c r="BC87" i="14"/>
  <c r="CO73" i="14"/>
  <c r="BC63" i="14"/>
  <c r="CO47" i="14"/>
  <c r="CO119" i="14"/>
  <c r="BC115" i="14"/>
  <c r="Q115" i="14" s="1"/>
  <c r="M95" i="3" s="1"/>
  <c r="CO101" i="14"/>
  <c r="CO95" i="14"/>
  <c r="BC91" i="14"/>
  <c r="CO77" i="14"/>
  <c r="CO58" i="14"/>
  <c r="CO42" i="14"/>
  <c r="BC58" i="14"/>
  <c r="BC50" i="14"/>
  <c r="BC42" i="14"/>
  <c r="BC125" i="14"/>
  <c r="BC117" i="14"/>
  <c r="BC109" i="14"/>
  <c r="BC101" i="14"/>
  <c r="Q101" i="14" s="1"/>
  <c r="M81" i="3" s="1"/>
  <c r="BC89" i="14"/>
  <c r="BC81" i="14"/>
  <c r="BC73" i="14"/>
  <c r="Q73" i="14" s="1"/>
  <c r="M51" i="3" s="1"/>
  <c r="BC61" i="14"/>
  <c r="BC53" i="14"/>
  <c r="BC45" i="14"/>
  <c r="BC37" i="14"/>
  <c r="CO62" i="14"/>
  <c r="BC68" i="14"/>
  <c r="BC104" i="14"/>
  <c r="CO127" i="14"/>
  <c r="CO87" i="14"/>
  <c r="BC59" i="14"/>
  <c r="CO106" i="14"/>
  <c r="CO66" i="14"/>
  <c r="BC120" i="14"/>
  <c r="BC103" i="14"/>
  <c r="BC78" i="14"/>
  <c r="CO126" i="14"/>
  <c r="CO109" i="14"/>
  <c r="BC82" i="14"/>
  <c r="Q82" i="14" s="1"/>
  <c r="M60" i="3" s="1"/>
  <c r="CO63" i="14"/>
  <c r="BC127" i="14"/>
  <c r="Q127" i="14" s="1"/>
  <c r="M107" i="3" s="1"/>
  <c r="CO113" i="14"/>
  <c r="CO99" i="14"/>
  <c r="CO89" i="14"/>
  <c r="CO75" i="14"/>
  <c r="BC71" i="14"/>
  <c r="CO55" i="14"/>
  <c r="CO39" i="14"/>
  <c r="CO117" i="14"/>
  <c r="CO103" i="14"/>
  <c r="BC99" i="14"/>
  <c r="CO93" i="14"/>
  <c r="CO79" i="14"/>
  <c r="BC75" i="14"/>
  <c r="CO50" i="14"/>
  <c r="BC62" i="14"/>
  <c r="BC54" i="14"/>
  <c r="BC46" i="14"/>
  <c r="BC38" i="14"/>
  <c r="BC121" i="14"/>
  <c r="BC113" i="14"/>
  <c r="BC105" i="14"/>
  <c r="BC93" i="14"/>
  <c r="BC85" i="14"/>
  <c r="BC77" i="14"/>
  <c r="Q77" i="14" s="1"/>
  <c r="M55" i="3" s="1"/>
  <c r="BC69" i="14"/>
  <c r="BC57" i="14"/>
  <c r="BC49" i="14"/>
  <c r="BC41" i="14"/>
  <c r="BC43" i="14"/>
  <c r="BC94" i="14"/>
  <c r="BC123" i="14"/>
  <c r="BC83" i="14"/>
  <c r="CO46" i="14"/>
  <c r="BC102" i="14"/>
  <c r="CO59" i="14"/>
  <c r="BC118" i="14"/>
  <c r="BC95" i="14"/>
  <c r="CO67" i="14"/>
  <c r="BC124" i="14"/>
  <c r="BC107" i="14"/>
  <c r="CO71" i="14"/>
  <c r="CO54" i="14"/>
  <c r="BC126" i="14"/>
  <c r="BC112" i="14"/>
  <c r="CO98" i="14"/>
  <c r="BC88" i="14"/>
  <c r="CO74" i="14"/>
  <c r="BC70" i="14"/>
  <c r="BC52" i="14"/>
  <c r="BC36" i="14"/>
  <c r="Q36" i="14" s="1"/>
  <c r="M11" i="3" s="1"/>
  <c r="I117" i="3" s="1"/>
  <c r="BC116" i="14"/>
  <c r="CO102" i="14"/>
  <c r="BC98" i="14"/>
  <c r="BC92" i="14"/>
  <c r="CO78" i="14"/>
  <c r="BC74" i="14"/>
  <c r="BC47" i="14"/>
  <c r="CO61" i="14"/>
  <c r="CO53" i="14"/>
  <c r="CO45" i="14"/>
  <c r="CO37" i="14"/>
  <c r="CO120" i="14"/>
  <c r="CO112" i="14"/>
  <c r="CO104" i="14"/>
  <c r="CO92" i="14"/>
  <c r="CO84" i="14"/>
  <c r="CO76" i="14"/>
  <c r="CO68" i="14"/>
  <c r="CO56" i="14"/>
  <c r="CO48" i="14"/>
  <c r="L28" i="5"/>
  <c r="J128" i="7" s="1"/>
  <c r="L41" i="3"/>
  <c r="L109" i="3"/>
  <c r="L75" i="3"/>
  <c r="L26" i="5"/>
  <c r="J126" i="7" s="1"/>
  <c r="L11" i="5"/>
  <c r="J111" i="7" s="1"/>
  <c r="L23" i="5"/>
  <c r="J123" i="7" s="1"/>
  <c r="L15" i="5"/>
  <c r="J115" i="7" s="1"/>
  <c r="L27" i="5"/>
  <c r="J127" i="7" s="1"/>
  <c r="L14" i="5"/>
  <c r="J114" i="7" s="1"/>
  <c r="L21" i="5"/>
  <c r="J121" i="7" s="1"/>
  <c r="L36" i="5"/>
  <c r="J136" i="7" s="1"/>
  <c r="L39" i="5"/>
  <c r="J139" i="7" s="1"/>
  <c r="L25" i="5"/>
  <c r="J125" i="7" s="1"/>
  <c r="L34" i="5"/>
  <c r="J134" i="7" s="1"/>
  <c r="L10" i="5"/>
  <c r="J110" i="7" s="1"/>
  <c r="L20" i="5"/>
  <c r="J120" i="7" s="1"/>
  <c r="L38" i="5"/>
  <c r="J138" i="7" s="1"/>
  <c r="L19" i="5"/>
  <c r="J119" i="7" s="1"/>
  <c r="L17" i="5"/>
  <c r="J117" i="7" s="1"/>
  <c r="L13" i="5"/>
  <c r="J113" i="7" s="1"/>
  <c r="L37" i="5"/>
  <c r="J137" i="7" s="1"/>
  <c r="L40" i="5"/>
  <c r="J140" i="7" s="1"/>
  <c r="L16" i="5"/>
  <c r="J116" i="7" s="1"/>
  <c r="L24" i="5"/>
  <c r="J124" i="7" s="1"/>
  <c r="L22" i="5"/>
  <c r="J122" i="7" s="1"/>
  <c r="L29" i="5"/>
  <c r="J129" i="7" s="1"/>
  <c r="L18" i="5"/>
  <c r="J118" i="7" s="1"/>
  <c r="L30" i="5"/>
  <c r="J130" i="7" s="1"/>
  <c r="Y39" i="3"/>
  <c r="CR39" i="3" s="1"/>
  <c r="N145" i="9"/>
  <c r="O49" i="9" s="1"/>
  <c r="O145" i="9" s="1"/>
  <c r="P49" i="9" s="1"/>
  <c r="P145" i="9" s="1"/>
  <c r="Q49" i="9" s="1"/>
  <c r="K182" i="3"/>
  <c r="K217" i="3"/>
  <c r="L48" i="16"/>
  <c r="Z48" i="16" s="1"/>
  <c r="M149" i="9"/>
  <c r="N53" i="9" s="1"/>
  <c r="M146" i="9"/>
  <c r="N50" i="9" s="1"/>
  <c r="J138" i="9"/>
  <c r="K42" i="9" s="1"/>
  <c r="M44" i="9"/>
  <c r="M51" i="9"/>
  <c r="K52" i="16" s="1"/>
  <c r="Y52" i="16" s="1"/>
  <c r="X43" i="16"/>
  <c r="U103" i="9"/>
  <c r="U104" i="9" s="1"/>
  <c r="U8" i="9"/>
  <c r="L52" i="9"/>
  <c r="M139" i="9"/>
  <c r="N43" i="9" s="1"/>
  <c r="N139" i="9" s="1"/>
  <c r="O43" i="9" s="1"/>
  <c r="O139" i="9" s="1"/>
  <c r="X6" i="7"/>
  <c r="V7" i="9"/>
  <c r="W107" i="7"/>
  <c r="W57" i="7"/>
  <c r="F96" i="9" l="1"/>
  <c r="Q98" i="14"/>
  <c r="M78" i="3" s="1"/>
  <c r="I185" i="3" s="1"/>
  <c r="Q99" i="14"/>
  <c r="M79" i="3" s="1"/>
  <c r="I186" i="3" s="1"/>
  <c r="J141" i="7"/>
  <c r="Q38" i="14"/>
  <c r="M13" i="3" s="1"/>
  <c r="CF13" i="3" s="1"/>
  <c r="K46" i="16"/>
  <c r="Y46" i="16" s="1"/>
  <c r="K45" i="16"/>
  <c r="Y45" i="16" s="1"/>
  <c r="K138" i="9"/>
  <c r="L42" i="9" s="1"/>
  <c r="Q51" i="14"/>
  <c r="M26" i="3" s="1"/>
  <c r="I132" i="3" s="1"/>
  <c r="Q46" i="14"/>
  <c r="M21" i="3" s="1"/>
  <c r="I127" i="3" s="1"/>
  <c r="Q90" i="14"/>
  <c r="M68" i="3" s="1"/>
  <c r="I174" i="3" s="1"/>
  <c r="Q66" i="14"/>
  <c r="M44" i="3" s="1"/>
  <c r="I150" i="3" s="1"/>
  <c r="Q78" i="14"/>
  <c r="M56" i="3" s="1"/>
  <c r="CF56" i="3" s="1"/>
  <c r="Q80" i="14"/>
  <c r="M58" i="3" s="1"/>
  <c r="I164" i="3" s="1"/>
  <c r="Q76" i="14"/>
  <c r="M54" i="3" s="1"/>
  <c r="CF54" i="3" s="1"/>
  <c r="Q108" i="14"/>
  <c r="M88" i="3" s="1"/>
  <c r="I195" i="3" s="1"/>
  <c r="Q84" i="14"/>
  <c r="M62" i="3" s="1"/>
  <c r="I168" i="3" s="1"/>
  <c r="Q48" i="14"/>
  <c r="M23" i="3" s="1"/>
  <c r="CF23" i="3" s="1"/>
  <c r="Q72" i="14"/>
  <c r="M50" i="3" s="1"/>
  <c r="CF50" i="3" s="1"/>
  <c r="Q69" i="14"/>
  <c r="M47" i="3" s="1"/>
  <c r="I153" i="3" s="1"/>
  <c r="Q122" i="14"/>
  <c r="M102" i="3" s="1"/>
  <c r="I209" i="3" s="1"/>
  <c r="Q49" i="14"/>
  <c r="M24" i="3" s="1"/>
  <c r="I130" i="3" s="1"/>
  <c r="Q121" i="14"/>
  <c r="M101" i="3" s="1"/>
  <c r="I208" i="3" s="1"/>
  <c r="Q119" i="14"/>
  <c r="M99" i="3" s="1"/>
  <c r="I206" i="3" s="1"/>
  <c r="Q67" i="14"/>
  <c r="M45" i="3" s="1"/>
  <c r="Q12" i="14" s="1"/>
  <c r="Q118" i="14"/>
  <c r="M98" i="3" s="1"/>
  <c r="I205" i="3" s="1"/>
  <c r="Q105" i="14"/>
  <c r="M85" i="3" s="1"/>
  <c r="CF85" i="3" s="1"/>
  <c r="Q61" i="14"/>
  <c r="M36" i="3" s="1"/>
  <c r="I142" i="3" s="1"/>
  <c r="Q111" i="14"/>
  <c r="M91" i="3" s="1"/>
  <c r="I198" i="3" s="1"/>
  <c r="Q116" i="14"/>
  <c r="M96" i="3" s="1"/>
  <c r="I203" i="3" s="1"/>
  <c r="Q57" i="14"/>
  <c r="M32" i="3" s="1"/>
  <c r="I138" i="3" s="1"/>
  <c r="Q53" i="14"/>
  <c r="M28" i="3" s="1"/>
  <c r="I134" i="3" s="1"/>
  <c r="Q42" i="14"/>
  <c r="M17" i="3" s="1"/>
  <c r="CF17" i="3" s="1"/>
  <c r="Q55" i="14"/>
  <c r="M30" i="3" s="1"/>
  <c r="I136" i="3" s="1"/>
  <c r="Q85" i="14"/>
  <c r="M63" i="3" s="1"/>
  <c r="CF63" i="3" s="1"/>
  <c r="Q114" i="14"/>
  <c r="M94" i="3" s="1"/>
  <c r="I201" i="3" s="1"/>
  <c r="Q86" i="14"/>
  <c r="M64" i="3" s="1"/>
  <c r="CF64" i="3" s="1"/>
  <c r="Q68" i="14"/>
  <c r="M46" i="3" s="1"/>
  <c r="I152" i="3" s="1"/>
  <c r="Q70" i="14"/>
  <c r="M48" i="3" s="1"/>
  <c r="I154" i="3" s="1"/>
  <c r="Q79" i="14"/>
  <c r="M57" i="3" s="1"/>
  <c r="I163" i="3" s="1"/>
  <c r="Q35" i="14"/>
  <c r="M10" i="3" s="1"/>
  <c r="Q47" i="14"/>
  <c r="M22" i="3" s="1"/>
  <c r="I128" i="3" s="1"/>
  <c r="Q95" i="14"/>
  <c r="M73" i="3" s="1"/>
  <c r="I179" i="3" s="1"/>
  <c r="Q43" i="14"/>
  <c r="M18" i="3" s="1"/>
  <c r="I124" i="3" s="1"/>
  <c r="Q124" i="14"/>
  <c r="M104" i="3" s="1"/>
  <c r="CF104" i="3" s="1"/>
  <c r="Q59" i="14"/>
  <c r="M34" i="3" s="1"/>
  <c r="CF34" i="3" s="1"/>
  <c r="Q123" i="14"/>
  <c r="M103" i="3" s="1"/>
  <c r="I210" i="3" s="1"/>
  <c r="Q93" i="14"/>
  <c r="M71" i="3" s="1"/>
  <c r="CF71" i="3" s="1"/>
  <c r="Q89" i="14"/>
  <c r="M67" i="3" s="1"/>
  <c r="I173" i="3" s="1"/>
  <c r="Q106" i="14"/>
  <c r="M86" i="3" s="1"/>
  <c r="CF86" i="3" s="1"/>
  <c r="Q81" i="14"/>
  <c r="M59" i="3" s="1"/>
  <c r="I165" i="3" s="1"/>
  <c r="Q91" i="14"/>
  <c r="M69" i="3" s="1"/>
  <c r="I175" i="3" s="1"/>
  <c r="Q44" i="14"/>
  <c r="M19" i="3" s="1"/>
  <c r="Q125" i="14"/>
  <c r="M105" i="3" s="1"/>
  <c r="I212" i="3" s="1"/>
  <c r="Q88" i="14"/>
  <c r="M66" i="3" s="1"/>
  <c r="I172" i="3" s="1"/>
  <c r="Q56" i="14"/>
  <c r="M31" i="3" s="1"/>
  <c r="I137" i="3" s="1"/>
  <c r="Q87" i="14"/>
  <c r="M65" i="3" s="1"/>
  <c r="CF65" i="3" s="1"/>
  <c r="Q104" i="14"/>
  <c r="M84" i="3" s="1"/>
  <c r="CF84" i="3" s="1"/>
  <c r="Q45" i="14"/>
  <c r="M20" i="3" s="1"/>
  <c r="CF20" i="3" s="1"/>
  <c r="Q74" i="14"/>
  <c r="M52" i="3" s="1"/>
  <c r="I158" i="3" s="1"/>
  <c r="Q83" i="14"/>
  <c r="M61" i="3" s="1"/>
  <c r="I167" i="3" s="1"/>
  <c r="Q41" i="14"/>
  <c r="M16" i="3" s="1"/>
  <c r="CF16" i="3" s="1"/>
  <c r="Q54" i="14"/>
  <c r="M29" i="3" s="1"/>
  <c r="CF29" i="3" s="1"/>
  <c r="Q117" i="14"/>
  <c r="M97" i="3" s="1"/>
  <c r="I204" i="3" s="1"/>
  <c r="Q126" i="14"/>
  <c r="M106" i="3" s="1"/>
  <c r="I213" i="3" s="1"/>
  <c r="Q50" i="14"/>
  <c r="M25" i="3" s="1"/>
  <c r="CF25" i="3" s="1"/>
  <c r="Q110" i="14"/>
  <c r="M90" i="3" s="1"/>
  <c r="I197" i="3" s="1"/>
  <c r="Q94" i="14"/>
  <c r="M72" i="3" s="1"/>
  <c r="I178" i="3" s="1"/>
  <c r="J131" i="7"/>
  <c r="Q52" i="14"/>
  <c r="M27" i="3" s="1"/>
  <c r="I133" i="3" s="1"/>
  <c r="Q39" i="14"/>
  <c r="M14" i="3" s="1"/>
  <c r="CF14" i="3" s="1"/>
  <c r="Q100" i="14"/>
  <c r="M80" i="3" s="1"/>
  <c r="CF80" i="3" s="1"/>
  <c r="Q60" i="14"/>
  <c r="M35" i="3" s="1"/>
  <c r="Q58" i="14"/>
  <c r="M33" i="3" s="1"/>
  <c r="CF33" i="3" s="1"/>
  <c r="Q37" i="14"/>
  <c r="M12" i="3" s="1"/>
  <c r="CF12" i="3" s="1"/>
  <c r="Q75" i="14"/>
  <c r="M53" i="3" s="1"/>
  <c r="Q71" i="14"/>
  <c r="M49" i="3" s="1"/>
  <c r="Q13" i="14" s="1"/>
  <c r="Q113" i="14"/>
  <c r="M93" i="3" s="1"/>
  <c r="CF93" i="3" s="1"/>
  <c r="Q109" i="14"/>
  <c r="M89" i="3" s="1"/>
  <c r="I196" i="3" s="1"/>
  <c r="Q120" i="14"/>
  <c r="M100" i="3" s="1"/>
  <c r="CF100" i="3" s="1"/>
  <c r="Q62" i="14"/>
  <c r="M37" i="3" s="1"/>
  <c r="CF37" i="3" s="1"/>
  <c r="Q63" i="14"/>
  <c r="M38" i="3" s="1"/>
  <c r="I144" i="3" s="1"/>
  <c r="Q107" i="14"/>
  <c r="M87" i="3" s="1"/>
  <c r="I194" i="3" s="1"/>
  <c r="Q112" i="14"/>
  <c r="M92" i="3" s="1"/>
  <c r="I199" i="3" s="1"/>
  <c r="Q92" i="14"/>
  <c r="M70" i="3" s="1"/>
  <c r="I176" i="3" s="1"/>
  <c r="Q102" i="14"/>
  <c r="M82" i="3" s="1"/>
  <c r="CF82" i="3" s="1"/>
  <c r="Q103" i="14"/>
  <c r="M83" i="3" s="1"/>
  <c r="I190" i="3" s="1"/>
  <c r="CF11" i="3"/>
  <c r="Z39" i="3"/>
  <c r="CS39" i="3" s="1"/>
  <c r="M145" i="3"/>
  <c r="L50" i="16"/>
  <c r="I100" i="16" s="1"/>
  <c r="W100" i="16" s="1"/>
  <c r="S143" i="9"/>
  <c r="T47" i="9" s="1"/>
  <c r="I161" i="3"/>
  <c r="CF55" i="3"/>
  <c r="I214" i="3"/>
  <c r="CF107" i="3"/>
  <c r="I188" i="3"/>
  <c r="CF81" i="3"/>
  <c r="I166" i="3"/>
  <c r="CF60" i="3"/>
  <c r="I157" i="3"/>
  <c r="CF51" i="3"/>
  <c r="I98" i="16"/>
  <c r="W98" i="16" s="1"/>
  <c r="I202" i="3"/>
  <c r="CF95" i="3"/>
  <c r="I121" i="3"/>
  <c r="CF15" i="3"/>
  <c r="N146" i="9"/>
  <c r="O50" i="9" s="1"/>
  <c r="N149" i="9"/>
  <c r="O53" i="9" s="1"/>
  <c r="M147" i="9"/>
  <c r="N51" i="9" s="1"/>
  <c r="M141" i="9"/>
  <c r="N45" i="9" s="1"/>
  <c r="N141" i="9" s="1"/>
  <c r="O45" i="9" s="1"/>
  <c r="O141" i="9" s="1"/>
  <c r="P45" i="9" s="1"/>
  <c r="L46" i="16" s="1"/>
  <c r="Z46" i="16" s="1"/>
  <c r="M48" i="9"/>
  <c r="X57" i="7"/>
  <c r="Y6" i="7"/>
  <c r="W7" i="9"/>
  <c r="X107" i="7"/>
  <c r="P43" i="9"/>
  <c r="L148" i="9"/>
  <c r="M52" i="9" s="1"/>
  <c r="M148" i="9" s="1"/>
  <c r="N52" i="9" s="1"/>
  <c r="N148" i="9" s="1"/>
  <c r="O52" i="9" s="1"/>
  <c r="O148" i="9" s="1"/>
  <c r="M142" i="9"/>
  <c r="N46" i="9" s="1"/>
  <c r="M140" i="9"/>
  <c r="N44" i="9" s="1"/>
  <c r="N140" i="9" s="1"/>
  <c r="O44" i="9" s="1"/>
  <c r="O140" i="9" s="1"/>
  <c r="Y47" i="16"/>
  <c r="Q145" i="9"/>
  <c r="R49" i="9" s="1"/>
  <c r="R145" i="9" s="1"/>
  <c r="S49" i="9" s="1"/>
  <c r="S145" i="9" s="1"/>
  <c r="T49" i="9" s="1"/>
  <c r="T145" i="9" s="1"/>
  <c r="U49" i="9" s="1"/>
  <c r="U145" i="9" s="1"/>
  <c r="V103" i="9"/>
  <c r="V104" i="9" s="1"/>
  <c r="V8" i="9"/>
  <c r="F92" i="9" l="1"/>
  <c r="L44" i="16"/>
  <c r="I94" i="16" s="1"/>
  <c r="W94" i="16" s="1"/>
  <c r="F90" i="9"/>
  <c r="CF78" i="3"/>
  <c r="CF79" i="3"/>
  <c r="I119" i="3"/>
  <c r="Q9" i="14"/>
  <c r="I129" i="3"/>
  <c r="I191" i="3"/>
  <c r="CF21" i="3"/>
  <c r="CF26" i="3"/>
  <c r="L138" i="9"/>
  <c r="M42" i="9" s="1"/>
  <c r="K49" i="16"/>
  <c r="Y49" i="16" s="1"/>
  <c r="O149" i="9"/>
  <c r="P53" i="9" s="1"/>
  <c r="I139" i="3"/>
  <c r="I169" i="3"/>
  <c r="I200" i="3"/>
  <c r="CF46" i="3"/>
  <c r="CF68" i="3"/>
  <c r="I156" i="3"/>
  <c r="Q11" i="14"/>
  <c r="CF44" i="3"/>
  <c r="CF62" i="3"/>
  <c r="CF102" i="3"/>
  <c r="CF98" i="3"/>
  <c r="I131" i="3"/>
  <c r="CF96" i="3"/>
  <c r="CF24" i="3"/>
  <c r="CF105" i="3"/>
  <c r="I193" i="3"/>
  <c r="CF58" i="3"/>
  <c r="CF45" i="3"/>
  <c r="I151" i="3"/>
  <c r="I162" i="3"/>
  <c r="CF28" i="3"/>
  <c r="CF47" i="3"/>
  <c r="I160" i="3"/>
  <c r="CF66" i="3"/>
  <c r="CF30" i="3"/>
  <c r="I140" i="3"/>
  <c r="I123" i="3"/>
  <c r="CF88" i="3"/>
  <c r="CF36" i="3"/>
  <c r="I192" i="3"/>
  <c r="CF99" i="3"/>
  <c r="CF52" i="3"/>
  <c r="CF72" i="3"/>
  <c r="I122" i="3"/>
  <c r="CF69" i="3"/>
  <c r="CF18" i="3"/>
  <c r="CF73" i="3"/>
  <c r="I126" i="3"/>
  <c r="CF48" i="3"/>
  <c r="CF103" i="3"/>
  <c r="CF32" i="3"/>
  <c r="I118" i="3"/>
  <c r="CF101" i="3"/>
  <c r="CF59" i="3"/>
  <c r="CF22" i="3"/>
  <c r="Q10" i="14"/>
  <c r="CF94" i="3"/>
  <c r="CF57" i="3"/>
  <c r="CF27" i="3"/>
  <c r="CF31" i="3"/>
  <c r="I187" i="3"/>
  <c r="CF91" i="3"/>
  <c r="CF83" i="3"/>
  <c r="I135" i="3"/>
  <c r="I177" i="3"/>
  <c r="CF90" i="3"/>
  <c r="I211" i="3"/>
  <c r="CF19" i="3"/>
  <c r="I125" i="3"/>
  <c r="CF67" i="3"/>
  <c r="I170" i="3"/>
  <c r="I143" i="3"/>
  <c r="CF97" i="3"/>
  <c r="I171" i="3"/>
  <c r="I120" i="3"/>
  <c r="CF61" i="3"/>
  <c r="CF87" i="3"/>
  <c r="CF106" i="3"/>
  <c r="CF89" i="3"/>
  <c r="I207" i="3"/>
  <c r="CF70" i="3"/>
  <c r="M74" i="3"/>
  <c r="N110" i="3" s="1"/>
  <c r="CF49" i="3"/>
  <c r="CF53" i="3"/>
  <c r="I155" i="3"/>
  <c r="I159" i="3"/>
  <c r="CF92" i="3"/>
  <c r="M108" i="3"/>
  <c r="CF35" i="3"/>
  <c r="I141" i="3"/>
  <c r="CF38" i="3"/>
  <c r="Q31" i="14"/>
  <c r="I189" i="3"/>
  <c r="Z50" i="16"/>
  <c r="AA39" i="3"/>
  <c r="CT39" i="3" s="1"/>
  <c r="T143" i="9"/>
  <c r="U47" i="9" s="1"/>
  <c r="U143" i="9" s="1"/>
  <c r="V47" i="9" s="1"/>
  <c r="N48" i="16" s="1"/>
  <c r="AB48" i="16" s="1"/>
  <c r="M40" i="3"/>
  <c r="I116" i="3"/>
  <c r="CF10" i="3"/>
  <c r="P139" i="9"/>
  <c r="Q43" i="9" s="1"/>
  <c r="O146" i="9"/>
  <c r="P50" i="9" s="1"/>
  <c r="F97" i="9" s="1"/>
  <c r="I96" i="16"/>
  <c r="W96" i="16" s="1"/>
  <c r="N147" i="9"/>
  <c r="O51" i="9" s="1"/>
  <c r="O147" i="9" s="1"/>
  <c r="P51" i="9" s="1"/>
  <c r="P147" i="9" s="1"/>
  <c r="Q51" i="9" s="1"/>
  <c r="P141" i="9"/>
  <c r="Q45" i="9" s="1"/>
  <c r="K53" i="16"/>
  <c r="M50" i="16"/>
  <c r="AA50" i="16" s="1"/>
  <c r="M144" i="9"/>
  <c r="N48" i="9" s="1"/>
  <c r="N144" i="9" s="1"/>
  <c r="O48" i="9" s="1"/>
  <c r="O144" i="9" s="1"/>
  <c r="V49" i="9"/>
  <c r="N50" i="16" s="1"/>
  <c r="AB50" i="16" s="1"/>
  <c r="P44" i="9"/>
  <c r="W8" i="9"/>
  <c r="W103" i="9"/>
  <c r="W104" i="9" s="1"/>
  <c r="P52" i="9"/>
  <c r="F99" i="9" s="1"/>
  <c r="N142" i="9"/>
  <c r="O46" i="9" s="1"/>
  <c r="O142" i="9" s="1"/>
  <c r="P46" i="9" s="1"/>
  <c r="Z44" i="16"/>
  <c r="Y57" i="7"/>
  <c r="Z6" i="7"/>
  <c r="X7" i="9"/>
  <c r="Y107" i="7"/>
  <c r="P149" i="9" l="1"/>
  <c r="Q53" i="9" s="1"/>
  <c r="F100" i="9"/>
  <c r="G96" i="9"/>
  <c r="G94" i="9"/>
  <c r="P142" i="9"/>
  <c r="Q46" i="9" s="1"/>
  <c r="F93" i="9"/>
  <c r="L45" i="16"/>
  <c r="Z45" i="16" s="1"/>
  <c r="F91" i="9"/>
  <c r="F98" i="9"/>
  <c r="M41" i="5"/>
  <c r="K141" i="7" s="1"/>
  <c r="BD60" i="14"/>
  <c r="BD86" i="14"/>
  <c r="L54" i="16"/>
  <c r="I104" i="16" s="1"/>
  <c r="W104" i="16" s="1"/>
  <c r="K43" i="16"/>
  <c r="Y43" i="16" s="1"/>
  <c r="Q141" i="9"/>
  <c r="R45" i="9" s="1"/>
  <c r="R141" i="9" s="1"/>
  <c r="S45" i="9" s="1"/>
  <c r="M46" i="16" s="1"/>
  <c r="AA46" i="16" s="1"/>
  <c r="L53" i="16"/>
  <c r="Z53" i="16" s="1"/>
  <c r="P146" i="9"/>
  <c r="Q50" i="9" s="1"/>
  <c r="Q139" i="9"/>
  <c r="R43" i="9" s="1"/>
  <c r="R139" i="9" s="1"/>
  <c r="S43" i="9" s="1"/>
  <c r="M44" i="16" s="1"/>
  <c r="AA44" i="16" s="1"/>
  <c r="Q147" i="9"/>
  <c r="R51" i="9" s="1"/>
  <c r="R147" i="9" s="1"/>
  <c r="S51" i="9" s="1"/>
  <c r="M52" i="16" s="1"/>
  <c r="AA52" i="16" s="1"/>
  <c r="CP93" i="14"/>
  <c r="CP119" i="14"/>
  <c r="CP90" i="14"/>
  <c r="BD39" i="14"/>
  <c r="BD49" i="14"/>
  <c r="CP35" i="14"/>
  <c r="CP105" i="14"/>
  <c r="BD125" i="14"/>
  <c r="CP56" i="14"/>
  <c r="CP106" i="14"/>
  <c r="CP125" i="14"/>
  <c r="BD109" i="14"/>
  <c r="BD38" i="14"/>
  <c r="CP110" i="14"/>
  <c r="BD89" i="14"/>
  <c r="CP103" i="14"/>
  <c r="CP70" i="14"/>
  <c r="CP69" i="14"/>
  <c r="CP75" i="14"/>
  <c r="BD84" i="14"/>
  <c r="CP54" i="14"/>
  <c r="BD66" i="14"/>
  <c r="BD111" i="14"/>
  <c r="CP63" i="14"/>
  <c r="BD68" i="14"/>
  <c r="CP86" i="14"/>
  <c r="BD113" i="14"/>
  <c r="CP77" i="14"/>
  <c r="CP123" i="14"/>
  <c r="BD88" i="14"/>
  <c r="CP40" i="14"/>
  <c r="CP58" i="14"/>
  <c r="BD126" i="14"/>
  <c r="CP121" i="14"/>
  <c r="CP101" i="14"/>
  <c r="CP118" i="14"/>
  <c r="BD42" i="14"/>
  <c r="BD93" i="14"/>
  <c r="CP51" i="14"/>
  <c r="CP107" i="14"/>
  <c r="BD76" i="14"/>
  <c r="CP74" i="14"/>
  <c r="BD103" i="14"/>
  <c r="CP43" i="14"/>
  <c r="BD61" i="14"/>
  <c r="CP68" i="14"/>
  <c r="BD94" i="14"/>
  <c r="CP117" i="14"/>
  <c r="CP85" i="14"/>
  <c r="CP47" i="14"/>
  <c r="CP102" i="14"/>
  <c r="CP61" i="14"/>
  <c r="BD121" i="14"/>
  <c r="BD105" i="14"/>
  <c r="BD85" i="14"/>
  <c r="BD73" i="14"/>
  <c r="CP37" i="14"/>
  <c r="CP115" i="14"/>
  <c r="CP99" i="14"/>
  <c r="BD80" i="14"/>
  <c r="BD54" i="14"/>
  <c r="R54" i="14" s="1"/>
  <c r="N29" i="3" s="1"/>
  <c r="CG29" i="3" s="1"/>
  <c r="BD36" i="14"/>
  <c r="CP66" i="14"/>
  <c r="CP50" i="14"/>
  <c r="BD95" i="14"/>
  <c r="CP89" i="14"/>
  <c r="BD127" i="14"/>
  <c r="CP45" i="14"/>
  <c r="CP73" i="14"/>
  <c r="CP109" i="14"/>
  <c r="CP72" i="14"/>
  <c r="CP126" i="14"/>
  <c r="CP94" i="14"/>
  <c r="BD57" i="14"/>
  <c r="BD117" i="14"/>
  <c r="BD101" i="14"/>
  <c r="BD81" i="14"/>
  <c r="CP53" i="14"/>
  <c r="CP127" i="14"/>
  <c r="CP111" i="14"/>
  <c r="BD92" i="14"/>
  <c r="BD78" i="14"/>
  <c r="BD52" i="14"/>
  <c r="CP78" i="14"/>
  <c r="CP62" i="14"/>
  <c r="CP42" i="14"/>
  <c r="CP46" i="14"/>
  <c r="CP38" i="14"/>
  <c r="I146" i="3"/>
  <c r="BD56" i="14"/>
  <c r="CP82" i="14"/>
  <c r="CP60" i="14"/>
  <c r="CP48" i="14"/>
  <c r="CP71" i="14"/>
  <c r="CP114" i="14"/>
  <c r="BD87" i="14"/>
  <c r="BD41" i="14"/>
  <c r="BD102" i="14"/>
  <c r="BD69" i="14"/>
  <c r="BD122" i="14"/>
  <c r="BD106" i="14"/>
  <c r="BD90" i="14"/>
  <c r="BD70" i="14"/>
  <c r="CP49" i="14"/>
  <c r="BD123" i="14"/>
  <c r="R123" i="14" s="1"/>
  <c r="N103" i="3" s="1"/>
  <c r="BD107" i="14"/>
  <c r="BD91" i="14"/>
  <c r="CP67" i="14"/>
  <c r="CP44" i="14"/>
  <c r="CP124" i="14"/>
  <c r="CP116" i="14"/>
  <c r="CP108" i="14"/>
  <c r="CP100" i="14"/>
  <c r="CP88" i="14"/>
  <c r="CP80" i="14"/>
  <c r="BD74" i="14"/>
  <c r="CP52" i="14"/>
  <c r="BD48" i="14"/>
  <c r="BD124" i="14"/>
  <c r="BD116" i="14"/>
  <c r="BD108" i="14"/>
  <c r="BD100" i="14"/>
  <c r="CP91" i="14"/>
  <c r="CP83" i="14"/>
  <c r="BD77" i="14"/>
  <c r="CP55" i="14"/>
  <c r="CP41" i="14"/>
  <c r="BD37" i="14"/>
  <c r="BD75" i="14"/>
  <c r="BD67" i="14"/>
  <c r="BD59" i="14"/>
  <c r="BD51" i="14"/>
  <c r="BD43" i="14"/>
  <c r="BD35" i="14"/>
  <c r="R35" i="14" s="1"/>
  <c r="N10" i="3" s="1"/>
  <c r="CG10" i="3" s="1"/>
  <c r="CP122" i="14"/>
  <c r="BD119" i="14"/>
  <c r="BD110" i="14"/>
  <c r="CP113" i="14"/>
  <c r="BD44" i="14"/>
  <c r="CP98" i="14"/>
  <c r="BD58" i="14"/>
  <c r="BD118" i="14"/>
  <c r="CP81" i="14"/>
  <c r="BD46" i="14"/>
  <c r="BD114" i="14"/>
  <c r="BD98" i="14"/>
  <c r="BD82" i="14"/>
  <c r="R82" i="14" s="1"/>
  <c r="BD62" i="14"/>
  <c r="BD45" i="14"/>
  <c r="BD115" i="14"/>
  <c r="BD99" i="14"/>
  <c r="BD83" i="14"/>
  <c r="R83" i="14" s="1"/>
  <c r="CP59" i="14"/>
  <c r="BD40" i="14"/>
  <c r="CP120" i="14"/>
  <c r="CP112" i="14"/>
  <c r="CP104" i="14"/>
  <c r="CP92" i="14"/>
  <c r="CP84" i="14"/>
  <c r="CP76" i="14"/>
  <c r="BD72" i="14"/>
  <c r="BD50" i="14"/>
  <c r="CP36" i="14"/>
  <c r="BD120" i="14"/>
  <c r="BD112" i="14"/>
  <c r="BD104" i="14"/>
  <c r="CP95" i="14"/>
  <c r="CP87" i="14"/>
  <c r="CP79" i="14"/>
  <c r="CP57" i="14"/>
  <c r="BD53" i="14"/>
  <c r="CP39" i="14"/>
  <c r="R39" i="14" s="1"/>
  <c r="N14" i="3" s="1"/>
  <c r="BD79" i="14"/>
  <c r="BD71" i="14"/>
  <c r="R71" i="14" s="1"/>
  <c r="BD63" i="14"/>
  <c r="BD55" i="14"/>
  <c r="BD47" i="14"/>
  <c r="I215" i="3"/>
  <c r="I180" i="3"/>
  <c r="M75" i="3"/>
  <c r="M32" i="5"/>
  <c r="M33" i="5"/>
  <c r="M31" i="5"/>
  <c r="M35" i="5"/>
  <c r="K135" i="7" s="1"/>
  <c r="AB39" i="3"/>
  <c r="L52" i="16"/>
  <c r="I102" i="16" s="1"/>
  <c r="W102" i="16" s="1"/>
  <c r="L217" i="3"/>
  <c r="N76" i="3"/>
  <c r="M41" i="3"/>
  <c r="M109" i="3"/>
  <c r="M19" i="5"/>
  <c r="M36" i="5"/>
  <c r="M37" i="5"/>
  <c r="M40" i="5"/>
  <c r="M10" i="5"/>
  <c r="M30" i="5"/>
  <c r="M22" i="5"/>
  <c r="M24" i="5"/>
  <c r="M18" i="5"/>
  <c r="M21" i="5"/>
  <c r="M29" i="5"/>
  <c r="M26" i="5"/>
  <c r="M11" i="5"/>
  <c r="M9" i="5"/>
  <c r="M28" i="5"/>
  <c r="M25" i="5"/>
  <c r="M15" i="5"/>
  <c r="M14" i="5"/>
  <c r="M17" i="5"/>
  <c r="M16" i="5"/>
  <c r="M34" i="5"/>
  <c r="M13" i="5"/>
  <c r="M23" i="5"/>
  <c r="M20" i="5"/>
  <c r="M27" i="5"/>
  <c r="M39" i="5"/>
  <c r="M12" i="5"/>
  <c r="M38" i="5"/>
  <c r="L51" i="16"/>
  <c r="P148" i="9"/>
  <c r="Q52" i="9" s="1"/>
  <c r="P48" i="9"/>
  <c r="L49" i="16" s="1"/>
  <c r="M138" i="9"/>
  <c r="N42" i="9" s="1"/>
  <c r="Z57" i="7"/>
  <c r="AA6" i="7"/>
  <c r="Y7" i="9"/>
  <c r="Z107" i="7"/>
  <c r="P140" i="9"/>
  <c r="Y53" i="16"/>
  <c r="V143" i="9"/>
  <c r="W47" i="9" s="1"/>
  <c r="X8" i="9"/>
  <c r="X103" i="9"/>
  <c r="X104" i="9" s="1"/>
  <c r="L47" i="16"/>
  <c r="V145" i="9"/>
  <c r="W49" i="9" s="1"/>
  <c r="Q149" i="9" l="1"/>
  <c r="R53" i="9" s="1"/>
  <c r="R149" i="9" s="1"/>
  <c r="I95" i="16"/>
  <c r="W95" i="16" s="1"/>
  <c r="N138" i="9"/>
  <c r="O42" i="9" s="1"/>
  <c r="O138" i="9" s="1"/>
  <c r="P42" i="9" s="1"/>
  <c r="L43" i="16" s="1"/>
  <c r="F95" i="9"/>
  <c r="I219" i="3"/>
  <c r="Z54" i="16"/>
  <c r="R79" i="14"/>
  <c r="N57" i="3" s="1"/>
  <c r="R60" i="14"/>
  <c r="N35" i="3" s="1"/>
  <c r="CG35" i="3" s="1"/>
  <c r="R86" i="14"/>
  <c r="N64" i="3" s="1"/>
  <c r="R93" i="14"/>
  <c r="N71" i="3" s="1"/>
  <c r="R119" i="14"/>
  <c r="N99" i="3" s="1"/>
  <c r="CG99" i="3" s="1"/>
  <c r="S141" i="9"/>
  <c r="T45" i="9" s="1"/>
  <c r="S147" i="9"/>
  <c r="T51" i="9" s="1"/>
  <c r="T147" i="9" s="1"/>
  <c r="U51" i="9" s="1"/>
  <c r="U147" i="9" s="1"/>
  <c r="V51" i="9" s="1"/>
  <c r="I103" i="16"/>
  <c r="W103" i="16" s="1"/>
  <c r="Q142" i="9"/>
  <c r="R46" i="9" s="1"/>
  <c r="R142" i="9" s="1"/>
  <c r="Q146" i="9"/>
  <c r="R50" i="9" s="1"/>
  <c r="R146" i="9" s="1"/>
  <c r="Q148" i="9"/>
  <c r="R52" i="9" s="1"/>
  <c r="R148" i="9" s="1"/>
  <c r="S52" i="9" s="1"/>
  <c r="M53" i="16" s="1"/>
  <c r="AA53" i="16" s="1"/>
  <c r="W145" i="9"/>
  <c r="X49" i="9" s="1"/>
  <c r="X145" i="9" s="1"/>
  <c r="W143" i="9"/>
  <c r="X47" i="9" s="1"/>
  <c r="S139" i="9"/>
  <c r="T43" i="9" s="1"/>
  <c r="S53" i="9"/>
  <c r="M54" i="16" s="1"/>
  <c r="AA54" i="16" s="1"/>
  <c r="R49" i="14"/>
  <c r="N24" i="3" s="1"/>
  <c r="CG24" i="3" s="1"/>
  <c r="R90" i="14"/>
  <c r="N68" i="3" s="1"/>
  <c r="R105" i="14"/>
  <c r="N85" i="3" s="1"/>
  <c r="CG85" i="3" s="1"/>
  <c r="R46" i="14"/>
  <c r="N21" i="3" s="1"/>
  <c r="CG21" i="3" s="1"/>
  <c r="R51" i="14"/>
  <c r="N26" i="3" s="1"/>
  <c r="CG26" i="3" s="1"/>
  <c r="R111" i="14"/>
  <c r="N91" i="3" s="1"/>
  <c r="CG91" i="3" s="1"/>
  <c r="R125" i="14"/>
  <c r="N105" i="3" s="1"/>
  <c r="CG105" i="3" s="1"/>
  <c r="R40" i="14"/>
  <c r="N15" i="3" s="1"/>
  <c r="CG15" i="3" s="1"/>
  <c r="R113" i="14"/>
  <c r="N93" i="3" s="1"/>
  <c r="CG93" i="3" s="1"/>
  <c r="R75" i="14"/>
  <c r="N53" i="3" s="1"/>
  <c r="R63" i="14"/>
  <c r="N38" i="3" s="1"/>
  <c r="CG38" i="3" s="1"/>
  <c r="R84" i="14"/>
  <c r="N62" i="3" s="1"/>
  <c r="R80" i="14"/>
  <c r="N58" i="3" s="1"/>
  <c r="R103" i="14"/>
  <c r="N83" i="3" s="1"/>
  <c r="CG83" i="3" s="1"/>
  <c r="R102" i="14"/>
  <c r="N82" i="3" s="1"/>
  <c r="CG82" i="3" s="1"/>
  <c r="R109" i="14"/>
  <c r="N89" i="3" s="1"/>
  <c r="CG89" i="3" s="1"/>
  <c r="R89" i="14"/>
  <c r="N67" i="3" s="1"/>
  <c r="R52" i="14"/>
  <c r="N27" i="3" s="1"/>
  <c r="CG27" i="3" s="1"/>
  <c r="R56" i="14"/>
  <c r="N31" i="3" s="1"/>
  <c r="CG31" i="3" s="1"/>
  <c r="R68" i="14"/>
  <c r="N46" i="3" s="1"/>
  <c r="R66" i="14"/>
  <c r="N44" i="3" s="1"/>
  <c r="R47" i="14"/>
  <c r="N22" i="3" s="1"/>
  <c r="CG22" i="3" s="1"/>
  <c r="R110" i="14"/>
  <c r="N90" i="3" s="1"/>
  <c r="CG90" i="3" s="1"/>
  <c r="R62" i="14"/>
  <c r="N37" i="3" s="1"/>
  <c r="CG37" i="3" s="1"/>
  <c r="R37" i="14"/>
  <c r="N12" i="3" s="1"/>
  <c r="CG12" i="3" s="1"/>
  <c r="R38" i="14"/>
  <c r="N13" i="3" s="1"/>
  <c r="CG13" i="3" s="1"/>
  <c r="R73" i="14"/>
  <c r="N51" i="3" s="1"/>
  <c r="R106" i="14"/>
  <c r="N86" i="3" s="1"/>
  <c r="CG86" i="3" s="1"/>
  <c r="R70" i="14"/>
  <c r="N48" i="3" s="1"/>
  <c r="R85" i="14"/>
  <c r="N63" i="3" s="1"/>
  <c r="R74" i="14"/>
  <c r="N52" i="3" s="1"/>
  <c r="R121" i="14"/>
  <c r="N101" i="3" s="1"/>
  <c r="CG101" i="3" s="1"/>
  <c r="R53" i="14"/>
  <c r="N28" i="3" s="1"/>
  <c r="CG28" i="3" s="1"/>
  <c r="R36" i="14"/>
  <c r="N11" i="3" s="1"/>
  <c r="CG11" i="3" s="1"/>
  <c r="R69" i="14"/>
  <c r="N47" i="3" s="1"/>
  <c r="R117" i="14"/>
  <c r="N97" i="3" s="1"/>
  <c r="CG97" i="3" s="1"/>
  <c r="R58" i="14"/>
  <c r="N33" i="3" s="1"/>
  <c r="CG33" i="3" s="1"/>
  <c r="R77" i="14"/>
  <c r="N55" i="3" s="1"/>
  <c r="R57" i="14"/>
  <c r="N32" i="3" s="1"/>
  <c r="CG32" i="3" s="1"/>
  <c r="R104" i="14"/>
  <c r="N84" i="3" s="1"/>
  <c r="CG84" i="3" s="1"/>
  <c r="R115" i="14"/>
  <c r="N95" i="3" s="1"/>
  <c r="CG95" i="3" s="1"/>
  <c r="R100" i="14"/>
  <c r="N80" i="3" s="1"/>
  <c r="CG80" i="3" s="1"/>
  <c r="R48" i="14"/>
  <c r="N23" i="3" s="1"/>
  <c r="CG23" i="3" s="1"/>
  <c r="R88" i="14"/>
  <c r="N66" i="3" s="1"/>
  <c r="R120" i="14"/>
  <c r="N100" i="3" s="1"/>
  <c r="CG100" i="3" s="1"/>
  <c r="R122" i="14"/>
  <c r="N102" i="3" s="1"/>
  <c r="CG102" i="3" s="1"/>
  <c r="R87" i="14"/>
  <c r="N65" i="3" s="1"/>
  <c r="R95" i="14"/>
  <c r="N73" i="3" s="1"/>
  <c r="R76" i="14"/>
  <c r="N54" i="3" s="1"/>
  <c r="R118" i="14"/>
  <c r="N98" i="3" s="1"/>
  <c r="CG98" i="3" s="1"/>
  <c r="R107" i="14"/>
  <c r="N87" i="3" s="1"/>
  <c r="CG87" i="3" s="1"/>
  <c r="R94" i="14"/>
  <c r="N72" i="3" s="1"/>
  <c r="I216" i="3"/>
  <c r="R99" i="14"/>
  <c r="N79" i="3" s="1"/>
  <c r="CG79" i="3" s="1"/>
  <c r="R81" i="14"/>
  <c r="N59" i="3" s="1"/>
  <c r="R59" i="14"/>
  <c r="N34" i="3" s="1"/>
  <c r="CG34" i="3" s="1"/>
  <c r="R124" i="14"/>
  <c r="N104" i="3" s="1"/>
  <c r="CG104" i="3" s="1"/>
  <c r="R116" i="14"/>
  <c r="N96" i="3" s="1"/>
  <c r="CG96" i="3" s="1"/>
  <c r="R101" i="14"/>
  <c r="N81" i="3" s="1"/>
  <c r="CG81" i="3" s="1"/>
  <c r="R126" i="14"/>
  <c r="N106" i="3" s="1"/>
  <c r="CG106" i="3" s="1"/>
  <c r="R72" i="14"/>
  <c r="N50" i="3" s="1"/>
  <c r="R42" i="14"/>
  <c r="N17" i="3" s="1"/>
  <c r="CG17" i="3" s="1"/>
  <c r="R61" i="14"/>
  <c r="N36" i="3" s="1"/>
  <c r="CG36" i="3" s="1"/>
  <c r="R50" i="14"/>
  <c r="N25" i="3" s="1"/>
  <c r="CG25" i="3" s="1"/>
  <c r="R92" i="14"/>
  <c r="N70" i="3" s="1"/>
  <c r="R98" i="14"/>
  <c r="N78" i="3" s="1"/>
  <c r="R67" i="14"/>
  <c r="N45" i="3" s="1"/>
  <c r="R127" i="14"/>
  <c r="N107" i="3" s="1"/>
  <c r="CG107" i="3" s="1"/>
  <c r="R112" i="14"/>
  <c r="N92" i="3" s="1"/>
  <c r="CG92" i="3" s="1"/>
  <c r="R45" i="14"/>
  <c r="N20" i="3" s="1"/>
  <c r="CG20" i="3" s="1"/>
  <c r="R114" i="14"/>
  <c r="N94" i="3" s="1"/>
  <c r="CG94" i="3" s="1"/>
  <c r="R43" i="14"/>
  <c r="N18" i="3" s="1"/>
  <c r="CG18" i="3" s="1"/>
  <c r="R108" i="14"/>
  <c r="N88" i="3" s="1"/>
  <c r="CG88" i="3" s="1"/>
  <c r="R78" i="14"/>
  <c r="N56" i="3" s="1"/>
  <c r="I181" i="3"/>
  <c r="R55" i="14"/>
  <c r="N30" i="3" s="1"/>
  <c r="CG30" i="3" s="1"/>
  <c r="R44" i="14"/>
  <c r="N19" i="3" s="1"/>
  <c r="CG19" i="3" s="1"/>
  <c r="R41" i="14"/>
  <c r="N16" i="3" s="1"/>
  <c r="CG16" i="3" s="1"/>
  <c r="I147" i="3"/>
  <c r="R91" i="14"/>
  <c r="N69" i="3" s="1"/>
  <c r="K133" i="7"/>
  <c r="K132" i="7"/>
  <c r="K131" i="7"/>
  <c r="N145" i="3"/>
  <c r="AC39" i="3"/>
  <c r="CU39" i="3"/>
  <c r="Z52" i="16"/>
  <c r="K116" i="7"/>
  <c r="K126" i="7"/>
  <c r="K127" i="7"/>
  <c r="K134" i="7"/>
  <c r="K115" i="7"/>
  <c r="K111" i="7"/>
  <c r="K118" i="7"/>
  <c r="K110" i="7"/>
  <c r="K119" i="7"/>
  <c r="K138" i="7"/>
  <c r="K125" i="7"/>
  <c r="K140" i="7"/>
  <c r="K112" i="7"/>
  <c r="K123" i="7"/>
  <c r="K117" i="7"/>
  <c r="K128" i="7"/>
  <c r="K129" i="7"/>
  <c r="K122" i="7"/>
  <c r="K137" i="7"/>
  <c r="L182" i="3"/>
  <c r="N60" i="3"/>
  <c r="N61" i="3"/>
  <c r="N49" i="3"/>
  <c r="R13" i="14" s="1"/>
  <c r="CG14" i="3"/>
  <c r="K120" i="7"/>
  <c r="K124" i="7"/>
  <c r="K139" i="7"/>
  <c r="K113" i="7"/>
  <c r="K114" i="7"/>
  <c r="K109" i="7"/>
  <c r="K121" i="7"/>
  <c r="K130" i="7"/>
  <c r="K136" i="7"/>
  <c r="CG103" i="3"/>
  <c r="Z51" i="16"/>
  <c r="I101" i="16"/>
  <c r="W101" i="16" s="1"/>
  <c r="P144" i="9"/>
  <c r="Q48" i="9" s="1"/>
  <c r="Q44" i="9"/>
  <c r="Y103" i="9"/>
  <c r="Y104" i="9" s="1"/>
  <c r="Y8" i="9"/>
  <c r="Z49" i="16"/>
  <c r="I99" i="16"/>
  <c r="W99" i="16" s="1"/>
  <c r="Z47" i="16"/>
  <c r="I97" i="16"/>
  <c r="W97" i="16" s="1"/>
  <c r="AA57" i="7"/>
  <c r="AB6" i="7"/>
  <c r="Z7" i="9"/>
  <c r="AA107" i="7"/>
  <c r="F89" i="9" l="1"/>
  <c r="G98" i="9"/>
  <c r="T139" i="9"/>
  <c r="U43" i="9" s="1"/>
  <c r="X143" i="9"/>
  <c r="Y47" i="9" s="1"/>
  <c r="S50" i="9"/>
  <c r="S146" i="9" s="1"/>
  <c r="T50" i="9" s="1"/>
  <c r="T146" i="9" s="1"/>
  <c r="U50" i="9" s="1"/>
  <c r="U146" i="9" s="1"/>
  <c r="N52" i="16"/>
  <c r="AB52" i="16" s="1"/>
  <c r="Q140" i="9"/>
  <c r="R44" i="9" s="1"/>
  <c r="R140" i="9" s="1"/>
  <c r="T141" i="9"/>
  <c r="U45" i="9" s="1"/>
  <c r="U141" i="9" s="1"/>
  <c r="Q144" i="9"/>
  <c r="R48" i="9" s="1"/>
  <c r="R144" i="9" s="1"/>
  <c r="S48" i="9" s="1"/>
  <c r="M49" i="16" s="1"/>
  <c r="AA49" i="16" s="1"/>
  <c r="S149" i="9"/>
  <c r="T53" i="9" s="1"/>
  <c r="T149" i="9" s="1"/>
  <c r="U53" i="9" s="1"/>
  <c r="U149" i="9" s="1"/>
  <c r="V53" i="9" s="1"/>
  <c r="N54" i="16" s="1"/>
  <c r="AB54" i="16" s="1"/>
  <c r="N108" i="3"/>
  <c r="CG78" i="3"/>
  <c r="N40" i="3"/>
  <c r="O76" i="3" s="1"/>
  <c r="M182" i="3" s="1"/>
  <c r="R31" i="14"/>
  <c r="AD39" i="3"/>
  <c r="CV39" i="3"/>
  <c r="CG51" i="3"/>
  <c r="CG52" i="3"/>
  <c r="CG59" i="3"/>
  <c r="CG50" i="3"/>
  <c r="CG65" i="3"/>
  <c r="CG71" i="3"/>
  <c r="R10" i="14"/>
  <c r="R11" i="14"/>
  <c r="N74" i="3"/>
  <c r="CG44" i="3"/>
  <c r="CG70" i="3"/>
  <c r="R9" i="14"/>
  <c r="CG46" i="3"/>
  <c r="CG67" i="3"/>
  <c r="R12" i="14"/>
  <c r="CG45" i="3"/>
  <c r="CG55" i="3"/>
  <c r="CG69" i="3"/>
  <c r="CG68" i="3"/>
  <c r="CG72" i="3"/>
  <c r="CG62" i="3"/>
  <c r="CG61" i="3"/>
  <c r="CG73" i="3"/>
  <c r="CG64" i="3"/>
  <c r="CG56" i="3"/>
  <c r="CG54" i="3"/>
  <c r="CG53" i="3"/>
  <c r="CG60" i="3"/>
  <c r="CG63" i="3"/>
  <c r="CG66" i="3"/>
  <c r="CG49" i="3"/>
  <c r="CG48" i="3"/>
  <c r="CG58" i="3"/>
  <c r="CG57" i="3"/>
  <c r="CG47" i="3"/>
  <c r="S46" i="9"/>
  <c r="M47" i="16" s="1"/>
  <c r="AA47" i="16" s="1"/>
  <c r="V147" i="9"/>
  <c r="W51" i="9" s="1"/>
  <c r="P138" i="9"/>
  <c r="Q42" i="9" s="1"/>
  <c r="AC6" i="7"/>
  <c r="AB57" i="7"/>
  <c r="AA7" i="9"/>
  <c r="AB107" i="7"/>
  <c r="Y49" i="9"/>
  <c r="O50" i="16" s="1"/>
  <c r="S148" i="9"/>
  <c r="Z103" i="9"/>
  <c r="Z104" i="9" s="1"/>
  <c r="Z8" i="9"/>
  <c r="Z43" i="16"/>
  <c r="I93" i="16"/>
  <c r="W93" i="16" s="1"/>
  <c r="U139" i="9" l="1"/>
  <c r="V43" i="9" s="1"/>
  <c r="V139" i="9" s="1"/>
  <c r="W43" i="9" s="1"/>
  <c r="G100" i="9"/>
  <c r="N41" i="5"/>
  <c r="L141" i="7" s="1"/>
  <c r="O48" i="16"/>
  <c r="AC48" i="16" s="1"/>
  <c r="Q138" i="9"/>
  <c r="R42" i="9" s="1"/>
  <c r="R138" i="9" s="1"/>
  <c r="S42" i="9" s="1"/>
  <c r="M43" i="16" s="1"/>
  <c r="V50" i="9"/>
  <c r="N51" i="16" s="1"/>
  <c r="AB51" i="16" s="1"/>
  <c r="S144" i="9"/>
  <c r="T48" i="9" s="1"/>
  <c r="T144" i="9" s="1"/>
  <c r="U48" i="9" s="1"/>
  <c r="U144" i="9" s="1"/>
  <c r="V48" i="9" s="1"/>
  <c r="N49" i="16" s="1"/>
  <c r="AB49" i="16" s="1"/>
  <c r="M51" i="16"/>
  <c r="AA51" i="16" s="1"/>
  <c r="N109" i="3"/>
  <c r="N32" i="5"/>
  <c r="L132" i="7" s="1"/>
  <c r="N33" i="5"/>
  <c r="N31" i="5"/>
  <c r="N35" i="5"/>
  <c r="L135" i="7" s="1"/>
  <c r="AE39" i="3"/>
  <c r="CX39" i="3" s="1"/>
  <c r="CW39" i="3"/>
  <c r="N36" i="5"/>
  <c r="L136" i="7" s="1"/>
  <c r="N14" i="5"/>
  <c r="L114" i="7" s="1"/>
  <c r="N12" i="5"/>
  <c r="L112" i="7" s="1"/>
  <c r="N37" i="5"/>
  <c r="CQ68" i="14"/>
  <c r="BE66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CQ66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BE67" i="14"/>
  <c r="CQ67" i="14"/>
  <c r="BE68" i="14"/>
  <c r="CQ71" i="14"/>
  <c r="BE72" i="14"/>
  <c r="CQ75" i="14"/>
  <c r="BE76" i="14"/>
  <c r="CQ79" i="14"/>
  <c r="BE80" i="14"/>
  <c r="CQ83" i="14"/>
  <c r="BE84" i="14"/>
  <c r="CQ87" i="14"/>
  <c r="BE88" i="14"/>
  <c r="CQ91" i="14"/>
  <c r="BE92" i="14"/>
  <c r="BE69" i="14"/>
  <c r="CQ72" i="14"/>
  <c r="BE73" i="14"/>
  <c r="CQ76" i="14"/>
  <c r="CQ69" i="14"/>
  <c r="BE74" i="14"/>
  <c r="CQ77" i="14"/>
  <c r="CQ78" i="14"/>
  <c r="BE89" i="14"/>
  <c r="BE90" i="14"/>
  <c r="BE91" i="14"/>
  <c r="S91" i="14" s="1"/>
  <c r="O69" i="3" s="1"/>
  <c r="CQ92" i="14"/>
  <c r="BE93" i="14"/>
  <c r="CQ100" i="14"/>
  <c r="BE101" i="14"/>
  <c r="CQ104" i="14"/>
  <c r="BE105" i="14"/>
  <c r="CQ108" i="14"/>
  <c r="BE109" i="14"/>
  <c r="CQ112" i="14"/>
  <c r="BE71" i="14"/>
  <c r="S71" i="14" s="1"/>
  <c r="O49" i="3" s="1"/>
  <c r="S13" i="14" s="1"/>
  <c r="CQ74" i="14"/>
  <c r="BE85" i="14"/>
  <c r="BE86" i="14"/>
  <c r="BE87" i="14"/>
  <c r="S87" i="14" s="1"/>
  <c r="O65" i="3" s="1"/>
  <c r="CQ88" i="14"/>
  <c r="CQ89" i="14"/>
  <c r="CQ90" i="14"/>
  <c r="CQ93" i="14"/>
  <c r="BE94" i="14"/>
  <c r="BE98" i="14"/>
  <c r="CQ101" i="14"/>
  <c r="BE102" i="14"/>
  <c r="BE70" i="14"/>
  <c r="CQ73" i="14"/>
  <c r="BE81" i="14"/>
  <c r="BE82" i="14"/>
  <c r="BE83" i="14"/>
  <c r="CQ84" i="14"/>
  <c r="CQ85" i="14"/>
  <c r="CQ86" i="14"/>
  <c r="BE78" i="14"/>
  <c r="CQ80" i="14"/>
  <c r="CQ82" i="14"/>
  <c r="CQ99" i="14"/>
  <c r="CQ103" i="14"/>
  <c r="CQ113" i="14"/>
  <c r="BE114" i="14"/>
  <c r="CQ117" i="14"/>
  <c r="BE118" i="14"/>
  <c r="CQ121" i="14"/>
  <c r="BE122" i="14"/>
  <c r="CQ125" i="14"/>
  <c r="BE126" i="14"/>
  <c r="CQ70" i="14"/>
  <c r="BE95" i="14"/>
  <c r="CQ98" i="14"/>
  <c r="BE110" i="14"/>
  <c r="BE111" i="14"/>
  <c r="BE112" i="14"/>
  <c r="S112" i="14" s="1"/>
  <c r="CQ114" i="14"/>
  <c r="BE115" i="14"/>
  <c r="CQ118" i="14"/>
  <c r="BE119" i="14"/>
  <c r="CQ122" i="14"/>
  <c r="BE123" i="14"/>
  <c r="CQ126" i="14"/>
  <c r="BE127" i="14"/>
  <c r="BE75" i="14"/>
  <c r="BE77" i="14"/>
  <c r="BE79" i="14"/>
  <c r="CQ81" i="14"/>
  <c r="CQ95" i="14"/>
  <c r="BE100" i="14"/>
  <c r="S100" i="14" s="1"/>
  <c r="BE106" i="14"/>
  <c r="BE107" i="14"/>
  <c r="BE108" i="14"/>
  <c r="CQ109" i="14"/>
  <c r="CQ110" i="14"/>
  <c r="CQ111" i="14"/>
  <c r="CQ115" i="14"/>
  <c r="BE116" i="14"/>
  <c r="CQ119" i="14"/>
  <c r="BE120" i="14"/>
  <c r="CQ123" i="14"/>
  <c r="BE124" i="14"/>
  <c r="CQ127" i="14"/>
  <c r="CQ94" i="14"/>
  <c r="BE104" i="14"/>
  <c r="CQ106" i="14"/>
  <c r="BE121" i="14"/>
  <c r="CQ124" i="14"/>
  <c r="BE99" i="14"/>
  <c r="S99" i="14" s="1"/>
  <c r="BE125" i="14"/>
  <c r="CQ102" i="14"/>
  <c r="BE117" i="14"/>
  <c r="BE103" i="14"/>
  <c r="CQ105" i="14"/>
  <c r="CQ107" i="14"/>
  <c r="BE113" i="14"/>
  <c r="CQ116" i="14"/>
  <c r="CQ120" i="14"/>
  <c r="CQ35" i="14"/>
  <c r="BE35" i="14"/>
  <c r="N9" i="5"/>
  <c r="N29" i="5"/>
  <c r="N16" i="5"/>
  <c r="N30" i="5"/>
  <c r="N11" i="5"/>
  <c r="N38" i="5"/>
  <c r="N23" i="5"/>
  <c r="N20" i="5"/>
  <c r="N26" i="5"/>
  <c r="N15" i="5"/>
  <c r="N24" i="5"/>
  <c r="N22" i="5"/>
  <c r="N34" i="5"/>
  <c r="N10" i="5"/>
  <c r="N13" i="5"/>
  <c r="N28" i="5"/>
  <c r="O110" i="3"/>
  <c r="N75" i="3"/>
  <c r="N41" i="3"/>
  <c r="N27" i="5"/>
  <c r="N21" i="5"/>
  <c r="N18" i="5"/>
  <c r="N19" i="5"/>
  <c r="N17" i="5"/>
  <c r="N39" i="5"/>
  <c r="N40" i="5"/>
  <c r="N25" i="5"/>
  <c r="S142" i="9"/>
  <c r="T46" i="9" s="1"/>
  <c r="S44" i="9"/>
  <c r="M45" i="16" s="1"/>
  <c r="AA45" i="16" s="1"/>
  <c r="V45" i="9"/>
  <c r="N46" i="16" s="1"/>
  <c r="AB46" i="16" s="1"/>
  <c r="T52" i="9"/>
  <c r="W147" i="9"/>
  <c r="X51" i="9" s="1"/>
  <c r="X147" i="9" s="1"/>
  <c r="Y51" i="9" s="1"/>
  <c r="Y147" i="9" s="1"/>
  <c r="Z51" i="9" s="1"/>
  <c r="AC50" i="16"/>
  <c r="AC57" i="7"/>
  <c r="AC107" i="7"/>
  <c r="AD6" i="7"/>
  <c r="AB7" i="9"/>
  <c r="V149" i="9"/>
  <c r="Y145" i="9"/>
  <c r="Z49" i="9" s="1"/>
  <c r="AA8" i="9"/>
  <c r="AA103" i="9"/>
  <c r="AA104" i="9" s="1"/>
  <c r="Y143" i="9"/>
  <c r="Z47" i="9" s="1"/>
  <c r="Z143" i="9" s="1"/>
  <c r="N44" i="16" l="1"/>
  <c r="AB44" i="16" s="1"/>
  <c r="G90" i="9"/>
  <c r="T142" i="9"/>
  <c r="U46" i="9" s="1"/>
  <c r="G95" i="9"/>
  <c r="Z145" i="9"/>
  <c r="AA49" i="9" s="1"/>
  <c r="AA145" i="9" s="1"/>
  <c r="G92" i="9"/>
  <c r="W139" i="9"/>
  <c r="X43" i="9" s="1"/>
  <c r="X139" i="9" s="1"/>
  <c r="Y43" i="9" s="1"/>
  <c r="O44" i="16" s="1"/>
  <c r="AC44" i="16" s="1"/>
  <c r="G97" i="9"/>
  <c r="S121" i="14"/>
  <c r="O101" i="3" s="1"/>
  <c r="V144" i="9"/>
  <c r="W48" i="9" s="1"/>
  <c r="V146" i="9"/>
  <c r="T148" i="9"/>
  <c r="U52" i="9" s="1"/>
  <c r="U148" i="9" s="1"/>
  <c r="L131" i="7"/>
  <c r="L133" i="7"/>
  <c r="O145" i="3"/>
  <c r="AF39" i="3"/>
  <c r="CY39" i="3" s="1"/>
  <c r="S103" i="14"/>
  <c r="O83" i="3" s="1"/>
  <c r="S108" i="14"/>
  <c r="O88" i="3" s="1"/>
  <c r="S113" i="14"/>
  <c r="O93" i="3" s="1"/>
  <c r="S68" i="14"/>
  <c r="O46" i="3" s="1"/>
  <c r="CH46" i="3" s="1"/>
  <c r="S75" i="14"/>
  <c r="O53" i="3" s="1"/>
  <c r="CH53" i="3" s="1"/>
  <c r="S77" i="14"/>
  <c r="O55" i="3" s="1"/>
  <c r="CH55" i="3" s="1"/>
  <c r="S83" i="14"/>
  <c r="O61" i="3" s="1"/>
  <c r="CH61" i="3" s="1"/>
  <c r="S35" i="14"/>
  <c r="O10" i="3" s="1"/>
  <c r="S127" i="14"/>
  <c r="O107" i="3" s="1"/>
  <c r="S67" i="14"/>
  <c r="O45" i="3" s="1"/>
  <c r="S12" i="14" s="1"/>
  <c r="O52" i="16"/>
  <c r="AC52" i="16" s="1"/>
  <c r="S78" i="14"/>
  <c r="O56" i="3" s="1"/>
  <c r="CH56" i="3" s="1"/>
  <c r="S140" i="9"/>
  <c r="T44" i="9" s="1"/>
  <c r="S104" i="14"/>
  <c r="O84" i="3" s="1"/>
  <c r="S82" i="14"/>
  <c r="O60" i="3" s="1"/>
  <c r="CH60" i="3" s="1"/>
  <c r="S102" i="14"/>
  <c r="O82" i="3" s="1"/>
  <c r="S105" i="14"/>
  <c r="O85" i="3" s="1"/>
  <c r="S89" i="14"/>
  <c r="O67" i="3" s="1"/>
  <c r="CH67" i="3" s="1"/>
  <c r="S60" i="14"/>
  <c r="O35" i="3" s="1"/>
  <c r="CH35" i="3" s="1"/>
  <c r="S56" i="14"/>
  <c r="O31" i="3" s="1"/>
  <c r="CH31" i="3" s="1"/>
  <c r="S52" i="14"/>
  <c r="O27" i="3" s="1"/>
  <c r="CH27" i="3" s="1"/>
  <c r="S48" i="14"/>
  <c r="O23" i="3" s="1"/>
  <c r="CH23" i="3" s="1"/>
  <c r="S44" i="14"/>
  <c r="O19" i="3" s="1"/>
  <c r="CH19" i="3" s="1"/>
  <c r="S40" i="14"/>
  <c r="O15" i="3" s="1"/>
  <c r="CH15" i="3" s="1"/>
  <c r="S36" i="14"/>
  <c r="O11" i="3" s="1"/>
  <c r="CH11" i="3" s="1"/>
  <c r="L120" i="7"/>
  <c r="CH65" i="3"/>
  <c r="L125" i="7"/>
  <c r="L110" i="7"/>
  <c r="L124" i="7"/>
  <c r="L123" i="7"/>
  <c r="L130" i="7"/>
  <c r="S117" i="14"/>
  <c r="O97" i="3" s="1"/>
  <c r="S120" i="14"/>
  <c r="O100" i="3" s="1"/>
  <c r="S107" i="14"/>
  <c r="O87" i="3" s="1"/>
  <c r="S119" i="14"/>
  <c r="O99" i="3" s="1"/>
  <c r="S95" i="14"/>
  <c r="O73" i="3" s="1"/>
  <c r="S122" i="14"/>
  <c r="O102" i="3" s="1"/>
  <c r="S114" i="14"/>
  <c r="O94" i="3" s="1"/>
  <c r="S81" i="14"/>
  <c r="O59" i="3" s="1"/>
  <c r="S86" i="14"/>
  <c r="O64" i="3" s="1"/>
  <c r="S92" i="14"/>
  <c r="O70" i="3" s="1"/>
  <c r="S84" i="14"/>
  <c r="O62" i="3" s="1"/>
  <c r="S76" i="14"/>
  <c r="O54" i="3" s="1"/>
  <c r="S63" i="14"/>
  <c r="O38" i="3" s="1"/>
  <c r="S59" i="14"/>
  <c r="O34" i="3" s="1"/>
  <c r="S55" i="14"/>
  <c r="O30" i="3" s="1"/>
  <c r="S51" i="14"/>
  <c r="O26" i="3" s="1"/>
  <c r="S47" i="14"/>
  <c r="O22" i="3" s="1"/>
  <c r="S43" i="14"/>
  <c r="O18" i="3" s="1"/>
  <c r="S39" i="14"/>
  <c r="O14" i="3" s="1"/>
  <c r="S66" i="14"/>
  <c r="O44" i="3" s="1"/>
  <c r="L139" i="7"/>
  <c r="L109" i="7"/>
  <c r="CH49" i="3"/>
  <c r="L117" i="7"/>
  <c r="L119" i="7"/>
  <c r="L121" i="7"/>
  <c r="M217" i="3"/>
  <c r="O92" i="3"/>
  <c r="O80" i="3"/>
  <c r="O79" i="3"/>
  <c r="L134" i="7"/>
  <c r="L115" i="7"/>
  <c r="L116" i="7"/>
  <c r="S106" i="14"/>
  <c r="O86" i="3" s="1"/>
  <c r="S79" i="14"/>
  <c r="O57" i="3" s="1"/>
  <c r="S111" i="14"/>
  <c r="O91" i="3" s="1"/>
  <c r="S98" i="14"/>
  <c r="O78" i="3" s="1"/>
  <c r="S85" i="14"/>
  <c r="O63" i="3" s="1"/>
  <c r="S109" i="14"/>
  <c r="O89" i="3" s="1"/>
  <c r="S101" i="14"/>
  <c r="O81" i="3" s="1"/>
  <c r="CH69" i="3"/>
  <c r="S73" i="14"/>
  <c r="O51" i="3" s="1"/>
  <c r="S62" i="14"/>
  <c r="O37" i="3" s="1"/>
  <c r="S58" i="14"/>
  <c r="O33" i="3" s="1"/>
  <c r="S54" i="14"/>
  <c r="O29" i="3" s="1"/>
  <c r="S50" i="14"/>
  <c r="O25" i="3" s="1"/>
  <c r="S46" i="14"/>
  <c r="O21" i="3" s="1"/>
  <c r="S42" i="14"/>
  <c r="O17" i="3" s="1"/>
  <c r="S38" i="14"/>
  <c r="O13" i="3" s="1"/>
  <c r="L113" i="7"/>
  <c r="L111" i="7"/>
  <c r="S93" i="14"/>
  <c r="O71" i="3" s="1"/>
  <c r="S69" i="14"/>
  <c r="O47" i="3" s="1"/>
  <c r="L140" i="7"/>
  <c r="L118" i="7"/>
  <c r="L127" i="7"/>
  <c r="L128" i="7"/>
  <c r="L122" i="7"/>
  <c r="L126" i="7"/>
  <c r="L138" i="7"/>
  <c r="L129" i="7"/>
  <c r="S125" i="14"/>
  <c r="O105" i="3" s="1"/>
  <c r="S124" i="14"/>
  <c r="O104" i="3" s="1"/>
  <c r="S116" i="14"/>
  <c r="O96" i="3" s="1"/>
  <c r="S123" i="14"/>
  <c r="O103" i="3" s="1"/>
  <c r="S115" i="14"/>
  <c r="O95" i="3" s="1"/>
  <c r="S110" i="14"/>
  <c r="O90" i="3" s="1"/>
  <c r="S126" i="14"/>
  <c r="O106" i="3" s="1"/>
  <c r="S118" i="14"/>
  <c r="O98" i="3" s="1"/>
  <c r="S70" i="14"/>
  <c r="O48" i="3" s="1"/>
  <c r="S94" i="14"/>
  <c r="O72" i="3" s="1"/>
  <c r="S90" i="14"/>
  <c r="O68" i="3" s="1"/>
  <c r="S74" i="14"/>
  <c r="O52" i="3" s="1"/>
  <c r="S88" i="14"/>
  <c r="O66" i="3" s="1"/>
  <c r="S80" i="14"/>
  <c r="O58" i="3" s="1"/>
  <c r="S72" i="14"/>
  <c r="O50" i="3" s="1"/>
  <c r="S61" i="14"/>
  <c r="O36" i="3" s="1"/>
  <c r="S57" i="14"/>
  <c r="O32" i="3" s="1"/>
  <c r="S53" i="14"/>
  <c r="O28" i="3" s="1"/>
  <c r="S49" i="14"/>
  <c r="O24" i="3" s="1"/>
  <c r="S45" i="14"/>
  <c r="O20" i="3" s="1"/>
  <c r="S41" i="14"/>
  <c r="O16" i="3" s="1"/>
  <c r="S37" i="14"/>
  <c r="O12" i="3" s="1"/>
  <c r="L137" i="7"/>
  <c r="V141" i="9"/>
  <c r="W45" i="9" s="1"/>
  <c r="AA43" i="16"/>
  <c r="AA47" i="9"/>
  <c r="AA143" i="9" s="1"/>
  <c r="AB103" i="9"/>
  <c r="AB104" i="9" s="1"/>
  <c r="AB8" i="9"/>
  <c r="Z147" i="9"/>
  <c r="AA51" i="9" s="1"/>
  <c r="W53" i="9"/>
  <c r="AC7" i="9"/>
  <c r="AE6" i="7"/>
  <c r="AD107" i="7"/>
  <c r="AD57" i="7"/>
  <c r="S138" i="9"/>
  <c r="T42" i="9" s="1"/>
  <c r="Y139" i="9" l="1"/>
  <c r="Z43" i="9" s="1"/>
  <c r="U142" i="9"/>
  <c r="V46" i="9" s="1"/>
  <c r="W149" i="9"/>
  <c r="X53" i="9" s="1"/>
  <c r="X149" i="9" s="1"/>
  <c r="Y53" i="9" s="1"/>
  <c r="Y149" i="9" s="1"/>
  <c r="Z53" i="9" s="1"/>
  <c r="Z149" i="9" s="1"/>
  <c r="W144" i="9"/>
  <c r="X48" i="9" s="1"/>
  <c r="X144" i="9" s="1"/>
  <c r="Y48" i="9" s="1"/>
  <c r="O49" i="16" s="1"/>
  <c r="T140" i="9"/>
  <c r="U44" i="9" s="1"/>
  <c r="U140" i="9" s="1"/>
  <c r="V44" i="9" s="1"/>
  <c r="N45" i="16" s="1"/>
  <c r="AB45" i="16" s="1"/>
  <c r="T138" i="9"/>
  <c r="U42" i="9" s="1"/>
  <c r="U138" i="9" s="1"/>
  <c r="V42" i="9" s="1"/>
  <c r="N43" i="16" s="1"/>
  <c r="W141" i="9"/>
  <c r="X45" i="9" s="1"/>
  <c r="X141" i="9" s="1"/>
  <c r="Y45" i="9" s="1"/>
  <c r="O46" i="16" s="1"/>
  <c r="AC46" i="16" s="1"/>
  <c r="W50" i="9"/>
  <c r="Z139" i="9"/>
  <c r="AA43" i="9" s="1"/>
  <c r="AA139" i="9" s="1"/>
  <c r="AB43" i="9" s="1"/>
  <c r="AG39" i="3"/>
  <c r="CZ39" i="3" s="1"/>
  <c r="S9" i="14"/>
  <c r="CH45" i="3"/>
  <c r="CH104" i="3"/>
  <c r="CH98" i="3"/>
  <c r="CH103" i="3"/>
  <c r="CH105" i="3"/>
  <c r="CH81" i="3"/>
  <c r="CH91" i="3"/>
  <c r="CH97" i="3"/>
  <c r="CH89" i="3"/>
  <c r="O108" i="3"/>
  <c r="CH78" i="3"/>
  <c r="CH96" i="3"/>
  <c r="CH12" i="3"/>
  <c r="CH72" i="3"/>
  <c r="CH82" i="3"/>
  <c r="CH86" i="3"/>
  <c r="CH38" i="3"/>
  <c r="CH24" i="3"/>
  <c r="CH50" i="3"/>
  <c r="CH68" i="3"/>
  <c r="CH71" i="3"/>
  <c r="CH21" i="3"/>
  <c r="CH37" i="3"/>
  <c r="CH79" i="3"/>
  <c r="CH93" i="3"/>
  <c r="CH18" i="3"/>
  <c r="CH34" i="3"/>
  <c r="CH70" i="3"/>
  <c r="CH28" i="3"/>
  <c r="CH25" i="3"/>
  <c r="CH99" i="3"/>
  <c r="CH87" i="3"/>
  <c r="CH95" i="3"/>
  <c r="CH22" i="3"/>
  <c r="CH73" i="3"/>
  <c r="CH16" i="3"/>
  <c r="CH32" i="3"/>
  <c r="CH66" i="3"/>
  <c r="CH48" i="3"/>
  <c r="CH13" i="3"/>
  <c r="CH29" i="3"/>
  <c r="CH57" i="3"/>
  <c r="CH107" i="3"/>
  <c r="CH85" i="3"/>
  <c r="CH94" i="3"/>
  <c r="CH80" i="3"/>
  <c r="CH83" i="3"/>
  <c r="CH92" i="3"/>
  <c r="S10" i="14"/>
  <c r="S11" i="14"/>
  <c r="O74" i="3"/>
  <c r="CH44" i="3"/>
  <c r="CH26" i="3"/>
  <c r="CH54" i="3"/>
  <c r="CH59" i="3"/>
  <c r="O40" i="3"/>
  <c r="CH10" i="3"/>
  <c r="CH58" i="3"/>
  <c r="CH51" i="3"/>
  <c r="CH90" i="3"/>
  <c r="CH106" i="3"/>
  <c r="CH64" i="3"/>
  <c r="CH20" i="3"/>
  <c r="CH36" i="3"/>
  <c r="CH52" i="3"/>
  <c r="CH47" i="3"/>
  <c r="CH17" i="3"/>
  <c r="CH33" i="3"/>
  <c r="CH63" i="3"/>
  <c r="CH84" i="3"/>
  <c r="CH88" i="3"/>
  <c r="CH102" i="3"/>
  <c r="CH101" i="3"/>
  <c r="CH100" i="3"/>
  <c r="CH14" i="3"/>
  <c r="CH30" i="3"/>
  <c r="CH62" i="3"/>
  <c r="S31" i="14"/>
  <c r="V52" i="9"/>
  <c r="N53" i="16" s="1"/>
  <c r="AB53" i="16" s="1"/>
  <c r="AF6" i="7"/>
  <c r="AE57" i="7"/>
  <c r="AE107" i="7"/>
  <c r="AD7" i="9"/>
  <c r="AA147" i="9"/>
  <c r="AB51" i="9" s="1"/>
  <c r="P52" i="16" s="1"/>
  <c r="AB49" i="9"/>
  <c r="P50" i="16" s="1"/>
  <c r="AB47" i="9"/>
  <c r="AC103" i="9"/>
  <c r="AC104" i="9" s="1"/>
  <c r="AC8" i="9"/>
  <c r="G99" i="9" l="1"/>
  <c r="G89" i="9"/>
  <c r="P48" i="16"/>
  <c r="J98" i="16" s="1"/>
  <c r="X98" i="16" s="1"/>
  <c r="H94" i="9"/>
  <c r="H90" i="9"/>
  <c r="H98" i="9"/>
  <c r="W146" i="9"/>
  <c r="X50" i="9" s="1"/>
  <c r="X146" i="9" s="1"/>
  <c r="Y50" i="9" s="1"/>
  <c r="Y146" i="9" s="1"/>
  <c r="Z50" i="9" s="1"/>
  <c r="Z146" i="9" s="1"/>
  <c r="AA50" i="9" s="1"/>
  <c r="AA146" i="9" s="1"/>
  <c r="AB50" i="9" s="1"/>
  <c r="P51" i="16" s="1"/>
  <c r="AD51" i="16" s="1"/>
  <c r="G91" i="9"/>
  <c r="N47" i="16"/>
  <c r="AB47" i="16" s="1"/>
  <c r="G93" i="9"/>
  <c r="H96" i="9"/>
  <c r="O41" i="5"/>
  <c r="O54" i="16"/>
  <c r="AC54" i="16" s="1"/>
  <c r="AB139" i="9"/>
  <c r="AC43" i="9" s="1"/>
  <c r="O31" i="5"/>
  <c r="O32" i="5"/>
  <c r="O33" i="5"/>
  <c r="O35" i="5"/>
  <c r="AH39" i="3"/>
  <c r="DA39" i="3" s="1"/>
  <c r="CR37" i="14"/>
  <c r="CR39" i="14"/>
  <c r="AB143" i="9"/>
  <c r="AC47" i="9" s="1"/>
  <c r="O109" i="3"/>
  <c r="BF113" i="14"/>
  <c r="CR106" i="14"/>
  <c r="CR118" i="14"/>
  <c r="BF106" i="14"/>
  <c r="BF114" i="14"/>
  <c r="CR82" i="14"/>
  <c r="CR93" i="14"/>
  <c r="CR100" i="14"/>
  <c r="BF85" i="14"/>
  <c r="BF88" i="14"/>
  <c r="BF45" i="14"/>
  <c r="BF44" i="14"/>
  <c r="CR59" i="14"/>
  <c r="CR51" i="14"/>
  <c r="CR66" i="14"/>
  <c r="O16" i="5"/>
  <c r="O19" i="5"/>
  <c r="O15" i="5"/>
  <c r="O20" i="5"/>
  <c r="O14" i="5"/>
  <c r="O40" i="5"/>
  <c r="O22" i="5"/>
  <c r="O26" i="5"/>
  <c r="O28" i="5"/>
  <c r="O25" i="5"/>
  <c r="O12" i="5"/>
  <c r="O17" i="5"/>
  <c r="O23" i="5"/>
  <c r="O37" i="5"/>
  <c r="O30" i="5"/>
  <c r="O11" i="5"/>
  <c r="O18" i="5"/>
  <c r="O9" i="5"/>
  <c r="O27" i="5"/>
  <c r="O24" i="5"/>
  <c r="O21" i="5"/>
  <c r="O36" i="5"/>
  <c r="O39" i="5"/>
  <c r="O10" i="5"/>
  <c r="O34" i="5"/>
  <c r="O13" i="5"/>
  <c r="O38" i="5"/>
  <c r="O29" i="5"/>
  <c r="CR35" i="14"/>
  <c r="CR116" i="14"/>
  <c r="BF121" i="14"/>
  <c r="CR68" i="14"/>
  <c r="BF120" i="14"/>
  <c r="CR107" i="14"/>
  <c r="BF103" i="14"/>
  <c r="BF127" i="14"/>
  <c r="BF119" i="14"/>
  <c r="CR111" i="14"/>
  <c r="BF107" i="14"/>
  <c r="CR94" i="14"/>
  <c r="CR125" i="14"/>
  <c r="CR117" i="14"/>
  <c r="BF111" i="14"/>
  <c r="CR95" i="14"/>
  <c r="BF71" i="14"/>
  <c r="BF79" i="14"/>
  <c r="CR69" i="14"/>
  <c r="BF94" i="14"/>
  <c r="T94" i="14" s="1"/>
  <c r="CR84" i="14"/>
  <c r="BF75" i="14"/>
  <c r="BF109" i="14"/>
  <c r="BF101" i="14"/>
  <c r="CR90" i="14"/>
  <c r="BF86" i="14"/>
  <c r="BF63" i="14"/>
  <c r="BF69" i="14"/>
  <c r="CR91" i="14"/>
  <c r="CR83" i="14"/>
  <c r="CR75" i="14"/>
  <c r="BF68" i="14"/>
  <c r="T68" i="14" s="1"/>
  <c r="BF49" i="14"/>
  <c r="BF62" i="14"/>
  <c r="BF54" i="14"/>
  <c r="BF46" i="14"/>
  <c r="BF38" i="14"/>
  <c r="BF67" i="14"/>
  <c r="CR60" i="14"/>
  <c r="CR56" i="14"/>
  <c r="CR52" i="14"/>
  <c r="CR48" i="14"/>
  <c r="CR44" i="14"/>
  <c r="CR40" i="14"/>
  <c r="CR36" i="14"/>
  <c r="BF95" i="14"/>
  <c r="CR119" i="14"/>
  <c r="CR126" i="14"/>
  <c r="CR78" i="14"/>
  <c r="BF110" i="14"/>
  <c r="BF78" i="14"/>
  <c r="BF83" i="14"/>
  <c r="CR108" i="14"/>
  <c r="CR76" i="14"/>
  <c r="BF80" i="14"/>
  <c r="BF61" i="14"/>
  <c r="BF52" i="14"/>
  <c r="T52" i="14" s="1"/>
  <c r="P27" i="3" s="1"/>
  <c r="CR63" i="14"/>
  <c r="CR55" i="14"/>
  <c r="CR43" i="14"/>
  <c r="BF125" i="14"/>
  <c r="T125" i="14" s="1"/>
  <c r="CR103" i="14"/>
  <c r="CR120" i="14"/>
  <c r="BF124" i="14"/>
  <c r="BF116" i="14"/>
  <c r="CR105" i="14"/>
  <c r="BF91" i="14"/>
  <c r="BF123" i="14"/>
  <c r="BF115" i="14"/>
  <c r="CR109" i="14"/>
  <c r="CR102" i="14"/>
  <c r="BF59" i="14"/>
  <c r="CR121" i="14"/>
  <c r="CR113" i="14"/>
  <c r="BF100" i="14"/>
  <c r="BF90" i="14"/>
  <c r="CR81" i="14"/>
  <c r="BF77" i="14"/>
  <c r="BF102" i="14"/>
  <c r="CR86" i="14"/>
  <c r="BF82" i="14"/>
  <c r="BF43" i="14"/>
  <c r="BF105" i="14"/>
  <c r="CR98" i="14"/>
  <c r="CR88" i="14"/>
  <c r="CR73" i="14"/>
  <c r="BF73" i="14"/>
  <c r="BF39" i="14"/>
  <c r="CR87" i="14"/>
  <c r="CR79" i="14"/>
  <c r="CR71" i="14"/>
  <c r="BF57" i="14"/>
  <c r="BF41" i="14"/>
  <c r="BF58" i="14"/>
  <c r="BF50" i="14"/>
  <c r="BF42" i="14"/>
  <c r="BF66" i="14"/>
  <c r="CR62" i="14"/>
  <c r="CR58" i="14"/>
  <c r="CR54" i="14"/>
  <c r="CR50" i="14"/>
  <c r="CR46" i="14"/>
  <c r="CR42" i="14"/>
  <c r="CR38" i="14"/>
  <c r="BF35" i="14"/>
  <c r="T35" i="14" s="1"/>
  <c r="CR127" i="14"/>
  <c r="CR99" i="14"/>
  <c r="CR110" i="14"/>
  <c r="BF122" i="14"/>
  <c r="CR92" i="14"/>
  <c r="BF47" i="14"/>
  <c r="CR70" i="14"/>
  <c r="CR89" i="14"/>
  <c r="BF55" i="14"/>
  <c r="BF72" i="14"/>
  <c r="BF60" i="14"/>
  <c r="BF36" i="14"/>
  <c r="T36" i="14" s="1"/>
  <c r="P11" i="3" s="1"/>
  <c r="CR47" i="14"/>
  <c r="P76" i="3"/>
  <c r="O41" i="3"/>
  <c r="O75" i="3"/>
  <c r="P110" i="3"/>
  <c r="CR77" i="14"/>
  <c r="CR124" i="14"/>
  <c r="BF117" i="14"/>
  <c r="CR123" i="14"/>
  <c r="CR115" i="14"/>
  <c r="BF104" i="14"/>
  <c r="BF89" i="14"/>
  <c r="T89" i="14" s="1"/>
  <c r="CR122" i="14"/>
  <c r="CR114" i="14"/>
  <c r="BF108" i="14"/>
  <c r="BF99" i="14"/>
  <c r="BF126" i="14"/>
  <c r="BF118" i="14"/>
  <c r="BF112" i="14"/>
  <c r="BF98" i="14"/>
  <c r="CR74" i="14"/>
  <c r="CR80" i="14"/>
  <c r="BF74" i="14"/>
  <c r="CR101" i="14"/>
  <c r="CR85" i="14"/>
  <c r="BF81" i="14"/>
  <c r="CR112" i="14"/>
  <c r="CR104" i="14"/>
  <c r="BF93" i="14"/>
  <c r="BF87" i="14"/>
  <c r="BF70" i="14"/>
  <c r="T70" i="14" s="1"/>
  <c r="CR72" i="14"/>
  <c r="BF92" i="14"/>
  <c r="T92" i="14" s="1"/>
  <c r="BF84" i="14"/>
  <c r="BF76" i="14"/>
  <c r="BF51" i="14"/>
  <c r="BF53" i="14"/>
  <c r="BF37" i="14"/>
  <c r="BF56" i="14"/>
  <c r="T56" i="14" s="1"/>
  <c r="P31" i="3" s="1"/>
  <c r="BF48" i="14"/>
  <c r="BF40" i="14"/>
  <c r="CR67" i="14"/>
  <c r="CR61" i="14"/>
  <c r="CR57" i="14"/>
  <c r="CR53" i="14"/>
  <c r="CR49" i="14"/>
  <c r="CR45" i="14"/>
  <c r="CR41" i="14"/>
  <c r="V140" i="9"/>
  <c r="W44" i="9" s="1"/>
  <c r="V142" i="9"/>
  <c r="W46" i="9" s="1"/>
  <c r="AD52" i="16"/>
  <c r="J102" i="16"/>
  <c r="X102" i="16" s="1"/>
  <c r="AA53" i="9"/>
  <c r="AA149" i="9" s="1"/>
  <c r="Y144" i="9"/>
  <c r="Y141" i="9"/>
  <c r="AD103" i="9"/>
  <c r="AD104" i="9" s="1"/>
  <c r="AD8" i="9"/>
  <c r="AB43" i="16"/>
  <c r="P44" i="16"/>
  <c r="AB147" i="9"/>
  <c r="V138" i="9"/>
  <c r="W42" i="9" s="1"/>
  <c r="V148" i="9"/>
  <c r="W52" i="9" s="1"/>
  <c r="AC49" i="16"/>
  <c r="AG6" i="7"/>
  <c r="AF107" i="7"/>
  <c r="AE7" i="9"/>
  <c r="AF57" i="7"/>
  <c r="AD50" i="16"/>
  <c r="J100" i="16"/>
  <c r="X100" i="16" s="1"/>
  <c r="AB145" i="9"/>
  <c r="AC49" i="9" s="1"/>
  <c r="AD48" i="16" l="1"/>
  <c r="H97" i="9"/>
  <c r="AB146" i="9"/>
  <c r="AC50" i="9" s="1"/>
  <c r="O51" i="16"/>
  <c r="AC51" i="16" s="1"/>
  <c r="M141" i="7"/>
  <c r="T102" i="14"/>
  <c r="P82" i="3" s="1"/>
  <c r="W140" i="9"/>
  <c r="X44" i="9" s="1"/>
  <c r="X140" i="9" s="1"/>
  <c r="Y44" i="9" s="1"/>
  <c r="O45" i="16" s="1"/>
  <c r="AC45" i="16" s="1"/>
  <c r="AC139" i="9"/>
  <c r="AD43" i="9" s="1"/>
  <c r="AD139" i="9" s="1"/>
  <c r="W138" i="9"/>
  <c r="X42" i="9" s="1"/>
  <c r="X138" i="9" s="1"/>
  <c r="AC143" i="9"/>
  <c r="AD47" i="9" s="1"/>
  <c r="W142" i="9"/>
  <c r="X46" i="9" s="1"/>
  <c r="X142" i="9" s="1"/>
  <c r="Y46" i="9" s="1"/>
  <c r="O47" i="16" s="1"/>
  <c r="AC47" i="16" s="1"/>
  <c r="M133" i="7"/>
  <c r="M132" i="7"/>
  <c r="M131" i="7"/>
  <c r="M135" i="7"/>
  <c r="T37" i="14"/>
  <c r="P12" i="3" s="1"/>
  <c r="CI12" i="3" s="1"/>
  <c r="AI39" i="3"/>
  <c r="DB39" i="3" s="1"/>
  <c r="P145" i="3"/>
  <c r="T39" i="14"/>
  <c r="P14" i="3" s="1"/>
  <c r="J120" i="3" s="1"/>
  <c r="T108" i="14"/>
  <c r="P88" i="3" s="1"/>
  <c r="T90" i="14"/>
  <c r="P68" i="3" s="1"/>
  <c r="T84" i="14"/>
  <c r="P62" i="3" s="1"/>
  <c r="T87" i="14"/>
  <c r="P65" i="3" s="1"/>
  <c r="T81" i="14"/>
  <c r="P59" i="3" s="1"/>
  <c r="T100" i="14"/>
  <c r="P80" i="3" s="1"/>
  <c r="T91" i="14"/>
  <c r="P69" i="3" s="1"/>
  <c r="T48" i="14"/>
  <c r="P23" i="3" s="1"/>
  <c r="J129" i="3" s="1"/>
  <c r="T117" i="14"/>
  <c r="P97" i="3" s="1"/>
  <c r="T116" i="14"/>
  <c r="P96" i="3" s="1"/>
  <c r="T76" i="14"/>
  <c r="P54" i="3" s="1"/>
  <c r="T74" i="14"/>
  <c r="P52" i="3" s="1"/>
  <c r="T59" i="14"/>
  <c r="P34" i="3" s="1"/>
  <c r="J140" i="3" s="1"/>
  <c r="T83" i="14"/>
  <c r="P61" i="3" s="1"/>
  <c r="T105" i="14"/>
  <c r="P85" i="3" s="1"/>
  <c r="T78" i="14"/>
  <c r="P56" i="3" s="1"/>
  <c r="T111" i="14"/>
  <c r="P91" i="3" s="1"/>
  <c r="T107" i="14"/>
  <c r="P87" i="3" s="1"/>
  <c r="T55" i="14"/>
  <c r="P30" i="3" s="1"/>
  <c r="J136" i="3" s="1"/>
  <c r="T58" i="14"/>
  <c r="P33" i="3" s="1"/>
  <c r="CI33" i="3" s="1"/>
  <c r="T51" i="14"/>
  <c r="P26" i="3" s="1"/>
  <c r="CI26" i="3" s="1"/>
  <c r="T99" i="14"/>
  <c r="P79" i="3" s="1"/>
  <c r="T82" i="14"/>
  <c r="P60" i="3" s="1"/>
  <c r="T106" i="14"/>
  <c r="P86" i="3" s="1"/>
  <c r="T104" i="14"/>
  <c r="P84" i="3" s="1"/>
  <c r="T60" i="14"/>
  <c r="P35" i="3" s="1"/>
  <c r="CI35" i="3" s="1"/>
  <c r="T42" i="14"/>
  <c r="P17" i="3" s="1"/>
  <c r="J123" i="3" s="1"/>
  <c r="T57" i="14"/>
  <c r="P32" i="3" s="1"/>
  <c r="J138" i="3" s="1"/>
  <c r="T123" i="14"/>
  <c r="P103" i="3" s="1"/>
  <c r="T46" i="14"/>
  <c r="P21" i="3" s="1"/>
  <c r="CI21" i="3" s="1"/>
  <c r="T69" i="14"/>
  <c r="P47" i="3" s="1"/>
  <c r="T101" i="14"/>
  <c r="P81" i="3" s="1"/>
  <c r="T127" i="14"/>
  <c r="P107" i="3" s="1"/>
  <c r="J137" i="3"/>
  <c r="CI31" i="3"/>
  <c r="M129" i="7"/>
  <c r="M124" i="7"/>
  <c r="M126" i="7"/>
  <c r="T98" i="14"/>
  <c r="P78" i="3" s="1"/>
  <c r="J117" i="3"/>
  <c r="CI11" i="3"/>
  <c r="T122" i="14"/>
  <c r="P102" i="3" s="1"/>
  <c r="P10" i="3"/>
  <c r="T66" i="14"/>
  <c r="P44" i="3" s="1"/>
  <c r="T41" i="14"/>
  <c r="P16" i="3" s="1"/>
  <c r="T115" i="14"/>
  <c r="P95" i="3" s="1"/>
  <c r="J133" i="3"/>
  <c r="CI27" i="3"/>
  <c r="T38" i="14"/>
  <c r="P13" i="3" s="1"/>
  <c r="T49" i="14"/>
  <c r="P24" i="3" s="1"/>
  <c r="T71" i="14"/>
  <c r="P49" i="3" s="1"/>
  <c r="T13" i="14" s="1"/>
  <c r="T119" i="14"/>
  <c r="P99" i="3" s="1"/>
  <c r="T120" i="14"/>
  <c r="P100" i="3" s="1"/>
  <c r="M134" i="7"/>
  <c r="M121" i="7"/>
  <c r="M118" i="7"/>
  <c r="M123" i="7"/>
  <c r="M128" i="7"/>
  <c r="M114" i="7"/>
  <c r="M116" i="7"/>
  <c r="T44" i="14"/>
  <c r="P19" i="3" s="1"/>
  <c r="T61" i="14"/>
  <c r="P36" i="3" s="1"/>
  <c r="M110" i="7"/>
  <c r="M120" i="7"/>
  <c r="J118" i="3"/>
  <c r="T118" i="14"/>
  <c r="P98" i="3" s="1"/>
  <c r="N182" i="3"/>
  <c r="P67" i="3"/>
  <c r="P46" i="3"/>
  <c r="P70" i="3"/>
  <c r="P48" i="3"/>
  <c r="P72" i="3"/>
  <c r="T72" i="14"/>
  <c r="P50" i="3" s="1"/>
  <c r="T47" i="14"/>
  <c r="P22" i="3" s="1"/>
  <c r="T50" i="14"/>
  <c r="P25" i="3" s="1"/>
  <c r="T73" i="14"/>
  <c r="P51" i="3" s="1"/>
  <c r="T80" i="14"/>
  <c r="P58" i="3" s="1"/>
  <c r="T54" i="14"/>
  <c r="P29" i="3" s="1"/>
  <c r="T63" i="14"/>
  <c r="P38" i="3" s="1"/>
  <c r="T109" i="14"/>
  <c r="P89" i="3" s="1"/>
  <c r="T103" i="14"/>
  <c r="P83" i="3" s="1"/>
  <c r="T121" i="14"/>
  <c r="P101" i="3" s="1"/>
  <c r="M138" i="7"/>
  <c r="M139" i="7"/>
  <c r="M127" i="7"/>
  <c r="M130" i="7"/>
  <c r="M112" i="7"/>
  <c r="M122" i="7"/>
  <c r="M115" i="7"/>
  <c r="T88" i="14"/>
  <c r="P66" i="3" s="1"/>
  <c r="T112" i="14"/>
  <c r="P92" i="3" s="1"/>
  <c r="T124" i="14"/>
  <c r="P104" i="3" s="1"/>
  <c r="M111" i="7"/>
  <c r="M117" i="7"/>
  <c r="T45" i="14"/>
  <c r="P20" i="3" s="1"/>
  <c r="T40" i="14"/>
  <c r="P15" i="3" s="1"/>
  <c r="T53" i="14"/>
  <c r="P28" i="3" s="1"/>
  <c r="T93" i="14"/>
  <c r="P71" i="3" s="1"/>
  <c r="T126" i="14"/>
  <c r="P106" i="3" s="1"/>
  <c r="N217" i="3"/>
  <c r="P105" i="3"/>
  <c r="T43" i="14"/>
  <c r="P18" i="3" s="1"/>
  <c r="T77" i="14"/>
  <c r="P55" i="3" s="1"/>
  <c r="T110" i="14"/>
  <c r="P90" i="3" s="1"/>
  <c r="T95" i="14"/>
  <c r="P73" i="3" s="1"/>
  <c r="T67" i="14"/>
  <c r="P45" i="3" s="1"/>
  <c r="T62" i="14"/>
  <c r="P37" i="3" s="1"/>
  <c r="T86" i="14"/>
  <c r="P64" i="3" s="1"/>
  <c r="T75" i="14"/>
  <c r="P53" i="3" s="1"/>
  <c r="T79" i="14"/>
  <c r="P57" i="3" s="1"/>
  <c r="M113" i="7"/>
  <c r="M136" i="7"/>
  <c r="M109" i="7"/>
  <c r="M137" i="7"/>
  <c r="M125" i="7"/>
  <c r="M140" i="7"/>
  <c r="M119" i="7"/>
  <c r="T85" i="14"/>
  <c r="P63" i="3" s="1"/>
  <c r="T114" i="14"/>
  <c r="P94" i="3" s="1"/>
  <c r="T113" i="14"/>
  <c r="P93" i="3" s="1"/>
  <c r="AB53" i="9"/>
  <c r="P54" i="16" s="1"/>
  <c r="AE8" i="9"/>
  <c r="AE103" i="9"/>
  <c r="AE104" i="9" s="1"/>
  <c r="AC51" i="9"/>
  <c r="J94" i="16"/>
  <c r="X94" i="16" s="1"/>
  <c r="AD44" i="16"/>
  <c r="Z48" i="9"/>
  <c r="W148" i="9"/>
  <c r="X52" i="9" s="1"/>
  <c r="X148" i="9" s="1"/>
  <c r="Y52" i="9" s="1"/>
  <c r="Y148" i="9" s="1"/>
  <c r="AC145" i="9"/>
  <c r="AD49" i="9" s="1"/>
  <c r="AH6" i="7"/>
  <c r="AF7" i="9"/>
  <c r="AG57" i="7"/>
  <c r="AG107" i="7"/>
  <c r="Z45" i="9"/>
  <c r="J101" i="16" l="1"/>
  <c r="X101" i="16" s="1"/>
  <c r="AC146" i="9"/>
  <c r="AD50" i="9" s="1"/>
  <c r="AD146" i="9" s="1"/>
  <c r="AE50" i="9" s="1"/>
  <c r="Q51" i="16" s="1"/>
  <c r="AE51" i="16" s="1"/>
  <c r="H100" i="9"/>
  <c r="AD143" i="9"/>
  <c r="AE47" i="9" s="1"/>
  <c r="Z141" i="9"/>
  <c r="AA45" i="9" s="1"/>
  <c r="AA141" i="9" s="1"/>
  <c r="Y140" i="9"/>
  <c r="Z44" i="9" s="1"/>
  <c r="Z140" i="9" s="1"/>
  <c r="AA44" i="9" s="1"/>
  <c r="AA140" i="9" s="1"/>
  <c r="AB44" i="9" s="1"/>
  <c r="AB140" i="9" s="1"/>
  <c r="AC44" i="9" s="1"/>
  <c r="Z144" i="9"/>
  <c r="AA48" i="9" s="1"/>
  <c r="AA144" i="9" s="1"/>
  <c r="AE43" i="9"/>
  <c r="AC147" i="9"/>
  <c r="AD51" i="9" s="1"/>
  <c r="CI14" i="3"/>
  <c r="AJ39" i="3"/>
  <c r="J132" i="3"/>
  <c r="CI34" i="3"/>
  <c r="J141" i="3"/>
  <c r="J127" i="3"/>
  <c r="J139" i="3"/>
  <c r="CI32" i="3"/>
  <c r="CI23" i="3"/>
  <c r="CI30" i="3"/>
  <c r="CI17" i="3"/>
  <c r="J201" i="3"/>
  <c r="CI94" i="3"/>
  <c r="J164" i="3"/>
  <c r="CI58" i="3"/>
  <c r="J200" i="3"/>
  <c r="CI93" i="3"/>
  <c r="J170" i="3"/>
  <c r="CI64" i="3"/>
  <c r="J197" i="3"/>
  <c r="CI90" i="3"/>
  <c r="J172" i="3"/>
  <c r="CI66" i="3"/>
  <c r="J156" i="3"/>
  <c r="CI50" i="3"/>
  <c r="J163" i="3"/>
  <c r="CI57" i="3"/>
  <c r="T12" i="14"/>
  <c r="J151" i="3"/>
  <c r="CI45" i="3"/>
  <c r="J177" i="3"/>
  <c r="CI71" i="3"/>
  <c r="J161" i="3"/>
  <c r="CI55" i="3"/>
  <c r="J159" i="3"/>
  <c r="CI53" i="3"/>
  <c r="J199" i="3"/>
  <c r="CI92" i="3"/>
  <c r="J202" i="3"/>
  <c r="CI95" i="3"/>
  <c r="J198" i="3"/>
  <c r="CI91" i="3"/>
  <c r="J206" i="3"/>
  <c r="CI99" i="3"/>
  <c r="J192" i="3"/>
  <c r="CI85" i="3"/>
  <c r="J160" i="3"/>
  <c r="CI54" i="3"/>
  <c r="J162" i="3"/>
  <c r="CI56" i="3"/>
  <c r="J142" i="3"/>
  <c r="CI36" i="3"/>
  <c r="J143" i="3"/>
  <c r="CI37" i="3"/>
  <c r="J208" i="3"/>
  <c r="CI101" i="3"/>
  <c r="J207" i="3"/>
  <c r="CI100" i="3"/>
  <c r="J196" i="3"/>
  <c r="CI89" i="3"/>
  <c r="J190" i="3"/>
  <c r="CI83" i="3"/>
  <c r="J204" i="3"/>
  <c r="CI97" i="3"/>
  <c r="J203" i="3"/>
  <c r="CI96" i="3"/>
  <c r="J121" i="3"/>
  <c r="CI15" i="3"/>
  <c r="J135" i="3"/>
  <c r="CI29" i="3"/>
  <c r="J128" i="3"/>
  <c r="CI22" i="3"/>
  <c r="T11" i="14"/>
  <c r="T10" i="14"/>
  <c r="P74" i="3"/>
  <c r="J150" i="3"/>
  <c r="CI44" i="3"/>
  <c r="J157" i="3"/>
  <c r="CI51" i="3"/>
  <c r="J174" i="3"/>
  <c r="CI68" i="3"/>
  <c r="J173" i="3"/>
  <c r="CI67" i="3"/>
  <c r="J125" i="3"/>
  <c r="CI19" i="3"/>
  <c r="J122" i="3"/>
  <c r="CI16" i="3"/>
  <c r="J193" i="3"/>
  <c r="CI86" i="3"/>
  <c r="J134" i="3"/>
  <c r="CI28" i="3"/>
  <c r="J144" i="3"/>
  <c r="CI38" i="3"/>
  <c r="J158" i="3"/>
  <c r="CI52" i="3"/>
  <c r="J179" i="3"/>
  <c r="CI73" i="3"/>
  <c r="J171" i="3"/>
  <c r="CI65" i="3"/>
  <c r="T31" i="14"/>
  <c r="J124" i="3"/>
  <c r="CI18" i="3"/>
  <c r="J191" i="3"/>
  <c r="CI84" i="3"/>
  <c r="J210" i="3"/>
  <c r="CI103" i="3"/>
  <c r="J214" i="3"/>
  <c r="CI107" i="3"/>
  <c r="J185" i="3"/>
  <c r="P108" i="3"/>
  <c r="CI78" i="3"/>
  <c r="J188" i="3"/>
  <c r="CI81" i="3"/>
  <c r="J126" i="3"/>
  <c r="CI20" i="3"/>
  <c r="J168" i="3"/>
  <c r="CI62" i="3"/>
  <c r="J165" i="3"/>
  <c r="CI59" i="3"/>
  <c r="J153" i="3"/>
  <c r="CI47" i="3"/>
  <c r="T9" i="14"/>
  <c r="J152" i="3"/>
  <c r="CI46" i="3"/>
  <c r="J175" i="3"/>
  <c r="CI69" i="3"/>
  <c r="J155" i="3"/>
  <c r="CI49" i="3"/>
  <c r="J130" i="3"/>
  <c r="CI24" i="3"/>
  <c r="J187" i="3"/>
  <c r="CI80" i="3"/>
  <c r="J195" i="3"/>
  <c r="CI88" i="3"/>
  <c r="J186" i="3"/>
  <c r="CI79" i="3"/>
  <c r="J211" i="3"/>
  <c r="CI104" i="3"/>
  <c r="J131" i="3"/>
  <c r="CI25" i="3"/>
  <c r="J169" i="3"/>
  <c r="CI63" i="3"/>
  <c r="J176" i="3"/>
  <c r="CI70" i="3"/>
  <c r="J166" i="3"/>
  <c r="CI60" i="3"/>
  <c r="J213" i="3"/>
  <c r="CI106" i="3"/>
  <c r="J189" i="3"/>
  <c r="CI82" i="3"/>
  <c r="J209" i="3"/>
  <c r="CI102" i="3"/>
  <c r="J194" i="3"/>
  <c r="CI87" i="3"/>
  <c r="J212" i="3"/>
  <c r="CI105" i="3"/>
  <c r="J205" i="3"/>
  <c r="CI98" i="3"/>
  <c r="J178" i="3"/>
  <c r="CI72" i="3"/>
  <c r="J154" i="3"/>
  <c r="CI48" i="3"/>
  <c r="J167" i="3"/>
  <c r="CI61" i="3"/>
  <c r="J119" i="3"/>
  <c r="CI13" i="3"/>
  <c r="P40" i="3"/>
  <c r="J116" i="3"/>
  <c r="CI10" i="3"/>
  <c r="O53" i="16"/>
  <c r="AC53" i="16" s="1"/>
  <c r="Y42" i="9"/>
  <c r="O43" i="16" s="1"/>
  <c r="AF103" i="9"/>
  <c r="AF104" i="9" s="1"/>
  <c r="AF8" i="9"/>
  <c r="AD145" i="9"/>
  <c r="AD54" i="16"/>
  <c r="J104" i="16"/>
  <c r="X104" i="16" s="1"/>
  <c r="Y142" i="9"/>
  <c r="AG7" i="9"/>
  <c r="AH107" i="7"/>
  <c r="AH57" i="7"/>
  <c r="AI6" i="7"/>
  <c r="Z52" i="9"/>
  <c r="Z148" i="9" s="1"/>
  <c r="AB149" i="9"/>
  <c r="AC53" i="9" s="1"/>
  <c r="H91" i="9" l="1"/>
  <c r="AE139" i="9"/>
  <c r="AF43" i="9" s="1"/>
  <c r="P41" i="5"/>
  <c r="Q44" i="16"/>
  <c r="AE44" i="16" s="1"/>
  <c r="AE143" i="9"/>
  <c r="AF47" i="9" s="1"/>
  <c r="AF143" i="9" s="1"/>
  <c r="AD147" i="9"/>
  <c r="AE51" i="9" s="1"/>
  <c r="Q52" i="16" s="1"/>
  <c r="AE52" i="16" s="1"/>
  <c r="AC149" i="9"/>
  <c r="AD53" i="9" s="1"/>
  <c r="AD149" i="9" s="1"/>
  <c r="AE53" i="9" s="1"/>
  <c r="Q54" i="16" s="1"/>
  <c r="AE54" i="16" s="1"/>
  <c r="AC140" i="9"/>
  <c r="AD44" i="9" s="1"/>
  <c r="AD140" i="9" s="1"/>
  <c r="AE44" i="9" s="1"/>
  <c r="Q45" i="16" s="1"/>
  <c r="AE45" i="16" s="1"/>
  <c r="J146" i="3"/>
  <c r="J180" i="3"/>
  <c r="J215" i="3"/>
  <c r="P31" i="5"/>
  <c r="P33" i="5"/>
  <c r="P32" i="5"/>
  <c r="P35" i="5"/>
  <c r="AK39" i="3"/>
  <c r="DD39" i="3" s="1"/>
  <c r="DC39" i="3"/>
  <c r="BG67" i="14"/>
  <c r="BG68" i="14"/>
  <c r="CS67" i="14"/>
  <c r="BG66" i="14"/>
  <c r="CS37" i="14"/>
  <c r="CS39" i="14"/>
  <c r="BG42" i="14"/>
  <c r="CS43" i="14"/>
  <c r="BG46" i="14"/>
  <c r="CS47" i="14"/>
  <c r="BG50" i="14"/>
  <c r="CS51" i="14"/>
  <c r="BG54" i="14"/>
  <c r="CS55" i="14"/>
  <c r="BG58" i="14"/>
  <c r="CS59" i="14"/>
  <c r="BG62" i="14"/>
  <c r="CS63" i="14"/>
  <c r="CS66" i="14"/>
  <c r="BG36" i="14"/>
  <c r="BG38" i="14"/>
  <c r="BG41" i="14"/>
  <c r="CS42" i="14"/>
  <c r="BG45" i="14"/>
  <c r="CS46" i="14"/>
  <c r="BG49" i="14"/>
  <c r="CS50" i="14"/>
  <c r="BG53" i="14"/>
  <c r="CS54" i="14"/>
  <c r="BG57" i="14"/>
  <c r="CS58" i="14"/>
  <c r="BG61" i="14"/>
  <c r="CS62" i="14"/>
  <c r="BG39" i="14"/>
  <c r="U39" i="14" s="1"/>
  <c r="Q14" i="3" s="1"/>
  <c r="CS44" i="14"/>
  <c r="BG47" i="14"/>
  <c r="CS52" i="14"/>
  <c r="BG55" i="14"/>
  <c r="U55" i="14" s="1"/>
  <c r="Q30" i="3" s="1"/>
  <c r="CS60" i="14"/>
  <c r="BG63" i="14"/>
  <c r="CS38" i="14"/>
  <c r="CS49" i="14"/>
  <c r="CS53" i="14"/>
  <c r="CS56" i="14"/>
  <c r="BG60" i="14"/>
  <c r="CS68" i="14"/>
  <c r="CS36" i="14"/>
  <c r="CS40" i="14"/>
  <c r="BG44" i="14"/>
  <c r="BG48" i="14"/>
  <c r="BG51" i="14"/>
  <c r="BG35" i="14"/>
  <c r="CS41" i="14"/>
  <c r="CS48" i="14"/>
  <c r="BG56" i="14"/>
  <c r="CS71" i="14"/>
  <c r="BG72" i="14"/>
  <c r="CS75" i="14"/>
  <c r="BG76" i="14"/>
  <c r="CS79" i="14"/>
  <c r="BG80" i="14"/>
  <c r="CS83" i="14"/>
  <c r="BG84" i="14"/>
  <c r="CS87" i="14"/>
  <c r="BG88" i="14"/>
  <c r="CS91" i="14"/>
  <c r="BG92" i="14"/>
  <c r="BG43" i="14"/>
  <c r="U43" i="14" s="1"/>
  <c r="Q18" i="3" s="1"/>
  <c r="CS57" i="14"/>
  <c r="BG69" i="14"/>
  <c r="CS72" i="14"/>
  <c r="BG73" i="14"/>
  <c r="CS45" i="14"/>
  <c r="BG59" i="14"/>
  <c r="CS69" i="14"/>
  <c r="BG74" i="14"/>
  <c r="BG81" i="14"/>
  <c r="BG82" i="14"/>
  <c r="BG83" i="14"/>
  <c r="CS84" i="14"/>
  <c r="CS85" i="14"/>
  <c r="CS86" i="14"/>
  <c r="BG93" i="14"/>
  <c r="CS100" i="14"/>
  <c r="BG101" i="14"/>
  <c r="CS104" i="14"/>
  <c r="BG105" i="14"/>
  <c r="CS108" i="14"/>
  <c r="BG109" i="14"/>
  <c r="CS112" i="14"/>
  <c r="CS61" i="14"/>
  <c r="BG71" i="14"/>
  <c r="U71" i="14" s="1"/>
  <c r="CS74" i="14"/>
  <c r="BG77" i="14"/>
  <c r="BG78" i="14"/>
  <c r="BG79" i="14"/>
  <c r="U79" i="14" s="1"/>
  <c r="CS80" i="14"/>
  <c r="CS81" i="14"/>
  <c r="CS82" i="14"/>
  <c r="CS93" i="14"/>
  <c r="BG94" i="14"/>
  <c r="BG98" i="14"/>
  <c r="CS101" i="14"/>
  <c r="BG102" i="14"/>
  <c r="BG37" i="14"/>
  <c r="U37" i="14" s="1"/>
  <c r="Q12" i="3" s="1"/>
  <c r="BG52" i="14"/>
  <c r="BG70" i="14"/>
  <c r="CS73" i="14"/>
  <c r="CS76" i="14"/>
  <c r="CS77" i="14"/>
  <c r="CS78" i="14"/>
  <c r="BG89" i="14"/>
  <c r="BG90" i="14"/>
  <c r="BG91" i="14"/>
  <c r="U91" i="14" s="1"/>
  <c r="CS99" i="14"/>
  <c r="BG106" i="14"/>
  <c r="BG107" i="14"/>
  <c r="BG108" i="14"/>
  <c r="CS109" i="14"/>
  <c r="CS110" i="14"/>
  <c r="CS111" i="14"/>
  <c r="CS113" i="14"/>
  <c r="BG114" i="14"/>
  <c r="CS117" i="14"/>
  <c r="BG118" i="14"/>
  <c r="CS121" i="14"/>
  <c r="BG122" i="14"/>
  <c r="CS125" i="14"/>
  <c r="BG126" i="14"/>
  <c r="BG86" i="14"/>
  <c r="U86" i="14" s="1"/>
  <c r="CS88" i="14"/>
  <c r="CS90" i="14"/>
  <c r="CS92" i="14"/>
  <c r="BG95" i="14"/>
  <c r="BG103" i="14"/>
  <c r="BG104" i="14"/>
  <c r="CS105" i="14"/>
  <c r="CS106" i="14"/>
  <c r="CS107" i="14"/>
  <c r="CS114" i="14"/>
  <c r="BG115" i="14"/>
  <c r="CS118" i="14"/>
  <c r="BG119" i="14"/>
  <c r="CS122" i="14"/>
  <c r="BG123" i="14"/>
  <c r="CS126" i="14"/>
  <c r="BG127" i="14"/>
  <c r="CS70" i="14"/>
  <c r="CS95" i="14"/>
  <c r="BG100" i="14"/>
  <c r="CS103" i="14"/>
  <c r="CS115" i="14"/>
  <c r="BG116" i="14"/>
  <c r="CS119" i="14"/>
  <c r="BG120" i="14"/>
  <c r="CS123" i="14"/>
  <c r="BG124" i="14"/>
  <c r="CS127" i="14"/>
  <c r="BG40" i="14"/>
  <c r="CS89" i="14"/>
  <c r="BG99" i="14"/>
  <c r="CS102" i="14"/>
  <c r="BG113" i="14"/>
  <c r="CS116" i="14"/>
  <c r="BG75" i="14"/>
  <c r="BG87" i="14"/>
  <c r="CS94" i="14"/>
  <c r="BG110" i="14"/>
  <c r="U110" i="14" s="1"/>
  <c r="BG112" i="14"/>
  <c r="BG117" i="14"/>
  <c r="CS120" i="14"/>
  <c r="BG111" i="14"/>
  <c r="BG125" i="14"/>
  <c r="BG85" i="14"/>
  <c r="BG121" i="14"/>
  <c r="CS124" i="14"/>
  <c r="CS98" i="14"/>
  <c r="CS35" i="14"/>
  <c r="P19" i="5"/>
  <c r="P39" i="5"/>
  <c r="P15" i="5"/>
  <c r="P18" i="5"/>
  <c r="P27" i="5"/>
  <c r="P22" i="5"/>
  <c r="P38" i="5"/>
  <c r="P30" i="5"/>
  <c r="P13" i="5"/>
  <c r="P11" i="5"/>
  <c r="P14" i="5"/>
  <c r="P16" i="5"/>
  <c r="P37" i="5"/>
  <c r="P29" i="5"/>
  <c r="P21" i="5"/>
  <c r="P20" i="5"/>
  <c r="P25" i="5"/>
  <c r="P40" i="5"/>
  <c r="P26" i="5"/>
  <c r="P12" i="5"/>
  <c r="P34" i="5"/>
  <c r="P17" i="5"/>
  <c r="P24" i="5"/>
  <c r="P36" i="5"/>
  <c r="P28" i="5"/>
  <c r="P10" i="5"/>
  <c r="P9" i="5"/>
  <c r="P23" i="5"/>
  <c r="Q76" i="3"/>
  <c r="P41" i="3"/>
  <c r="P109" i="3"/>
  <c r="Q110" i="3"/>
  <c r="P75" i="3"/>
  <c r="Y138" i="9"/>
  <c r="Z42" i="9" s="1"/>
  <c r="Z138" i="9" s="1"/>
  <c r="AA42" i="9" s="1"/>
  <c r="AA138" i="9" s="1"/>
  <c r="AB42" i="9" s="1"/>
  <c r="P43" i="16" s="1"/>
  <c r="AD43" i="16" s="1"/>
  <c r="AB45" i="9"/>
  <c r="H92" i="9" s="1"/>
  <c r="Q48" i="16"/>
  <c r="AE48" i="16" s="1"/>
  <c r="AI107" i="7"/>
  <c r="AJ6" i="7"/>
  <c r="AI57" i="7"/>
  <c r="AH7" i="9"/>
  <c r="Z46" i="9"/>
  <c r="AE146" i="9"/>
  <c r="AF50" i="9" s="1"/>
  <c r="AC43" i="16"/>
  <c r="AA52" i="9"/>
  <c r="AA148" i="9" s="1"/>
  <c r="AE49" i="9"/>
  <c r="AG103" i="9"/>
  <c r="AG104" i="9" s="1"/>
  <c r="AG8" i="9"/>
  <c r="P45" i="16"/>
  <c r="AB48" i="9"/>
  <c r="H95" i="9" s="1"/>
  <c r="AF139" i="9" l="1"/>
  <c r="AG43" i="9" s="1"/>
  <c r="H89" i="9"/>
  <c r="J219" i="3"/>
  <c r="N141" i="7"/>
  <c r="AE140" i="9"/>
  <c r="AF44" i="9" s="1"/>
  <c r="AE149" i="9"/>
  <c r="AF53" i="9" s="1"/>
  <c r="P46" i="16"/>
  <c r="AD46" i="16" s="1"/>
  <c r="P49" i="16"/>
  <c r="AD49" i="16" s="1"/>
  <c r="Q50" i="16"/>
  <c r="AE50" i="16" s="1"/>
  <c r="N132" i="7"/>
  <c r="N133" i="7"/>
  <c r="N131" i="7"/>
  <c r="N135" i="7"/>
  <c r="U112" i="14"/>
  <c r="Q92" i="3" s="1"/>
  <c r="U75" i="14"/>
  <c r="Q53" i="3" s="1"/>
  <c r="U104" i="14"/>
  <c r="Q84" i="3" s="1"/>
  <c r="U63" i="14"/>
  <c r="Q38" i="3" s="1"/>
  <c r="CJ38" i="3" s="1"/>
  <c r="U47" i="14"/>
  <c r="Q22" i="3" s="1"/>
  <c r="CJ22" i="3" s="1"/>
  <c r="U121" i="14"/>
  <c r="Q101" i="3" s="1"/>
  <c r="U113" i="14"/>
  <c r="Q93" i="3" s="1"/>
  <c r="Q145" i="3"/>
  <c r="AL39" i="3"/>
  <c r="U83" i="14"/>
  <c r="Q61" i="3" s="1"/>
  <c r="U111" i="14"/>
  <c r="Q91" i="3" s="1"/>
  <c r="U85" i="14"/>
  <c r="Q63" i="3" s="1"/>
  <c r="U52" i="14"/>
  <c r="Q27" i="3" s="1"/>
  <c r="CJ27" i="3" s="1"/>
  <c r="U40" i="14"/>
  <c r="Q15" i="3" s="1"/>
  <c r="CJ15" i="3" s="1"/>
  <c r="U127" i="14"/>
  <c r="Q107" i="3" s="1"/>
  <c r="U119" i="14"/>
  <c r="Q99" i="3" s="1"/>
  <c r="U122" i="14"/>
  <c r="Q102" i="3" s="1"/>
  <c r="U114" i="14"/>
  <c r="Q94" i="3" s="1"/>
  <c r="U70" i="14"/>
  <c r="Q48" i="3" s="1"/>
  <c r="U105" i="14"/>
  <c r="Q85" i="3" s="1"/>
  <c r="U93" i="14"/>
  <c r="Q71" i="3" s="1"/>
  <c r="U92" i="14"/>
  <c r="Q70" i="3" s="1"/>
  <c r="U84" i="14"/>
  <c r="Q62" i="3" s="1"/>
  <c r="U76" i="14"/>
  <c r="Q54" i="3" s="1"/>
  <c r="U56" i="14"/>
  <c r="Q31" i="3" s="1"/>
  <c r="CJ31" i="3" s="1"/>
  <c r="U51" i="14"/>
  <c r="Q26" i="3" s="1"/>
  <c r="CJ26" i="3" s="1"/>
  <c r="J181" i="3"/>
  <c r="U117" i="14"/>
  <c r="Q97" i="3" s="1"/>
  <c r="U87" i="14"/>
  <c r="Q65" i="3" s="1"/>
  <c r="U100" i="14"/>
  <c r="Q80" i="3" s="1"/>
  <c r="U108" i="14"/>
  <c r="Q88" i="3" s="1"/>
  <c r="U59" i="14"/>
  <c r="Q34" i="3" s="1"/>
  <c r="CJ34" i="3" s="1"/>
  <c r="U125" i="14"/>
  <c r="Q105" i="3" s="1"/>
  <c r="N128" i="7"/>
  <c r="N137" i="7"/>
  <c r="N119" i="7"/>
  <c r="U42" i="14"/>
  <c r="Q17" i="3" s="1"/>
  <c r="O217" i="3"/>
  <c r="Q90" i="3"/>
  <c r="J147" i="3"/>
  <c r="O182" i="3"/>
  <c r="Q64" i="3"/>
  <c r="Q57" i="3"/>
  <c r="Q49" i="3"/>
  <c r="U13" i="14" s="1"/>
  <c r="Q69" i="3"/>
  <c r="N110" i="7"/>
  <c r="N117" i="7"/>
  <c r="N140" i="7"/>
  <c r="N129" i="7"/>
  <c r="N111" i="7"/>
  <c r="N122" i="7"/>
  <c r="N139" i="7"/>
  <c r="U106" i="14"/>
  <c r="Q86" i="3" s="1"/>
  <c r="U89" i="14"/>
  <c r="Q67" i="3" s="1"/>
  <c r="U102" i="14"/>
  <c r="Q82" i="3" s="1"/>
  <c r="U74" i="14"/>
  <c r="Q52" i="3" s="1"/>
  <c r="U73" i="14"/>
  <c r="Q51" i="3" s="1"/>
  <c r="CJ18" i="3"/>
  <c r="U35" i="14"/>
  <c r="U61" i="14"/>
  <c r="Q36" i="3" s="1"/>
  <c r="U53" i="14"/>
  <c r="Q28" i="3" s="1"/>
  <c r="U45" i="14"/>
  <c r="Q20" i="3" s="1"/>
  <c r="U36" i="14"/>
  <c r="Q11" i="3" s="1"/>
  <c r="U66" i="14"/>
  <c r="Q44" i="3" s="1"/>
  <c r="N125" i="7"/>
  <c r="N113" i="7"/>
  <c r="U120" i="14"/>
  <c r="Q100" i="3" s="1"/>
  <c r="U78" i="14"/>
  <c r="Q56" i="3" s="1"/>
  <c r="U50" i="14"/>
  <c r="Q25" i="3" s="1"/>
  <c r="N123" i="7"/>
  <c r="N136" i="7"/>
  <c r="N112" i="7"/>
  <c r="N120" i="7"/>
  <c r="N116" i="7"/>
  <c r="N130" i="7"/>
  <c r="N118" i="7"/>
  <c r="U95" i="14"/>
  <c r="Q73" i="3" s="1"/>
  <c r="U98" i="14"/>
  <c r="Q78" i="3" s="1"/>
  <c r="U77" i="14"/>
  <c r="Q55" i="3" s="1"/>
  <c r="U82" i="14"/>
  <c r="Q60" i="3" s="1"/>
  <c r="U69" i="14"/>
  <c r="Q47" i="3" s="1"/>
  <c r="U48" i="14"/>
  <c r="Q23" i="3" s="1"/>
  <c r="CJ30" i="3"/>
  <c r="CJ14" i="3"/>
  <c r="U57" i="14"/>
  <c r="Q32" i="3" s="1"/>
  <c r="U49" i="14"/>
  <c r="Q24" i="3" s="1"/>
  <c r="U41" i="14"/>
  <c r="Q16" i="3" s="1"/>
  <c r="U68" i="14"/>
  <c r="Q46" i="3" s="1"/>
  <c r="N134" i="7"/>
  <c r="N127" i="7"/>
  <c r="U103" i="14"/>
  <c r="Q83" i="3" s="1"/>
  <c r="U58" i="14"/>
  <c r="Q33" i="3" s="1"/>
  <c r="J216" i="3"/>
  <c r="N109" i="7"/>
  <c r="N124" i="7"/>
  <c r="N126" i="7"/>
  <c r="N121" i="7"/>
  <c r="N114" i="7"/>
  <c r="N138" i="7"/>
  <c r="N115" i="7"/>
  <c r="U99" i="14"/>
  <c r="Q79" i="3" s="1"/>
  <c r="U124" i="14"/>
  <c r="Q104" i="3" s="1"/>
  <c r="U116" i="14"/>
  <c r="Q96" i="3" s="1"/>
  <c r="U123" i="14"/>
  <c r="Q103" i="3" s="1"/>
  <c r="U115" i="14"/>
  <c r="Q95" i="3" s="1"/>
  <c r="U126" i="14"/>
  <c r="Q106" i="3" s="1"/>
  <c r="U118" i="14"/>
  <c r="Q98" i="3" s="1"/>
  <c r="U107" i="14"/>
  <c r="Q87" i="3" s="1"/>
  <c r="U90" i="14"/>
  <c r="Q68" i="3" s="1"/>
  <c r="CJ12" i="3"/>
  <c r="U94" i="14"/>
  <c r="Q72" i="3" s="1"/>
  <c r="U109" i="14"/>
  <c r="Q89" i="3" s="1"/>
  <c r="U101" i="14"/>
  <c r="Q81" i="3" s="1"/>
  <c r="U81" i="14"/>
  <c r="Q59" i="3" s="1"/>
  <c r="U88" i="14"/>
  <c r="Q66" i="3" s="1"/>
  <c r="U80" i="14"/>
  <c r="Q58" i="3" s="1"/>
  <c r="U72" i="14"/>
  <c r="Q50" i="3" s="1"/>
  <c r="U44" i="14"/>
  <c r="Q19" i="3" s="1"/>
  <c r="U60" i="14"/>
  <c r="Q35" i="3" s="1"/>
  <c r="U38" i="14"/>
  <c r="Q13" i="3" s="1"/>
  <c r="U62" i="14"/>
  <c r="Q37" i="3" s="1"/>
  <c r="U54" i="14"/>
  <c r="Q29" i="3" s="1"/>
  <c r="U46" i="14"/>
  <c r="Q21" i="3" s="1"/>
  <c r="U67" i="14"/>
  <c r="Q45" i="3" s="1"/>
  <c r="AB144" i="9"/>
  <c r="AC48" i="9" s="1"/>
  <c r="AD45" i="16"/>
  <c r="J95" i="16"/>
  <c r="X95" i="16" s="1"/>
  <c r="AG47" i="9"/>
  <c r="J93" i="16"/>
  <c r="X93" i="16" s="1"/>
  <c r="AE145" i="9"/>
  <c r="AH8" i="9"/>
  <c r="AH103" i="9"/>
  <c r="AH104" i="9" s="1"/>
  <c r="AB141" i="9"/>
  <c r="AC45" i="9" s="1"/>
  <c r="AJ107" i="7"/>
  <c r="AK6" i="7"/>
  <c r="AJ57" i="7"/>
  <c r="AI7" i="9"/>
  <c r="AB52" i="9"/>
  <c r="H99" i="9" s="1"/>
  <c r="AF146" i="9"/>
  <c r="AG50" i="9" s="1"/>
  <c r="AE147" i="9"/>
  <c r="AF51" i="9" s="1"/>
  <c r="AB138" i="9"/>
  <c r="Z142" i="9"/>
  <c r="AA46" i="9" s="1"/>
  <c r="AA142" i="9" s="1"/>
  <c r="AB46" i="9" s="1"/>
  <c r="AB142" i="9" s="1"/>
  <c r="AF140" i="9" l="1"/>
  <c r="AG44" i="9" s="1"/>
  <c r="H93" i="9"/>
  <c r="J99" i="16"/>
  <c r="X99" i="16" s="1"/>
  <c r="AF149" i="9"/>
  <c r="AG53" i="9" s="1"/>
  <c r="J96" i="16"/>
  <c r="X96" i="16" s="1"/>
  <c r="AC141" i="9"/>
  <c r="AD45" i="9" s="1"/>
  <c r="AD141" i="9" s="1"/>
  <c r="AE45" i="9" s="1"/>
  <c r="Q46" i="16" s="1"/>
  <c r="AE46" i="16" s="1"/>
  <c r="AC144" i="9"/>
  <c r="AD48" i="9" s="1"/>
  <c r="AD144" i="9" s="1"/>
  <c r="AE48" i="9" s="1"/>
  <c r="Q49" i="16" s="1"/>
  <c r="AE49" i="16" s="1"/>
  <c r="P53" i="16"/>
  <c r="AD53" i="16" s="1"/>
  <c r="AM39" i="3"/>
  <c r="DE39" i="3"/>
  <c r="CJ50" i="3"/>
  <c r="CJ95" i="3"/>
  <c r="CJ60" i="3"/>
  <c r="CJ66" i="3"/>
  <c r="CJ98" i="3"/>
  <c r="CJ47" i="3"/>
  <c r="CJ106" i="3"/>
  <c r="CJ104" i="3"/>
  <c r="U9" i="14"/>
  <c r="CJ46" i="3"/>
  <c r="CJ51" i="3"/>
  <c r="CJ68" i="3"/>
  <c r="CJ73" i="3"/>
  <c r="CJ52" i="3"/>
  <c r="U12" i="14"/>
  <c r="CJ45" i="3"/>
  <c r="CJ58" i="3"/>
  <c r="CJ87" i="3"/>
  <c r="CJ103" i="3"/>
  <c r="CJ55" i="3"/>
  <c r="CJ82" i="3"/>
  <c r="CJ81" i="3"/>
  <c r="CJ79" i="3"/>
  <c r="CJ83" i="3"/>
  <c r="CJ72" i="3"/>
  <c r="CJ96" i="3"/>
  <c r="Q108" i="3"/>
  <c r="CJ78" i="3"/>
  <c r="CJ56" i="3"/>
  <c r="U11" i="14"/>
  <c r="U10" i="14"/>
  <c r="Q74" i="3"/>
  <c r="CJ44" i="3"/>
  <c r="CJ67" i="3"/>
  <c r="CJ35" i="3"/>
  <c r="CJ48" i="3"/>
  <c r="CJ65" i="3"/>
  <c r="CJ93" i="3"/>
  <c r="CJ17" i="3"/>
  <c r="CJ13" i="3"/>
  <c r="CJ28" i="3"/>
  <c r="U31" i="14"/>
  <c r="Q10" i="3"/>
  <c r="CJ71" i="3"/>
  <c r="CJ63" i="3"/>
  <c r="CJ92" i="3"/>
  <c r="CJ84" i="3"/>
  <c r="CJ21" i="3"/>
  <c r="CJ36" i="3"/>
  <c r="CJ59" i="3"/>
  <c r="CJ49" i="3"/>
  <c r="CJ105" i="3"/>
  <c r="CJ102" i="3"/>
  <c r="CJ100" i="3"/>
  <c r="CJ29" i="3"/>
  <c r="CJ19" i="3"/>
  <c r="CJ33" i="3"/>
  <c r="CJ24" i="3"/>
  <c r="CJ23" i="3"/>
  <c r="CJ25" i="3"/>
  <c r="CJ11" i="3"/>
  <c r="CJ61" i="3"/>
  <c r="CJ62" i="3"/>
  <c r="CJ53" i="3"/>
  <c r="CJ64" i="3"/>
  <c r="CJ85" i="3"/>
  <c r="CJ94" i="3"/>
  <c r="CJ101" i="3"/>
  <c r="CJ16" i="3"/>
  <c r="CJ54" i="3"/>
  <c r="CJ89" i="3"/>
  <c r="CJ88" i="3"/>
  <c r="CJ86" i="3"/>
  <c r="CJ37" i="3"/>
  <c r="CJ32" i="3"/>
  <c r="CJ20" i="3"/>
  <c r="CJ69" i="3"/>
  <c r="CJ70" i="3"/>
  <c r="CJ57" i="3"/>
  <c r="CJ107" i="3"/>
  <c r="CJ91" i="3"/>
  <c r="CJ99" i="3"/>
  <c r="CJ80" i="3"/>
  <c r="CJ97" i="3"/>
  <c r="CJ90" i="3"/>
  <c r="P47" i="16"/>
  <c r="J97" i="16" s="1"/>
  <c r="X97" i="16" s="1"/>
  <c r="AG146" i="9"/>
  <c r="AH50" i="9" s="1"/>
  <c r="I97" i="9" s="1"/>
  <c r="AB148" i="9"/>
  <c r="AF49" i="9"/>
  <c r="AF147" i="9"/>
  <c r="AG51" i="9" s="1"/>
  <c r="AG147" i="9" s="1"/>
  <c r="AH51" i="9" s="1"/>
  <c r="AI8" i="9"/>
  <c r="AI103" i="9"/>
  <c r="AI104" i="9" s="1"/>
  <c r="AC46" i="9"/>
  <c r="AC42" i="9"/>
  <c r="AK57" i="7"/>
  <c r="AL6" i="7"/>
  <c r="AK107" i="7"/>
  <c r="AJ7" i="9"/>
  <c r="AG143" i="9"/>
  <c r="AH47" i="9" s="1"/>
  <c r="I94" i="9" s="1"/>
  <c r="AG139" i="9"/>
  <c r="AH147" i="9" l="1"/>
  <c r="AI51" i="9" s="1"/>
  <c r="I98" i="9"/>
  <c r="AG149" i="9"/>
  <c r="AH53" i="9" s="1"/>
  <c r="I100" i="9" s="1"/>
  <c r="J103" i="16"/>
  <c r="X103" i="16" s="1"/>
  <c r="AC142" i="9"/>
  <c r="AD46" i="9" s="1"/>
  <c r="AF145" i="9"/>
  <c r="AG49" i="9" s="1"/>
  <c r="AH146" i="9"/>
  <c r="AI50" i="9" s="1"/>
  <c r="AE144" i="9"/>
  <c r="AF48" i="9" s="1"/>
  <c r="AH143" i="9"/>
  <c r="AI47" i="9" s="1"/>
  <c r="AC138" i="9"/>
  <c r="AD42" i="9" s="1"/>
  <c r="AD138" i="9" s="1"/>
  <c r="AE42" i="9" s="1"/>
  <c r="Q43" i="16" s="1"/>
  <c r="AE43" i="16" s="1"/>
  <c r="AN39" i="3"/>
  <c r="DG39" i="3" s="1"/>
  <c r="DF39" i="3"/>
  <c r="AD47" i="16"/>
  <c r="Q40" i="3"/>
  <c r="Q109" i="3" s="1"/>
  <c r="CJ10" i="3"/>
  <c r="Q41" i="5" s="1"/>
  <c r="AE141" i="9"/>
  <c r="AF45" i="9" s="1"/>
  <c r="AF141" i="9" s="1"/>
  <c r="AG45" i="9" s="1"/>
  <c r="R110" i="3"/>
  <c r="BH68" i="14"/>
  <c r="CT67" i="14"/>
  <c r="CT68" i="14"/>
  <c r="CT66" i="14"/>
  <c r="BH67" i="14"/>
  <c r="BH36" i="14"/>
  <c r="CT37" i="14"/>
  <c r="BH40" i="14"/>
  <c r="CT41" i="14"/>
  <c r="BH44" i="14"/>
  <c r="CT45" i="14"/>
  <c r="BH48" i="14"/>
  <c r="CT49" i="14"/>
  <c r="BH52" i="14"/>
  <c r="CT53" i="14"/>
  <c r="BH56" i="14"/>
  <c r="CT57" i="14"/>
  <c r="BH60" i="14"/>
  <c r="CT61" i="14"/>
  <c r="CT36" i="14"/>
  <c r="BH39" i="14"/>
  <c r="CT40" i="14"/>
  <c r="BH43" i="14"/>
  <c r="CT44" i="14"/>
  <c r="BH47" i="14"/>
  <c r="CT48" i="14"/>
  <c r="BH51" i="14"/>
  <c r="CT52" i="14"/>
  <c r="BH55" i="14"/>
  <c r="CT56" i="14"/>
  <c r="BH59" i="14"/>
  <c r="CT60" i="14"/>
  <c r="BH63" i="14"/>
  <c r="BH35" i="14"/>
  <c r="BH66" i="14"/>
  <c r="CT39" i="14"/>
  <c r="BH42" i="14"/>
  <c r="CT47" i="14"/>
  <c r="BH50" i="14"/>
  <c r="CT55" i="14"/>
  <c r="BH58" i="14"/>
  <c r="CT63" i="14"/>
  <c r="CT43" i="14"/>
  <c r="CT46" i="14"/>
  <c r="CT50" i="14"/>
  <c r="BH54" i="14"/>
  <c r="BH57" i="14"/>
  <c r="BH61" i="14"/>
  <c r="BH38" i="14"/>
  <c r="BH41" i="14"/>
  <c r="BH45" i="14"/>
  <c r="V45" i="14" s="1"/>
  <c r="R20" i="3" s="1"/>
  <c r="CT59" i="14"/>
  <c r="CT62" i="14"/>
  <c r="CT54" i="14"/>
  <c r="BH62" i="14"/>
  <c r="CT71" i="14"/>
  <c r="BH72" i="14"/>
  <c r="CT75" i="14"/>
  <c r="BH76" i="14"/>
  <c r="CT79" i="14"/>
  <c r="BH80" i="14"/>
  <c r="CT83" i="14"/>
  <c r="BH84" i="14"/>
  <c r="CT87" i="14"/>
  <c r="BH88" i="14"/>
  <c r="CT91" i="14"/>
  <c r="BH92" i="14"/>
  <c r="CT42" i="14"/>
  <c r="BH49" i="14"/>
  <c r="V49" i="14" s="1"/>
  <c r="R24" i="3" s="1"/>
  <c r="BH69" i="14"/>
  <c r="CT72" i="14"/>
  <c r="BH73" i="14"/>
  <c r="BH46" i="14"/>
  <c r="BH70" i="14"/>
  <c r="CT73" i="14"/>
  <c r="BH77" i="14"/>
  <c r="BH78" i="14"/>
  <c r="BH79" i="14"/>
  <c r="CT80" i="14"/>
  <c r="CT81" i="14"/>
  <c r="CT82" i="14"/>
  <c r="BH93" i="14"/>
  <c r="CT98" i="14"/>
  <c r="CT100" i="14"/>
  <c r="BH101" i="14"/>
  <c r="CT104" i="14"/>
  <c r="BH105" i="14"/>
  <c r="CT108" i="14"/>
  <c r="BH109" i="14"/>
  <c r="CT112" i="14"/>
  <c r="BH37" i="14"/>
  <c r="V37" i="14" s="1"/>
  <c r="R12" i="3" s="1"/>
  <c r="CT51" i="14"/>
  <c r="CT70" i="14"/>
  <c r="BH75" i="14"/>
  <c r="V75" i="14" s="1"/>
  <c r="CT76" i="14"/>
  <c r="CT77" i="14"/>
  <c r="CT78" i="14"/>
  <c r="BH89" i="14"/>
  <c r="BH90" i="14"/>
  <c r="BH91" i="14"/>
  <c r="CT92" i="14"/>
  <c r="CT93" i="14"/>
  <c r="BH94" i="14"/>
  <c r="CT101" i="14"/>
  <c r="BH102" i="14"/>
  <c r="CT38" i="14"/>
  <c r="BH53" i="14"/>
  <c r="V53" i="14" s="1"/>
  <c r="R28" i="3" s="1"/>
  <c r="CT69" i="14"/>
  <c r="BH74" i="14"/>
  <c r="BH85" i="14"/>
  <c r="BH86" i="14"/>
  <c r="BH87" i="14"/>
  <c r="V87" i="14" s="1"/>
  <c r="CT88" i="14"/>
  <c r="CT89" i="14"/>
  <c r="CT90" i="14"/>
  <c r="CT58" i="14"/>
  <c r="BH81" i="14"/>
  <c r="BH83" i="14"/>
  <c r="V83" i="14" s="1"/>
  <c r="CT85" i="14"/>
  <c r="CT95" i="14"/>
  <c r="BH100" i="14"/>
  <c r="BH103" i="14"/>
  <c r="BH104" i="14"/>
  <c r="CT105" i="14"/>
  <c r="CT106" i="14"/>
  <c r="CT107" i="14"/>
  <c r="CT113" i="14"/>
  <c r="BH114" i="14"/>
  <c r="CT117" i="14"/>
  <c r="BH118" i="14"/>
  <c r="CT121" i="14"/>
  <c r="BH122" i="14"/>
  <c r="CT125" i="14"/>
  <c r="BH126" i="14"/>
  <c r="BH71" i="14"/>
  <c r="CT74" i="14"/>
  <c r="CT94" i="14"/>
  <c r="BH99" i="14"/>
  <c r="CT102" i="14"/>
  <c r="CT103" i="14"/>
  <c r="CT114" i="14"/>
  <c r="BH115" i="14"/>
  <c r="CT118" i="14"/>
  <c r="BH119" i="14"/>
  <c r="CT122" i="14"/>
  <c r="BH123" i="14"/>
  <c r="CT126" i="14"/>
  <c r="BH127" i="14"/>
  <c r="BH82" i="14"/>
  <c r="V82" i="14" s="1"/>
  <c r="CT84" i="14"/>
  <c r="CT86" i="14"/>
  <c r="BH98" i="14"/>
  <c r="CT99" i="14"/>
  <c r="BH110" i="14"/>
  <c r="BH111" i="14"/>
  <c r="BH112" i="14"/>
  <c r="CT115" i="14"/>
  <c r="BH116" i="14"/>
  <c r="CT119" i="14"/>
  <c r="BH120" i="14"/>
  <c r="CT123" i="14"/>
  <c r="BH124" i="14"/>
  <c r="CT127" i="14"/>
  <c r="BH95" i="14"/>
  <c r="V95" i="14" s="1"/>
  <c r="BH107" i="14"/>
  <c r="CT109" i="14"/>
  <c r="CT111" i="14"/>
  <c r="BH125" i="14"/>
  <c r="BH121" i="14"/>
  <c r="BH113" i="14"/>
  <c r="CT116" i="14"/>
  <c r="CT124" i="14"/>
  <c r="BH106" i="14"/>
  <c r="V106" i="14" s="1"/>
  <c r="BH108" i="14"/>
  <c r="CT110" i="14"/>
  <c r="BH117" i="14"/>
  <c r="CT120" i="14"/>
  <c r="CT35" i="14"/>
  <c r="R48" i="16"/>
  <c r="AF48" i="16" s="1"/>
  <c r="R52" i="16"/>
  <c r="AF52" i="16" s="1"/>
  <c r="R51" i="16"/>
  <c r="AF51" i="16" s="1"/>
  <c r="AC52" i="9"/>
  <c r="AL57" i="7"/>
  <c r="AL107" i="7"/>
  <c r="AK7" i="9"/>
  <c r="AM6" i="7"/>
  <c r="AJ103" i="9"/>
  <c r="AJ104" i="9" s="1"/>
  <c r="AJ8" i="9"/>
  <c r="AG140" i="9"/>
  <c r="AH43" i="9"/>
  <c r="I90" i="9" s="1"/>
  <c r="O141" i="7" l="1"/>
  <c r="AF144" i="9"/>
  <c r="AG48" i="9" s="1"/>
  <c r="AG144" i="9" s="1"/>
  <c r="AD142" i="9"/>
  <c r="AE46" i="9" s="1"/>
  <c r="AG145" i="9"/>
  <c r="AH49" i="9" s="1"/>
  <c r="R44" i="16"/>
  <c r="AF44" i="16" s="1"/>
  <c r="AI146" i="9"/>
  <c r="AJ50" i="9" s="1"/>
  <c r="AI143" i="9"/>
  <c r="AJ47" i="9" s="1"/>
  <c r="AJ143" i="9" s="1"/>
  <c r="R54" i="16"/>
  <c r="AF54" i="16" s="1"/>
  <c r="AI147" i="9"/>
  <c r="AJ51" i="9" s="1"/>
  <c r="AJ147" i="9" s="1"/>
  <c r="AC148" i="9"/>
  <c r="AD52" i="9" s="1"/>
  <c r="AD148" i="9" s="1"/>
  <c r="AE52" i="9" s="1"/>
  <c r="Q53" i="16" s="1"/>
  <c r="AE53" i="16" s="1"/>
  <c r="Q35" i="5"/>
  <c r="O135" i="7" s="1"/>
  <c r="Q32" i="5"/>
  <c r="Q33" i="5"/>
  <c r="Q31" i="5"/>
  <c r="Q75" i="3"/>
  <c r="R145" i="3"/>
  <c r="AO39" i="3"/>
  <c r="DH39" i="3" s="1"/>
  <c r="V107" i="14"/>
  <c r="R87" i="3" s="1"/>
  <c r="V67" i="14"/>
  <c r="V112" i="14"/>
  <c r="R92" i="3" s="1"/>
  <c r="V91" i="14"/>
  <c r="V104" i="14"/>
  <c r="R84" i="3" s="1"/>
  <c r="V113" i="14"/>
  <c r="R93" i="3" s="1"/>
  <c r="V121" i="14"/>
  <c r="R101" i="3" s="1"/>
  <c r="V68" i="14"/>
  <c r="V98" i="14"/>
  <c r="R78" i="3" s="1"/>
  <c r="V61" i="14"/>
  <c r="R36" i="3" s="1"/>
  <c r="CK36" i="3" s="1"/>
  <c r="V41" i="14"/>
  <c r="R16" i="3" s="1"/>
  <c r="CK16" i="3" s="1"/>
  <c r="V117" i="14"/>
  <c r="R97" i="3" s="1"/>
  <c r="V125" i="14"/>
  <c r="R105" i="3" s="1"/>
  <c r="V120" i="14"/>
  <c r="R100" i="3" s="1"/>
  <c r="V127" i="14"/>
  <c r="R107" i="3" s="1"/>
  <c r="V119" i="14"/>
  <c r="R99" i="3" s="1"/>
  <c r="V122" i="14"/>
  <c r="R102" i="3" s="1"/>
  <c r="V114" i="14"/>
  <c r="R94" i="3" s="1"/>
  <c r="V73" i="14"/>
  <c r="V56" i="14"/>
  <c r="R31" i="3" s="1"/>
  <c r="CK31" i="3" s="1"/>
  <c r="V48" i="14"/>
  <c r="R23" i="3" s="1"/>
  <c r="CK23" i="3" s="1"/>
  <c r="V40" i="14"/>
  <c r="R15" i="3" s="1"/>
  <c r="CK15" i="3" s="1"/>
  <c r="V62" i="14"/>
  <c r="R37" i="3" s="1"/>
  <c r="CK37" i="3" s="1"/>
  <c r="V57" i="14"/>
  <c r="R32" i="3" s="1"/>
  <c r="CK32" i="3" s="1"/>
  <c r="V111" i="14"/>
  <c r="R91" i="3" s="1"/>
  <c r="V71" i="14"/>
  <c r="V86" i="14"/>
  <c r="CK28" i="3"/>
  <c r="V94" i="14"/>
  <c r="V90" i="14"/>
  <c r="CK12" i="3"/>
  <c r="V105" i="14"/>
  <c r="R85" i="3" s="1"/>
  <c r="V92" i="14"/>
  <c r="V84" i="14"/>
  <c r="V76" i="14"/>
  <c r="CK20" i="3"/>
  <c r="V50" i="14"/>
  <c r="R25" i="3" s="1"/>
  <c r="V66" i="14"/>
  <c r="V59" i="14"/>
  <c r="R34" i="3" s="1"/>
  <c r="V51" i="14"/>
  <c r="R26" i="3" s="1"/>
  <c r="V43" i="14"/>
  <c r="R18" i="3" s="1"/>
  <c r="Q19" i="5"/>
  <c r="Q16" i="5"/>
  <c r="Q10" i="5"/>
  <c r="Q38" i="5"/>
  <c r="Q34" i="5"/>
  <c r="Q14" i="5"/>
  <c r="Q11" i="5"/>
  <c r="Q12" i="5"/>
  <c r="Q13" i="5"/>
  <c r="Q26" i="5"/>
  <c r="Q39" i="5"/>
  <c r="Q36" i="5"/>
  <c r="Q30" i="5"/>
  <c r="Q9" i="5"/>
  <c r="Q40" i="5"/>
  <c r="Q21" i="5"/>
  <c r="Q24" i="5"/>
  <c r="Q37" i="5"/>
  <c r="Q22" i="5"/>
  <c r="Q23" i="5"/>
  <c r="Q15" i="5"/>
  <c r="Q17" i="5"/>
  <c r="Q20" i="5"/>
  <c r="Q27" i="5"/>
  <c r="Q25" i="5"/>
  <c r="Q18" i="5"/>
  <c r="Q28" i="5"/>
  <c r="Q29" i="5"/>
  <c r="V108" i="14"/>
  <c r="R88" i="3" s="1"/>
  <c r="V124" i="14"/>
  <c r="R104" i="3" s="1"/>
  <c r="V116" i="14"/>
  <c r="R96" i="3" s="1"/>
  <c r="V110" i="14"/>
  <c r="R90" i="3" s="1"/>
  <c r="V123" i="14"/>
  <c r="R103" i="3" s="1"/>
  <c r="V115" i="14"/>
  <c r="R95" i="3" s="1"/>
  <c r="V99" i="14"/>
  <c r="R79" i="3" s="1"/>
  <c r="V126" i="14"/>
  <c r="R106" i="3" s="1"/>
  <c r="V118" i="14"/>
  <c r="R98" i="3" s="1"/>
  <c r="V103" i="14"/>
  <c r="R83" i="3" s="1"/>
  <c r="V85" i="14"/>
  <c r="V89" i="14"/>
  <c r="V93" i="14"/>
  <c r="V79" i="14"/>
  <c r="V70" i="14"/>
  <c r="V69" i="14"/>
  <c r="V54" i="14"/>
  <c r="R29" i="3" s="1"/>
  <c r="V35" i="14"/>
  <c r="V60" i="14"/>
  <c r="R35" i="3" s="1"/>
  <c r="V52" i="14"/>
  <c r="R27" i="3" s="1"/>
  <c r="V44" i="14"/>
  <c r="R19" i="3" s="1"/>
  <c r="V36" i="14"/>
  <c r="R11" i="3" s="1"/>
  <c r="P217" i="3"/>
  <c r="R86" i="3"/>
  <c r="R76" i="3"/>
  <c r="Q41" i="3"/>
  <c r="V77" i="14"/>
  <c r="V100" i="14"/>
  <c r="R80" i="3" s="1"/>
  <c r="V81" i="14"/>
  <c r="V74" i="14"/>
  <c r="V102" i="14"/>
  <c r="R82" i="3" s="1"/>
  <c r="V109" i="14"/>
  <c r="R89" i="3" s="1"/>
  <c r="V101" i="14"/>
  <c r="R81" i="3" s="1"/>
  <c r="V78" i="14"/>
  <c r="V46" i="14"/>
  <c r="R21" i="3" s="1"/>
  <c r="CK24" i="3"/>
  <c r="V88" i="14"/>
  <c r="V80" i="14"/>
  <c r="V72" i="14"/>
  <c r="V38" i="14"/>
  <c r="R13" i="3" s="1"/>
  <c r="V58" i="14"/>
  <c r="R33" i="3" s="1"/>
  <c r="V42" i="14"/>
  <c r="R17" i="3" s="1"/>
  <c r="V63" i="14"/>
  <c r="R38" i="3" s="1"/>
  <c r="V55" i="14"/>
  <c r="R30" i="3" s="1"/>
  <c r="V47" i="14"/>
  <c r="R22" i="3" s="1"/>
  <c r="V39" i="14"/>
  <c r="R14" i="3" s="1"/>
  <c r="AE138" i="9"/>
  <c r="AF42" i="9" s="1"/>
  <c r="AK8" i="9"/>
  <c r="AK103" i="9"/>
  <c r="AK104" i="9" s="1"/>
  <c r="AM107" i="7"/>
  <c r="AM57" i="7"/>
  <c r="AN6" i="7"/>
  <c r="AL7" i="9"/>
  <c r="AG141" i="9"/>
  <c r="AH45" i="9" s="1"/>
  <c r="R46" i="16" s="1"/>
  <c r="AH139" i="9"/>
  <c r="AH44" i="9"/>
  <c r="I91" i="9" s="1"/>
  <c r="AH149" i="9"/>
  <c r="R50" i="16" l="1"/>
  <c r="AF50" i="16" s="1"/>
  <c r="I96" i="9"/>
  <c r="I92" i="9"/>
  <c r="Q47" i="16"/>
  <c r="AE47" i="16" s="1"/>
  <c r="AJ146" i="9"/>
  <c r="AK50" i="9" s="1"/>
  <c r="AK146" i="9" s="1"/>
  <c r="AF138" i="9"/>
  <c r="AG42" i="9" s="1"/>
  <c r="AG138" i="9" s="1"/>
  <c r="AH42" i="9" s="1"/>
  <c r="R43" i="16" s="1"/>
  <c r="AF43" i="16" s="1"/>
  <c r="R45" i="16"/>
  <c r="AF45" i="16" s="1"/>
  <c r="O133" i="7"/>
  <c r="O132" i="7"/>
  <c r="O131" i="7"/>
  <c r="AP39" i="3"/>
  <c r="DI39" i="3" s="1"/>
  <c r="CK81" i="3"/>
  <c r="CK98" i="3"/>
  <c r="CK103" i="3"/>
  <c r="CK89" i="3"/>
  <c r="CK80" i="3"/>
  <c r="CK82" i="3"/>
  <c r="CK79" i="3"/>
  <c r="CK96" i="3"/>
  <c r="O125" i="7"/>
  <c r="O130" i="7"/>
  <c r="O134" i="7"/>
  <c r="CK30" i="3"/>
  <c r="CK13" i="3"/>
  <c r="CK95" i="3"/>
  <c r="CK105" i="3"/>
  <c r="CK106" i="3"/>
  <c r="CK92" i="3"/>
  <c r="CK90" i="3"/>
  <c r="CK100" i="3"/>
  <c r="CK35" i="3"/>
  <c r="O118" i="7"/>
  <c r="O117" i="7"/>
  <c r="O137" i="7"/>
  <c r="O109" i="7"/>
  <c r="O126" i="7"/>
  <c r="O114" i="7"/>
  <c r="O116" i="7"/>
  <c r="P182" i="3"/>
  <c r="R50" i="3"/>
  <c r="R51" i="3"/>
  <c r="R58" i="3"/>
  <c r="R72" i="3"/>
  <c r="R48" i="3"/>
  <c r="R59" i="3"/>
  <c r="R53" i="3"/>
  <c r="R54" i="3"/>
  <c r="R71" i="3"/>
  <c r="R49" i="3"/>
  <c r="V13" i="14" s="1"/>
  <c r="R64" i="3"/>
  <c r="R69" i="3"/>
  <c r="R66" i="3"/>
  <c r="R46" i="3"/>
  <c r="R52" i="3"/>
  <c r="R45" i="3"/>
  <c r="R55" i="3"/>
  <c r="R44" i="3"/>
  <c r="R62" i="3"/>
  <c r="R57" i="3"/>
  <c r="R67" i="3"/>
  <c r="R65" i="3"/>
  <c r="R60" i="3"/>
  <c r="R73" i="3"/>
  <c r="R56" i="3"/>
  <c r="R63" i="3"/>
  <c r="R61" i="3"/>
  <c r="R70" i="3"/>
  <c r="R47" i="3"/>
  <c r="R68" i="3"/>
  <c r="CK93" i="3"/>
  <c r="CK88" i="3"/>
  <c r="CK97" i="3"/>
  <c r="CK11" i="3"/>
  <c r="V31" i="14"/>
  <c r="R10" i="3"/>
  <c r="O124" i="7"/>
  <c r="O119" i="7"/>
  <c r="CK18" i="3"/>
  <c r="CK25" i="3"/>
  <c r="CK14" i="3"/>
  <c r="CK17" i="3"/>
  <c r="R108" i="3"/>
  <c r="CK78" i="3"/>
  <c r="CK94" i="3"/>
  <c r="CK101" i="3"/>
  <c r="CK104" i="3"/>
  <c r="CK107" i="3"/>
  <c r="CK19" i="3"/>
  <c r="CK29" i="3"/>
  <c r="O129" i="7"/>
  <c r="O127" i="7"/>
  <c r="O123" i="7"/>
  <c r="O121" i="7"/>
  <c r="O136" i="7"/>
  <c r="O112" i="7"/>
  <c r="O138" i="7"/>
  <c r="CK26" i="3"/>
  <c r="CK38" i="3"/>
  <c r="CK99" i="3"/>
  <c r="CK91" i="3"/>
  <c r="CK83" i="3"/>
  <c r="CK84" i="3"/>
  <c r="O115" i="7"/>
  <c r="O113" i="7"/>
  <c r="CK22" i="3"/>
  <c r="CK33" i="3"/>
  <c r="CK21" i="3"/>
  <c r="CK85" i="3"/>
  <c r="CK87" i="3"/>
  <c r="CK102" i="3"/>
  <c r="CK86" i="3"/>
  <c r="CK27" i="3"/>
  <c r="O128" i="7"/>
  <c r="O120" i="7"/>
  <c r="O122" i="7"/>
  <c r="O140" i="7"/>
  <c r="O139" i="7"/>
  <c r="O111" i="7"/>
  <c r="O110" i="7"/>
  <c r="CK34" i="3"/>
  <c r="AH48" i="9"/>
  <c r="R49" i="16" s="1"/>
  <c r="AF49" i="16" s="1"/>
  <c r="AK47" i="9"/>
  <c r="AL103" i="9"/>
  <c r="AL104" i="9" s="1"/>
  <c r="AL8" i="9"/>
  <c r="AH145" i="9"/>
  <c r="AK51" i="9"/>
  <c r="AK147" i="9" s="1"/>
  <c r="AM7" i="9"/>
  <c r="AN107" i="7"/>
  <c r="AO6" i="7"/>
  <c r="AN57" i="7"/>
  <c r="AE148" i="9"/>
  <c r="AF52" i="9" s="1"/>
  <c r="AF148" i="9" s="1"/>
  <c r="AG52" i="9" s="1"/>
  <c r="AG148" i="9" s="1"/>
  <c r="AH52" i="9" s="1"/>
  <c r="R53" i="16" s="1"/>
  <c r="AE142" i="9"/>
  <c r="AH140" i="9"/>
  <c r="AI44" i="9" s="1"/>
  <c r="AF46" i="16"/>
  <c r="AH141" i="9"/>
  <c r="AI43" i="9"/>
  <c r="AI53" i="9"/>
  <c r="I95" i="9" l="1"/>
  <c r="I99" i="9"/>
  <c r="I89" i="9"/>
  <c r="S51" i="16"/>
  <c r="AG51" i="16" s="1"/>
  <c r="AI140" i="9"/>
  <c r="AJ44" i="9" s="1"/>
  <c r="AJ140" i="9" s="1"/>
  <c r="S48" i="16"/>
  <c r="AG48" i="16" s="1"/>
  <c r="AI139" i="9"/>
  <c r="AJ43" i="9" s="1"/>
  <c r="AI149" i="9"/>
  <c r="AJ53" i="9" s="1"/>
  <c r="AJ149" i="9" s="1"/>
  <c r="AL50" i="9"/>
  <c r="AL146" i="9" s="1"/>
  <c r="AQ39" i="3"/>
  <c r="S145" i="3" s="1"/>
  <c r="AH144" i="9"/>
  <c r="AI48" i="9" s="1"/>
  <c r="CK67" i="3"/>
  <c r="CK50" i="3"/>
  <c r="R40" i="3"/>
  <c r="CK10" i="3"/>
  <c r="CK70" i="3"/>
  <c r="CK73" i="3"/>
  <c r="CK57" i="3"/>
  <c r="V12" i="14"/>
  <c r="CK45" i="3"/>
  <c r="CK69" i="3"/>
  <c r="CK54" i="3"/>
  <c r="CK72" i="3"/>
  <c r="CK56" i="3"/>
  <c r="CK66" i="3"/>
  <c r="CK71" i="3"/>
  <c r="CK61" i="3"/>
  <c r="CK60" i="3"/>
  <c r="CK62" i="3"/>
  <c r="CK52" i="3"/>
  <c r="CK64" i="3"/>
  <c r="CK53" i="3"/>
  <c r="CK58" i="3"/>
  <c r="CK47" i="3"/>
  <c r="CK55" i="3"/>
  <c r="CK48" i="3"/>
  <c r="AK143" i="9"/>
  <c r="AL47" i="9" s="1"/>
  <c r="CK68" i="3"/>
  <c r="CK63" i="3"/>
  <c r="CK65" i="3"/>
  <c r="V11" i="14"/>
  <c r="V10" i="14"/>
  <c r="R74" i="3"/>
  <c r="CK44" i="3"/>
  <c r="V9" i="14"/>
  <c r="CK46" i="3"/>
  <c r="CK49" i="3"/>
  <c r="CK59" i="3"/>
  <c r="CK51" i="3"/>
  <c r="AF46" i="9"/>
  <c r="S52" i="16"/>
  <c r="AG52" i="16" s="1"/>
  <c r="AM103" i="9"/>
  <c r="AM104" i="9" s="1"/>
  <c r="AM8" i="9"/>
  <c r="AH138" i="9"/>
  <c r="AI42" i="9" s="1"/>
  <c r="AL51" i="9"/>
  <c r="AL147" i="9" s="1"/>
  <c r="AO57" i="7"/>
  <c r="AO107" i="7"/>
  <c r="AN7" i="9"/>
  <c r="AI49" i="9"/>
  <c r="AI45" i="9"/>
  <c r="AF53" i="16"/>
  <c r="AH148" i="9"/>
  <c r="R41" i="5" l="1"/>
  <c r="AI145" i="9"/>
  <c r="AJ49" i="9" s="1"/>
  <c r="AI138" i="9"/>
  <c r="AJ42" i="9" s="1"/>
  <c r="AJ138" i="9" s="1"/>
  <c r="AK42" i="9" s="1"/>
  <c r="S43" i="16" s="1"/>
  <c r="AG43" i="16" s="1"/>
  <c r="AF142" i="9"/>
  <c r="AG46" i="9" s="1"/>
  <c r="AG142" i="9" s="1"/>
  <c r="AM51" i="9"/>
  <c r="R33" i="5"/>
  <c r="R31" i="5"/>
  <c r="R32" i="5"/>
  <c r="R35" i="5"/>
  <c r="DJ39" i="3"/>
  <c r="AI144" i="9"/>
  <c r="AJ48" i="9" s="1"/>
  <c r="R109" i="3"/>
  <c r="S110" i="3"/>
  <c r="R75" i="3"/>
  <c r="R19" i="5"/>
  <c r="R12" i="5"/>
  <c r="R27" i="5"/>
  <c r="R30" i="5"/>
  <c r="R10" i="5"/>
  <c r="R37" i="5"/>
  <c r="R17" i="5"/>
  <c r="R20" i="5"/>
  <c r="R15" i="5"/>
  <c r="R26" i="5"/>
  <c r="R28" i="5"/>
  <c r="R13" i="5"/>
  <c r="R23" i="5"/>
  <c r="R16" i="5"/>
  <c r="R11" i="5"/>
  <c r="R39" i="5"/>
  <c r="R36" i="5"/>
  <c r="R9" i="5"/>
  <c r="R34" i="5"/>
  <c r="R14" i="5"/>
  <c r="R40" i="5"/>
  <c r="R29" i="5"/>
  <c r="R22" i="5"/>
  <c r="R38" i="5"/>
  <c r="R24" i="5"/>
  <c r="R25" i="5"/>
  <c r="R18" i="5"/>
  <c r="R21" i="5"/>
  <c r="S76" i="3"/>
  <c r="R41" i="3"/>
  <c r="CU68" i="14"/>
  <c r="BI66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CU38" i="14"/>
  <c r="CU42" i="14"/>
  <c r="CU46" i="14"/>
  <c r="CU50" i="14"/>
  <c r="CU54" i="14"/>
  <c r="CU58" i="14"/>
  <c r="CU62" i="14"/>
  <c r="CU37" i="14"/>
  <c r="CU41" i="14"/>
  <c r="CU45" i="14"/>
  <c r="CU49" i="14"/>
  <c r="CU53" i="14"/>
  <c r="CU57" i="14"/>
  <c r="CU61" i="14"/>
  <c r="CU66" i="14"/>
  <c r="CU40" i="14"/>
  <c r="CU48" i="14"/>
  <c r="CU56" i="14"/>
  <c r="BI68" i="14"/>
  <c r="W68" i="14" s="1"/>
  <c r="CU67" i="14"/>
  <c r="CU44" i="14"/>
  <c r="CU47" i="14"/>
  <c r="CU51" i="14"/>
  <c r="CU60" i="14"/>
  <c r="CU63" i="14"/>
  <c r="CU55" i="14"/>
  <c r="CU71" i="14"/>
  <c r="BI72" i="14"/>
  <c r="CU75" i="14"/>
  <c r="BI76" i="14"/>
  <c r="CU79" i="14"/>
  <c r="BI80" i="14"/>
  <c r="CU83" i="14"/>
  <c r="BI84" i="14"/>
  <c r="CU87" i="14"/>
  <c r="BI88" i="14"/>
  <c r="CU91" i="14"/>
  <c r="BI92" i="14"/>
  <c r="CU35" i="14"/>
  <c r="CU36" i="14"/>
  <c r="CU43" i="14"/>
  <c r="BI69" i="14"/>
  <c r="CU72" i="14"/>
  <c r="BI73" i="14"/>
  <c r="CU52" i="14"/>
  <c r="CU69" i="14"/>
  <c r="BI74" i="14"/>
  <c r="CU76" i="14"/>
  <c r="CU77" i="14"/>
  <c r="CU78" i="14"/>
  <c r="BI89" i="14"/>
  <c r="BI90" i="14"/>
  <c r="BI91" i="14"/>
  <c r="W91" i="14" s="1"/>
  <c r="CU92" i="14"/>
  <c r="BI93" i="14"/>
  <c r="CU100" i="14"/>
  <c r="BI101" i="14"/>
  <c r="CU104" i="14"/>
  <c r="BI105" i="14"/>
  <c r="CU108" i="14"/>
  <c r="BI109" i="14"/>
  <c r="CU112" i="14"/>
  <c r="CU39" i="14"/>
  <c r="BI71" i="14"/>
  <c r="CU74" i="14"/>
  <c r="BI85" i="14"/>
  <c r="BI86" i="14"/>
  <c r="BI87" i="14"/>
  <c r="CU88" i="14"/>
  <c r="CU89" i="14"/>
  <c r="CU90" i="14"/>
  <c r="CU93" i="14"/>
  <c r="BI94" i="14"/>
  <c r="BI98" i="14"/>
  <c r="CU101" i="14"/>
  <c r="BI102" i="14"/>
  <c r="BI67" i="14"/>
  <c r="CU59" i="14"/>
  <c r="BI70" i="14"/>
  <c r="CU73" i="14"/>
  <c r="BI81" i="14"/>
  <c r="BI82" i="14"/>
  <c r="BI83" i="14"/>
  <c r="CU84" i="14"/>
  <c r="CU85" i="14"/>
  <c r="CU86" i="14"/>
  <c r="BI75" i="14"/>
  <c r="CU99" i="14"/>
  <c r="CU103" i="14"/>
  <c r="CU113" i="14"/>
  <c r="BI114" i="14"/>
  <c r="CU117" i="14"/>
  <c r="BI118" i="14"/>
  <c r="CU121" i="14"/>
  <c r="BI122" i="14"/>
  <c r="CU125" i="14"/>
  <c r="BI126" i="14"/>
  <c r="BI77" i="14"/>
  <c r="BI79" i="14"/>
  <c r="W79" i="14" s="1"/>
  <c r="CU81" i="14"/>
  <c r="BI95" i="14"/>
  <c r="CU98" i="14"/>
  <c r="BI110" i="14"/>
  <c r="BI111" i="14"/>
  <c r="BI112" i="14"/>
  <c r="CU114" i="14"/>
  <c r="BI115" i="14"/>
  <c r="CU118" i="14"/>
  <c r="BI119" i="14"/>
  <c r="CU122" i="14"/>
  <c r="BI123" i="14"/>
  <c r="CU126" i="14"/>
  <c r="BI127" i="14"/>
  <c r="CU95" i="14"/>
  <c r="BI100" i="14"/>
  <c r="BI106" i="14"/>
  <c r="BI107" i="14"/>
  <c r="BI108" i="14"/>
  <c r="CU109" i="14"/>
  <c r="CU110" i="14"/>
  <c r="CU111" i="14"/>
  <c r="CU115" i="14"/>
  <c r="BI116" i="14"/>
  <c r="CU119" i="14"/>
  <c r="BI120" i="14"/>
  <c r="CU123" i="14"/>
  <c r="BI124" i="14"/>
  <c r="CU127" i="14"/>
  <c r="BI78" i="14"/>
  <c r="BI121" i="14"/>
  <c r="W121" i="14" s="1"/>
  <c r="CU124" i="14"/>
  <c r="CU80" i="14"/>
  <c r="BI104" i="14"/>
  <c r="BI117" i="14"/>
  <c r="CU120" i="14"/>
  <c r="BI99" i="14"/>
  <c r="W99" i="14" s="1"/>
  <c r="CU102" i="14"/>
  <c r="BI103" i="14"/>
  <c r="CU105" i="14"/>
  <c r="CU107" i="14"/>
  <c r="BI125" i="14"/>
  <c r="CU82" i="14"/>
  <c r="CU94" i="14"/>
  <c r="BI113" i="14"/>
  <c r="CU116" i="14"/>
  <c r="CU70" i="14"/>
  <c r="CU106" i="14"/>
  <c r="BI35" i="14"/>
  <c r="AN103" i="9"/>
  <c r="AN104" i="9" s="1"/>
  <c r="AN8" i="9"/>
  <c r="AK44" i="9"/>
  <c r="AK140" i="9" s="1"/>
  <c r="AK53" i="9"/>
  <c r="AJ139" i="9"/>
  <c r="AI141" i="9"/>
  <c r="AM50" i="9"/>
  <c r="AM146" i="9" s="1"/>
  <c r="AI52" i="9"/>
  <c r="AL143" i="9"/>
  <c r="S54" i="16" l="1"/>
  <c r="AG54" i="16" s="1"/>
  <c r="P141" i="7"/>
  <c r="AJ145" i="9"/>
  <c r="AK49" i="9" s="1"/>
  <c r="AM147" i="9"/>
  <c r="AN51" i="9" s="1"/>
  <c r="P132" i="7"/>
  <c r="P131" i="7"/>
  <c r="P133" i="7"/>
  <c r="P135" i="7"/>
  <c r="W103" i="14"/>
  <c r="S83" i="3" s="1"/>
  <c r="W77" i="14"/>
  <c r="W75" i="14"/>
  <c r="S53" i="3" s="1"/>
  <c r="W83" i="14"/>
  <c r="S61" i="3" s="1"/>
  <c r="W113" i="14"/>
  <c r="S93" i="3" s="1"/>
  <c r="W35" i="14"/>
  <c r="S10" i="3" s="1"/>
  <c r="W106" i="14"/>
  <c r="S86" i="3" s="1"/>
  <c r="W111" i="14"/>
  <c r="S91" i="3" s="1"/>
  <c r="W102" i="14"/>
  <c r="S82" i="3" s="1"/>
  <c r="W87" i="14"/>
  <c r="S65" i="3" s="1"/>
  <c r="W71" i="14"/>
  <c r="S49" i="3" s="1"/>
  <c r="W13" i="14" s="1"/>
  <c r="W90" i="14"/>
  <c r="S68" i="3" s="1"/>
  <c r="W88" i="14"/>
  <c r="S66" i="3" s="1"/>
  <c r="W72" i="14"/>
  <c r="S50" i="3" s="1"/>
  <c r="W63" i="14"/>
  <c r="S38" i="3" s="1"/>
  <c r="CL38" i="3" s="1"/>
  <c r="W59" i="14"/>
  <c r="S34" i="3" s="1"/>
  <c r="K140" i="3" s="1"/>
  <c r="W55" i="14"/>
  <c r="S30" i="3" s="1"/>
  <c r="K136" i="3" s="1"/>
  <c r="W51" i="14"/>
  <c r="S26" i="3" s="1"/>
  <c r="K132" i="3" s="1"/>
  <c r="W47" i="14"/>
  <c r="S22" i="3" s="1"/>
  <c r="K128" i="3" s="1"/>
  <c r="W43" i="14"/>
  <c r="S18" i="3" s="1"/>
  <c r="K124" i="3" s="1"/>
  <c r="W39" i="14"/>
  <c r="S14" i="3" s="1"/>
  <c r="K120" i="3" s="1"/>
  <c r="W66" i="14"/>
  <c r="S44" i="3" s="1"/>
  <c r="AJ144" i="9"/>
  <c r="AK48" i="9" s="1"/>
  <c r="W104" i="14"/>
  <c r="S84" i="3" s="1"/>
  <c r="W78" i="14"/>
  <c r="S56" i="3" s="1"/>
  <c r="W112" i="14"/>
  <c r="S92" i="3" s="1"/>
  <c r="P138" i="7"/>
  <c r="P113" i="7"/>
  <c r="W125" i="14"/>
  <c r="S105" i="3" s="1"/>
  <c r="W120" i="14"/>
  <c r="S100" i="3" s="1"/>
  <c r="W107" i="14"/>
  <c r="S87" i="3" s="1"/>
  <c r="W127" i="14"/>
  <c r="S107" i="3" s="1"/>
  <c r="W119" i="14"/>
  <c r="S99" i="3" s="1"/>
  <c r="W95" i="14"/>
  <c r="S73" i="3" s="1"/>
  <c r="W126" i="14"/>
  <c r="S106" i="3" s="1"/>
  <c r="W118" i="14"/>
  <c r="S98" i="3" s="1"/>
  <c r="W81" i="14"/>
  <c r="S59" i="3" s="1"/>
  <c r="W67" i="14"/>
  <c r="S45" i="3" s="1"/>
  <c r="W94" i="14"/>
  <c r="S72" i="3" s="1"/>
  <c r="W109" i="14"/>
  <c r="S89" i="3" s="1"/>
  <c r="W101" i="14"/>
  <c r="S81" i="3" s="1"/>
  <c r="W60" i="14"/>
  <c r="S35" i="3" s="1"/>
  <c r="W56" i="14"/>
  <c r="S31" i="3" s="1"/>
  <c r="W52" i="14"/>
  <c r="S27" i="3" s="1"/>
  <c r="W48" i="14"/>
  <c r="S23" i="3" s="1"/>
  <c r="W44" i="14"/>
  <c r="S19" i="3" s="1"/>
  <c r="W40" i="14"/>
  <c r="S15" i="3" s="1"/>
  <c r="W36" i="14"/>
  <c r="S11" i="3" s="1"/>
  <c r="Q182" i="3"/>
  <c r="S55" i="3"/>
  <c r="S69" i="3"/>
  <c r="S57" i="3"/>
  <c r="S46" i="3"/>
  <c r="P124" i="7"/>
  <c r="P140" i="7"/>
  <c r="P136" i="7"/>
  <c r="P123" i="7"/>
  <c r="P115" i="7"/>
  <c r="P110" i="7"/>
  <c r="P119" i="7"/>
  <c r="P121" i="7"/>
  <c r="P139" i="7"/>
  <c r="P120" i="7"/>
  <c r="W124" i="14"/>
  <c r="S104" i="3" s="1"/>
  <c r="W116" i="14"/>
  <c r="S96" i="3" s="1"/>
  <c r="W100" i="14"/>
  <c r="S80" i="3" s="1"/>
  <c r="W123" i="14"/>
  <c r="S103" i="3" s="1"/>
  <c r="W115" i="14"/>
  <c r="S95" i="3" s="1"/>
  <c r="W110" i="14"/>
  <c r="S90" i="3" s="1"/>
  <c r="W122" i="14"/>
  <c r="S102" i="3" s="1"/>
  <c r="W114" i="14"/>
  <c r="S94" i="3" s="1"/>
  <c r="W70" i="14"/>
  <c r="S48" i="3" s="1"/>
  <c r="W86" i="14"/>
  <c r="S64" i="3" s="1"/>
  <c r="W105" i="14"/>
  <c r="S85" i="3" s="1"/>
  <c r="W93" i="14"/>
  <c r="S71" i="3" s="1"/>
  <c r="W89" i="14"/>
  <c r="S67" i="3" s="1"/>
  <c r="W74" i="14"/>
  <c r="S52" i="3" s="1"/>
  <c r="W62" i="14"/>
  <c r="S37" i="3" s="1"/>
  <c r="W58" i="14"/>
  <c r="S33" i="3" s="1"/>
  <c r="W54" i="14"/>
  <c r="S29" i="3" s="1"/>
  <c r="W50" i="14"/>
  <c r="S25" i="3" s="1"/>
  <c r="W46" i="14"/>
  <c r="S21" i="3" s="1"/>
  <c r="W42" i="14"/>
  <c r="S17" i="3" s="1"/>
  <c r="W38" i="14"/>
  <c r="S13" i="3" s="1"/>
  <c r="P118" i="7"/>
  <c r="P122" i="7"/>
  <c r="P134" i="7"/>
  <c r="P111" i="7"/>
  <c r="P128" i="7"/>
  <c r="P117" i="7"/>
  <c r="P127" i="7"/>
  <c r="Q217" i="3"/>
  <c r="S101" i="3"/>
  <c r="S79" i="3"/>
  <c r="W73" i="14"/>
  <c r="S51" i="3" s="1"/>
  <c r="W80" i="14"/>
  <c r="S58" i="3" s="1"/>
  <c r="P114" i="7"/>
  <c r="P130" i="7"/>
  <c r="W117" i="14"/>
  <c r="S97" i="3" s="1"/>
  <c r="W108" i="14"/>
  <c r="S88" i="3" s="1"/>
  <c r="W82" i="14"/>
  <c r="S60" i="3" s="1"/>
  <c r="W98" i="14"/>
  <c r="S78" i="3" s="1"/>
  <c r="W85" i="14"/>
  <c r="S63" i="3" s="1"/>
  <c r="W69" i="14"/>
  <c r="S47" i="3" s="1"/>
  <c r="W92" i="14"/>
  <c r="S70" i="3" s="1"/>
  <c r="W84" i="14"/>
  <c r="S62" i="3" s="1"/>
  <c r="W76" i="14"/>
  <c r="S54" i="3" s="1"/>
  <c r="W61" i="14"/>
  <c r="S36" i="3" s="1"/>
  <c r="W57" i="14"/>
  <c r="S32" i="3" s="1"/>
  <c r="W53" i="14"/>
  <c r="S28" i="3" s="1"/>
  <c r="W49" i="14"/>
  <c r="S24" i="3" s="1"/>
  <c r="W45" i="14"/>
  <c r="S20" i="3" s="1"/>
  <c r="W41" i="14"/>
  <c r="S16" i="3" s="1"/>
  <c r="W37" i="14"/>
  <c r="S12" i="3" s="1"/>
  <c r="P125" i="7"/>
  <c r="P129" i="7"/>
  <c r="P109" i="7"/>
  <c r="P116" i="7"/>
  <c r="P126" i="7"/>
  <c r="P137" i="7"/>
  <c r="P112" i="7"/>
  <c r="AH46" i="9"/>
  <c r="AK138" i="9"/>
  <c r="S45" i="16"/>
  <c r="AG45" i="16" s="1"/>
  <c r="AN50" i="9"/>
  <c r="J97" i="9" s="1"/>
  <c r="K97" i="9" s="1"/>
  <c r="AM47" i="9"/>
  <c r="AI148" i="9"/>
  <c r="AK43" i="9"/>
  <c r="AK149" i="9"/>
  <c r="AL44" i="9"/>
  <c r="AJ45" i="9"/>
  <c r="S50" i="16" l="1"/>
  <c r="AG50" i="16" s="1"/>
  <c r="R47" i="16"/>
  <c r="AF47" i="16" s="1"/>
  <c r="I93" i="9"/>
  <c r="T52" i="16"/>
  <c r="U52" i="16" s="1"/>
  <c r="J98" i="9"/>
  <c r="K98" i="9" s="1"/>
  <c r="AK145" i="9"/>
  <c r="AL49" i="9" s="1"/>
  <c r="AL145" i="9" s="1"/>
  <c r="AM49" i="9" s="1"/>
  <c r="AM145" i="9" s="1"/>
  <c r="AM143" i="9"/>
  <c r="AN47" i="9" s="1"/>
  <c r="AJ141" i="9"/>
  <c r="AK45" i="9" s="1"/>
  <c r="S46" i="16" s="1"/>
  <c r="S44" i="16"/>
  <c r="AG44" i="16" s="1"/>
  <c r="S49" i="16"/>
  <c r="AG49" i="16" s="1"/>
  <c r="AN146" i="9"/>
  <c r="CL26" i="3"/>
  <c r="K144" i="3"/>
  <c r="CL22" i="3"/>
  <c r="CL34" i="3"/>
  <c r="CL30" i="3"/>
  <c r="CL14" i="3"/>
  <c r="CL18" i="3"/>
  <c r="K173" i="3"/>
  <c r="CL67" i="3"/>
  <c r="K177" i="3"/>
  <c r="CL71" i="3"/>
  <c r="K196" i="3"/>
  <c r="CL89" i="3"/>
  <c r="K205" i="3"/>
  <c r="CL98" i="3"/>
  <c r="K214" i="3"/>
  <c r="CL107" i="3"/>
  <c r="K153" i="3"/>
  <c r="CL47" i="3"/>
  <c r="K195" i="3"/>
  <c r="CL88" i="3"/>
  <c r="K168" i="3"/>
  <c r="CL62" i="3"/>
  <c r="K185" i="3"/>
  <c r="S108" i="3"/>
  <c r="CL78" i="3"/>
  <c r="K164" i="3"/>
  <c r="CL58" i="3"/>
  <c r="K192" i="3"/>
  <c r="CL85" i="3"/>
  <c r="K154" i="3"/>
  <c r="CL48" i="3"/>
  <c r="K176" i="3"/>
  <c r="CL70" i="3"/>
  <c r="K157" i="3"/>
  <c r="CL51" i="3"/>
  <c r="K170" i="3"/>
  <c r="CL64" i="3"/>
  <c r="K134" i="3"/>
  <c r="CL28" i="3"/>
  <c r="K203" i="3"/>
  <c r="CL96" i="3"/>
  <c r="K209" i="3"/>
  <c r="CL102" i="3"/>
  <c r="K143" i="3"/>
  <c r="CL37" i="3"/>
  <c r="K158" i="3"/>
  <c r="CL52" i="3"/>
  <c r="K161" i="3"/>
  <c r="CL55" i="3"/>
  <c r="K133" i="3"/>
  <c r="CL27" i="3"/>
  <c r="K130" i="3"/>
  <c r="CL24" i="3"/>
  <c r="K191" i="3"/>
  <c r="CL84" i="3"/>
  <c r="K206" i="3"/>
  <c r="CL99" i="3"/>
  <c r="K202" i="3"/>
  <c r="CL95" i="3"/>
  <c r="K211" i="3"/>
  <c r="CL104" i="3"/>
  <c r="K193" i="3"/>
  <c r="CL86" i="3"/>
  <c r="K201" i="3"/>
  <c r="CL94" i="3"/>
  <c r="K213" i="3"/>
  <c r="CL106" i="3"/>
  <c r="K123" i="3"/>
  <c r="CL17" i="3"/>
  <c r="K139" i="3"/>
  <c r="CL33" i="3"/>
  <c r="K159" i="3"/>
  <c r="CL53" i="3"/>
  <c r="K156" i="3"/>
  <c r="CL50" i="3"/>
  <c r="W12" i="14"/>
  <c r="K151" i="3"/>
  <c r="CL45" i="3"/>
  <c r="W10" i="14"/>
  <c r="W11" i="14"/>
  <c r="S74" i="3"/>
  <c r="K150" i="3"/>
  <c r="CL44" i="3"/>
  <c r="K129" i="3"/>
  <c r="CL23" i="3"/>
  <c r="K200" i="3"/>
  <c r="CL93" i="3"/>
  <c r="K207" i="3"/>
  <c r="CL100" i="3"/>
  <c r="W9" i="14"/>
  <c r="K152" i="3"/>
  <c r="CL46" i="3"/>
  <c r="K166" i="3"/>
  <c r="CL60" i="3"/>
  <c r="K169" i="3"/>
  <c r="CL63" i="3"/>
  <c r="K117" i="3"/>
  <c r="CL11" i="3"/>
  <c r="K122" i="3"/>
  <c r="CL16" i="3"/>
  <c r="K138" i="3"/>
  <c r="CL32" i="3"/>
  <c r="K197" i="3"/>
  <c r="CL90" i="3"/>
  <c r="K186" i="3"/>
  <c r="CL79" i="3"/>
  <c r="K194" i="3"/>
  <c r="CL87" i="3"/>
  <c r="K190" i="3"/>
  <c r="CL83" i="3"/>
  <c r="K131" i="3"/>
  <c r="CL25" i="3"/>
  <c r="K155" i="3"/>
  <c r="CL49" i="3"/>
  <c r="K174" i="3"/>
  <c r="CL68" i="3"/>
  <c r="K178" i="3"/>
  <c r="CL72" i="3"/>
  <c r="K165" i="3"/>
  <c r="CL59" i="3"/>
  <c r="K172" i="3"/>
  <c r="CL66" i="3"/>
  <c r="K162" i="3"/>
  <c r="CL56" i="3"/>
  <c r="K121" i="3"/>
  <c r="CL15" i="3"/>
  <c r="K137" i="3"/>
  <c r="CL31" i="3"/>
  <c r="S40" i="3"/>
  <c r="K116" i="3"/>
  <c r="CL10" i="3"/>
  <c r="K118" i="3"/>
  <c r="CL12" i="3"/>
  <c r="K204" i="3"/>
  <c r="CL97" i="3"/>
  <c r="K189" i="3"/>
  <c r="CL82" i="3"/>
  <c r="K187" i="3"/>
  <c r="CL80" i="3"/>
  <c r="K127" i="3"/>
  <c r="CL21" i="3"/>
  <c r="K163" i="3"/>
  <c r="CL57" i="3"/>
  <c r="K160" i="3"/>
  <c r="CL54" i="3"/>
  <c r="K126" i="3"/>
  <c r="CL20" i="3"/>
  <c r="K142" i="3"/>
  <c r="CL36" i="3"/>
  <c r="K212" i="3"/>
  <c r="CL105" i="3"/>
  <c r="K210" i="3"/>
  <c r="CL103" i="3"/>
  <c r="K198" i="3"/>
  <c r="CL91" i="3"/>
  <c r="K188" i="3"/>
  <c r="CL81" i="3"/>
  <c r="K208" i="3"/>
  <c r="CL101" i="3"/>
  <c r="K199" i="3"/>
  <c r="CL92" i="3"/>
  <c r="K119" i="3"/>
  <c r="CL13" i="3"/>
  <c r="K135" i="3"/>
  <c r="CL29" i="3"/>
  <c r="K179" i="3"/>
  <c r="CL73" i="3"/>
  <c r="K171" i="3"/>
  <c r="CL65" i="3"/>
  <c r="K175" i="3"/>
  <c r="CL69" i="3"/>
  <c r="K167" i="3"/>
  <c r="CL61" i="3"/>
  <c r="K125" i="3"/>
  <c r="CL19" i="3"/>
  <c r="K141" i="3"/>
  <c r="CL35" i="3"/>
  <c r="W31" i="14"/>
  <c r="AH142" i="9"/>
  <c r="AI46" i="9" s="1"/>
  <c r="AL42" i="9"/>
  <c r="AK139" i="9"/>
  <c r="AL43" i="9" s="1"/>
  <c r="AN147" i="9"/>
  <c r="T51" i="16"/>
  <c r="K101" i="16" s="1"/>
  <c r="AJ52" i="9"/>
  <c r="AL140" i="9"/>
  <c r="AK144" i="9"/>
  <c r="AL53" i="9"/>
  <c r="AH52" i="16"/>
  <c r="AI52" i="16" s="1"/>
  <c r="K102" i="16" l="1"/>
  <c r="L102" i="16" s="1"/>
  <c r="T48" i="16"/>
  <c r="U48" i="16" s="1"/>
  <c r="J94" i="9"/>
  <c r="K94" i="9" s="1"/>
  <c r="S41" i="5"/>
  <c r="AL149" i="9"/>
  <c r="AM53" i="9" s="1"/>
  <c r="AM149" i="9" s="1"/>
  <c r="AI142" i="9"/>
  <c r="AJ46" i="9" s="1"/>
  <c r="AJ142" i="9" s="1"/>
  <c r="AK46" i="9" s="1"/>
  <c r="S47" i="16" s="1"/>
  <c r="AJ148" i="9"/>
  <c r="AK52" i="9" s="1"/>
  <c r="AK148" i="9" s="1"/>
  <c r="AL138" i="9"/>
  <c r="AM42" i="9" s="1"/>
  <c r="AM138" i="9" s="1"/>
  <c r="K215" i="3"/>
  <c r="K146" i="3"/>
  <c r="K180" i="3"/>
  <c r="S32" i="5"/>
  <c r="S31" i="5"/>
  <c r="S33" i="5"/>
  <c r="S35" i="5"/>
  <c r="S109" i="3"/>
  <c r="S19" i="5"/>
  <c r="S12" i="5"/>
  <c r="S25" i="5"/>
  <c r="S39" i="5"/>
  <c r="S22" i="5"/>
  <c r="S34" i="5"/>
  <c r="S13" i="5"/>
  <c r="S20" i="5"/>
  <c r="S38" i="5"/>
  <c r="S40" i="5"/>
  <c r="S36" i="5"/>
  <c r="S26" i="5"/>
  <c r="S15" i="5"/>
  <c r="S9" i="5"/>
  <c r="S28" i="5"/>
  <c r="S29" i="5"/>
  <c r="S24" i="5"/>
  <c r="S11" i="5"/>
  <c r="S27" i="5"/>
  <c r="S21" i="5"/>
  <c r="S18" i="5"/>
  <c r="S30" i="5"/>
  <c r="S37" i="5"/>
  <c r="S16" i="5"/>
  <c r="S23" i="5"/>
  <c r="S10" i="5"/>
  <c r="S17" i="5"/>
  <c r="S14" i="5"/>
  <c r="T76" i="3"/>
  <c r="S41" i="3"/>
  <c r="CV66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8" i="14"/>
  <c r="CV67" i="14"/>
  <c r="BJ39" i="14"/>
  <c r="BJ43" i="14"/>
  <c r="X43" i="14" s="1"/>
  <c r="T18" i="3" s="1"/>
  <c r="BJ47" i="14"/>
  <c r="BJ51" i="14"/>
  <c r="BJ55" i="14"/>
  <c r="BJ59" i="14"/>
  <c r="X59" i="14" s="1"/>
  <c r="T34" i="3" s="1"/>
  <c r="BJ63" i="14"/>
  <c r="BJ38" i="14"/>
  <c r="BJ42" i="14"/>
  <c r="X42" i="14" s="1"/>
  <c r="T17" i="3" s="1"/>
  <c r="BJ46" i="14"/>
  <c r="BJ50" i="14"/>
  <c r="BJ54" i="14"/>
  <c r="BJ58" i="14"/>
  <c r="BJ62" i="14"/>
  <c r="BJ41" i="14"/>
  <c r="BJ45" i="14"/>
  <c r="X45" i="14" s="1"/>
  <c r="T20" i="3" s="1"/>
  <c r="BJ53" i="14"/>
  <c r="BJ61" i="14"/>
  <c r="CV35" i="14"/>
  <c r="BJ67" i="14"/>
  <c r="X67" i="14" s="1"/>
  <c r="BJ37" i="14"/>
  <c r="BJ40" i="14"/>
  <c r="BJ49" i="14"/>
  <c r="BJ57" i="14"/>
  <c r="X57" i="14" s="1"/>
  <c r="T32" i="3" s="1"/>
  <c r="BJ52" i="14"/>
  <c r="CV71" i="14"/>
  <c r="BJ72" i="14"/>
  <c r="CV75" i="14"/>
  <c r="BJ76" i="14"/>
  <c r="CV79" i="14"/>
  <c r="BJ80" i="14"/>
  <c r="CV83" i="14"/>
  <c r="BJ84" i="14"/>
  <c r="CV87" i="14"/>
  <c r="BJ88" i="14"/>
  <c r="CV91" i="14"/>
  <c r="BJ92" i="14"/>
  <c r="BJ68" i="14"/>
  <c r="BJ36" i="14"/>
  <c r="X36" i="14" s="1"/>
  <c r="T11" i="3" s="1"/>
  <c r="BJ48" i="14"/>
  <c r="BJ69" i="14"/>
  <c r="CV72" i="14"/>
  <c r="BJ73" i="14"/>
  <c r="BJ66" i="14"/>
  <c r="BJ70" i="14"/>
  <c r="CV73" i="14"/>
  <c r="BJ85" i="14"/>
  <c r="BJ86" i="14"/>
  <c r="BJ87" i="14"/>
  <c r="CV88" i="14"/>
  <c r="CV89" i="14"/>
  <c r="CV90" i="14"/>
  <c r="BJ93" i="14"/>
  <c r="CV98" i="14"/>
  <c r="CV100" i="14"/>
  <c r="BJ101" i="14"/>
  <c r="CV104" i="14"/>
  <c r="BJ105" i="14"/>
  <c r="CV108" i="14"/>
  <c r="BJ109" i="14"/>
  <c r="CV112" i="14"/>
  <c r="BJ44" i="14"/>
  <c r="CV70" i="14"/>
  <c r="BJ75" i="14"/>
  <c r="X75" i="14" s="1"/>
  <c r="BJ81" i="14"/>
  <c r="BJ82" i="14"/>
  <c r="BJ83" i="14"/>
  <c r="CV84" i="14"/>
  <c r="CV85" i="14"/>
  <c r="CV86" i="14"/>
  <c r="CV93" i="14"/>
  <c r="BJ94" i="14"/>
  <c r="CV101" i="14"/>
  <c r="BJ102" i="14"/>
  <c r="BJ56" i="14"/>
  <c r="X56" i="14" s="1"/>
  <c r="T31" i="3" s="1"/>
  <c r="CV69" i="14"/>
  <c r="BJ74" i="14"/>
  <c r="BJ77" i="14"/>
  <c r="BJ78" i="14"/>
  <c r="BJ79" i="14"/>
  <c r="CV80" i="14"/>
  <c r="CV81" i="14"/>
  <c r="CV82" i="14"/>
  <c r="CV76" i="14"/>
  <c r="CV78" i="14"/>
  <c r="CV95" i="14"/>
  <c r="BJ98" i="14"/>
  <c r="BJ100" i="14"/>
  <c r="BJ110" i="14"/>
  <c r="BJ111" i="14"/>
  <c r="BJ112" i="14"/>
  <c r="CV113" i="14"/>
  <c r="BJ114" i="14"/>
  <c r="CV117" i="14"/>
  <c r="BJ118" i="14"/>
  <c r="CV121" i="14"/>
  <c r="BJ122" i="14"/>
  <c r="CV125" i="14"/>
  <c r="BJ126" i="14"/>
  <c r="BJ89" i="14"/>
  <c r="BJ91" i="14"/>
  <c r="CV94" i="14"/>
  <c r="BJ99" i="14"/>
  <c r="CV102" i="14"/>
  <c r="BJ106" i="14"/>
  <c r="BJ107" i="14"/>
  <c r="BJ108" i="14"/>
  <c r="X108" i="14" s="1"/>
  <c r="CV109" i="14"/>
  <c r="CV110" i="14"/>
  <c r="CV111" i="14"/>
  <c r="CV114" i="14"/>
  <c r="BJ115" i="14"/>
  <c r="CV118" i="14"/>
  <c r="BJ119" i="14"/>
  <c r="CV122" i="14"/>
  <c r="BJ123" i="14"/>
  <c r="CV126" i="14"/>
  <c r="BJ127" i="14"/>
  <c r="BJ71" i="14"/>
  <c r="CV74" i="14"/>
  <c r="CV77" i="14"/>
  <c r="CV92" i="14"/>
  <c r="CV99" i="14"/>
  <c r="BJ103" i="14"/>
  <c r="BJ104" i="14"/>
  <c r="X104" i="14" s="1"/>
  <c r="CV105" i="14"/>
  <c r="CV106" i="14"/>
  <c r="CV107" i="14"/>
  <c r="CV115" i="14"/>
  <c r="BJ116" i="14"/>
  <c r="CV119" i="14"/>
  <c r="BJ120" i="14"/>
  <c r="CV123" i="14"/>
  <c r="BJ124" i="14"/>
  <c r="CV127" i="14"/>
  <c r="BJ60" i="14"/>
  <c r="BJ117" i="14"/>
  <c r="CV120" i="14"/>
  <c r="BJ113" i="14"/>
  <c r="CV116" i="14"/>
  <c r="BJ95" i="14"/>
  <c r="BJ121" i="14"/>
  <c r="CV124" i="14"/>
  <c r="BJ90" i="14"/>
  <c r="X90" i="14" s="1"/>
  <c r="CV103" i="14"/>
  <c r="BJ125" i="14"/>
  <c r="X125" i="14" s="1"/>
  <c r="BJ35" i="14"/>
  <c r="X35" i="14" s="1"/>
  <c r="T110" i="3"/>
  <c r="S75" i="3"/>
  <c r="U51" i="16"/>
  <c r="AH51" i="16"/>
  <c r="AI51" i="16" s="1"/>
  <c r="AG46" i="16"/>
  <c r="AN49" i="9"/>
  <c r="J96" i="9" s="1"/>
  <c r="K96" i="9" s="1"/>
  <c r="AN143" i="9"/>
  <c r="AM44" i="9"/>
  <c r="Y101" i="16"/>
  <c r="Z101" i="16" s="1"/>
  <c r="L101" i="16"/>
  <c r="AK141" i="9"/>
  <c r="AL48" i="9"/>
  <c r="AL139" i="9"/>
  <c r="Y102" i="16" l="1"/>
  <c r="Z102" i="16" s="1"/>
  <c r="AH48" i="16"/>
  <c r="AI48" i="16" s="1"/>
  <c r="K98" i="16"/>
  <c r="Y98" i="16" s="1"/>
  <c r="Z98" i="16" s="1"/>
  <c r="K219" i="3"/>
  <c r="P29" i="1" s="1"/>
  <c r="Q141" i="7"/>
  <c r="X58" i="14"/>
  <c r="T33" i="3" s="1"/>
  <c r="CM33" i="3" s="1"/>
  <c r="T50" i="16"/>
  <c r="AH50" i="16" s="1"/>
  <c r="AI50" i="16" s="1"/>
  <c r="Q133" i="7"/>
  <c r="Q131" i="7"/>
  <c r="Q132" i="7"/>
  <c r="Q135" i="7"/>
  <c r="X121" i="14"/>
  <c r="T101" i="3" s="1"/>
  <c r="X61" i="14"/>
  <c r="T36" i="3" s="1"/>
  <c r="CM36" i="3" s="1"/>
  <c r="X91" i="14"/>
  <c r="T69" i="3" s="1"/>
  <c r="X37" i="14"/>
  <c r="T12" i="3" s="1"/>
  <c r="CM12" i="3" s="1"/>
  <c r="X53" i="14"/>
  <c r="T28" i="3" s="1"/>
  <c r="CM28" i="3" s="1"/>
  <c r="X113" i="14"/>
  <c r="T93" i="3" s="1"/>
  <c r="X83" i="14"/>
  <c r="T61" i="3" s="1"/>
  <c r="X49" i="14"/>
  <c r="T24" i="3" s="1"/>
  <c r="CM24" i="3" s="1"/>
  <c r="X41" i="14"/>
  <c r="T16" i="3" s="1"/>
  <c r="CM16" i="3" s="1"/>
  <c r="X116" i="14"/>
  <c r="T96" i="3" s="1"/>
  <c r="X62" i="14"/>
  <c r="T37" i="3" s="1"/>
  <c r="CM37" i="3" s="1"/>
  <c r="X46" i="14"/>
  <c r="T21" i="3" s="1"/>
  <c r="CM21" i="3" s="1"/>
  <c r="X112" i="14"/>
  <c r="T92" i="3" s="1"/>
  <c r="X50" i="14"/>
  <c r="T25" i="3" s="1"/>
  <c r="CM25" i="3" s="1"/>
  <c r="X54" i="14"/>
  <c r="T29" i="3" s="1"/>
  <c r="CM29" i="3" s="1"/>
  <c r="X38" i="14"/>
  <c r="T13" i="3" s="1"/>
  <c r="CM13" i="3" s="1"/>
  <c r="X78" i="14"/>
  <c r="T56" i="3" s="1"/>
  <c r="X95" i="14"/>
  <c r="T73" i="3" s="1"/>
  <c r="X117" i="14"/>
  <c r="T97" i="3" s="1"/>
  <c r="X87" i="14"/>
  <c r="T65" i="3" s="1"/>
  <c r="X55" i="14"/>
  <c r="T30" i="3" s="1"/>
  <c r="CM30" i="3" s="1"/>
  <c r="X39" i="14"/>
  <c r="T14" i="3" s="1"/>
  <c r="CM14" i="3" s="1"/>
  <c r="X79" i="14"/>
  <c r="T57" i="3" s="1"/>
  <c r="X66" i="14"/>
  <c r="T44" i="3" s="1"/>
  <c r="X51" i="14"/>
  <c r="T26" i="3" s="1"/>
  <c r="CM26" i="3" s="1"/>
  <c r="X71" i="14"/>
  <c r="T49" i="3" s="1"/>
  <c r="X13" i="14" s="1"/>
  <c r="X126" i="14"/>
  <c r="T106" i="3" s="1"/>
  <c r="X118" i="14"/>
  <c r="T98" i="3" s="1"/>
  <c r="X98" i="14"/>
  <c r="T78" i="3" s="1"/>
  <c r="X85" i="14"/>
  <c r="T63" i="3" s="1"/>
  <c r="X73" i="14"/>
  <c r="T51" i="3" s="1"/>
  <c r="X88" i="14"/>
  <c r="T66" i="3" s="1"/>
  <c r="X80" i="14"/>
  <c r="T58" i="3" s="1"/>
  <c r="X72" i="14"/>
  <c r="T50" i="3" s="1"/>
  <c r="X63" i="14"/>
  <c r="T38" i="3" s="1"/>
  <c r="CM38" i="3" s="1"/>
  <c r="X47" i="14"/>
  <c r="T22" i="3" s="1"/>
  <c r="CM22" i="3" s="1"/>
  <c r="CM11" i="3"/>
  <c r="Q116" i="7"/>
  <c r="Q126" i="7"/>
  <c r="X124" i="14"/>
  <c r="T104" i="3" s="1"/>
  <c r="X127" i="14"/>
  <c r="T107" i="3" s="1"/>
  <c r="X119" i="14"/>
  <c r="T99" i="3" s="1"/>
  <c r="X107" i="14"/>
  <c r="T87" i="3" s="1"/>
  <c r="X111" i="14"/>
  <c r="T91" i="3" s="1"/>
  <c r="X77" i="14"/>
  <c r="T55" i="3" s="1"/>
  <c r="X102" i="14"/>
  <c r="T82" i="3" s="1"/>
  <c r="X82" i="14"/>
  <c r="T60" i="3" s="1"/>
  <c r="X44" i="14"/>
  <c r="T19" i="3" s="1"/>
  <c r="X105" i="14"/>
  <c r="T85" i="3" s="1"/>
  <c r="X68" i="14"/>
  <c r="T46" i="3" s="1"/>
  <c r="X40" i="14"/>
  <c r="T15" i="3" s="1"/>
  <c r="CM34" i="3"/>
  <c r="CM18" i="3"/>
  <c r="Q117" i="7"/>
  <c r="Q137" i="7"/>
  <c r="Q127" i="7"/>
  <c r="Q128" i="7"/>
  <c r="Q136" i="7"/>
  <c r="Q113" i="7"/>
  <c r="Q125" i="7"/>
  <c r="K216" i="3"/>
  <c r="X99" i="14"/>
  <c r="T79" i="3" s="1"/>
  <c r="CM31" i="3"/>
  <c r="Q114" i="7"/>
  <c r="Q129" i="7"/>
  <c r="Q139" i="7"/>
  <c r="K147" i="3"/>
  <c r="X106" i="14"/>
  <c r="T86" i="3" s="1"/>
  <c r="X122" i="14"/>
  <c r="T102" i="3" s="1"/>
  <c r="X114" i="14"/>
  <c r="T94" i="3" s="1"/>
  <c r="X110" i="14"/>
  <c r="T90" i="3" s="1"/>
  <c r="X74" i="14"/>
  <c r="T52" i="3" s="1"/>
  <c r="X81" i="14"/>
  <c r="T59" i="3" s="1"/>
  <c r="X93" i="14"/>
  <c r="T71" i="3" s="1"/>
  <c r="X70" i="14"/>
  <c r="T48" i="3" s="1"/>
  <c r="X69" i="14"/>
  <c r="T47" i="3" s="1"/>
  <c r="X92" i="14"/>
  <c r="T70" i="3" s="1"/>
  <c r="X84" i="14"/>
  <c r="T62" i="3" s="1"/>
  <c r="X76" i="14"/>
  <c r="T54" i="3" s="1"/>
  <c r="X52" i="14"/>
  <c r="T27" i="3" s="1"/>
  <c r="CM17" i="3"/>
  <c r="Q110" i="7"/>
  <c r="Q130" i="7"/>
  <c r="Q111" i="7"/>
  <c r="Q109" i="7"/>
  <c r="Q140" i="7"/>
  <c r="Q134" i="7"/>
  <c r="Q112" i="7"/>
  <c r="T10" i="3"/>
  <c r="Q121" i="7"/>
  <c r="Q120" i="7"/>
  <c r="K181" i="3"/>
  <c r="R217" i="3"/>
  <c r="T88" i="3"/>
  <c r="T84" i="3"/>
  <c r="T105" i="3"/>
  <c r="X60" i="14"/>
  <c r="T35" i="3" s="1"/>
  <c r="X120" i="14"/>
  <c r="T100" i="3" s="1"/>
  <c r="X103" i="14"/>
  <c r="T83" i="3" s="1"/>
  <c r="X123" i="14"/>
  <c r="T103" i="3" s="1"/>
  <c r="X115" i="14"/>
  <c r="T95" i="3" s="1"/>
  <c r="X89" i="14"/>
  <c r="T67" i="3" s="1"/>
  <c r="X100" i="14"/>
  <c r="T80" i="3" s="1"/>
  <c r="X94" i="14"/>
  <c r="T72" i="3" s="1"/>
  <c r="X109" i="14"/>
  <c r="T89" i="3" s="1"/>
  <c r="X101" i="14"/>
  <c r="T81" i="3" s="1"/>
  <c r="X86" i="14"/>
  <c r="T64" i="3" s="1"/>
  <c r="X48" i="14"/>
  <c r="T23" i="3" s="1"/>
  <c r="CM32" i="3"/>
  <c r="CM20" i="3"/>
  <c r="R182" i="3"/>
  <c r="T53" i="3"/>
  <c r="T45" i="3"/>
  <c r="T68" i="3"/>
  <c r="Q123" i="7"/>
  <c r="Q118" i="7"/>
  <c r="Q124" i="7"/>
  <c r="Q115" i="7"/>
  <c r="Q138" i="7"/>
  <c r="Q122" i="7"/>
  <c r="Q119" i="7"/>
  <c r="AN42" i="9"/>
  <c r="J89" i="9" s="1"/>
  <c r="K89" i="9" s="1"/>
  <c r="AN145" i="9"/>
  <c r="S53" i="16"/>
  <c r="AG53" i="16" s="1"/>
  <c r="AN53" i="9"/>
  <c r="J100" i="9" s="1"/>
  <c r="K100" i="9" s="1"/>
  <c r="AK142" i="9"/>
  <c r="AL52" i="9"/>
  <c r="AL45" i="9"/>
  <c r="AL144" i="9"/>
  <c r="AM140" i="9"/>
  <c r="AM43" i="9"/>
  <c r="AG47" i="16"/>
  <c r="L98" i="16" l="1"/>
  <c r="U50" i="16"/>
  <c r="K100" i="16"/>
  <c r="L100" i="16" s="1"/>
  <c r="T54" i="16"/>
  <c r="AH54" i="16" s="1"/>
  <c r="AI54" i="16" s="1"/>
  <c r="T43" i="16"/>
  <c r="K93" i="16" s="1"/>
  <c r="CM52" i="3"/>
  <c r="CM81" i="3"/>
  <c r="CM100" i="3"/>
  <c r="CM89" i="3"/>
  <c r="CM47" i="3"/>
  <c r="CM86" i="3"/>
  <c r="CM103" i="3"/>
  <c r="CM95" i="3"/>
  <c r="CM80" i="3"/>
  <c r="X12" i="14"/>
  <c r="CM45" i="3"/>
  <c r="CM61" i="3"/>
  <c r="CM35" i="3"/>
  <c r="CM106" i="3"/>
  <c r="CM91" i="3"/>
  <c r="T40" i="3"/>
  <c r="CM10" i="3"/>
  <c r="CM15" i="3"/>
  <c r="CM57" i="3"/>
  <c r="CM72" i="3"/>
  <c r="CM53" i="3"/>
  <c r="X11" i="14"/>
  <c r="X10" i="14"/>
  <c r="T74" i="3"/>
  <c r="CM44" i="3"/>
  <c r="CM48" i="3"/>
  <c r="CM69" i="3"/>
  <c r="CM62" i="3"/>
  <c r="CM23" i="3"/>
  <c r="CM96" i="3"/>
  <c r="CM98" i="3"/>
  <c r="CM83" i="3"/>
  <c r="CM84" i="3"/>
  <c r="CM93" i="3"/>
  <c r="CM88" i="3"/>
  <c r="X31" i="14"/>
  <c r="CM54" i="3"/>
  <c r="CM60" i="3"/>
  <c r="CM50" i="3"/>
  <c r="CM105" i="3"/>
  <c r="CM87" i="3"/>
  <c r="CM27" i="3"/>
  <c r="CM56" i="3"/>
  <c r="CM68" i="3"/>
  <c r="CM55" i="3"/>
  <c r="CM64" i="3"/>
  <c r="CM58" i="3"/>
  <c r="CM65" i="3"/>
  <c r="CM97" i="3"/>
  <c r="CM92" i="3"/>
  <c r="CM79" i="3"/>
  <c r="CM104" i="3"/>
  <c r="CM85" i="3"/>
  <c r="CM102" i="3"/>
  <c r="CM107" i="3"/>
  <c r="CM59" i="3"/>
  <c r="CM70" i="3"/>
  <c r="CM67" i="3"/>
  <c r="CM94" i="3"/>
  <c r="CM99" i="3"/>
  <c r="T108" i="3"/>
  <c r="CM78" i="3"/>
  <c r="CM63" i="3"/>
  <c r="CM66" i="3"/>
  <c r="CM49" i="3"/>
  <c r="CM51" i="3"/>
  <c r="X9" i="14"/>
  <c r="CM46" i="3"/>
  <c r="CM73" i="3"/>
  <c r="CM71" i="3"/>
  <c r="CM101" i="3"/>
  <c r="CM90" i="3"/>
  <c r="CM82" i="3"/>
  <c r="CM19" i="3"/>
  <c r="AN138" i="9"/>
  <c r="AN149" i="9"/>
  <c r="AN44" i="9"/>
  <c r="J91" i="9" s="1"/>
  <c r="K91" i="9" s="1"/>
  <c r="AL46" i="9"/>
  <c r="AL148" i="9"/>
  <c r="AM139" i="9"/>
  <c r="AM48" i="9"/>
  <c r="AL141" i="9"/>
  <c r="T41" i="5" l="1"/>
  <c r="Y100" i="16"/>
  <c r="Z100" i="16" s="1"/>
  <c r="K104" i="16"/>
  <c r="Y104" i="16" s="1"/>
  <c r="Z104" i="16" s="1"/>
  <c r="U43" i="16"/>
  <c r="U54" i="16"/>
  <c r="AH43" i="16"/>
  <c r="AI43" i="16" s="1"/>
  <c r="T45" i="16"/>
  <c r="AH45" i="16" s="1"/>
  <c r="AI45" i="16" s="1"/>
  <c r="T32" i="5"/>
  <c r="T31" i="5"/>
  <c r="T33" i="5"/>
  <c r="T35" i="5"/>
  <c r="T109" i="3"/>
  <c r="T16" i="5"/>
  <c r="T39" i="5"/>
  <c r="T36" i="5"/>
  <c r="T19" i="5"/>
  <c r="T40" i="5"/>
  <c r="T38" i="5"/>
  <c r="T20" i="5"/>
  <c r="T18" i="5"/>
  <c r="T17" i="5"/>
  <c r="T13" i="5"/>
  <c r="T21" i="5"/>
  <c r="T29" i="5"/>
  <c r="T25" i="5"/>
  <c r="T12" i="5"/>
  <c r="T10" i="5"/>
  <c r="T28" i="5"/>
  <c r="T22" i="5"/>
  <c r="T37" i="5"/>
  <c r="T26" i="5"/>
  <c r="T24" i="5"/>
  <c r="T30" i="5"/>
  <c r="T14" i="5"/>
  <c r="T11" i="5"/>
  <c r="T15" i="5"/>
  <c r="T27" i="5"/>
  <c r="T23" i="5"/>
  <c r="T9" i="5"/>
  <c r="T34" i="5"/>
  <c r="BK67" i="14"/>
  <c r="BK68" i="14"/>
  <c r="BK66" i="14"/>
  <c r="BK36" i="14"/>
  <c r="CW37" i="14"/>
  <c r="BK40" i="14"/>
  <c r="CW41" i="14"/>
  <c r="BK44" i="14"/>
  <c r="CW45" i="14"/>
  <c r="BK48" i="14"/>
  <c r="CW49" i="14"/>
  <c r="BK52" i="14"/>
  <c r="CW53" i="14"/>
  <c r="BK56" i="14"/>
  <c r="CW57" i="14"/>
  <c r="BK60" i="14"/>
  <c r="CW61" i="14"/>
  <c r="CW68" i="14"/>
  <c r="CW66" i="14"/>
  <c r="CW67" i="14"/>
  <c r="CW36" i="14"/>
  <c r="BK39" i="14"/>
  <c r="CW40" i="14"/>
  <c r="BK43" i="14"/>
  <c r="CW44" i="14"/>
  <c r="BK47" i="14"/>
  <c r="CW48" i="14"/>
  <c r="BK51" i="14"/>
  <c r="CW52" i="14"/>
  <c r="BK55" i="14"/>
  <c r="CW56" i="14"/>
  <c r="BK59" i="14"/>
  <c r="CW60" i="14"/>
  <c r="BK63" i="14"/>
  <c r="BK37" i="14"/>
  <c r="CW42" i="14"/>
  <c r="BK45" i="14"/>
  <c r="Y45" i="14" s="1"/>
  <c r="U20" i="3" s="1"/>
  <c r="CW50" i="14"/>
  <c r="BK53" i="14"/>
  <c r="CW58" i="14"/>
  <c r="BK61" i="14"/>
  <c r="Y61" i="14" s="1"/>
  <c r="U36" i="3" s="1"/>
  <c r="CW38" i="14"/>
  <c r="BK41" i="14"/>
  <c r="Y41" i="14" s="1"/>
  <c r="U16" i="3" s="1"/>
  <c r="CW46" i="14"/>
  <c r="BK49" i="14"/>
  <c r="CW54" i="14"/>
  <c r="BK57" i="14"/>
  <c r="Y57" i="14" s="1"/>
  <c r="U32" i="3" s="1"/>
  <c r="CW62" i="14"/>
  <c r="BK38" i="14"/>
  <c r="CW43" i="14"/>
  <c r="BK54" i="14"/>
  <c r="CW59" i="14"/>
  <c r="CW71" i="14"/>
  <c r="BK72" i="14"/>
  <c r="CW75" i="14"/>
  <c r="BK76" i="14"/>
  <c r="CW79" i="14"/>
  <c r="BK80" i="14"/>
  <c r="CW83" i="14"/>
  <c r="BK84" i="14"/>
  <c r="CW87" i="14"/>
  <c r="BK88" i="14"/>
  <c r="CW91" i="14"/>
  <c r="BK92" i="14"/>
  <c r="CW39" i="14"/>
  <c r="BK50" i="14"/>
  <c r="Y50" i="14" s="1"/>
  <c r="U25" i="3" s="1"/>
  <c r="CW55" i="14"/>
  <c r="BK69" i="14"/>
  <c r="CW72" i="14"/>
  <c r="BK73" i="14"/>
  <c r="BK46" i="14"/>
  <c r="CW69" i="14"/>
  <c r="BK74" i="14"/>
  <c r="BK81" i="14"/>
  <c r="BK82" i="14"/>
  <c r="BK83" i="14"/>
  <c r="CW84" i="14"/>
  <c r="CW85" i="14"/>
  <c r="CW86" i="14"/>
  <c r="BK93" i="14"/>
  <c r="CW100" i="14"/>
  <c r="BK101" i="14"/>
  <c r="CW104" i="14"/>
  <c r="BK105" i="14"/>
  <c r="CW108" i="14"/>
  <c r="BK109" i="14"/>
  <c r="CW112" i="14"/>
  <c r="CW47" i="14"/>
  <c r="BK58" i="14"/>
  <c r="BK71" i="14"/>
  <c r="CW74" i="14"/>
  <c r="BK77" i="14"/>
  <c r="BK78" i="14"/>
  <c r="BK79" i="14"/>
  <c r="CW80" i="14"/>
  <c r="CW81" i="14"/>
  <c r="CW82" i="14"/>
  <c r="CW93" i="14"/>
  <c r="BK94" i="14"/>
  <c r="BK98" i="14"/>
  <c r="CW101" i="14"/>
  <c r="BK102" i="14"/>
  <c r="CW51" i="14"/>
  <c r="BK62" i="14"/>
  <c r="Y62" i="14" s="1"/>
  <c r="U37" i="3" s="1"/>
  <c r="BK70" i="14"/>
  <c r="CW73" i="14"/>
  <c r="CW76" i="14"/>
  <c r="CW77" i="14"/>
  <c r="CW78" i="14"/>
  <c r="BK89" i="14"/>
  <c r="BK90" i="14"/>
  <c r="BK91" i="14"/>
  <c r="CW70" i="14"/>
  <c r="BK86" i="14"/>
  <c r="CW88" i="14"/>
  <c r="CW90" i="14"/>
  <c r="CW99" i="14"/>
  <c r="BK106" i="14"/>
  <c r="BK107" i="14"/>
  <c r="BK108" i="14"/>
  <c r="CW109" i="14"/>
  <c r="CW110" i="14"/>
  <c r="CW111" i="14"/>
  <c r="CW113" i="14"/>
  <c r="BK114" i="14"/>
  <c r="CW117" i="14"/>
  <c r="BK118" i="14"/>
  <c r="CW121" i="14"/>
  <c r="BK122" i="14"/>
  <c r="CW125" i="14"/>
  <c r="BK126" i="14"/>
  <c r="BK42" i="14"/>
  <c r="Y42" i="14" s="1"/>
  <c r="U17" i="3" s="1"/>
  <c r="BK75" i="14"/>
  <c r="BK95" i="14"/>
  <c r="BK103" i="14"/>
  <c r="BK104" i="14"/>
  <c r="CW105" i="14"/>
  <c r="CW106" i="14"/>
  <c r="CW107" i="14"/>
  <c r="CW114" i="14"/>
  <c r="BK115" i="14"/>
  <c r="CW118" i="14"/>
  <c r="BK119" i="14"/>
  <c r="CW122" i="14"/>
  <c r="BK123" i="14"/>
  <c r="CW126" i="14"/>
  <c r="BK127" i="14"/>
  <c r="BK85" i="14"/>
  <c r="BK87" i="14"/>
  <c r="Y87" i="14" s="1"/>
  <c r="CW89" i="14"/>
  <c r="CW95" i="14"/>
  <c r="BK100" i="14"/>
  <c r="CW103" i="14"/>
  <c r="CW115" i="14"/>
  <c r="BK116" i="14"/>
  <c r="CW119" i="14"/>
  <c r="BK120" i="14"/>
  <c r="CW123" i="14"/>
  <c r="BK124" i="14"/>
  <c r="CW127" i="14"/>
  <c r="CW63" i="14"/>
  <c r="CW92" i="14"/>
  <c r="BK110" i="14"/>
  <c r="BK112" i="14"/>
  <c r="BK113" i="14"/>
  <c r="CW116" i="14"/>
  <c r="CW94" i="14"/>
  <c r="BK125" i="14"/>
  <c r="BK117" i="14"/>
  <c r="CW120" i="14"/>
  <c r="CW98" i="14"/>
  <c r="BK99" i="14"/>
  <c r="CW102" i="14"/>
  <c r="BK111" i="14"/>
  <c r="BK121" i="14"/>
  <c r="CW124" i="14"/>
  <c r="CW35" i="14"/>
  <c r="BK35" i="14"/>
  <c r="U110" i="3"/>
  <c r="T75" i="3"/>
  <c r="U76" i="3"/>
  <c r="T41" i="3"/>
  <c r="L93" i="16"/>
  <c r="Y93" i="16"/>
  <c r="Z93" i="16" s="1"/>
  <c r="AM52" i="9"/>
  <c r="AM144" i="9"/>
  <c r="AN43" i="9"/>
  <c r="J90" i="9" s="1"/>
  <c r="K90" i="9" s="1"/>
  <c r="AM45" i="9"/>
  <c r="AL142" i="9"/>
  <c r="AN140" i="9"/>
  <c r="R141" i="7" l="1"/>
  <c r="L104" i="16"/>
  <c r="K95" i="16"/>
  <c r="Y95" i="16" s="1"/>
  <c r="Z95" i="16" s="1"/>
  <c r="U45" i="16"/>
  <c r="T44" i="16"/>
  <c r="U44" i="16" s="1"/>
  <c r="R133" i="7"/>
  <c r="R131" i="7"/>
  <c r="R132" i="7"/>
  <c r="R135" i="7"/>
  <c r="Y53" i="14"/>
  <c r="U28" i="3" s="1"/>
  <c r="CN28" i="3" s="1"/>
  <c r="Y37" i="14"/>
  <c r="U12" i="3" s="1"/>
  <c r="CN12" i="3" s="1"/>
  <c r="Y79" i="14"/>
  <c r="U57" i="3" s="1"/>
  <c r="Y71" i="14"/>
  <c r="U49" i="3" s="1"/>
  <c r="Y13" i="14" s="1"/>
  <c r="Y100" i="14"/>
  <c r="U80" i="3" s="1"/>
  <c r="Y108" i="14"/>
  <c r="U88" i="3" s="1"/>
  <c r="Y99" i="14"/>
  <c r="U79" i="3" s="1"/>
  <c r="Y35" i="14"/>
  <c r="U10" i="3" s="1"/>
  <c r="Y110" i="14"/>
  <c r="U90" i="3" s="1"/>
  <c r="Y54" i="14"/>
  <c r="U29" i="3" s="1"/>
  <c r="CN29" i="3" s="1"/>
  <c r="Y117" i="14"/>
  <c r="U97" i="3" s="1"/>
  <c r="Y38" i="14"/>
  <c r="U13" i="3" s="1"/>
  <c r="CN13" i="3" s="1"/>
  <c r="Y125" i="14"/>
  <c r="U105" i="3" s="1"/>
  <c r="Y85" i="14"/>
  <c r="U63" i="3" s="1"/>
  <c r="Y111" i="14"/>
  <c r="U91" i="3" s="1"/>
  <c r="Y86" i="14"/>
  <c r="U64" i="3" s="1"/>
  <c r="Y75" i="14"/>
  <c r="U53" i="3" s="1"/>
  <c r="Y49" i="14"/>
  <c r="U24" i="3" s="1"/>
  <c r="CN24" i="3" s="1"/>
  <c r="Y112" i="14"/>
  <c r="U92" i="3" s="1"/>
  <c r="Y104" i="14"/>
  <c r="U84" i="3" s="1"/>
  <c r="Y91" i="14"/>
  <c r="U69" i="3" s="1"/>
  <c r="Y98" i="14"/>
  <c r="U78" i="3" s="1"/>
  <c r="Y105" i="14"/>
  <c r="U85" i="3" s="1"/>
  <c r="Y93" i="14"/>
  <c r="U71" i="3" s="1"/>
  <c r="Y83" i="14"/>
  <c r="U61" i="3" s="1"/>
  <c r="Y92" i="14"/>
  <c r="U70" i="3" s="1"/>
  <c r="Y84" i="14"/>
  <c r="U62" i="3" s="1"/>
  <c r="Y76" i="14"/>
  <c r="U54" i="3" s="1"/>
  <c r="Y51" i="14"/>
  <c r="U26" i="3" s="1"/>
  <c r="CN26" i="3" s="1"/>
  <c r="Y43" i="14"/>
  <c r="U18" i="3" s="1"/>
  <c r="CN18" i="3" s="1"/>
  <c r="Y60" i="14"/>
  <c r="U35" i="3" s="1"/>
  <c r="CN35" i="3" s="1"/>
  <c r="Y52" i="14"/>
  <c r="U27" i="3" s="1"/>
  <c r="CN27" i="3" s="1"/>
  <c r="Y44" i="14"/>
  <c r="U19" i="3" s="1"/>
  <c r="CN19" i="3" s="1"/>
  <c r="Y36" i="14"/>
  <c r="U11" i="3" s="1"/>
  <c r="CN11" i="3" s="1"/>
  <c r="CN17" i="3"/>
  <c r="Y59" i="14"/>
  <c r="U34" i="3" s="1"/>
  <c r="R115" i="7"/>
  <c r="R129" i="7"/>
  <c r="Y121" i="14"/>
  <c r="U101" i="3" s="1"/>
  <c r="Y124" i="14"/>
  <c r="U104" i="3" s="1"/>
  <c r="Y116" i="14"/>
  <c r="U96" i="3" s="1"/>
  <c r="Y127" i="14"/>
  <c r="U107" i="3" s="1"/>
  <c r="Y119" i="14"/>
  <c r="U99" i="3" s="1"/>
  <c r="Y103" i="14"/>
  <c r="U83" i="3" s="1"/>
  <c r="Y126" i="14"/>
  <c r="U106" i="3" s="1"/>
  <c r="Y118" i="14"/>
  <c r="U98" i="3" s="1"/>
  <c r="Y107" i="14"/>
  <c r="U87" i="3" s="1"/>
  <c r="Y90" i="14"/>
  <c r="U68" i="3" s="1"/>
  <c r="Y94" i="14"/>
  <c r="U72" i="3" s="1"/>
  <c r="Y82" i="14"/>
  <c r="U60" i="3" s="1"/>
  <c r="Y46" i="14"/>
  <c r="U21" i="3" s="1"/>
  <c r="CN32" i="3"/>
  <c r="CN16" i="3"/>
  <c r="Y66" i="14"/>
  <c r="U44" i="3" s="1"/>
  <c r="R109" i="7"/>
  <c r="R111" i="7"/>
  <c r="R126" i="7"/>
  <c r="R110" i="7"/>
  <c r="R121" i="7"/>
  <c r="R120" i="7"/>
  <c r="R136" i="7"/>
  <c r="R124" i="7"/>
  <c r="R119" i="7"/>
  <c r="S217" i="3"/>
  <c r="Y95" i="14"/>
  <c r="U73" i="3" s="1"/>
  <c r="Y106" i="14"/>
  <c r="U86" i="3" s="1"/>
  <c r="Y89" i="14"/>
  <c r="U67" i="3" s="1"/>
  <c r="Y102" i="14"/>
  <c r="U82" i="3" s="1"/>
  <c r="Y109" i="14"/>
  <c r="U89" i="3" s="1"/>
  <c r="Y101" i="14"/>
  <c r="U81" i="3" s="1"/>
  <c r="Y81" i="14"/>
  <c r="U59" i="3" s="1"/>
  <c r="Y73" i="14"/>
  <c r="U51" i="3" s="1"/>
  <c r="CN25" i="3"/>
  <c r="Y88" i="14"/>
  <c r="U66" i="3" s="1"/>
  <c r="Y80" i="14"/>
  <c r="U58" i="3" s="1"/>
  <c r="Y72" i="14"/>
  <c r="U50" i="3" s="1"/>
  <c r="Y63" i="14"/>
  <c r="U38" i="3" s="1"/>
  <c r="Y55" i="14"/>
  <c r="U30" i="3" s="1"/>
  <c r="Y47" i="14"/>
  <c r="U22" i="3" s="1"/>
  <c r="Y39" i="14"/>
  <c r="U14" i="3" s="1"/>
  <c r="Y56" i="14"/>
  <c r="U31" i="3" s="1"/>
  <c r="Y48" i="14"/>
  <c r="U23" i="3" s="1"/>
  <c r="Y40" i="14"/>
  <c r="U15" i="3" s="1"/>
  <c r="Y68" i="14"/>
  <c r="U46" i="3" s="1"/>
  <c r="R123" i="7"/>
  <c r="R114" i="7"/>
  <c r="R137" i="7"/>
  <c r="R112" i="7"/>
  <c r="R113" i="7"/>
  <c r="R138" i="7"/>
  <c r="R139" i="7"/>
  <c r="CN37" i="3"/>
  <c r="Y77" i="14"/>
  <c r="U55" i="3" s="1"/>
  <c r="Y69" i="14"/>
  <c r="U47" i="3" s="1"/>
  <c r="R134" i="7"/>
  <c r="R128" i="7"/>
  <c r="R118" i="7"/>
  <c r="S182" i="3"/>
  <c r="U65" i="3"/>
  <c r="Y113" i="14"/>
  <c r="U93" i="3" s="1"/>
  <c r="Y120" i="14"/>
  <c r="U100" i="3" s="1"/>
  <c r="Y123" i="14"/>
  <c r="U103" i="3" s="1"/>
  <c r="Y115" i="14"/>
  <c r="U95" i="3" s="1"/>
  <c r="Y122" i="14"/>
  <c r="U102" i="3" s="1"/>
  <c r="Y114" i="14"/>
  <c r="U94" i="3" s="1"/>
  <c r="Y70" i="14"/>
  <c r="U48" i="3" s="1"/>
  <c r="Y78" i="14"/>
  <c r="U56" i="3" s="1"/>
  <c r="Y58" i="14"/>
  <c r="U33" i="3" s="1"/>
  <c r="Y74" i="14"/>
  <c r="U52" i="3" s="1"/>
  <c r="CN36" i="3"/>
  <c r="CN20" i="3"/>
  <c r="Y67" i="14"/>
  <c r="U45" i="3" s="1"/>
  <c r="R127" i="7"/>
  <c r="R130" i="7"/>
  <c r="R122" i="7"/>
  <c r="R125" i="7"/>
  <c r="R117" i="7"/>
  <c r="R140" i="7"/>
  <c r="R116" i="7"/>
  <c r="AN139" i="9"/>
  <c r="AM141" i="9"/>
  <c r="AM46" i="9"/>
  <c r="AN48" i="9"/>
  <c r="J95" i="9" s="1"/>
  <c r="K95" i="9" s="1"/>
  <c r="AM148" i="9"/>
  <c r="L95" i="16" l="1"/>
  <c r="K94" i="16"/>
  <c r="Y94" i="16" s="1"/>
  <c r="Z94" i="16" s="1"/>
  <c r="AH44" i="16"/>
  <c r="AI44" i="16" s="1"/>
  <c r="T49" i="16"/>
  <c r="AH49" i="16" s="1"/>
  <c r="AI49" i="16" s="1"/>
  <c r="CN56" i="3"/>
  <c r="Y12" i="14"/>
  <c r="CN45" i="3"/>
  <c r="CN48" i="3"/>
  <c r="CN103" i="3"/>
  <c r="CN89" i="3"/>
  <c r="CN81" i="3"/>
  <c r="CN52" i="3"/>
  <c r="Y9" i="14"/>
  <c r="CN46" i="3"/>
  <c r="CN82" i="3"/>
  <c r="CN60" i="3"/>
  <c r="CN98" i="3"/>
  <c r="CN107" i="3"/>
  <c r="CN95" i="3"/>
  <c r="CN86" i="3"/>
  <c r="CN94" i="3"/>
  <c r="CN50" i="3"/>
  <c r="CN102" i="3"/>
  <c r="CN93" i="3"/>
  <c r="CN54" i="3"/>
  <c r="CN73" i="3"/>
  <c r="CN101" i="3"/>
  <c r="CN104" i="3"/>
  <c r="CN34" i="3"/>
  <c r="Y11" i="14"/>
  <c r="U74" i="3"/>
  <c r="Y10" i="14"/>
  <c r="CN44" i="3"/>
  <c r="CN70" i="3"/>
  <c r="CN15" i="3"/>
  <c r="CN22" i="3"/>
  <c r="CN97" i="3"/>
  <c r="CN92" i="3"/>
  <c r="CN87" i="3"/>
  <c r="CN90" i="3"/>
  <c r="CN106" i="3"/>
  <c r="CN80" i="3"/>
  <c r="CN68" i="3"/>
  <c r="CN64" i="3"/>
  <c r="CN58" i="3"/>
  <c r="CN14" i="3"/>
  <c r="CN100" i="3"/>
  <c r="CN83" i="3"/>
  <c r="CN84" i="3"/>
  <c r="CN49" i="3"/>
  <c r="CN69" i="3"/>
  <c r="CN72" i="3"/>
  <c r="CN62" i="3"/>
  <c r="CN65" i="3"/>
  <c r="CN63" i="3"/>
  <c r="CN61" i="3"/>
  <c r="CN23" i="3"/>
  <c r="CN30" i="3"/>
  <c r="U40" i="3"/>
  <c r="CN10" i="3"/>
  <c r="CN91" i="3"/>
  <c r="CN88" i="3"/>
  <c r="CN79" i="3"/>
  <c r="CN55" i="3"/>
  <c r="CN66" i="3"/>
  <c r="CN47" i="3"/>
  <c r="CN85" i="3"/>
  <c r="CN99" i="3"/>
  <c r="CN33" i="3"/>
  <c r="CN67" i="3"/>
  <c r="CN53" i="3"/>
  <c r="CN51" i="3"/>
  <c r="CN57" i="3"/>
  <c r="CN71" i="3"/>
  <c r="CN59" i="3"/>
  <c r="CN31" i="3"/>
  <c r="CN38" i="3"/>
  <c r="Y31" i="14"/>
  <c r="CN96" i="3"/>
  <c r="U108" i="3"/>
  <c r="CN78" i="3"/>
  <c r="CN105" i="3"/>
  <c r="CN21" i="3"/>
  <c r="AN45" i="9"/>
  <c r="J92" i="9" s="1"/>
  <c r="K92" i="9" s="1"/>
  <c r="AN52" i="9"/>
  <c r="J99" i="9" s="1"/>
  <c r="K99" i="9" s="1"/>
  <c r="AN144" i="9"/>
  <c r="AM142" i="9"/>
  <c r="U41" i="5" l="1"/>
  <c r="S141" i="7" s="1"/>
  <c r="L94" i="16"/>
  <c r="K99" i="16"/>
  <c r="Y99" i="16" s="1"/>
  <c r="Z99" i="16" s="1"/>
  <c r="T46" i="16"/>
  <c r="K96" i="16" s="1"/>
  <c r="U49" i="16"/>
  <c r="T53" i="16"/>
  <c r="AH53" i="16" s="1"/>
  <c r="AI53" i="16" s="1"/>
  <c r="U31" i="5"/>
  <c r="U33" i="5"/>
  <c r="U32" i="5"/>
  <c r="U35" i="5"/>
  <c r="U36" i="5"/>
  <c r="U20" i="5"/>
  <c r="U18" i="5"/>
  <c r="U40" i="5"/>
  <c r="U17" i="5"/>
  <c r="U19" i="5"/>
  <c r="U16" i="5"/>
  <c r="U39" i="5"/>
  <c r="U12" i="5"/>
  <c r="U25" i="5"/>
  <c r="U11" i="5"/>
  <c r="U15" i="5"/>
  <c r="U27" i="5"/>
  <c r="U30" i="5"/>
  <c r="U13" i="5"/>
  <c r="U37" i="5"/>
  <c r="U23" i="5"/>
  <c r="U38" i="5"/>
  <c r="U29" i="5"/>
  <c r="U14" i="5"/>
  <c r="U26" i="5"/>
  <c r="U21" i="5"/>
  <c r="U22" i="5"/>
  <c r="U9" i="5"/>
  <c r="U28" i="5"/>
  <c r="U10" i="5"/>
  <c r="U34" i="5"/>
  <c r="U24" i="5"/>
  <c r="V110" i="3"/>
  <c r="U75" i="3"/>
  <c r="BL68" i="14"/>
  <c r="CX67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BL66" i="14"/>
  <c r="BL37" i="14"/>
  <c r="Z37" i="14" s="1"/>
  <c r="V12" i="3" s="1"/>
  <c r="BL39" i="14"/>
  <c r="BL41" i="14"/>
  <c r="BL43" i="14"/>
  <c r="BL45" i="14"/>
  <c r="Z45" i="14" s="1"/>
  <c r="V20" i="3" s="1"/>
  <c r="BL47" i="14"/>
  <c r="BL49" i="14"/>
  <c r="BL51" i="14"/>
  <c r="BL53" i="14"/>
  <c r="Z53" i="14" s="1"/>
  <c r="V28" i="3" s="1"/>
  <c r="BL55" i="14"/>
  <c r="BL57" i="14"/>
  <c r="BL59" i="14"/>
  <c r="BL61" i="14"/>
  <c r="Z61" i="14" s="1"/>
  <c r="V36" i="3" s="1"/>
  <c r="BL63" i="14"/>
  <c r="BL36" i="14"/>
  <c r="BL38" i="14"/>
  <c r="BL40" i="14"/>
  <c r="BL42" i="14"/>
  <c r="Z42" i="14" s="1"/>
  <c r="V17" i="3" s="1"/>
  <c r="BL44" i="14"/>
  <c r="BL46" i="14"/>
  <c r="BL48" i="14"/>
  <c r="BL50" i="14"/>
  <c r="Z50" i="14" s="1"/>
  <c r="V25" i="3" s="1"/>
  <c r="BL52" i="14"/>
  <c r="BL54" i="14"/>
  <c r="BL56" i="14"/>
  <c r="BL58" i="14"/>
  <c r="Z58" i="14" s="1"/>
  <c r="V33" i="3" s="1"/>
  <c r="BL60" i="14"/>
  <c r="BL62" i="14"/>
  <c r="CX68" i="14"/>
  <c r="CX71" i="14"/>
  <c r="BL72" i="14"/>
  <c r="CX75" i="14"/>
  <c r="BL76" i="14"/>
  <c r="CX79" i="14"/>
  <c r="BL80" i="14"/>
  <c r="CX83" i="14"/>
  <c r="BL84" i="14"/>
  <c r="CX87" i="14"/>
  <c r="BL88" i="14"/>
  <c r="CX91" i="14"/>
  <c r="BL92" i="14"/>
  <c r="CX66" i="14"/>
  <c r="BL69" i="14"/>
  <c r="CX72" i="14"/>
  <c r="BL73" i="14"/>
  <c r="CX35" i="14"/>
  <c r="BL67" i="14"/>
  <c r="Z67" i="14" s="1"/>
  <c r="BL70" i="14"/>
  <c r="CX73" i="14"/>
  <c r="BL77" i="14"/>
  <c r="BL78" i="14"/>
  <c r="BL79" i="14"/>
  <c r="CX80" i="14"/>
  <c r="CX81" i="14"/>
  <c r="CX82" i="14"/>
  <c r="BL93" i="14"/>
  <c r="CX98" i="14"/>
  <c r="CX100" i="14"/>
  <c r="BL101" i="14"/>
  <c r="CX104" i="14"/>
  <c r="BL105" i="14"/>
  <c r="CX108" i="14"/>
  <c r="BL109" i="14"/>
  <c r="CX112" i="14"/>
  <c r="CX70" i="14"/>
  <c r="BL75" i="14"/>
  <c r="CX76" i="14"/>
  <c r="CX77" i="14"/>
  <c r="CX78" i="14"/>
  <c r="BL89" i="14"/>
  <c r="BL90" i="14"/>
  <c r="BL91" i="14"/>
  <c r="Z91" i="14" s="1"/>
  <c r="CX92" i="14"/>
  <c r="CX93" i="14"/>
  <c r="BL94" i="14"/>
  <c r="CX101" i="14"/>
  <c r="BL102" i="14"/>
  <c r="CX69" i="14"/>
  <c r="BL74" i="14"/>
  <c r="BL85" i="14"/>
  <c r="BL86" i="14"/>
  <c r="BL87" i="14"/>
  <c r="Z87" i="14" s="1"/>
  <c r="CX88" i="14"/>
  <c r="CX89" i="14"/>
  <c r="CX90" i="14"/>
  <c r="CX95" i="14"/>
  <c r="BL100" i="14"/>
  <c r="BL103" i="14"/>
  <c r="BL104" i="14"/>
  <c r="CX105" i="14"/>
  <c r="CX106" i="14"/>
  <c r="CX107" i="14"/>
  <c r="CX113" i="14"/>
  <c r="BL114" i="14"/>
  <c r="CX117" i="14"/>
  <c r="BL118" i="14"/>
  <c r="CX121" i="14"/>
  <c r="BL122" i="14"/>
  <c r="CX125" i="14"/>
  <c r="BL126" i="14"/>
  <c r="BL82" i="14"/>
  <c r="CX84" i="14"/>
  <c r="CX86" i="14"/>
  <c r="CX94" i="14"/>
  <c r="BL99" i="14"/>
  <c r="CX102" i="14"/>
  <c r="CX103" i="14"/>
  <c r="CX114" i="14"/>
  <c r="BL115" i="14"/>
  <c r="CX118" i="14"/>
  <c r="BL119" i="14"/>
  <c r="CX122" i="14"/>
  <c r="BL123" i="14"/>
  <c r="CX126" i="14"/>
  <c r="BL127" i="14"/>
  <c r="BL98" i="14"/>
  <c r="CX99" i="14"/>
  <c r="BL110" i="14"/>
  <c r="BL111" i="14"/>
  <c r="BL112" i="14"/>
  <c r="CX115" i="14"/>
  <c r="BL116" i="14"/>
  <c r="CX119" i="14"/>
  <c r="BL120" i="14"/>
  <c r="CX123" i="14"/>
  <c r="BL124" i="14"/>
  <c r="CX127" i="14"/>
  <c r="BL83" i="14"/>
  <c r="Z83" i="14" s="1"/>
  <c r="BL125" i="14"/>
  <c r="BL71" i="14"/>
  <c r="Z71" i="14" s="1"/>
  <c r="CX85" i="14"/>
  <c r="CX109" i="14"/>
  <c r="CX111" i="14"/>
  <c r="BL81" i="14"/>
  <c r="Z81" i="14" s="1"/>
  <c r="BL106" i="14"/>
  <c r="Z106" i="14" s="1"/>
  <c r="BL108" i="14"/>
  <c r="CX110" i="14"/>
  <c r="BL113" i="14"/>
  <c r="CX116" i="14"/>
  <c r="CX74" i="14"/>
  <c r="BL95" i="14"/>
  <c r="BL117" i="14"/>
  <c r="CX120" i="14"/>
  <c r="BL107" i="14"/>
  <c r="Z107" i="14" s="1"/>
  <c r="BL121" i="14"/>
  <c r="CX124" i="14"/>
  <c r="BL35" i="14"/>
  <c r="V76" i="3"/>
  <c r="U41" i="3"/>
  <c r="U109" i="3"/>
  <c r="AN148" i="9"/>
  <c r="AN141" i="9"/>
  <c r="AN46" i="9"/>
  <c r="J93" i="9" s="1"/>
  <c r="K93" i="9" s="1"/>
  <c r="Z112" i="14" l="1"/>
  <c r="L99" i="16"/>
  <c r="U46" i="16"/>
  <c r="AH46" i="16"/>
  <c r="AI46" i="16" s="1"/>
  <c r="U53" i="16"/>
  <c r="K103" i="16"/>
  <c r="L103" i="16" s="1"/>
  <c r="T47" i="16"/>
  <c r="U47" i="16" s="1"/>
  <c r="S132" i="7"/>
  <c r="S133" i="7"/>
  <c r="S131" i="7"/>
  <c r="Z121" i="14"/>
  <c r="V101" i="3" s="1"/>
  <c r="S135" i="7"/>
  <c r="Z57" i="14"/>
  <c r="V32" i="3" s="1"/>
  <c r="L138" i="3" s="1"/>
  <c r="Z49" i="14"/>
  <c r="V24" i="3" s="1"/>
  <c r="CO24" i="3" s="1"/>
  <c r="Z41" i="14"/>
  <c r="V16" i="3" s="1"/>
  <c r="L122" i="3" s="1"/>
  <c r="Z60" i="14"/>
  <c r="V35" i="3" s="1"/>
  <c r="L141" i="3" s="1"/>
  <c r="Z52" i="14"/>
  <c r="V27" i="3" s="1"/>
  <c r="L133" i="3" s="1"/>
  <c r="Z44" i="14"/>
  <c r="V19" i="3" s="1"/>
  <c r="L125" i="3" s="1"/>
  <c r="Z36" i="14"/>
  <c r="V11" i="3" s="1"/>
  <c r="L117" i="3" s="1"/>
  <c r="Z75" i="14"/>
  <c r="V53" i="3" s="1"/>
  <c r="Z104" i="14"/>
  <c r="V84" i="3" s="1"/>
  <c r="Z56" i="14"/>
  <c r="V31" i="3" s="1"/>
  <c r="L137" i="3" s="1"/>
  <c r="Z48" i="14"/>
  <c r="V23" i="3" s="1"/>
  <c r="CO23" i="3" s="1"/>
  <c r="Z40" i="14"/>
  <c r="V15" i="3" s="1"/>
  <c r="L121" i="3" s="1"/>
  <c r="Z35" i="14"/>
  <c r="V10" i="3" s="1"/>
  <c r="Z111" i="14"/>
  <c r="V91" i="3" s="1"/>
  <c r="Z100" i="14"/>
  <c r="V80" i="3" s="1"/>
  <c r="Z74" i="14"/>
  <c r="V52" i="3" s="1"/>
  <c r="Z94" i="14"/>
  <c r="V72" i="3" s="1"/>
  <c r="Z90" i="14"/>
  <c r="V68" i="3" s="1"/>
  <c r="Z109" i="14"/>
  <c r="V89" i="3" s="1"/>
  <c r="Z101" i="14"/>
  <c r="V81" i="3" s="1"/>
  <c r="Z78" i="14"/>
  <c r="V56" i="3" s="1"/>
  <c r="Z69" i="14"/>
  <c r="V47" i="3" s="1"/>
  <c r="Z80" i="14"/>
  <c r="V58" i="3" s="1"/>
  <c r="Z72" i="14"/>
  <c r="V50" i="3" s="1"/>
  <c r="Z95" i="14"/>
  <c r="V73" i="3" s="1"/>
  <c r="Z108" i="14"/>
  <c r="V88" i="3" s="1"/>
  <c r="Z79" i="14"/>
  <c r="V57" i="3" s="1"/>
  <c r="Z62" i="14"/>
  <c r="V37" i="3" s="1"/>
  <c r="CO37" i="3" s="1"/>
  <c r="Z54" i="14"/>
  <c r="V29" i="3" s="1"/>
  <c r="CO29" i="3" s="1"/>
  <c r="Z46" i="14"/>
  <c r="V21" i="3" s="1"/>
  <c r="L127" i="3" s="1"/>
  <c r="Z38" i="14"/>
  <c r="V13" i="3" s="1"/>
  <c r="L119" i="3" s="1"/>
  <c r="Z113" i="14"/>
  <c r="V93" i="3" s="1"/>
  <c r="Z98" i="14"/>
  <c r="V78" i="3" s="1"/>
  <c r="Z122" i="14"/>
  <c r="V102" i="3" s="1"/>
  <c r="Z114" i="14"/>
  <c r="V94" i="3" s="1"/>
  <c r="Z89" i="14"/>
  <c r="V67" i="3" s="1"/>
  <c r="Z127" i="14"/>
  <c r="V107" i="3" s="1"/>
  <c r="L130" i="3"/>
  <c r="S109" i="7"/>
  <c r="S115" i="7"/>
  <c r="Z117" i="14"/>
  <c r="V97" i="3" s="1"/>
  <c r="Z124" i="14"/>
  <c r="V104" i="3" s="1"/>
  <c r="Z116" i="14"/>
  <c r="V96" i="3" s="1"/>
  <c r="Z110" i="14"/>
  <c r="V90" i="3" s="1"/>
  <c r="Z77" i="14"/>
  <c r="V55" i="3" s="1"/>
  <c r="L139" i="3"/>
  <c r="CO33" i="3"/>
  <c r="L131" i="3"/>
  <c r="CO25" i="3"/>
  <c r="L123" i="3"/>
  <c r="CO17" i="3"/>
  <c r="Z63" i="14"/>
  <c r="V38" i="3" s="1"/>
  <c r="Z55" i="14"/>
  <c r="V30" i="3" s="1"/>
  <c r="Z47" i="14"/>
  <c r="V22" i="3" s="1"/>
  <c r="Z39" i="14"/>
  <c r="V14" i="3" s="1"/>
  <c r="Z68" i="14"/>
  <c r="V46" i="3" s="1"/>
  <c r="S134" i="7"/>
  <c r="S122" i="7"/>
  <c r="S129" i="7"/>
  <c r="S113" i="7"/>
  <c r="S111" i="7"/>
  <c r="S116" i="7"/>
  <c r="S118" i="7"/>
  <c r="Z88" i="14"/>
  <c r="V66" i="3" s="1"/>
  <c r="S124" i="7"/>
  <c r="S137" i="7"/>
  <c r="S140" i="7"/>
  <c r="Z125" i="14"/>
  <c r="V105" i="3" s="1"/>
  <c r="Z123" i="14"/>
  <c r="V103" i="3" s="1"/>
  <c r="Z115" i="14"/>
  <c r="V95" i="3" s="1"/>
  <c r="Z99" i="14"/>
  <c r="V79" i="3" s="1"/>
  <c r="Z82" i="14"/>
  <c r="V60" i="3" s="1"/>
  <c r="Z86" i="14"/>
  <c r="V64" i="3" s="1"/>
  <c r="Z102" i="14"/>
  <c r="V82" i="3" s="1"/>
  <c r="Z105" i="14"/>
  <c r="V85" i="3" s="1"/>
  <c r="Z73" i="14"/>
  <c r="V51" i="3" s="1"/>
  <c r="Z92" i="14"/>
  <c r="V70" i="3" s="1"/>
  <c r="Z84" i="14"/>
  <c r="V62" i="3" s="1"/>
  <c r="Z76" i="14"/>
  <c r="V54" i="3" s="1"/>
  <c r="L142" i="3"/>
  <c r="CO36" i="3"/>
  <c r="L134" i="3"/>
  <c r="CO28" i="3"/>
  <c r="L126" i="3"/>
  <c r="CO20" i="3"/>
  <c r="L118" i="3"/>
  <c r="CO12" i="3"/>
  <c r="S110" i="7"/>
  <c r="S121" i="7"/>
  <c r="S138" i="7"/>
  <c r="S130" i="7"/>
  <c r="S125" i="7"/>
  <c r="S119" i="7"/>
  <c r="S120" i="7"/>
  <c r="Z119" i="14"/>
  <c r="V99" i="3" s="1"/>
  <c r="S114" i="7"/>
  <c r="S139" i="7"/>
  <c r="V45" i="3"/>
  <c r="V61" i="3"/>
  <c r="V59" i="3"/>
  <c r="V69" i="3"/>
  <c r="V49" i="3"/>
  <c r="Z13" i="14" s="1"/>
  <c r="V65" i="3"/>
  <c r="Z120" i="14"/>
  <c r="V100" i="3" s="1"/>
  <c r="Z126" i="14"/>
  <c r="V106" i="3" s="1"/>
  <c r="Z118" i="14"/>
  <c r="V98" i="3" s="1"/>
  <c r="Z103" i="14"/>
  <c r="V83" i="3" s="1"/>
  <c r="Z85" i="14"/>
  <c r="V63" i="3" s="1"/>
  <c r="Z93" i="14"/>
  <c r="V71" i="3" s="1"/>
  <c r="Z70" i="14"/>
  <c r="V48" i="3" s="1"/>
  <c r="Z59" i="14"/>
  <c r="V34" i="3" s="1"/>
  <c r="Z51" i="14"/>
  <c r="V26" i="3" s="1"/>
  <c r="Z43" i="14"/>
  <c r="V18" i="3" s="1"/>
  <c r="Z66" i="14"/>
  <c r="V44" i="3" s="1"/>
  <c r="V87" i="3"/>
  <c r="V86" i="3"/>
  <c r="V92" i="3"/>
  <c r="S128" i="7"/>
  <c r="S126" i="7"/>
  <c r="S123" i="7"/>
  <c r="S127" i="7"/>
  <c r="S112" i="7"/>
  <c r="S117" i="7"/>
  <c r="S136" i="7"/>
  <c r="AN142" i="9"/>
  <c r="Y96" i="16"/>
  <c r="Z96" i="16" s="1"/>
  <c r="L96" i="16"/>
  <c r="AH47" i="16" l="1"/>
  <c r="AI47" i="16" s="1"/>
  <c r="Y103" i="16"/>
  <c r="Z103" i="16" s="1"/>
  <c r="K97" i="16"/>
  <c r="Y97" i="16" s="1"/>
  <c r="CO32" i="3"/>
  <c r="CO16" i="3"/>
  <c r="CO35" i="3"/>
  <c r="CO15" i="3"/>
  <c r="L135" i="3"/>
  <c r="CO27" i="3"/>
  <c r="CO13" i="3"/>
  <c r="L129" i="3"/>
  <c r="CO11" i="3"/>
  <c r="CO31" i="3"/>
  <c r="CO21" i="3"/>
  <c r="CO19" i="3"/>
  <c r="L143" i="3"/>
  <c r="L160" i="3"/>
  <c r="CO54" i="3"/>
  <c r="L190" i="3"/>
  <c r="CO83" i="3"/>
  <c r="L206" i="3"/>
  <c r="CO99" i="3"/>
  <c r="L189" i="3"/>
  <c r="CO82" i="3"/>
  <c r="L202" i="3"/>
  <c r="CO95" i="3"/>
  <c r="L169" i="3"/>
  <c r="CO63" i="3"/>
  <c r="L207" i="3"/>
  <c r="CO100" i="3"/>
  <c r="L186" i="3"/>
  <c r="CO79" i="3"/>
  <c r="Z10" i="14"/>
  <c r="Z11" i="14"/>
  <c r="V74" i="3"/>
  <c r="L150" i="3"/>
  <c r="CO44" i="3"/>
  <c r="L154" i="3"/>
  <c r="CO48" i="3"/>
  <c r="L205" i="3"/>
  <c r="CO98" i="3"/>
  <c r="L204" i="3"/>
  <c r="CO97" i="3"/>
  <c r="L140" i="3"/>
  <c r="CO34" i="3"/>
  <c r="L172" i="3"/>
  <c r="CO66" i="3"/>
  <c r="L177" i="3"/>
  <c r="CO71" i="3"/>
  <c r="Z12" i="14"/>
  <c r="L151" i="3"/>
  <c r="CO45" i="3"/>
  <c r="L195" i="3"/>
  <c r="CO88" i="3"/>
  <c r="L201" i="3"/>
  <c r="CO94" i="3"/>
  <c r="L173" i="3"/>
  <c r="CO67" i="3"/>
  <c r="L178" i="3"/>
  <c r="CO72" i="3"/>
  <c r="V40" i="3"/>
  <c r="L116" i="3"/>
  <c r="CO10" i="3"/>
  <c r="L128" i="3"/>
  <c r="CO22" i="3"/>
  <c r="L197" i="3"/>
  <c r="CO90" i="3"/>
  <c r="L192" i="3"/>
  <c r="CO85" i="3"/>
  <c r="L213" i="3"/>
  <c r="CO106" i="3"/>
  <c r="L188" i="3"/>
  <c r="CO81" i="3"/>
  <c r="L157" i="3"/>
  <c r="CO51" i="3"/>
  <c r="L175" i="3"/>
  <c r="CO69" i="3"/>
  <c r="L167" i="3"/>
  <c r="CO61" i="3"/>
  <c r="L209" i="3"/>
  <c r="CO102" i="3"/>
  <c r="L194" i="3"/>
  <c r="CO87" i="3"/>
  <c r="L171" i="3"/>
  <c r="CO65" i="3"/>
  <c r="L170" i="3"/>
  <c r="CO64" i="3"/>
  <c r="L162" i="3"/>
  <c r="CO56" i="3"/>
  <c r="V108" i="3"/>
  <c r="L185" i="3"/>
  <c r="CO78" i="3"/>
  <c r="L193" i="3"/>
  <c r="CO86" i="3"/>
  <c r="L212" i="3"/>
  <c r="CO105" i="3"/>
  <c r="L211" i="3"/>
  <c r="CO104" i="3"/>
  <c r="L124" i="3"/>
  <c r="CO18" i="3"/>
  <c r="L158" i="3"/>
  <c r="CO52" i="3"/>
  <c r="L155" i="3"/>
  <c r="CO49" i="3"/>
  <c r="Z9" i="14"/>
  <c r="L152" i="3"/>
  <c r="CO46" i="3"/>
  <c r="L153" i="3"/>
  <c r="CO47" i="3"/>
  <c r="L179" i="3"/>
  <c r="CO73" i="3"/>
  <c r="L165" i="3"/>
  <c r="CO59" i="3"/>
  <c r="L164" i="3"/>
  <c r="CO58" i="3"/>
  <c r="Z31" i="14"/>
  <c r="L136" i="3"/>
  <c r="CO30" i="3"/>
  <c r="L210" i="3"/>
  <c r="CO103" i="3"/>
  <c r="L208" i="3"/>
  <c r="CO101" i="3"/>
  <c r="L191" i="3"/>
  <c r="CO84" i="3"/>
  <c r="L176" i="3"/>
  <c r="CO70" i="3"/>
  <c r="L161" i="3"/>
  <c r="CO55" i="3"/>
  <c r="L120" i="3"/>
  <c r="CO14" i="3"/>
  <c r="L200" i="3"/>
  <c r="CO93" i="3"/>
  <c r="L214" i="3"/>
  <c r="CO107" i="3"/>
  <c r="L156" i="3"/>
  <c r="CO50" i="3"/>
  <c r="L168" i="3"/>
  <c r="CO62" i="3"/>
  <c r="L198" i="3"/>
  <c r="CO91" i="3"/>
  <c r="L187" i="3"/>
  <c r="CO80" i="3"/>
  <c r="L203" i="3"/>
  <c r="CO96" i="3"/>
  <c r="L199" i="3"/>
  <c r="CO92" i="3"/>
  <c r="L196" i="3"/>
  <c r="CO89" i="3"/>
  <c r="L132" i="3"/>
  <c r="CO26" i="3"/>
  <c r="L163" i="3"/>
  <c r="CO57" i="3"/>
  <c r="L174" i="3"/>
  <c r="CO68" i="3"/>
  <c r="L166" i="3"/>
  <c r="CO60" i="3"/>
  <c r="L159" i="3"/>
  <c r="CO53" i="3"/>
  <c r="L144" i="3"/>
  <c r="CO38" i="3"/>
  <c r="V41" i="5" l="1"/>
  <c r="T141" i="7" s="1"/>
  <c r="L97" i="16"/>
  <c r="L146" i="3"/>
  <c r="L180" i="3"/>
  <c r="L215" i="3"/>
  <c r="V33" i="5"/>
  <c r="V31" i="5"/>
  <c r="V32" i="5"/>
  <c r="V35" i="5"/>
  <c r="V109" i="3"/>
  <c r="W110" i="3"/>
  <c r="V75" i="3"/>
  <c r="BM67" i="14"/>
  <c r="BM68" i="14"/>
  <c r="CY67" i="14"/>
  <c r="BM35" i="14"/>
  <c r="BM37" i="14"/>
  <c r="BM39" i="14"/>
  <c r="BM41" i="14"/>
  <c r="BM43" i="14"/>
  <c r="BM45" i="14"/>
  <c r="BM47" i="14"/>
  <c r="BM49" i="14"/>
  <c r="BM51" i="14"/>
  <c r="BM53" i="14"/>
  <c r="BM55" i="14"/>
  <c r="BM57" i="14"/>
  <c r="BM59" i="14"/>
  <c r="BM61" i="14"/>
  <c r="BM63" i="14"/>
  <c r="CY66" i="14"/>
  <c r="BM36" i="14"/>
  <c r="BM38" i="14"/>
  <c r="BM40" i="14"/>
  <c r="BM42" i="14"/>
  <c r="BM44" i="14"/>
  <c r="BM46" i="14"/>
  <c r="BM48" i="14"/>
  <c r="BM50" i="14"/>
  <c r="BM52" i="14"/>
  <c r="BM54" i="14"/>
  <c r="BM56" i="14"/>
  <c r="BM58" i="14"/>
  <c r="BM60" i="14"/>
  <c r="BM62" i="14"/>
  <c r="CY37" i="14"/>
  <c r="CY41" i="14"/>
  <c r="CY45" i="14"/>
  <c r="CY49" i="14"/>
  <c r="CY53" i="14"/>
  <c r="CY57" i="14"/>
  <c r="CY61" i="14"/>
  <c r="CY71" i="14"/>
  <c r="BM72" i="14"/>
  <c r="CY75" i="14"/>
  <c r="BM76" i="14"/>
  <c r="CY79" i="14"/>
  <c r="BM80" i="14"/>
  <c r="CY83" i="14"/>
  <c r="BM84" i="14"/>
  <c r="CY87" i="14"/>
  <c r="BM88" i="14"/>
  <c r="CY91" i="14"/>
  <c r="BM92" i="14"/>
  <c r="CY68" i="14"/>
  <c r="CY38" i="14"/>
  <c r="CY42" i="14"/>
  <c r="CY46" i="14"/>
  <c r="CY50" i="14"/>
  <c r="CY54" i="14"/>
  <c r="CY58" i="14"/>
  <c r="CY62" i="14"/>
  <c r="BM69" i="14"/>
  <c r="CY72" i="14"/>
  <c r="BM73" i="14"/>
  <c r="BM66" i="14"/>
  <c r="CY36" i="14"/>
  <c r="CY44" i="14"/>
  <c r="CY52" i="14"/>
  <c r="CY60" i="14"/>
  <c r="CY69" i="14"/>
  <c r="BM74" i="14"/>
  <c r="CY76" i="14"/>
  <c r="CY77" i="14"/>
  <c r="CY78" i="14"/>
  <c r="BM89" i="14"/>
  <c r="BM90" i="14"/>
  <c r="BM91" i="14"/>
  <c r="CY92" i="14"/>
  <c r="BM93" i="14"/>
  <c r="CY100" i="14"/>
  <c r="BM101" i="14"/>
  <c r="CY104" i="14"/>
  <c r="BM105" i="14"/>
  <c r="CY108" i="14"/>
  <c r="BM109" i="14"/>
  <c r="CY112" i="14"/>
  <c r="CY39" i="14"/>
  <c r="CY47" i="14"/>
  <c r="CY55" i="14"/>
  <c r="CY63" i="14"/>
  <c r="BM71" i="14"/>
  <c r="CY74" i="14"/>
  <c r="BM85" i="14"/>
  <c r="BM86" i="14"/>
  <c r="BM87" i="14"/>
  <c r="CY88" i="14"/>
  <c r="CY89" i="14"/>
  <c r="CY90" i="14"/>
  <c r="CY93" i="14"/>
  <c r="BM94" i="14"/>
  <c r="BM98" i="14"/>
  <c r="CY101" i="14"/>
  <c r="BM102" i="14"/>
  <c r="CY40" i="14"/>
  <c r="CY48" i="14"/>
  <c r="CY56" i="14"/>
  <c r="BM70" i="14"/>
  <c r="CY73" i="14"/>
  <c r="BM81" i="14"/>
  <c r="BM82" i="14"/>
  <c r="BM83" i="14"/>
  <c r="CY84" i="14"/>
  <c r="CY85" i="14"/>
  <c r="CY86" i="14"/>
  <c r="CY51" i="14"/>
  <c r="BM77" i="14"/>
  <c r="BM79" i="14"/>
  <c r="CY81" i="14"/>
  <c r="CY99" i="14"/>
  <c r="CY103" i="14"/>
  <c r="CY113" i="14"/>
  <c r="BM114" i="14"/>
  <c r="CY117" i="14"/>
  <c r="BM118" i="14"/>
  <c r="CY121" i="14"/>
  <c r="BM122" i="14"/>
  <c r="CY125" i="14"/>
  <c r="BM126" i="14"/>
  <c r="CY59" i="14"/>
  <c r="CY70" i="14"/>
  <c r="BM95" i="14"/>
  <c r="CY98" i="14"/>
  <c r="BM110" i="14"/>
  <c r="BM111" i="14"/>
  <c r="BM112" i="14"/>
  <c r="CY114" i="14"/>
  <c r="BM115" i="14"/>
  <c r="CY118" i="14"/>
  <c r="BM119" i="14"/>
  <c r="CY122" i="14"/>
  <c r="BM123" i="14"/>
  <c r="CY126" i="14"/>
  <c r="BM127" i="14"/>
  <c r="BM75" i="14"/>
  <c r="AA75" i="14" s="1"/>
  <c r="BM78" i="14"/>
  <c r="CY80" i="14"/>
  <c r="CY82" i="14"/>
  <c r="CY95" i="14"/>
  <c r="BM100" i="14"/>
  <c r="BM106" i="14"/>
  <c r="BM107" i="14"/>
  <c r="BM108" i="14"/>
  <c r="AA108" i="14" s="1"/>
  <c r="CY109" i="14"/>
  <c r="CY110" i="14"/>
  <c r="CY111" i="14"/>
  <c r="CY115" i="14"/>
  <c r="BM116" i="14"/>
  <c r="CY119" i="14"/>
  <c r="BM120" i="14"/>
  <c r="CY123" i="14"/>
  <c r="BM124" i="14"/>
  <c r="CY127" i="14"/>
  <c r="CY43" i="14"/>
  <c r="CY94" i="14"/>
  <c r="BM103" i="14"/>
  <c r="CY105" i="14"/>
  <c r="CY107" i="14"/>
  <c r="BM121" i="14"/>
  <c r="CY124" i="14"/>
  <c r="BM125" i="14"/>
  <c r="CY120" i="14"/>
  <c r="BM104" i="14"/>
  <c r="CY106" i="14"/>
  <c r="BM113" i="14"/>
  <c r="CY116" i="14"/>
  <c r="BM99" i="14"/>
  <c r="CY102" i="14"/>
  <c r="BM117" i="14"/>
  <c r="CY35" i="14"/>
  <c r="V19" i="5"/>
  <c r="V20" i="5"/>
  <c r="V40" i="5"/>
  <c r="V36" i="5"/>
  <c r="V39" i="5"/>
  <c r="V16" i="5"/>
  <c r="V38" i="5"/>
  <c r="V17" i="5"/>
  <c r="V18" i="5"/>
  <c r="V13" i="5"/>
  <c r="V28" i="5"/>
  <c r="V14" i="5"/>
  <c r="V21" i="5"/>
  <c r="V34" i="5"/>
  <c r="V37" i="5"/>
  <c r="V11" i="5"/>
  <c r="V29" i="5"/>
  <c r="V24" i="5"/>
  <c r="V15" i="5"/>
  <c r="V30" i="5"/>
  <c r="V9" i="5"/>
  <c r="V25" i="5"/>
  <c r="V12" i="5"/>
  <c r="V22" i="5"/>
  <c r="V27" i="5"/>
  <c r="V23" i="5"/>
  <c r="V10" i="5"/>
  <c r="V26" i="5"/>
  <c r="W76" i="3"/>
  <c r="V41" i="3"/>
  <c r="Z97" i="16"/>
  <c r="L219" i="3" l="1"/>
  <c r="T132" i="7"/>
  <c r="T131" i="7"/>
  <c r="T133" i="7"/>
  <c r="T135" i="7"/>
  <c r="AA67" i="14"/>
  <c r="W45" i="3" s="1"/>
  <c r="AA100" i="14"/>
  <c r="W80" i="3" s="1"/>
  <c r="AA66" i="14"/>
  <c r="W44" i="3" s="1"/>
  <c r="AA83" i="14"/>
  <c r="W61" i="3" s="1"/>
  <c r="AA103" i="14"/>
  <c r="W83" i="3" s="1"/>
  <c r="AA91" i="14"/>
  <c r="W69" i="3" s="1"/>
  <c r="AA78" i="14"/>
  <c r="W56" i="3" s="1"/>
  <c r="AA123" i="14"/>
  <c r="W103" i="3" s="1"/>
  <c r="AA115" i="14"/>
  <c r="W95" i="3" s="1"/>
  <c r="AA110" i="14"/>
  <c r="W90" i="3" s="1"/>
  <c r="AA79" i="14"/>
  <c r="W57" i="3" s="1"/>
  <c r="AA81" i="14"/>
  <c r="W59" i="3" s="1"/>
  <c r="AA98" i="14"/>
  <c r="W78" i="3" s="1"/>
  <c r="AA101" i="14"/>
  <c r="W81" i="3" s="1"/>
  <c r="AA92" i="14"/>
  <c r="W70" i="3" s="1"/>
  <c r="AA84" i="14"/>
  <c r="W62" i="3" s="1"/>
  <c r="AA76" i="14"/>
  <c r="W54" i="3" s="1"/>
  <c r="AA52" i="14"/>
  <c r="W27" i="3" s="1"/>
  <c r="CP27" i="3" s="1"/>
  <c r="AA36" i="14"/>
  <c r="W11" i="3" s="1"/>
  <c r="CP11" i="3" s="1"/>
  <c r="AA104" i="14"/>
  <c r="W84" i="3" s="1"/>
  <c r="AA127" i="14"/>
  <c r="W107" i="3" s="1"/>
  <c r="AA119" i="14"/>
  <c r="W99" i="3" s="1"/>
  <c r="AA112" i="14"/>
  <c r="W92" i="3" s="1"/>
  <c r="AA95" i="14"/>
  <c r="W73" i="3" s="1"/>
  <c r="AA70" i="14"/>
  <c r="W48" i="3" s="1"/>
  <c r="AA102" i="14"/>
  <c r="W82" i="3" s="1"/>
  <c r="AA87" i="14"/>
  <c r="W65" i="3" s="1"/>
  <c r="AA71" i="14"/>
  <c r="W49" i="3" s="1"/>
  <c r="AA13" i="14" s="1"/>
  <c r="AA105" i="14"/>
  <c r="W85" i="3" s="1"/>
  <c r="AA89" i="14"/>
  <c r="W67" i="3" s="1"/>
  <c r="AA74" i="14"/>
  <c r="W52" i="3" s="1"/>
  <c r="AA88" i="14"/>
  <c r="W66" i="3" s="1"/>
  <c r="AA80" i="14"/>
  <c r="W58" i="3" s="1"/>
  <c r="AA56" i="14"/>
  <c r="W31" i="3" s="1"/>
  <c r="CP31" i="3" s="1"/>
  <c r="AA48" i="14"/>
  <c r="W23" i="3" s="1"/>
  <c r="CP23" i="3" s="1"/>
  <c r="AA40" i="14"/>
  <c r="W15" i="3" s="1"/>
  <c r="CP15" i="3" s="1"/>
  <c r="AA63" i="14"/>
  <c r="W38" i="3" s="1"/>
  <c r="CP38" i="3" s="1"/>
  <c r="AA55" i="14"/>
  <c r="W30" i="3" s="1"/>
  <c r="CP30" i="3" s="1"/>
  <c r="AA47" i="14"/>
  <c r="W22" i="3" s="1"/>
  <c r="CP22" i="3" s="1"/>
  <c r="AA68" i="14"/>
  <c r="W46" i="3" s="1"/>
  <c r="T122" i="7"/>
  <c r="T114" i="7"/>
  <c r="AA93" i="14"/>
  <c r="W71" i="3" s="1"/>
  <c r="AA72" i="14"/>
  <c r="W50" i="3" s="1"/>
  <c r="AA39" i="14"/>
  <c r="W14" i="3" s="1"/>
  <c r="L181" i="3"/>
  <c r="T110" i="7"/>
  <c r="T112" i="7"/>
  <c r="T115" i="7"/>
  <c r="T137" i="7"/>
  <c r="T128" i="7"/>
  <c r="T138" i="7"/>
  <c r="T140" i="7"/>
  <c r="AA117" i="14"/>
  <c r="W97" i="3" s="1"/>
  <c r="AA113" i="14"/>
  <c r="W93" i="3" s="1"/>
  <c r="AA125" i="14"/>
  <c r="W105" i="3" s="1"/>
  <c r="AA106" i="14"/>
  <c r="W86" i="3" s="1"/>
  <c r="AA111" i="14"/>
  <c r="W91" i="3" s="1"/>
  <c r="AA122" i="14"/>
  <c r="W102" i="3" s="1"/>
  <c r="AA114" i="14"/>
  <c r="W94" i="3" s="1"/>
  <c r="AA82" i="14"/>
  <c r="W60" i="3" s="1"/>
  <c r="AA86" i="14"/>
  <c r="W64" i="3" s="1"/>
  <c r="AA69" i="14"/>
  <c r="W47" i="3" s="1"/>
  <c r="AA62" i="14"/>
  <c r="W37" i="3" s="1"/>
  <c r="AA54" i="14"/>
  <c r="W29" i="3" s="1"/>
  <c r="AA46" i="14"/>
  <c r="W21" i="3" s="1"/>
  <c r="AA38" i="14"/>
  <c r="W13" i="3" s="1"/>
  <c r="AA61" i="14"/>
  <c r="W36" i="3" s="1"/>
  <c r="AA53" i="14"/>
  <c r="W28" i="3" s="1"/>
  <c r="AA45" i="14"/>
  <c r="W20" i="3" s="1"/>
  <c r="AA37" i="14"/>
  <c r="W12" i="3" s="1"/>
  <c r="T126" i="7"/>
  <c r="T111" i="7"/>
  <c r="T136" i="7"/>
  <c r="AA120" i="14"/>
  <c r="W100" i="3" s="1"/>
  <c r="T123" i="7"/>
  <c r="T125" i="7"/>
  <c r="T113" i="7"/>
  <c r="T116" i="7"/>
  <c r="AA116" i="14"/>
  <c r="W96" i="3" s="1"/>
  <c r="AA85" i="14"/>
  <c r="W63" i="3" s="1"/>
  <c r="AA109" i="14"/>
  <c r="W89" i="3" s="1"/>
  <c r="AA60" i="14"/>
  <c r="W35" i="3" s="1"/>
  <c r="AA44" i="14"/>
  <c r="W19" i="3" s="1"/>
  <c r="AA59" i="14"/>
  <c r="W34" i="3" s="1"/>
  <c r="AA51" i="14"/>
  <c r="W26" i="3" s="1"/>
  <c r="AA43" i="14"/>
  <c r="W18" i="3" s="1"/>
  <c r="AA35" i="14"/>
  <c r="L216" i="3"/>
  <c r="T130" i="7"/>
  <c r="T117" i="7"/>
  <c r="AA107" i="14"/>
  <c r="W87" i="3" s="1"/>
  <c r="T124" i="7"/>
  <c r="T134" i="7"/>
  <c r="T120" i="7"/>
  <c r="AA124" i="14"/>
  <c r="W104" i="3" s="1"/>
  <c r="L147" i="3"/>
  <c r="W53" i="3"/>
  <c r="T127" i="7"/>
  <c r="T109" i="7"/>
  <c r="T129" i="7"/>
  <c r="T121" i="7"/>
  <c r="T118" i="7"/>
  <c r="T139" i="7"/>
  <c r="T119" i="7"/>
  <c r="AA99" i="14"/>
  <c r="W79" i="3" s="1"/>
  <c r="AA121" i="14"/>
  <c r="W101" i="3" s="1"/>
  <c r="AA126" i="14"/>
  <c r="W106" i="3" s="1"/>
  <c r="AA118" i="14"/>
  <c r="W98" i="3" s="1"/>
  <c r="AA77" i="14"/>
  <c r="W55" i="3" s="1"/>
  <c r="AA94" i="14"/>
  <c r="W72" i="3" s="1"/>
  <c r="AA90" i="14"/>
  <c r="W68" i="3" s="1"/>
  <c r="AA73" i="14"/>
  <c r="W51" i="3" s="1"/>
  <c r="AA58" i="14"/>
  <c r="W33" i="3" s="1"/>
  <c r="AA50" i="14"/>
  <c r="W25" i="3" s="1"/>
  <c r="AA42" i="14"/>
  <c r="W17" i="3" s="1"/>
  <c r="AA57" i="14"/>
  <c r="W32" i="3" s="1"/>
  <c r="AA49" i="14"/>
  <c r="W24" i="3" s="1"/>
  <c r="AA41" i="14"/>
  <c r="W16" i="3" s="1"/>
  <c r="W88" i="3"/>
  <c r="CP55" i="3" l="1"/>
  <c r="CP51" i="3"/>
  <c r="CP98" i="3"/>
  <c r="CP89" i="3"/>
  <c r="CP68" i="3"/>
  <c r="CP94" i="3"/>
  <c r="CP50" i="3"/>
  <c r="CP104" i="3"/>
  <c r="CP105" i="3"/>
  <c r="CP32" i="3"/>
  <c r="CP72" i="3"/>
  <c r="CP48" i="3"/>
  <c r="AA31" i="14"/>
  <c r="W10" i="3"/>
  <c r="CP36" i="3"/>
  <c r="CP102" i="3"/>
  <c r="CP91" i="3"/>
  <c r="CP86" i="3"/>
  <c r="CP106" i="3"/>
  <c r="CP93" i="3"/>
  <c r="CP100" i="3"/>
  <c r="CP83" i="3"/>
  <c r="CP17" i="3"/>
  <c r="CP47" i="3"/>
  <c r="CP56" i="3"/>
  <c r="AA11" i="14"/>
  <c r="AA10" i="14"/>
  <c r="W74" i="3"/>
  <c r="CP44" i="3"/>
  <c r="CP67" i="3"/>
  <c r="CP58" i="3"/>
  <c r="CP53" i="3"/>
  <c r="CP63" i="3"/>
  <c r="CP18" i="3"/>
  <c r="CP12" i="3"/>
  <c r="CP13" i="3"/>
  <c r="CP14" i="3"/>
  <c r="CP80" i="3"/>
  <c r="CP97" i="3"/>
  <c r="CP79" i="3"/>
  <c r="CP66" i="3"/>
  <c r="CP62" i="3"/>
  <c r="CP92" i="3"/>
  <c r="CP101" i="3"/>
  <c r="CP87" i="3"/>
  <c r="CP85" i="3"/>
  <c r="CP95" i="3"/>
  <c r="CP16" i="3"/>
  <c r="CP25" i="3"/>
  <c r="CP64" i="3"/>
  <c r="CP59" i="3"/>
  <c r="AA12" i="14"/>
  <c r="CP45" i="3"/>
  <c r="CP73" i="3"/>
  <c r="CP61" i="3"/>
  <c r="CP54" i="3"/>
  <c r="CP26" i="3"/>
  <c r="CP20" i="3"/>
  <c r="CP21" i="3"/>
  <c r="CP84" i="3"/>
  <c r="CP81" i="3"/>
  <c r="CP107" i="3"/>
  <c r="CP99" i="3"/>
  <c r="CP52" i="3"/>
  <c r="CP70" i="3"/>
  <c r="CP37" i="3"/>
  <c r="CP96" i="3"/>
  <c r="CP103" i="3"/>
  <c r="W108" i="3"/>
  <c r="CP78" i="3"/>
  <c r="CP88" i="3"/>
  <c r="CP90" i="3"/>
  <c r="CP82" i="3"/>
  <c r="CP24" i="3"/>
  <c r="CP33" i="3"/>
  <c r="CP49" i="3"/>
  <c r="CP65" i="3"/>
  <c r="CP60" i="3"/>
  <c r="CP71" i="3"/>
  <c r="AA9" i="14"/>
  <c r="CP46" i="3"/>
  <c r="CP57" i="3"/>
  <c r="CP69" i="3"/>
  <c r="CP34" i="3"/>
  <c r="CP19" i="3"/>
  <c r="CP35" i="3"/>
  <c r="CP28" i="3"/>
  <c r="CP29" i="3"/>
  <c r="BN68" i="14" l="1"/>
  <c r="CZ67" i="14"/>
  <c r="CZ68" i="14"/>
  <c r="BN66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35" i="14"/>
  <c r="CZ66" i="14"/>
  <c r="CZ38" i="14"/>
  <c r="CZ42" i="14"/>
  <c r="CZ46" i="14"/>
  <c r="CZ50" i="14"/>
  <c r="CZ54" i="14"/>
  <c r="CZ58" i="14"/>
  <c r="CZ62" i="14"/>
  <c r="CZ71" i="14"/>
  <c r="BN72" i="14"/>
  <c r="CZ75" i="14"/>
  <c r="BN76" i="14"/>
  <c r="CZ79" i="14"/>
  <c r="BN80" i="14"/>
  <c r="CZ83" i="14"/>
  <c r="BN84" i="14"/>
  <c r="CZ87" i="14"/>
  <c r="BN88" i="14"/>
  <c r="CZ91" i="14"/>
  <c r="BN92" i="14"/>
  <c r="CZ39" i="14"/>
  <c r="CZ43" i="14"/>
  <c r="CZ47" i="14"/>
  <c r="CZ51" i="14"/>
  <c r="CZ55" i="14"/>
  <c r="CZ59" i="14"/>
  <c r="CZ63" i="14"/>
  <c r="BN69" i="14"/>
  <c r="CZ72" i="14"/>
  <c r="BN73" i="14"/>
  <c r="CZ40" i="14"/>
  <c r="CZ48" i="14"/>
  <c r="CZ56" i="14"/>
  <c r="BN70" i="14"/>
  <c r="CZ73" i="14"/>
  <c r="BN85" i="14"/>
  <c r="BN86" i="14"/>
  <c r="BN87" i="14"/>
  <c r="CZ88" i="14"/>
  <c r="CZ89" i="14"/>
  <c r="CZ90" i="14"/>
  <c r="BN93" i="14"/>
  <c r="CZ98" i="14"/>
  <c r="CZ100" i="14"/>
  <c r="BN101" i="14"/>
  <c r="CZ104" i="14"/>
  <c r="BN105" i="14"/>
  <c r="CZ108" i="14"/>
  <c r="BN109" i="14"/>
  <c r="CZ112" i="14"/>
  <c r="CZ41" i="14"/>
  <c r="CZ49" i="14"/>
  <c r="CZ57" i="14"/>
  <c r="CZ70" i="14"/>
  <c r="BN75" i="14"/>
  <c r="AB75" i="14" s="1"/>
  <c r="BN81" i="14"/>
  <c r="BN82" i="14"/>
  <c r="BN83" i="14"/>
  <c r="CZ84" i="14"/>
  <c r="CZ85" i="14"/>
  <c r="CZ86" i="14"/>
  <c r="CZ93" i="14"/>
  <c r="BN94" i="14"/>
  <c r="CZ101" i="14"/>
  <c r="BN102" i="14"/>
  <c r="CZ36" i="14"/>
  <c r="CZ44" i="14"/>
  <c r="CZ52" i="14"/>
  <c r="CZ60" i="14"/>
  <c r="CZ69" i="14"/>
  <c r="BN74" i="14"/>
  <c r="BN77" i="14"/>
  <c r="BN78" i="14"/>
  <c r="BN79" i="14"/>
  <c r="CZ80" i="14"/>
  <c r="CZ81" i="14"/>
  <c r="CZ82" i="14"/>
  <c r="CZ37" i="14"/>
  <c r="BN71" i="14"/>
  <c r="CZ74" i="14"/>
  <c r="BN89" i="14"/>
  <c r="BN91" i="14"/>
  <c r="CZ92" i="14"/>
  <c r="CZ95" i="14"/>
  <c r="BN98" i="14"/>
  <c r="BN100" i="14"/>
  <c r="BN110" i="14"/>
  <c r="BN111" i="14"/>
  <c r="BN112" i="14"/>
  <c r="CZ113" i="14"/>
  <c r="BN114" i="14"/>
  <c r="CZ117" i="14"/>
  <c r="BN118" i="14"/>
  <c r="CZ121" i="14"/>
  <c r="BN122" i="14"/>
  <c r="CZ125" i="14"/>
  <c r="BN126" i="14"/>
  <c r="CZ45" i="14"/>
  <c r="CZ77" i="14"/>
  <c r="CZ94" i="14"/>
  <c r="BN99" i="14"/>
  <c r="CZ102" i="14"/>
  <c r="BN106" i="14"/>
  <c r="BN107" i="14"/>
  <c r="BN108" i="14"/>
  <c r="CZ109" i="14"/>
  <c r="CZ110" i="14"/>
  <c r="CZ111" i="14"/>
  <c r="CZ114" i="14"/>
  <c r="BN115" i="14"/>
  <c r="CZ118" i="14"/>
  <c r="BN119" i="14"/>
  <c r="CZ122" i="14"/>
  <c r="BN123" i="14"/>
  <c r="CZ126" i="14"/>
  <c r="CZ35" i="14"/>
  <c r="BN67" i="14"/>
  <c r="AB67" i="14" s="1"/>
  <c r="CZ53" i="14"/>
  <c r="BN90" i="14"/>
  <c r="CZ99" i="14"/>
  <c r="BN103" i="14"/>
  <c r="BN104" i="14"/>
  <c r="AB104" i="14" s="1"/>
  <c r="CZ105" i="14"/>
  <c r="CZ106" i="14"/>
  <c r="CZ107" i="14"/>
  <c r="CZ115" i="14"/>
  <c r="BN116" i="14"/>
  <c r="CZ119" i="14"/>
  <c r="BN120" i="14"/>
  <c r="CZ123" i="14"/>
  <c r="BN124" i="14"/>
  <c r="CZ127" i="14"/>
  <c r="CZ61" i="14"/>
  <c r="BN117" i="14"/>
  <c r="CZ120" i="14"/>
  <c r="CZ78" i="14"/>
  <c r="CZ103" i="14"/>
  <c r="BN121" i="14"/>
  <c r="AB121" i="14" s="1"/>
  <c r="CZ124" i="14"/>
  <c r="BN127" i="14"/>
  <c r="CZ76" i="14"/>
  <c r="BN125" i="14"/>
  <c r="BN95" i="14"/>
  <c r="BN113" i="14"/>
  <c r="CZ116" i="14"/>
  <c r="X110" i="3"/>
  <c r="W40" i="3"/>
  <c r="CP10" i="3"/>
  <c r="W41" i="5" s="1"/>
  <c r="U141" i="7" l="1"/>
  <c r="W35" i="5"/>
  <c r="U135" i="7" s="1"/>
  <c r="W32" i="5"/>
  <c r="W31" i="5"/>
  <c r="W33" i="5"/>
  <c r="AB95" i="14"/>
  <c r="AB108" i="14"/>
  <c r="X88" i="3" s="1"/>
  <c r="AB89" i="14"/>
  <c r="AB90" i="14"/>
  <c r="AB71" i="14"/>
  <c r="AB125" i="14"/>
  <c r="X105" i="3" s="1"/>
  <c r="AB117" i="14"/>
  <c r="X97" i="3" s="1"/>
  <c r="AB100" i="14"/>
  <c r="X80" i="3" s="1"/>
  <c r="AB79" i="14"/>
  <c r="AB87" i="14"/>
  <c r="AB127" i="14"/>
  <c r="X107" i="3" s="1"/>
  <c r="AB91" i="14"/>
  <c r="AB83" i="14"/>
  <c r="AB73" i="14"/>
  <c r="AB88" i="14"/>
  <c r="AB80" i="14"/>
  <c r="AB72" i="14"/>
  <c r="AB62" i="14"/>
  <c r="X37" i="3" s="1"/>
  <c r="CQ37" i="3" s="1"/>
  <c r="AB58" i="14"/>
  <c r="X33" i="3" s="1"/>
  <c r="CQ33" i="3" s="1"/>
  <c r="AB50" i="14"/>
  <c r="X25" i="3" s="1"/>
  <c r="CQ25" i="3" s="1"/>
  <c r="AB46" i="14"/>
  <c r="X21" i="3" s="1"/>
  <c r="CQ21" i="3" s="1"/>
  <c r="AB42" i="14"/>
  <c r="X17" i="3" s="1"/>
  <c r="CQ17" i="3" s="1"/>
  <c r="AB120" i="14"/>
  <c r="X100" i="3" s="1"/>
  <c r="AB98" i="14"/>
  <c r="X78" i="3" s="1"/>
  <c r="AB123" i="14"/>
  <c r="X103" i="3" s="1"/>
  <c r="X76" i="3"/>
  <c r="W41" i="3"/>
  <c r="AB103" i="14"/>
  <c r="X83" i="3" s="1"/>
  <c r="AB99" i="14"/>
  <c r="X79" i="3" s="1"/>
  <c r="AB126" i="14"/>
  <c r="X106" i="3" s="1"/>
  <c r="AB118" i="14"/>
  <c r="X98" i="3" s="1"/>
  <c r="AB112" i="14"/>
  <c r="X92" i="3" s="1"/>
  <c r="AB78" i="14"/>
  <c r="AB102" i="14"/>
  <c r="X82" i="3" s="1"/>
  <c r="AB82" i="14"/>
  <c r="AB109" i="14"/>
  <c r="X89" i="3" s="1"/>
  <c r="AB101" i="14"/>
  <c r="X81" i="3" s="1"/>
  <c r="AB86" i="14"/>
  <c r="AB61" i="14"/>
  <c r="X36" i="3" s="1"/>
  <c r="AB57" i="14"/>
  <c r="X32" i="3" s="1"/>
  <c r="AB53" i="14"/>
  <c r="X28" i="3" s="1"/>
  <c r="AB49" i="14"/>
  <c r="X24" i="3" s="1"/>
  <c r="AB45" i="14"/>
  <c r="X20" i="3" s="1"/>
  <c r="AB41" i="14"/>
  <c r="X16" i="3" s="1"/>
  <c r="AB37" i="14"/>
  <c r="X12" i="3" s="1"/>
  <c r="AB93" i="14"/>
  <c r="AB54" i="14"/>
  <c r="X29" i="3" s="1"/>
  <c r="AB119" i="14"/>
  <c r="X99" i="3" s="1"/>
  <c r="AB107" i="14"/>
  <c r="X87" i="3" s="1"/>
  <c r="AB111" i="14"/>
  <c r="X91" i="3" s="1"/>
  <c r="AB77" i="14"/>
  <c r="AB81" i="14"/>
  <c r="AB85" i="14"/>
  <c r="AB69" i="14"/>
  <c r="AB92" i="14"/>
  <c r="AB84" i="14"/>
  <c r="AB76" i="14"/>
  <c r="AB35" i="14"/>
  <c r="AB60" i="14"/>
  <c r="X35" i="3" s="1"/>
  <c r="AB56" i="14"/>
  <c r="X31" i="3" s="1"/>
  <c r="AB52" i="14"/>
  <c r="X27" i="3" s="1"/>
  <c r="AB48" i="14"/>
  <c r="X23" i="3" s="1"/>
  <c r="AB44" i="14"/>
  <c r="X19" i="3" s="1"/>
  <c r="AB40" i="14"/>
  <c r="X15" i="3" s="1"/>
  <c r="AB36" i="14"/>
  <c r="X11" i="3" s="1"/>
  <c r="AB68" i="14"/>
  <c r="X101" i="3"/>
  <c r="X84" i="3"/>
  <c r="AB115" i="14"/>
  <c r="X95" i="3" s="1"/>
  <c r="AB70" i="14"/>
  <c r="AB38" i="14"/>
  <c r="X13" i="3" s="1"/>
  <c r="AB113" i="14"/>
  <c r="X93" i="3" s="1"/>
  <c r="W20" i="5"/>
  <c r="W16" i="5"/>
  <c r="W36" i="5"/>
  <c r="W37" i="5"/>
  <c r="W39" i="5"/>
  <c r="W19" i="5"/>
  <c r="W25" i="5"/>
  <c r="W23" i="5"/>
  <c r="W15" i="5"/>
  <c r="W38" i="5"/>
  <c r="W40" i="5"/>
  <c r="W9" i="5"/>
  <c r="W28" i="5"/>
  <c r="W30" i="5"/>
  <c r="W11" i="5"/>
  <c r="W26" i="5"/>
  <c r="W18" i="5"/>
  <c r="W27" i="5"/>
  <c r="W17" i="5"/>
  <c r="W21" i="5"/>
  <c r="W34" i="5"/>
  <c r="W10" i="5"/>
  <c r="W29" i="5"/>
  <c r="W24" i="5"/>
  <c r="W13" i="5"/>
  <c r="W12" i="5"/>
  <c r="W14" i="5"/>
  <c r="W22" i="5"/>
  <c r="W75" i="3"/>
  <c r="AB124" i="14"/>
  <c r="X104" i="3" s="1"/>
  <c r="AB116" i="14"/>
  <c r="X96" i="3" s="1"/>
  <c r="AB106" i="14"/>
  <c r="X86" i="3" s="1"/>
  <c r="AB122" i="14"/>
  <c r="X102" i="3" s="1"/>
  <c r="AB114" i="14"/>
  <c r="X94" i="3" s="1"/>
  <c r="AB110" i="14"/>
  <c r="X90" i="3" s="1"/>
  <c r="AB74" i="14"/>
  <c r="AB94" i="14"/>
  <c r="AB105" i="14"/>
  <c r="X85" i="3" s="1"/>
  <c r="AB63" i="14"/>
  <c r="X38" i="3" s="1"/>
  <c r="AB59" i="14"/>
  <c r="X34" i="3" s="1"/>
  <c r="AB55" i="14"/>
  <c r="X30" i="3" s="1"/>
  <c r="AB51" i="14"/>
  <c r="X26" i="3" s="1"/>
  <c r="AB47" i="14"/>
  <c r="X22" i="3" s="1"/>
  <c r="AB43" i="14"/>
  <c r="X18" i="3" s="1"/>
  <c r="AB39" i="14"/>
  <c r="X14" i="3" s="1"/>
  <c r="AB66" i="14"/>
  <c r="W109" i="3"/>
  <c r="U133" i="7" l="1"/>
  <c r="U131" i="7"/>
  <c r="U132" i="7"/>
  <c r="CQ90" i="3"/>
  <c r="CQ85" i="3"/>
  <c r="CQ96" i="3"/>
  <c r="CQ106" i="3"/>
  <c r="CQ94" i="3"/>
  <c r="CQ102" i="3"/>
  <c r="CQ82" i="3"/>
  <c r="CQ104" i="3"/>
  <c r="U113" i="7"/>
  <c r="U118" i="7"/>
  <c r="U120" i="7"/>
  <c r="CQ89" i="3"/>
  <c r="CQ95" i="3"/>
  <c r="CQ35" i="3"/>
  <c r="X55" i="3"/>
  <c r="X68" i="3"/>
  <c r="X47" i="3"/>
  <c r="X67" i="3"/>
  <c r="X73" i="3"/>
  <c r="X52" i="3"/>
  <c r="X65" i="3"/>
  <c r="X69" i="3"/>
  <c r="X66" i="3"/>
  <c r="X61" i="3"/>
  <c r="X70" i="3"/>
  <c r="X48" i="3"/>
  <c r="X63" i="3"/>
  <c r="X59" i="3"/>
  <c r="X45" i="3"/>
  <c r="X49" i="3"/>
  <c r="AB13" i="14" s="1"/>
  <c r="X57" i="3"/>
  <c r="X56" i="3"/>
  <c r="X58" i="3"/>
  <c r="X72" i="3"/>
  <c r="X44" i="3"/>
  <c r="X53" i="3"/>
  <c r="X62" i="3"/>
  <c r="X64" i="3"/>
  <c r="X54" i="3"/>
  <c r="X71" i="3"/>
  <c r="X46" i="3"/>
  <c r="X51" i="3"/>
  <c r="X50" i="3"/>
  <c r="X60" i="3"/>
  <c r="CQ34" i="3"/>
  <c r="U122" i="7"/>
  <c r="U124" i="7"/>
  <c r="U121" i="7"/>
  <c r="U126" i="7"/>
  <c r="U109" i="7"/>
  <c r="U123" i="7"/>
  <c r="U137" i="7"/>
  <c r="CQ80" i="3"/>
  <c r="CQ98" i="3"/>
  <c r="CQ103" i="3"/>
  <c r="CQ101" i="3"/>
  <c r="CQ23" i="3"/>
  <c r="AB31" i="14"/>
  <c r="X10" i="3"/>
  <c r="CQ12" i="3"/>
  <c r="CQ28" i="3"/>
  <c r="CQ30" i="3"/>
  <c r="U128" i="7"/>
  <c r="U139" i="7"/>
  <c r="CQ79" i="3"/>
  <c r="CQ99" i="3"/>
  <c r="CQ105" i="3"/>
  <c r="CQ24" i="3"/>
  <c r="CQ18" i="3"/>
  <c r="CQ22" i="3"/>
  <c r="CQ38" i="3"/>
  <c r="U114" i="7"/>
  <c r="U129" i="7"/>
  <c r="U117" i="7"/>
  <c r="U111" i="7"/>
  <c r="U140" i="7"/>
  <c r="U125" i="7"/>
  <c r="U136" i="7"/>
  <c r="CQ13" i="3"/>
  <c r="CQ100" i="3"/>
  <c r="CQ84" i="3"/>
  <c r="CQ107" i="3"/>
  <c r="CQ88" i="3"/>
  <c r="CQ97" i="3"/>
  <c r="CQ11" i="3"/>
  <c r="CQ27" i="3"/>
  <c r="CQ16" i="3"/>
  <c r="CQ32" i="3"/>
  <c r="CQ14" i="3"/>
  <c r="U134" i="7"/>
  <c r="U115" i="7"/>
  <c r="CQ87" i="3"/>
  <c r="CQ86" i="3"/>
  <c r="CQ19" i="3"/>
  <c r="CQ26" i="3"/>
  <c r="U112" i="7"/>
  <c r="U110" i="7"/>
  <c r="U127" i="7"/>
  <c r="U130" i="7"/>
  <c r="U138" i="7"/>
  <c r="U119" i="7"/>
  <c r="U116" i="7"/>
  <c r="CQ93" i="3"/>
  <c r="CQ81" i="3"/>
  <c r="CQ91" i="3"/>
  <c r="CQ92" i="3"/>
  <c r="CQ83" i="3"/>
  <c r="X108" i="3"/>
  <c r="CQ78" i="3"/>
  <c r="CQ15" i="3"/>
  <c r="CQ31" i="3"/>
  <c r="CQ29" i="3"/>
  <c r="CQ20" i="3"/>
  <c r="CQ36" i="3"/>
  <c r="CQ53" i="3" l="1"/>
  <c r="CQ61" i="3"/>
  <c r="CQ50" i="3"/>
  <c r="CQ54" i="3"/>
  <c r="AB10" i="14"/>
  <c r="AB11" i="14"/>
  <c r="X74" i="3"/>
  <c r="CQ44" i="3"/>
  <c r="CQ57" i="3"/>
  <c r="CQ63" i="3"/>
  <c r="CQ66" i="3"/>
  <c r="CQ73" i="3"/>
  <c r="CQ55" i="3"/>
  <c r="CQ60" i="3"/>
  <c r="CQ56" i="3"/>
  <c r="CQ52" i="3"/>
  <c r="CQ51" i="3"/>
  <c r="CQ64" i="3"/>
  <c r="CQ72" i="3"/>
  <c r="CQ49" i="3"/>
  <c r="CQ48" i="3"/>
  <c r="CQ69" i="3"/>
  <c r="CQ67" i="3"/>
  <c r="CQ71" i="3"/>
  <c r="CQ59" i="3"/>
  <c r="CQ68" i="3"/>
  <c r="X40" i="3"/>
  <c r="X109" i="3" s="1"/>
  <c r="CQ10" i="3"/>
  <c r="AB9" i="14"/>
  <c r="CQ46" i="3"/>
  <c r="CQ62" i="3"/>
  <c r="CQ58" i="3"/>
  <c r="AB12" i="14"/>
  <c r="CQ45" i="3"/>
  <c r="CQ70" i="3"/>
  <c r="CQ65" i="3"/>
  <c r="CQ47" i="3"/>
  <c r="X41" i="5" l="1"/>
  <c r="V141" i="7" s="1"/>
  <c r="X35" i="5"/>
  <c r="V135" i="7" s="1"/>
  <c r="X32" i="5"/>
  <c r="X31" i="5"/>
  <c r="X33" i="5"/>
  <c r="Y110" i="3"/>
  <c r="X75" i="3"/>
  <c r="X16" i="5"/>
  <c r="X20" i="5"/>
  <c r="X18" i="5"/>
  <c r="X19" i="5"/>
  <c r="X37" i="5"/>
  <c r="X39" i="5"/>
  <c r="X36" i="5"/>
  <c r="X15" i="5"/>
  <c r="X23" i="5"/>
  <c r="X34" i="5"/>
  <c r="X13" i="5"/>
  <c r="X22" i="5"/>
  <c r="X17" i="5"/>
  <c r="X14" i="5"/>
  <c r="X25" i="5"/>
  <c r="X12" i="5"/>
  <c r="X26" i="5"/>
  <c r="X27" i="5"/>
  <c r="X11" i="5"/>
  <c r="X10" i="5"/>
  <c r="X29" i="5"/>
  <c r="X28" i="5"/>
  <c r="X38" i="5"/>
  <c r="X40" i="5"/>
  <c r="X24" i="5"/>
  <c r="X21" i="5"/>
  <c r="X30" i="5"/>
  <c r="X9" i="5"/>
  <c r="Y76" i="3"/>
  <c r="X41" i="3"/>
  <c r="DA68" i="14"/>
  <c r="BO66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DA66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BO68" i="14"/>
  <c r="DA63" i="14"/>
  <c r="DA67" i="14"/>
  <c r="DA61" i="14"/>
  <c r="DA62" i="14"/>
  <c r="DA71" i="14"/>
  <c r="BO72" i="14"/>
  <c r="DA75" i="14"/>
  <c r="BO76" i="14"/>
  <c r="DA79" i="14"/>
  <c r="BO80" i="14"/>
  <c r="DA83" i="14"/>
  <c r="BO84" i="14"/>
  <c r="DA87" i="14"/>
  <c r="BO88" i="14"/>
  <c r="DA91" i="14"/>
  <c r="BO92" i="14"/>
  <c r="DA35" i="14"/>
  <c r="BO67" i="14"/>
  <c r="AC67" i="14" s="1"/>
  <c r="DA60" i="14"/>
  <c r="BO69" i="14"/>
  <c r="DA72" i="14"/>
  <c r="BO73" i="14"/>
  <c r="DA69" i="14"/>
  <c r="BO74" i="14"/>
  <c r="BO81" i="14"/>
  <c r="BO82" i="14"/>
  <c r="BO83" i="14"/>
  <c r="AC83" i="14" s="1"/>
  <c r="DA84" i="14"/>
  <c r="DA85" i="14"/>
  <c r="DA86" i="14"/>
  <c r="BO93" i="14"/>
  <c r="DA100" i="14"/>
  <c r="BO101" i="14"/>
  <c r="DA104" i="14"/>
  <c r="BO105" i="14"/>
  <c r="DA108" i="14"/>
  <c r="BO109" i="14"/>
  <c r="DA112" i="14"/>
  <c r="BO71" i="14"/>
  <c r="DA74" i="14"/>
  <c r="BO77" i="14"/>
  <c r="BO78" i="14"/>
  <c r="BO79" i="14"/>
  <c r="DA80" i="14"/>
  <c r="DA81" i="14"/>
  <c r="DA82" i="14"/>
  <c r="DA93" i="14"/>
  <c r="BO94" i="14"/>
  <c r="BO98" i="14"/>
  <c r="DA101" i="14"/>
  <c r="BO102" i="14"/>
  <c r="BO70" i="14"/>
  <c r="DA73" i="14"/>
  <c r="DA76" i="14"/>
  <c r="DA77" i="14"/>
  <c r="DA78" i="14"/>
  <c r="BO89" i="14"/>
  <c r="BO90" i="14"/>
  <c r="BO91" i="14"/>
  <c r="AC91" i="14" s="1"/>
  <c r="DA99" i="14"/>
  <c r="BO106" i="14"/>
  <c r="BO107" i="14"/>
  <c r="BO108" i="14"/>
  <c r="DA109" i="14"/>
  <c r="DA110" i="14"/>
  <c r="DA111" i="14"/>
  <c r="DA113" i="14"/>
  <c r="BO114" i="14"/>
  <c r="DA117" i="14"/>
  <c r="BO118" i="14"/>
  <c r="DA121" i="14"/>
  <c r="BO122" i="14"/>
  <c r="DA125" i="14"/>
  <c r="BO126" i="14"/>
  <c r="BO85" i="14"/>
  <c r="BO87" i="14"/>
  <c r="DA89" i="14"/>
  <c r="DA92" i="14"/>
  <c r="BO95" i="14"/>
  <c r="BO103" i="14"/>
  <c r="BO104" i="14"/>
  <c r="DA105" i="14"/>
  <c r="DA106" i="14"/>
  <c r="DA107" i="14"/>
  <c r="DA114" i="14"/>
  <c r="BO115" i="14"/>
  <c r="DA118" i="14"/>
  <c r="BO119" i="14"/>
  <c r="DA122" i="14"/>
  <c r="BO123" i="14"/>
  <c r="DA126" i="14"/>
  <c r="DA70" i="14"/>
  <c r="DA95" i="14"/>
  <c r="BO100" i="14"/>
  <c r="DA103" i="14"/>
  <c r="DA115" i="14"/>
  <c r="BO116" i="14"/>
  <c r="DA119" i="14"/>
  <c r="BO120" i="14"/>
  <c r="DA123" i="14"/>
  <c r="BO124" i="14"/>
  <c r="DA127" i="14"/>
  <c r="DA88" i="14"/>
  <c r="BO99" i="14"/>
  <c r="AC99" i="14" s="1"/>
  <c r="DA102" i="14"/>
  <c r="BO113" i="14"/>
  <c r="DA116" i="14"/>
  <c r="DA90" i="14"/>
  <c r="BO112" i="14"/>
  <c r="BO127" i="14"/>
  <c r="BO86" i="14"/>
  <c r="DA94" i="14"/>
  <c r="DA98" i="14"/>
  <c r="BO111" i="14"/>
  <c r="AC111" i="14" s="1"/>
  <c r="BO117" i="14"/>
  <c r="DA120" i="14"/>
  <c r="BO110" i="14"/>
  <c r="BO75" i="14"/>
  <c r="BO121" i="14"/>
  <c r="AC121" i="14" s="1"/>
  <c r="DA124" i="14"/>
  <c r="BO125" i="14"/>
  <c r="AC125" i="14" s="1"/>
  <c r="BO35" i="14"/>
  <c r="AC110" i="14" l="1"/>
  <c r="AC127" i="14"/>
  <c r="Y107" i="3" s="1"/>
  <c r="V133" i="7"/>
  <c r="V131" i="7"/>
  <c r="V132" i="7"/>
  <c r="AC85" i="14"/>
  <c r="Y63" i="3" s="1"/>
  <c r="AC79" i="14"/>
  <c r="Y57" i="3" s="1"/>
  <c r="AC71" i="14"/>
  <c r="Y49" i="3" s="1"/>
  <c r="AC13" i="14" s="1"/>
  <c r="AC87" i="14"/>
  <c r="Y65" i="3" s="1"/>
  <c r="AC68" i="14"/>
  <c r="Y46" i="3" s="1"/>
  <c r="AC117" i="14"/>
  <c r="Y97" i="3" s="1"/>
  <c r="AC35" i="14"/>
  <c r="Y10" i="3" s="1"/>
  <c r="AC86" i="14"/>
  <c r="Y64" i="3" s="1"/>
  <c r="AC112" i="14"/>
  <c r="Y92" i="3" s="1"/>
  <c r="AC104" i="14"/>
  <c r="Y84" i="3" s="1"/>
  <c r="AC119" i="14"/>
  <c r="Y99" i="3" s="1"/>
  <c r="AC103" i="14"/>
  <c r="Y83" i="3" s="1"/>
  <c r="AC122" i="14"/>
  <c r="Y102" i="3" s="1"/>
  <c r="AC114" i="14"/>
  <c r="Y94" i="3" s="1"/>
  <c r="AC69" i="14"/>
  <c r="Y47" i="3" s="1"/>
  <c r="AC92" i="14"/>
  <c r="Y70" i="3" s="1"/>
  <c r="AC76" i="14"/>
  <c r="Y54" i="3" s="1"/>
  <c r="AC61" i="14"/>
  <c r="Y36" i="3" s="1"/>
  <c r="CR36" i="3" s="1"/>
  <c r="AC57" i="14"/>
  <c r="Y32" i="3" s="1"/>
  <c r="M138" i="3" s="1"/>
  <c r="AC53" i="14"/>
  <c r="Y28" i="3" s="1"/>
  <c r="CR28" i="3" s="1"/>
  <c r="AC49" i="14"/>
  <c r="Y24" i="3" s="1"/>
  <c r="M130" i="3" s="1"/>
  <c r="AC45" i="14"/>
  <c r="Y20" i="3" s="1"/>
  <c r="M126" i="3" s="1"/>
  <c r="AC41" i="14"/>
  <c r="Y16" i="3" s="1"/>
  <c r="CR16" i="3" s="1"/>
  <c r="AC37" i="14"/>
  <c r="Y12" i="3" s="1"/>
  <c r="CR12" i="3" s="1"/>
  <c r="AC75" i="14"/>
  <c r="Y53" i="3" s="1"/>
  <c r="AC113" i="14"/>
  <c r="Y93" i="3" s="1"/>
  <c r="AC94" i="14"/>
  <c r="Y72" i="3" s="1"/>
  <c r="AC74" i="14"/>
  <c r="Y52" i="3" s="1"/>
  <c r="AC84" i="14"/>
  <c r="Y62" i="3" s="1"/>
  <c r="V121" i="7"/>
  <c r="V114" i="7"/>
  <c r="V139" i="7"/>
  <c r="AC120" i="14"/>
  <c r="Y100" i="3" s="1"/>
  <c r="AC95" i="14"/>
  <c r="Y73" i="3" s="1"/>
  <c r="AC108" i="14"/>
  <c r="Y88" i="3" s="1"/>
  <c r="AC102" i="14"/>
  <c r="Y82" i="3" s="1"/>
  <c r="AC105" i="14"/>
  <c r="Y85" i="3" s="1"/>
  <c r="AC93" i="14"/>
  <c r="Y71" i="3" s="1"/>
  <c r="AC60" i="14"/>
  <c r="Y35" i="3" s="1"/>
  <c r="AC56" i="14"/>
  <c r="Y31" i="3" s="1"/>
  <c r="AC52" i="14"/>
  <c r="Y27" i="3" s="1"/>
  <c r="AC48" i="14"/>
  <c r="Y23" i="3" s="1"/>
  <c r="AC44" i="14"/>
  <c r="Y19" i="3" s="1"/>
  <c r="AC40" i="14"/>
  <c r="Y15" i="3" s="1"/>
  <c r="AC36" i="14"/>
  <c r="Y11" i="3" s="1"/>
  <c r="Y69" i="3"/>
  <c r="Y61" i="3"/>
  <c r="Y45" i="3"/>
  <c r="V124" i="7"/>
  <c r="V129" i="7"/>
  <c r="V126" i="7"/>
  <c r="V117" i="7"/>
  <c r="V123" i="7"/>
  <c r="V137" i="7"/>
  <c r="V116" i="7"/>
  <c r="V128" i="7"/>
  <c r="V120" i="7"/>
  <c r="AC100" i="14"/>
  <c r="Y80" i="3" s="1"/>
  <c r="AC123" i="14"/>
  <c r="Y103" i="3" s="1"/>
  <c r="AC115" i="14"/>
  <c r="Y95" i="3" s="1"/>
  <c r="AC126" i="14"/>
  <c r="Y106" i="3" s="1"/>
  <c r="AC118" i="14"/>
  <c r="Y98" i="3" s="1"/>
  <c r="AC107" i="14"/>
  <c r="Y87" i="3" s="1"/>
  <c r="AC90" i="14"/>
  <c r="Y68" i="3" s="1"/>
  <c r="AC78" i="14"/>
  <c r="Y56" i="3" s="1"/>
  <c r="AC82" i="14"/>
  <c r="Y60" i="3" s="1"/>
  <c r="AC73" i="14"/>
  <c r="Y51" i="3" s="1"/>
  <c r="AC88" i="14"/>
  <c r="Y66" i="3" s="1"/>
  <c r="AC80" i="14"/>
  <c r="Y58" i="3" s="1"/>
  <c r="AC72" i="14"/>
  <c r="Y50" i="3" s="1"/>
  <c r="AC63" i="14"/>
  <c r="Y38" i="3" s="1"/>
  <c r="AC59" i="14"/>
  <c r="Y34" i="3" s="1"/>
  <c r="AC55" i="14"/>
  <c r="Y30" i="3" s="1"/>
  <c r="AC51" i="14"/>
  <c r="Y26" i="3" s="1"/>
  <c r="AC47" i="14"/>
  <c r="Y22" i="3" s="1"/>
  <c r="AC43" i="14"/>
  <c r="Y18" i="3" s="1"/>
  <c r="AC39" i="14"/>
  <c r="Y14" i="3" s="1"/>
  <c r="AC66" i="14"/>
  <c r="Y44" i="3" s="1"/>
  <c r="V109" i="7"/>
  <c r="V140" i="7"/>
  <c r="V110" i="7"/>
  <c r="V112" i="7"/>
  <c r="V122" i="7"/>
  <c r="V115" i="7"/>
  <c r="V119" i="7"/>
  <c r="AC70" i="14"/>
  <c r="Y48" i="3" s="1"/>
  <c r="V127" i="7"/>
  <c r="V134" i="7"/>
  <c r="AC124" i="14"/>
  <c r="Y104" i="3" s="1"/>
  <c r="AC116" i="14"/>
  <c r="Y96" i="3" s="1"/>
  <c r="AC106" i="14"/>
  <c r="Y86" i="3" s="1"/>
  <c r="AC89" i="14"/>
  <c r="Y67" i="3" s="1"/>
  <c r="AC98" i="14"/>
  <c r="Y78" i="3" s="1"/>
  <c r="AC77" i="14"/>
  <c r="Y55" i="3" s="1"/>
  <c r="AC109" i="14"/>
  <c r="Y89" i="3" s="1"/>
  <c r="AC101" i="14"/>
  <c r="Y81" i="3" s="1"/>
  <c r="AC81" i="14"/>
  <c r="Y59" i="3" s="1"/>
  <c r="AC62" i="14"/>
  <c r="Y37" i="3" s="1"/>
  <c r="AC58" i="14"/>
  <c r="Y33" i="3" s="1"/>
  <c r="AC54" i="14"/>
  <c r="Y29" i="3" s="1"/>
  <c r="AC50" i="14"/>
  <c r="Y25" i="3" s="1"/>
  <c r="AC46" i="14"/>
  <c r="Y21" i="3" s="1"/>
  <c r="AC42" i="14"/>
  <c r="Y17" i="3" s="1"/>
  <c r="AC38" i="14"/>
  <c r="Y13" i="3" s="1"/>
  <c r="V130" i="7"/>
  <c r="V138" i="7"/>
  <c r="V111" i="7"/>
  <c r="V125" i="7"/>
  <c r="V113" i="7"/>
  <c r="V136" i="7"/>
  <c r="V118" i="7"/>
  <c r="Y90" i="3"/>
  <c r="Y79" i="3"/>
  <c r="Y91" i="3"/>
  <c r="Y101" i="3"/>
  <c r="Y105" i="3"/>
  <c r="M118" i="3" l="1"/>
  <c r="M134" i="3"/>
  <c r="M122" i="3"/>
  <c r="CR32" i="3"/>
  <c r="CR20" i="3"/>
  <c r="M142" i="3"/>
  <c r="CR24" i="3"/>
  <c r="M161" i="3"/>
  <c r="CR55" i="3"/>
  <c r="M164" i="3"/>
  <c r="CR58" i="3"/>
  <c r="AC10" i="14"/>
  <c r="AC11" i="14"/>
  <c r="Y74" i="3"/>
  <c r="M150" i="3"/>
  <c r="CR44" i="3"/>
  <c r="M189" i="3"/>
  <c r="CR82" i="3"/>
  <c r="M172" i="3"/>
  <c r="CR66" i="3"/>
  <c r="M154" i="3"/>
  <c r="CR48" i="3"/>
  <c r="M173" i="3"/>
  <c r="CR67" i="3"/>
  <c r="M157" i="3"/>
  <c r="CR51" i="3"/>
  <c r="M194" i="3"/>
  <c r="CR87" i="3"/>
  <c r="M206" i="3"/>
  <c r="CR99" i="3"/>
  <c r="M214" i="3"/>
  <c r="CR107" i="3"/>
  <c r="M123" i="3"/>
  <c r="CR17" i="3"/>
  <c r="AC31" i="14"/>
  <c r="M144" i="3"/>
  <c r="CR38" i="3"/>
  <c r="M174" i="3"/>
  <c r="CR68" i="3"/>
  <c r="M166" i="3"/>
  <c r="CR60" i="3"/>
  <c r="M168" i="3"/>
  <c r="CR62" i="3"/>
  <c r="M137" i="3"/>
  <c r="CR31" i="3"/>
  <c r="M200" i="3"/>
  <c r="CR93" i="3"/>
  <c r="Y108" i="3"/>
  <c r="M185" i="3"/>
  <c r="CR78" i="3"/>
  <c r="M207" i="3"/>
  <c r="CR100" i="3"/>
  <c r="M211" i="3"/>
  <c r="CR104" i="3"/>
  <c r="M209" i="3"/>
  <c r="CR102" i="3"/>
  <c r="M191" i="3"/>
  <c r="CR84" i="3"/>
  <c r="M197" i="3"/>
  <c r="CR90" i="3"/>
  <c r="M127" i="3"/>
  <c r="CR21" i="3"/>
  <c r="M143" i="3"/>
  <c r="CR37" i="3"/>
  <c r="M132" i="3"/>
  <c r="CR26" i="3"/>
  <c r="M155" i="3"/>
  <c r="CR49" i="3"/>
  <c r="M158" i="3"/>
  <c r="CR52" i="3"/>
  <c r="AC9" i="14"/>
  <c r="M152" i="3"/>
  <c r="CR46" i="3"/>
  <c r="M167" i="3"/>
  <c r="CR61" i="3"/>
  <c r="M177" i="3"/>
  <c r="CR71" i="3"/>
  <c r="M169" i="3"/>
  <c r="CR63" i="3"/>
  <c r="M125" i="3"/>
  <c r="CR19" i="3"/>
  <c r="M141" i="3"/>
  <c r="CR35" i="3"/>
  <c r="M190" i="3"/>
  <c r="CR83" i="3"/>
  <c r="M204" i="3"/>
  <c r="CR97" i="3"/>
  <c r="M193" i="3"/>
  <c r="CR86" i="3"/>
  <c r="M171" i="3"/>
  <c r="CR65" i="3"/>
  <c r="M156" i="3"/>
  <c r="CR50" i="3"/>
  <c r="M162" i="3"/>
  <c r="CR56" i="3"/>
  <c r="M195" i="3"/>
  <c r="CR88" i="3"/>
  <c r="M213" i="3"/>
  <c r="CR106" i="3"/>
  <c r="M188" i="3"/>
  <c r="CR81" i="3"/>
  <c r="M208" i="3"/>
  <c r="CR101" i="3"/>
  <c r="M201" i="3"/>
  <c r="CR94" i="3"/>
  <c r="M192" i="3"/>
  <c r="CR85" i="3"/>
  <c r="M186" i="3"/>
  <c r="CR79" i="3"/>
  <c r="M131" i="3"/>
  <c r="CR25" i="3"/>
  <c r="M120" i="3"/>
  <c r="CR14" i="3"/>
  <c r="M136" i="3"/>
  <c r="CR30" i="3"/>
  <c r="M178" i="3"/>
  <c r="CR72" i="3"/>
  <c r="M179" i="3"/>
  <c r="CR73" i="3"/>
  <c r="M163" i="3"/>
  <c r="CR57" i="3"/>
  <c r="M175" i="3"/>
  <c r="CR69" i="3"/>
  <c r="M160" i="3"/>
  <c r="CR54" i="3"/>
  <c r="M129" i="3"/>
  <c r="CR23" i="3"/>
  <c r="M210" i="3"/>
  <c r="CR103" i="3"/>
  <c r="M196" i="3"/>
  <c r="CR89" i="3"/>
  <c r="M202" i="3"/>
  <c r="CR95" i="3"/>
  <c r="M139" i="3"/>
  <c r="CR33" i="3"/>
  <c r="M128" i="3"/>
  <c r="CR22" i="3"/>
  <c r="M165" i="3"/>
  <c r="CR59" i="3"/>
  <c r="M121" i="3"/>
  <c r="CR15" i="3"/>
  <c r="M212" i="3"/>
  <c r="CR105" i="3"/>
  <c r="M203" i="3"/>
  <c r="CR96" i="3"/>
  <c r="M187" i="3"/>
  <c r="CR80" i="3"/>
  <c r="M199" i="3"/>
  <c r="CR92" i="3"/>
  <c r="M198" i="3"/>
  <c r="CR91" i="3"/>
  <c r="M205" i="3"/>
  <c r="CR98" i="3"/>
  <c r="M119" i="3"/>
  <c r="CR13" i="3"/>
  <c r="M135" i="3"/>
  <c r="CR29" i="3"/>
  <c r="Y40" i="3"/>
  <c r="M116" i="3"/>
  <c r="CR10" i="3"/>
  <c r="M124" i="3"/>
  <c r="CR18" i="3"/>
  <c r="M140" i="3"/>
  <c r="CR34" i="3"/>
  <c r="M176" i="3"/>
  <c r="CR70" i="3"/>
  <c r="M159" i="3"/>
  <c r="CR53" i="3"/>
  <c r="AC12" i="14"/>
  <c r="M151" i="3"/>
  <c r="CR45" i="3"/>
  <c r="M153" i="3"/>
  <c r="CR47" i="3"/>
  <c r="M170" i="3"/>
  <c r="CR64" i="3"/>
  <c r="M117" i="3"/>
  <c r="CR11" i="3"/>
  <c r="M133" i="3"/>
  <c r="CR27" i="3"/>
  <c r="Y41" i="5" l="1"/>
  <c r="M146" i="3"/>
  <c r="M180" i="3"/>
  <c r="M215" i="3"/>
  <c r="Y35" i="5"/>
  <c r="W135" i="7" s="1"/>
  <c r="Y31" i="5"/>
  <c r="Y32" i="5"/>
  <c r="Y33" i="5"/>
  <c r="Z110" i="3"/>
  <c r="Y75" i="3"/>
  <c r="Y36" i="5"/>
  <c r="Y19" i="5"/>
  <c r="Y20" i="5"/>
  <c r="Y17" i="5"/>
  <c r="Y16" i="5"/>
  <c r="Y39" i="5"/>
  <c r="Y40" i="5"/>
  <c r="Y21" i="5"/>
  <c r="Y24" i="5"/>
  <c r="Y28" i="5"/>
  <c r="Y37" i="5"/>
  <c r="Y12" i="5"/>
  <c r="Y14" i="5"/>
  <c r="Y22" i="5"/>
  <c r="Y13" i="5"/>
  <c r="Y27" i="5"/>
  <c r="Y23" i="5"/>
  <c r="Y30" i="5"/>
  <c r="Y18" i="5"/>
  <c r="Y38" i="5"/>
  <c r="Y25" i="5"/>
  <c r="Y15" i="5"/>
  <c r="Y26" i="5"/>
  <c r="Y29" i="5"/>
  <c r="Y11" i="5"/>
  <c r="Y10" i="5"/>
  <c r="Y34" i="5"/>
  <c r="Y9" i="5"/>
  <c r="Z76" i="3"/>
  <c r="Y41" i="3"/>
  <c r="Y109" i="3"/>
  <c r="DB66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BP68" i="14"/>
  <c r="BP66" i="14"/>
  <c r="BP67" i="14"/>
  <c r="BP36" i="14"/>
  <c r="BP40" i="14"/>
  <c r="AD40" i="14" s="1"/>
  <c r="Z15" i="3" s="1"/>
  <c r="BP44" i="14"/>
  <c r="BP48" i="14"/>
  <c r="BP52" i="14"/>
  <c r="BP56" i="14"/>
  <c r="AD56" i="14" s="1"/>
  <c r="Z31" i="3" s="1"/>
  <c r="BP60" i="14"/>
  <c r="BP38" i="14"/>
  <c r="AD38" i="14" s="1"/>
  <c r="Z13" i="3" s="1"/>
  <c r="BP42" i="14"/>
  <c r="BP46" i="14"/>
  <c r="BP50" i="14"/>
  <c r="BP54" i="14"/>
  <c r="AD54" i="14" s="1"/>
  <c r="Z29" i="3" s="1"/>
  <c r="BP58" i="14"/>
  <c r="BP62" i="14"/>
  <c r="DB68" i="14"/>
  <c r="DB67" i="14"/>
  <c r="BP41" i="14"/>
  <c r="BP49" i="14"/>
  <c r="BP57" i="14"/>
  <c r="AD57" i="14" s="1"/>
  <c r="Z32" i="3" s="1"/>
  <c r="DB71" i="14"/>
  <c r="BP72" i="14"/>
  <c r="DB75" i="14"/>
  <c r="BP76" i="14"/>
  <c r="DB79" i="14"/>
  <c r="BP80" i="14"/>
  <c r="DB83" i="14"/>
  <c r="BP84" i="14"/>
  <c r="DB87" i="14"/>
  <c r="BP88" i="14"/>
  <c r="DB91" i="14"/>
  <c r="BP92" i="14"/>
  <c r="BP39" i="14"/>
  <c r="BP47" i="14"/>
  <c r="AD47" i="14" s="1"/>
  <c r="Z22" i="3" s="1"/>
  <c r="BP55" i="14"/>
  <c r="BP63" i="14"/>
  <c r="BP69" i="14"/>
  <c r="DB72" i="14"/>
  <c r="BP73" i="14"/>
  <c r="BP37" i="14"/>
  <c r="AD37" i="14" s="1"/>
  <c r="Z12" i="3" s="1"/>
  <c r="BP53" i="14"/>
  <c r="BP70" i="14"/>
  <c r="DB73" i="14"/>
  <c r="BP77" i="14"/>
  <c r="BP78" i="14"/>
  <c r="BP79" i="14"/>
  <c r="DB80" i="14"/>
  <c r="DB81" i="14"/>
  <c r="DB82" i="14"/>
  <c r="BP93" i="14"/>
  <c r="DB98" i="14"/>
  <c r="DB100" i="14"/>
  <c r="BP101" i="14"/>
  <c r="DB104" i="14"/>
  <c r="BP105" i="14"/>
  <c r="DB108" i="14"/>
  <c r="BP109" i="14"/>
  <c r="BP43" i="14"/>
  <c r="AD43" i="14" s="1"/>
  <c r="Z18" i="3" s="1"/>
  <c r="BP59" i="14"/>
  <c r="DB70" i="14"/>
  <c r="BP75" i="14"/>
  <c r="DB76" i="14"/>
  <c r="DB77" i="14"/>
  <c r="DB78" i="14"/>
  <c r="BP89" i="14"/>
  <c r="BP90" i="14"/>
  <c r="BP91" i="14"/>
  <c r="AD91" i="14" s="1"/>
  <c r="DB92" i="14"/>
  <c r="DB93" i="14"/>
  <c r="BP94" i="14"/>
  <c r="DB101" i="14"/>
  <c r="BP102" i="14"/>
  <c r="BP45" i="14"/>
  <c r="BP61" i="14"/>
  <c r="DB69" i="14"/>
  <c r="BP74" i="14"/>
  <c r="BP85" i="14"/>
  <c r="BP86" i="14"/>
  <c r="BP87" i="14"/>
  <c r="DB88" i="14"/>
  <c r="DB89" i="14"/>
  <c r="DB90" i="14"/>
  <c r="BP82" i="14"/>
  <c r="DB84" i="14"/>
  <c r="DB86" i="14"/>
  <c r="DB95" i="14"/>
  <c r="BP100" i="14"/>
  <c r="BP103" i="14"/>
  <c r="BP104" i="14"/>
  <c r="DB105" i="14"/>
  <c r="DB106" i="14"/>
  <c r="DB107" i="14"/>
  <c r="DB113" i="14"/>
  <c r="BP114" i="14"/>
  <c r="DB117" i="14"/>
  <c r="BP118" i="14"/>
  <c r="DB121" i="14"/>
  <c r="BP122" i="14"/>
  <c r="DB125" i="14"/>
  <c r="BP126" i="14"/>
  <c r="BP51" i="14"/>
  <c r="BP71" i="14"/>
  <c r="DB74" i="14"/>
  <c r="DB94" i="14"/>
  <c r="BP99" i="14"/>
  <c r="DB102" i="14"/>
  <c r="DB103" i="14"/>
  <c r="DB114" i="14"/>
  <c r="BP115" i="14"/>
  <c r="DB118" i="14"/>
  <c r="BP119" i="14"/>
  <c r="DB122" i="14"/>
  <c r="BP123" i="14"/>
  <c r="DB126" i="14"/>
  <c r="BP81" i="14"/>
  <c r="BP83" i="14"/>
  <c r="DB85" i="14"/>
  <c r="BP98" i="14"/>
  <c r="DB99" i="14"/>
  <c r="BP110" i="14"/>
  <c r="BP111" i="14"/>
  <c r="BP112" i="14"/>
  <c r="DB115" i="14"/>
  <c r="BP116" i="14"/>
  <c r="DB119" i="14"/>
  <c r="BP120" i="14"/>
  <c r="DB123" i="14"/>
  <c r="BP124" i="14"/>
  <c r="DB127" i="14"/>
  <c r="BP95" i="14"/>
  <c r="AD95" i="14" s="1"/>
  <c r="BP106" i="14"/>
  <c r="AD106" i="14" s="1"/>
  <c r="BP108" i="14"/>
  <c r="AD108" i="14" s="1"/>
  <c r="DB110" i="14"/>
  <c r="DB112" i="14"/>
  <c r="BP125" i="14"/>
  <c r="AD125" i="14" s="1"/>
  <c r="DB124" i="14"/>
  <c r="BP113" i="14"/>
  <c r="AD113" i="14" s="1"/>
  <c r="DB116" i="14"/>
  <c r="BP127" i="14"/>
  <c r="BP121" i="14"/>
  <c r="BP107" i="14"/>
  <c r="DB109" i="14"/>
  <c r="DB111" i="14"/>
  <c r="BP117" i="14"/>
  <c r="DB120" i="14"/>
  <c r="BP35" i="14"/>
  <c r="DB35" i="14"/>
  <c r="M219" i="3" l="1"/>
  <c r="W141" i="7"/>
  <c r="W133" i="7"/>
  <c r="W132" i="7"/>
  <c r="W131" i="7"/>
  <c r="AD98" i="14"/>
  <c r="Z78" i="3" s="1"/>
  <c r="AD36" i="14"/>
  <c r="Z11" i="3" s="1"/>
  <c r="CS11" i="3" s="1"/>
  <c r="AD52" i="14"/>
  <c r="Z27" i="3" s="1"/>
  <c r="CS27" i="3" s="1"/>
  <c r="AD117" i="14"/>
  <c r="Z97" i="3" s="1"/>
  <c r="AD83" i="14"/>
  <c r="Z61" i="3" s="1"/>
  <c r="AD60" i="14"/>
  <c r="Z35" i="3" s="1"/>
  <c r="CS35" i="3" s="1"/>
  <c r="AD44" i="14"/>
  <c r="Z19" i="3" s="1"/>
  <c r="CS19" i="3" s="1"/>
  <c r="AD61" i="14"/>
  <c r="Z36" i="3" s="1"/>
  <c r="AD41" i="14"/>
  <c r="Z16" i="3" s="1"/>
  <c r="CS16" i="3" s="1"/>
  <c r="AD107" i="14"/>
  <c r="Z87" i="3" s="1"/>
  <c r="AD45" i="14"/>
  <c r="Z20" i="3" s="1"/>
  <c r="CS20" i="3" s="1"/>
  <c r="AD75" i="14"/>
  <c r="Z53" i="3" s="1"/>
  <c r="AD53" i="14"/>
  <c r="Z28" i="3" s="1"/>
  <c r="CS28" i="3" s="1"/>
  <c r="AD48" i="14"/>
  <c r="Z23" i="3" s="1"/>
  <c r="CS23" i="3" s="1"/>
  <c r="AD81" i="14"/>
  <c r="Z59" i="3" s="1"/>
  <c r="AD100" i="14"/>
  <c r="Z80" i="3" s="1"/>
  <c r="AD49" i="14"/>
  <c r="Z24" i="3" s="1"/>
  <c r="CS24" i="3" s="1"/>
  <c r="AD35" i="14"/>
  <c r="Z10" i="3" s="1"/>
  <c r="AD120" i="14"/>
  <c r="Z100" i="3" s="1"/>
  <c r="AD71" i="14"/>
  <c r="Z49" i="3" s="1"/>
  <c r="AD13" i="14" s="1"/>
  <c r="AD122" i="14"/>
  <c r="Z102" i="3" s="1"/>
  <c r="AD114" i="14"/>
  <c r="Z94" i="3" s="1"/>
  <c r="AD86" i="14"/>
  <c r="Z64" i="3" s="1"/>
  <c r="AD94" i="14"/>
  <c r="Z72" i="3" s="1"/>
  <c r="AD93" i="14"/>
  <c r="Z71" i="3" s="1"/>
  <c r="AD79" i="14"/>
  <c r="Z57" i="3" s="1"/>
  <c r="AD70" i="14"/>
  <c r="Z48" i="3" s="1"/>
  <c r="AD88" i="14"/>
  <c r="Z66" i="3" s="1"/>
  <c r="AD80" i="14"/>
  <c r="Z58" i="3" s="1"/>
  <c r="AD58" i="14"/>
  <c r="Z33" i="3" s="1"/>
  <c r="CS33" i="3" s="1"/>
  <c r="AD42" i="14"/>
  <c r="Z17" i="3" s="1"/>
  <c r="CS17" i="3" s="1"/>
  <c r="M181" i="3"/>
  <c r="AD121" i="14"/>
  <c r="Z101" i="3" s="1"/>
  <c r="AD50" i="14"/>
  <c r="Z25" i="3" s="1"/>
  <c r="CS25" i="3" s="1"/>
  <c r="AD82" i="14"/>
  <c r="Z60" i="3" s="1"/>
  <c r="AD87" i="14"/>
  <c r="Z65" i="3" s="1"/>
  <c r="AD62" i="14"/>
  <c r="Z37" i="3" s="1"/>
  <c r="CS37" i="3" s="1"/>
  <c r="AD46" i="14"/>
  <c r="Z21" i="3" s="1"/>
  <c r="CS21" i="3" s="1"/>
  <c r="AD112" i="14"/>
  <c r="Z92" i="3" s="1"/>
  <c r="CS36" i="3"/>
  <c r="CS18" i="3"/>
  <c r="Z73" i="3"/>
  <c r="Z69" i="3"/>
  <c r="W123" i="7"/>
  <c r="W116" i="7"/>
  <c r="AD111" i="14"/>
  <c r="Z91" i="3" s="1"/>
  <c r="AD123" i="14"/>
  <c r="Z103" i="3" s="1"/>
  <c r="AD115" i="14"/>
  <c r="Z95" i="3" s="1"/>
  <c r="AD99" i="14"/>
  <c r="Z79" i="3" s="1"/>
  <c r="AD51" i="14"/>
  <c r="Z26" i="3" s="1"/>
  <c r="AD104" i="14"/>
  <c r="Z84" i="3" s="1"/>
  <c r="AD85" i="14"/>
  <c r="Z63" i="3" s="1"/>
  <c r="AD89" i="14"/>
  <c r="Z67" i="3" s="1"/>
  <c r="AD109" i="14"/>
  <c r="Z89" i="3" s="1"/>
  <c r="AD101" i="14"/>
  <c r="Z81" i="3" s="1"/>
  <c r="AD78" i="14"/>
  <c r="Z56" i="3" s="1"/>
  <c r="AD69" i="14"/>
  <c r="Z47" i="3" s="1"/>
  <c r="AD39" i="14"/>
  <c r="Z14" i="3" s="1"/>
  <c r="CS29" i="3"/>
  <c r="CS13" i="3"/>
  <c r="AD67" i="14"/>
  <c r="Z45" i="3" s="1"/>
  <c r="M147" i="3"/>
  <c r="W109" i="7"/>
  <c r="W129" i="7"/>
  <c r="W138" i="7"/>
  <c r="W127" i="7"/>
  <c r="W112" i="7"/>
  <c r="W121" i="7"/>
  <c r="W117" i="7"/>
  <c r="M216" i="3"/>
  <c r="W125" i="7"/>
  <c r="W124" i="7"/>
  <c r="AD124" i="14"/>
  <c r="Z104" i="3" s="1"/>
  <c r="AD116" i="14"/>
  <c r="Z96" i="3" s="1"/>
  <c r="AD110" i="14"/>
  <c r="Z90" i="3" s="1"/>
  <c r="AD126" i="14"/>
  <c r="Z106" i="3" s="1"/>
  <c r="AD118" i="14"/>
  <c r="Z98" i="3" s="1"/>
  <c r="AD103" i="14"/>
  <c r="Z83" i="3" s="1"/>
  <c r="AD74" i="14"/>
  <c r="Z52" i="3" s="1"/>
  <c r="AD102" i="14"/>
  <c r="Z82" i="3" s="1"/>
  <c r="AD77" i="14"/>
  <c r="Z55" i="3" s="1"/>
  <c r="CS12" i="3"/>
  <c r="AD63" i="14"/>
  <c r="Z38" i="3" s="1"/>
  <c r="AD92" i="14"/>
  <c r="Z70" i="3" s="1"/>
  <c r="AD84" i="14"/>
  <c r="Z62" i="3" s="1"/>
  <c r="AD76" i="14"/>
  <c r="Z54" i="3" s="1"/>
  <c r="CS32" i="3"/>
  <c r="AD66" i="14"/>
  <c r="Z44" i="3" s="1"/>
  <c r="W134" i="7"/>
  <c r="W126" i="7"/>
  <c r="W118" i="7"/>
  <c r="W113" i="7"/>
  <c r="W137" i="7"/>
  <c r="W140" i="7"/>
  <c r="W120" i="7"/>
  <c r="AD90" i="14"/>
  <c r="Z68" i="3" s="1"/>
  <c r="CS22" i="3"/>
  <c r="AD72" i="14"/>
  <c r="Z50" i="3" s="1"/>
  <c r="W111" i="7"/>
  <c r="W114" i="7"/>
  <c r="W136" i="7"/>
  <c r="AD127" i="14"/>
  <c r="Z107" i="3" s="1"/>
  <c r="AD119" i="14"/>
  <c r="Z99" i="3" s="1"/>
  <c r="AD59" i="14"/>
  <c r="Z34" i="3" s="1"/>
  <c r="AD105" i="14"/>
  <c r="Z85" i="3" s="1"/>
  <c r="AD73" i="14"/>
  <c r="Z51" i="3" s="1"/>
  <c r="AD55" i="14"/>
  <c r="Z30" i="3" s="1"/>
  <c r="CS31" i="3"/>
  <c r="CS15" i="3"/>
  <c r="AD68" i="14"/>
  <c r="Z46" i="3" s="1"/>
  <c r="W110" i="7"/>
  <c r="W115" i="7"/>
  <c r="W130" i="7"/>
  <c r="W122" i="7"/>
  <c r="W128" i="7"/>
  <c r="W139" i="7"/>
  <c r="W119" i="7"/>
  <c r="Z105" i="3"/>
  <c r="Z93" i="3"/>
  <c r="Z86" i="3"/>
  <c r="Z88" i="3"/>
  <c r="CS51" i="3" l="1"/>
  <c r="CS52" i="3"/>
  <c r="AD9" i="14"/>
  <c r="CS46" i="3"/>
  <c r="CS54" i="3"/>
  <c r="CS83" i="3"/>
  <c r="CS96" i="3"/>
  <c r="AD12" i="14"/>
  <c r="CS45" i="3"/>
  <c r="CS63" i="3"/>
  <c r="CS95" i="3"/>
  <c r="CS107" i="3"/>
  <c r="AD11" i="14"/>
  <c r="AD10" i="14"/>
  <c r="Z74" i="3"/>
  <c r="CS44" i="3"/>
  <c r="CS56" i="3"/>
  <c r="CS62" i="3"/>
  <c r="CS55" i="3"/>
  <c r="CS47" i="3"/>
  <c r="CS70" i="3"/>
  <c r="CS67" i="3"/>
  <c r="Z108" i="3"/>
  <c r="CS78" i="3"/>
  <c r="CS97" i="3"/>
  <c r="CS14" i="3"/>
  <c r="CS48" i="3"/>
  <c r="CS61" i="3"/>
  <c r="CS85" i="3"/>
  <c r="CS38" i="3"/>
  <c r="CS64" i="3"/>
  <c r="CS66" i="3"/>
  <c r="CS73" i="3"/>
  <c r="CS65" i="3"/>
  <c r="CS58" i="3"/>
  <c r="CS79" i="3"/>
  <c r="CS88" i="3"/>
  <c r="CS105" i="3"/>
  <c r="CS57" i="3"/>
  <c r="CS49" i="3"/>
  <c r="CS90" i="3"/>
  <c r="CS92" i="3"/>
  <c r="CS99" i="3"/>
  <c r="CS101" i="3"/>
  <c r="CS94" i="3"/>
  <c r="CS93" i="3"/>
  <c r="CS80" i="3"/>
  <c r="CS34" i="3"/>
  <c r="Z40" i="3"/>
  <c r="CS10" i="3"/>
  <c r="CS26" i="3"/>
  <c r="CS72" i="3"/>
  <c r="CS59" i="3"/>
  <c r="CS82" i="3"/>
  <c r="CS104" i="3"/>
  <c r="CS91" i="3"/>
  <c r="CS50" i="3"/>
  <c r="CS68" i="3"/>
  <c r="CS100" i="3"/>
  <c r="CS106" i="3"/>
  <c r="CS89" i="3"/>
  <c r="CS84" i="3"/>
  <c r="CS87" i="3"/>
  <c r="CS103" i="3"/>
  <c r="CS81" i="3"/>
  <c r="CS102" i="3"/>
  <c r="CS86" i="3"/>
  <c r="CS98" i="3"/>
  <c r="CS30" i="3"/>
  <c r="AD31" i="14"/>
  <c r="CS53" i="3"/>
  <c r="CS69" i="3"/>
  <c r="CS71" i="3"/>
  <c r="CS60" i="3"/>
  <c r="Z41" i="5" l="1"/>
  <c r="X141" i="7" s="1"/>
  <c r="Z31" i="5"/>
  <c r="Z33" i="5"/>
  <c r="Z32" i="5"/>
  <c r="Z35" i="5"/>
  <c r="X135" i="7" s="1"/>
  <c r="AA76" i="3"/>
  <c r="Z41" i="3"/>
  <c r="AA110" i="3"/>
  <c r="Z75" i="3"/>
  <c r="Z39" i="5"/>
  <c r="Z36" i="5"/>
  <c r="Z20" i="5"/>
  <c r="Z16" i="5"/>
  <c r="Z19" i="5"/>
  <c r="Z37" i="5"/>
  <c r="Z15" i="5"/>
  <c r="Z24" i="5"/>
  <c r="Z11" i="5"/>
  <c r="Z29" i="5"/>
  <c r="Z30" i="5"/>
  <c r="Z14" i="5"/>
  <c r="Z10" i="5"/>
  <c r="Z26" i="5"/>
  <c r="Z21" i="5"/>
  <c r="Z25" i="5"/>
  <c r="Z23" i="5"/>
  <c r="Z9" i="5"/>
  <c r="Z34" i="5"/>
  <c r="Z28" i="5"/>
  <c r="Z22" i="5"/>
  <c r="Z18" i="5"/>
  <c r="Z40" i="5"/>
  <c r="Z38" i="5"/>
  <c r="Z12" i="5"/>
  <c r="Z17" i="5"/>
  <c r="Z27" i="5"/>
  <c r="Z13" i="5"/>
  <c r="Z109" i="3"/>
  <c r="BQ67" i="14"/>
  <c r="BQ37" i="14"/>
  <c r="DC38" i="14"/>
  <c r="BQ41" i="14"/>
  <c r="DC42" i="14"/>
  <c r="BQ45" i="14"/>
  <c r="DC46" i="14"/>
  <c r="BQ49" i="14"/>
  <c r="DC50" i="14"/>
  <c r="BQ53" i="14"/>
  <c r="DC54" i="14"/>
  <c r="BQ57" i="14"/>
  <c r="DC58" i="14"/>
  <c r="BQ61" i="14"/>
  <c r="DC62" i="14"/>
  <c r="DC68" i="14"/>
  <c r="DC66" i="14"/>
  <c r="DC67" i="14"/>
  <c r="DC36" i="14"/>
  <c r="BQ39" i="14"/>
  <c r="DC40" i="14"/>
  <c r="BQ43" i="14"/>
  <c r="DC44" i="14"/>
  <c r="BQ47" i="14"/>
  <c r="DC48" i="14"/>
  <c r="BQ51" i="14"/>
  <c r="DC52" i="14"/>
  <c r="BQ55" i="14"/>
  <c r="DC56" i="14"/>
  <c r="BQ59" i="14"/>
  <c r="DC60" i="14"/>
  <c r="BQ63" i="14"/>
  <c r="DC39" i="14"/>
  <c r="BQ42" i="14"/>
  <c r="DC47" i="14"/>
  <c r="BQ50" i="14"/>
  <c r="DC55" i="14"/>
  <c r="BQ58" i="14"/>
  <c r="DC63" i="14"/>
  <c r="DC71" i="14"/>
  <c r="BQ72" i="14"/>
  <c r="DC75" i="14"/>
  <c r="BQ76" i="14"/>
  <c r="DC79" i="14"/>
  <c r="BQ80" i="14"/>
  <c r="DC83" i="14"/>
  <c r="BQ84" i="14"/>
  <c r="DC87" i="14"/>
  <c r="BQ88" i="14"/>
  <c r="DC91" i="14"/>
  <c r="BQ92" i="14"/>
  <c r="BQ66" i="14"/>
  <c r="DC37" i="14"/>
  <c r="BQ40" i="14"/>
  <c r="DC45" i="14"/>
  <c r="BQ48" i="14"/>
  <c r="DC53" i="14"/>
  <c r="BQ56" i="14"/>
  <c r="DC61" i="14"/>
  <c r="BQ69" i="14"/>
  <c r="DC72" i="14"/>
  <c r="BQ73" i="14"/>
  <c r="BQ44" i="14"/>
  <c r="AE44" i="14" s="1"/>
  <c r="AA19" i="3" s="1"/>
  <c r="DC49" i="14"/>
  <c r="BQ60" i="14"/>
  <c r="DC69" i="14"/>
  <c r="BQ74" i="14"/>
  <c r="DC76" i="14"/>
  <c r="DC77" i="14"/>
  <c r="DC78" i="14"/>
  <c r="BQ89" i="14"/>
  <c r="BQ90" i="14"/>
  <c r="BQ91" i="14"/>
  <c r="DC92" i="14"/>
  <c r="BQ93" i="14"/>
  <c r="DC100" i="14"/>
  <c r="BQ101" i="14"/>
  <c r="DC104" i="14"/>
  <c r="BQ105" i="14"/>
  <c r="DC108" i="14"/>
  <c r="BQ109" i="14"/>
  <c r="BQ68" i="14"/>
  <c r="BQ46" i="14"/>
  <c r="AE46" i="14" s="1"/>
  <c r="AA21" i="3" s="1"/>
  <c r="DC51" i="14"/>
  <c r="BQ62" i="14"/>
  <c r="BQ71" i="14"/>
  <c r="DC74" i="14"/>
  <c r="BQ85" i="14"/>
  <c r="BQ86" i="14"/>
  <c r="BQ87" i="14"/>
  <c r="DC88" i="14"/>
  <c r="DC89" i="14"/>
  <c r="DC90" i="14"/>
  <c r="DC93" i="14"/>
  <c r="BQ94" i="14"/>
  <c r="BQ98" i="14"/>
  <c r="DC101" i="14"/>
  <c r="BQ102" i="14"/>
  <c r="BQ36" i="14"/>
  <c r="AE36" i="14" s="1"/>
  <c r="AA11" i="3" s="1"/>
  <c r="DC41" i="14"/>
  <c r="BQ52" i="14"/>
  <c r="DC57" i="14"/>
  <c r="BQ70" i="14"/>
  <c r="DC73" i="14"/>
  <c r="BQ81" i="14"/>
  <c r="BQ82" i="14"/>
  <c r="BQ83" i="14"/>
  <c r="DC84" i="14"/>
  <c r="DC85" i="14"/>
  <c r="DC86" i="14"/>
  <c r="BQ75" i="14"/>
  <c r="DC99" i="14"/>
  <c r="DC103" i="14"/>
  <c r="DC113" i="14"/>
  <c r="BQ114" i="14"/>
  <c r="DC117" i="14"/>
  <c r="BQ118" i="14"/>
  <c r="DC121" i="14"/>
  <c r="BQ122" i="14"/>
  <c r="DC125" i="14"/>
  <c r="BQ126" i="14"/>
  <c r="BQ54" i="14"/>
  <c r="BQ78" i="14"/>
  <c r="DC80" i="14"/>
  <c r="DC82" i="14"/>
  <c r="BQ95" i="14"/>
  <c r="DC98" i="14"/>
  <c r="BQ110" i="14"/>
  <c r="BQ111" i="14"/>
  <c r="DC114" i="14"/>
  <c r="BQ115" i="14"/>
  <c r="DC118" i="14"/>
  <c r="BQ119" i="14"/>
  <c r="DC122" i="14"/>
  <c r="BQ123" i="14"/>
  <c r="DC126" i="14"/>
  <c r="BQ35" i="14"/>
  <c r="BQ38" i="14"/>
  <c r="DC59" i="14"/>
  <c r="DC95" i="14"/>
  <c r="BQ100" i="14"/>
  <c r="BQ106" i="14"/>
  <c r="BQ107" i="14"/>
  <c r="BQ108" i="14"/>
  <c r="AE108" i="14" s="1"/>
  <c r="DC109" i="14"/>
  <c r="DC110" i="14"/>
  <c r="DC111" i="14"/>
  <c r="BQ112" i="14"/>
  <c r="DC115" i="14"/>
  <c r="BQ116" i="14"/>
  <c r="DC119" i="14"/>
  <c r="BQ120" i="14"/>
  <c r="DC123" i="14"/>
  <c r="BQ124" i="14"/>
  <c r="DC127" i="14"/>
  <c r="DC70" i="14"/>
  <c r="BQ77" i="14"/>
  <c r="AE77" i="14" s="1"/>
  <c r="BQ121" i="14"/>
  <c r="AE121" i="14" s="1"/>
  <c r="DC124" i="14"/>
  <c r="BQ103" i="14"/>
  <c r="BQ99" i="14"/>
  <c r="DC102" i="14"/>
  <c r="BQ104" i="14"/>
  <c r="DC106" i="14"/>
  <c r="DC112" i="14"/>
  <c r="BQ125" i="14"/>
  <c r="DC43" i="14"/>
  <c r="DC105" i="14"/>
  <c r="DC107" i="14"/>
  <c r="BQ117" i="14"/>
  <c r="DC120" i="14"/>
  <c r="DC81" i="14"/>
  <c r="DC94" i="14"/>
  <c r="BQ113" i="14"/>
  <c r="AE113" i="14" s="1"/>
  <c r="DC116" i="14"/>
  <c r="BQ79" i="14"/>
  <c r="AE79" i="14" s="1"/>
  <c r="BQ127" i="14"/>
  <c r="DC35" i="14"/>
  <c r="X132" i="7" l="1"/>
  <c r="X133" i="7"/>
  <c r="X131" i="7"/>
  <c r="AE68" i="14"/>
  <c r="AE99" i="14"/>
  <c r="AA79" i="3" s="1"/>
  <c r="AE100" i="14"/>
  <c r="AA80" i="3" s="1"/>
  <c r="AE117" i="14"/>
  <c r="AA97" i="3" s="1"/>
  <c r="AE125" i="14"/>
  <c r="AA105" i="3" s="1"/>
  <c r="AE87" i="14"/>
  <c r="AA65" i="3" s="1"/>
  <c r="AE71" i="14"/>
  <c r="AA49" i="3" s="1"/>
  <c r="AE13" i="14" s="1"/>
  <c r="AE56" i="14"/>
  <c r="AA31" i="3" s="1"/>
  <c r="CT31" i="3" s="1"/>
  <c r="AE40" i="14"/>
  <c r="AA15" i="3" s="1"/>
  <c r="CT15" i="3" s="1"/>
  <c r="AE58" i="14"/>
  <c r="AA33" i="3" s="1"/>
  <c r="CT33" i="3" s="1"/>
  <c r="AE42" i="14"/>
  <c r="AA17" i="3" s="1"/>
  <c r="CT17" i="3" s="1"/>
  <c r="AE103" i="14"/>
  <c r="AA83" i="3" s="1"/>
  <c r="AE48" i="14"/>
  <c r="AA23" i="3" s="1"/>
  <c r="CT23" i="3" s="1"/>
  <c r="AE66" i="14"/>
  <c r="AA44" i="3" s="1"/>
  <c r="AE50" i="14"/>
  <c r="AA25" i="3" s="1"/>
  <c r="CT25" i="3" s="1"/>
  <c r="AE106" i="14"/>
  <c r="AA86" i="3" s="1"/>
  <c r="AE95" i="14"/>
  <c r="AA73" i="3" s="1"/>
  <c r="AE82" i="14"/>
  <c r="AA60" i="3" s="1"/>
  <c r="AE104" i="14"/>
  <c r="AA84" i="3" s="1"/>
  <c r="AE107" i="14"/>
  <c r="AA87" i="3" s="1"/>
  <c r="AE123" i="14"/>
  <c r="AA103" i="3" s="1"/>
  <c r="AE115" i="14"/>
  <c r="AA95" i="3" s="1"/>
  <c r="AE78" i="14"/>
  <c r="AA56" i="3" s="1"/>
  <c r="AE122" i="14"/>
  <c r="AA102" i="3" s="1"/>
  <c r="AE114" i="14"/>
  <c r="AA94" i="3" s="1"/>
  <c r="AE75" i="14"/>
  <c r="AA53" i="3" s="1"/>
  <c r="AE83" i="14"/>
  <c r="AA61" i="3" s="1"/>
  <c r="AE70" i="14"/>
  <c r="AA48" i="3" s="1"/>
  <c r="AE94" i="14"/>
  <c r="AA72" i="3" s="1"/>
  <c r="AE105" i="14"/>
  <c r="AA85" i="3" s="1"/>
  <c r="AE93" i="14"/>
  <c r="AA71" i="3" s="1"/>
  <c r="AE89" i="14"/>
  <c r="AA67" i="3" s="1"/>
  <c r="AE92" i="14"/>
  <c r="AA70" i="3" s="1"/>
  <c r="AE84" i="14"/>
  <c r="AA62" i="3" s="1"/>
  <c r="AE76" i="14"/>
  <c r="AA54" i="3" s="1"/>
  <c r="AE91" i="14"/>
  <c r="AA69" i="3" s="1"/>
  <c r="AE74" i="14"/>
  <c r="AA52" i="3" s="1"/>
  <c r="X138" i="7"/>
  <c r="X124" i="7"/>
  <c r="AE124" i="14"/>
  <c r="AA104" i="3" s="1"/>
  <c r="AE116" i="14"/>
  <c r="AA96" i="3" s="1"/>
  <c r="AE38" i="14"/>
  <c r="AA13" i="3" s="1"/>
  <c r="AE54" i="14"/>
  <c r="AA29" i="3" s="1"/>
  <c r="AE102" i="14"/>
  <c r="AA82" i="3" s="1"/>
  <c r="AE73" i="14"/>
  <c r="AA51" i="3" s="1"/>
  <c r="AE59" i="14"/>
  <c r="AA34" i="3" s="1"/>
  <c r="AE51" i="14"/>
  <c r="AA26" i="3" s="1"/>
  <c r="AE43" i="14"/>
  <c r="AA18" i="3" s="1"/>
  <c r="AE61" i="14"/>
  <c r="AA36" i="3" s="1"/>
  <c r="AE53" i="14"/>
  <c r="AA28" i="3" s="1"/>
  <c r="AE45" i="14"/>
  <c r="AA20" i="3" s="1"/>
  <c r="AE37" i="14"/>
  <c r="AA12" i="3" s="1"/>
  <c r="X127" i="7"/>
  <c r="X140" i="7"/>
  <c r="X134" i="7"/>
  <c r="X121" i="7"/>
  <c r="X130" i="7"/>
  <c r="X115" i="7"/>
  <c r="X120" i="7"/>
  <c r="AA88" i="3"/>
  <c r="AA93" i="3"/>
  <c r="AA101" i="3"/>
  <c r="CT11" i="3"/>
  <c r="CT19" i="3"/>
  <c r="X113" i="7"/>
  <c r="X125" i="7"/>
  <c r="X116" i="7"/>
  <c r="AE127" i="14"/>
  <c r="AA107" i="3" s="1"/>
  <c r="AE35" i="14"/>
  <c r="AE119" i="14"/>
  <c r="AA99" i="3" s="1"/>
  <c r="AE111" i="14"/>
  <c r="AA91" i="3" s="1"/>
  <c r="AE126" i="14"/>
  <c r="AA106" i="3" s="1"/>
  <c r="AE118" i="14"/>
  <c r="AA98" i="3" s="1"/>
  <c r="AE81" i="14"/>
  <c r="AA59" i="3" s="1"/>
  <c r="AE52" i="14"/>
  <c r="AA27" i="3" s="1"/>
  <c r="AE86" i="14"/>
  <c r="AA64" i="3" s="1"/>
  <c r="AE62" i="14"/>
  <c r="AA37" i="3" s="1"/>
  <c r="AE109" i="14"/>
  <c r="AA89" i="3" s="1"/>
  <c r="AE101" i="14"/>
  <c r="AA81" i="3" s="1"/>
  <c r="AE60" i="14"/>
  <c r="AA35" i="3" s="1"/>
  <c r="AE88" i="14"/>
  <c r="AA66" i="3" s="1"/>
  <c r="AE80" i="14"/>
  <c r="AA58" i="3" s="1"/>
  <c r="AE72" i="14"/>
  <c r="AA50" i="3" s="1"/>
  <c r="AE67" i="14"/>
  <c r="AA45" i="3" s="1"/>
  <c r="X117" i="7"/>
  <c r="X118" i="7"/>
  <c r="X109" i="7"/>
  <c r="X126" i="7"/>
  <c r="X129" i="7"/>
  <c r="X137" i="7"/>
  <c r="X136" i="7"/>
  <c r="CT21" i="3"/>
  <c r="X128" i="7"/>
  <c r="X114" i="7"/>
  <c r="AE120" i="14"/>
  <c r="AA100" i="3" s="1"/>
  <c r="AE112" i="14"/>
  <c r="AA92" i="3" s="1"/>
  <c r="AE110" i="14"/>
  <c r="AA90" i="3" s="1"/>
  <c r="AE98" i="14"/>
  <c r="AA78" i="3" s="1"/>
  <c r="AE85" i="14"/>
  <c r="AA63" i="3" s="1"/>
  <c r="AE90" i="14"/>
  <c r="AA68" i="3" s="1"/>
  <c r="AE69" i="14"/>
  <c r="AA47" i="3" s="1"/>
  <c r="AE63" i="14"/>
  <c r="AA38" i="3" s="1"/>
  <c r="AE55" i="14"/>
  <c r="AA30" i="3" s="1"/>
  <c r="AE47" i="14"/>
  <c r="AA22" i="3" s="1"/>
  <c r="AE39" i="14"/>
  <c r="AA14" i="3" s="1"/>
  <c r="AE57" i="14"/>
  <c r="AA32" i="3" s="1"/>
  <c r="AE49" i="14"/>
  <c r="AA24" i="3" s="1"/>
  <c r="AE41" i="14"/>
  <c r="AA16" i="3" s="1"/>
  <c r="X112" i="7"/>
  <c r="X122" i="7"/>
  <c r="X123" i="7"/>
  <c r="X110" i="7"/>
  <c r="X111" i="7"/>
  <c r="X119" i="7"/>
  <c r="X139" i="7"/>
  <c r="AA55" i="3"/>
  <c r="AA46" i="3"/>
  <c r="AA57" i="3"/>
  <c r="CT92" i="3" l="1"/>
  <c r="CT82" i="3"/>
  <c r="CT104" i="3"/>
  <c r="CT100" i="3"/>
  <c r="CT81" i="3"/>
  <c r="CT107" i="3"/>
  <c r="AA108" i="3"/>
  <c r="CT78" i="3"/>
  <c r="CT89" i="3"/>
  <c r="CT99" i="3"/>
  <c r="CT47" i="3"/>
  <c r="CT90" i="3"/>
  <c r="CT66" i="3"/>
  <c r="CT98" i="3"/>
  <c r="CT63" i="3"/>
  <c r="AE9" i="14"/>
  <c r="CT46" i="3"/>
  <c r="CT55" i="3"/>
  <c r="CT24" i="3"/>
  <c r="CT91" i="3"/>
  <c r="CT106" i="3"/>
  <c r="CT12" i="3"/>
  <c r="AE12" i="14"/>
  <c r="CT45" i="3"/>
  <c r="CT69" i="3"/>
  <c r="CT65" i="3"/>
  <c r="CT51" i="3"/>
  <c r="CT32" i="3"/>
  <c r="CT38" i="3"/>
  <c r="CT35" i="3"/>
  <c r="CT102" i="3"/>
  <c r="CT86" i="3"/>
  <c r="CT84" i="3"/>
  <c r="CT93" i="3"/>
  <c r="CT20" i="3"/>
  <c r="CT26" i="3"/>
  <c r="CT29" i="3"/>
  <c r="CT59" i="3"/>
  <c r="CT70" i="3"/>
  <c r="CT72" i="3"/>
  <c r="AE31" i="14"/>
  <c r="AA10" i="3"/>
  <c r="CT95" i="3"/>
  <c r="CT105" i="3"/>
  <c r="CT18" i="3"/>
  <c r="CT49" i="3"/>
  <c r="CT60" i="3"/>
  <c r="CT58" i="3"/>
  <c r="AE10" i="14"/>
  <c r="AA74" i="3"/>
  <c r="AE11" i="14"/>
  <c r="CT44" i="3"/>
  <c r="CT50" i="3"/>
  <c r="CT73" i="3"/>
  <c r="CT14" i="3"/>
  <c r="CT27" i="3"/>
  <c r="CT101" i="3"/>
  <c r="CT87" i="3"/>
  <c r="CT94" i="3"/>
  <c r="CT83" i="3"/>
  <c r="CT96" i="3"/>
  <c r="CT28" i="3"/>
  <c r="CT34" i="3"/>
  <c r="CT13" i="3"/>
  <c r="CT68" i="3"/>
  <c r="CT62" i="3"/>
  <c r="CT30" i="3"/>
  <c r="CT37" i="3"/>
  <c r="CT80" i="3"/>
  <c r="CT79" i="3"/>
  <c r="CT97" i="3"/>
  <c r="CT57" i="3"/>
  <c r="CT56" i="3"/>
  <c r="CT61" i="3"/>
  <c r="CT52" i="3"/>
  <c r="CT53" i="3"/>
  <c r="CT64" i="3"/>
  <c r="CT54" i="3"/>
  <c r="CT67" i="3"/>
  <c r="CT71" i="3"/>
  <c r="CT48" i="3"/>
  <c r="CT16" i="3"/>
  <c r="CT22" i="3"/>
  <c r="CT85" i="3"/>
  <c r="CT103" i="3"/>
  <c r="CT88" i="3"/>
  <c r="CT36" i="3"/>
  <c r="AA40" i="3" l="1"/>
  <c r="AA75" i="3" s="1"/>
  <c r="CT10" i="3"/>
  <c r="AA41" i="5" s="1"/>
  <c r="BR68" i="14"/>
  <c r="DD67" i="14"/>
  <c r="DD36" i="14"/>
  <c r="BR39" i="14"/>
  <c r="DD40" i="14"/>
  <c r="BR43" i="14"/>
  <c r="DD44" i="14"/>
  <c r="BR47" i="14"/>
  <c r="DD48" i="14"/>
  <c r="BR51" i="14"/>
  <c r="DD52" i="14"/>
  <c r="BR55" i="14"/>
  <c r="DD56" i="14"/>
  <c r="BR59" i="14"/>
  <c r="DD60" i="14"/>
  <c r="BR63" i="14"/>
  <c r="BR35" i="14"/>
  <c r="BR66" i="14"/>
  <c r="BR37" i="14"/>
  <c r="DD38" i="14"/>
  <c r="BR41" i="14"/>
  <c r="DD42" i="14"/>
  <c r="BR45" i="14"/>
  <c r="DD46" i="14"/>
  <c r="BR49" i="14"/>
  <c r="DD50" i="14"/>
  <c r="BR53" i="14"/>
  <c r="DD54" i="14"/>
  <c r="BR57" i="14"/>
  <c r="DD58" i="14"/>
  <c r="BR61" i="14"/>
  <c r="DD62" i="14"/>
  <c r="DD66" i="14"/>
  <c r="DD37" i="14"/>
  <c r="BR40" i="14"/>
  <c r="DD45" i="14"/>
  <c r="BR48" i="14"/>
  <c r="AF48" i="14" s="1"/>
  <c r="AB23" i="3" s="1"/>
  <c r="DD53" i="14"/>
  <c r="BR56" i="14"/>
  <c r="DD61" i="14"/>
  <c r="DD71" i="14"/>
  <c r="BR72" i="14"/>
  <c r="DD75" i="14"/>
  <c r="BR76" i="14"/>
  <c r="DD79" i="14"/>
  <c r="BR80" i="14"/>
  <c r="DD83" i="14"/>
  <c r="BR84" i="14"/>
  <c r="DD87" i="14"/>
  <c r="BR88" i="14"/>
  <c r="DD91" i="14"/>
  <c r="BR92" i="14"/>
  <c r="BR38" i="14"/>
  <c r="DD43" i="14"/>
  <c r="BR46" i="14"/>
  <c r="DD51" i="14"/>
  <c r="BR54" i="14"/>
  <c r="DD59" i="14"/>
  <c r="BR62" i="14"/>
  <c r="BR69" i="14"/>
  <c r="DD72" i="14"/>
  <c r="BR73" i="14"/>
  <c r="BR36" i="14"/>
  <c r="AF36" i="14" s="1"/>
  <c r="AB11" i="3" s="1"/>
  <c r="DD41" i="14"/>
  <c r="BR52" i="14"/>
  <c r="DD57" i="14"/>
  <c r="BR70" i="14"/>
  <c r="DD73" i="14"/>
  <c r="BR85" i="14"/>
  <c r="BR86" i="14"/>
  <c r="BR87" i="14"/>
  <c r="DD88" i="14"/>
  <c r="DD89" i="14"/>
  <c r="DD90" i="14"/>
  <c r="BR93" i="14"/>
  <c r="DD98" i="14"/>
  <c r="DD100" i="14"/>
  <c r="BR101" i="14"/>
  <c r="DD104" i="14"/>
  <c r="BR105" i="14"/>
  <c r="DD108" i="14"/>
  <c r="BR109" i="14"/>
  <c r="DD35" i="14"/>
  <c r="BR67" i="14"/>
  <c r="BR42" i="14"/>
  <c r="DD47" i="14"/>
  <c r="BR58" i="14"/>
  <c r="DD63" i="14"/>
  <c r="DD70" i="14"/>
  <c r="BR75" i="14"/>
  <c r="BR81" i="14"/>
  <c r="BR82" i="14"/>
  <c r="BR83" i="14"/>
  <c r="DD84" i="14"/>
  <c r="DD85" i="14"/>
  <c r="DD86" i="14"/>
  <c r="DD93" i="14"/>
  <c r="BR94" i="14"/>
  <c r="DD101" i="14"/>
  <c r="BR102" i="14"/>
  <c r="BR44" i="14"/>
  <c r="DD49" i="14"/>
  <c r="BR60" i="14"/>
  <c r="AF60" i="14" s="1"/>
  <c r="AB35" i="3" s="1"/>
  <c r="DD69" i="14"/>
  <c r="BR74" i="14"/>
  <c r="BR77" i="14"/>
  <c r="BR78" i="14"/>
  <c r="BR79" i="14"/>
  <c r="DD80" i="14"/>
  <c r="DD81" i="14"/>
  <c r="DD82" i="14"/>
  <c r="DD55" i="14"/>
  <c r="DD77" i="14"/>
  <c r="DD95" i="14"/>
  <c r="BR98" i="14"/>
  <c r="BR100" i="14"/>
  <c r="BR110" i="14"/>
  <c r="BR111" i="14"/>
  <c r="DD113" i="14"/>
  <c r="BR114" i="14"/>
  <c r="DD117" i="14"/>
  <c r="BR118" i="14"/>
  <c r="DD121" i="14"/>
  <c r="BR122" i="14"/>
  <c r="DD125" i="14"/>
  <c r="BR126" i="14"/>
  <c r="DD39" i="14"/>
  <c r="BR90" i="14"/>
  <c r="DD94" i="14"/>
  <c r="BR99" i="14"/>
  <c r="DD102" i="14"/>
  <c r="BR106" i="14"/>
  <c r="BR107" i="14"/>
  <c r="BR108" i="14"/>
  <c r="DD109" i="14"/>
  <c r="DD110" i="14"/>
  <c r="DD111" i="14"/>
  <c r="DD114" i="14"/>
  <c r="BR115" i="14"/>
  <c r="DD118" i="14"/>
  <c r="BR119" i="14"/>
  <c r="DD122" i="14"/>
  <c r="BR123" i="14"/>
  <c r="DD126" i="14"/>
  <c r="BR71" i="14"/>
  <c r="AF71" i="14" s="1"/>
  <c r="DD74" i="14"/>
  <c r="DD76" i="14"/>
  <c r="DD78" i="14"/>
  <c r="DD92" i="14"/>
  <c r="DD99" i="14"/>
  <c r="BR103" i="14"/>
  <c r="BR104" i="14"/>
  <c r="DD105" i="14"/>
  <c r="DD106" i="14"/>
  <c r="DD107" i="14"/>
  <c r="BR112" i="14"/>
  <c r="DD115" i="14"/>
  <c r="BR116" i="14"/>
  <c r="DD119" i="14"/>
  <c r="BR120" i="14"/>
  <c r="DD123" i="14"/>
  <c r="BR124" i="14"/>
  <c r="DD127" i="14"/>
  <c r="DD68" i="14"/>
  <c r="DD103" i="14"/>
  <c r="BR117" i="14"/>
  <c r="DD120" i="14"/>
  <c r="BR91" i="14"/>
  <c r="BR95" i="14"/>
  <c r="BR121" i="14"/>
  <c r="DD124" i="14"/>
  <c r="BR127" i="14"/>
  <c r="BR113" i="14"/>
  <c r="BR50" i="14"/>
  <c r="AF50" i="14" s="1"/>
  <c r="AB25" i="3" s="1"/>
  <c r="BR89" i="14"/>
  <c r="DD112" i="14"/>
  <c r="BR125" i="14"/>
  <c r="AF125" i="14" s="1"/>
  <c r="DD116" i="14"/>
  <c r="AB110" i="3"/>
  <c r="Y141" i="7" l="1"/>
  <c r="AA35" i="5"/>
  <c r="Y135" i="7" s="1"/>
  <c r="AA32" i="5"/>
  <c r="AA33" i="5"/>
  <c r="AA31" i="5"/>
  <c r="AA109" i="3"/>
  <c r="AF44" i="14"/>
  <c r="AB19" i="3" s="1"/>
  <c r="CU19" i="3" s="1"/>
  <c r="AF83" i="14"/>
  <c r="AF52" i="14"/>
  <c r="AB27" i="3" s="1"/>
  <c r="CU27" i="3" s="1"/>
  <c r="AF121" i="14"/>
  <c r="AB101" i="3" s="1"/>
  <c r="AF75" i="14"/>
  <c r="AF91" i="14"/>
  <c r="AF104" i="14"/>
  <c r="AB84" i="3" s="1"/>
  <c r="AF113" i="14"/>
  <c r="AB93" i="3" s="1"/>
  <c r="AF127" i="14"/>
  <c r="AB107" i="3" s="1"/>
  <c r="AF95" i="14"/>
  <c r="AF42" i="14"/>
  <c r="AB17" i="3" s="1"/>
  <c r="N123" i="3" s="1"/>
  <c r="AF90" i="14"/>
  <c r="AF67" i="14"/>
  <c r="AF58" i="14"/>
  <c r="AB33" i="3" s="1"/>
  <c r="N139" i="3" s="1"/>
  <c r="AF117" i="14"/>
  <c r="AB97" i="3" s="1"/>
  <c r="AF124" i="14"/>
  <c r="AB104" i="3" s="1"/>
  <c r="AF108" i="14"/>
  <c r="AB88" i="3" s="1"/>
  <c r="AF120" i="14"/>
  <c r="AB100" i="3" s="1"/>
  <c r="AF106" i="14"/>
  <c r="AB86" i="3" s="1"/>
  <c r="AF122" i="14"/>
  <c r="AB102" i="3" s="1"/>
  <c r="AF114" i="14"/>
  <c r="AB94" i="3" s="1"/>
  <c r="AF100" i="14"/>
  <c r="AB80" i="3" s="1"/>
  <c r="AF79" i="14"/>
  <c r="AF102" i="14"/>
  <c r="AB82" i="3" s="1"/>
  <c r="AF82" i="14"/>
  <c r="AF105" i="14"/>
  <c r="AB85" i="3" s="1"/>
  <c r="AF92" i="14"/>
  <c r="AF84" i="14"/>
  <c r="AF76" i="14"/>
  <c r="AF47" i="14"/>
  <c r="AB22" i="3" s="1"/>
  <c r="N128" i="3" s="1"/>
  <c r="AF39" i="14"/>
  <c r="AB14" i="3" s="1"/>
  <c r="CU14" i="3" s="1"/>
  <c r="AF89" i="14"/>
  <c r="AF87" i="14"/>
  <c r="AF56" i="14"/>
  <c r="AB31" i="3" s="1"/>
  <c r="N137" i="3" s="1"/>
  <c r="AF40" i="14"/>
  <c r="AB15" i="3" s="1"/>
  <c r="CU15" i="3" s="1"/>
  <c r="AF112" i="14"/>
  <c r="AB92" i="3" s="1"/>
  <c r="AA39" i="5"/>
  <c r="AA20" i="5"/>
  <c r="AA19" i="5"/>
  <c r="AA36" i="5"/>
  <c r="AA16" i="5"/>
  <c r="AA38" i="5"/>
  <c r="AA18" i="5"/>
  <c r="AA40" i="5"/>
  <c r="AA25" i="5"/>
  <c r="AA11" i="5"/>
  <c r="AA15" i="5"/>
  <c r="AA28" i="5"/>
  <c r="AA30" i="5"/>
  <c r="AA27" i="5"/>
  <c r="AA9" i="5"/>
  <c r="AA13" i="5"/>
  <c r="AA22" i="5"/>
  <c r="AA10" i="5"/>
  <c r="AA21" i="5"/>
  <c r="AA12" i="5"/>
  <c r="AA37" i="5"/>
  <c r="AA17" i="5"/>
  <c r="AA26" i="5"/>
  <c r="AA34" i="5"/>
  <c r="AA29" i="5"/>
  <c r="AA23" i="5"/>
  <c r="AA14" i="5"/>
  <c r="AA24" i="5"/>
  <c r="AB105" i="3"/>
  <c r="AF103" i="14"/>
  <c r="AB83" i="3" s="1"/>
  <c r="AF123" i="14"/>
  <c r="AB103" i="3" s="1"/>
  <c r="AF115" i="14"/>
  <c r="AB95" i="3" s="1"/>
  <c r="AF98" i="14"/>
  <c r="AB78" i="3" s="1"/>
  <c r="AF78" i="14"/>
  <c r="N141" i="3"/>
  <c r="CU35" i="3"/>
  <c r="AF81" i="14"/>
  <c r="AF93" i="14"/>
  <c r="AF70" i="14"/>
  <c r="N117" i="3"/>
  <c r="CU11" i="3"/>
  <c r="AF62" i="14"/>
  <c r="AB37" i="3" s="1"/>
  <c r="AF46" i="14"/>
  <c r="AB21" i="3" s="1"/>
  <c r="AF61" i="14"/>
  <c r="AB36" i="3" s="1"/>
  <c r="AF53" i="14"/>
  <c r="AB28" i="3" s="1"/>
  <c r="AF45" i="14"/>
  <c r="AB20" i="3" s="1"/>
  <c r="AF37" i="14"/>
  <c r="AB12" i="3" s="1"/>
  <c r="AF63" i="14"/>
  <c r="AB38" i="3" s="1"/>
  <c r="N131" i="3"/>
  <c r="CU25" i="3"/>
  <c r="AF116" i="14"/>
  <c r="AB96" i="3" s="1"/>
  <c r="AF99" i="14"/>
  <c r="AB79" i="3" s="1"/>
  <c r="AF126" i="14"/>
  <c r="AB106" i="3" s="1"/>
  <c r="AF118" i="14"/>
  <c r="AB98" i="3" s="1"/>
  <c r="AF111" i="14"/>
  <c r="AB91" i="3" s="1"/>
  <c r="AF77" i="14"/>
  <c r="AF94" i="14"/>
  <c r="AF109" i="14"/>
  <c r="AB89" i="3" s="1"/>
  <c r="AF101" i="14"/>
  <c r="AB81" i="3" s="1"/>
  <c r="AF86" i="14"/>
  <c r="AF73" i="14"/>
  <c r="AF88" i="14"/>
  <c r="AF80" i="14"/>
  <c r="AF72" i="14"/>
  <c r="AF66" i="14"/>
  <c r="AF59" i="14"/>
  <c r="AB34" i="3" s="1"/>
  <c r="AF51" i="14"/>
  <c r="AB26" i="3" s="1"/>
  <c r="AF43" i="14"/>
  <c r="AB18" i="3" s="1"/>
  <c r="AB76" i="3"/>
  <c r="AA41" i="3"/>
  <c r="AF69" i="14"/>
  <c r="AF55" i="14"/>
  <c r="AB30" i="3" s="1"/>
  <c r="AF119" i="14"/>
  <c r="AB99" i="3" s="1"/>
  <c r="AF107" i="14"/>
  <c r="AB87" i="3" s="1"/>
  <c r="AF110" i="14"/>
  <c r="AB90" i="3" s="1"/>
  <c r="AF74" i="14"/>
  <c r="N125" i="3"/>
  <c r="AF85" i="14"/>
  <c r="AF54" i="14"/>
  <c r="AB29" i="3" s="1"/>
  <c r="AF38" i="14"/>
  <c r="AB13" i="3" s="1"/>
  <c r="N129" i="3"/>
  <c r="CU23" i="3"/>
  <c r="AF57" i="14"/>
  <c r="AB32" i="3" s="1"/>
  <c r="AF49" i="14"/>
  <c r="AB24" i="3" s="1"/>
  <c r="AF41" i="14"/>
  <c r="AB16" i="3" s="1"/>
  <c r="AF35" i="14"/>
  <c r="AF68" i="14"/>
  <c r="Y131" i="7" l="1"/>
  <c r="Y133" i="7"/>
  <c r="Y132" i="7"/>
  <c r="N133" i="3"/>
  <c r="CU33" i="3"/>
  <c r="CU31" i="3"/>
  <c r="CU17" i="3"/>
  <c r="N121" i="3"/>
  <c r="N120" i="3"/>
  <c r="CU22" i="3"/>
  <c r="N196" i="3"/>
  <c r="CU89" i="3"/>
  <c r="N213" i="3"/>
  <c r="CU106" i="3"/>
  <c r="N194" i="3"/>
  <c r="CU87" i="3"/>
  <c r="N202" i="3"/>
  <c r="CU95" i="3"/>
  <c r="N186" i="3"/>
  <c r="CU79" i="3"/>
  <c r="N197" i="3"/>
  <c r="CU90" i="3"/>
  <c r="N188" i="3"/>
  <c r="CU81" i="3"/>
  <c r="N198" i="3"/>
  <c r="CU91" i="3"/>
  <c r="N203" i="3"/>
  <c r="CU96" i="3"/>
  <c r="AB108" i="3"/>
  <c r="N185" i="3"/>
  <c r="CU78" i="3"/>
  <c r="AF31" i="14"/>
  <c r="AB10" i="3"/>
  <c r="N132" i="3"/>
  <c r="CU26" i="3"/>
  <c r="N210" i="3"/>
  <c r="CU103" i="3"/>
  <c r="Y117" i="7"/>
  <c r="Y111" i="7"/>
  <c r="N138" i="3"/>
  <c r="CU32" i="3"/>
  <c r="N136" i="3"/>
  <c r="CU30" i="3"/>
  <c r="N124" i="3"/>
  <c r="CU18" i="3"/>
  <c r="N126" i="3"/>
  <c r="CU20" i="3"/>
  <c r="N143" i="3"/>
  <c r="CU37" i="3"/>
  <c r="N192" i="3"/>
  <c r="CU85" i="3"/>
  <c r="N187" i="3"/>
  <c r="CU80" i="3"/>
  <c r="N211" i="3"/>
  <c r="CU104" i="3"/>
  <c r="N191" i="3"/>
  <c r="CU84" i="3"/>
  <c r="N204" i="3"/>
  <c r="CU97" i="3"/>
  <c r="N209" i="3"/>
  <c r="CU102" i="3"/>
  <c r="Y114" i="7"/>
  <c r="Y126" i="7"/>
  <c r="Y121" i="7"/>
  <c r="Y109" i="7"/>
  <c r="Y115" i="7"/>
  <c r="Y118" i="7"/>
  <c r="Y119" i="7"/>
  <c r="Y123" i="7"/>
  <c r="Y110" i="7"/>
  <c r="Y120" i="7"/>
  <c r="N135" i="3"/>
  <c r="CU29" i="3"/>
  <c r="N140" i="3"/>
  <c r="CU34" i="3"/>
  <c r="N144" i="3"/>
  <c r="CU38" i="3"/>
  <c r="N142" i="3"/>
  <c r="CU36" i="3"/>
  <c r="N208" i="3"/>
  <c r="CU101" i="3"/>
  <c r="N214" i="3"/>
  <c r="CU107" i="3"/>
  <c r="N207" i="3"/>
  <c r="CU100" i="3"/>
  <c r="N199" i="3"/>
  <c r="CU92" i="3"/>
  <c r="Y129" i="7"/>
  <c r="Y137" i="7"/>
  <c r="Y122" i="7"/>
  <c r="Y130" i="7"/>
  <c r="Y125" i="7"/>
  <c r="Y116" i="7"/>
  <c r="Y139" i="7"/>
  <c r="N119" i="3"/>
  <c r="CU13" i="3"/>
  <c r="N134" i="3"/>
  <c r="CU28" i="3"/>
  <c r="N205" i="3"/>
  <c r="CU98" i="3"/>
  <c r="N195" i="3"/>
  <c r="CU88" i="3"/>
  <c r="N206" i="3"/>
  <c r="CU99" i="3"/>
  <c r="N190" i="3"/>
  <c r="CU83" i="3"/>
  <c r="Y127" i="7"/>
  <c r="Y138" i="7"/>
  <c r="N122" i="3"/>
  <c r="CU16" i="3"/>
  <c r="N130" i="3"/>
  <c r="CU24" i="3"/>
  <c r="AB47" i="3"/>
  <c r="AB63" i="3"/>
  <c r="AB46" i="3"/>
  <c r="AB65" i="3"/>
  <c r="AB58" i="3"/>
  <c r="AB73" i="3"/>
  <c r="AB62" i="3"/>
  <c r="AB52" i="3"/>
  <c r="AB67" i="3"/>
  <c r="AB69" i="3"/>
  <c r="AB72" i="3"/>
  <c r="AB60" i="3"/>
  <c r="AB50" i="3"/>
  <c r="AB68" i="3"/>
  <c r="AB61" i="3"/>
  <c r="AB54" i="3"/>
  <c r="AB45" i="3"/>
  <c r="AB56" i="3"/>
  <c r="AB55" i="3"/>
  <c r="AB51" i="3"/>
  <c r="AB59" i="3"/>
  <c r="AB44" i="3"/>
  <c r="AB57" i="3"/>
  <c r="AB53" i="3"/>
  <c r="AB71" i="3"/>
  <c r="AB66" i="3"/>
  <c r="AB70" i="3"/>
  <c r="AB49" i="3"/>
  <c r="AF13" i="14" s="1"/>
  <c r="AB64" i="3"/>
  <c r="AB48" i="3"/>
  <c r="N118" i="3"/>
  <c r="CU12" i="3"/>
  <c r="N127" i="3"/>
  <c r="CU21" i="3"/>
  <c r="N193" i="3"/>
  <c r="CU86" i="3"/>
  <c r="N212" i="3"/>
  <c r="CU105" i="3"/>
  <c r="N189" i="3"/>
  <c r="CU82" i="3"/>
  <c r="N201" i="3"/>
  <c r="CU94" i="3"/>
  <c r="N200" i="3"/>
  <c r="CU93" i="3"/>
  <c r="Y124" i="7"/>
  <c r="Y134" i="7"/>
  <c r="Y112" i="7"/>
  <c r="Y113" i="7"/>
  <c r="Y128" i="7"/>
  <c r="Y140" i="7"/>
  <c r="Y136" i="7"/>
  <c r="N215" i="3" l="1"/>
  <c r="N170" i="3"/>
  <c r="CU64" i="3"/>
  <c r="AF12" i="14"/>
  <c r="N151" i="3"/>
  <c r="CU45" i="3"/>
  <c r="N173" i="3"/>
  <c r="CU67" i="3"/>
  <c r="AB40" i="3"/>
  <c r="N116" i="3"/>
  <c r="N146" i="3" s="1"/>
  <c r="CU10" i="3"/>
  <c r="N154" i="3"/>
  <c r="CU48" i="3"/>
  <c r="N172" i="3"/>
  <c r="CU66" i="3"/>
  <c r="AF11" i="14"/>
  <c r="AF10" i="14"/>
  <c r="AB74" i="3"/>
  <c r="N150" i="3"/>
  <c r="CU44" i="3"/>
  <c r="N162" i="3"/>
  <c r="CU56" i="3"/>
  <c r="N174" i="3"/>
  <c r="CU68" i="3"/>
  <c r="N175" i="3"/>
  <c r="CU69" i="3"/>
  <c r="N179" i="3"/>
  <c r="CU73" i="3"/>
  <c r="N169" i="3"/>
  <c r="CU63" i="3"/>
  <c r="N177" i="3"/>
  <c r="CU71" i="3"/>
  <c r="N165" i="3"/>
  <c r="CU59" i="3"/>
  <c r="N164" i="3"/>
  <c r="CU58" i="3"/>
  <c r="N155" i="3"/>
  <c r="CU49" i="3"/>
  <c r="N159" i="3"/>
  <c r="CU53" i="3"/>
  <c r="N157" i="3"/>
  <c r="CU51" i="3"/>
  <c r="N160" i="3"/>
  <c r="CU54" i="3"/>
  <c r="N166" i="3"/>
  <c r="CU60" i="3"/>
  <c r="N158" i="3"/>
  <c r="CU52" i="3"/>
  <c r="N171" i="3"/>
  <c r="CU65" i="3"/>
  <c r="N156" i="3"/>
  <c r="CU50" i="3"/>
  <c r="N153" i="3"/>
  <c r="CU47" i="3"/>
  <c r="N176" i="3"/>
  <c r="CU70" i="3"/>
  <c r="N163" i="3"/>
  <c r="CU57" i="3"/>
  <c r="N161" i="3"/>
  <c r="CU55" i="3"/>
  <c r="N167" i="3"/>
  <c r="CU61" i="3"/>
  <c r="N178" i="3"/>
  <c r="CU72" i="3"/>
  <c r="N168" i="3"/>
  <c r="CU62" i="3"/>
  <c r="AF9" i="14"/>
  <c r="N152" i="3"/>
  <c r="CU46" i="3"/>
  <c r="AB41" i="5" l="1"/>
  <c r="N180" i="3"/>
  <c r="N181" i="3" s="1"/>
  <c r="AB31" i="5"/>
  <c r="AB32" i="5"/>
  <c r="AB33" i="5"/>
  <c r="AB35" i="5"/>
  <c r="AB109" i="3"/>
  <c r="AB19" i="5"/>
  <c r="AB16" i="5"/>
  <c r="AB36" i="5"/>
  <c r="AB39" i="5"/>
  <c r="AB20" i="5"/>
  <c r="AB37" i="5"/>
  <c r="AB17" i="5"/>
  <c r="AB24" i="5"/>
  <c r="AB13" i="5"/>
  <c r="AB23" i="5"/>
  <c r="AB30" i="5"/>
  <c r="AB29" i="5"/>
  <c r="AB10" i="5"/>
  <c r="AB26" i="5"/>
  <c r="AB11" i="5"/>
  <c r="AB22" i="5"/>
  <c r="AB25" i="5"/>
  <c r="AB12" i="5"/>
  <c r="AB34" i="5"/>
  <c r="AB40" i="5"/>
  <c r="AB15" i="5"/>
  <c r="AB14" i="5"/>
  <c r="AB21" i="5"/>
  <c r="AB38" i="5"/>
  <c r="AB18" i="5"/>
  <c r="AB28" i="5"/>
  <c r="AB9" i="5"/>
  <c r="AB27" i="5"/>
  <c r="DE68" i="14"/>
  <c r="BS66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35" i="14"/>
  <c r="DE37" i="14"/>
  <c r="DE41" i="14"/>
  <c r="DE45" i="14"/>
  <c r="DE49" i="14"/>
  <c r="DE53" i="14"/>
  <c r="DE57" i="14"/>
  <c r="DE61" i="14"/>
  <c r="DE67" i="14"/>
  <c r="DE39" i="14"/>
  <c r="DE43" i="14"/>
  <c r="DE47" i="14"/>
  <c r="DE51" i="14"/>
  <c r="DE55" i="14"/>
  <c r="DE59" i="14"/>
  <c r="DE63" i="14"/>
  <c r="DE38" i="14"/>
  <c r="DE46" i="14"/>
  <c r="DE54" i="14"/>
  <c r="DE62" i="14"/>
  <c r="DE71" i="14"/>
  <c r="BS72" i="14"/>
  <c r="DE75" i="14"/>
  <c r="BS76" i="14"/>
  <c r="DE79" i="14"/>
  <c r="BS80" i="14"/>
  <c r="DE83" i="14"/>
  <c r="BS84" i="14"/>
  <c r="DE87" i="14"/>
  <c r="BS88" i="14"/>
  <c r="DE91" i="14"/>
  <c r="BS92" i="14"/>
  <c r="DE35" i="14"/>
  <c r="BS68" i="14"/>
  <c r="BS67" i="14"/>
  <c r="DE36" i="14"/>
  <c r="DE44" i="14"/>
  <c r="DE52" i="14"/>
  <c r="DE60" i="14"/>
  <c r="BS69" i="14"/>
  <c r="DE72" i="14"/>
  <c r="BS73" i="14"/>
  <c r="DE50" i="14"/>
  <c r="DE69" i="14"/>
  <c r="BS74" i="14"/>
  <c r="BS81" i="14"/>
  <c r="BS82" i="14"/>
  <c r="BS83" i="14"/>
  <c r="DE84" i="14"/>
  <c r="DE85" i="14"/>
  <c r="DE86" i="14"/>
  <c r="BS93" i="14"/>
  <c r="DE100" i="14"/>
  <c r="BS101" i="14"/>
  <c r="DE104" i="14"/>
  <c r="BS105" i="14"/>
  <c r="DE108" i="14"/>
  <c r="BS109" i="14"/>
  <c r="DE40" i="14"/>
  <c r="DE56" i="14"/>
  <c r="BS71" i="14"/>
  <c r="AG71" i="14" s="1"/>
  <c r="DE74" i="14"/>
  <c r="BS77" i="14"/>
  <c r="BS78" i="14"/>
  <c r="BS79" i="14"/>
  <c r="AG79" i="14" s="1"/>
  <c r="DE80" i="14"/>
  <c r="DE81" i="14"/>
  <c r="DE82" i="14"/>
  <c r="DE93" i="14"/>
  <c r="BS94" i="14"/>
  <c r="BS98" i="14"/>
  <c r="DE101" i="14"/>
  <c r="BS102" i="14"/>
  <c r="DE42" i="14"/>
  <c r="DE58" i="14"/>
  <c r="BS70" i="14"/>
  <c r="DE73" i="14"/>
  <c r="DE76" i="14"/>
  <c r="DE77" i="14"/>
  <c r="DE78" i="14"/>
  <c r="BS89" i="14"/>
  <c r="BS90" i="14"/>
  <c r="BS91" i="14"/>
  <c r="AG91" i="14" s="1"/>
  <c r="DE70" i="14"/>
  <c r="BS85" i="14"/>
  <c r="BS87" i="14"/>
  <c r="DE89" i="14"/>
  <c r="DE99" i="14"/>
  <c r="BS106" i="14"/>
  <c r="BS107" i="14"/>
  <c r="BS108" i="14"/>
  <c r="DE109" i="14"/>
  <c r="DE110" i="14"/>
  <c r="DE111" i="14"/>
  <c r="DE113" i="14"/>
  <c r="BS114" i="14"/>
  <c r="DE117" i="14"/>
  <c r="BS118" i="14"/>
  <c r="DE121" i="14"/>
  <c r="BS122" i="14"/>
  <c r="DE125" i="14"/>
  <c r="BS126" i="14"/>
  <c r="BS75" i="14"/>
  <c r="AG75" i="14" s="1"/>
  <c r="BS95" i="14"/>
  <c r="BS103" i="14"/>
  <c r="BS104" i="14"/>
  <c r="DE105" i="14"/>
  <c r="DE106" i="14"/>
  <c r="DE107" i="14"/>
  <c r="DE114" i="14"/>
  <c r="BS115" i="14"/>
  <c r="DE118" i="14"/>
  <c r="BS119" i="14"/>
  <c r="DE122" i="14"/>
  <c r="BS123" i="14"/>
  <c r="DE126" i="14"/>
  <c r="DE66" i="14"/>
  <c r="DE48" i="14"/>
  <c r="BS86" i="14"/>
  <c r="AG86" i="14" s="1"/>
  <c r="DE88" i="14"/>
  <c r="DE90" i="14"/>
  <c r="DE95" i="14"/>
  <c r="BS100" i="14"/>
  <c r="DE103" i="14"/>
  <c r="BS112" i="14"/>
  <c r="DE115" i="14"/>
  <c r="BS116" i="14"/>
  <c r="DE119" i="14"/>
  <c r="BS120" i="14"/>
  <c r="DE123" i="14"/>
  <c r="BS124" i="14"/>
  <c r="DE127" i="14"/>
  <c r="DE98" i="14"/>
  <c r="BS111" i="14"/>
  <c r="AG111" i="14" s="1"/>
  <c r="BS113" i="14"/>
  <c r="AG113" i="14" s="1"/>
  <c r="DE116" i="14"/>
  <c r="BS117" i="14"/>
  <c r="AG117" i="14" s="1"/>
  <c r="DE120" i="14"/>
  <c r="DE92" i="14"/>
  <c r="BS125" i="14"/>
  <c r="BS127" i="14"/>
  <c r="BS99" i="14"/>
  <c r="DE102" i="14"/>
  <c r="BS110" i="14"/>
  <c r="BS121" i="14"/>
  <c r="DE124" i="14"/>
  <c r="DE94" i="14"/>
  <c r="DE112" i="14"/>
  <c r="AC110" i="3"/>
  <c r="AB75" i="3"/>
  <c r="AC76" i="3"/>
  <c r="AB41" i="3"/>
  <c r="N219" i="3" l="1"/>
  <c r="Z141" i="7"/>
  <c r="Z133" i="7"/>
  <c r="Z132" i="7"/>
  <c r="Z131" i="7"/>
  <c r="Z135" i="7"/>
  <c r="AG85" i="14"/>
  <c r="AC63" i="3" s="1"/>
  <c r="AG83" i="14"/>
  <c r="AC61" i="3" s="1"/>
  <c r="AG104" i="14"/>
  <c r="AC84" i="3" s="1"/>
  <c r="AG68" i="14"/>
  <c r="AC46" i="3" s="1"/>
  <c r="AG121" i="14"/>
  <c r="AC101" i="3" s="1"/>
  <c r="AG124" i="14"/>
  <c r="AC104" i="3" s="1"/>
  <c r="AG116" i="14"/>
  <c r="AC96" i="3" s="1"/>
  <c r="AG123" i="14"/>
  <c r="AC103" i="3" s="1"/>
  <c r="AG115" i="14"/>
  <c r="AC95" i="3" s="1"/>
  <c r="AG99" i="14"/>
  <c r="AC79" i="3" s="1"/>
  <c r="AG127" i="14"/>
  <c r="AC107" i="3" s="1"/>
  <c r="AG120" i="14"/>
  <c r="AC100" i="3" s="1"/>
  <c r="AG112" i="14"/>
  <c r="AC92" i="3" s="1"/>
  <c r="AG119" i="14"/>
  <c r="AC99" i="3" s="1"/>
  <c r="AG103" i="14"/>
  <c r="AC83" i="3" s="1"/>
  <c r="AG106" i="14"/>
  <c r="AC86" i="3" s="1"/>
  <c r="AG89" i="14"/>
  <c r="AC67" i="3" s="1"/>
  <c r="AG102" i="14"/>
  <c r="AC82" i="3" s="1"/>
  <c r="AG74" i="14"/>
  <c r="AC52" i="3" s="1"/>
  <c r="AG60" i="14"/>
  <c r="AC35" i="3" s="1"/>
  <c r="CV35" i="3" s="1"/>
  <c r="AG56" i="14"/>
  <c r="AC31" i="3" s="1"/>
  <c r="CV31" i="3" s="1"/>
  <c r="AG52" i="14"/>
  <c r="AC27" i="3" s="1"/>
  <c r="CV27" i="3" s="1"/>
  <c r="AG48" i="14"/>
  <c r="AC23" i="3" s="1"/>
  <c r="CV23" i="3" s="1"/>
  <c r="AG40" i="14"/>
  <c r="AC15" i="3" s="1"/>
  <c r="CV15" i="3" s="1"/>
  <c r="AG36" i="14"/>
  <c r="AC11" i="3" s="1"/>
  <c r="CV11" i="3" s="1"/>
  <c r="AG35" i="14"/>
  <c r="AG44" i="14"/>
  <c r="AC19" i="3" s="1"/>
  <c r="Z121" i="7"/>
  <c r="Z130" i="7"/>
  <c r="AG126" i="14"/>
  <c r="AC106" i="3" s="1"/>
  <c r="AG118" i="14"/>
  <c r="AC98" i="3" s="1"/>
  <c r="AG107" i="14"/>
  <c r="AC87" i="3" s="1"/>
  <c r="AG87" i="14"/>
  <c r="AC65" i="3" s="1"/>
  <c r="AG90" i="14"/>
  <c r="AC68" i="3" s="1"/>
  <c r="AG94" i="14"/>
  <c r="AC72" i="3" s="1"/>
  <c r="AG109" i="14"/>
  <c r="AC89" i="3" s="1"/>
  <c r="AG101" i="14"/>
  <c r="AC81" i="3" s="1"/>
  <c r="AG81" i="14"/>
  <c r="AC59" i="3" s="1"/>
  <c r="AG73" i="14"/>
  <c r="AC51" i="3" s="1"/>
  <c r="AG88" i="14"/>
  <c r="AC66" i="3" s="1"/>
  <c r="AG80" i="14"/>
  <c r="AC58" i="3" s="1"/>
  <c r="AG72" i="14"/>
  <c r="AC50" i="3" s="1"/>
  <c r="AG61" i="14"/>
  <c r="AC36" i="3" s="1"/>
  <c r="AG57" i="14"/>
  <c r="AC32" i="3" s="1"/>
  <c r="AG53" i="14"/>
  <c r="AC28" i="3" s="1"/>
  <c r="AG49" i="14"/>
  <c r="AC24" i="3" s="1"/>
  <c r="AG45" i="14"/>
  <c r="AC20" i="3" s="1"/>
  <c r="AG41" i="14"/>
  <c r="AC16" i="3" s="1"/>
  <c r="AG37" i="14"/>
  <c r="AC12" i="3" s="1"/>
  <c r="Z127" i="7"/>
  <c r="Z138" i="7"/>
  <c r="Z140" i="7"/>
  <c r="Z122" i="7"/>
  <c r="Z129" i="7"/>
  <c r="Z124" i="7"/>
  <c r="Z139" i="7"/>
  <c r="AC91" i="3"/>
  <c r="AC93" i="3"/>
  <c r="AC97" i="3"/>
  <c r="Z109" i="7"/>
  <c r="Z111" i="7"/>
  <c r="Z136" i="7"/>
  <c r="AG110" i="14"/>
  <c r="AC90" i="3" s="1"/>
  <c r="AG125" i="14"/>
  <c r="AC105" i="3" s="1"/>
  <c r="AG95" i="14"/>
  <c r="AC73" i="3" s="1"/>
  <c r="AG122" i="14"/>
  <c r="AC102" i="3" s="1"/>
  <c r="AG114" i="14"/>
  <c r="AC94" i="3" s="1"/>
  <c r="AG70" i="14"/>
  <c r="AC48" i="3" s="1"/>
  <c r="AG78" i="14"/>
  <c r="AC56" i="3" s="1"/>
  <c r="AG105" i="14"/>
  <c r="AC85" i="3" s="1"/>
  <c r="AG93" i="14"/>
  <c r="AC71" i="3" s="1"/>
  <c r="AG69" i="14"/>
  <c r="AC47" i="3" s="1"/>
  <c r="AG92" i="14"/>
  <c r="AC70" i="3" s="1"/>
  <c r="AG84" i="14"/>
  <c r="AC62" i="3" s="1"/>
  <c r="AG76" i="14"/>
  <c r="AC54" i="3" s="1"/>
  <c r="AG63" i="14"/>
  <c r="AC38" i="3" s="1"/>
  <c r="AG59" i="14"/>
  <c r="AC34" i="3" s="1"/>
  <c r="AG55" i="14"/>
  <c r="AC30" i="3" s="1"/>
  <c r="AG51" i="14"/>
  <c r="AC26" i="3" s="1"/>
  <c r="AG47" i="14"/>
  <c r="AC22" i="3" s="1"/>
  <c r="AG43" i="14"/>
  <c r="AC18" i="3" s="1"/>
  <c r="AG39" i="14"/>
  <c r="AC14" i="3" s="1"/>
  <c r="AG66" i="14"/>
  <c r="AC44" i="3" s="1"/>
  <c r="Z128" i="7"/>
  <c r="Z114" i="7"/>
  <c r="Z112" i="7"/>
  <c r="Z126" i="7"/>
  <c r="Z123" i="7"/>
  <c r="Z137" i="7"/>
  <c r="Z116" i="7"/>
  <c r="N216" i="3"/>
  <c r="Z134" i="7"/>
  <c r="Z117" i="7"/>
  <c r="AC69" i="3"/>
  <c r="AC57" i="3"/>
  <c r="AC64" i="3"/>
  <c r="AC49" i="3"/>
  <c r="AG13" i="14" s="1"/>
  <c r="AC53" i="3"/>
  <c r="AG100" i="14"/>
  <c r="AC80" i="3" s="1"/>
  <c r="AG108" i="14"/>
  <c r="AC88" i="3" s="1"/>
  <c r="AG98" i="14"/>
  <c r="AC78" i="3" s="1"/>
  <c r="AG77" i="14"/>
  <c r="AC55" i="3" s="1"/>
  <c r="AG82" i="14"/>
  <c r="AC60" i="3" s="1"/>
  <c r="AG67" i="14"/>
  <c r="AC45" i="3" s="1"/>
  <c r="AG62" i="14"/>
  <c r="AC37" i="3" s="1"/>
  <c r="AG58" i="14"/>
  <c r="AC33" i="3" s="1"/>
  <c r="AG54" i="14"/>
  <c r="AC29" i="3" s="1"/>
  <c r="AG50" i="14"/>
  <c r="AC25" i="3" s="1"/>
  <c r="AG46" i="14"/>
  <c r="AC21" i="3" s="1"/>
  <c r="AG42" i="14"/>
  <c r="AC17" i="3" s="1"/>
  <c r="AG38" i="14"/>
  <c r="AC13" i="3" s="1"/>
  <c r="Z118" i="7"/>
  <c r="Z115" i="7"/>
  <c r="Z125" i="7"/>
  <c r="Z110" i="7"/>
  <c r="Z113" i="7"/>
  <c r="Z120" i="7"/>
  <c r="Z119" i="7"/>
  <c r="N147" i="3"/>
  <c r="CV80" i="3" l="1"/>
  <c r="CV48" i="3"/>
  <c r="CV55" i="3"/>
  <c r="CV94" i="3"/>
  <c r="CV90" i="3"/>
  <c r="CV47" i="3"/>
  <c r="CV105" i="3"/>
  <c r="AC108" i="3"/>
  <c r="CV78" i="3"/>
  <c r="CV85" i="3"/>
  <c r="CV102" i="3"/>
  <c r="CV60" i="3"/>
  <c r="AG12" i="14"/>
  <c r="CV45" i="3"/>
  <c r="CV88" i="3"/>
  <c r="CV58" i="3"/>
  <c r="CV81" i="3"/>
  <c r="CV65" i="3"/>
  <c r="CV52" i="3"/>
  <c r="CV61" i="3"/>
  <c r="CV22" i="3"/>
  <c r="CV104" i="3"/>
  <c r="CV91" i="3"/>
  <c r="CV21" i="3"/>
  <c r="CV37" i="3"/>
  <c r="CV67" i="3"/>
  <c r="CV51" i="3"/>
  <c r="CV59" i="3"/>
  <c r="CV50" i="3"/>
  <c r="CV68" i="3"/>
  <c r="CV18" i="3"/>
  <c r="CV34" i="3"/>
  <c r="CV107" i="3"/>
  <c r="CV84" i="3"/>
  <c r="CV98" i="3"/>
  <c r="CV86" i="3"/>
  <c r="CV96" i="3"/>
  <c r="CV79" i="3"/>
  <c r="CV24" i="3"/>
  <c r="CV70" i="3"/>
  <c r="CV53" i="3"/>
  <c r="CV63" i="3"/>
  <c r="CV83" i="3"/>
  <c r="CV99" i="3"/>
  <c r="CV28" i="3"/>
  <c r="CV13" i="3"/>
  <c r="CV29" i="3"/>
  <c r="CV56" i="3"/>
  <c r="CV71" i="3"/>
  <c r="CV49" i="3"/>
  <c r="AG9" i="14"/>
  <c r="CV46" i="3"/>
  <c r="CV57" i="3"/>
  <c r="CV73" i="3"/>
  <c r="CV26" i="3"/>
  <c r="CV92" i="3"/>
  <c r="CV103" i="3"/>
  <c r="CV82" i="3"/>
  <c r="CV87" i="3"/>
  <c r="CV16" i="3"/>
  <c r="CV32" i="3"/>
  <c r="CV25" i="3"/>
  <c r="CV64" i="3"/>
  <c r="CV38" i="3"/>
  <c r="CV101" i="3"/>
  <c r="CV93" i="3"/>
  <c r="CV95" i="3"/>
  <c r="CV12" i="3"/>
  <c r="CV17" i="3"/>
  <c r="CV33" i="3"/>
  <c r="CV62" i="3"/>
  <c r="AG10" i="14"/>
  <c r="AG11" i="14"/>
  <c r="AC74" i="3"/>
  <c r="CV44" i="3"/>
  <c r="CV72" i="3"/>
  <c r="CV54" i="3"/>
  <c r="CV66" i="3"/>
  <c r="CV69" i="3"/>
  <c r="CV14" i="3"/>
  <c r="CV30" i="3"/>
  <c r="CV100" i="3"/>
  <c r="CV97" i="3"/>
  <c r="CV106" i="3"/>
  <c r="CV89" i="3"/>
  <c r="CV20" i="3"/>
  <c r="CV36" i="3"/>
  <c r="CV19" i="3"/>
  <c r="AG31" i="14"/>
  <c r="AC10" i="3"/>
  <c r="DF66" i="14" l="1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BT38" i="14"/>
  <c r="BT42" i="14"/>
  <c r="BT46" i="14"/>
  <c r="AH46" i="14" s="1"/>
  <c r="AD21" i="3" s="1"/>
  <c r="BT50" i="14"/>
  <c r="BT54" i="14"/>
  <c r="BT58" i="14"/>
  <c r="BT62" i="14"/>
  <c r="AH62" i="14" s="1"/>
  <c r="AD37" i="3" s="1"/>
  <c r="DF35" i="14"/>
  <c r="BT68" i="14"/>
  <c r="BT66" i="14"/>
  <c r="BT67" i="14"/>
  <c r="BT36" i="14"/>
  <c r="BT40" i="14"/>
  <c r="AH40" i="14" s="1"/>
  <c r="AD15" i="3" s="1"/>
  <c r="BT44" i="14"/>
  <c r="BT48" i="14"/>
  <c r="BT52" i="14"/>
  <c r="BT56" i="14"/>
  <c r="AH56" i="14" s="1"/>
  <c r="AD31" i="3" s="1"/>
  <c r="BT60" i="14"/>
  <c r="DF68" i="14"/>
  <c r="DF67" i="14"/>
  <c r="BT41" i="14"/>
  <c r="BT49" i="14"/>
  <c r="AH49" i="14" s="1"/>
  <c r="AD24" i="3" s="1"/>
  <c r="BT57" i="14"/>
  <c r="DF71" i="14"/>
  <c r="BT72" i="14"/>
  <c r="DF75" i="14"/>
  <c r="BT76" i="14"/>
  <c r="DF79" i="14"/>
  <c r="BT80" i="14"/>
  <c r="DF83" i="14"/>
  <c r="BT84" i="14"/>
  <c r="DF87" i="14"/>
  <c r="BT88" i="14"/>
  <c r="DF91" i="14"/>
  <c r="BT92" i="14"/>
  <c r="BT39" i="14"/>
  <c r="AH39" i="14" s="1"/>
  <c r="AD14" i="3" s="1"/>
  <c r="BT47" i="14"/>
  <c r="BT55" i="14"/>
  <c r="BT63" i="14"/>
  <c r="BT69" i="14"/>
  <c r="DF72" i="14"/>
  <c r="BT73" i="14"/>
  <c r="BT37" i="14"/>
  <c r="BT53" i="14"/>
  <c r="BT70" i="14"/>
  <c r="DF73" i="14"/>
  <c r="BT77" i="14"/>
  <c r="BT78" i="14"/>
  <c r="BT79" i="14"/>
  <c r="DF80" i="14"/>
  <c r="DF81" i="14"/>
  <c r="DF82" i="14"/>
  <c r="BT93" i="14"/>
  <c r="DF98" i="14"/>
  <c r="DF100" i="14"/>
  <c r="BT101" i="14"/>
  <c r="DF104" i="14"/>
  <c r="BT105" i="14"/>
  <c r="DF108" i="14"/>
  <c r="BT109" i="14"/>
  <c r="BT43" i="14"/>
  <c r="BT59" i="14"/>
  <c r="DF70" i="14"/>
  <c r="BT75" i="14"/>
  <c r="DF76" i="14"/>
  <c r="DF77" i="14"/>
  <c r="DF78" i="14"/>
  <c r="BT89" i="14"/>
  <c r="BT90" i="14"/>
  <c r="BT91" i="14"/>
  <c r="AH91" i="14" s="1"/>
  <c r="DF92" i="14"/>
  <c r="DF93" i="14"/>
  <c r="BT94" i="14"/>
  <c r="DF101" i="14"/>
  <c r="BT102" i="14"/>
  <c r="BT45" i="14"/>
  <c r="BT61" i="14"/>
  <c r="DF69" i="14"/>
  <c r="BT74" i="14"/>
  <c r="BT85" i="14"/>
  <c r="BT86" i="14"/>
  <c r="BT87" i="14"/>
  <c r="DF88" i="14"/>
  <c r="DF89" i="14"/>
  <c r="DF90" i="14"/>
  <c r="DF95" i="14"/>
  <c r="BT100" i="14"/>
  <c r="BT103" i="14"/>
  <c r="BT104" i="14"/>
  <c r="AH104" i="14" s="1"/>
  <c r="DF105" i="14"/>
  <c r="DF106" i="14"/>
  <c r="DF107" i="14"/>
  <c r="DF113" i="14"/>
  <c r="BT114" i="14"/>
  <c r="DF117" i="14"/>
  <c r="BT118" i="14"/>
  <c r="DF121" i="14"/>
  <c r="BT122" i="14"/>
  <c r="DF125" i="14"/>
  <c r="BT126" i="14"/>
  <c r="BT81" i="14"/>
  <c r="BT83" i="14"/>
  <c r="AH83" i="14" s="1"/>
  <c r="DF85" i="14"/>
  <c r="DF94" i="14"/>
  <c r="BT99" i="14"/>
  <c r="DF102" i="14"/>
  <c r="DF103" i="14"/>
  <c r="DF114" i="14"/>
  <c r="BT115" i="14"/>
  <c r="DF118" i="14"/>
  <c r="BT119" i="14"/>
  <c r="DF122" i="14"/>
  <c r="BT123" i="14"/>
  <c r="DF126" i="14"/>
  <c r="BT51" i="14"/>
  <c r="BT98" i="14"/>
  <c r="DF99" i="14"/>
  <c r="BT110" i="14"/>
  <c r="BT111" i="14"/>
  <c r="BT112" i="14"/>
  <c r="DF115" i="14"/>
  <c r="BT116" i="14"/>
  <c r="DF119" i="14"/>
  <c r="BT120" i="14"/>
  <c r="DF123" i="14"/>
  <c r="BT124" i="14"/>
  <c r="DF127" i="14"/>
  <c r="BT71" i="14"/>
  <c r="AH71" i="14" s="1"/>
  <c r="BT82" i="14"/>
  <c r="DF112" i="14"/>
  <c r="BT125" i="14"/>
  <c r="AH125" i="14" s="1"/>
  <c r="DF110" i="14"/>
  <c r="BT121" i="14"/>
  <c r="AH121" i="14" s="1"/>
  <c r="BT107" i="14"/>
  <c r="DF109" i="14"/>
  <c r="DF111" i="14"/>
  <c r="BT113" i="14"/>
  <c r="AH113" i="14" s="1"/>
  <c r="DF116" i="14"/>
  <c r="BT127" i="14"/>
  <c r="AH127" i="14" s="1"/>
  <c r="DF74" i="14"/>
  <c r="BT106" i="14"/>
  <c r="BT108" i="14"/>
  <c r="DF86" i="14"/>
  <c r="BT95" i="14"/>
  <c r="BT117" i="14"/>
  <c r="DF120" i="14"/>
  <c r="DF84" i="14"/>
  <c r="DF124" i="14"/>
  <c r="BT35" i="14"/>
  <c r="AC40" i="3"/>
  <c r="AC109" i="3" s="1"/>
  <c r="CV10" i="3"/>
  <c r="AC41" i="5" s="1"/>
  <c r="AD110" i="3"/>
  <c r="AA141" i="7" l="1"/>
  <c r="AH48" i="14"/>
  <c r="AD23" i="3" s="1"/>
  <c r="CW23" i="3" s="1"/>
  <c r="AC35" i="5"/>
  <c r="AA135" i="7" s="1"/>
  <c r="AC32" i="5"/>
  <c r="AC31" i="5"/>
  <c r="AC33" i="5"/>
  <c r="AH100" i="14"/>
  <c r="AD80" i="3" s="1"/>
  <c r="AH60" i="14"/>
  <c r="AD35" i="3" s="1"/>
  <c r="CW35" i="3" s="1"/>
  <c r="AH44" i="14"/>
  <c r="AD19" i="3" s="1"/>
  <c r="CW19" i="3" s="1"/>
  <c r="AH52" i="14"/>
  <c r="AD27" i="3" s="1"/>
  <c r="CW27" i="3" s="1"/>
  <c r="AH36" i="14"/>
  <c r="AD11" i="3" s="1"/>
  <c r="CW11" i="3" s="1"/>
  <c r="AH63" i="14"/>
  <c r="AD38" i="3" s="1"/>
  <c r="CW38" i="3" s="1"/>
  <c r="AH107" i="14"/>
  <c r="AD87" i="3" s="1"/>
  <c r="AH87" i="14"/>
  <c r="AH59" i="14"/>
  <c r="AD34" i="3" s="1"/>
  <c r="CW34" i="3" s="1"/>
  <c r="AH55" i="14"/>
  <c r="AD30" i="3" s="1"/>
  <c r="CW30" i="3" s="1"/>
  <c r="AH66" i="14"/>
  <c r="AH51" i="14"/>
  <c r="AD26" i="3" s="1"/>
  <c r="CW26" i="3" s="1"/>
  <c r="AH35" i="14"/>
  <c r="AD10" i="3" s="1"/>
  <c r="AH82" i="14"/>
  <c r="AH43" i="14"/>
  <c r="AD18" i="3" s="1"/>
  <c r="CW18" i="3" s="1"/>
  <c r="AH79" i="14"/>
  <c r="AH47" i="14"/>
  <c r="AD22" i="3" s="1"/>
  <c r="CW22" i="3" s="1"/>
  <c r="AH124" i="14"/>
  <c r="AD104" i="3" s="1"/>
  <c r="AH110" i="14"/>
  <c r="AD90" i="3" s="1"/>
  <c r="AH122" i="14"/>
  <c r="AD102" i="3" s="1"/>
  <c r="AH114" i="14"/>
  <c r="AD94" i="3" s="1"/>
  <c r="AH58" i="14"/>
  <c r="AD33" i="3" s="1"/>
  <c r="CW33" i="3" s="1"/>
  <c r="AH42" i="14"/>
  <c r="AD17" i="3" s="1"/>
  <c r="CW17" i="3" s="1"/>
  <c r="AH108" i="14"/>
  <c r="AD88" i="3" s="1"/>
  <c r="AH117" i="14"/>
  <c r="AD97" i="3" s="1"/>
  <c r="AH106" i="14"/>
  <c r="AD86" i="3" s="1"/>
  <c r="AH81" i="14"/>
  <c r="AH54" i="14"/>
  <c r="AD29" i="3" s="1"/>
  <c r="CW29" i="3" s="1"/>
  <c r="AH38" i="14"/>
  <c r="AD13" i="3" s="1"/>
  <c r="CW13" i="3" s="1"/>
  <c r="AC75" i="3"/>
  <c r="AH50" i="14"/>
  <c r="AD25" i="3" s="1"/>
  <c r="CW25" i="3" s="1"/>
  <c r="AC39" i="5"/>
  <c r="AC36" i="5"/>
  <c r="AC19" i="5"/>
  <c r="AC37" i="5"/>
  <c r="AC20" i="5"/>
  <c r="AC16" i="5"/>
  <c r="AC15" i="5"/>
  <c r="AC14" i="5"/>
  <c r="AC23" i="5"/>
  <c r="AC22" i="5"/>
  <c r="AC34" i="5"/>
  <c r="AC29" i="5"/>
  <c r="AC9" i="5"/>
  <c r="AC30" i="5"/>
  <c r="AC25" i="5"/>
  <c r="AC27" i="5"/>
  <c r="AC26" i="5"/>
  <c r="AC28" i="5"/>
  <c r="AC21" i="5"/>
  <c r="AC18" i="5"/>
  <c r="AC24" i="5"/>
  <c r="AC11" i="5"/>
  <c r="AC12" i="5"/>
  <c r="AC40" i="5"/>
  <c r="AC17" i="5"/>
  <c r="AC38" i="5"/>
  <c r="AC10" i="5"/>
  <c r="AC13" i="5"/>
  <c r="AD93" i="3"/>
  <c r="AD84" i="3"/>
  <c r="AD105" i="3"/>
  <c r="AD101" i="3"/>
  <c r="AD107" i="3"/>
  <c r="AD76" i="3"/>
  <c r="AC41" i="3"/>
  <c r="AH111" i="14"/>
  <c r="AD91" i="3" s="1"/>
  <c r="AH119" i="14"/>
  <c r="AD99" i="3" s="1"/>
  <c r="AH74" i="14"/>
  <c r="AH102" i="14"/>
  <c r="AD82" i="3" s="1"/>
  <c r="AH77" i="14"/>
  <c r="AH37" i="14"/>
  <c r="AD12" i="3" s="1"/>
  <c r="AH92" i="14"/>
  <c r="AH84" i="14"/>
  <c r="AH76" i="14"/>
  <c r="AH57" i="14"/>
  <c r="AD32" i="3" s="1"/>
  <c r="AH67" i="14"/>
  <c r="CW37" i="3"/>
  <c r="CW21" i="3"/>
  <c r="AH105" i="14"/>
  <c r="AD85" i="3" s="1"/>
  <c r="CW24" i="3"/>
  <c r="AH123" i="14"/>
  <c r="AD103" i="3" s="1"/>
  <c r="AH115" i="14"/>
  <c r="AD95" i="3" s="1"/>
  <c r="AH99" i="14"/>
  <c r="AD79" i="3" s="1"/>
  <c r="AH86" i="14"/>
  <c r="AH61" i="14"/>
  <c r="AD36" i="3" s="1"/>
  <c r="AH94" i="14"/>
  <c r="AH90" i="14"/>
  <c r="AH93" i="14"/>
  <c r="AH70" i="14"/>
  <c r="AH88" i="14"/>
  <c r="AH80" i="14"/>
  <c r="AH72" i="14"/>
  <c r="AH41" i="14"/>
  <c r="AD16" i="3" s="1"/>
  <c r="CW31" i="3"/>
  <c r="CW15" i="3"/>
  <c r="AH68" i="14"/>
  <c r="AH116" i="14"/>
  <c r="AD96" i="3" s="1"/>
  <c r="AH73" i="14"/>
  <c r="AH95" i="14"/>
  <c r="AH120" i="14"/>
  <c r="AD100" i="3" s="1"/>
  <c r="AH112" i="14"/>
  <c r="AD92" i="3" s="1"/>
  <c r="AH98" i="14"/>
  <c r="AD78" i="3" s="1"/>
  <c r="AH126" i="14"/>
  <c r="AD106" i="3" s="1"/>
  <c r="AH118" i="14"/>
  <c r="AD98" i="3" s="1"/>
  <c r="AH103" i="14"/>
  <c r="AD83" i="3" s="1"/>
  <c r="AH85" i="14"/>
  <c r="AH45" i="14"/>
  <c r="AD20" i="3" s="1"/>
  <c r="AH89" i="14"/>
  <c r="AH75" i="14"/>
  <c r="AH109" i="14"/>
  <c r="AD89" i="3" s="1"/>
  <c r="AH101" i="14"/>
  <c r="AD81" i="3" s="1"/>
  <c r="AH78" i="14"/>
  <c r="AH53" i="14"/>
  <c r="AD28" i="3" s="1"/>
  <c r="AH69" i="14"/>
  <c r="CW14" i="3"/>
  <c r="AA133" i="7" l="1"/>
  <c r="AA131" i="7"/>
  <c r="AA132" i="7"/>
  <c r="CW92" i="3"/>
  <c r="CW95" i="3"/>
  <c r="CW100" i="3"/>
  <c r="CW96" i="3"/>
  <c r="CW103" i="3"/>
  <c r="CW81" i="3"/>
  <c r="CW99" i="3"/>
  <c r="CW89" i="3"/>
  <c r="AD108" i="3"/>
  <c r="CW78" i="3"/>
  <c r="CW83" i="3"/>
  <c r="CW85" i="3"/>
  <c r="CW82" i="3"/>
  <c r="CW91" i="3"/>
  <c r="AA113" i="7"/>
  <c r="AA127" i="7"/>
  <c r="AA137" i="7"/>
  <c r="CW28" i="3"/>
  <c r="CW12" i="3"/>
  <c r="CW101" i="3"/>
  <c r="CW84" i="3"/>
  <c r="CW97" i="3"/>
  <c r="CW104" i="3"/>
  <c r="CW80" i="3"/>
  <c r="AA110" i="7"/>
  <c r="AA112" i="7"/>
  <c r="AA121" i="7"/>
  <c r="AA125" i="7"/>
  <c r="AA134" i="7"/>
  <c r="AA115" i="7"/>
  <c r="AA119" i="7"/>
  <c r="CW36" i="3"/>
  <c r="CW107" i="3"/>
  <c r="CW79" i="3"/>
  <c r="CW106" i="3"/>
  <c r="CW98" i="3"/>
  <c r="AA118" i="7"/>
  <c r="AA129" i="7"/>
  <c r="AD40" i="3"/>
  <c r="CW10" i="3"/>
  <c r="AA138" i="7"/>
  <c r="AA111" i="7"/>
  <c r="AA128" i="7"/>
  <c r="AA130" i="7"/>
  <c r="AA122" i="7"/>
  <c r="AA116" i="7"/>
  <c r="AA136" i="7"/>
  <c r="CW86" i="3"/>
  <c r="CW105" i="3"/>
  <c r="CW93" i="3"/>
  <c r="CW90" i="3"/>
  <c r="AA140" i="7"/>
  <c r="AA114" i="7"/>
  <c r="CW16" i="3"/>
  <c r="CW32" i="3"/>
  <c r="CW87" i="3"/>
  <c r="CW20" i="3"/>
  <c r="AD59" i="3"/>
  <c r="AD63" i="3"/>
  <c r="AD49" i="3"/>
  <c r="AH13" i="14" s="1"/>
  <c r="AD46" i="3"/>
  <c r="AD44" i="3"/>
  <c r="AD72" i="3"/>
  <c r="AD45" i="3"/>
  <c r="AD70" i="3"/>
  <c r="AD58" i="3"/>
  <c r="AD61" i="3"/>
  <c r="AD51" i="3"/>
  <c r="AD53" i="3"/>
  <c r="AD71" i="3"/>
  <c r="AD69" i="3"/>
  <c r="AD55" i="3"/>
  <c r="AD52" i="3"/>
  <c r="AD67" i="3"/>
  <c r="AD56" i="3"/>
  <c r="AD66" i="3"/>
  <c r="AD48" i="3"/>
  <c r="AD47" i="3"/>
  <c r="AD60" i="3"/>
  <c r="AD65" i="3"/>
  <c r="AD50" i="3"/>
  <c r="AD57" i="3"/>
  <c r="AD64" i="3"/>
  <c r="AD62" i="3"/>
  <c r="AD54" i="3"/>
  <c r="AD68" i="3"/>
  <c r="AD73" i="3"/>
  <c r="CW88" i="3"/>
  <c r="CW94" i="3"/>
  <c r="CW102" i="3"/>
  <c r="AH31" i="14"/>
  <c r="AA117" i="7"/>
  <c r="AA124" i="7"/>
  <c r="AA126" i="7"/>
  <c r="AA109" i="7"/>
  <c r="AA123" i="7"/>
  <c r="AA120" i="7"/>
  <c r="AA139" i="7"/>
  <c r="CW47" i="3" l="1"/>
  <c r="CW58" i="3"/>
  <c r="CW54" i="3"/>
  <c r="CW50" i="3"/>
  <c r="CW48" i="3"/>
  <c r="CW52" i="3"/>
  <c r="CW53" i="3"/>
  <c r="CW70" i="3"/>
  <c r="AH9" i="14"/>
  <c r="CW46" i="3"/>
  <c r="CW57" i="3"/>
  <c r="CW71" i="3"/>
  <c r="CW59" i="3"/>
  <c r="CW62" i="3"/>
  <c r="CW65" i="3"/>
  <c r="CW66" i="3"/>
  <c r="CW55" i="3"/>
  <c r="CW51" i="3"/>
  <c r="AH12" i="14"/>
  <c r="CW45" i="3"/>
  <c r="CW49" i="3"/>
  <c r="CW68" i="3"/>
  <c r="CW67" i="3"/>
  <c r="AH11" i="14"/>
  <c r="AH10" i="14"/>
  <c r="AD74" i="3"/>
  <c r="AD109" i="3" s="1"/>
  <c r="CW44" i="3"/>
  <c r="CW73" i="3"/>
  <c r="CW64" i="3"/>
  <c r="CW60" i="3"/>
  <c r="CW56" i="3"/>
  <c r="CW69" i="3"/>
  <c r="CW61" i="3"/>
  <c r="CW72" i="3"/>
  <c r="CW63" i="3"/>
  <c r="AE76" i="3"/>
  <c r="AD41" i="5" l="1"/>
  <c r="AB141" i="7" s="1"/>
  <c r="AD35" i="5"/>
  <c r="AB135" i="7" s="1"/>
  <c r="AD33" i="5"/>
  <c r="AB133" i="7" s="1"/>
  <c r="AD31" i="5"/>
  <c r="AD32" i="5"/>
  <c r="AD36" i="5"/>
  <c r="AB136" i="7" s="1"/>
  <c r="AD16" i="5"/>
  <c r="AB116" i="7" s="1"/>
  <c r="AD22" i="5"/>
  <c r="AD40" i="5"/>
  <c r="AD24" i="5"/>
  <c r="AD10" i="5"/>
  <c r="AD18" i="5"/>
  <c r="AD26" i="5"/>
  <c r="AD38" i="5"/>
  <c r="AD39" i="5"/>
  <c r="AD9" i="5"/>
  <c r="AD30" i="5"/>
  <c r="AD25" i="5"/>
  <c r="BU67" i="14"/>
  <c r="DG68" i="14"/>
  <c r="DG66" i="14"/>
  <c r="DG67" i="14"/>
  <c r="DG36" i="14"/>
  <c r="BU39" i="14"/>
  <c r="DG40" i="14"/>
  <c r="BU43" i="14"/>
  <c r="DG44" i="14"/>
  <c r="BU47" i="14"/>
  <c r="DG48" i="14"/>
  <c r="BU51" i="14"/>
  <c r="DG52" i="14"/>
  <c r="BU55" i="14"/>
  <c r="DG56" i="14"/>
  <c r="BU59" i="14"/>
  <c r="DG60" i="14"/>
  <c r="BU63" i="14"/>
  <c r="BU37" i="14"/>
  <c r="DG38" i="14"/>
  <c r="BU41" i="14"/>
  <c r="DG42" i="14"/>
  <c r="BU45" i="14"/>
  <c r="DG46" i="14"/>
  <c r="BU49" i="14"/>
  <c r="DG50" i="14"/>
  <c r="BU53" i="14"/>
  <c r="DG54" i="14"/>
  <c r="BU57" i="14"/>
  <c r="DG58" i="14"/>
  <c r="BU61" i="14"/>
  <c r="DG62" i="14"/>
  <c r="DG39" i="14"/>
  <c r="BU42" i="14"/>
  <c r="AI42" i="14" s="1"/>
  <c r="AE17" i="3" s="1"/>
  <c r="DG47" i="14"/>
  <c r="BU50" i="14"/>
  <c r="DG55" i="14"/>
  <c r="BU58" i="14"/>
  <c r="DG63" i="14"/>
  <c r="DG71" i="14"/>
  <c r="BU72" i="14"/>
  <c r="DG75" i="14"/>
  <c r="BU76" i="14"/>
  <c r="DG79" i="14"/>
  <c r="BU80" i="14"/>
  <c r="DG83" i="14"/>
  <c r="BU84" i="14"/>
  <c r="DG87" i="14"/>
  <c r="BU88" i="14"/>
  <c r="DG91" i="14"/>
  <c r="BU92" i="14"/>
  <c r="BU66" i="14"/>
  <c r="DG37" i="14"/>
  <c r="BU40" i="14"/>
  <c r="DG45" i="14"/>
  <c r="BU48" i="14"/>
  <c r="DG53" i="14"/>
  <c r="BU56" i="14"/>
  <c r="DG61" i="14"/>
  <c r="BU69" i="14"/>
  <c r="DG72" i="14"/>
  <c r="BU73" i="14"/>
  <c r="BU44" i="14"/>
  <c r="DG49" i="14"/>
  <c r="BU60" i="14"/>
  <c r="AI60" i="14" s="1"/>
  <c r="AE35" i="3" s="1"/>
  <c r="DG69" i="14"/>
  <c r="BU74" i="14"/>
  <c r="DG76" i="14"/>
  <c r="DG77" i="14"/>
  <c r="DG78" i="14"/>
  <c r="BU89" i="14"/>
  <c r="BU90" i="14"/>
  <c r="BU91" i="14"/>
  <c r="DG92" i="14"/>
  <c r="BU93" i="14"/>
  <c r="DG100" i="14"/>
  <c r="BU101" i="14"/>
  <c r="DG104" i="14"/>
  <c r="BU105" i="14"/>
  <c r="DG108" i="14"/>
  <c r="BU109" i="14"/>
  <c r="BU68" i="14"/>
  <c r="AI68" i="14" s="1"/>
  <c r="AE46" i="3" s="1"/>
  <c r="BU46" i="14"/>
  <c r="DG51" i="14"/>
  <c r="BU62" i="14"/>
  <c r="BU71" i="14"/>
  <c r="DG74" i="14"/>
  <c r="BU85" i="14"/>
  <c r="BU86" i="14"/>
  <c r="BU87" i="14"/>
  <c r="DG88" i="14"/>
  <c r="DG89" i="14"/>
  <c r="DG90" i="14"/>
  <c r="DG93" i="14"/>
  <c r="BU94" i="14"/>
  <c r="BU98" i="14"/>
  <c r="DG101" i="14"/>
  <c r="BU102" i="14"/>
  <c r="BU36" i="14"/>
  <c r="DG41" i="14"/>
  <c r="BU52" i="14"/>
  <c r="DG57" i="14"/>
  <c r="BU70" i="14"/>
  <c r="DG73" i="14"/>
  <c r="BU81" i="14"/>
  <c r="BU82" i="14"/>
  <c r="BU83" i="14"/>
  <c r="DG84" i="14"/>
  <c r="DG85" i="14"/>
  <c r="DG86" i="14"/>
  <c r="DG43" i="14"/>
  <c r="BU78" i="14"/>
  <c r="DG80" i="14"/>
  <c r="DG82" i="14"/>
  <c r="DG99" i="14"/>
  <c r="DG103" i="14"/>
  <c r="DG113" i="14"/>
  <c r="BU114" i="14"/>
  <c r="DG117" i="14"/>
  <c r="BU118" i="14"/>
  <c r="DG121" i="14"/>
  <c r="BU122" i="14"/>
  <c r="DG125" i="14"/>
  <c r="BU126" i="14"/>
  <c r="DG70" i="14"/>
  <c r="BU95" i="14"/>
  <c r="DG98" i="14"/>
  <c r="BU110" i="14"/>
  <c r="BU111" i="14"/>
  <c r="DG114" i="14"/>
  <c r="BU115" i="14"/>
  <c r="DG118" i="14"/>
  <c r="BU119" i="14"/>
  <c r="DG122" i="14"/>
  <c r="BU123" i="14"/>
  <c r="DG126" i="14"/>
  <c r="BU54" i="14"/>
  <c r="BU75" i="14"/>
  <c r="AI75" i="14" s="1"/>
  <c r="AE53" i="3" s="1"/>
  <c r="BU77" i="14"/>
  <c r="BU79" i="14"/>
  <c r="AI79" i="14" s="1"/>
  <c r="AE57" i="3" s="1"/>
  <c r="DG81" i="14"/>
  <c r="DG95" i="14"/>
  <c r="BU100" i="14"/>
  <c r="BU106" i="14"/>
  <c r="BU107" i="14"/>
  <c r="BU108" i="14"/>
  <c r="DG109" i="14"/>
  <c r="DG110" i="14"/>
  <c r="DG111" i="14"/>
  <c r="BU112" i="14"/>
  <c r="DG115" i="14"/>
  <c r="BU116" i="14"/>
  <c r="DG119" i="14"/>
  <c r="BU120" i="14"/>
  <c r="DG123" i="14"/>
  <c r="BU124" i="14"/>
  <c r="DG127" i="14"/>
  <c r="DG94" i="14"/>
  <c r="BU104" i="14"/>
  <c r="DG106" i="14"/>
  <c r="BU121" i="14"/>
  <c r="DG124" i="14"/>
  <c r="DG102" i="14"/>
  <c r="BU117" i="14"/>
  <c r="BU127" i="14"/>
  <c r="AI127" i="14" s="1"/>
  <c r="BU38" i="14"/>
  <c r="DG112" i="14"/>
  <c r="BU125" i="14"/>
  <c r="BU99" i="14"/>
  <c r="BU35" i="14"/>
  <c r="DG59" i="14"/>
  <c r="BU103" i="14"/>
  <c r="AI103" i="14" s="1"/>
  <c r="DG105" i="14"/>
  <c r="DG107" i="14"/>
  <c r="BU113" i="14"/>
  <c r="DG116" i="14"/>
  <c r="DG120" i="14"/>
  <c r="DG35" i="14"/>
  <c r="AD14" i="5"/>
  <c r="AD41" i="3"/>
  <c r="AD27" i="5"/>
  <c r="AD28" i="5"/>
  <c r="AD29" i="5"/>
  <c r="AD37" i="5"/>
  <c r="AD23" i="5"/>
  <c r="AD20" i="5"/>
  <c r="AD19" i="5"/>
  <c r="AD17" i="5"/>
  <c r="AE110" i="3"/>
  <c r="AD75" i="3"/>
  <c r="AD12" i="5"/>
  <c r="AD13" i="5"/>
  <c r="AD34" i="5"/>
  <c r="AD21" i="5"/>
  <c r="AD15" i="5"/>
  <c r="AD11" i="5"/>
  <c r="AI121" i="14" l="1"/>
  <c r="AE101" i="3" s="1"/>
  <c r="AI58" i="14"/>
  <c r="AE33" i="3" s="1"/>
  <c r="CX33" i="3" s="1"/>
  <c r="AB132" i="7"/>
  <c r="AB131" i="7"/>
  <c r="AI52" i="14"/>
  <c r="AE27" i="3" s="1"/>
  <c r="O133" i="3" s="1"/>
  <c r="AI100" i="14"/>
  <c r="AE80" i="3" s="1"/>
  <c r="AI46" i="14"/>
  <c r="AE21" i="3" s="1"/>
  <c r="CX21" i="3" s="1"/>
  <c r="AI38" i="14"/>
  <c r="AE13" i="3" s="1"/>
  <c r="O119" i="3" s="1"/>
  <c r="AI108" i="14"/>
  <c r="AE88" i="3" s="1"/>
  <c r="AI87" i="14"/>
  <c r="AE65" i="3" s="1"/>
  <c r="O171" i="3" s="1"/>
  <c r="AI71" i="14"/>
  <c r="AE49" i="3" s="1"/>
  <c r="AI54" i="14"/>
  <c r="AE29" i="3" s="1"/>
  <c r="CX29" i="3" s="1"/>
  <c r="AI62" i="14"/>
  <c r="AE37" i="3" s="1"/>
  <c r="O143" i="3" s="1"/>
  <c r="AI113" i="14"/>
  <c r="AE93" i="3" s="1"/>
  <c r="AI77" i="14"/>
  <c r="AE55" i="3" s="1"/>
  <c r="CX55" i="3" s="1"/>
  <c r="AI36" i="14"/>
  <c r="AE11" i="3" s="1"/>
  <c r="O117" i="3" s="1"/>
  <c r="AI44" i="14"/>
  <c r="AE19" i="3" s="1"/>
  <c r="O125" i="3" s="1"/>
  <c r="AI120" i="14"/>
  <c r="AE100" i="3" s="1"/>
  <c r="AI112" i="14"/>
  <c r="AE92" i="3" s="1"/>
  <c r="AI102" i="14"/>
  <c r="AE82" i="3" s="1"/>
  <c r="AI73" i="14"/>
  <c r="AE51" i="3" s="1"/>
  <c r="O157" i="3" s="1"/>
  <c r="AI56" i="14"/>
  <c r="AE31" i="3" s="1"/>
  <c r="O137" i="3" s="1"/>
  <c r="AI40" i="14"/>
  <c r="AE15" i="3" s="1"/>
  <c r="O121" i="3" s="1"/>
  <c r="AI63" i="14"/>
  <c r="AE38" i="3" s="1"/>
  <c r="O144" i="3" s="1"/>
  <c r="AI55" i="14"/>
  <c r="AE30" i="3" s="1"/>
  <c r="O136" i="3" s="1"/>
  <c r="AI47" i="14"/>
  <c r="AE22" i="3" s="1"/>
  <c r="O128" i="3" s="1"/>
  <c r="AI39" i="14"/>
  <c r="AE14" i="3" s="1"/>
  <c r="O120" i="3" s="1"/>
  <c r="AI99" i="14"/>
  <c r="AE79" i="3" s="1"/>
  <c r="AI125" i="14"/>
  <c r="AE105" i="3" s="1"/>
  <c r="AI117" i="14"/>
  <c r="AE97" i="3" s="1"/>
  <c r="AI48" i="14"/>
  <c r="AE23" i="3" s="1"/>
  <c r="O129" i="3" s="1"/>
  <c r="AI66" i="14"/>
  <c r="AE44" i="3" s="1"/>
  <c r="O150" i="3" s="1"/>
  <c r="O152" i="3"/>
  <c r="CX46" i="3"/>
  <c r="AB121" i="7"/>
  <c r="AI35" i="14"/>
  <c r="AI122" i="14"/>
  <c r="AE102" i="3" s="1"/>
  <c r="O139" i="3"/>
  <c r="AB111" i="7"/>
  <c r="AB115" i="7"/>
  <c r="AB112" i="7"/>
  <c r="AB137" i="7"/>
  <c r="AB114" i="7"/>
  <c r="AI104" i="14"/>
  <c r="AE84" i="3" s="1"/>
  <c r="AI123" i="14"/>
  <c r="AE103" i="3" s="1"/>
  <c r="AI115" i="14"/>
  <c r="AE95" i="3" s="1"/>
  <c r="AI83" i="14"/>
  <c r="AE61" i="3" s="1"/>
  <c r="AI70" i="14"/>
  <c r="AE48" i="3" s="1"/>
  <c r="AI94" i="14"/>
  <c r="AE72" i="3" s="1"/>
  <c r="AI105" i="14"/>
  <c r="AE85" i="3" s="1"/>
  <c r="AI93" i="14"/>
  <c r="AE71" i="3" s="1"/>
  <c r="AI89" i="14"/>
  <c r="AE67" i="3" s="1"/>
  <c r="AI74" i="14"/>
  <c r="AE52" i="3" s="1"/>
  <c r="AI92" i="14"/>
  <c r="AE70" i="3" s="1"/>
  <c r="AI84" i="14"/>
  <c r="AE62" i="3" s="1"/>
  <c r="AI76" i="14"/>
  <c r="AE54" i="3" s="1"/>
  <c r="AI61" i="14"/>
  <c r="AE36" i="3" s="1"/>
  <c r="AI53" i="14"/>
  <c r="AE28" i="3" s="1"/>
  <c r="AI45" i="14"/>
  <c r="AE20" i="3" s="1"/>
  <c r="AI37" i="14"/>
  <c r="AE12" i="3" s="1"/>
  <c r="AB130" i="7"/>
  <c r="AB118" i="7"/>
  <c r="AB122" i="7"/>
  <c r="O159" i="3"/>
  <c r="CX53" i="3"/>
  <c r="AB129" i="7"/>
  <c r="AI95" i="14"/>
  <c r="AE73" i="3" s="1"/>
  <c r="AB139" i="7"/>
  <c r="AB110" i="7"/>
  <c r="O163" i="3"/>
  <c r="CX57" i="3"/>
  <c r="AB134" i="7"/>
  <c r="AB117" i="7"/>
  <c r="AB120" i="7"/>
  <c r="AB128" i="7"/>
  <c r="AI107" i="14"/>
  <c r="AE87" i="3" s="1"/>
  <c r="AI119" i="14"/>
  <c r="AE99" i="3" s="1"/>
  <c r="AI111" i="14"/>
  <c r="AE91" i="3" s="1"/>
  <c r="AI81" i="14"/>
  <c r="AE59" i="3" s="1"/>
  <c r="AI86" i="14"/>
  <c r="AE64" i="3" s="1"/>
  <c r="AI109" i="14"/>
  <c r="AE89" i="3" s="1"/>
  <c r="AI101" i="14"/>
  <c r="AE81" i="3" s="1"/>
  <c r="AI91" i="14"/>
  <c r="AE69" i="3" s="1"/>
  <c r="O141" i="3"/>
  <c r="CX35" i="3"/>
  <c r="AI88" i="14"/>
  <c r="AE66" i="3" s="1"/>
  <c r="AI80" i="14"/>
  <c r="AE58" i="3" s="1"/>
  <c r="AI72" i="14"/>
  <c r="AE50" i="3" s="1"/>
  <c r="AI57" i="14"/>
  <c r="AE32" i="3" s="1"/>
  <c r="AI49" i="14"/>
  <c r="AE24" i="3" s="1"/>
  <c r="AI41" i="14"/>
  <c r="AE16" i="3" s="1"/>
  <c r="AI67" i="14"/>
  <c r="AE45" i="3" s="1"/>
  <c r="AB138" i="7"/>
  <c r="AB124" i="7"/>
  <c r="AB119" i="7"/>
  <c r="AI114" i="14"/>
  <c r="AE94" i="3" s="1"/>
  <c r="AI82" i="14"/>
  <c r="AE60" i="3" s="1"/>
  <c r="O123" i="3"/>
  <c r="CX17" i="3"/>
  <c r="AB109" i="7"/>
  <c r="AB113" i="7"/>
  <c r="AE83" i="3"/>
  <c r="AE107" i="3"/>
  <c r="AB123" i="7"/>
  <c r="AB127" i="7"/>
  <c r="AI124" i="14"/>
  <c r="AE104" i="3" s="1"/>
  <c r="AI116" i="14"/>
  <c r="AE96" i="3" s="1"/>
  <c r="AI106" i="14"/>
  <c r="AE86" i="3" s="1"/>
  <c r="AI110" i="14"/>
  <c r="AE90" i="3" s="1"/>
  <c r="AI126" i="14"/>
  <c r="AE106" i="3" s="1"/>
  <c r="AI118" i="14"/>
  <c r="AE98" i="3" s="1"/>
  <c r="AI78" i="14"/>
  <c r="AE56" i="3" s="1"/>
  <c r="AI98" i="14"/>
  <c r="AE78" i="3" s="1"/>
  <c r="AI85" i="14"/>
  <c r="AE63" i="3" s="1"/>
  <c r="AI90" i="14"/>
  <c r="AE68" i="3" s="1"/>
  <c r="AI69" i="14"/>
  <c r="AE47" i="3" s="1"/>
  <c r="AI50" i="14"/>
  <c r="AE25" i="3" s="1"/>
  <c r="AI59" i="14"/>
  <c r="AE34" i="3" s="1"/>
  <c r="AI51" i="14"/>
  <c r="AE26" i="3" s="1"/>
  <c r="AI43" i="14"/>
  <c r="AE18" i="3" s="1"/>
  <c r="AB125" i="7"/>
  <c r="AB126" i="7"/>
  <c r="AB140" i="7"/>
  <c r="CX49" i="3" l="1"/>
  <c r="AI13" i="14"/>
  <c r="AI9" i="14"/>
  <c r="CX27" i="3"/>
  <c r="O155" i="3"/>
  <c r="O127" i="3"/>
  <c r="O161" i="3"/>
  <c r="O135" i="3"/>
  <c r="CX13" i="3"/>
  <c r="CX37" i="3"/>
  <c r="CX65" i="3"/>
  <c r="CX31" i="3"/>
  <c r="CX22" i="3"/>
  <c r="CX23" i="3"/>
  <c r="CX15" i="3"/>
  <c r="CX14" i="3"/>
  <c r="CX11" i="3"/>
  <c r="CX19" i="3"/>
  <c r="AI10" i="14"/>
  <c r="AI11" i="14"/>
  <c r="CX44" i="3"/>
  <c r="CX38" i="3"/>
  <c r="CX30" i="3"/>
  <c r="CX51" i="3"/>
  <c r="O211" i="3"/>
  <c r="CX104" i="3"/>
  <c r="O205" i="3"/>
  <c r="CX98" i="3"/>
  <c r="O203" i="3"/>
  <c r="CX96" i="3"/>
  <c r="AE108" i="3"/>
  <c r="O185" i="3"/>
  <c r="CX78" i="3"/>
  <c r="O197" i="3"/>
  <c r="CX90" i="3"/>
  <c r="O193" i="3"/>
  <c r="CX86" i="3"/>
  <c r="O210" i="3"/>
  <c r="CX103" i="3"/>
  <c r="O187" i="3"/>
  <c r="CX80" i="3"/>
  <c r="O194" i="3"/>
  <c r="CX87" i="3"/>
  <c r="O178" i="3"/>
  <c r="CX72" i="3"/>
  <c r="O132" i="3"/>
  <c r="CX26" i="3"/>
  <c r="O169" i="3"/>
  <c r="CX63" i="3"/>
  <c r="O191" i="3"/>
  <c r="CX84" i="3"/>
  <c r="O207" i="3"/>
  <c r="CX100" i="3"/>
  <c r="O195" i="3"/>
  <c r="CX88" i="3"/>
  <c r="O186" i="3"/>
  <c r="CX79" i="3"/>
  <c r="O200" i="3"/>
  <c r="CX93" i="3"/>
  <c r="O199" i="3"/>
  <c r="CX92" i="3"/>
  <c r="O130" i="3"/>
  <c r="CX24" i="3"/>
  <c r="O172" i="3"/>
  <c r="CX66" i="3"/>
  <c r="O170" i="3"/>
  <c r="CX64" i="3"/>
  <c r="O134" i="3"/>
  <c r="CX28" i="3"/>
  <c r="O176" i="3"/>
  <c r="CX70" i="3"/>
  <c r="O198" i="3"/>
  <c r="CX91" i="3"/>
  <c r="O204" i="3"/>
  <c r="CX97" i="3"/>
  <c r="O190" i="3"/>
  <c r="CX83" i="3"/>
  <c r="O138" i="3"/>
  <c r="CX32" i="3"/>
  <c r="O165" i="3"/>
  <c r="CX59" i="3"/>
  <c r="O179" i="3"/>
  <c r="CX73" i="3"/>
  <c r="O158" i="3"/>
  <c r="CX52" i="3"/>
  <c r="O131" i="3"/>
  <c r="CX25" i="3"/>
  <c r="O153" i="3"/>
  <c r="CX47" i="3"/>
  <c r="O162" i="3"/>
  <c r="CX56" i="3"/>
  <c r="O189" i="3"/>
  <c r="CX82" i="3"/>
  <c r="O192" i="3"/>
  <c r="CX85" i="3"/>
  <c r="O196" i="3"/>
  <c r="CX89" i="3"/>
  <c r="O201" i="3"/>
  <c r="CX94" i="3"/>
  <c r="AI12" i="14"/>
  <c r="O151" i="3"/>
  <c r="CX45" i="3"/>
  <c r="O156" i="3"/>
  <c r="CX50" i="3"/>
  <c r="O118" i="3"/>
  <c r="CX12" i="3"/>
  <c r="O160" i="3"/>
  <c r="CX54" i="3"/>
  <c r="O173" i="3"/>
  <c r="CX67" i="3"/>
  <c r="O154" i="3"/>
  <c r="CX48" i="3"/>
  <c r="O140" i="3"/>
  <c r="CX34" i="3"/>
  <c r="O208" i="3"/>
  <c r="CX101" i="3"/>
  <c r="O188" i="3"/>
  <c r="CX81" i="3"/>
  <c r="O175" i="3"/>
  <c r="CX69" i="3"/>
  <c r="O142" i="3"/>
  <c r="CX36" i="3"/>
  <c r="O124" i="3"/>
  <c r="CX18" i="3"/>
  <c r="AE74" i="3"/>
  <c r="O174" i="3"/>
  <c r="CX68" i="3"/>
  <c r="O209" i="3"/>
  <c r="CX102" i="3"/>
  <c r="O214" i="3"/>
  <c r="CX107" i="3"/>
  <c r="O206" i="3"/>
  <c r="CX99" i="3"/>
  <c r="O202" i="3"/>
  <c r="CX95" i="3"/>
  <c r="O213" i="3"/>
  <c r="CX106" i="3"/>
  <c r="O212" i="3"/>
  <c r="CX105" i="3"/>
  <c r="O166" i="3"/>
  <c r="CX60" i="3"/>
  <c r="O122" i="3"/>
  <c r="CX16" i="3"/>
  <c r="O164" i="3"/>
  <c r="CX58" i="3"/>
  <c r="O126" i="3"/>
  <c r="CX20" i="3"/>
  <c r="O168" i="3"/>
  <c r="CX62" i="3"/>
  <c r="O177" i="3"/>
  <c r="CX71" i="3"/>
  <c r="O167" i="3"/>
  <c r="CX61" i="3"/>
  <c r="AI31" i="14"/>
  <c r="AE10" i="3"/>
  <c r="O180" i="3" l="1"/>
  <c r="O215" i="3"/>
  <c r="BV88" i="14"/>
  <c r="BV126" i="14"/>
  <c r="DH57" i="14"/>
  <c r="DH103" i="14"/>
  <c r="DH62" i="14"/>
  <c r="BV71" i="14"/>
  <c r="BV68" i="14"/>
  <c r="BV95" i="14"/>
  <c r="DH67" i="14"/>
  <c r="DH119" i="14"/>
  <c r="BV94" i="14"/>
  <c r="DH37" i="14"/>
  <c r="BV119" i="14"/>
  <c r="BV109" i="14"/>
  <c r="DH107" i="14"/>
  <c r="DH111" i="14"/>
  <c r="BV118" i="14"/>
  <c r="DH81" i="14"/>
  <c r="DH84" i="14"/>
  <c r="BV101" i="14"/>
  <c r="BV73" i="14"/>
  <c r="BV80" i="14"/>
  <c r="BV59" i="14"/>
  <c r="DH54" i="14"/>
  <c r="DH77" i="14"/>
  <c r="BV103" i="14"/>
  <c r="BV107" i="14"/>
  <c r="AJ107" i="14" s="1"/>
  <c r="BV111" i="14"/>
  <c r="AJ111" i="14" s="1"/>
  <c r="BV77" i="14"/>
  <c r="BV75" i="14"/>
  <c r="DH90" i="14"/>
  <c r="DH59" i="14"/>
  <c r="BV72" i="14"/>
  <c r="BV51" i="14"/>
  <c r="DH46" i="14"/>
  <c r="DH127" i="14"/>
  <c r="DH39" i="14"/>
  <c r="DH94" i="14"/>
  <c r="DH95" i="14"/>
  <c r="DH49" i="14"/>
  <c r="DH47" i="14"/>
  <c r="BV86" i="14"/>
  <c r="DH43" i="14"/>
  <c r="DH53" i="14"/>
  <c r="BV43" i="14"/>
  <c r="DH38" i="14"/>
  <c r="BV127" i="14"/>
  <c r="BV116" i="14"/>
  <c r="DH106" i="14"/>
  <c r="DH99" i="14"/>
  <c r="DH126" i="14"/>
  <c r="DH118" i="14"/>
  <c r="DH110" i="14"/>
  <c r="BV106" i="14"/>
  <c r="DH78" i="14"/>
  <c r="DH125" i="14"/>
  <c r="DH117" i="14"/>
  <c r="BV110" i="14"/>
  <c r="DH92" i="14"/>
  <c r="BV50" i="14"/>
  <c r="DH80" i="14"/>
  <c r="BV74" i="14"/>
  <c r="BV44" i="14"/>
  <c r="DH93" i="14"/>
  <c r="BV83" i="14"/>
  <c r="DH70" i="14"/>
  <c r="BV42" i="14"/>
  <c r="DH108" i="14"/>
  <c r="DH100" i="14"/>
  <c r="DH89" i="14"/>
  <c r="BV85" i="14"/>
  <c r="BV52" i="14"/>
  <c r="DH72" i="14"/>
  <c r="BV54" i="14"/>
  <c r="BV38" i="14"/>
  <c r="DH87" i="14"/>
  <c r="DH79" i="14"/>
  <c r="DH71" i="14"/>
  <c r="AJ71" i="14" s="1"/>
  <c r="BV48" i="14"/>
  <c r="DH66" i="14"/>
  <c r="DH56" i="14"/>
  <c r="DH48" i="14"/>
  <c r="DH40" i="14"/>
  <c r="BV61" i="14"/>
  <c r="BV53" i="14"/>
  <c r="BV45" i="14"/>
  <c r="BV37" i="14"/>
  <c r="BV35" i="14"/>
  <c r="BV113" i="14"/>
  <c r="DH112" i="14"/>
  <c r="DH124" i="14"/>
  <c r="DH120" i="14"/>
  <c r="DH123" i="14"/>
  <c r="DH115" i="14"/>
  <c r="DH105" i="14"/>
  <c r="BV91" i="14"/>
  <c r="BV123" i="14"/>
  <c r="BV115" i="14"/>
  <c r="DH109" i="14"/>
  <c r="DH102" i="14"/>
  <c r="DH76" i="14"/>
  <c r="BV122" i="14"/>
  <c r="BV114" i="14"/>
  <c r="BV100" i="14"/>
  <c r="BV90" i="14"/>
  <c r="DH68" i="14"/>
  <c r="BV79" i="14"/>
  <c r="DH69" i="14"/>
  <c r="BV102" i="14"/>
  <c r="DH86" i="14"/>
  <c r="BV82" i="14"/>
  <c r="DH63" i="14"/>
  <c r="BV67" i="14"/>
  <c r="AJ67" i="14" s="1"/>
  <c r="BV105" i="14"/>
  <c r="DH98" i="14"/>
  <c r="DH88" i="14"/>
  <c r="DH73" i="14"/>
  <c r="DH41" i="14"/>
  <c r="BV69" i="14"/>
  <c r="DH51" i="14"/>
  <c r="BV92" i="14"/>
  <c r="BV84" i="14"/>
  <c r="BV76" i="14"/>
  <c r="DH61" i="14"/>
  <c r="DH45" i="14"/>
  <c r="BV63" i="14"/>
  <c r="BV55" i="14"/>
  <c r="BV47" i="14"/>
  <c r="BV39" i="14"/>
  <c r="AJ39" i="14" s="1"/>
  <c r="AF14" i="3" s="1"/>
  <c r="DH58" i="14"/>
  <c r="DH50" i="14"/>
  <c r="DH42" i="14"/>
  <c r="BV66" i="14"/>
  <c r="BV125" i="14"/>
  <c r="BV124" i="14"/>
  <c r="AJ124" i="14" s="1"/>
  <c r="DH116" i="14"/>
  <c r="BV121" i="14"/>
  <c r="BV117" i="14"/>
  <c r="BV120" i="14"/>
  <c r="BV112" i="14"/>
  <c r="BV104" i="14"/>
  <c r="BV89" i="14"/>
  <c r="AJ89" i="14" s="1"/>
  <c r="DH122" i="14"/>
  <c r="DH114" i="14"/>
  <c r="BV108" i="14"/>
  <c r="BV99" i="14"/>
  <c r="AJ99" i="14" s="1"/>
  <c r="DH55" i="14"/>
  <c r="AJ55" i="14" s="1"/>
  <c r="AF30" i="3" s="1"/>
  <c r="DH121" i="14"/>
  <c r="DH113" i="14"/>
  <c r="BV98" i="14"/>
  <c r="DH74" i="14"/>
  <c r="DH82" i="14"/>
  <c r="BV78" i="14"/>
  <c r="BV60" i="14"/>
  <c r="DH101" i="14"/>
  <c r="DH85" i="14"/>
  <c r="BV81" i="14"/>
  <c r="BV58" i="14"/>
  <c r="DH35" i="14"/>
  <c r="DH104" i="14"/>
  <c r="BV93" i="14"/>
  <c r="BV87" i="14"/>
  <c r="BV70" i="14"/>
  <c r="BV36" i="14"/>
  <c r="BV62" i="14"/>
  <c r="AJ62" i="14" s="1"/>
  <c r="AF37" i="3" s="1"/>
  <c r="CY37" i="3" s="1"/>
  <c r="BV46" i="14"/>
  <c r="DH91" i="14"/>
  <c r="DH83" i="14"/>
  <c r="DH75" i="14"/>
  <c r="BV56" i="14"/>
  <c r="BV40" i="14"/>
  <c r="AJ40" i="14" s="1"/>
  <c r="AF15" i="3" s="1"/>
  <c r="CY15" i="3" s="1"/>
  <c r="DH60" i="14"/>
  <c r="DH52" i="14"/>
  <c r="DH44" i="14"/>
  <c r="DH36" i="14"/>
  <c r="BV57" i="14"/>
  <c r="BV49" i="14"/>
  <c r="BV41" i="14"/>
  <c r="AJ41" i="14" s="1"/>
  <c r="AF16" i="3" s="1"/>
  <c r="CY16" i="3" s="1"/>
  <c r="AE40" i="3"/>
  <c r="AE75" i="3" s="1"/>
  <c r="O116" i="3"/>
  <c r="O146" i="3" s="1"/>
  <c r="CX10" i="3"/>
  <c r="AE41" i="5" s="1"/>
  <c r="AF110" i="3"/>
  <c r="O219" i="3" l="1"/>
  <c r="Q29" i="1" s="1"/>
  <c r="AC141" i="7"/>
  <c r="AJ77" i="14"/>
  <c r="AJ123" i="14"/>
  <c r="AF103" i="3" s="1"/>
  <c r="AJ115" i="14"/>
  <c r="AF95" i="3" s="1"/>
  <c r="AJ51" i="14"/>
  <c r="AF26" i="3" s="1"/>
  <c r="CY26" i="3" s="1"/>
  <c r="AJ112" i="14"/>
  <c r="AF92" i="3" s="1"/>
  <c r="AE35" i="5"/>
  <c r="AC135" i="7" s="1"/>
  <c r="AE33" i="5"/>
  <c r="AE31" i="5"/>
  <c r="AE32" i="5"/>
  <c r="AJ88" i="14"/>
  <c r="AJ58" i="14"/>
  <c r="AF33" i="3" s="1"/>
  <c r="CY33" i="3" s="1"/>
  <c r="AJ86" i="14"/>
  <c r="AJ122" i="14"/>
  <c r="AF102" i="3" s="1"/>
  <c r="AJ109" i="14"/>
  <c r="AF89" i="3" s="1"/>
  <c r="AJ126" i="14"/>
  <c r="AF106" i="3" s="1"/>
  <c r="AJ75" i="14"/>
  <c r="AJ81" i="14"/>
  <c r="AJ38" i="14"/>
  <c r="AF13" i="3" s="1"/>
  <c r="CY13" i="3" s="1"/>
  <c r="AJ80" i="14"/>
  <c r="AJ105" i="14"/>
  <c r="AF85" i="3" s="1"/>
  <c r="AJ94" i="14"/>
  <c r="AJ57" i="14"/>
  <c r="AF32" i="3" s="1"/>
  <c r="CY32" i="3" s="1"/>
  <c r="AJ85" i="14"/>
  <c r="AJ82" i="14"/>
  <c r="AJ114" i="14"/>
  <c r="AF94" i="3" s="1"/>
  <c r="AJ42" i="14"/>
  <c r="AF17" i="3" s="1"/>
  <c r="CY17" i="3" s="1"/>
  <c r="AJ59" i="14"/>
  <c r="AF34" i="3" s="1"/>
  <c r="CY34" i="3" s="1"/>
  <c r="AJ103" i="14"/>
  <c r="AF83" i="3" s="1"/>
  <c r="AJ44" i="14"/>
  <c r="AF19" i="3" s="1"/>
  <c r="CY19" i="3" s="1"/>
  <c r="AJ46" i="14"/>
  <c r="AF21" i="3" s="1"/>
  <c r="CY21" i="3" s="1"/>
  <c r="AJ84" i="14"/>
  <c r="AJ68" i="14"/>
  <c r="AJ78" i="14"/>
  <c r="AJ92" i="14"/>
  <c r="AJ90" i="14"/>
  <c r="AJ98" i="14"/>
  <c r="AF78" i="3" s="1"/>
  <c r="AJ43" i="14"/>
  <c r="AF18" i="3" s="1"/>
  <c r="CY18" i="3" s="1"/>
  <c r="AJ119" i="14"/>
  <c r="AF99" i="3" s="1"/>
  <c r="AJ73" i="14"/>
  <c r="AJ69" i="14"/>
  <c r="AJ102" i="14"/>
  <c r="AF82" i="3" s="1"/>
  <c r="AJ91" i="14"/>
  <c r="AJ120" i="14"/>
  <c r="AF100" i="3" s="1"/>
  <c r="AJ35" i="14"/>
  <c r="AF10" i="3" s="1"/>
  <c r="AJ61" i="14"/>
  <c r="AF36" i="3" s="1"/>
  <c r="CY36" i="3" s="1"/>
  <c r="AJ50" i="14"/>
  <c r="AF25" i="3" s="1"/>
  <c r="CY25" i="3" s="1"/>
  <c r="AJ116" i="14"/>
  <c r="AF96" i="3" s="1"/>
  <c r="AJ127" i="14"/>
  <c r="AF107" i="3" s="1"/>
  <c r="AJ101" i="14"/>
  <c r="AF81" i="3" s="1"/>
  <c r="AJ37" i="14"/>
  <c r="AF12" i="3" s="1"/>
  <c r="CY12" i="3" s="1"/>
  <c r="AJ95" i="14"/>
  <c r="AJ87" i="14"/>
  <c r="AJ125" i="14"/>
  <c r="AF105" i="3" s="1"/>
  <c r="AJ63" i="14"/>
  <c r="AF38" i="3" s="1"/>
  <c r="CY38" i="3" s="1"/>
  <c r="AJ54" i="14"/>
  <c r="AF29" i="3" s="1"/>
  <c r="CY29" i="3" s="1"/>
  <c r="AJ49" i="14"/>
  <c r="AF24" i="3" s="1"/>
  <c r="CY24" i="3" s="1"/>
  <c r="AJ52" i="14"/>
  <c r="AF27" i="3" s="1"/>
  <c r="CY27" i="3" s="1"/>
  <c r="AJ93" i="14"/>
  <c r="AJ108" i="14"/>
  <c r="AF88" i="3" s="1"/>
  <c r="AJ66" i="14"/>
  <c r="AJ76" i="14"/>
  <c r="AJ53" i="14"/>
  <c r="AF28" i="3" s="1"/>
  <c r="CY28" i="3" s="1"/>
  <c r="AJ56" i="14"/>
  <c r="AF31" i="3" s="1"/>
  <c r="CY31" i="3" s="1"/>
  <c r="AJ79" i="14"/>
  <c r="AJ100" i="14"/>
  <c r="AF80" i="3" s="1"/>
  <c r="AJ83" i="14"/>
  <c r="AJ117" i="14"/>
  <c r="AF97" i="3" s="1"/>
  <c r="AJ47" i="14"/>
  <c r="AF22" i="3" s="1"/>
  <c r="CY22" i="3" s="1"/>
  <c r="AJ118" i="14"/>
  <c r="AF98" i="3" s="1"/>
  <c r="AJ113" i="14"/>
  <c r="AF93" i="3" s="1"/>
  <c r="AJ72" i="14"/>
  <c r="AJ60" i="14"/>
  <c r="AF35" i="3" s="1"/>
  <c r="CY35" i="3" s="1"/>
  <c r="AJ45" i="14"/>
  <c r="AF20" i="3" s="1"/>
  <c r="CY20" i="3" s="1"/>
  <c r="AJ70" i="14"/>
  <c r="AJ74" i="14"/>
  <c r="AJ110" i="14"/>
  <c r="AF90" i="3" s="1"/>
  <c r="AJ106" i="14"/>
  <c r="AF86" i="3" s="1"/>
  <c r="AJ104" i="14"/>
  <c r="AF84" i="3" s="1"/>
  <c r="AJ121" i="14"/>
  <c r="AF101" i="3" s="1"/>
  <c r="AJ36" i="14"/>
  <c r="AF11" i="3" s="1"/>
  <c r="CY11" i="3" s="1"/>
  <c r="AJ48" i="14"/>
  <c r="AF23" i="3" s="1"/>
  <c r="CY23" i="3" s="1"/>
  <c r="AE109" i="3"/>
  <c r="O216" i="3"/>
  <c r="AF104" i="3"/>
  <c r="AF79" i="3"/>
  <c r="AF91" i="3"/>
  <c r="AF87" i="3"/>
  <c r="O147" i="3"/>
  <c r="CY14" i="3"/>
  <c r="AF76" i="3"/>
  <c r="AE41" i="3"/>
  <c r="AE36" i="5"/>
  <c r="AE39" i="5"/>
  <c r="AE40" i="5"/>
  <c r="AE16" i="5"/>
  <c r="AE20" i="5"/>
  <c r="AE19" i="5"/>
  <c r="AE17" i="5"/>
  <c r="AE12" i="5"/>
  <c r="AE27" i="5"/>
  <c r="AE34" i="5"/>
  <c r="AE38" i="5"/>
  <c r="AE24" i="5"/>
  <c r="AE11" i="5"/>
  <c r="AE37" i="5"/>
  <c r="AE28" i="5"/>
  <c r="AE30" i="5"/>
  <c r="AE21" i="5"/>
  <c r="AE13" i="5"/>
  <c r="AE18" i="5"/>
  <c r="AE15" i="5"/>
  <c r="AE23" i="5"/>
  <c r="AE9" i="5"/>
  <c r="AE26" i="5"/>
  <c r="AE10" i="5"/>
  <c r="AE25" i="5"/>
  <c r="AE29" i="5"/>
  <c r="AE14" i="5"/>
  <c r="AE22" i="5"/>
  <c r="CY30" i="3"/>
  <c r="O181" i="3"/>
  <c r="AC132" i="7" l="1"/>
  <c r="AC131" i="7"/>
  <c r="AC133" i="7"/>
  <c r="AJ31" i="14"/>
  <c r="AC115" i="7"/>
  <c r="AC116" i="7"/>
  <c r="AF55" i="3"/>
  <c r="AF46" i="3"/>
  <c r="AF65" i="3"/>
  <c r="AF44" i="3"/>
  <c r="AF53" i="3"/>
  <c r="AF49" i="3"/>
  <c r="AJ13" i="14" s="1"/>
  <c r="AF51" i="3"/>
  <c r="AF57" i="3"/>
  <c r="AF70" i="3"/>
  <c r="AF45" i="3"/>
  <c r="AF50" i="3"/>
  <c r="AF68" i="3"/>
  <c r="AF60" i="3"/>
  <c r="AF62" i="3"/>
  <c r="AF71" i="3"/>
  <c r="AF59" i="3"/>
  <c r="AF73" i="3"/>
  <c r="AF72" i="3"/>
  <c r="AF69" i="3"/>
  <c r="AF58" i="3"/>
  <c r="AF61" i="3"/>
  <c r="AF64" i="3"/>
  <c r="AF52" i="3"/>
  <c r="AF63" i="3"/>
  <c r="AF47" i="3"/>
  <c r="AF56" i="3"/>
  <c r="AF54" i="3"/>
  <c r="AF67" i="3"/>
  <c r="AF48" i="3"/>
  <c r="AF66" i="3"/>
  <c r="CY87" i="3"/>
  <c r="CY90" i="3"/>
  <c r="CY93" i="3"/>
  <c r="AC114" i="7"/>
  <c r="AC126" i="7"/>
  <c r="AC118" i="7"/>
  <c r="AC128" i="7"/>
  <c r="AC138" i="7"/>
  <c r="AC117" i="7"/>
  <c r="AC140" i="7"/>
  <c r="CY85" i="3"/>
  <c r="CY80" i="3"/>
  <c r="CY88" i="3"/>
  <c r="CY98" i="3"/>
  <c r="CY106" i="3"/>
  <c r="CY94" i="3"/>
  <c r="CY79" i="3"/>
  <c r="CY96" i="3"/>
  <c r="AC122" i="7"/>
  <c r="AC130" i="7"/>
  <c r="AC112" i="7"/>
  <c r="CY101" i="3"/>
  <c r="CY105" i="3"/>
  <c r="CY107" i="3"/>
  <c r="AF108" i="3"/>
  <c r="CY78" i="3"/>
  <c r="AC129" i="7"/>
  <c r="AC109" i="7"/>
  <c r="AC113" i="7"/>
  <c r="AC137" i="7"/>
  <c r="AC134" i="7"/>
  <c r="AC119" i="7"/>
  <c r="AC139" i="7"/>
  <c r="CY82" i="3"/>
  <c r="CY102" i="3"/>
  <c r="CY103" i="3"/>
  <c r="CY83" i="3"/>
  <c r="CY95" i="3"/>
  <c r="CY89" i="3"/>
  <c r="CY100" i="3"/>
  <c r="CY104" i="3"/>
  <c r="AC110" i="7"/>
  <c r="AC124" i="7"/>
  <c r="AF40" i="3"/>
  <c r="CY10" i="3"/>
  <c r="AC125" i="7"/>
  <c r="AC123" i="7"/>
  <c r="AC121" i="7"/>
  <c r="AC111" i="7"/>
  <c r="AC127" i="7"/>
  <c r="AC120" i="7"/>
  <c r="AC136" i="7"/>
  <c r="CY97" i="3"/>
  <c r="CY81" i="3"/>
  <c r="CY86" i="3"/>
  <c r="CY91" i="3"/>
  <c r="CY99" i="3"/>
  <c r="CY92" i="3"/>
  <c r="CY84" i="3"/>
  <c r="CY48" i="3" l="1"/>
  <c r="CY73" i="3"/>
  <c r="CY55" i="3"/>
  <c r="CY66" i="3"/>
  <c r="CY56" i="3"/>
  <c r="CY64" i="3"/>
  <c r="CY72" i="3"/>
  <c r="CY62" i="3"/>
  <c r="AJ12" i="14"/>
  <c r="CY45" i="3"/>
  <c r="CY49" i="3"/>
  <c r="AJ9" i="14"/>
  <c r="CY46" i="3"/>
  <c r="CY61" i="3"/>
  <c r="CY60" i="3"/>
  <c r="CY53" i="3"/>
  <c r="CY67" i="3"/>
  <c r="CY63" i="3"/>
  <c r="CY58" i="3"/>
  <c r="CY59" i="3"/>
  <c r="CY68" i="3"/>
  <c r="CY57" i="3"/>
  <c r="AJ11" i="14"/>
  <c r="AJ10" i="14"/>
  <c r="AF74" i="3"/>
  <c r="AF41" i="3" s="1"/>
  <c r="CY44" i="3"/>
  <c r="CY47" i="3"/>
  <c r="CY70" i="3"/>
  <c r="AG76" i="3"/>
  <c r="CY54" i="3"/>
  <c r="CY52" i="3"/>
  <c r="CY69" i="3"/>
  <c r="CY71" i="3"/>
  <c r="CY50" i="3"/>
  <c r="CY51" i="3"/>
  <c r="CY65" i="3"/>
  <c r="AF41" i="5" l="1"/>
  <c r="AD141" i="7" s="1"/>
  <c r="AF35" i="5"/>
  <c r="AD135" i="7" s="1"/>
  <c r="AF32" i="5"/>
  <c r="AD132" i="7" s="1"/>
  <c r="AF31" i="5"/>
  <c r="AF33" i="5"/>
  <c r="AF18" i="5"/>
  <c r="AD118" i="7" s="1"/>
  <c r="AF16" i="5"/>
  <c r="AD116" i="7" s="1"/>
  <c r="AF17" i="5"/>
  <c r="AG110" i="3"/>
  <c r="AF75" i="3"/>
  <c r="DI68" i="14"/>
  <c r="BW66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DI67" i="14"/>
  <c r="DI39" i="14"/>
  <c r="DI43" i="14"/>
  <c r="DI47" i="14"/>
  <c r="DI51" i="14"/>
  <c r="DI55" i="14"/>
  <c r="DI56" i="14"/>
  <c r="DI57" i="14"/>
  <c r="DI58" i="14"/>
  <c r="DI59" i="14"/>
  <c r="DI60" i="14"/>
  <c r="DI61" i="14"/>
  <c r="DI62" i="14"/>
  <c r="DI63" i="14"/>
  <c r="BW35" i="14"/>
  <c r="DI40" i="14"/>
  <c r="DI42" i="14"/>
  <c r="DI49" i="14"/>
  <c r="BW56" i="14"/>
  <c r="AK56" i="14" s="1"/>
  <c r="AG31" i="3" s="1"/>
  <c r="BW60" i="14"/>
  <c r="DI71" i="14"/>
  <c r="BW72" i="14"/>
  <c r="DI75" i="14"/>
  <c r="BW76" i="14"/>
  <c r="DI79" i="14"/>
  <c r="BW80" i="14"/>
  <c r="DI83" i="14"/>
  <c r="BW84" i="14"/>
  <c r="DI87" i="14"/>
  <c r="BW88" i="14"/>
  <c r="DI91" i="14"/>
  <c r="BW92" i="14"/>
  <c r="DI35" i="14"/>
  <c r="BW68" i="14"/>
  <c r="BW67" i="14"/>
  <c r="DI37" i="14"/>
  <c r="DI44" i="14"/>
  <c r="DI46" i="14"/>
  <c r="DI53" i="14"/>
  <c r="BW59" i="14"/>
  <c r="BW63" i="14"/>
  <c r="BW69" i="14"/>
  <c r="DI72" i="14"/>
  <c r="BW73" i="14"/>
  <c r="DI36" i="14"/>
  <c r="DI54" i="14"/>
  <c r="BW57" i="14"/>
  <c r="DI69" i="14"/>
  <c r="BW74" i="14"/>
  <c r="BW81" i="14"/>
  <c r="BW82" i="14"/>
  <c r="BW83" i="14"/>
  <c r="DI84" i="14"/>
  <c r="DI85" i="14"/>
  <c r="DI86" i="14"/>
  <c r="BW93" i="14"/>
  <c r="DI100" i="14"/>
  <c r="BW101" i="14"/>
  <c r="DI104" i="14"/>
  <c r="BW105" i="14"/>
  <c r="DI108" i="14"/>
  <c r="BW109" i="14"/>
  <c r="DI41" i="14"/>
  <c r="DI48" i="14"/>
  <c r="BW58" i="14"/>
  <c r="AK58" i="14" s="1"/>
  <c r="AG33" i="3" s="1"/>
  <c r="BW71" i="14"/>
  <c r="DI74" i="14"/>
  <c r="BW77" i="14"/>
  <c r="BW78" i="14"/>
  <c r="BW79" i="14"/>
  <c r="DI80" i="14"/>
  <c r="DI81" i="14"/>
  <c r="DI82" i="14"/>
  <c r="DI93" i="14"/>
  <c r="BW94" i="14"/>
  <c r="BW98" i="14"/>
  <c r="DI101" i="14"/>
  <c r="BW102" i="14"/>
  <c r="DI38" i="14"/>
  <c r="DI45" i="14"/>
  <c r="DI52" i="14"/>
  <c r="BW61" i="14"/>
  <c r="BW70" i="14"/>
  <c r="DI73" i="14"/>
  <c r="DI76" i="14"/>
  <c r="DI77" i="14"/>
  <c r="DI78" i="14"/>
  <c r="BW89" i="14"/>
  <c r="BW90" i="14"/>
  <c r="BW91" i="14"/>
  <c r="DI99" i="14"/>
  <c r="BW106" i="14"/>
  <c r="BW107" i="14"/>
  <c r="BW108" i="14"/>
  <c r="DI109" i="14"/>
  <c r="DI110" i="14"/>
  <c r="DI111" i="14"/>
  <c r="DI113" i="14"/>
  <c r="BW114" i="14"/>
  <c r="DI117" i="14"/>
  <c r="BW118" i="14"/>
  <c r="DI121" i="14"/>
  <c r="BW122" i="14"/>
  <c r="DI125" i="14"/>
  <c r="BW126" i="14"/>
  <c r="DI50" i="14"/>
  <c r="BW62" i="14"/>
  <c r="BW86" i="14"/>
  <c r="DI88" i="14"/>
  <c r="DI90" i="14"/>
  <c r="DI92" i="14"/>
  <c r="BW95" i="14"/>
  <c r="BW103" i="14"/>
  <c r="BW104" i="14"/>
  <c r="DI105" i="14"/>
  <c r="DI106" i="14"/>
  <c r="DI107" i="14"/>
  <c r="DI114" i="14"/>
  <c r="BW115" i="14"/>
  <c r="DI118" i="14"/>
  <c r="BW119" i="14"/>
  <c r="DI122" i="14"/>
  <c r="BW123" i="14"/>
  <c r="DI126" i="14"/>
  <c r="DI70" i="14"/>
  <c r="DI95" i="14"/>
  <c r="BW100" i="14"/>
  <c r="DI103" i="14"/>
  <c r="BW112" i="14"/>
  <c r="DI115" i="14"/>
  <c r="BW116" i="14"/>
  <c r="DI119" i="14"/>
  <c r="BW120" i="14"/>
  <c r="DI123" i="14"/>
  <c r="BW124" i="14"/>
  <c r="DI127" i="14"/>
  <c r="BW87" i="14"/>
  <c r="AK87" i="14" s="1"/>
  <c r="AG65" i="3" s="1"/>
  <c r="BW99" i="14"/>
  <c r="DI102" i="14"/>
  <c r="BW113" i="14"/>
  <c r="DI116" i="14"/>
  <c r="BW125" i="14"/>
  <c r="DI66" i="14"/>
  <c r="BW85" i="14"/>
  <c r="DI94" i="14"/>
  <c r="BW110" i="14"/>
  <c r="BW117" i="14"/>
  <c r="DI120" i="14"/>
  <c r="DI89" i="14"/>
  <c r="DI98" i="14"/>
  <c r="DI112" i="14"/>
  <c r="BW127" i="14"/>
  <c r="BW121" i="14"/>
  <c r="DI124" i="14"/>
  <c r="BW75" i="14"/>
  <c r="AK75" i="14" s="1"/>
  <c r="AG53" i="3" s="1"/>
  <c r="BW111" i="14"/>
  <c r="AF11" i="5"/>
  <c r="AF22" i="5"/>
  <c r="AF10" i="5"/>
  <c r="AF27" i="5"/>
  <c r="AF40" i="5"/>
  <c r="AF30" i="5"/>
  <c r="AF19" i="5"/>
  <c r="AF25" i="5"/>
  <c r="AF14" i="5"/>
  <c r="AF26" i="5"/>
  <c r="AF37" i="5"/>
  <c r="AF9" i="5"/>
  <c r="AF12" i="5"/>
  <c r="AF24" i="5"/>
  <c r="AF28" i="5"/>
  <c r="AF15" i="5"/>
  <c r="AF36" i="5"/>
  <c r="AF39" i="5"/>
  <c r="AF34" i="5"/>
  <c r="AF109" i="3"/>
  <c r="AF21" i="5"/>
  <c r="AF29" i="5"/>
  <c r="AF13" i="5"/>
  <c r="AF38" i="5"/>
  <c r="AF23" i="5"/>
  <c r="AF20" i="5"/>
  <c r="AK127" i="14" l="1"/>
  <c r="AG107" i="3" s="1"/>
  <c r="AD131" i="7"/>
  <c r="AD133" i="7"/>
  <c r="AK91" i="14"/>
  <c r="AG69" i="3" s="1"/>
  <c r="CZ69" i="3" s="1"/>
  <c r="AK86" i="14"/>
  <c r="AG64" i="3" s="1"/>
  <c r="CZ64" i="3" s="1"/>
  <c r="AK83" i="14"/>
  <c r="AG61" i="3" s="1"/>
  <c r="CZ61" i="3" s="1"/>
  <c r="AK99" i="14"/>
  <c r="AG79" i="3" s="1"/>
  <c r="AK104" i="14"/>
  <c r="AG84" i="3" s="1"/>
  <c r="AK68" i="14"/>
  <c r="AG46" i="3" s="1"/>
  <c r="CZ46" i="3" s="1"/>
  <c r="AK60" i="14"/>
  <c r="AG35" i="3" s="1"/>
  <c r="CZ35" i="3" s="1"/>
  <c r="AK108" i="14"/>
  <c r="AG88" i="3" s="1"/>
  <c r="AK79" i="14"/>
  <c r="AG57" i="3" s="1"/>
  <c r="CZ57" i="3" s="1"/>
  <c r="AK71" i="14"/>
  <c r="AG49" i="3" s="1"/>
  <c r="AK111" i="14"/>
  <c r="AG91" i="3" s="1"/>
  <c r="AK100" i="14"/>
  <c r="AG80" i="3" s="1"/>
  <c r="AK62" i="14"/>
  <c r="AG37" i="3" s="1"/>
  <c r="CZ37" i="3" s="1"/>
  <c r="AK67" i="14"/>
  <c r="AG45" i="3" s="1"/>
  <c r="CZ45" i="3" s="1"/>
  <c r="AK117" i="14"/>
  <c r="AG97" i="3" s="1"/>
  <c r="AK57" i="14"/>
  <c r="AG32" i="3" s="1"/>
  <c r="CZ32" i="3" s="1"/>
  <c r="AK110" i="14"/>
  <c r="AG90" i="3" s="1"/>
  <c r="AK125" i="14"/>
  <c r="AG105" i="3" s="1"/>
  <c r="AK61" i="14"/>
  <c r="AG36" i="3" s="1"/>
  <c r="CZ36" i="3" s="1"/>
  <c r="AK102" i="14"/>
  <c r="AG82" i="3" s="1"/>
  <c r="AK109" i="14"/>
  <c r="AG89" i="3" s="1"/>
  <c r="AK101" i="14"/>
  <c r="AG81" i="3" s="1"/>
  <c r="AK81" i="14"/>
  <c r="AG59" i="3" s="1"/>
  <c r="CZ59" i="3" s="1"/>
  <c r="AK69" i="14"/>
  <c r="AG47" i="3" s="1"/>
  <c r="CZ47" i="3" s="1"/>
  <c r="AK88" i="14"/>
  <c r="AG66" i="3" s="1"/>
  <c r="CZ66" i="3" s="1"/>
  <c r="AK80" i="14"/>
  <c r="AG58" i="3" s="1"/>
  <c r="CZ58" i="3" s="1"/>
  <c r="AK72" i="14"/>
  <c r="AG50" i="3" s="1"/>
  <c r="CZ50" i="3" s="1"/>
  <c r="AK53" i="14"/>
  <c r="AG28" i="3" s="1"/>
  <c r="CZ28" i="3" s="1"/>
  <c r="AK45" i="14"/>
  <c r="AG20" i="3" s="1"/>
  <c r="CZ20" i="3" s="1"/>
  <c r="AK41" i="14"/>
  <c r="AG16" i="3" s="1"/>
  <c r="CZ16" i="3" s="1"/>
  <c r="AK37" i="14"/>
  <c r="AG12" i="3" s="1"/>
  <c r="CZ12" i="3" s="1"/>
  <c r="AD115" i="7"/>
  <c r="AD127" i="7"/>
  <c r="AD120" i="7"/>
  <c r="AD129" i="7"/>
  <c r="AD128" i="7"/>
  <c r="CZ53" i="3"/>
  <c r="AD137" i="7"/>
  <c r="AD119" i="7"/>
  <c r="AD110" i="7"/>
  <c r="AK121" i="14"/>
  <c r="AG101" i="3" s="1"/>
  <c r="CZ65" i="3"/>
  <c r="AK120" i="14"/>
  <c r="AG100" i="3" s="1"/>
  <c r="AK112" i="14"/>
  <c r="AG92" i="3" s="1"/>
  <c r="AK119" i="14"/>
  <c r="AG99" i="3" s="1"/>
  <c r="AK103" i="14"/>
  <c r="AG83" i="3" s="1"/>
  <c r="AK126" i="14"/>
  <c r="AG106" i="3" s="1"/>
  <c r="AK118" i="14"/>
  <c r="AG98" i="3" s="1"/>
  <c r="AK107" i="14"/>
  <c r="AG87" i="3" s="1"/>
  <c r="AK90" i="14"/>
  <c r="AG68" i="3" s="1"/>
  <c r="AK78" i="14"/>
  <c r="AG56" i="3" s="1"/>
  <c r="CZ33" i="3"/>
  <c r="AK74" i="14"/>
  <c r="AG52" i="3" s="1"/>
  <c r="AK63" i="14"/>
  <c r="AG38" i="3" s="1"/>
  <c r="AK52" i="14"/>
  <c r="AG27" i="3" s="1"/>
  <c r="AK48" i="14"/>
  <c r="AG23" i="3" s="1"/>
  <c r="AK44" i="14"/>
  <c r="AG19" i="3" s="1"/>
  <c r="AK40" i="14"/>
  <c r="AG15" i="3" s="1"/>
  <c r="AK36" i="14"/>
  <c r="AG11" i="3" s="1"/>
  <c r="AD109" i="7"/>
  <c r="AD121" i="7"/>
  <c r="AD124" i="7"/>
  <c r="AD126" i="7"/>
  <c r="AD130" i="7"/>
  <c r="AD122" i="7"/>
  <c r="AK85" i="14"/>
  <c r="AG63" i="3" s="1"/>
  <c r="AK113" i="14"/>
  <c r="AG93" i="3" s="1"/>
  <c r="AK95" i="14"/>
  <c r="AG73" i="3" s="1"/>
  <c r="AK106" i="14"/>
  <c r="AG86" i="3" s="1"/>
  <c r="AK89" i="14"/>
  <c r="AG67" i="3" s="1"/>
  <c r="AK98" i="14"/>
  <c r="AG78" i="3" s="1"/>
  <c r="AK77" i="14"/>
  <c r="AG55" i="3" s="1"/>
  <c r="AK105" i="14"/>
  <c r="AG85" i="3" s="1"/>
  <c r="AK93" i="14"/>
  <c r="AG71" i="3" s="1"/>
  <c r="AK73" i="14"/>
  <c r="AG51" i="3" s="1"/>
  <c r="AK59" i="14"/>
  <c r="AG34" i="3" s="1"/>
  <c r="AK92" i="14"/>
  <c r="AG70" i="3" s="1"/>
  <c r="AK84" i="14"/>
  <c r="AG62" i="3" s="1"/>
  <c r="AK76" i="14"/>
  <c r="AG54" i="3" s="1"/>
  <c r="AK55" i="14"/>
  <c r="AG30" i="3" s="1"/>
  <c r="AK51" i="14"/>
  <c r="AG26" i="3" s="1"/>
  <c r="AK47" i="14"/>
  <c r="AG22" i="3" s="1"/>
  <c r="AK43" i="14"/>
  <c r="AG18" i="3" s="1"/>
  <c r="AK39" i="14"/>
  <c r="AG14" i="3" s="1"/>
  <c r="AK66" i="14"/>
  <c r="AG44" i="3" s="1"/>
  <c r="AD117" i="7"/>
  <c r="AD113" i="7"/>
  <c r="AD125" i="7"/>
  <c r="AK49" i="14"/>
  <c r="AG24" i="3" s="1"/>
  <c r="AD123" i="7"/>
  <c r="AD139" i="7"/>
  <c r="AD138" i="7"/>
  <c r="AD134" i="7"/>
  <c r="AD136" i="7"/>
  <c r="AD112" i="7"/>
  <c r="AD114" i="7"/>
  <c r="AD140" i="7"/>
  <c r="AD111" i="7"/>
  <c r="AK124" i="14"/>
  <c r="AG104" i="3" s="1"/>
  <c r="AK116" i="14"/>
  <c r="AG96" i="3" s="1"/>
  <c r="AK123" i="14"/>
  <c r="AG103" i="3" s="1"/>
  <c r="AK115" i="14"/>
  <c r="AG95" i="3" s="1"/>
  <c r="AK122" i="14"/>
  <c r="AG102" i="3" s="1"/>
  <c r="AK114" i="14"/>
  <c r="AG94" i="3" s="1"/>
  <c r="AK70" i="14"/>
  <c r="AG48" i="3" s="1"/>
  <c r="AK94" i="14"/>
  <c r="AG72" i="3" s="1"/>
  <c r="AK82" i="14"/>
  <c r="AG60" i="3" s="1"/>
  <c r="CZ31" i="3"/>
  <c r="AK35" i="14"/>
  <c r="AK54" i="14"/>
  <c r="AG29" i="3" s="1"/>
  <c r="AK50" i="14"/>
  <c r="AG25" i="3" s="1"/>
  <c r="AK46" i="14"/>
  <c r="AG21" i="3" s="1"/>
  <c r="AK42" i="14"/>
  <c r="AG17" i="3" s="1"/>
  <c r="AK38" i="14"/>
  <c r="AG13" i="3" s="1"/>
  <c r="AK9" i="14" s="1"/>
  <c r="CZ49" i="3" l="1"/>
  <c r="AK13" i="14"/>
  <c r="AK12" i="14"/>
  <c r="CZ103" i="3"/>
  <c r="CZ96" i="3"/>
  <c r="CZ85" i="3"/>
  <c r="CZ86" i="3"/>
  <c r="CZ104" i="3"/>
  <c r="CZ87" i="3"/>
  <c r="CZ99" i="3"/>
  <c r="CZ94" i="3"/>
  <c r="CZ102" i="3"/>
  <c r="CZ95" i="3"/>
  <c r="AG108" i="3"/>
  <c r="CZ78" i="3"/>
  <c r="CZ93" i="3"/>
  <c r="CZ13" i="3"/>
  <c r="CZ70" i="3"/>
  <c r="CZ92" i="3"/>
  <c r="CZ27" i="3"/>
  <c r="CZ17" i="3"/>
  <c r="AK10" i="14"/>
  <c r="AK11" i="14"/>
  <c r="AG74" i="3"/>
  <c r="CZ44" i="3"/>
  <c r="CZ26" i="3"/>
  <c r="CZ34" i="3"/>
  <c r="CZ55" i="3"/>
  <c r="CZ73" i="3"/>
  <c r="CZ106" i="3"/>
  <c r="CZ81" i="3"/>
  <c r="CZ107" i="3"/>
  <c r="CZ89" i="3"/>
  <c r="CZ98" i="3"/>
  <c r="CZ15" i="3"/>
  <c r="CZ38" i="3"/>
  <c r="CZ29" i="3"/>
  <c r="CZ105" i="3"/>
  <c r="CZ83" i="3"/>
  <c r="CZ11" i="3"/>
  <c r="CZ72" i="3"/>
  <c r="CZ48" i="3"/>
  <c r="CZ14" i="3"/>
  <c r="CZ30" i="3"/>
  <c r="CZ54" i="3"/>
  <c r="CZ51" i="3"/>
  <c r="CZ84" i="3"/>
  <c r="CZ100" i="3"/>
  <c r="CZ90" i="3"/>
  <c r="CZ91" i="3"/>
  <c r="CZ88" i="3"/>
  <c r="CZ19" i="3"/>
  <c r="CZ52" i="3"/>
  <c r="CZ56" i="3"/>
  <c r="CZ60" i="3"/>
  <c r="CZ22" i="3"/>
  <c r="CZ101" i="3"/>
  <c r="CZ82" i="3"/>
  <c r="CZ79" i="3"/>
  <c r="AK31" i="14"/>
  <c r="AG10" i="3"/>
  <c r="CZ21" i="3"/>
  <c r="CZ25" i="3"/>
  <c r="CZ24" i="3"/>
  <c r="CZ18" i="3"/>
  <c r="CZ62" i="3"/>
  <c r="CZ71" i="3"/>
  <c r="CZ67" i="3"/>
  <c r="CZ63" i="3"/>
  <c r="CZ97" i="3"/>
  <c r="CZ80" i="3"/>
  <c r="CZ23" i="3"/>
  <c r="CZ68" i="3"/>
  <c r="DJ38" i="14" l="1"/>
  <c r="BX43" i="14"/>
  <c r="DJ46" i="14"/>
  <c r="DJ103" i="14"/>
  <c r="BX121" i="14"/>
  <c r="DJ104" i="14"/>
  <c r="DJ120" i="14"/>
  <c r="DJ106" i="14"/>
  <c r="DJ52" i="14"/>
  <c r="DJ67" i="14"/>
  <c r="BX85" i="14"/>
  <c r="DJ45" i="14"/>
  <c r="BX110" i="14"/>
  <c r="DJ78" i="14"/>
  <c r="BX76" i="14"/>
  <c r="DJ109" i="14"/>
  <c r="DJ84" i="14"/>
  <c r="DJ74" i="14"/>
  <c r="BX100" i="14"/>
  <c r="DJ56" i="14"/>
  <c r="DJ70" i="14"/>
  <c r="BX93" i="14"/>
  <c r="DJ36" i="14"/>
  <c r="DJ37" i="14"/>
  <c r="DJ62" i="14"/>
  <c r="BX67" i="14"/>
  <c r="AL67" i="14" s="1"/>
  <c r="DJ110" i="14"/>
  <c r="BX124" i="14"/>
  <c r="DJ68" i="14"/>
  <c r="DJ125" i="14"/>
  <c r="BX81" i="14"/>
  <c r="BX102" i="14"/>
  <c r="BX50" i="14"/>
  <c r="BX79" i="14"/>
  <c r="DJ61" i="14"/>
  <c r="BX92" i="14"/>
  <c r="DJ54" i="14"/>
  <c r="BX127" i="14"/>
  <c r="BX116" i="14"/>
  <c r="BX119" i="14"/>
  <c r="DJ117" i="14"/>
  <c r="DJ89" i="14"/>
  <c r="DJ92" i="14"/>
  <c r="DJ66" i="14"/>
  <c r="BX70" i="14"/>
  <c r="AL70" i="14" s="1"/>
  <c r="DJ53" i="14"/>
  <c r="BX84" i="14"/>
  <c r="BX35" i="14"/>
  <c r="BX117" i="14"/>
  <c r="AL117" i="14" s="1"/>
  <c r="DJ124" i="14"/>
  <c r="BX62" i="14"/>
  <c r="DJ111" i="14"/>
  <c r="DJ51" i="14"/>
  <c r="DJ119" i="14"/>
  <c r="BX111" i="14"/>
  <c r="DJ86" i="14"/>
  <c r="BX38" i="14"/>
  <c r="AL38" i="14" s="1"/>
  <c r="AH13" i="3" s="1"/>
  <c r="DA13" i="3" s="1"/>
  <c r="DJ122" i="14"/>
  <c r="DJ114" i="14"/>
  <c r="DJ94" i="14"/>
  <c r="BX126" i="14"/>
  <c r="BX118" i="14"/>
  <c r="DJ107" i="14"/>
  <c r="BX103" i="14"/>
  <c r="AL103" i="14" s="1"/>
  <c r="BX83" i="14"/>
  <c r="DJ90" i="14"/>
  <c r="BX86" i="14"/>
  <c r="BX59" i="14"/>
  <c r="DJ40" i="14"/>
  <c r="DJ93" i="14"/>
  <c r="AL93" i="14" s="1"/>
  <c r="BX89" i="14"/>
  <c r="BX75" i="14"/>
  <c r="DJ55" i="14"/>
  <c r="DJ39" i="14"/>
  <c r="BX105" i="14"/>
  <c r="DJ98" i="14"/>
  <c r="DJ80" i="14"/>
  <c r="DJ73" i="14"/>
  <c r="BX55" i="14"/>
  <c r="BX39" i="14"/>
  <c r="BX69" i="14"/>
  <c r="BX56" i="14"/>
  <c r="BX48" i="14"/>
  <c r="BX40" i="14"/>
  <c r="BX68" i="14"/>
  <c r="AL68" i="14" s="1"/>
  <c r="DJ87" i="14"/>
  <c r="DJ79" i="14"/>
  <c r="DJ71" i="14"/>
  <c r="BX57" i="14"/>
  <c r="BX49" i="14"/>
  <c r="BX41" i="14"/>
  <c r="DJ35" i="14"/>
  <c r="DJ127" i="14"/>
  <c r="BX108" i="14"/>
  <c r="DJ116" i="14"/>
  <c r="BX125" i="14"/>
  <c r="BX107" i="14"/>
  <c r="DJ123" i="14"/>
  <c r="DJ115" i="14"/>
  <c r="DJ99" i="14"/>
  <c r="BX82" i="14"/>
  <c r="DJ126" i="14"/>
  <c r="DJ118" i="14"/>
  <c r="DJ102" i="14"/>
  <c r="BX71" i="14"/>
  <c r="BX122" i="14"/>
  <c r="BX114" i="14"/>
  <c r="AL114" i="14" s="1"/>
  <c r="DJ105" i="14"/>
  <c r="DJ95" i="14"/>
  <c r="BX54" i="14"/>
  <c r="DJ88" i="14"/>
  <c r="BX74" i="14"/>
  <c r="BX51" i="14"/>
  <c r="AL51" i="14" s="1"/>
  <c r="AH26" i="3" s="1"/>
  <c r="DJ101" i="14"/>
  <c r="BX91" i="14"/>
  <c r="DJ77" i="14"/>
  <c r="DJ63" i="14"/>
  <c r="DJ47" i="14"/>
  <c r="BX109" i="14"/>
  <c r="BX101" i="14"/>
  <c r="DJ82" i="14"/>
  <c r="BX78" i="14"/>
  <c r="AL78" i="14" s="1"/>
  <c r="BX63" i="14"/>
  <c r="BX47" i="14"/>
  <c r="BX73" i="14"/>
  <c r="BX60" i="14"/>
  <c r="BX52" i="14"/>
  <c r="BX44" i="14"/>
  <c r="BX36" i="14"/>
  <c r="DJ91" i="14"/>
  <c r="DJ83" i="14"/>
  <c r="DJ75" i="14"/>
  <c r="BX61" i="14"/>
  <c r="BX53" i="14"/>
  <c r="AL53" i="14" s="1"/>
  <c r="AH28" i="3" s="1"/>
  <c r="P134" i="3" s="1"/>
  <c r="BX45" i="14"/>
  <c r="BX37" i="14"/>
  <c r="AL37" i="14" s="1"/>
  <c r="AH12" i="3" s="1"/>
  <c r="P118" i="3" s="1"/>
  <c r="BX106" i="14"/>
  <c r="BX113" i="14"/>
  <c r="DJ112" i="14"/>
  <c r="BX95" i="14"/>
  <c r="BX120" i="14"/>
  <c r="BX112" i="14"/>
  <c r="BX98" i="14"/>
  <c r="DJ59" i="14"/>
  <c r="BX123" i="14"/>
  <c r="BX115" i="14"/>
  <c r="BX99" i="14"/>
  <c r="BX46" i="14"/>
  <c r="DJ121" i="14"/>
  <c r="DJ113" i="14"/>
  <c r="BX104" i="14"/>
  <c r="DJ85" i="14"/>
  <c r="DJ43" i="14"/>
  <c r="BX87" i="14"/>
  <c r="DJ69" i="14"/>
  <c r="DJ48" i="14"/>
  <c r="BX94" i="14"/>
  <c r="BX90" i="14"/>
  <c r="AL90" i="14" s="1"/>
  <c r="DJ76" i="14"/>
  <c r="BX58" i="14"/>
  <c r="BX42" i="14"/>
  <c r="DJ108" i="14"/>
  <c r="DJ100" i="14"/>
  <c r="DJ81" i="14"/>
  <c r="BX77" i="14"/>
  <c r="DJ60" i="14"/>
  <c r="DJ44" i="14"/>
  <c r="DJ72" i="14"/>
  <c r="DJ57" i="14"/>
  <c r="DJ49" i="14"/>
  <c r="DJ41" i="14"/>
  <c r="BX66" i="14"/>
  <c r="AL66" i="14" s="1"/>
  <c r="BX88" i="14"/>
  <c r="BX80" i="14"/>
  <c r="BX72" i="14"/>
  <c r="DJ58" i="14"/>
  <c r="DJ50" i="14"/>
  <c r="DJ42" i="14"/>
  <c r="AH110" i="3"/>
  <c r="AG40" i="3"/>
  <c r="CZ10" i="3"/>
  <c r="AG41" i="5" s="1"/>
  <c r="AE141" i="7" l="1"/>
  <c r="AL87" i="14"/>
  <c r="AG35" i="5"/>
  <c r="AE135" i="7" s="1"/>
  <c r="AG33" i="5"/>
  <c r="AG31" i="5"/>
  <c r="AG32" i="5"/>
  <c r="AL50" i="14"/>
  <c r="AH25" i="3" s="1"/>
  <c r="DA25" i="3" s="1"/>
  <c r="AL46" i="14"/>
  <c r="AH21" i="3" s="1"/>
  <c r="P127" i="3" s="1"/>
  <c r="AL43" i="14"/>
  <c r="AH18" i="3" s="1"/>
  <c r="P124" i="3" s="1"/>
  <c r="AL57" i="14"/>
  <c r="AH32" i="3" s="1"/>
  <c r="DA32" i="3" s="1"/>
  <c r="P119" i="3"/>
  <c r="AL69" i="14"/>
  <c r="AL83" i="14"/>
  <c r="AL52" i="14"/>
  <c r="AH27" i="3" s="1"/>
  <c r="P133" i="3" s="1"/>
  <c r="AL62" i="14"/>
  <c r="AH37" i="3" s="1"/>
  <c r="P143" i="3" s="1"/>
  <c r="AL84" i="14"/>
  <c r="AL110" i="14"/>
  <c r="AH90" i="3" s="1"/>
  <c r="AL82" i="14"/>
  <c r="AL121" i="14"/>
  <c r="AH101" i="3" s="1"/>
  <c r="AL55" i="14"/>
  <c r="AH30" i="3" s="1"/>
  <c r="DA30" i="3" s="1"/>
  <c r="AL80" i="14"/>
  <c r="AL54" i="14"/>
  <c r="AH29" i="3" s="1"/>
  <c r="P135" i="3" s="1"/>
  <c r="AL126" i="14"/>
  <c r="AH106" i="3" s="1"/>
  <c r="AL40" i="14"/>
  <c r="AH15" i="3" s="1"/>
  <c r="P121" i="3" s="1"/>
  <c r="AL104" i="14"/>
  <c r="AH84" i="3" s="1"/>
  <c r="AL120" i="14"/>
  <c r="AH100" i="3" s="1"/>
  <c r="AL116" i="14"/>
  <c r="AH96" i="3" s="1"/>
  <c r="AL76" i="14"/>
  <c r="AL48" i="14"/>
  <c r="AH23" i="3" s="1"/>
  <c r="P129" i="3" s="1"/>
  <c r="AL85" i="14"/>
  <c r="AL77" i="14"/>
  <c r="AL94" i="14"/>
  <c r="AL86" i="14"/>
  <c r="AL111" i="14"/>
  <c r="AH91" i="3" s="1"/>
  <c r="AL115" i="14"/>
  <c r="AH95" i="3" s="1"/>
  <c r="AL72" i="14"/>
  <c r="AL75" i="14"/>
  <c r="AL59" i="14"/>
  <c r="AH34" i="3" s="1"/>
  <c r="P140" i="3" s="1"/>
  <c r="AL102" i="14"/>
  <c r="AH82" i="3" s="1"/>
  <c r="DA12" i="3"/>
  <c r="AL99" i="14"/>
  <c r="AH79" i="3" s="1"/>
  <c r="AL98" i="14"/>
  <c r="AH78" i="3" s="1"/>
  <c r="AL45" i="14"/>
  <c r="AH20" i="3" s="1"/>
  <c r="AL109" i="14"/>
  <c r="AH89" i="3" s="1"/>
  <c r="AL92" i="14"/>
  <c r="AL112" i="14"/>
  <c r="AH92" i="3" s="1"/>
  <c r="AL47" i="14"/>
  <c r="AH22" i="3" s="1"/>
  <c r="DA22" i="3" s="1"/>
  <c r="AL101" i="14"/>
  <c r="AH81" i="3" s="1"/>
  <c r="AL56" i="14"/>
  <c r="AH31" i="3" s="1"/>
  <c r="DA31" i="3" s="1"/>
  <c r="AL119" i="14"/>
  <c r="AH99" i="3" s="1"/>
  <c r="AL124" i="14"/>
  <c r="AH104" i="3" s="1"/>
  <c r="AL74" i="14"/>
  <c r="AL106" i="14"/>
  <c r="AH86" i="3" s="1"/>
  <c r="AL71" i="14"/>
  <c r="AL123" i="14"/>
  <c r="AH103" i="3" s="1"/>
  <c r="AL73" i="14"/>
  <c r="AL127" i="14"/>
  <c r="AH107" i="3" s="1"/>
  <c r="DA28" i="3"/>
  <c r="AL125" i="14"/>
  <c r="AH105" i="3" s="1"/>
  <c r="AL41" i="14"/>
  <c r="AH16" i="3" s="1"/>
  <c r="DA16" i="3" s="1"/>
  <c r="AL79" i="14"/>
  <c r="AL105" i="14"/>
  <c r="AH85" i="3" s="1"/>
  <c r="AL89" i="14"/>
  <c r="AL49" i="14"/>
  <c r="AH24" i="3" s="1"/>
  <c r="P130" i="3" s="1"/>
  <c r="AL39" i="14"/>
  <c r="AH14" i="3" s="1"/>
  <c r="P120" i="3" s="1"/>
  <c r="AL118" i="14"/>
  <c r="AH98" i="3" s="1"/>
  <c r="AL122" i="14"/>
  <c r="AH102" i="3" s="1"/>
  <c r="AL88" i="14"/>
  <c r="AL81" i="14"/>
  <c r="AL61" i="14"/>
  <c r="AH36" i="3" s="1"/>
  <c r="AL36" i="14"/>
  <c r="AH11" i="3" s="1"/>
  <c r="P117" i="3" s="1"/>
  <c r="AL63" i="14"/>
  <c r="AH38" i="3" s="1"/>
  <c r="DA38" i="3" s="1"/>
  <c r="AL107" i="14"/>
  <c r="AH87" i="3" s="1"/>
  <c r="AL100" i="14"/>
  <c r="AH80" i="3" s="1"/>
  <c r="AL42" i="14"/>
  <c r="AH17" i="3" s="1"/>
  <c r="AL44" i="14"/>
  <c r="AH19" i="3" s="1"/>
  <c r="AL113" i="14"/>
  <c r="AH93" i="3" s="1"/>
  <c r="AL58" i="14"/>
  <c r="AH33" i="3" s="1"/>
  <c r="AL95" i="14"/>
  <c r="AL91" i="14"/>
  <c r="AL35" i="14"/>
  <c r="AH10" i="3" s="1"/>
  <c r="P116" i="3" s="1"/>
  <c r="AL60" i="14"/>
  <c r="AH35" i="3" s="1"/>
  <c r="AL108" i="14"/>
  <c r="AH88" i="3" s="1"/>
  <c r="AH76" i="3"/>
  <c r="AG41" i="3"/>
  <c r="AG75" i="3"/>
  <c r="AG109" i="3"/>
  <c r="AG19" i="5"/>
  <c r="AG16" i="5"/>
  <c r="AG20" i="5"/>
  <c r="AG39" i="5"/>
  <c r="AG36" i="5"/>
  <c r="AG38" i="5"/>
  <c r="AG18" i="5"/>
  <c r="AG25" i="5"/>
  <c r="AG28" i="5"/>
  <c r="AG29" i="5"/>
  <c r="AG27" i="5"/>
  <c r="AG14" i="5"/>
  <c r="AG30" i="5"/>
  <c r="AG10" i="5"/>
  <c r="AG12" i="5"/>
  <c r="AG24" i="5"/>
  <c r="AG9" i="5"/>
  <c r="AG37" i="5"/>
  <c r="AG23" i="5"/>
  <c r="AG13" i="5"/>
  <c r="AG11" i="5"/>
  <c r="AG17" i="5"/>
  <c r="AG40" i="5"/>
  <c r="AG15" i="5"/>
  <c r="AG22" i="5"/>
  <c r="AG26" i="5"/>
  <c r="AG34" i="5"/>
  <c r="AG21" i="5"/>
  <c r="AH97" i="3"/>
  <c r="AH83" i="3"/>
  <c r="AH94" i="3"/>
  <c r="P132" i="3"/>
  <c r="DA26" i="3"/>
  <c r="AE131" i="7" l="1"/>
  <c r="AE132" i="7"/>
  <c r="AE133" i="7"/>
  <c r="DA21" i="3"/>
  <c r="DA18" i="3"/>
  <c r="P131" i="3"/>
  <c r="P138" i="3"/>
  <c r="DA23" i="3"/>
  <c r="DA15" i="3"/>
  <c r="DA37" i="3"/>
  <c r="P136" i="3"/>
  <c r="DA29" i="3"/>
  <c r="DA27" i="3"/>
  <c r="P128" i="3"/>
  <c r="P137" i="3"/>
  <c r="DA14" i="3"/>
  <c r="DA34" i="3"/>
  <c r="P122" i="3"/>
  <c r="DA24" i="3"/>
  <c r="DA10" i="3"/>
  <c r="DA11" i="3"/>
  <c r="P144" i="3"/>
  <c r="DA20" i="3"/>
  <c r="P126" i="3"/>
  <c r="DA36" i="3"/>
  <c r="P142" i="3"/>
  <c r="P123" i="3"/>
  <c r="DA17" i="3"/>
  <c r="DA19" i="3"/>
  <c r="P125" i="3"/>
  <c r="P139" i="3"/>
  <c r="DA33" i="3"/>
  <c r="AH40" i="3"/>
  <c r="AI76" i="3" s="1"/>
  <c r="P141" i="3"/>
  <c r="DA35" i="3"/>
  <c r="AL31" i="14"/>
  <c r="P201" i="3"/>
  <c r="DA94" i="3"/>
  <c r="P203" i="3"/>
  <c r="DA96" i="3"/>
  <c r="P198" i="3"/>
  <c r="DA91" i="3"/>
  <c r="P208" i="3"/>
  <c r="DA101" i="3"/>
  <c r="P205" i="3"/>
  <c r="DA98" i="3"/>
  <c r="AE113" i="7"/>
  <c r="AE125" i="7"/>
  <c r="P214" i="3"/>
  <c r="DA107" i="3"/>
  <c r="P187" i="3"/>
  <c r="DA80" i="3"/>
  <c r="P213" i="3"/>
  <c r="DA106" i="3"/>
  <c r="P202" i="3"/>
  <c r="DA95" i="3"/>
  <c r="P189" i="3"/>
  <c r="DA82" i="3"/>
  <c r="P209" i="3"/>
  <c r="DA102" i="3"/>
  <c r="AE134" i="7"/>
  <c r="AE140" i="7"/>
  <c r="AE123" i="7"/>
  <c r="AE112" i="7"/>
  <c r="AE127" i="7"/>
  <c r="AE118" i="7"/>
  <c r="AE120" i="7"/>
  <c r="AE121" i="7"/>
  <c r="AE124" i="7"/>
  <c r="AE139" i="7"/>
  <c r="P206" i="3"/>
  <c r="DA99" i="3"/>
  <c r="P195" i="3"/>
  <c r="DA88" i="3"/>
  <c r="P200" i="3"/>
  <c r="DA93" i="3"/>
  <c r="P192" i="3"/>
  <c r="DA85" i="3"/>
  <c r="P207" i="3"/>
  <c r="DA100" i="3"/>
  <c r="P199" i="3"/>
  <c r="DA92" i="3"/>
  <c r="P194" i="3"/>
  <c r="DA87" i="3"/>
  <c r="P186" i="3"/>
  <c r="DA79" i="3"/>
  <c r="P211" i="3"/>
  <c r="DA104" i="3"/>
  <c r="AE126" i="7"/>
  <c r="AE117" i="7"/>
  <c r="AE137" i="7"/>
  <c r="AE110" i="7"/>
  <c r="AE129" i="7"/>
  <c r="AE138" i="7"/>
  <c r="AE116" i="7"/>
  <c r="P212" i="3"/>
  <c r="DA105" i="3"/>
  <c r="P196" i="3"/>
  <c r="DA89" i="3"/>
  <c r="AE115" i="7"/>
  <c r="AE114" i="7"/>
  <c r="P191" i="3"/>
  <c r="DA84" i="3"/>
  <c r="AH108" i="3"/>
  <c r="P185" i="3"/>
  <c r="DA78" i="3"/>
  <c r="P188" i="3"/>
  <c r="DA81" i="3"/>
  <c r="P190" i="3"/>
  <c r="DA83" i="3"/>
  <c r="P193" i="3"/>
  <c r="DA86" i="3"/>
  <c r="P204" i="3"/>
  <c r="DA97" i="3"/>
  <c r="P197" i="3"/>
  <c r="DA90" i="3"/>
  <c r="P210" i="3"/>
  <c r="DA103" i="3"/>
  <c r="AE122" i="7"/>
  <c r="AE111" i="7"/>
  <c r="AE109" i="7"/>
  <c r="AE130" i="7"/>
  <c r="AE128" i="7"/>
  <c r="AE136" i="7"/>
  <c r="AE119" i="7"/>
  <c r="AH46" i="3"/>
  <c r="AH49" i="3"/>
  <c r="AL13" i="14" s="1"/>
  <c r="AH57" i="3"/>
  <c r="AH58" i="3"/>
  <c r="AH59" i="3"/>
  <c r="AH47" i="3"/>
  <c r="AH66" i="3"/>
  <c r="AH69" i="3"/>
  <c r="AH61" i="3"/>
  <c r="AH53" i="3"/>
  <c r="AH64" i="3"/>
  <c r="AH65" i="3"/>
  <c r="AH45" i="3"/>
  <c r="AH50" i="3"/>
  <c r="AH44" i="3"/>
  <c r="AH73" i="3"/>
  <c r="AH52" i="3"/>
  <c r="AH71" i="3"/>
  <c r="AH62" i="3"/>
  <c r="AH67" i="3"/>
  <c r="AH68" i="3"/>
  <c r="AH70" i="3"/>
  <c r="AH55" i="3"/>
  <c r="AH51" i="3"/>
  <c r="AH63" i="3"/>
  <c r="AH72" i="3"/>
  <c r="AH48" i="3"/>
  <c r="AH54" i="3"/>
  <c r="AH56" i="3"/>
  <c r="AH60" i="3"/>
  <c r="P146" i="3" l="1"/>
  <c r="P215" i="3"/>
  <c r="P157" i="3"/>
  <c r="DA51" i="3"/>
  <c r="P171" i="3"/>
  <c r="DA65" i="3"/>
  <c r="P154" i="3"/>
  <c r="DA48" i="3"/>
  <c r="P172" i="3"/>
  <c r="DA66" i="3"/>
  <c r="P179" i="3"/>
  <c r="DA73" i="3"/>
  <c r="P164" i="3"/>
  <c r="DA58" i="3"/>
  <c r="P168" i="3"/>
  <c r="DA62" i="3"/>
  <c r="P170" i="3"/>
  <c r="DA64" i="3"/>
  <c r="P166" i="3"/>
  <c r="DA60" i="3"/>
  <c r="P178" i="3"/>
  <c r="DA72" i="3"/>
  <c r="P176" i="3"/>
  <c r="DA70" i="3"/>
  <c r="P177" i="3"/>
  <c r="DA71" i="3"/>
  <c r="P156" i="3"/>
  <c r="DA50" i="3"/>
  <c r="P159" i="3"/>
  <c r="DA53" i="3"/>
  <c r="P153" i="3"/>
  <c r="DA47" i="3"/>
  <c r="P155" i="3"/>
  <c r="DA49" i="3"/>
  <c r="P160" i="3"/>
  <c r="DA54" i="3"/>
  <c r="P173" i="3"/>
  <c r="DA67" i="3"/>
  <c r="P175" i="3"/>
  <c r="DA69" i="3"/>
  <c r="P161" i="3"/>
  <c r="DA55" i="3"/>
  <c r="AL10" i="14"/>
  <c r="AL11" i="14"/>
  <c r="AH74" i="3"/>
  <c r="AH109" i="3" s="1"/>
  <c r="P150" i="3"/>
  <c r="DA44" i="3"/>
  <c r="P163" i="3"/>
  <c r="DA57" i="3"/>
  <c r="P162" i="3"/>
  <c r="DA56" i="3"/>
  <c r="P169" i="3"/>
  <c r="DA63" i="3"/>
  <c r="P174" i="3"/>
  <c r="DA68" i="3"/>
  <c r="P158" i="3"/>
  <c r="DA52" i="3"/>
  <c r="AL12" i="14"/>
  <c r="P151" i="3"/>
  <c r="DA45" i="3"/>
  <c r="P167" i="3"/>
  <c r="DA61" i="3"/>
  <c r="P165" i="3"/>
  <c r="DA59" i="3"/>
  <c r="AL9" i="14"/>
  <c r="P152" i="3"/>
  <c r="DA46" i="3"/>
  <c r="AH41" i="5" l="1"/>
  <c r="AF141" i="7" s="1"/>
  <c r="AH31" i="5"/>
  <c r="AF131" i="7" s="1"/>
  <c r="P180" i="3"/>
  <c r="P219" i="3" s="1"/>
  <c r="AH32" i="5"/>
  <c r="AF132" i="7" s="1"/>
  <c r="AH33" i="5"/>
  <c r="AF133" i="7" s="1"/>
  <c r="AH35" i="5"/>
  <c r="AF135" i="7" s="1"/>
  <c r="AI110" i="3"/>
  <c r="AH75" i="3"/>
  <c r="AH41" i="3"/>
  <c r="AH39" i="5"/>
  <c r="AH16" i="5"/>
  <c r="AH12" i="5"/>
  <c r="AH22" i="5"/>
  <c r="AH11" i="5"/>
  <c r="AH10" i="5"/>
  <c r="AH29" i="5"/>
  <c r="AH37" i="5"/>
  <c r="AH15" i="5"/>
  <c r="AH23" i="5"/>
  <c r="AH19" i="5"/>
  <c r="AH20" i="5"/>
  <c r="AH28" i="5"/>
  <c r="AH27" i="5"/>
  <c r="AH26" i="5"/>
  <c r="AH30" i="5"/>
  <c r="AH21" i="5"/>
  <c r="AH17" i="5"/>
  <c r="AH14" i="5"/>
  <c r="AH40" i="5"/>
  <c r="AH36" i="5"/>
  <c r="AH18" i="5"/>
  <c r="AH13" i="5"/>
  <c r="AH25" i="5"/>
  <c r="AH34" i="5"/>
  <c r="AH9" i="5"/>
  <c r="AH38" i="5"/>
  <c r="AH24" i="5"/>
  <c r="BY68" i="14"/>
  <c r="DK67" i="14"/>
  <c r="DK36" i="14"/>
  <c r="BY39" i="14"/>
  <c r="DK40" i="14"/>
  <c r="BY43" i="14"/>
  <c r="DK44" i="14"/>
  <c r="BY47" i="14"/>
  <c r="DK48" i="14"/>
  <c r="BY51" i="14"/>
  <c r="DK52" i="14"/>
  <c r="BY55" i="14"/>
  <c r="DK56" i="14"/>
  <c r="BY59" i="14"/>
  <c r="DK60" i="14"/>
  <c r="BY63" i="14"/>
  <c r="DK71" i="14"/>
  <c r="BY72" i="14"/>
  <c r="DK75" i="14"/>
  <c r="BY76" i="14"/>
  <c r="DK79" i="14"/>
  <c r="BY80" i="14"/>
  <c r="DK83" i="14"/>
  <c r="BY84" i="14"/>
  <c r="DK87" i="14"/>
  <c r="BY88" i="14"/>
  <c r="DK91" i="14"/>
  <c r="BY92" i="14"/>
  <c r="BY38" i="14"/>
  <c r="DK39" i="14"/>
  <c r="BY42" i="14"/>
  <c r="DK43" i="14"/>
  <c r="BY46" i="14"/>
  <c r="DK47" i="14"/>
  <c r="BY50" i="14"/>
  <c r="DK51" i="14"/>
  <c r="BY54" i="14"/>
  <c r="DK55" i="14"/>
  <c r="BY58" i="14"/>
  <c r="DK59" i="14"/>
  <c r="BY62" i="14"/>
  <c r="DK63" i="14"/>
  <c r="BY69" i="14"/>
  <c r="DK72" i="14"/>
  <c r="BY73" i="14"/>
  <c r="BY66" i="14"/>
  <c r="BY37" i="14"/>
  <c r="DK42" i="14"/>
  <c r="BY45" i="14"/>
  <c r="DK50" i="14"/>
  <c r="BY53" i="14"/>
  <c r="DK58" i="14"/>
  <c r="BY61" i="14"/>
  <c r="DK69" i="14"/>
  <c r="BY74" i="14"/>
  <c r="DK76" i="14"/>
  <c r="DK77" i="14"/>
  <c r="DK78" i="14"/>
  <c r="BY89" i="14"/>
  <c r="BY90" i="14"/>
  <c r="BY91" i="14"/>
  <c r="DK92" i="14"/>
  <c r="BY93" i="14"/>
  <c r="DK100" i="14"/>
  <c r="BY101" i="14"/>
  <c r="DK104" i="14"/>
  <c r="BY105" i="14"/>
  <c r="DK108" i="14"/>
  <c r="BY109" i="14"/>
  <c r="DK66" i="14"/>
  <c r="DK37" i="14"/>
  <c r="BY40" i="14"/>
  <c r="DK45" i="14"/>
  <c r="BY48" i="14"/>
  <c r="DK53" i="14"/>
  <c r="BY56" i="14"/>
  <c r="DK61" i="14"/>
  <c r="BY71" i="14"/>
  <c r="DK74" i="14"/>
  <c r="BY85" i="14"/>
  <c r="BY86" i="14"/>
  <c r="BY87" i="14"/>
  <c r="DK88" i="14"/>
  <c r="DK89" i="14"/>
  <c r="DK90" i="14"/>
  <c r="DK93" i="14"/>
  <c r="BY94" i="14"/>
  <c r="BY98" i="14"/>
  <c r="DK101" i="14"/>
  <c r="BY102" i="14"/>
  <c r="BY35" i="14"/>
  <c r="DK38" i="14"/>
  <c r="BY41" i="14"/>
  <c r="DK46" i="14"/>
  <c r="BY49" i="14"/>
  <c r="DK54" i="14"/>
  <c r="BY57" i="14"/>
  <c r="DK62" i="14"/>
  <c r="BY70" i="14"/>
  <c r="DK73" i="14"/>
  <c r="BY81" i="14"/>
  <c r="BY82" i="14"/>
  <c r="BY83" i="14"/>
  <c r="AM83" i="14" s="1"/>
  <c r="AI61" i="3" s="1"/>
  <c r="DK84" i="14"/>
  <c r="DK85" i="14"/>
  <c r="DK86" i="14"/>
  <c r="DK68" i="14"/>
  <c r="DK49" i="14"/>
  <c r="BY60" i="14"/>
  <c r="BY75" i="14"/>
  <c r="DK99" i="14"/>
  <c r="DK103" i="14"/>
  <c r="DK113" i="14"/>
  <c r="BY114" i="14"/>
  <c r="DK117" i="14"/>
  <c r="BY118" i="14"/>
  <c r="DK121" i="14"/>
  <c r="BY122" i="14"/>
  <c r="DK125" i="14"/>
  <c r="BY126" i="14"/>
  <c r="DK35" i="14"/>
  <c r="BY67" i="14"/>
  <c r="AM67" i="14" s="1"/>
  <c r="AI45" i="3" s="1"/>
  <c r="DK41" i="14"/>
  <c r="BY52" i="14"/>
  <c r="BY77" i="14"/>
  <c r="AM77" i="14" s="1"/>
  <c r="AI55" i="3" s="1"/>
  <c r="BY79" i="14"/>
  <c r="DK81" i="14"/>
  <c r="BY95" i="14"/>
  <c r="DK98" i="14"/>
  <c r="BY110" i="14"/>
  <c r="BY111" i="14"/>
  <c r="DK114" i="14"/>
  <c r="BY115" i="14"/>
  <c r="DK118" i="14"/>
  <c r="BY119" i="14"/>
  <c r="DK122" i="14"/>
  <c r="BY123" i="14"/>
  <c r="DK126" i="14"/>
  <c r="BY44" i="14"/>
  <c r="AM44" i="14" s="1"/>
  <c r="AI19" i="3" s="1"/>
  <c r="DK95" i="14"/>
  <c r="BY100" i="14"/>
  <c r="BY106" i="14"/>
  <c r="BY107" i="14"/>
  <c r="BY108" i="14"/>
  <c r="AM108" i="14" s="1"/>
  <c r="DK109" i="14"/>
  <c r="DK110" i="14"/>
  <c r="DK111" i="14"/>
  <c r="BY112" i="14"/>
  <c r="DK115" i="14"/>
  <c r="BY116" i="14"/>
  <c r="DK119" i="14"/>
  <c r="BY120" i="14"/>
  <c r="DK123" i="14"/>
  <c r="BY124" i="14"/>
  <c r="BY121" i="14"/>
  <c r="DK124" i="14"/>
  <c r="BY127" i="14"/>
  <c r="DK106" i="14"/>
  <c r="DK120" i="14"/>
  <c r="DK57" i="14"/>
  <c r="DK70" i="14"/>
  <c r="DK82" i="14"/>
  <c r="BY99" i="14"/>
  <c r="AM99" i="14" s="1"/>
  <c r="DK102" i="14"/>
  <c r="BY103" i="14"/>
  <c r="DK105" i="14"/>
  <c r="DK107" i="14"/>
  <c r="DK112" i="14"/>
  <c r="BY125" i="14"/>
  <c r="DK127" i="14"/>
  <c r="BY78" i="14"/>
  <c r="BY117" i="14"/>
  <c r="DK80" i="14"/>
  <c r="DK94" i="14"/>
  <c r="BY113" i="14"/>
  <c r="DK116" i="14"/>
  <c r="BY36" i="14"/>
  <c r="BY104" i="14"/>
  <c r="AM104" i="14" s="1"/>
  <c r="P216" i="3" l="1"/>
  <c r="AM100" i="14"/>
  <c r="AI80" i="3" s="1"/>
  <c r="AM103" i="14"/>
  <c r="AI83" i="3" s="1"/>
  <c r="AM124" i="14"/>
  <c r="AI104" i="3" s="1"/>
  <c r="AM36" i="14"/>
  <c r="AI11" i="3" s="1"/>
  <c r="DB11" i="3" s="1"/>
  <c r="AM125" i="14"/>
  <c r="AI105" i="3" s="1"/>
  <c r="AM60" i="14"/>
  <c r="AI35" i="3" s="1"/>
  <c r="DB35" i="3" s="1"/>
  <c r="AM91" i="14"/>
  <c r="AI69" i="3" s="1"/>
  <c r="DB69" i="3" s="1"/>
  <c r="AM75" i="14"/>
  <c r="AI53" i="3" s="1"/>
  <c r="DB53" i="3" s="1"/>
  <c r="AM117" i="14"/>
  <c r="AI97" i="3" s="1"/>
  <c r="AM52" i="14"/>
  <c r="AI27" i="3" s="1"/>
  <c r="DB27" i="3" s="1"/>
  <c r="AM116" i="14"/>
  <c r="AI96" i="3" s="1"/>
  <c r="AM79" i="14"/>
  <c r="AI57" i="3" s="1"/>
  <c r="DB57" i="3" s="1"/>
  <c r="AM122" i="14"/>
  <c r="AI102" i="3" s="1"/>
  <c r="AM114" i="14"/>
  <c r="AI94" i="3" s="1"/>
  <c r="AM102" i="14"/>
  <c r="AI82" i="3" s="1"/>
  <c r="AM87" i="14"/>
  <c r="AI65" i="3" s="1"/>
  <c r="DB65" i="3" s="1"/>
  <c r="AM71" i="14"/>
  <c r="AI49" i="3" s="1"/>
  <c r="AM48" i="14"/>
  <c r="AI23" i="3" s="1"/>
  <c r="DB23" i="3" s="1"/>
  <c r="AM88" i="14"/>
  <c r="AI66" i="3" s="1"/>
  <c r="DB66" i="3" s="1"/>
  <c r="AM80" i="14"/>
  <c r="AI58" i="3" s="1"/>
  <c r="DB58" i="3" s="1"/>
  <c r="AM72" i="14"/>
  <c r="AI50" i="3" s="1"/>
  <c r="DB50" i="3" s="1"/>
  <c r="AM59" i="14"/>
  <c r="AI34" i="3" s="1"/>
  <c r="DB34" i="3" s="1"/>
  <c r="AM51" i="14"/>
  <c r="AI26" i="3" s="1"/>
  <c r="DB26" i="3" s="1"/>
  <c r="AM43" i="14"/>
  <c r="AI18" i="3" s="1"/>
  <c r="DB18" i="3" s="1"/>
  <c r="AM56" i="14"/>
  <c r="AI31" i="3" s="1"/>
  <c r="DB31" i="3" s="1"/>
  <c r="AM40" i="14"/>
  <c r="AI15" i="3" s="1"/>
  <c r="DB15" i="3" s="1"/>
  <c r="AM113" i="14"/>
  <c r="AI93" i="3" s="1"/>
  <c r="AM121" i="14"/>
  <c r="AI101" i="3" s="1"/>
  <c r="AM12" i="14"/>
  <c r="DB45" i="3"/>
  <c r="AM66" i="14"/>
  <c r="AI44" i="3" s="1"/>
  <c r="AF124" i="7"/>
  <c r="AF140" i="7"/>
  <c r="AF137" i="7"/>
  <c r="AM127" i="14"/>
  <c r="AI107" i="3" s="1"/>
  <c r="AM123" i="14"/>
  <c r="AI103" i="3" s="1"/>
  <c r="AM115" i="14"/>
  <c r="AI95" i="3" s="1"/>
  <c r="DB55" i="3"/>
  <c r="AM81" i="14"/>
  <c r="AI59" i="3" s="1"/>
  <c r="AM57" i="14"/>
  <c r="AI32" i="3" s="1"/>
  <c r="AM41" i="14"/>
  <c r="AI16" i="3" s="1"/>
  <c r="AM86" i="14"/>
  <c r="AI64" i="3" s="1"/>
  <c r="AM109" i="14"/>
  <c r="AI89" i="3" s="1"/>
  <c r="AM101" i="14"/>
  <c r="AI81" i="3" s="1"/>
  <c r="AM61" i="14"/>
  <c r="AI36" i="3" s="1"/>
  <c r="AM45" i="14"/>
  <c r="AI20" i="3" s="1"/>
  <c r="AM73" i="14"/>
  <c r="AI51" i="3" s="1"/>
  <c r="AM62" i="14"/>
  <c r="AI37" i="3" s="1"/>
  <c r="AM54" i="14"/>
  <c r="AI29" i="3" s="1"/>
  <c r="AM46" i="14"/>
  <c r="AI21" i="3" s="1"/>
  <c r="AM38" i="14"/>
  <c r="AI13" i="3" s="1"/>
  <c r="AM68" i="14"/>
  <c r="AI46" i="3" s="1"/>
  <c r="AF138" i="7"/>
  <c r="AF113" i="7"/>
  <c r="AF114" i="7"/>
  <c r="AF126" i="7"/>
  <c r="AF119" i="7"/>
  <c r="AF129" i="7"/>
  <c r="AF112" i="7"/>
  <c r="AM110" i="14"/>
  <c r="AI90" i="3" s="1"/>
  <c r="AF125" i="7"/>
  <c r="AF120" i="7"/>
  <c r="AM120" i="14"/>
  <c r="AI100" i="3" s="1"/>
  <c r="AM112" i="14"/>
  <c r="AI92" i="3" s="1"/>
  <c r="AM95" i="14"/>
  <c r="AI73" i="3" s="1"/>
  <c r="AM126" i="14"/>
  <c r="AI106" i="3" s="1"/>
  <c r="AM118" i="14"/>
  <c r="AI98" i="3" s="1"/>
  <c r="AM98" i="14"/>
  <c r="AI78" i="3" s="1"/>
  <c r="AM85" i="14"/>
  <c r="AI63" i="3" s="1"/>
  <c r="AM90" i="14"/>
  <c r="AI68" i="3" s="1"/>
  <c r="AM92" i="14"/>
  <c r="AI70" i="3" s="1"/>
  <c r="AM84" i="14"/>
  <c r="AI62" i="3" s="1"/>
  <c r="AM76" i="14"/>
  <c r="AI54" i="3" s="1"/>
  <c r="AM63" i="14"/>
  <c r="AI38" i="3" s="1"/>
  <c r="AM55" i="14"/>
  <c r="AI30" i="3" s="1"/>
  <c r="AM47" i="14"/>
  <c r="AI22" i="3" s="1"/>
  <c r="AM39" i="14"/>
  <c r="AI14" i="3" s="1"/>
  <c r="AF109" i="7"/>
  <c r="AF118" i="7"/>
  <c r="AF117" i="7"/>
  <c r="AF127" i="7"/>
  <c r="AF123" i="7"/>
  <c r="AF110" i="7"/>
  <c r="AF116" i="7"/>
  <c r="AI88" i="3"/>
  <c r="AI79" i="3"/>
  <c r="AI84" i="3"/>
  <c r="AM106" i="14"/>
  <c r="AI86" i="3" s="1"/>
  <c r="AM82" i="14"/>
  <c r="AI60" i="3" s="1"/>
  <c r="AF130" i="7"/>
  <c r="AF122" i="7"/>
  <c r="AM78" i="14"/>
  <c r="AI56" i="3" s="1"/>
  <c r="AM107" i="14"/>
  <c r="AI87" i="3" s="1"/>
  <c r="DB19" i="3"/>
  <c r="AM119" i="14"/>
  <c r="AI99" i="3" s="1"/>
  <c r="AM111" i="14"/>
  <c r="AI91" i="3" s="1"/>
  <c r="DB61" i="3"/>
  <c r="AM70" i="14"/>
  <c r="AI48" i="3" s="1"/>
  <c r="AM49" i="14"/>
  <c r="AI24" i="3" s="1"/>
  <c r="AM35" i="14"/>
  <c r="AM94" i="14"/>
  <c r="AI72" i="3" s="1"/>
  <c r="AM105" i="14"/>
  <c r="AI85" i="3" s="1"/>
  <c r="AM93" i="14"/>
  <c r="AI71" i="3" s="1"/>
  <c r="AM89" i="14"/>
  <c r="AI67" i="3" s="1"/>
  <c r="AM74" i="14"/>
  <c r="AI52" i="3" s="1"/>
  <c r="AM53" i="14"/>
  <c r="AI28" i="3" s="1"/>
  <c r="AM37" i="14"/>
  <c r="AI12" i="3" s="1"/>
  <c r="AM69" i="14"/>
  <c r="AI47" i="3" s="1"/>
  <c r="AM58" i="14"/>
  <c r="AI33" i="3" s="1"/>
  <c r="AM50" i="14"/>
  <c r="AI25" i="3" s="1"/>
  <c r="AM42" i="14"/>
  <c r="AI17" i="3" s="1"/>
  <c r="AF134" i="7"/>
  <c r="AF136" i="7"/>
  <c r="AF121" i="7"/>
  <c r="AF128" i="7"/>
  <c r="AF115" i="7"/>
  <c r="AF111" i="7"/>
  <c r="AF139" i="7"/>
  <c r="P181" i="3"/>
  <c r="P147" i="3"/>
  <c r="DB49" i="3" l="1"/>
  <c r="AM13" i="14"/>
  <c r="DB87" i="3"/>
  <c r="DB85" i="3"/>
  <c r="DB86" i="3"/>
  <c r="DB98" i="3"/>
  <c r="DB90" i="3"/>
  <c r="DB99" i="3"/>
  <c r="DB47" i="3"/>
  <c r="AM31" i="14"/>
  <c r="AI10" i="3"/>
  <c r="DB92" i="3"/>
  <c r="DB16" i="3"/>
  <c r="DB17" i="3"/>
  <c r="DB12" i="3"/>
  <c r="DB71" i="3"/>
  <c r="DB24" i="3"/>
  <c r="DB89" i="3"/>
  <c r="DB106" i="3"/>
  <c r="DB103" i="3"/>
  <c r="DB83" i="3"/>
  <c r="DB104" i="3"/>
  <c r="DB100" i="3"/>
  <c r="DB96" i="3"/>
  <c r="DB22" i="3"/>
  <c r="DB62" i="3"/>
  <c r="DB73" i="3"/>
  <c r="DB29" i="3"/>
  <c r="DB36" i="3"/>
  <c r="DB32" i="3"/>
  <c r="DB67" i="3"/>
  <c r="DB95" i="3"/>
  <c r="DB84" i="3"/>
  <c r="DB91" i="3"/>
  <c r="DB14" i="3"/>
  <c r="DB20" i="3"/>
  <c r="DB25" i="3"/>
  <c r="DB28" i="3"/>
  <c r="DB48" i="3"/>
  <c r="DB105" i="3"/>
  <c r="DB80" i="3"/>
  <c r="DB81" i="3"/>
  <c r="DB79" i="3"/>
  <c r="DB94" i="3"/>
  <c r="DB30" i="3"/>
  <c r="DB70" i="3"/>
  <c r="DB63" i="3"/>
  <c r="AM9" i="14"/>
  <c r="DB46" i="3"/>
  <c r="DB37" i="3"/>
  <c r="DB59" i="3"/>
  <c r="DB56" i="3"/>
  <c r="DB60" i="3"/>
  <c r="DB102" i="3"/>
  <c r="DB88" i="3"/>
  <c r="DB54" i="3"/>
  <c r="DB21" i="3"/>
  <c r="AM10" i="14"/>
  <c r="AI74" i="3"/>
  <c r="AM11" i="14"/>
  <c r="DB44" i="3"/>
  <c r="DB33" i="3"/>
  <c r="DB52" i="3"/>
  <c r="DB72" i="3"/>
  <c r="DB82" i="3"/>
  <c r="DB107" i="3"/>
  <c r="DB97" i="3"/>
  <c r="AI108" i="3"/>
  <c r="DB78" i="3"/>
  <c r="DB93" i="3"/>
  <c r="DB101" i="3"/>
  <c r="DB38" i="3"/>
  <c r="DB68" i="3"/>
  <c r="DB13" i="3"/>
  <c r="DB51" i="3"/>
  <c r="DB64" i="3"/>
  <c r="DL68" i="14" l="1"/>
  <c r="BZ66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35" i="14"/>
  <c r="DL37" i="14"/>
  <c r="DL41" i="14"/>
  <c r="DL45" i="14"/>
  <c r="DL49" i="14"/>
  <c r="DL53" i="14"/>
  <c r="DL57" i="14"/>
  <c r="DL61" i="14"/>
  <c r="DL71" i="14"/>
  <c r="BZ72" i="14"/>
  <c r="DL75" i="14"/>
  <c r="BZ76" i="14"/>
  <c r="DL79" i="14"/>
  <c r="BZ80" i="14"/>
  <c r="DL83" i="14"/>
  <c r="BZ84" i="14"/>
  <c r="DL87" i="14"/>
  <c r="BZ88" i="14"/>
  <c r="DL91" i="14"/>
  <c r="BZ92" i="14"/>
  <c r="DL35" i="14"/>
  <c r="BZ68" i="14"/>
  <c r="DL66" i="14"/>
  <c r="BZ67" i="14"/>
  <c r="DL36" i="14"/>
  <c r="DL40" i="14"/>
  <c r="DL44" i="14"/>
  <c r="DL48" i="14"/>
  <c r="DL52" i="14"/>
  <c r="DL56" i="14"/>
  <c r="DL60" i="14"/>
  <c r="BZ69" i="14"/>
  <c r="DL72" i="14"/>
  <c r="BZ73" i="14"/>
  <c r="DL42" i="14"/>
  <c r="DL50" i="14"/>
  <c r="DL58" i="14"/>
  <c r="BZ70" i="14"/>
  <c r="DL73" i="14"/>
  <c r="BZ85" i="14"/>
  <c r="BZ86" i="14"/>
  <c r="BZ87" i="14"/>
  <c r="DL88" i="14"/>
  <c r="DL89" i="14"/>
  <c r="DL90" i="14"/>
  <c r="BZ93" i="14"/>
  <c r="DL98" i="14"/>
  <c r="DL100" i="14"/>
  <c r="BZ101" i="14"/>
  <c r="DL104" i="14"/>
  <c r="BZ105" i="14"/>
  <c r="DL108" i="14"/>
  <c r="BZ109" i="14"/>
  <c r="DL43" i="14"/>
  <c r="DL51" i="14"/>
  <c r="DL59" i="14"/>
  <c r="DL70" i="14"/>
  <c r="BZ75" i="14"/>
  <c r="BZ81" i="14"/>
  <c r="BZ82" i="14"/>
  <c r="BZ83" i="14"/>
  <c r="DL84" i="14"/>
  <c r="DL85" i="14"/>
  <c r="DL86" i="14"/>
  <c r="DL93" i="14"/>
  <c r="BZ94" i="14"/>
  <c r="DL101" i="14"/>
  <c r="BZ102" i="14"/>
  <c r="DL67" i="14"/>
  <c r="DL38" i="14"/>
  <c r="DL46" i="14"/>
  <c r="DL54" i="14"/>
  <c r="DL62" i="14"/>
  <c r="DL69" i="14"/>
  <c r="BZ74" i="14"/>
  <c r="BZ77" i="14"/>
  <c r="BZ78" i="14"/>
  <c r="BZ79" i="14"/>
  <c r="DL80" i="14"/>
  <c r="DL81" i="14"/>
  <c r="DL82" i="14"/>
  <c r="DL55" i="14"/>
  <c r="DL76" i="14"/>
  <c r="DL78" i="14"/>
  <c r="DL95" i="14"/>
  <c r="BZ98" i="14"/>
  <c r="BZ100" i="14"/>
  <c r="BZ110" i="14"/>
  <c r="BZ111" i="14"/>
  <c r="DL113" i="14"/>
  <c r="BZ114" i="14"/>
  <c r="DL117" i="14"/>
  <c r="BZ118" i="14"/>
  <c r="DL121" i="14"/>
  <c r="BZ122" i="14"/>
  <c r="DL125" i="14"/>
  <c r="BZ126" i="14"/>
  <c r="DL47" i="14"/>
  <c r="BZ89" i="14"/>
  <c r="DL94" i="14"/>
  <c r="BZ99" i="14"/>
  <c r="DL102" i="14"/>
  <c r="BZ106" i="14"/>
  <c r="BZ107" i="14"/>
  <c r="BZ108" i="14"/>
  <c r="DL109" i="14"/>
  <c r="DL110" i="14"/>
  <c r="DL111" i="14"/>
  <c r="DL114" i="14"/>
  <c r="BZ115" i="14"/>
  <c r="DL118" i="14"/>
  <c r="BZ119" i="14"/>
  <c r="DL122" i="14"/>
  <c r="BZ123" i="14"/>
  <c r="DL126" i="14"/>
  <c r="DL39" i="14"/>
  <c r="BZ71" i="14"/>
  <c r="AN71" i="14" s="1"/>
  <c r="DL74" i="14"/>
  <c r="DL77" i="14"/>
  <c r="BZ91" i="14"/>
  <c r="DL92" i="14"/>
  <c r="DL99" i="14"/>
  <c r="BZ103" i="14"/>
  <c r="BZ104" i="14"/>
  <c r="DL105" i="14"/>
  <c r="DL106" i="14"/>
  <c r="DL107" i="14"/>
  <c r="BZ112" i="14"/>
  <c r="DL115" i="14"/>
  <c r="BZ116" i="14"/>
  <c r="DL119" i="14"/>
  <c r="BZ120" i="14"/>
  <c r="DL123" i="14"/>
  <c r="BZ124" i="14"/>
  <c r="BZ117" i="14"/>
  <c r="DL120" i="14"/>
  <c r="DL127" i="14"/>
  <c r="DL116" i="14"/>
  <c r="BZ90" i="14"/>
  <c r="BZ95" i="14"/>
  <c r="BZ121" i="14"/>
  <c r="DL124" i="14"/>
  <c r="BZ113" i="14"/>
  <c r="DL63" i="14"/>
  <c r="DL103" i="14"/>
  <c r="DL112" i="14"/>
  <c r="BZ125" i="14"/>
  <c r="BZ127" i="14"/>
  <c r="AI40" i="3"/>
  <c r="AI75" i="3" s="1"/>
  <c r="DB10" i="3"/>
  <c r="AI41" i="5" s="1"/>
  <c r="AJ110" i="3"/>
  <c r="AG141" i="7" l="1"/>
  <c r="AI35" i="5"/>
  <c r="AG135" i="7" s="1"/>
  <c r="AI31" i="5"/>
  <c r="AI32" i="5"/>
  <c r="AI33" i="5"/>
  <c r="AN75" i="14"/>
  <c r="AN83" i="14"/>
  <c r="AN98" i="14"/>
  <c r="AJ78" i="3" s="1"/>
  <c r="AN68" i="14"/>
  <c r="AN91" i="14"/>
  <c r="AN79" i="14"/>
  <c r="AN87" i="14"/>
  <c r="AN73" i="14"/>
  <c r="AN95" i="14"/>
  <c r="AN90" i="14"/>
  <c r="AN121" i="14"/>
  <c r="AJ101" i="3" s="1"/>
  <c r="AN112" i="14"/>
  <c r="AJ92" i="3" s="1"/>
  <c r="AN104" i="14"/>
  <c r="AJ84" i="3" s="1"/>
  <c r="AN119" i="14"/>
  <c r="AJ99" i="3" s="1"/>
  <c r="AN107" i="14"/>
  <c r="AJ87" i="3" s="1"/>
  <c r="AN110" i="14"/>
  <c r="AJ90" i="3" s="1"/>
  <c r="AN77" i="14"/>
  <c r="AN102" i="14"/>
  <c r="AJ82" i="3" s="1"/>
  <c r="AN82" i="14"/>
  <c r="AN85" i="14"/>
  <c r="AN69" i="14"/>
  <c r="AN67" i="14"/>
  <c r="AN92" i="14"/>
  <c r="AN84" i="14"/>
  <c r="AN76" i="14"/>
  <c r="AN55" i="14"/>
  <c r="AJ30" i="3" s="1"/>
  <c r="DC30" i="3" s="1"/>
  <c r="AN51" i="14"/>
  <c r="AJ26" i="3" s="1"/>
  <c r="DC26" i="3" s="1"/>
  <c r="AN47" i="14"/>
  <c r="AJ22" i="3" s="1"/>
  <c r="DC22" i="3" s="1"/>
  <c r="AN43" i="14"/>
  <c r="AJ18" i="3" s="1"/>
  <c r="DC18" i="3" s="1"/>
  <c r="AN66" i="14"/>
  <c r="AN127" i="14"/>
  <c r="AJ107" i="3" s="1"/>
  <c r="AN113" i="14"/>
  <c r="AJ93" i="3" s="1"/>
  <c r="AN63" i="14"/>
  <c r="AJ38" i="3" s="1"/>
  <c r="AN39" i="14"/>
  <c r="AJ14" i="3" s="1"/>
  <c r="AJ76" i="3"/>
  <c r="AI41" i="3"/>
  <c r="AN124" i="14"/>
  <c r="AJ104" i="3" s="1"/>
  <c r="AN108" i="14"/>
  <c r="AJ88" i="3" s="1"/>
  <c r="AN99" i="14"/>
  <c r="AJ79" i="3" s="1"/>
  <c r="AN126" i="14"/>
  <c r="AJ106" i="3" s="1"/>
  <c r="AN118" i="14"/>
  <c r="AJ98" i="3" s="1"/>
  <c r="AN111" i="14"/>
  <c r="AJ91" i="3" s="1"/>
  <c r="AN78" i="14"/>
  <c r="AN109" i="14"/>
  <c r="AJ89" i="3" s="1"/>
  <c r="AN101" i="14"/>
  <c r="AJ81" i="3" s="1"/>
  <c r="AN86" i="14"/>
  <c r="AN35" i="14"/>
  <c r="AN60" i="14"/>
  <c r="AJ35" i="3" s="1"/>
  <c r="AN56" i="14"/>
  <c r="AJ31" i="3" s="1"/>
  <c r="AN52" i="14"/>
  <c r="AJ27" i="3" s="1"/>
  <c r="AN48" i="14"/>
  <c r="AJ23" i="3" s="1"/>
  <c r="AN44" i="14"/>
  <c r="AJ19" i="3" s="1"/>
  <c r="AN40" i="14"/>
  <c r="AJ15" i="3" s="1"/>
  <c r="AN36" i="14"/>
  <c r="AJ11" i="3" s="1"/>
  <c r="AI36" i="5"/>
  <c r="AI16" i="5"/>
  <c r="AI19" i="5"/>
  <c r="AI20" i="5"/>
  <c r="AI39" i="5"/>
  <c r="AI37" i="5"/>
  <c r="AI18" i="5"/>
  <c r="AI25" i="5"/>
  <c r="AI14" i="5"/>
  <c r="AI26" i="5"/>
  <c r="AI34" i="5"/>
  <c r="AI11" i="5"/>
  <c r="AI24" i="5"/>
  <c r="AI15" i="5"/>
  <c r="AI29" i="5"/>
  <c r="AI22" i="5"/>
  <c r="AI27" i="5"/>
  <c r="AI23" i="5"/>
  <c r="AI38" i="5"/>
  <c r="AI12" i="5"/>
  <c r="AI9" i="5"/>
  <c r="AI17" i="5"/>
  <c r="AI40" i="5"/>
  <c r="AI28" i="5"/>
  <c r="AI30" i="5"/>
  <c r="AI13" i="5"/>
  <c r="AI21" i="5"/>
  <c r="AI10" i="5"/>
  <c r="AN59" i="14"/>
  <c r="AJ34" i="3" s="1"/>
  <c r="AN125" i="14"/>
  <c r="AJ105" i="3" s="1"/>
  <c r="AN117" i="14"/>
  <c r="AJ97" i="3" s="1"/>
  <c r="AN103" i="14"/>
  <c r="AJ83" i="3" s="1"/>
  <c r="AN106" i="14"/>
  <c r="AJ86" i="3" s="1"/>
  <c r="AN89" i="14"/>
  <c r="AN122" i="14"/>
  <c r="AJ102" i="3" s="1"/>
  <c r="AN114" i="14"/>
  <c r="AJ94" i="3" s="1"/>
  <c r="AN100" i="14"/>
  <c r="AJ80" i="3" s="1"/>
  <c r="AN74" i="14"/>
  <c r="AN81" i="14"/>
  <c r="AN105" i="14"/>
  <c r="AJ85" i="3" s="1"/>
  <c r="AN62" i="14"/>
  <c r="AJ37" i="3" s="1"/>
  <c r="AN58" i="14"/>
  <c r="AJ33" i="3" s="1"/>
  <c r="AN54" i="14"/>
  <c r="AJ29" i="3" s="1"/>
  <c r="AN50" i="14"/>
  <c r="AJ25" i="3" s="1"/>
  <c r="AN46" i="14"/>
  <c r="AJ21" i="3" s="1"/>
  <c r="AN42" i="14"/>
  <c r="AJ17" i="3" s="1"/>
  <c r="AN38" i="14"/>
  <c r="AJ13" i="3" s="1"/>
  <c r="AN120" i="14"/>
  <c r="AJ100" i="3" s="1"/>
  <c r="AN116" i="14"/>
  <c r="AJ96" i="3" s="1"/>
  <c r="AN123" i="14"/>
  <c r="AJ103" i="3" s="1"/>
  <c r="AN115" i="14"/>
  <c r="AJ95" i="3" s="1"/>
  <c r="AN94" i="14"/>
  <c r="AN93" i="14"/>
  <c r="AN70" i="14"/>
  <c r="AN88" i="14"/>
  <c r="AN80" i="14"/>
  <c r="AN72" i="14"/>
  <c r="AN61" i="14"/>
  <c r="AJ36" i="3" s="1"/>
  <c r="AN57" i="14"/>
  <c r="AJ32" i="3" s="1"/>
  <c r="AN53" i="14"/>
  <c r="AJ28" i="3" s="1"/>
  <c r="AN49" i="14"/>
  <c r="AJ24" i="3" s="1"/>
  <c r="AN45" i="14"/>
  <c r="AJ20" i="3" s="1"/>
  <c r="AN41" i="14"/>
  <c r="AJ16" i="3" s="1"/>
  <c r="AN37" i="14"/>
  <c r="AJ12" i="3" s="1"/>
  <c r="AI109" i="3"/>
  <c r="AG132" i="7" l="1"/>
  <c r="AG133" i="7"/>
  <c r="AG131" i="7"/>
  <c r="DC100" i="3"/>
  <c r="DC96" i="3"/>
  <c r="DC102" i="3"/>
  <c r="DC97" i="3"/>
  <c r="DC91" i="3"/>
  <c r="DC88" i="3"/>
  <c r="DC81" i="3"/>
  <c r="DC98" i="3"/>
  <c r="DC95" i="3"/>
  <c r="DC80" i="3"/>
  <c r="DC86" i="3"/>
  <c r="DC106" i="3"/>
  <c r="DC105" i="3"/>
  <c r="DC103" i="3"/>
  <c r="DC85" i="3"/>
  <c r="DC94" i="3"/>
  <c r="DC79" i="3"/>
  <c r="DC16" i="3"/>
  <c r="DC21" i="3"/>
  <c r="AG128" i="7"/>
  <c r="AG111" i="7"/>
  <c r="DC12" i="3"/>
  <c r="DC28" i="3"/>
  <c r="DC17" i="3"/>
  <c r="DC33" i="3"/>
  <c r="DC34" i="3"/>
  <c r="AG130" i="7"/>
  <c r="AG109" i="7"/>
  <c r="AG127" i="7"/>
  <c r="AG124" i="7"/>
  <c r="AG114" i="7"/>
  <c r="AG139" i="7"/>
  <c r="AG136" i="7"/>
  <c r="DC23" i="3"/>
  <c r="AN31" i="14"/>
  <c r="AJ10" i="3"/>
  <c r="DC107" i="3"/>
  <c r="DC104" i="3"/>
  <c r="DC32" i="3"/>
  <c r="DC37" i="3"/>
  <c r="AG122" i="7"/>
  <c r="AG120" i="7"/>
  <c r="DC11" i="3"/>
  <c r="DC27" i="3"/>
  <c r="DC89" i="3"/>
  <c r="DC84" i="3"/>
  <c r="DC93" i="3"/>
  <c r="DC101" i="3"/>
  <c r="DC83" i="3"/>
  <c r="DC20" i="3"/>
  <c r="DC36" i="3"/>
  <c r="DC25" i="3"/>
  <c r="AG121" i="7"/>
  <c r="AG140" i="7"/>
  <c r="AG138" i="7"/>
  <c r="AG129" i="7"/>
  <c r="AG134" i="7"/>
  <c r="AG118" i="7"/>
  <c r="AG119" i="7"/>
  <c r="DC15" i="3"/>
  <c r="DC31" i="3"/>
  <c r="DC92" i="3"/>
  <c r="AJ108" i="3"/>
  <c r="DC78" i="3"/>
  <c r="DC82" i="3"/>
  <c r="DC90" i="3"/>
  <c r="AJ65" i="3"/>
  <c r="AJ58" i="3"/>
  <c r="AJ53" i="3"/>
  <c r="AJ57" i="3"/>
  <c r="AJ45" i="3"/>
  <c r="AJ69" i="3"/>
  <c r="AJ49" i="3"/>
  <c r="AN13" i="14" s="1"/>
  <c r="AJ66" i="3"/>
  <c r="AJ61" i="3"/>
  <c r="AJ55" i="3"/>
  <c r="AJ50" i="3"/>
  <c r="AJ71" i="3"/>
  <c r="AJ73" i="3"/>
  <c r="AJ64" i="3"/>
  <c r="AJ51" i="3"/>
  <c r="AJ52" i="3"/>
  <c r="AJ62" i="3"/>
  <c r="AJ63" i="3"/>
  <c r="AJ59" i="3"/>
  <c r="AJ60" i="3"/>
  <c r="AJ72" i="3"/>
  <c r="AJ70" i="3"/>
  <c r="AJ56" i="3"/>
  <c r="AJ67" i="3"/>
  <c r="AJ48" i="3"/>
  <c r="AJ46" i="3"/>
  <c r="AJ44" i="3"/>
  <c r="AJ68" i="3"/>
  <c r="AJ47" i="3"/>
  <c r="AJ54" i="3"/>
  <c r="AG110" i="7"/>
  <c r="AG112" i="7"/>
  <c r="AG125" i="7"/>
  <c r="DC24" i="3"/>
  <c r="DC13" i="3"/>
  <c r="DC29" i="3"/>
  <c r="AG113" i="7"/>
  <c r="AG117" i="7"/>
  <c r="AG123" i="7"/>
  <c r="AG115" i="7"/>
  <c r="AG126" i="7"/>
  <c r="AG137" i="7"/>
  <c r="AG116" i="7"/>
  <c r="DC19" i="3"/>
  <c r="DC35" i="3"/>
  <c r="DC99" i="3"/>
  <c r="DC87" i="3"/>
  <c r="DC14" i="3"/>
  <c r="DC38" i="3"/>
  <c r="DC60" i="3" l="1"/>
  <c r="DC66" i="3"/>
  <c r="AN10" i="14"/>
  <c r="AN11" i="14"/>
  <c r="AJ74" i="3"/>
  <c r="DC44" i="3"/>
  <c r="DC56" i="3"/>
  <c r="DC59" i="3"/>
  <c r="DC51" i="3"/>
  <c r="DC50" i="3"/>
  <c r="DC49" i="3"/>
  <c r="DC53" i="3"/>
  <c r="DC68" i="3"/>
  <c r="DC52" i="3"/>
  <c r="DC57" i="3"/>
  <c r="AJ40" i="3"/>
  <c r="DC10" i="3"/>
  <c r="DC54" i="3"/>
  <c r="AN9" i="14"/>
  <c r="DC46" i="3"/>
  <c r="DC70" i="3"/>
  <c r="DC63" i="3"/>
  <c r="DC64" i="3"/>
  <c r="DC55" i="3"/>
  <c r="DC69" i="3"/>
  <c r="DC58" i="3"/>
  <c r="DC67" i="3"/>
  <c r="DC71" i="3"/>
  <c r="DC47" i="3"/>
  <c r="DC48" i="3"/>
  <c r="DC72" i="3"/>
  <c r="DC62" i="3"/>
  <c r="DC73" i="3"/>
  <c r="DC61" i="3"/>
  <c r="AN12" i="14"/>
  <c r="DC45" i="3"/>
  <c r="DC65" i="3"/>
  <c r="AJ41" i="5" l="1"/>
  <c r="AH141" i="7" s="1"/>
  <c r="AJ33" i="5"/>
  <c r="AJ32" i="5"/>
  <c r="AJ31" i="5"/>
  <c r="AJ35" i="5"/>
  <c r="AH135" i="7" s="1"/>
  <c r="CA35" i="14"/>
  <c r="DM66" i="14"/>
  <c r="DM36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CA38" i="14"/>
  <c r="CA42" i="14"/>
  <c r="CA46" i="14"/>
  <c r="AO46" i="14" s="1"/>
  <c r="AK21" i="3" s="1"/>
  <c r="CA50" i="14"/>
  <c r="CA54" i="14"/>
  <c r="CA58" i="14"/>
  <c r="CA62" i="14"/>
  <c r="AO62" i="14" s="1"/>
  <c r="AK37" i="3" s="1"/>
  <c r="DM71" i="14"/>
  <c r="CA72" i="14"/>
  <c r="DM75" i="14"/>
  <c r="CA76" i="14"/>
  <c r="DM79" i="14"/>
  <c r="CA80" i="14"/>
  <c r="DM83" i="14"/>
  <c r="CA84" i="14"/>
  <c r="DM87" i="14"/>
  <c r="CA88" i="14"/>
  <c r="DM91" i="14"/>
  <c r="CA92" i="14"/>
  <c r="CA37" i="14"/>
  <c r="CA41" i="14"/>
  <c r="CA45" i="14"/>
  <c r="AO45" i="14" s="1"/>
  <c r="AK20" i="3" s="1"/>
  <c r="CA49" i="14"/>
  <c r="CA53" i="14"/>
  <c r="CA57" i="14"/>
  <c r="CA61" i="14"/>
  <c r="AO61" i="14" s="1"/>
  <c r="AK36" i="3" s="1"/>
  <c r="CA69" i="14"/>
  <c r="DM72" i="14"/>
  <c r="CA73" i="14"/>
  <c r="CA43" i="14"/>
  <c r="CA51" i="14"/>
  <c r="CA59" i="14"/>
  <c r="AO59" i="14" s="1"/>
  <c r="AK34" i="3" s="1"/>
  <c r="DM69" i="14"/>
  <c r="CA74" i="14"/>
  <c r="CA81" i="14"/>
  <c r="CA82" i="14"/>
  <c r="CA83" i="14"/>
  <c r="DM84" i="14"/>
  <c r="DM85" i="14"/>
  <c r="DM86" i="14"/>
  <c r="CA93" i="14"/>
  <c r="DM100" i="14"/>
  <c r="CA101" i="14"/>
  <c r="DM104" i="14"/>
  <c r="CA105" i="14"/>
  <c r="DM108" i="14"/>
  <c r="CA109" i="14"/>
  <c r="DM35" i="14"/>
  <c r="CA68" i="14"/>
  <c r="CA67" i="14"/>
  <c r="CA36" i="14"/>
  <c r="CA44" i="14"/>
  <c r="CA52" i="14"/>
  <c r="AO52" i="14" s="1"/>
  <c r="AK27" i="3" s="1"/>
  <c r="CA60" i="14"/>
  <c r="CA71" i="14"/>
  <c r="DM74" i="14"/>
  <c r="CA77" i="14"/>
  <c r="CA78" i="14"/>
  <c r="CA79" i="14"/>
  <c r="DM80" i="14"/>
  <c r="DM81" i="14"/>
  <c r="DM82" i="14"/>
  <c r="DM93" i="14"/>
  <c r="CA94" i="14"/>
  <c r="CA98" i="14"/>
  <c r="DM101" i="14"/>
  <c r="CA102" i="14"/>
  <c r="DM68" i="14"/>
  <c r="DM67" i="14"/>
  <c r="CA39" i="14"/>
  <c r="CA47" i="14"/>
  <c r="CA55" i="14"/>
  <c r="AO55" i="14" s="1"/>
  <c r="AK30" i="3" s="1"/>
  <c r="CA63" i="14"/>
  <c r="CA70" i="14"/>
  <c r="DM73" i="14"/>
  <c r="DM76" i="14"/>
  <c r="DM77" i="14"/>
  <c r="DM78" i="14"/>
  <c r="CA89" i="14"/>
  <c r="CA90" i="14"/>
  <c r="CA66" i="14"/>
  <c r="DM70" i="14"/>
  <c r="CA86" i="14"/>
  <c r="DM88" i="14"/>
  <c r="DM90" i="14"/>
  <c r="DM99" i="14"/>
  <c r="CA106" i="14"/>
  <c r="CA107" i="14"/>
  <c r="CA108" i="14"/>
  <c r="DM109" i="14"/>
  <c r="DM110" i="14"/>
  <c r="DM111" i="14"/>
  <c r="DM113" i="14"/>
  <c r="CA114" i="14"/>
  <c r="DM117" i="14"/>
  <c r="CA118" i="14"/>
  <c r="DM121" i="14"/>
  <c r="CA122" i="14"/>
  <c r="DM125" i="14"/>
  <c r="CA126" i="14"/>
  <c r="CA56" i="14"/>
  <c r="AO56" i="14" s="1"/>
  <c r="AK31" i="3" s="1"/>
  <c r="CA75" i="14"/>
  <c r="AO75" i="14" s="1"/>
  <c r="CA95" i="14"/>
  <c r="CA103" i="14"/>
  <c r="CA104" i="14"/>
  <c r="DM105" i="14"/>
  <c r="DM106" i="14"/>
  <c r="DM107" i="14"/>
  <c r="DM114" i="14"/>
  <c r="CA115" i="14"/>
  <c r="DM118" i="14"/>
  <c r="CA119" i="14"/>
  <c r="DM122" i="14"/>
  <c r="CA123" i="14"/>
  <c r="DM126" i="14"/>
  <c r="CA48" i="14"/>
  <c r="CA85" i="14"/>
  <c r="CA87" i="14"/>
  <c r="DM89" i="14"/>
  <c r="DM95" i="14"/>
  <c r="CA100" i="14"/>
  <c r="DM103" i="14"/>
  <c r="CA112" i="14"/>
  <c r="DM115" i="14"/>
  <c r="CA116" i="14"/>
  <c r="DM119" i="14"/>
  <c r="CA120" i="14"/>
  <c r="DM123" i="14"/>
  <c r="CA124" i="14"/>
  <c r="CA40" i="14"/>
  <c r="CA110" i="14"/>
  <c r="AO110" i="14" s="1"/>
  <c r="CA113" i="14"/>
  <c r="DM116" i="14"/>
  <c r="DM112" i="14"/>
  <c r="DM127" i="14"/>
  <c r="CA117" i="14"/>
  <c r="DM120" i="14"/>
  <c r="DM94" i="14"/>
  <c r="CA125" i="14"/>
  <c r="AO125" i="14" s="1"/>
  <c r="DM92" i="14"/>
  <c r="DM98" i="14"/>
  <c r="CA99" i="14"/>
  <c r="AO99" i="14" s="1"/>
  <c r="DM102" i="14"/>
  <c r="CA111" i="14"/>
  <c r="AO111" i="14" s="1"/>
  <c r="CA121" i="14"/>
  <c r="AO121" i="14" s="1"/>
  <c r="DM124" i="14"/>
  <c r="CA127" i="14"/>
  <c r="CA91" i="14"/>
  <c r="AK76" i="3"/>
  <c r="AJ41" i="3"/>
  <c r="AK110" i="3"/>
  <c r="AJ75" i="3"/>
  <c r="AJ16" i="5"/>
  <c r="AJ39" i="5"/>
  <c r="AJ37" i="5"/>
  <c r="AJ19" i="5"/>
  <c r="AJ18" i="5"/>
  <c r="AJ36" i="5"/>
  <c r="AJ20" i="5"/>
  <c r="AJ38" i="5"/>
  <c r="AJ23" i="5"/>
  <c r="AJ28" i="5"/>
  <c r="AJ21" i="5"/>
  <c r="AJ22" i="5"/>
  <c r="AJ26" i="5"/>
  <c r="AJ11" i="5"/>
  <c r="AJ40" i="5"/>
  <c r="AJ12" i="5"/>
  <c r="AJ15" i="5"/>
  <c r="AJ29" i="5"/>
  <c r="AJ34" i="5"/>
  <c r="AJ24" i="5"/>
  <c r="AJ10" i="5"/>
  <c r="AJ17" i="5"/>
  <c r="AJ14" i="5"/>
  <c r="AJ9" i="5"/>
  <c r="AJ30" i="5"/>
  <c r="AJ13" i="5"/>
  <c r="AJ25" i="5"/>
  <c r="AJ27" i="5"/>
  <c r="AJ109" i="3"/>
  <c r="AH131" i="7" l="1"/>
  <c r="AH132" i="7"/>
  <c r="AH133" i="7"/>
  <c r="AO87" i="14"/>
  <c r="AK65" i="3" s="1"/>
  <c r="AO39" i="14"/>
  <c r="AK14" i="3" s="1"/>
  <c r="DD14" i="3" s="1"/>
  <c r="AO43" i="14"/>
  <c r="AK18" i="3" s="1"/>
  <c r="DD18" i="3" s="1"/>
  <c r="AO127" i="14"/>
  <c r="AK107" i="3" s="1"/>
  <c r="AO104" i="14"/>
  <c r="AK84" i="3" s="1"/>
  <c r="AO66" i="14"/>
  <c r="AK44" i="3" s="1"/>
  <c r="AO63" i="14"/>
  <c r="AK38" i="3" s="1"/>
  <c r="DD38" i="3" s="1"/>
  <c r="AO86" i="14"/>
  <c r="AK64" i="3" s="1"/>
  <c r="AO47" i="14"/>
  <c r="AK22" i="3" s="1"/>
  <c r="DD22" i="3" s="1"/>
  <c r="AO79" i="14"/>
  <c r="AK57" i="3" s="1"/>
  <c r="AO71" i="14"/>
  <c r="AK49" i="3" s="1"/>
  <c r="AO13" i="14" s="1"/>
  <c r="AO51" i="14"/>
  <c r="AK26" i="3" s="1"/>
  <c r="Q132" i="3" s="1"/>
  <c r="AO58" i="14"/>
  <c r="AK33" i="3" s="1"/>
  <c r="DD33" i="3" s="1"/>
  <c r="AO85" i="14"/>
  <c r="AK63" i="3" s="1"/>
  <c r="AO54" i="14"/>
  <c r="AK29" i="3" s="1"/>
  <c r="Q135" i="3" s="1"/>
  <c r="AO38" i="14"/>
  <c r="AK13" i="3" s="1"/>
  <c r="DD13" i="3" s="1"/>
  <c r="AO42" i="14"/>
  <c r="AK17" i="3" s="1"/>
  <c r="Q123" i="3" s="1"/>
  <c r="AO117" i="14"/>
  <c r="AK97" i="3" s="1"/>
  <c r="AO50" i="14"/>
  <c r="AK25" i="3" s="1"/>
  <c r="Q131" i="3" s="1"/>
  <c r="AO40" i="14"/>
  <c r="AK15" i="3" s="1"/>
  <c r="Q121" i="3" s="1"/>
  <c r="AO123" i="14"/>
  <c r="AK103" i="3" s="1"/>
  <c r="AO115" i="14"/>
  <c r="AK95" i="3" s="1"/>
  <c r="AO122" i="14"/>
  <c r="AK102" i="3" s="1"/>
  <c r="AO114" i="14"/>
  <c r="AK94" i="3" s="1"/>
  <c r="AO60" i="14"/>
  <c r="AK35" i="3" s="1"/>
  <c r="Q141" i="3" s="1"/>
  <c r="AO67" i="14"/>
  <c r="AK45" i="3" s="1"/>
  <c r="AO74" i="14"/>
  <c r="AK52" i="3" s="1"/>
  <c r="AO113" i="14"/>
  <c r="AK93" i="3" s="1"/>
  <c r="AO48" i="14"/>
  <c r="AK23" i="3" s="1"/>
  <c r="Q129" i="3" s="1"/>
  <c r="AO44" i="14"/>
  <c r="AK19" i="3" s="1"/>
  <c r="Q125" i="3" s="1"/>
  <c r="AO36" i="14"/>
  <c r="AK11" i="3" s="1"/>
  <c r="DD11" i="3" s="1"/>
  <c r="AH113" i="7"/>
  <c r="AH111" i="7"/>
  <c r="AH139" i="7"/>
  <c r="AO70" i="14"/>
  <c r="AK48" i="3" s="1"/>
  <c r="AO78" i="14"/>
  <c r="AK56" i="3" s="1"/>
  <c r="Q126" i="3"/>
  <c r="DD20" i="3"/>
  <c r="AH130" i="7"/>
  <c r="AH110" i="7"/>
  <c r="AH115" i="7"/>
  <c r="AH126" i="7"/>
  <c r="AH123" i="7"/>
  <c r="AH118" i="7"/>
  <c r="AH116" i="7"/>
  <c r="AK53" i="3"/>
  <c r="AO124" i="14"/>
  <c r="AK104" i="3" s="1"/>
  <c r="AO116" i="14"/>
  <c r="AK96" i="3" s="1"/>
  <c r="AO100" i="14"/>
  <c r="AK80" i="3" s="1"/>
  <c r="Q137" i="3"/>
  <c r="DD31" i="3"/>
  <c r="AO108" i="14"/>
  <c r="AK88" i="3" s="1"/>
  <c r="AO98" i="14"/>
  <c r="AK78" i="3" s="1"/>
  <c r="AO77" i="14"/>
  <c r="AK55" i="3" s="1"/>
  <c r="Q133" i="3"/>
  <c r="DD27" i="3"/>
  <c r="AO68" i="14"/>
  <c r="AK46" i="3" s="1"/>
  <c r="AO105" i="14"/>
  <c r="AK85" i="3" s="1"/>
  <c r="AO93" i="14"/>
  <c r="AK71" i="3" s="1"/>
  <c r="AO83" i="14"/>
  <c r="AK61" i="3" s="1"/>
  <c r="AO73" i="14"/>
  <c r="AK51" i="3" s="1"/>
  <c r="AO57" i="14"/>
  <c r="AK32" i="3" s="1"/>
  <c r="AO41" i="14"/>
  <c r="AK16" i="3" s="1"/>
  <c r="AO88" i="14"/>
  <c r="AK66" i="3" s="1"/>
  <c r="AO80" i="14"/>
  <c r="AK58" i="3" s="1"/>
  <c r="AO72" i="14"/>
  <c r="AK50" i="3" s="1"/>
  <c r="AH129" i="7"/>
  <c r="AH136" i="7"/>
  <c r="AH127" i="7"/>
  <c r="AH124" i="7"/>
  <c r="AH122" i="7"/>
  <c r="AH138" i="7"/>
  <c r="AH119" i="7"/>
  <c r="AO91" i="14"/>
  <c r="AK69" i="3" s="1"/>
  <c r="AO119" i="14"/>
  <c r="AK99" i="3" s="1"/>
  <c r="AO103" i="14"/>
  <c r="AK83" i="3" s="1"/>
  <c r="AO126" i="14"/>
  <c r="AK106" i="3" s="1"/>
  <c r="AO118" i="14"/>
  <c r="AK98" i="3" s="1"/>
  <c r="AO107" i="14"/>
  <c r="AK87" i="3" s="1"/>
  <c r="AO90" i="14"/>
  <c r="AK68" i="3" s="1"/>
  <c r="Q136" i="3"/>
  <c r="DD30" i="3"/>
  <c r="AO94" i="14"/>
  <c r="AK72" i="3" s="1"/>
  <c r="AO82" i="14"/>
  <c r="AK60" i="3" s="1"/>
  <c r="Q140" i="3"/>
  <c r="DD34" i="3"/>
  <c r="AO53" i="14"/>
  <c r="AK28" i="3" s="1"/>
  <c r="AO37" i="14"/>
  <c r="AK12" i="3" s="1"/>
  <c r="AH117" i="7"/>
  <c r="AH128" i="7"/>
  <c r="Q142" i="3"/>
  <c r="DD36" i="3"/>
  <c r="AH109" i="7"/>
  <c r="AH112" i="7"/>
  <c r="AH125" i="7"/>
  <c r="AH114" i="7"/>
  <c r="AH134" i="7"/>
  <c r="AH140" i="7"/>
  <c r="AH121" i="7"/>
  <c r="AH120" i="7"/>
  <c r="AH137" i="7"/>
  <c r="AK91" i="3"/>
  <c r="AK105" i="3"/>
  <c r="AK79" i="3"/>
  <c r="AK101" i="3"/>
  <c r="AK90" i="3"/>
  <c r="AO120" i="14"/>
  <c r="AK100" i="3" s="1"/>
  <c r="AO112" i="14"/>
  <c r="AK92" i="3" s="1"/>
  <c r="AO95" i="14"/>
  <c r="AK73" i="3" s="1"/>
  <c r="AO106" i="14"/>
  <c r="AK86" i="3" s="1"/>
  <c r="AO89" i="14"/>
  <c r="AK67" i="3" s="1"/>
  <c r="AO102" i="14"/>
  <c r="AK82" i="3" s="1"/>
  <c r="AO109" i="14"/>
  <c r="AK89" i="3" s="1"/>
  <c r="AO101" i="14"/>
  <c r="AK81" i="3" s="1"/>
  <c r="AO81" i="14"/>
  <c r="AK59" i="3" s="1"/>
  <c r="AO69" i="14"/>
  <c r="AK47" i="3" s="1"/>
  <c r="AO49" i="14"/>
  <c r="AK24" i="3" s="1"/>
  <c r="AO92" i="14"/>
  <c r="AK70" i="3" s="1"/>
  <c r="AO84" i="14"/>
  <c r="AK62" i="3" s="1"/>
  <c r="AO76" i="14"/>
  <c r="AK54" i="3" s="1"/>
  <c r="Q143" i="3"/>
  <c r="DD37" i="3"/>
  <c r="Q127" i="3"/>
  <c r="DD21" i="3"/>
  <c r="AO35" i="14"/>
  <c r="Q124" i="3" l="1"/>
  <c r="Q120" i="3"/>
  <c r="Q144" i="3"/>
  <c r="DD26" i="3"/>
  <c r="DD23" i="3"/>
  <c r="Q128" i="3"/>
  <c r="DD17" i="3"/>
  <c r="DD35" i="3"/>
  <c r="Q139" i="3"/>
  <c r="DD19" i="3"/>
  <c r="DD25" i="3"/>
  <c r="DD29" i="3"/>
  <c r="Q119" i="3"/>
  <c r="DD15" i="3"/>
  <c r="Q117" i="3"/>
  <c r="Q165" i="3"/>
  <c r="DD59" i="3"/>
  <c r="Q207" i="3"/>
  <c r="DD100" i="3"/>
  <c r="Q160" i="3"/>
  <c r="DD54" i="3"/>
  <c r="Q153" i="3"/>
  <c r="DD47" i="3"/>
  <c r="Q189" i="3"/>
  <c r="DD82" i="3"/>
  <c r="Q193" i="3"/>
  <c r="DD86" i="3"/>
  <c r="Q166" i="3"/>
  <c r="DD60" i="3"/>
  <c r="Q156" i="3"/>
  <c r="DD50" i="3"/>
  <c r="Q178" i="3"/>
  <c r="DD72" i="3"/>
  <c r="Q168" i="3"/>
  <c r="DD62" i="3"/>
  <c r="Q196" i="3"/>
  <c r="DD89" i="3"/>
  <c r="Q179" i="3"/>
  <c r="DD73" i="3"/>
  <c r="Q164" i="3"/>
  <c r="DD58" i="3"/>
  <c r="Q157" i="3"/>
  <c r="DD51" i="3"/>
  <c r="AO9" i="14"/>
  <c r="Q152" i="3"/>
  <c r="DD46" i="3"/>
  <c r="Q177" i="3"/>
  <c r="DD71" i="3"/>
  <c r="Q176" i="3"/>
  <c r="DD70" i="3"/>
  <c r="Q199" i="3"/>
  <c r="DD92" i="3"/>
  <c r="Q174" i="3"/>
  <c r="DD68" i="3"/>
  <c r="Q172" i="3"/>
  <c r="DD66" i="3"/>
  <c r="Q167" i="3"/>
  <c r="DD61" i="3"/>
  <c r="Q162" i="3"/>
  <c r="DD56" i="3"/>
  <c r="Q211" i="3"/>
  <c r="DD104" i="3"/>
  <c r="Q195" i="3"/>
  <c r="DD88" i="3"/>
  <c r="Q175" i="3"/>
  <c r="DD69" i="3"/>
  <c r="Q170" i="3"/>
  <c r="DD64" i="3"/>
  <c r="AO11" i="14"/>
  <c r="AO10" i="14"/>
  <c r="AK74" i="3"/>
  <c r="Q150" i="3"/>
  <c r="DD44" i="3"/>
  <c r="Q194" i="3"/>
  <c r="DD87" i="3"/>
  <c r="Q208" i="3"/>
  <c r="DD101" i="3"/>
  <c r="Q210" i="3"/>
  <c r="DD103" i="3"/>
  <c r="Q198" i="3"/>
  <c r="DD91" i="3"/>
  <c r="AO31" i="14"/>
  <c r="AK10" i="3"/>
  <c r="Q130" i="3"/>
  <c r="DD24" i="3"/>
  <c r="Q191" i="3"/>
  <c r="DD84" i="3"/>
  <c r="Q205" i="3"/>
  <c r="DD98" i="3"/>
  <c r="Q187" i="3"/>
  <c r="DD80" i="3"/>
  <c r="Q201" i="3"/>
  <c r="DD94" i="3"/>
  <c r="Q203" i="3"/>
  <c r="DD96" i="3"/>
  <c r="Q186" i="3"/>
  <c r="DD79" i="3"/>
  <c r="Q163" i="3"/>
  <c r="DD57" i="3"/>
  <c r="Q188" i="3"/>
  <c r="DD81" i="3"/>
  <c r="Q190" i="3"/>
  <c r="DD83" i="3"/>
  <c r="Q171" i="3"/>
  <c r="DD65" i="3"/>
  <c r="Q161" i="3"/>
  <c r="DD55" i="3"/>
  <c r="Q192" i="3"/>
  <c r="DD85" i="3"/>
  <c r="Q200" i="3"/>
  <c r="DD93" i="3"/>
  <c r="Q209" i="3"/>
  <c r="DD102" i="3"/>
  <c r="Q197" i="3"/>
  <c r="DD90" i="3"/>
  <c r="Q204" i="3"/>
  <c r="DD97" i="3"/>
  <c r="Q202" i="3"/>
  <c r="DD95" i="3"/>
  <c r="Q118" i="3"/>
  <c r="DD12" i="3"/>
  <c r="Q138" i="3"/>
  <c r="DD32" i="3"/>
  <c r="Q154" i="3"/>
  <c r="DD48" i="3"/>
  <c r="Q169" i="3"/>
  <c r="DD63" i="3"/>
  <c r="AO12" i="14"/>
  <c r="Q151" i="3"/>
  <c r="DD45" i="3"/>
  <c r="Q158" i="3"/>
  <c r="DD52" i="3"/>
  <c r="AK108" i="3"/>
  <c r="Q185" i="3"/>
  <c r="DD78" i="3"/>
  <c r="Q213" i="3"/>
  <c r="DD106" i="3"/>
  <c r="Q212" i="3"/>
  <c r="DD105" i="3"/>
  <c r="Q122" i="3"/>
  <c r="DD16" i="3"/>
  <c r="Q173" i="3"/>
  <c r="DD67" i="3"/>
  <c r="Q159" i="3"/>
  <c r="DD53" i="3"/>
  <c r="Q206" i="3"/>
  <c r="DD99" i="3"/>
  <c r="Q214" i="3"/>
  <c r="DD107" i="3"/>
  <c r="Q134" i="3"/>
  <c r="DD28" i="3"/>
  <c r="Q155" i="3"/>
  <c r="DD49" i="3"/>
  <c r="Q180" i="3" l="1"/>
  <c r="Q215" i="3"/>
  <c r="AL110" i="3"/>
  <c r="DN35" i="14"/>
  <c r="CB67" i="14"/>
  <c r="DN68" i="14"/>
  <c r="DN66" i="14"/>
  <c r="DN67" i="14"/>
  <c r="DN36" i="14"/>
  <c r="CB39" i="14"/>
  <c r="DN40" i="14"/>
  <c r="CB43" i="14"/>
  <c r="DN44" i="14"/>
  <c r="CB47" i="14"/>
  <c r="DN48" i="14"/>
  <c r="CB51" i="14"/>
  <c r="DN52" i="14"/>
  <c r="CB55" i="14"/>
  <c r="DN56" i="14"/>
  <c r="CB59" i="14"/>
  <c r="DN60" i="14"/>
  <c r="CB63" i="14"/>
  <c r="DN71" i="14"/>
  <c r="CB72" i="14"/>
  <c r="DN75" i="14"/>
  <c r="CB76" i="14"/>
  <c r="DN79" i="14"/>
  <c r="CB80" i="14"/>
  <c r="DN83" i="14"/>
  <c r="CB84" i="14"/>
  <c r="DN87" i="14"/>
  <c r="CB88" i="14"/>
  <c r="DN91" i="14"/>
  <c r="CB92" i="14"/>
  <c r="CB38" i="14"/>
  <c r="DN39" i="14"/>
  <c r="CB42" i="14"/>
  <c r="DN43" i="14"/>
  <c r="CB46" i="14"/>
  <c r="DN47" i="14"/>
  <c r="CB50" i="14"/>
  <c r="DN51" i="14"/>
  <c r="CB54" i="14"/>
  <c r="DN55" i="14"/>
  <c r="CB58" i="14"/>
  <c r="DN59" i="14"/>
  <c r="CB62" i="14"/>
  <c r="DN63" i="14"/>
  <c r="CB69" i="14"/>
  <c r="DN72" i="14"/>
  <c r="CB73" i="14"/>
  <c r="CB35" i="14"/>
  <c r="AP35" i="14" s="1"/>
  <c r="AL10" i="3" s="1"/>
  <c r="DE10" i="3" s="1"/>
  <c r="CB68" i="14"/>
  <c r="CB36" i="14"/>
  <c r="DN41" i="14"/>
  <c r="CB44" i="14"/>
  <c r="DN49" i="14"/>
  <c r="CB52" i="14"/>
  <c r="DN57" i="14"/>
  <c r="CB60" i="14"/>
  <c r="CB70" i="14"/>
  <c r="DN73" i="14"/>
  <c r="CB77" i="14"/>
  <c r="CB78" i="14"/>
  <c r="CB79" i="14"/>
  <c r="DN80" i="14"/>
  <c r="DN81" i="14"/>
  <c r="DN82" i="14"/>
  <c r="CB93" i="14"/>
  <c r="DN98" i="14"/>
  <c r="DN100" i="14"/>
  <c r="CB101" i="14"/>
  <c r="DN104" i="14"/>
  <c r="CB105" i="14"/>
  <c r="DN108" i="14"/>
  <c r="CB109" i="14"/>
  <c r="CB37" i="14"/>
  <c r="DN42" i="14"/>
  <c r="CB45" i="14"/>
  <c r="DN50" i="14"/>
  <c r="CB53" i="14"/>
  <c r="DN58" i="14"/>
  <c r="CB61" i="14"/>
  <c r="DN70" i="14"/>
  <c r="CB75" i="14"/>
  <c r="AP75" i="14" s="1"/>
  <c r="DN76" i="14"/>
  <c r="DN77" i="14"/>
  <c r="DN78" i="14"/>
  <c r="CB89" i="14"/>
  <c r="CB90" i="14"/>
  <c r="CB91" i="14"/>
  <c r="DN92" i="14"/>
  <c r="DN93" i="14"/>
  <c r="CB94" i="14"/>
  <c r="DN101" i="14"/>
  <c r="CB102" i="14"/>
  <c r="CB66" i="14"/>
  <c r="DN37" i="14"/>
  <c r="CB40" i="14"/>
  <c r="AP40" i="14" s="1"/>
  <c r="AL15" i="3" s="1"/>
  <c r="DN45" i="14"/>
  <c r="CB48" i="14"/>
  <c r="DN53" i="14"/>
  <c r="CB56" i="14"/>
  <c r="AP56" i="14" s="1"/>
  <c r="AL31" i="3" s="1"/>
  <c r="DN61" i="14"/>
  <c r="DN69" i="14"/>
  <c r="CB74" i="14"/>
  <c r="CB85" i="14"/>
  <c r="CB86" i="14"/>
  <c r="CB87" i="14"/>
  <c r="DN88" i="14"/>
  <c r="DN89" i="14"/>
  <c r="DN90" i="14"/>
  <c r="DN38" i="14"/>
  <c r="CB49" i="14"/>
  <c r="DN95" i="14"/>
  <c r="CB100" i="14"/>
  <c r="CB103" i="14"/>
  <c r="CB104" i="14"/>
  <c r="DN105" i="14"/>
  <c r="DN106" i="14"/>
  <c r="DN107" i="14"/>
  <c r="DN113" i="14"/>
  <c r="CB114" i="14"/>
  <c r="DN117" i="14"/>
  <c r="CB118" i="14"/>
  <c r="DN121" i="14"/>
  <c r="CB122" i="14"/>
  <c r="DN125" i="14"/>
  <c r="CB126" i="14"/>
  <c r="CB41" i="14"/>
  <c r="DN62" i="14"/>
  <c r="CB82" i="14"/>
  <c r="AP82" i="14" s="1"/>
  <c r="DN84" i="14"/>
  <c r="DN86" i="14"/>
  <c r="DN94" i="14"/>
  <c r="CB99" i="14"/>
  <c r="DN102" i="14"/>
  <c r="DN103" i="14"/>
  <c r="DN114" i="14"/>
  <c r="CB115" i="14"/>
  <c r="DN118" i="14"/>
  <c r="CB119" i="14"/>
  <c r="DN122" i="14"/>
  <c r="CB123" i="14"/>
  <c r="DN126" i="14"/>
  <c r="DN54" i="14"/>
  <c r="CB98" i="14"/>
  <c r="DN99" i="14"/>
  <c r="CB110" i="14"/>
  <c r="CB111" i="14"/>
  <c r="CB112" i="14"/>
  <c r="DN115" i="14"/>
  <c r="CB116" i="14"/>
  <c r="DN119" i="14"/>
  <c r="CB120" i="14"/>
  <c r="DN123" i="14"/>
  <c r="CB124" i="14"/>
  <c r="DN74" i="14"/>
  <c r="CB81" i="14"/>
  <c r="AP81" i="14" s="1"/>
  <c r="DN112" i="14"/>
  <c r="CB125" i="14"/>
  <c r="CB107" i="14"/>
  <c r="DN124" i="14"/>
  <c r="DN46" i="14"/>
  <c r="CB71" i="14"/>
  <c r="CB106" i="14"/>
  <c r="CB108" i="14"/>
  <c r="AP108" i="14" s="1"/>
  <c r="DN110" i="14"/>
  <c r="CB113" i="14"/>
  <c r="DN116" i="14"/>
  <c r="CB127" i="14"/>
  <c r="CB83" i="14"/>
  <c r="DN111" i="14"/>
  <c r="CB121" i="14"/>
  <c r="AP121" i="14" s="1"/>
  <c r="CB57" i="14"/>
  <c r="AP57" i="14" s="1"/>
  <c r="AL32" i="3" s="1"/>
  <c r="DN85" i="14"/>
  <c r="CB95" i="14"/>
  <c r="CB117" i="14"/>
  <c r="DN120" i="14"/>
  <c r="DN127" i="14"/>
  <c r="DN109" i="14"/>
  <c r="AK40" i="3"/>
  <c r="Q116" i="3"/>
  <c r="Q146" i="3" s="1"/>
  <c r="DD10" i="3"/>
  <c r="AK41" i="5" s="1"/>
  <c r="Q219" i="3" l="1"/>
  <c r="AI141" i="7"/>
  <c r="AK35" i="5"/>
  <c r="AI135" i="7" s="1"/>
  <c r="AK31" i="5"/>
  <c r="AK33" i="5"/>
  <c r="AK32" i="5"/>
  <c r="AP68" i="14"/>
  <c r="AP113" i="14"/>
  <c r="AL93" i="3" s="1"/>
  <c r="AP98" i="14"/>
  <c r="AL78" i="3" s="1"/>
  <c r="AP117" i="14"/>
  <c r="AL97" i="3" s="1"/>
  <c r="AP125" i="14"/>
  <c r="AL105" i="3" s="1"/>
  <c r="AP106" i="14"/>
  <c r="AL86" i="3" s="1"/>
  <c r="AP60" i="14"/>
  <c r="AL35" i="3" s="1"/>
  <c r="DE35" i="3" s="1"/>
  <c r="AP44" i="14"/>
  <c r="AL19" i="3" s="1"/>
  <c r="DE19" i="3" s="1"/>
  <c r="AP127" i="14"/>
  <c r="AL107" i="3" s="1"/>
  <c r="AP112" i="14"/>
  <c r="AL92" i="3" s="1"/>
  <c r="AP85" i="14"/>
  <c r="AP91" i="14"/>
  <c r="AP61" i="14"/>
  <c r="AL36" i="3" s="1"/>
  <c r="DE36" i="3" s="1"/>
  <c r="AP45" i="14"/>
  <c r="AL20" i="3" s="1"/>
  <c r="DE20" i="3" s="1"/>
  <c r="AP73" i="14"/>
  <c r="AP54" i="14"/>
  <c r="AL29" i="3" s="1"/>
  <c r="DE29" i="3" s="1"/>
  <c r="AP46" i="14"/>
  <c r="AL21" i="3" s="1"/>
  <c r="DE21" i="3" s="1"/>
  <c r="AP38" i="14"/>
  <c r="AL13" i="3" s="1"/>
  <c r="DE13" i="3" s="1"/>
  <c r="AP83" i="14"/>
  <c r="Q181" i="3"/>
  <c r="AP107" i="14"/>
  <c r="AL87" i="3" s="1"/>
  <c r="AP104" i="14"/>
  <c r="AL84" i="3" s="1"/>
  <c r="AP49" i="14"/>
  <c r="AL24" i="3" s="1"/>
  <c r="DE24" i="3" s="1"/>
  <c r="AP52" i="14"/>
  <c r="AL27" i="3" s="1"/>
  <c r="DE27" i="3" s="1"/>
  <c r="AP36" i="14"/>
  <c r="AL11" i="3" s="1"/>
  <c r="DE11" i="3" s="1"/>
  <c r="AP120" i="14"/>
  <c r="AL100" i="3" s="1"/>
  <c r="AP111" i="14"/>
  <c r="AL91" i="3" s="1"/>
  <c r="AP119" i="14"/>
  <c r="AL99" i="3" s="1"/>
  <c r="AP41" i="14"/>
  <c r="AL16" i="3" s="1"/>
  <c r="AP74" i="14"/>
  <c r="AP94" i="14"/>
  <c r="AP90" i="14"/>
  <c r="AP105" i="14"/>
  <c r="AL85" i="3" s="1"/>
  <c r="AP92" i="14"/>
  <c r="AP84" i="14"/>
  <c r="AP76" i="14"/>
  <c r="AP63" i="14"/>
  <c r="AL38" i="3" s="1"/>
  <c r="AP55" i="14"/>
  <c r="AL30" i="3" s="1"/>
  <c r="AP47" i="14"/>
  <c r="AL22" i="3" s="1"/>
  <c r="AP39" i="14"/>
  <c r="AL14" i="3" s="1"/>
  <c r="AL88" i="3"/>
  <c r="AL101" i="3"/>
  <c r="DE32" i="3"/>
  <c r="AP122" i="14"/>
  <c r="AL102" i="3" s="1"/>
  <c r="DE31" i="3"/>
  <c r="AP62" i="14"/>
  <c r="AL37" i="3" s="1"/>
  <c r="AP95" i="14"/>
  <c r="AP71" i="14"/>
  <c r="AP124" i="14"/>
  <c r="AL104" i="3" s="1"/>
  <c r="AP116" i="14"/>
  <c r="AL96" i="3" s="1"/>
  <c r="AP110" i="14"/>
  <c r="AL90" i="3" s="1"/>
  <c r="AP126" i="14"/>
  <c r="AL106" i="3" s="1"/>
  <c r="AP118" i="14"/>
  <c r="AL98" i="3" s="1"/>
  <c r="AP103" i="14"/>
  <c r="AL83" i="3" s="1"/>
  <c r="AP87" i="14"/>
  <c r="AP48" i="14"/>
  <c r="AL23" i="3" s="1"/>
  <c r="AP66" i="14"/>
  <c r="AP89" i="14"/>
  <c r="AP53" i="14"/>
  <c r="AL28" i="3" s="1"/>
  <c r="AP37" i="14"/>
  <c r="AL12" i="3" s="1"/>
  <c r="AP93" i="14"/>
  <c r="AP79" i="14"/>
  <c r="AP70" i="14"/>
  <c r="AP69" i="14"/>
  <c r="AP58" i="14"/>
  <c r="AL33" i="3" s="1"/>
  <c r="AP50" i="14"/>
  <c r="AL25" i="3" s="1"/>
  <c r="AP42" i="14"/>
  <c r="AL17" i="3" s="1"/>
  <c r="AP67" i="14"/>
  <c r="Q216" i="3"/>
  <c r="AL76" i="3"/>
  <c r="AK41" i="3"/>
  <c r="AP114" i="14"/>
  <c r="AL94" i="3" s="1"/>
  <c r="DE15" i="3"/>
  <c r="AP77" i="14"/>
  <c r="AK75" i="3"/>
  <c r="AK19" i="5"/>
  <c r="AK16" i="5"/>
  <c r="AK36" i="5"/>
  <c r="AK20" i="5"/>
  <c r="AK39" i="5"/>
  <c r="AK15" i="5"/>
  <c r="AK28" i="5"/>
  <c r="AK13" i="5"/>
  <c r="AK9" i="5"/>
  <c r="AK26" i="5"/>
  <c r="AK24" i="5"/>
  <c r="AK22" i="5"/>
  <c r="AK11" i="5"/>
  <c r="AK18" i="5"/>
  <c r="AK38" i="5"/>
  <c r="AK14" i="5"/>
  <c r="AK21" i="5"/>
  <c r="AK30" i="5"/>
  <c r="AK27" i="5"/>
  <c r="AK34" i="5"/>
  <c r="AK17" i="5"/>
  <c r="AK37" i="5"/>
  <c r="AK25" i="5"/>
  <c r="AK12" i="5"/>
  <c r="AK23" i="5"/>
  <c r="AK40" i="5"/>
  <c r="AK29" i="5"/>
  <c r="AK10" i="5"/>
  <c r="Q147" i="3"/>
  <c r="AP123" i="14"/>
  <c r="AL103" i="3" s="1"/>
  <c r="AP115" i="14"/>
  <c r="AL95" i="3" s="1"/>
  <c r="AP99" i="14"/>
  <c r="AL79" i="3" s="1"/>
  <c r="AP100" i="14"/>
  <c r="AL80" i="3" s="1"/>
  <c r="AP86" i="14"/>
  <c r="AP102" i="14"/>
  <c r="AL82" i="3" s="1"/>
  <c r="AP109" i="14"/>
  <c r="AL89" i="3" s="1"/>
  <c r="AP101" i="14"/>
  <c r="AL81" i="3" s="1"/>
  <c r="AP78" i="14"/>
  <c r="AP88" i="14"/>
  <c r="AP80" i="14"/>
  <c r="AP72" i="14"/>
  <c r="AP59" i="14"/>
  <c r="AL34" i="3" s="1"/>
  <c r="AP51" i="14"/>
  <c r="AL26" i="3" s="1"/>
  <c r="AP43" i="14"/>
  <c r="AL18" i="3" s="1"/>
  <c r="AK109" i="3"/>
  <c r="AI132" i="7" l="1"/>
  <c r="AI133" i="7"/>
  <c r="AI131" i="7"/>
  <c r="AL40" i="3"/>
  <c r="AM76" i="3" s="1"/>
  <c r="DE83" i="3"/>
  <c r="DE95" i="3"/>
  <c r="DE106" i="3"/>
  <c r="DE103" i="3"/>
  <c r="DE91" i="3"/>
  <c r="DE80" i="3"/>
  <c r="DE96" i="3"/>
  <c r="DE102" i="3"/>
  <c r="DE89" i="3"/>
  <c r="DE79" i="3"/>
  <c r="DE94" i="3"/>
  <c r="DE104" i="3"/>
  <c r="DE100" i="3"/>
  <c r="AI125" i="7"/>
  <c r="AI128" i="7"/>
  <c r="DE23" i="3"/>
  <c r="DE81" i="3"/>
  <c r="DE92" i="3"/>
  <c r="DE30" i="3"/>
  <c r="DE18" i="3"/>
  <c r="AI140" i="7"/>
  <c r="AI137" i="7"/>
  <c r="AI130" i="7"/>
  <c r="AI118" i="7"/>
  <c r="AI126" i="7"/>
  <c r="AI115" i="7"/>
  <c r="AI116" i="7"/>
  <c r="AL59" i="3"/>
  <c r="AL54" i="3"/>
  <c r="AL47" i="3"/>
  <c r="AL60" i="3"/>
  <c r="AL50" i="3"/>
  <c r="AL72" i="3"/>
  <c r="AL62" i="3"/>
  <c r="AL73" i="3"/>
  <c r="AL58" i="3"/>
  <c r="AL51" i="3"/>
  <c r="AL46" i="3"/>
  <c r="AL44" i="3"/>
  <c r="AL67" i="3"/>
  <c r="AL53" i="3"/>
  <c r="AL49" i="3"/>
  <c r="AP13" i="14" s="1"/>
  <c r="AL45" i="3"/>
  <c r="AL71" i="3"/>
  <c r="AL70" i="3"/>
  <c r="AL68" i="3"/>
  <c r="AL66" i="3"/>
  <c r="AL61" i="3"/>
  <c r="AL56" i="3"/>
  <c r="AL57" i="3"/>
  <c r="AL52" i="3"/>
  <c r="AL69" i="3"/>
  <c r="AL64" i="3"/>
  <c r="AL65" i="3"/>
  <c r="AL55" i="3"/>
  <c r="AL48" i="3"/>
  <c r="AL63" i="3"/>
  <c r="DE17" i="3"/>
  <c r="DE28" i="3"/>
  <c r="DE37" i="3"/>
  <c r="DE87" i="3"/>
  <c r="DE84" i="3"/>
  <c r="DE38" i="3"/>
  <c r="AI129" i="7"/>
  <c r="AI138" i="7"/>
  <c r="AI136" i="7"/>
  <c r="DE26" i="3"/>
  <c r="AI117" i="7"/>
  <c r="AI121" i="7"/>
  <c r="AI111" i="7"/>
  <c r="AI109" i="7"/>
  <c r="AI139" i="7"/>
  <c r="AI119" i="7"/>
  <c r="DE25" i="3"/>
  <c r="DE85" i="3"/>
  <c r="DE105" i="3"/>
  <c r="DE88" i="3"/>
  <c r="DE93" i="3"/>
  <c r="DE14" i="3"/>
  <c r="DE16" i="3"/>
  <c r="AI127" i="7"/>
  <c r="AI124" i="7"/>
  <c r="DE12" i="3"/>
  <c r="DE90" i="3"/>
  <c r="DE101" i="3"/>
  <c r="DE97" i="3"/>
  <c r="DE99" i="3"/>
  <c r="DE98" i="3"/>
  <c r="DE82" i="3"/>
  <c r="AI123" i="7"/>
  <c r="DE34" i="3"/>
  <c r="AP31" i="14"/>
  <c r="AI110" i="7"/>
  <c r="AI112" i="7"/>
  <c r="AI134" i="7"/>
  <c r="AI114" i="7"/>
  <c r="AI122" i="7"/>
  <c r="AI113" i="7"/>
  <c r="AI120" i="7"/>
  <c r="DE33" i="3"/>
  <c r="AL108" i="3"/>
  <c r="DE78" i="3"/>
  <c r="DE107" i="3"/>
  <c r="DE86" i="3"/>
  <c r="DE22" i="3"/>
  <c r="DE55" i="3" l="1"/>
  <c r="DE52" i="3"/>
  <c r="DE66" i="3"/>
  <c r="AP12" i="14"/>
  <c r="DE45" i="3"/>
  <c r="AP11" i="14"/>
  <c r="AL74" i="3"/>
  <c r="AL109" i="3" s="1"/>
  <c r="AP10" i="14"/>
  <c r="DE44" i="3"/>
  <c r="DE73" i="3"/>
  <c r="DE60" i="3"/>
  <c r="DE57" i="3"/>
  <c r="DE49" i="3"/>
  <c r="DE62" i="3"/>
  <c r="DE63" i="3"/>
  <c r="DE64" i="3"/>
  <c r="DE56" i="3"/>
  <c r="DE70" i="3"/>
  <c r="DE53" i="3"/>
  <c r="DE51" i="3"/>
  <c r="DE72" i="3"/>
  <c r="DE54" i="3"/>
  <c r="DE65" i="3"/>
  <c r="DE68" i="3"/>
  <c r="AP9" i="14"/>
  <c r="DE46" i="3"/>
  <c r="AL41" i="5" s="1"/>
  <c r="DE47" i="3"/>
  <c r="DE48" i="3"/>
  <c r="DE69" i="3"/>
  <c r="DE61" i="3"/>
  <c r="DE71" i="3"/>
  <c r="DE67" i="3"/>
  <c r="DE58" i="3"/>
  <c r="DE50" i="3"/>
  <c r="DE59" i="3"/>
  <c r="AJ141" i="7" l="1"/>
  <c r="AL33" i="5"/>
  <c r="AJ133" i="7" s="1"/>
  <c r="AL31" i="5"/>
  <c r="AJ131" i="7" s="1"/>
  <c r="AL34" i="5"/>
  <c r="AJ134" i="7" s="1"/>
  <c r="AL32" i="5"/>
  <c r="AL35" i="5"/>
  <c r="AJ135" i="7" s="1"/>
  <c r="AL36" i="5"/>
  <c r="AJ136" i="7" s="1"/>
  <c r="AL17" i="5"/>
  <c r="AL13" i="5"/>
  <c r="AL9" i="5"/>
  <c r="AL16" i="5"/>
  <c r="AL23" i="5"/>
  <c r="AL39" i="5"/>
  <c r="AL10" i="5"/>
  <c r="AL12" i="5"/>
  <c r="AL15" i="5"/>
  <c r="AL22" i="5"/>
  <c r="AL20" i="5"/>
  <c r="AL30" i="5"/>
  <c r="AL18" i="5"/>
  <c r="AL38" i="5"/>
  <c r="AL29" i="5"/>
  <c r="AL24" i="5"/>
  <c r="AL37" i="5"/>
  <c r="AL26" i="5"/>
  <c r="AL25" i="5"/>
  <c r="AL28" i="5"/>
  <c r="CC68" i="14"/>
  <c r="DO67" i="14"/>
  <c r="CC35" i="14"/>
  <c r="CC66" i="14"/>
  <c r="CC37" i="14"/>
  <c r="DO38" i="14"/>
  <c r="CC41" i="14"/>
  <c r="DO42" i="14"/>
  <c r="CC45" i="14"/>
  <c r="DO46" i="14"/>
  <c r="CC49" i="14"/>
  <c r="DO50" i="14"/>
  <c r="CC53" i="14"/>
  <c r="DO54" i="14"/>
  <c r="CC57" i="14"/>
  <c r="DO58" i="14"/>
  <c r="CC61" i="14"/>
  <c r="DO62" i="14"/>
  <c r="DO71" i="14"/>
  <c r="CC72" i="14"/>
  <c r="DO75" i="14"/>
  <c r="CC76" i="14"/>
  <c r="DO79" i="14"/>
  <c r="CC80" i="14"/>
  <c r="DO83" i="14"/>
  <c r="CC84" i="14"/>
  <c r="DO87" i="14"/>
  <c r="CC88" i="14"/>
  <c r="DO91" i="14"/>
  <c r="CC92" i="14"/>
  <c r="DO35" i="14"/>
  <c r="DO68" i="14"/>
  <c r="DO66" i="14"/>
  <c r="CC67" i="14"/>
  <c r="AQ67" i="14" s="1"/>
  <c r="AM45" i="3" s="1"/>
  <c r="CC36" i="14"/>
  <c r="DO37" i="14"/>
  <c r="CC40" i="14"/>
  <c r="DO41" i="14"/>
  <c r="CC44" i="14"/>
  <c r="DO45" i="14"/>
  <c r="CC48" i="14"/>
  <c r="DO49" i="14"/>
  <c r="CC52" i="14"/>
  <c r="DO53" i="14"/>
  <c r="CC56" i="14"/>
  <c r="DO57" i="14"/>
  <c r="CC60" i="14"/>
  <c r="DO61" i="14"/>
  <c r="CC69" i="14"/>
  <c r="DO72" i="14"/>
  <c r="CC73" i="14"/>
  <c r="DO36" i="14"/>
  <c r="CC39" i="14"/>
  <c r="DO44" i="14"/>
  <c r="CC47" i="14"/>
  <c r="DO52" i="14"/>
  <c r="CC55" i="14"/>
  <c r="DO60" i="14"/>
  <c r="CC63" i="14"/>
  <c r="DO69" i="14"/>
  <c r="CC74" i="14"/>
  <c r="DO76" i="14"/>
  <c r="DO77" i="14"/>
  <c r="DO78" i="14"/>
  <c r="CC89" i="14"/>
  <c r="CC90" i="14"/>
  <c r="CC91" i="14"/>
  <c r="DO92" i="14"/>
  <c r="CC93" i="14"/>
  <c r="DO100" i="14"/>
  <c r="CC101" i="14"/>
  <c r="DO104" i="14"/>
  <c r="CC105" i="14"/>
  <c r="DO108" i="14"/>
  <c r="CC109" i="14"/>
  <c r="DO39" i="14"/>
  <c r="CC42" i="14"/>
  <c r="DO47" i="14"/>
  <c r="CC50" i="14"/>
  <c r="DO55" i="14"/>
  <c r="CC58" i="14"/>
  <c r="DO63" i="14"/>
  <c r="CC71" i="14"/>
  <c r="AQ71" i="14" s="1"/>
  <c r="AM49" i="3" s="1"/>
  <c r="AQ13" i="14" s="1"/>
  <c r="DO74" i="14"/>
  <c r="CC85" i="14"/>
  <c r="CC86" i="14"/>
  <c r="CC87" i="14"/>
  <c r="AQ87" i="14" s="1"/>
  <c r="AM65" i="3" s="1"/>
  <c r="DO88" i="14"/>
  <c r="DO89" i="14"/>
  <c r="DO90" i="14"/>
  <c r="DO93" i="14"/>
  <c r="CC94" i="14"/>
  <c r="CC98" i="14"/>
  <c r="DO101" i="14"/>
  <c r="CC102" i="14"/>
  <c r="DO40" i="14"/>
  <c r="CC43" i="14"/>
  <c r="DO48" i="14"/>
  <c r="CC51" i="14"/>
  <c r="DO56" i="14"/>
  <c r="CC59" i="14"/>
  <c r="CC70" i="14"/>
  <c r="DO73" i="14"/>
  <c r="CC81" i="14"/>
  <c r="CC82" i="14"/>
  <c r="CC83" i="14"/>
  <c r="DO84" i="14"/>
  <c r="DO85" i="14"/>
  <c r="DO86" i="14"/>
  <c r="DO43" i="14"/>
  <c r="CC54" i="14"/>
  <c r="CC77" i="14"/>
  <c r="CC79" i="14"/>
  <c r="DO81" i="14"/>
  <c r="DO99" i="14"/>
  <c r="DO103" i="14"/>
  <c r="DO113" i="14"/>
  <c r="CC114" i="14"/>
  <c r="DO117" i="14"/>
  <c r="CC118" i="14"/>
  <c r="DO121" i="14"/>
  <c r="CC122" i="14"/>
  <c r="DO125" i="14"/>
  <c r="CC126" i="14"/>
  <c r="CC46" i="14"/>
  <c r="DO70" i="14"/>
  <c r="CC95" i="14"/>
  <c r="DO98" i="14"/>
  <c r="CC110" i="14"/>
  <c r="CC111" i="14"/>
  <c r="DO114" i="14"/>
  <c r="CC115" i="14"/>
  <c r="DO118" i="14"/>
  <c r="CC119" i="14"/>
  <c r="DO122" i="14"/>
  <c r="CC123" i="14"/>
  <c r="DO126" i="14"/>
  <c r="CC38" i="14"/>
  <c r="AQ38" i="14" s="1"/>
  <c r="AM13" i="3" s="1"/>
  <c r="DO59" i="14"/>
  <c r="CC75" i="14"/>
  <c r="CC78" i="14"/>
  <c r="DO80" i="14"/>
  <c r="DO82" i="14"/>
  <c r="DO95" i="14"/>
  <c r="CC100" i="14"/>
  <c r="CC106" i="14"/>
  <c r="CC107" i="14"/>
  <c r="CC108" i="14"/>
  <c r="DO109" i="14"/>
  <c r="DO110" i="14"/>
  <c r="DO111" i="14"/>
  <c r="CC112" i="14"/>
  <c r="DO115" i="14"/>
  <c r="CC116" i="14"/>
  <c r="DO119" i="14"/>
  <c r="CC120" i="14"/>
  <c r="DO123" i="14"/>
  <c r="CC124" i="14"/>
  <c r="DO94" i="14"/>
  <c r="CC103" i="14"/>
  <c r="AQ103" i="14" s="1"/>
  <c r="DO105" i="14"/>
  <c r="DO107" i="14"/>
  <c r="CC121" i="14"/>
  <c r="DO124" i="14"/>
  <c r="CC127" i="14"/>
  <c r="CC62" i="14"/>
  <c r="AQ62" i="14" s="1"/>
  <c r="AM37" i="3" s="1"/>
  <c r="CC99" i="14"/>
  <c r="DO112" i="14"/>
  <c r="CC125" i="14"/>
  <c r="DO127" i="14"/>
  <c r="DO120" i="14"/>
  <c r="DO51" i="14"/>
  <c r="CC104" i="14"/>
  <c r="DO106" i="14"/>
  <c r="CC113" i="14"/>
  <c r="DO116" i="14"/>
  <c r="DO102" i="14"/>
  <c r="CC117" i="14"/>
  <c r="AL11" i="5"/>
  <c r="AL21" i="5"/>
  <c r="AL14" i="5"/>
  <c r="AL27" i="5"/>
  <c r="AL40" i="5"/>
  <c r="AM110" i="3"/>
  <c r="AL75" i="3"/>
  <c r="AL41" i="3"/>
  <c r="AL19" i="5"/>
  <c r="AQ99" i="14" l="1"/>
  <c r="AJ132" i="7"/>
  <c r="AQ104" i="14"/>
  <c r="AM84" i="3" s="1"/>
  <c r="AQ117" i="14"/>
  <c r="AQ79" i="14"/>
  <c r="AM57" i="3" s="1"/>
  <c r="AQ78" i="14"/>
  <c r="AM56" i="3" s="1"/>
  <c r="AQ58" i="14"/>
  <c r="AM33" i="3" s="1"/>
  <c r="AQ42" i="14"/>
  <c r="AM17" i="3" s="1"/>
  <c r="DF17" i="3" s="1"/>
  <c r="AQ50" i="14"/>
  <c r="AM25" i="3" s="1"/>
  <c r="DF25" i="3" s="1"/>
  <c r="AQ125" i="14"/>
  <c r="AM105" i="3" s="1"/>
  <c r="AQ77" i="14"/>
  <c r="AM55" i="3" s="1"/>
  <c r="DF55" i="3" s="1"/>
  <c r="AQ124" i="14"/>
  <c r="AM104" i="3" s="1"/>
  <c r="AQ75" i="14"/>
  <c r="AM53" i="3" s="1"/>
  <c r="DF53" i="3" s="1"/>
  <c r="AQ113" i="14"/>
  <c r="AM93" i="3" s="1"/>
  <c r="AQ121" i="14"/>
  <c r="AM101" i="3" s="1"/>
  <c r="AQ95" i="14"/>
  <c r="AM73" i="3" s="1"/>
  <c r="DF73" i="3" s="1"/>
  <c r="AQ91" i="14"/>
  <c r="AM69" i="3" s="1"/>
  <c r="DF69" i="3" s="1"/>
  <c r="AQ116" i="14"/>
  <c r="AM96" i="3" s="1"/>
  <c r="AQ119" i="14"/>
  <c r="AM99" i="3" s="1"/>
  <c r="AQ111" i="14"/>
  <c r="AM91" i="3" s="1"/>
  <c r="AQ122" i="14"/>
  <c r="AM102" i="3" s="1"/>
  <c r="AQ114" i="14"/>
  <c r="AM94" i="3" s="1"/>
  <c r="AQ83" i="14"/>
  <c r="AM61" i="3" s="1"/>
  <c r="DF61" i="3" s="1"/>
  <c r="AQ86" i="14"/>
  <c r="AM64" i="3" s="1"/>
  <c r="DF64" i="3" s="1"/>
  <c r="AQ92" i="14"/>
  <c r="AM70" i="3" s="1"/>
  <c r="DF70" i="3" s="1"/>
  <c r="AQ84" i="14"/>
  <c r="AM62" i="3" s="1"/>
  <c r="DF62" i="3" s="1"/>
  <c r="DF37" i="3"/>
  <c r="AQ106" i="14"/>
  <c r="AM86" i="3" s="1"/>
  <c r="AJ126" i="7"/>
  <c r="AJ122" i="7"/>
  <c r="AJ113" i="7"/>
  <c r="AQ127" i="14"/>
  <c r="AM107" i="3" s="1"/>
  <c r="AQ100" i="14"/>
  <c r="AM80" i="3" s="1"/>
  <c r="DF56" i="3"/>
  <c r="AQ110" i="14"/>
  <c r="AM90" i="3" s="1"/>
  <c r="AQ46" i="14"/>
  <c r="AM21" i="3" s="1"/>
  <c r="DF57" i="3"/>
  <c r="AQ82" i="14"/>
  <c r="AM60" i="3" s="1"/>
  <c r="AQ59" i="14"/>
  <c r="AM34" i="3" s="1"/>
  <c r="AQ43" i="14"/>
  <c r="AM18" i="3" s="1"/>
  <c r="AQ98" i="14"/>
  <c r="AM78" i="3" s="1"/>
  <c r="AQ85" i="14"/>
  <c r="AM63" i="3" s="1"/>
  <c r="DF33" i="3"/>
  <c r="AQ105" i="14"/>
  <c r="AM85" i="3" s="1"/>
  <c r="AQ93" i="14"/>
  <c r="AM71" i="3" s="1"/>
  <c r="AQ89" i="14"/>
  <c r="AM67" i="3" s="1"/>
  <c r="AQ74" i="14"/>
  <c r="AM52" i="3" s="1"/>
  <c r="AQ55" i="14"/>
  <c r="AM30" i="3" s="1"/>
  <c r="AQ39" i="14"/>
  <c r="AM14" i="3" s="1"/>
  <c r="AQ69" i="14"/>
  <c r="AM47" i="3" s="1"/>
  <c r="AQ56" i="14"/>
  <c r="AM31" i="3" s="1"/>
  <c r="AQ48" i="14"/>
  <c r="AM23" i="3" s="1"/>
  <c r="AQ40" i="14"/>
  <c r="AM15" i="3" s="1"/>
  <c r="AQ61" i="14"/>
  <c r="AM36" i="3" s="1"/>
  <c r="AQ53" i="14"/>
  <c r="AM28" i="3" s="1"/>
  <c r="AQ45" i="14"/>
  <c r="AM20" i="3" s="1"/>
  <c r="AQ37" i="14"/>
  <c r="AM12" i="3" s="1"/>
  <c r="AQ68" i="14"/>
  <c r="AM46" i="3" s="1"/>
  <c r="AJ137" i="7"/>
  <c r="AJ118" i="7"/>
  <c r="AJ115" i="7"/>
  <c r="AJ123" i="7"/>
  <c r="AJ117" i="7"/>
  <c r="AJ127" i="7"/>
  <c r="AQ12" i="14"/>
  <c r="DF45" i="3"/>
  <c r="AQ76" i="14"/>
  <c r="AM54" i="3" s="1"/>
  <c r="AJ138" i="7"/>
  <c r="AJ139" i="7"/>
  <c r="AJ114" i="7"/>
  <c r="AM83" i="3"/>
  <c r="AM97" i="3"/>
  <c r="AM79" i="3"/>
  <c r="AJ121" i="7"/>
  <c r="AQ120" i="14"/>
  <c r="AM100" i="3" s="1"/>
  <c r="AQ112" i="14"/>
  <c r="AM92" i="3" s="1"/>
  <c r="AQ108" i="14"/>
  <c r="AM88" i="3" s="1"/>
  <c r="AQ123" i="14"/>
  <c r="AM103" i="3" s="1"/>
  <c r="AQ115" i="14"/>
  <c r="AM95" i="3" s="1"/>
  <c r="AQ126" i="14"/>
  <c r="AM106" i="3" s="1"/>
  <c r="AQ118" i="14"/>
  <c r="AM98" i="3" s="1"/>
  <c r="AQ81" i="14"/>
  <c r="AM59" i="3" s="1"/>
  <c r="AQ94" i="14"/>
  <c r="AM72" i="3" s="1"/>
  <c r="AQ88" i="14"/>
  <c r="AM66" i="3" s="1"/>
  <c r="AQ80" i="14"/>
  <c r="AM58" i="3" s="1"/>
  <c r="AQ72" i="14"/>
  <c r="AM50" i="3" s="1"/>
  <c r="AQ66" i="14"/>
  <c r="AM44" i="3" s="1"/>
  <c r="AJ128" i="7"/>
  <c r="AJ124" i="7"/>
  <c r="AJ130" i="7"/>
  <c r="AJ112" i="7"/>
  <c r="AJ116" i="7"/>
  <c r="DF13" i="3"/>
  <c r="AQ70" i="14"/>
  <c r="AM48" i="3" s="1"/>
  <c r="AQ90" i="14"/>
  <c r="AM68" i="3" s="1"/>
  <c r="AJ119" i="7"/>
  <c r="AJ140" i="7"/>
  <c r="AJ111" i="7"/>
  <c r="AQ107" i="14"/>
  <c r="AM87" i="3" s="1"/>
  <c r="AQ54" i="14"/>
  <c r="AM29" i="3" s="1"/>
  <c r="AQ51" i="14"/>
  <c r="AM26" i="3" s="1"/>
  <c r="AQ102" i="14"/>
  <c r="AM82" i="3" s="1"/>
  <c r="DF65" i="3"/>
  <c r="DF49" i="3"/>
  <c r="AQ109" i="14"/>
  <c r="AM89" i="3" s="1"/>
  <c r="AQ101" i="14"/>
  <c r="AM81" i="3" s="1"/>
  <c r="AQ63" i="14"/>
  <c r="AM38" i="3" s="1"/>
  <c r="AQ47" i="14"/>
  <c r="AM22" i="3" s="1"/>
  <c r="AQ73" i="14"/>
  <c r="AM51" i="3" s="1"/>
  <c r="AQ60" i="14"/>
  <c r="AM35" i="3" s="1"/>
  <c r="AQ52" i="14"/>
  <c r="AM27" i="3" s="1"/>
  <c r="AQ44" i="14"/>
  <c r="AM19" i="3" s="1"/>
  <c r="AQ36" i="14"/>
  <c r="AM11" i="3" s="1"/>
  <c r="AQ57" i="14"/>
  <c r="AM32" i="3" s="1"/>
  <c r="AQ49" i="14"/>
  <c r="AM24" i="3" s="1"/>
  <c r="AQ41" i="14"/>
  <c r="AM16" i="3" s="1"/>
  <c r="AQ35" i="14"/>
  <c r="AJ125" i="7"/>
  <c r="AJ129" i="7"/>
  <c r="AJ120" i="7"/>
  <c r="AJ110" i="7"/>
  <c r="AJ109" i="7"/>
  <c r="DF95" i="3" l="1"/>
  <c r="DF81" i="3"/>
  <c r="DF103" i="3"/>
  <c r="DF92" i="3"/>
  <c r="DF87" i="3"/>
  <c r="DF86" i="3"/>
  <c r="DF107" i="3"/>
  <c r="DF89" i="3"/>
  <c r="DF106" i="3"/>
  <c r="DF11" i="3"/>
  <c r="DF66" i="3"/>
  <c r="DF100" i="3"/>
  <c r="DF83" i="3"/>
  <c r="DF31" i="3"/>
  <c r="DF19" i="3"/>
  <c r="DF22" i="3"/>
  <c r="DF48" i="3"/>
  <c r="AQ11" i="14"/>
  <c r="AM74" i="3"/>
  <c r="AQ10" i="14"/>
  <c r="DF44" i="3"/>
  <c r="DF72" i="3"/>
  <c r="DF90" i="3"/>
  <c r="DF105" i="3"/>
  <c r="DF104" i="3"/>
  <c r="DF101" i="3"/>
  <c r="DF102" i="3"/>
  <c r="AQ9" i="14"/>
  <c r="DF46" i="3"/>
  <c r="DF36" i="3"/>
  <c r="DF47" i="3"/>
  <c r="DF67" i="3"/>
  <c r="DF34" i="3"/>
  <c r="AQ31" i="14"/>
  <c r="AM10" i="3"/>
  <c r="DF99" i="3"/>
  <c r="DF82" i="3"/>
  <c r="DF84" i="3"/>
  <c r="DF52" i="3"/>
  <c r="DF27" i="3"/>
  <c r="DF38" i="3"/>
  <c r="DF26" i="3"/>
  <c r="DF50" i="3"/>
  <c r="DF59" i="3"/>
  <c r="DF80" i="3"/>
  <c r="DF93" i="3"/>
  <c r="DF97" i="3"/>
  <c r="DF96" i="3"/>
  <c r="DF54" i="3"/>
  <c r="DF12" i="3"/>
  <c r="DF15" i="3"/>
  <c r="DF14" i="3"/>
  <c r="DF71" i="3"/>
  <c r="DF63" i="3"/>
  <c r="DF60" i="3"/>
  <c r="DF21" i="3"/>
  <c r="DF51" i="3"/>
  <c r="DF68" i="3"/>
  <c r="DF98" i="3"/>
  <c r="DF88" i="3"/>
  <c r="DF94" i="3"/>
  <c r="DF28" i="3"/>
  <c r="DF18" i="3"/>
  <c r="DF16" i="3"/>
  <c r="DF24" i="3"/>
  <c r="DF32" i="3"/>
  <c r="DF35" i="3"/>
  <c r="DF29" i="3"/>
  <c r="DF58" i="3"/>
  <c r="AM108" i="3"/>
  <c r="DF78" i="3"/>
  <c r="DF91" i="3"/>
  <c r="DF79" i="3"/>
  <c r="DF85" i="3"/>
  <c r="DF20" i="3"/>
  <c r="DF23" i="3"/>
  <c r="DF30" i="3"/>
  <c r="AM40" i="3" l="1"/>
  <c r="AM109" i="3" s="1"/>
  <c r="DF10" i="3"/>
  <c r="AM41" i="5" s="1"/>
  <c r="DP68" i="14"/>
  <c r="CD66" i="14"/>
  <c r="CD36" i="14"/>
  <c r="CD37" i="14"/>
  <c r="CD38" i="14"/>
  <c r="CD39" i="14"/>
  <c r="CD40" i="14"/>
  <c r="CD41" i="14"/>
  <c r="CD42" i="14"/>
  <c r="CD43" i="14"/>
  <c r="CD44" i="14"/>
  <c r="CD45" i="14"/>
  <c r="DP67" i="14"/>
  <c r="DP39" i="14"/>
  <c r="DP43" i="14"/>
  <c r="DP71" i="14"/>
  <c r="CD72" i="14"/>
  <c r="DP75" i="14"/>
  <c r="CD76" i="14"/>
  <c r="DP79" i="14"/>
  <c r="CD80" i="14"/>
  <c r="DP83" i="14"/>
  <c r="CD84" i="14"/>
  <c r="DP87" i="14"/>
  <c r="CD88" i="14"/>
  <c r="DP91" i="14"/>
  <c r="DP38" i="14"/>
  <c r="DP42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9" i="14"/>
  <c r="DP72" i="14"/>
  <c r="CD73" i="14"/>
  <c r="DP37" i="14"/>
  <c r="DP45" i="14"/>
  <c r="DP47" i="14"/>
  <c r="DP49" i="14"/>
  <c r="DP51" i="14"/>
  <c r="DP53" i="14"/>
  <c r="DP55" i="14"/>
  <c r="DP57" i="14"/>
  <c r="DP59" i="14"/>
  <c r="DP61" i="14"/>
  <c r="DP63" i="14"/>
  <c r="CD70" i="14"/>
  <c r="DP73" i="14"/>
  <c r="CD85" i="14"/>
  <c r="CD86" i="14"/>
  <c r="CD87" i="14"/>
  <c r="DP88" i="14"/>
  <c r="DP89" i="14"/>
  <c r="DP90" i="14"/>
  <c r="DP92" i="14"/>
  <c r="CD93" i="14"/>
  <c r="DP98" i="14"/>
  <c r="DP100" i="14"/>
  <c r="CD101" i="14"/>
  <c r="DP104" i="14"/>
  <c r="CD105" i="14"/>
  <c r="DP108" i="14"/>
  <c r="CD109" i="14"/>
  <c r="DP66" i="14"/>
  <c r="DP40" i="14"/>
  <c r="DP70" i="14"/>
  <c r="CD75" i="14"/>
  <c r="CD81" i="14"/>
  <c r="CD82" i="14"/>
  <c r="CD83" i="14"/>
  <c r="DP84" i="14"/>
  <c r="DP85" i="14"/>
  <c r="DP86" i="14"/>
  <c r="DP93" i="14"/>
  <c r="CD94" i="14"/>
  <c r="DP101" i="14"/>
  <c r="CD102" i="14"/>
  <c r="CD35" i="14"/>
  <c r="DP41" i="14"/>
  <c r="DP46" i="14"/>
  <c r="DP48" i="14"/>
  <c r="DP50" i="14"/>
  <c r="DP52" i="14"/>
  <c r="DP54" i="14"/>
  <c r="DP56" i="14"/>
  <c r="DP58" i="14"/>
  <c r="DP60" i="14"/>
  <c r="DP62" i="14"/>
  <c r="DP69" i="14"/>
  <c r="CD74" i="14"/>
  <c r="CD77" i="14"/>
  <c r="CD78" i="14"/>
  <c r="CD79" i="14"/>
  <c r="DP80" i="14"/>
  <c r="DP81" i="14"/>
  <c r="DP82" i="14"/>
  <c r="CD68" i="14"/>
  <c r="CD71" i="14"/>
  <c r="AR71" i="14" s="1"/>
  <c r="DP74" i="14"/>
  <c r="CD89" i="14"/>
  <c r="CD91" i="14"/>
  <c r="CD92" i="14"/>
  <c r="DP95" i="14"/>
  <c r="CD98" i="14"/>
  <c r="CD100" i="14"/>
  <c r="CD110" i="14"/>
  <c r="CD111" i="14"/>
  <c r="DP113" i="14"/>
  <c r="CD114" i="14"/>
  <c r="DP117" i="14"/>
  <c r="CD118" i="14"/>
  <c r="DP121" i="14"/>
  <c r="CD122" i="14"/>
  <c r="DP125" i="14"/>
  <c r="CD126" i="14"/>
  <c r="DP35" i="14"/>
  <c r="CD67" i="14"/>
  <c r="DP77" i="14"/>
  <c r="DP94" i="14"/>
  <c r="CD99" i="14"/>
  <c r="DP102" i="14"/>
  <c r="CD106" i="14"/>
  <c r="CD107" i="14"/>
  <c r="CD108" i="14"/>
  <c r="DP109" i="14"/>
  <c r="DP110" i="14"/>
  <c r="DP111" i="14"/>
  <c r="DP114" i="14"/>
  <c r="CD115" i="14"/>
  <c r="DP118" i="14"/>
  <c r="CD119" i="14"/>
  <c r="DP122" i="14"/>
  <c r="CD123" i="14"/>
  <c r="DP126" i="14"/>
  <c r="DP44" i="14"/>
  <c r="CD90" i="14"/>
  <c r="DP99" i="14"/>
  <c r="CD103" i="14"/>
  <c r="CD104" i="14"/>
  <c r="DP105" i="14"/>
  <c r="DP106" i="14"/>
  <c r="DP107" i="14"/>
  <c r="CD112" i="14"/>
  <c r="DP115" i="14"/>
  <c r="CD116" i="14"/>
  <c r="DP119" i="14"/>
  <c r="CD120" i="14"/>
  <c r="DP123" i="14"/>
  <c r="CD124" i="14"/>
  <c r="DP78" i="14"/>
  <c r="CD117" i="14"/>
  <c r="DP120" i="14"/>
  <c r="DP127" i="14"/>
  <c r="CD95" i="14"/>
  <c r="DP36" i="14"/>
  <c r="DP76" i="14"/>
  <c r="DP103" i="14"/>
  <c r="CD121" i="14"/>
  <c r="DP124" i="14"/>
  <c r="CD127" i="14"/>
  <c r="DP112" i="14"/>
  <c r="CD125" i="14"/>
  <c r="AR125" i="14" s="1"/>
  <c r="CD113" i="14"/>
  <c r="DP116" i="14"/>
  <c r="AN110" i="3"/>
  <c r="AM75" i="3"/>
  <c r="AK141" i="7" l="1"/>
  <c r="AR98" i="14"/>
  <c r="AN78" i="3" s="1"/>
  <c r="AR89" i="14"/>
  <c r="AM35" i="5"/>
  <c r="AK135" i="7" s="1"/>
  <c r="AM31" i="5"/>
  <c r="AM32" i="5"/>
  <c r="AM33" i="5"/>
  <c r="AR92" i="14"/>
  <c r="AR95" i="14"/>
  <c r="AR67" i="14"/>
  <c r="AR68" i="14"/>
  <c r="AR127" i="14"/>
  <c r="AN107" i="3" s="1"/>
  <c r="AR117" i="14"/>
  <c r="AR87" i="14"/>
  <c r="AR100" i="14"/>
  <c r="AN80" i="3" s="1"/>
  <c r="AR79" i="14"/>
  <c r="AR90" i="14"/>
  <c r="AR108" i="14"/>
  <c r="AN88" i="3" s="1"/>
  <c r="AR99" i="14"/>
  <c r="AN79" i="3" s="1"/>
  <c r="AR78" i="14"/>
  <c r="AR81" i="14"/>
  <c r="AR93" i="14"/>
  <c r="AR63" i="14"/>
  <c r="AN38" i="3" s="1"/>
  <c r="DG38" i="3" s="1"/>
  <c r="AR55" i="14"/>
  <c r="AN30" i="3" s="1"/>
  <c r="R136" i="3" s="1"/>
  <c r="AR47" i="14"/>
  <c r="AN22" i="3" s="1"/>
  <c r="DG22" i="3" s="1"/>
  <c r="AR43" i="14"/>
  <c r="AN18" i="3" s="1"/>
  <c r="R124" i="3" s="1"/>
  <c r="AR51" i="14"/>
  <c r="AN26" i="3" s="1"/>
  <c r="AR39" i="14"/>
  <c r="AN14" i="3" s="1"/>
  <c r="AN97" i="3"/>
  <c r="AN105" i="3"/>
  <c r="AR124" i="14"/>
  <c r="AN104" i="3" s="1"/>
  <c r="AR116" i="14"/>
  <c r="AN96" i="3" s="1"/>
  <c r="AR123" i="14"/>
  <c r="AN103" i="3" s="1"/>
  <c r="AR115" i="14"/>
  <c r="AN95" i="3" s="1"/>
  <c r="AR122" i="14"/>
  <c r="AN102" i="3" s="1"/>
  <c r="AR114" i="14"/>
  <c r="AN94" i="3" s="1"/>
  <c r="AR91" i="14"/>
  <c r="AR102" i="14"/>
  <c r="AN82" i="3" s="1"/>
  <c r="AR82" i="14"/>
  <c r="AR105" i="14"/>
  <c r="AN85" i="3" s="1"/>
  <c r="AR85" i="14"/>
  <c r="AR69" i="14"/>
  <c r="AR60" i="14"/>
  <c r="AN35" i="3" s="1"/>
  <c r="AR56" i="14"/>
  <c r="AN31" i="3" s="1"/>
  <c r="AR52" i="14"/>
  <c r="AN27" i="3" s="1"/>
  <c r="AR48" i="14"/>
  <c r="AN23" i="3" s="1"/>
  <c r="AR84" i="14"/>
  <c r="AR76" i="14"/>
  <c r="AR44" i="14"/>
  <c r="AN19" i="3" s="1"/>
  <c r="AR40" i="14"/>
  <c r="AN15" i="3" s="1"/>
  <c r="AR36" i="14"/>
  <c r="AN11" i="3" s="1"/>
  <c r="AM39" i="5"/>
  <c r="AM20" i="5"/>
  <c r="AM36" i="5"/>
  <c r="AM16" i="5"/>
  <c r="AM17" i="5"/>
  <c r="AM19" i="5"/>
  <c r="AM38" i="5"/>
  <c r="AM12" i="5"/>
  <c r="AM14" i="5"/>
  <c r="AM23" i="5"/>
  <c r="AM40" i="5"/>
  <c r="AM37" i="5"/>
  <c r="AM34" i="5"/>
  <c r="AM21" i="5"/>
  <c r="AM30" i="5"/>
  <c r="AM29" i="5"/>
  <c r="AM9" i="5"/>
  <c r="AM18" i="5"/>
  <c r="AM15" i="5"/>
  <c r="AM28" i="5"/>
  <c r="AM22" i="5"/>
  <c r="AM10" i="5"/>
  <c r="AM27" i="5"/>
  <c r="AM26" i="5"/>
  <c r="AM11" i="5"/>
  <c r="AM25" i="5"/>
  <c r="AM24" i="5"/>
  <c r="AM13" i="5"/>
  <c r="AR113" i="14"/>
  <c r="AN93" i="3" s="1"/>
  <c r="AR120" i="14"/>
  <c r="AN100" i="3" s="1"/>
  <c r="AR112" i="14"/>
  <c r="AN92" i="3" s="1"/>
  <c r="AR104" i="14"/>
  <c r="AN84" i="3" s="1"/>
  <c r="AR119" i="14"/>
  <c r="AN99" i="3" s="1"/>
  <c r="AR107" i="14"/>
  <c r="AN87" i="3" s="1"/>
  <c r="AR126" i="14"/>
  <c r="AN106" i="3" s="1"/>
  <c r="AR118" i="14"/>
  <c r="AN98" i="3" s="1"/>
  <c r="AR111" i="14"/>
  <c r="AN91" i="3" s="1"/>
  <c r="AR77" i="14"/>
  <c r="AR94" i="14"/>
  <c r="AR75" i="14"/>
  <c r="AR109" i="14"/>
  <c r="AN89" i="3" s="1"/>
  <c r="AR101" i="14"/>
  <c r="AN81" i="3" s="1"/>
  <c r="AR70" i="14"/>
  <c r="AR73" i="14"/>
  <c r="AR62" i="14"/>
  <c r="AN37" i="3" s="1"/>
  <c r="AR58" i="14"/>
  <c r="AN33" i="3" s="1"/>
  <c r="AR54" i="14"/>
  <c r="AN29" i="3" s="1"/>
  <c r="AR50" i="14"/>
  <c r="AN25" i="3" s="1"/>
  <c r="AR46" i="14"/>
  <c r="AN21" i="3" s="1"/>
  <c r="AR88" i="14"/>
  <c r="AR80" i="14"/>
  <c r="AR72" i="14"/>
  <c r="AR42" i="14"/>
  <c r="AN17" i="3" s="1"/>
  <c r="AR38" i="14"/>
  <c r="AN13" i="3" s="1"/>
  <c r="AN76" i="3"/>
  <c r="AM41" i="3"/>
  <c r="AR59" i="14"/>
  <c r="AN34" i="3" s="1"/>
  <c r="AR66" i="14"/>
  <c r="AR121" i="14"/>
  <c r="AN101" i="3" s="1"/>
  <c r="AR103" i="14"/>
  <c r="AN83" i="3" s="1"/>
  <c r="AR106" i="14"/>
  <c r="AN86" i="3" s="1"/>
  <c r="AR110" i="14"/>
  <c r="AN90" i="3" s="1"/>
  <c r="AR74" i="14"/>
  <c r="AR35" i="14"/>
  <c r="AR83" i="14"/>
  <c r="AR86" i="14"/>
  <c r="AR61" i="14"/>
  <c r="AN36" i="3" s="1"/>
  <c r="AR57" i="14"/>
  <c r="AN32" i="3" s="1"/>
  <c r="AR53" i="14"/>
  <c r="AN28" i="3" s="1"/>
  <c r="AR49" i="14"/>
  <c r="AN24" i="3" s="1"/>
  <c r="AR45" i="14"/>
  <c r="AN20" i="3" s="1"/>
  <c r="AR41" i="14"/>
  <c r="AN16" i="3" s="1"/>
  <c r="AR37" i="14"/>
  <c r="AN12" i="3" s="1"/>
  <c r="AK133" i="7" l="1"/>
  <c r="AK132" i="7"/>
  <c r="AK131" i="7"/>
  <c r="R128" i="3"/>
  <c r="DG30" i="3"/>
  <c r="DG18" i="3"/>
  <c r="R144" i="3"/>
  <c r="R193" i="3"/>
  <c r="DG86" i="3"/>
  <c r="R208" i="3"/>
  <c r="DG101" i="3"/>
  <c r="R197" i="3"/>
  <c r="DG90" i="3"/>
  <c r="R205" i="3"/>
  <c r="DG98" i="3"/>
  <c r="R191" i="3"/>
  <c r="DG84" i="3"/>
  <c r="R209" i="3"/>
  <c r="DG102" i="3"/>
  <c r="R211" i="3"/>
  <c r="DG104" i="3"/>
  <c r="R199" i="3"/>
  <c r="DG92" i="3"/>
  <c r="R189" i="3"/>
  <c r="DG82" i="3"/>
  <c r="R202" i="3"/>
  <c r="DG95" i="3"/>
  <c r="R188" i="3"/>
  <c r="DG81" i="3"/>
  <c r="R207" i="3"/>
  <c r="DG100" i="3"/>
  <c r="R210" i="3"/>
  <c r="DG103" i="3"/>
  <c r="R213" i="3"/>
  <c r="DG106" i="3"/>
  <c r="R196" i="3"/>
  <c r="DG89" i="3"/>
  <c r="R206" i="3"/>
  <c r="DG99" i="3"/>
  <c r="R200" i="3"/>
  <c r="DG93" i="3"/>
  <c r="R192" i="3"/>
  <c r="DG85" i="3"/>
  <c r="R203" i="3"/>
  <c r="DG96" i="3"/>
  <c r="AK124" i="7"/>
  <c r="AK130" i="7"/>
  <c r="AK136" i="7"/>
  <c r="R187" i="3"/>
  <c r="DG80" i="3"/>
  <c r="R186" i="3"/>
  <c r="DG79" i="3"/>
  <c r="R194" i="3"/>
  <c r="DG87" i="3"/>
  <c r="AK125" i="7"/>
  <c r="AK110" i="7"/>
  <c r="AK118" i="7"/>
  <c r="AK121" i="7"/>
  <c r="AK123" i="7"/>
  <c r="AK119" i="7"/>
  <c r="AK120" i="7"/>
  <c r="R125" i="3"/>
  <c r="DG19" i="3"/>
  <c r="R133" i="3"/>
  <c r="DG27" i="3"/>
  <c r="R212" i="3"/>
  <c r="DG105" i="3"/>
  <c r="R126" i="3"/>
  <c r="DG20" i="3"/>
  <c r="R135" i="3"/>
  <c r="DG29" i="3"/>
  <c r="AK115" i="7"/>
  <c r="AK140" i="7"/>
  <c r="R129" i="3"/>
  <c r="DG23" i="3"/>
  <c r="R201" i="3"/>
  <c r="DG94" i="3"/>
  <c r="R190" i="3"/>
  <c r="DG83" i="3"/>
  <c r="R130" i="3"/>
  <c r="DG24" i="3"/>
  <c r="R119" i="3"/>
  <c r="DG13" i="3"/>
  <c r="R118" i="3"/>
  <c r="DG12" i="3"/>
  <c r="R140" i="3"/>
  <c r="DG34" i="3"/>
  <c r="R123" i="3"/>
  <c r="DG17" i="3"/>
  <c r="R127" i="3"/>
  <c r="DG21" i="3"/>
  <c r="R143" i="3"/>
  <c r="DG37" i="3"/>
  <c r="AK111" i="7"/>
  <c r="AK122" i="7"/>
  <c r="AK109" i="7"/>
  <c r="AK134" i="7"/>
  <c r="AK114" i="7"/>
  <c r="AK117" i="7"/>
  <c r="AK139" i="7"/>
  <c r="R137" i="3"/>
  <c r="DG31" i="3"/>
  <c r="R195" i="3"/>
  <c r="DG88" i="3"/>
  <c r="R120" i="3"/>
  <c r="DG14" i="3"/>
  <c r="R142" i="3"/>
  <c r="DG36" i="3"/>
  <c r="AN64" i="3"/>
  <c r="AN62" i="3"/>
  <c r="AN70" i="3"/>
  <c r="AN56" i="3"/>
  <c r="AN73" i="3"/>
  <c r="AN53" i="3"/>
  <c r="AN57" i="3"/>
  <c r="AN61" i="3"/>
  <c r="AN45" i="3"/>
  <c r="AN55" i="3"/>
  <c r="AN49" i="3"/>
  <c r="AR13" i="14" s="1"/>
  <c r="AN69" i="3"/>
  <c r="AN65" i="3"/>
  <c r="AN72" i="3"/>
  <c r="AN50" i="3"/>
  <c r="AN63" i="3"/>
  <c r="AN60" i="3"/>
  <c r="AN68" i="3"/>
  <c r="AN52" i="3"/>
  <c r="AN59" i="3"/>
  <c r="AN58" i="3"/>
  <c r="AN46" i="3"/>
  <c r="AN71" i="3"/>
  <c r="AN51" i="3"/>
  <c r="AN48" i="3"/>
  <c r="AN67" i="3"/>
  <c r="AN54" i="3"/>
  <c r="AN66" i="3"/>
  <c r="AN44" i="3"/>
  <c r="AN47" i="3"/>
  <c r="AK127" i="7"/>
  <c r="AK138" i="7"/>
  <c r="R121" i="3"/>
  <c r="DG15" i="3"/>
  <c r="R214" i="3"/>
  <c r="DG107" i="3"/>
  <c r="R198" i="3"/>
  <c r="DG91" i="3"/>
  <c r="R139" i="3"/>
  <c r="DG33" i="3"/>
  <c r="R134" i="3"/>
  <c r="DG28" i="3"/>
  <c r="R122" i="3"/>
  <c r="DG16" i="3"/>
  <c r="R138" i="3"/>
  <c r="DG32" i="3"/>
  <c r="AR31" i="14"/>
  <c r="AN10" i="3"/>
  <c r="R131" i="3"/>
  <c r="DG25" i="3"/>
  <c r="AK113" i="7"/>
  <c r="AK126" i="7"/>
  <c r="AK128" i="7"/>
  <c r="AK129" i="7"/>
  <c r="AK137" i="7"/>
  <c r="AK112" i="7"/>
  <c r="AK116" i="7"/>
  <c r="R117" i="3"/>
  <c r="DG11" i="3"/>
  <c r="R141" i="3"/>
  <c r="DG35" i="3"/>
  <c r="AN108" i="3"/>
  <c r="R185" i="3"/>
  <c r="DG78" i="3"/>
  <c r="R204" i="3"/>
  <c r="DG97" i="3"/>
  <c r="R132" i="3"/>
  <c r="DG26" i="3"/>
  <c r="R215" i="3" l="1"/>
  <c r="R160" i="3"/>
  <c r="DG54" i="3"/>
  <c r="R177" i="3"/>
  <c r="DG71" i="3"/>
  <c r="R163" i="3"/>
  <c r="DG57" i="3"/>
  <c r="AN40" i="3"/>
  <c r="R116" i="3"/>
  <c r="R146" i="3" s="1"/>
  <c r="DG10" i="3"/>
  <c r="R153" i="3"/>
  <c r="DG47" i="3"/>
  <c r="R173" i="3"/>
  <c r="DG67" i="3"/>
  <c r="AR9" i="14"/>
  <c r="R152" i="3"/>
  <c r="DG46" i="3"/>
  <c r="R174" i="3"/>
  <c r="DG68" i="3"/>
  <c r="R178" i="3"/>
  <c r="DG72" i="3"/>
  <c r="R161" i="3"/>
  <c r="DG55" i="3"/>
  <c r="R159" i="3"/>
  <c r="DG53" i="3"/>
  <c r="R168" i="3"/>
  <c r="DG62" i="3"/>
  <c r="R156" i="3"/>
  <c r="DG50" i="3"/>
  <c r="R176" i="3"/>
  <c r="DG70" i="3"/>
  <c r="AR10" i="14"/>
  <c r="AR11" i="14"/>
  <c r="AN74" i="3"/>
  <c r="R150" i="3"/>
  <c r="DG44" i="3"/>
  <c r="R154" i="3"/>
  <c r="DG48" i="3"/>
  <c r="R164" i="3"/>
  <c r="DG58" i="3"/>
  <c r="R166" i="3"/>
  <c r="DG60" i="3"/>
  <c r="R171" i="3"/>
  <c r="DG65" i="3"/>
  <c r="AR12" i="14"/>
  <c r="R151" i="3"/>
  <c r="DG45" i="3"/>
  <c r="R179" i="3"/>
  <c r="DG73" i="3"/>
  <c r="R170" i="3"/>
  <c r="DG64" i="3"/>
  <c r="R158" i="3"/>
  <c r="DG52" i="3"/>
  <c r="R155" i="3"/>
  <c r="DG49" i="3"/>
  <c r="R172" i="3"/>
  <c r="DG66" i="3"/>
  <c r="R157" i="3"/>
  <c r="DG51" i="3"/>
  <c r="R165" i="3"/>
  <c r="DG59" i="3"/>
  <c r="R169" i="3"/>
  <c r="DG63" i="3"/>
  <c r="R175" i="3"/>
  <c r="DG69" i="3"/>
  <c r="R167" i="3"/>
  <c r="DG61" i="3"/>
  <c r="R162" i="3"/>
  <c r="DG56" i="3"/>
  <c r="AN41" i="5" l="1"/>
  <c r="R180" i="3"/>
  <c r="R181" i="3" s="1"/>
  <c r="AN33" i="5"/>
  <c r="AN32" i="5"/>
  <c r="AN31" i="5"/>
  <c r="AN35" i="5"/>
  <c r="AN109" i="3"/>
  <c r="CE35" i="14"/>
  <c r="DQ35" i="14"/>
  <c r="DQ68" i="14"/>
  <c r="CE66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DQ71" i="14"/>
  <c r="CE72" i="14"/>
  <c r="DQ75" i="14"/>
  <c r="CE76" i="14"/>
  <c r="DQ79" i="14"/>
  <c r="CE80" i="14"/>
  <c r="DQ83" i="14"/>
  <c r="CE84" i="14"/>
  <c r="DQ87" i="14"/>
  <c r="CE88" i="14"/>
  <c r="DQ91" i="14"/>
  <c r="DQ66" i="14"/>
  <c r="DQ36" i="14"/>
  <c r="DQ37" i="14"/>
  <c r="DQ38" i="14"/>
  <c r="DQ39" i="14"/>
  <c r="DQ40" i="14"/>
  <c r="DQ41" i="14"/>
  <c r="DQ42" i="14"/>
  <c r="DQ43" i="14"/>
  <c r="DQ44" i="14"/>
  <c r="DQ45" i="14"/>
  <c r="DQ46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CE69" i="14"/>
  <c r="DQ72" i="14"/>
  <c r="CE73" i="14"/>
  <c r="CE67" i="14"/>
  <c r="DQ69" i="14"/>
  <c r="CE74" i="14"/>
  <c r="CE81" i="14"/>
  <c r="CE82" i="14"/>
  <c r="CE83" i="14"/>
  <c r="DQ84" i="14"/>
  <c r="DQ85" i="14"/>
  <c r="DQ86" i="14"/>
  <c r="DQ92" i="14"/>
  <c r="CE93" i="14"/>
  <c r="DQ100" i="14"/>
  <c r="CE101" i="14"/>
  <c r="DQ104" i="14"/>
  <c r="CE105" i="14"/>
  <c r="DQ108" i="14"/>
  <c r="CE109" i="14"/>
  <c r="DQ67" i="14"/>
  <c r="CE71" i="14"/>
  <c r="DQ74" i="14"/>
  <c r="CE77" i="14"/>
  <c r="CE78" i="14"/>
  <c r="CE79" i="14"/>
  <c r="DQ80" i="14"/>
  <c r="DQ81" i="14"/>
  <c r="DQ82" i="14"/>
  <c r="DQ93" i="14"/>
  <c r="CE94" i="14"/>
  <c r="CE98" i="14"/>
  <c r="DQ101" i="14"/>
  <c r="CE102" i="14"/>
  <c r="CE70" i="14"/>
  <c r="DQ73" i="14"/>
  <c r="DQ76" i="14"/>
  <c r="DQ77" i="14"/>
  <c r="DQ78" i="14"/>
  <c r="CE89" i="14"/>
  <c r="CE90" i="14"/>
  <c r="CE68" i="14"/>
  <c r="DQ99" i="14"/>
  <c r="CE106" i="14"/>
  <c r="CE107" i="14"/>
  <c r="CE108" i="14"/>
  <c r="DQ109" i="14"/>
  <c r="DQ110" i="14"/>
  <c r="DQ111" i="14"/>
  <c r="DQ113" i="14"/>
  <c r="CE114" i="14"/>
  <c r="DQ117" i="14"/>
  <c r="CE118" i="14"/>
  <c r="DQ121" i="14"/>
  <c r="CE122" i="14"/>
  <c r="DQ125" i="14"/>
  <c r="CE126" i="14"/>
  <c r="CE85" i="14"/>
  <c r="CE87" i="14"/>
  <c r="DQ89" i="14"/>
  <c r="CE91" i="14"/>
  <c r="CE95" i="14"/>
  <c r="CE103" i="14"/>
  <c r="CE104" i="14"/>
  <c r="DQ105" i="14"/>
  <c r="DQ106" i="14"/>
  <c r="DQ107" i="14"/>
  <c r="DQ114" i="14"/>
  <c r="CE115" i="14"/>
  <c r="DQ118" i="14"/>
  <c r="CE119" i="14"/>
  <c r="DQ122" i="14"/>
  <c r="CE123" i="14"/>
  <c r="DQ126" i="14"/>
  <c r="DQ70" i="14"/>
  <c r="CE92" i="14"/>
  <c r="DQ95" i="14"/>
  <c r="CE100" i="14"/>
  <c r="DQ103" i="14"/>
  <c r="CE112" i="14"/>
  <c r="DQ115" i="14"/>
  <c r="CE116" i="14"/>
  <c r="DQ119" i="14"/>
  <c r="CE120" i="14"/>
  <c r="DQ123" i="14"/>
  <c r="CE124" i="14"/>
  <c r="CE75" i="14"/>
  <c r="AS75" i="14" s="1"/>
  <c r="CE86" i="14"/>
  <c r="AS86" i="14" s="1"/>
  <c r="CE99" i="14"/>
  <c r="DQ102" i="14"/>
  <c r="CE113" i="14"/>
  <c r="DQ116" i="14"/>
  <c r="DQ94" i="14"/>
  <c r="DQ98" i="14"/>
  <c r="CE111" i="14"/>
  <c r="CE117" i="14"/>
  <c r="DQ120" i="14"/>
  <c r="DQ90" i="14"/>
  <c r="CE121" i="14"/>
  <c r="DQ124" i="14"/>
  <c r="CE127" i="14"/>
  <c r="DQ88" i="14"/>
  <c r="CE110" i="14"/>
  <c r="DQ112" i="14"/>
  <c r="CE125" i="14"/>
  <c r="DQ127" i="14"/>
  <c r="AO110" i="3"/>
  <c r="AN75" i="3"/>
  <c r="AN16" i="5"/>
  <c r="AN39" i="5"/>
  <c r="AN19" i="5"/>
  <c r="AN36" i="5"/>
  <c r="AN20" i="5"/>
  <c r="AN38" i="5"/>
  <c r="AN13" i="5"/>
  <c r="AN27" i="5"/>
  <c r="AN22" i="5"/>
  <c r="AN17" i="5"/>
  <c r="AN26" i="5"/>
  <c r="AN18" i="5"/>
  <c r="AN29" i="5"/>
  <c r="AN10" i="5"/>
  <c r="AN21" i="5"/>
  <c r="AN23" i="5"/>
  <c r="AN40" i="5"/>
  <c r="AN25" i="5"/>
  <c r="AN12" i="5"/>
  <c r="AN15" i="5"/>
  <c r="AN30" i="5"/>
  <c r="AN14" i="5"/>
  <c r="AN11" i="5"/>
  <c r="AN37" i="5"/>
  <c r="AN28" i="5"/>
  <c r="AN9" i="5"/>
  <c r="AN24" i="5"/>
  <c r="AN34" i="5"/>
  <c r="AO76" i="3"/>
  <c r="AN41" i="3"/>
  <c r="R219" i="3" l="1"/>
  <c r="AL141" i="7"/>
  <c r="AS117" i="14"/>
  <c r="AO97" i="3" s="1"/>
  <c r="AL131" i="7"/>
  <c r="AL132" i="7"/>
  <c r="AL133" i="7"/>
  <c r="AL135" i="7"/>
  <c r="AS100" i="14"/>
  <c r="AO80" i="3" s="1"/>
  <c r="AS108" i="14"/>
  <c r="AO88" i="3" s="1"/>
  <c r="AS99" i="14"/>
  <c r="AO79" i="3" s="1"/>
  <c r="AS91" i="14"/>
  <c r="AO69" i="3" s="1"/>
  <c r="AS83" i="14"/>
  <c r="AO61" i="3" s="1"/>
  <c r="AS85" i="14"/>
  <c r="AO63" i="3" s="1"/>
  <c r="AS68" i="14"/>
  <c r="AO46" i="3" s="1"/>
  <c r="AS35" i="14"/>
  <c r="AO10" i="3" s="1"/>
  <c r="AS121" i="14"/>
  <c r="AO101" i="3" s="1"/>
  <c r="AS113" i="14"/>
  <c r="AO93" i="3" s="1"/>
  <c r="R216" i="3"/>
  <c r="AS120" i="14"/>
  <c r="AO100" i="3" s="1"/>
  <c r="AS92" i="14"/>
  <c r="AO70" i="3" s="1"/>
  <c r="AS104" i="14"/>
  <c r="AO84" i="3" s="1"/>
  <c r="AS106" i="14"/>
  <c r="AO86" i="3" s="1"/>
  <c r="AS98" i="14"/>
  <c r="AO78" i="3" s="1"/>
  <c r="AS77" i="14"/>
  <c r="AO55" i="3" s="1"/>
  <c r="AS109" i="14"/>
  <c r="AO89" i="3" s="1"/>
  <c r="AS101" i="14"/>
  <c r="AO81" i="3" s="1"/>
  <c r="AS82" i="14"/>
  <c r="AO60" i="3" s="1"/>
  <c r="AS67" i="14"/>
  <c r="AO45" i="3" s="1"/>
  <c r="AS84" i="14"/>
  <c r="AO62" i="3" s="1"/>
  <c r="AS76" i="14"/>
  <c r="AO54" i="3" s="1"/>
  <c r="AS111" i="14"/>
  <c r="AO91" i="3" s="1"/>
  <c r="AS87" i="14"/>
  <c r="AO65" i="3" s="1"/>
  <c r="AS95" i="14"/>
  <c r="AO73" i="3" s="1"/>
  <c r="AS79" i="14"/>
  <c r="AO57" i="3" s="1"/>
  <c r="AS71" i="14"/>
  <c r="AO49" i="3" s="1"/>
  <c r="AS13" i="14" s="1"/>
  <c r="AL115" i="7"/>
  <c r="AL118" i="7"/>
  <c r="AS63" i="14"/>
  <c r="AO38" i="3" s="1"/>
  <c r="AS51" i="14"/>
  <c r="AO26" i="3" s="1"/>
  <c r="AL124" i="7"/>
  <c r="AL111" i="7"/>
  <c r="AL112" i="7"/>
  <c r="AL121" i="7"/>
  <c r="AL126" i="7"/>
  <c r="AL113" i="7"/>
  <c r="AL119" i="7"/>
  <c r="AS110" i="14"/>
  <c r="AO90" i="3" s="1"/>
  <c r="AS119" i="14"/>
  <c r="AO99" i="3" s="1"/>
  <c r="AS103" i="14"/>
  <c r="AO83" i="3" s="1"/>
  <c r="AS122" i="14"/>
  <c r="AO102" i="3" s="1"/>
  <c r="AS114" i="14"/>
  <c r="AO94" i="3" s="1"/>
  <c r="AS70" i="14"/>
  <c r="AO48" i="3" s="1"/>
  <c r="AS94" i="14"/>
  <c r="AO72" i="3" s="1"/>
  <c r="AS81" i="14"/>
  <c r="AO59" i="3" s="1"/>
  <c r="AS73" i="14"/>
  <c r="AO51" i="3" s="1"/>
  <c r="AS62" i="14"/>
  <c r="AO37" i="3" s="1"/>
  <c r="AS58" i="14"/>
  <c r="AO33" i="3" s="1"/>
  <c r="AS54" i="14"/>
  <c r="AO29" i="3" s="1"/>
  <c r="AS50" i="14"/>
  <c r="AO25" i="3" s="1"/>
  <c r="AS46" i="14"/>
  <c r="AO21" i="3" s="1"/>
  <c r="AS42" i="14"/>
  <c r="AO17" i="3" s="1"/>
  <c r="AS38" i="14"/>
  <c r="AO13" i="3" s="1"/>
  <c r="AL134" i="7"/>
  <c r="AL123" i="7"/>
  <c r="AL136" i="7"/>
  <c r="AS112" i="14"/>
  <c r="AO92" i="3" s="1"/>
  <c r="AS55" i="14"/>
  <c r="AO30" i="3" s="1"/>
  <c r="AS43" i="14"/>
  <c r="AO18" i="3" s="1"/>
  <c r="AS66" i="14"/>
  <c r="AO44" i="3" s="1"/>
  <c r="AL114" i="7"/>
  <c r="AL125" i="7"/>
  <c r="AL110" i="7"/>
  <c r="AL117" i="7"/>
  <c r="AL138" i="7"/>
  <c r="AL139" i="7"/>
  <c r="AS124" i="14"/>
  <c r="AO104" i="3" s="1"/>
  <c r="AS116" i="14"/>
  <c r="AO96" i="3" s="1"/>
  <c r="AS102" i="14"/>
  <c r="AO82" i="3" s="1"/>
  <c r="AS105" i="14"/>
  <c r="AO85" i="3" s="1"/>
  <c r="AS93" i="14"/>
  <c r="AO71" i="3" s="1"/>
  <c r="AS74" i="14"/>
  <c r="AO52" i="3" s="1"/>
  <c r="AS88" i="14"/>
  <c r="AO66" i="3" s="1"/>
  <c r="AS80" i="14"/>
  <c r="AO58" i="3" s="1"/>
  <c r="AS72" i="14"/>
  <c r="AO50" i="3" s="1"/>
  <c r="AS61" i="14"/>
  <c r="AO36" i="3" s="1"/>
  <c r="AS57" i="14"/>
  <c r="AO32" i="3" s="1"/>
  <c r="AS53" i="14"/>
  <c r="AO28" i="3" s="1"/>
  <c r="AS49" i="14"/>
  <c r="AO24" i="3" s="1"/>
  <c r="AS45" i="14"/>
  <c r="AO20" i="3" s="1"/>
  <c r="AS41" i="14"/>
  <c r="AO16" i="3" s="1"/>
  <c r="AS37" i="14"/>
  <c r="AO12" i="3" s="1"/>
  <c r="R147" i="3"/>
  <c r="AL137" i="7"/>
  <c r="AL127" i="7"/>
  <c r="AS89" i="14"/>
  <c r="AO67" i="3" s="1"/>
  <c r="AS59" i="14"/>
  <c r="AO34" i="3" s="1"/>
  <c r="AS47" i="14"/>
  <c r="AO22" i="3" s="1"/>
  <c r="AS39" i="14"/>
  <c r="AO14" i="3" s="1"/>
  <c r="AL109" i="7"/>
  <c r="AO64" i="3"/>
  <c r="AO53" i="3"/>
  <c r="AL128" i="7"/>
  <c r="AL130" i="7"/>
  <c r="AL140" i="7"/>
  <c r="AL129" i="7"/>
  <c r="AL122" i="7"/>
  <c r="AL120" i="7"/>
  <c r="AL116" i="7"/>
  <c r="AS125" i="14"/>
  <c r="AO105" i="3" s="1"/>
  <c r="AS127" i="14"/>
  <c r="AO107" i="3" s="1"/>
  <c r="AS123" i="14"/>
  <c r="AO103" i="3" s="1"/>
  <c r="AS115" i="14"/>
  <c r="AO95" i="3" s="1"/>
  <c r="AS126" i="14"/>
  <c r="AO106" i="3" s="1"/>
  <c r="AS118" i="14"/>
  <c r="AO98" i="3" s="1"/>
  <c r="AS107" i="14"/>
  <c r="AO87" i="3" s="1"/>
  <c r="AS90" i="14"/>
  <c r="AO68" i="3" s="1"/>
  <c r="AS78" i="14"/>
  <c r="AO56" i="3" s="1"/>
  <c r="AS69" i="14"/>
  <c r="AO47" i="3" s="1"/>
  <c r="AS60" i="14"/>
  <c r="AO35" i="3" s="1"/>
  <c r="AS56" i="14"/>
  <c r="AO31" i="3" s="1"/>
  <c r="AS52" i="14"/>
  <c r="AO27" i="3" s="1"/>
  <c r="AS48" i="14"/>
  <c r="AO23" i="3" s="1"/>
  <c r="AS44" i="14"/>
  <c r="AO19" i="3" s="1"/>
  <c r="AS40" i="14"/>
  <c r="AO15" i="3" s="1"/>
  <c r="AS36" i="14"/>
  <c r="AO11" i="3" s="1"/>
  <c r="DH95" i="3" l="1"/>
  <c r="DH90" i="3"/>
  <c r="DH82" i="3"/>
  <c r="DH59" i="3"/>
  <c r="DH102" i="3"/>
  <c r="DH68" i="3"/>
  <c r="DH85" i="3"/>
  <c r="DH103" i="3"/>
  <c r="DH92" i="3"/>
  <c r="DH107" i="3"/>
  <c r="DH96" i="3"/>
  <c r="DH83" i="3"/>
  <c r="DH56" i="3"/>
  <c r="DH106" i="3"/>
  <c r="DH105" i="3"/>
  <c r="DH50" i="3"/>
  <c r="DH71" i="3"/>
  <c r="DH104" i="3"/>
  <c r="DH99" i="3"/>
  <c r="DH47" i="3"/>
  <c r="DH54" i="3"/>
  <c r="DH24" i="3"/>
  <c r="DH13" i="3"/>
  <c r="DH87" i="3"/>
  <c r="DH89" i="3"/>
  <c r="DH101" i="3"/>
  <c r="DH23" i="3"/>
  <c r="DH11" i="3"/>
  <c r="DH27" i="3"/>
  <c r="DH69" i="3"/>
  <c r="DH66" i="3"/>
  <c r="DH72" i="3"/>
  <c r="DH73" i="3"/>
  <c r="DH60" i="3"/>
  <c r="DH52" i="3"/>
  <c r="DH22" i="3"/>
  <c r="DH20" i="3"/>
  <c r="DH36" i="3"/>
  <c r="DH25" i="3"/>
  <c r="DH88" i="3"/>
  <c r="AO108" i="3"/>
  <c r="DH78" i="3"/>
  <c r="DH100" i="3"/>
  <c r="DH26" i="3"/>
  <c r="DH15" i="3"/>
  <c r="DH62" i="3"/>
  <c r="AS10" i="14"/>
  <c r="AS11" i="14"/>
  <c r="AO74" i="3"/>
  <c r="DH44" i="3"/>
  <c r="DH18" i="3"/>
  <c r="DH80" i="3"/>
  <c r="DH94" i="3"/>
  <c r="DH38" i="3"/>
  <c r="AO40" i="3"/>
  <c r="DH10" i="3"/>
  <c r="DH19" i="3"/>
  <c r="DH35" i="3"/>
  <c r="DH53" i="3"/>
  <c r="AS9" i="14"/>
  <c r="DH46" i="3"/>
  <c r="AS12" i="14"/>
  <c r="DH45" i="3"/>
  <c r="DH48" i="3"/>
  <c r="DH67" i="3"/>
  <c r="DH70" i="3"/>
  <c r="DH12" i="3"/>
  <c r="DH28" i="3"/>
  <c r="DH30" i="3"/>
  <c r="DH17" i="3"/>
  <c r="DH33" i="3"/>
  <c r="DH91" i="3"/>
  <c r="DH79" i="3"/>
  <c r="DH86" i="3"/>
  <c r="DH31" i="3"/>
  <c r="DH63" i="3"/>
  <c r="DH58" i="3"/>
  <c r="DH34" i="3"/>
  <c r="DH29" i="3"/>
  <c r="DH98" i="3"/>
  <c r="DH81" i="3"/>
  <c r="AS31" i="14"/>
  <c r="DH61" i="3"/>
  <c r="DH51" i="3"/>
  <c r="DH55" i="3"/>
  <c r="DH64" i="3"/>
  <c r="DH65" i="3"/>
  <c r="DH57" i="3"/>
  <c r="DH49" i="3"/>
  <c r="DH14" i="3"/>
  <c r="DH16" i="3"/>
  <c r="DH32" i="3"/>
  <c r="DH21" i="3"/>
  <c r="DH37" i="3"/>
  <c r="DH97" i="3"/>
  <c r="DH93" i="3"/>
  <c r="DH84" i="3"/>
  <c r="AO41" i="5" l="1"/>
  <c r="AM141" i="7" s="1"/>
  <c r="AO32" i="5"/>
  <c r="AO31" i="5"/>
  <c r="AO33" i="5"/>
  <c r="AO35" i="5"/>
  <c r="AM135" i="7" s="1"/>
  <c r="AP76" i="3"/>
  <c r="AO41" i="3"/>
  <c r="AO109" i="3"/>
  <c r="CF35" i="14"/>
  <c r="DR66" i="14"/>
  <c r="CF36" i="14"/>
  <c r="DR39" i="14"/>
  <c r="CF40" i="14"/>
  <c r="DR43" i="14"/>
  <c r="CF44" i="14"/>
  <c r="DR47" i="14"/>
  <c r="CF48" i="14"/>
  <c r="DR51" i="14"/>
  <c r="CF52" i="14"/>
  <c r="DR55" i="14"/>
  <c r="CF56" i="14"/>
  <c r="DR59" i="14"/>
  <c r="CF60" i="14"/>
  <c r="DR63" i="14"/>
  <c r="DR71" i="14"/>
  <c r="CF72" i="14"/>
  <c r="DR75" i="14"/>
  <c r="CF76" i="14"/>
  <c r="DR79" i="14"/>
  <c r="CF80" i="14"/>
  <c r="DR83" i="14"/>
  <c r="CF84" i="14"/>
  <c r="DR87" i="14"/>
  <c r="CF88" i="14"/>
  <c r="DR91" i="14"/>
  <c r="DR35" i="14"/>
  <c r="CF67" i="14"/>
  <c r="DR36" i="14"/>
  <c r="CF37" i="14"/>
  <c r="DR40" i="14"/>
  <c r="CF41" i="14"/>
  <c r="DR44" i="14"/>
  <c r="CF45" i="14"/>
  <c r="DR48" i="14"/>
  <c r="CF49" i="14"/>
  <c r="DR52" i="14"/>
  <c r="CF53" i="14"/>
  <c r="DR56" i="14"/>
  <c r="CF57" i="14"/>
  <c r="DR60" i="14"/>
  <c r="CF61" i="14"/>
  <c r="CF69" i="14"/>
  <c r="DR72" i="14"/>
  <c r="CF73" i="14"/>
  <c r="DR67" i="14"/>
  <c r="DR41" i="14"/>
  <c r="CF42" i="14"/>
  <c r="DR49" i="14"/>
  <c r="CF50" i="14"/>
  <c r="DR57" i="14"/>
  <c r="CF58" i="14"/>
  <c r="CF70" i="14"/>
  <c r="DR73" i="14"/>
  <c r="CF77" i="14"/>
  <c r="CF78" i="14"/>
  <c r="CF79" i="14"/>
  <c r="DR80" i="14"/>
  <c r="DR81" i="14"/>
  <c r="DR82" i="14"/>
  <c r="DR92" i="14"/>
  <c r="CF93" i="14"/>
  <c r="DR98" i="14"/>
  <c r="DR100" i="14"/>
  <c r="CF101" i="14"/>
  <c r="DR104" i="14"/>
  <c r="CF105" i="14"/>
  <c r="DR108" i="14"/>
  <c r="CF109" i="14"/>
  <c r="CF66" i="14"/>
  <c r="DR42" i="14"/>
  <c r="CF43" i="14"/>
  <c r="DR50" i="14"/>
  <c r="CF51" i="14"/>
  <c r="DR58" i="14"/>
  <c r="CF59" i="14"/>
  <c r="DR70" i="14"/>
  <c r="CF75" i="14"/>
  <c r="AT75" i="14" s="1"/>
  <c r="DR76" i="14"/>
  <c r="DR77" i="14"/>
  <c r="DR78" i="14"/>
  <c r="CF89" i="14"/>
  <c r="CF90" i="14"/>
  <c r="CF91" i="14"/>
  <c r="DR93" i="14"/>
  <c r="CF94" i="14"/>
  <c r="DR101" i="14"/>
  <c r="CF102" i="14"/>
  <c r="CF68" i="14"/>
  <c r="DR37" i="14"/>
  <c r="CF38" i="14"/>
  <c r="DR45" i="14"/>
  <c r="CF46" i="14"/>
  <c r="DR53" i="14"/>
  <c r="CF54" i="14"/>
  <c r="DR61" i="14"/>
  <c r="CF62" i="14"/>
  <c r="DR69" i="14"/>
  <c r="CF74" i="14"/>
  <c r="CF85" i="14"/>
  <c r="CF86" i="14"/>
  <c r="CF87" i="14"/>
  <c r="DR88" i="14"/>
  <c r="DR89" i="14"/>
  <c r="DR90" i="14"/>
  <c r="CF39" i="14"/>
  <c r="DR46" i="14"/>
  <c r="CF82" i="14"/>
  <c r="AT82" i="14" s="1"/>
  <c r="DR84" i="14"/>
  <c r="DR86" i="14"/>
  <c r="CF92" i="14"/>
  <c r="DR95" i="14"/>
  <c r="CF100" i="14"/>
  <c r="CF103" i="14"/>
  <c r="CF104" i="14"/>
  <c r="DR105" i="14"/>
  <c r="DR106" i="14"/>
  <c r="DR107" i="14"/>
  <c r="DR113" i="14"/>
  <c r="CF114" i="14"/>
  <c r="DR117" i="14"/>
  <c r="CF118" i="14"/>
  <c r="DR121" i="14"/>
  <c r="CF122" i="14"/>
  <c r="DR125" i="14"/>
  <c r="CF126" i="14"/>
  <c r="DR68" i="14"/>
  <c r="CF47" i="14"/>
  <c r="DR54" i="14"/>
  <c r="CF71" i="14"/>
  <c r="DR74" i="14"/>
  <c r="DR94" i="14"/>
  <c r="CF99" i="14"/>
  <c r="DR102" i="14"/>
  <c r="DR103" i="14"/>
  <c r="DR114" i="14"/>
  <c r="CF115" i="14"/>
  <c r="DR118" i="14"/>
  <c r="CF119" i="14"/>
  <c r="DR122" i="14"/>
  <c r="CF123" i="14"/>
  <c r="DR126" i="14"/>
  <c r="CF55" i="14"/>
  <c r="AT55" i="14" s="1"/>
  <c r="AP30" i="3" s="1"/>
  <c r="DR62" i="14"/>
  <c r="CF81" i="14"/>
  <c r="CF83" i="14"/>
  <c r="AT83" i="14" s="1"/>
  <c r="DR85" i="14"/>
  <c r="CF98" i="14"/>
  <c r="DR99" i="14"/>
  <c r="CF110" i="14"/>
  <c r="CF111" i="14"/>
  <c r="CF112" i="14"/>
  <c r="DR115" i="14"/>
  <c r="CF116" i="14"/>
  <c r="DR119" i="14"/>
  <c r="CF120" i="14"/>
  <c r="DR123" i="14"/>
  <c r="CF124" i="14"/>
  <c r="CF95" i="14"/>
  <c r="CF106" i="14"/>
  <c r="CF108" i="14"/>
  <c r="DR110" i="14"/>
  <c r="DR112" i="14"/>
  <c r="CF125" i="14"/>
  <c r="CF121" i="14"/>
  <c r="CF113" i="14"/>
  <c r="DR116" i="14"/>
  <c r="CF127" i="14"/>
  <c r="DR38" i="14"/>
  <c r="CF63" i="14"/>
  <c r="CF107" i="14"/>
  <c r="DR109" i="14"/>
  <c r="DR111" i="14"/>
  <c r="CF117" i="14"/>
  <c r="DR120" i="14"/>
  <c r="DR127" i="14"/>
  <c r="DR124" i="14"/>
  <c r="AO16" i="5"/>
  <c r="AO19" i="5"/>
  <c r="AO39" i="5"/>
  <c r="AO36" i="5"/>
  <c r="AO40" i="5"/>
  <c r="AO18" i="5"/>
  <c r="AO20" i="5"/>
  <c r="AO38" i="5"/>
  <c r="AO12" i="5"/>
  <c r="AO28" i="5"/>
  <c r="AO14" i="5"/>
  <c r="AO26" i="5"/>
  <c r="AO34" i="5"/>
  <c r="AO24" i="5"/>
  <c r="AO37" i="5"/>
  <c r="AO15" i="5"/>
  <c r="AO23" i="5"/>
  <c r="AO30" i="5"/>
  <c r="AO29" i="5"/>
  <c r="AO17" i="5"/>
  <c r="AO25" i="5"/>
  <c r="AO13" i="5"/>
  <c r="AO22" i="5"/>
  <c r="AO10" i="5"/>
  <c r="AO11" i="5"/>
  <c r="AO9" i="5"/>
  <c r="AO21" i="5"/>
  <c r="AO27" i="5"/>
  <c r="AP110" i="3"/>
  <c r="AO75" i="3"/>
  <c r="AM133" i="7" l="1"/>
  <c r="AM131" i="7"/>
  <c r="AM132" i="7"/>
  <c r="AT91" i="14"/>
  <c r="AP69" i="3" s="1"/>
  <c r="AT106" i="14"/>
  <c r="AP86" i="3" s="1"/>
  <c r="AT59" i="14"/>
  <c r="AP34" i="3" s="1"/>
  <c r="DI34" i="3" s="1"/>
  <c r="AT92" i="14"/>
  <c r="AP70" i="3" s="1"/>
  <c r="AT125" i="14"/>
  <c r="AP105" i="3" s="1"/>
  <c r="AT43" i="14"/>
  <c r="AP18" i="3" s="1"/>
  <c r="DI18" i="3" s="1"/>
  <c r="AT117" i="14"/>
  <c r="AP97" i="3" s="1"/>
  <c r="AT51" i="14"/>
  <c r="AP26" i="3" s="1"/>
  <c r="DI26" i="3" s="1"/>
  <c r="AT66" i="14"/>
  <c r="AP44" i="3" s="1"/>
  <c r="AT107" i="14"/>
  <c r="AP87" i="3" s="1"/>
  <c r="AT104" i="14"/>
  <c r="AP84" i="3" s="1"/>
  <c r="AT120" i="14"/>
  <c r="AP100" i="3" s="1"/>
  <c r="AT112" i="14"/>
  <c r="AP92" i="3" s="1"/>
  <c r="AT98" i="14"/>
  <c r="AP78" i="3" s="1"/>
  <c r="AT47" i="14"/>
  <c r="AP22" i="3" s="1"/>
  <c r="DI22" i="3" s="1"/>
  <c r="AT85" i="14"/>
  <c r="AP63" i="3" s="1"/>
  <c r="AT102" i="14"/>
  <c r="AP82" i="3" s="1"/>
  <c r="AT78" i="14"/>
  <c r="AP56" i="3" s="1"/>
  <c r="AT58" i="14"/>
  <c r="AP33" i="3" s="1"/>
  <c r="DI33" i="3" s="1"/>
  <c r="AT42" i="14"/>
  <c r="AP17" i="3" s="1"/>
  <c r="DI17" i="3" s="1"/>
  <c r="AT57" i="14"/>
  <c r="AP32" i="3" s="1"/>
  <c r="DI32" i="3" s="1"/>
  <c r="AT49" i="14"/>
  <c r="AP24" i="3" s="1"/>
  <c r="DI24" i="3" s="1"/>
  <c r="AT41" i="14"/>
  <c r="AP16" i="3" s="1"/>
  <c r="DI16" i="3" s="1"/>
  <c r="AT67" i="14"/>
  <c r="AP45" i="3" s="1"/>
  <c r="AT56" i="14"/>
  <c r="AP31" i="3" s="1"/>
  <c r="DI31" i="3" s="1"/>
  <c r="AT48" i="14"/>
  <c r="AP23" i="3" s="1"/>
  <c r="DI23" i="3" s="1"/>
  <c r="AT40" i="14"/>
  <c r="AP15" i="3" s="1"/>
  <c r="DI15" i="3" s="1"/>
  <c r="AT35" i="14"/>
  <c r="AP10" i="3" s="1"/>
  <c r="AT63" i="14"/>
  <c r="AP38" i="3" s="1"/>
  <c r="DI38" i="3" s="1"/>
  <c r="AT113" i="14"/>
  <c r="AP93" i="3" s="1"/>
  <c r="AT39" i="14"/>
  <c r="AP14" i="3" s="1"/>
  <c r="DI14" i="3" s="1"/>
  <c r="AT121" i="14"/>
  <c r="AP101" i="3" s="1"/>
  <c r="AT81" i="14"/>
  <c r="AP59" i="3" s="1"/>
  <c r="AM122" i="7"/>
  <c r="AM114" i="7"/>
  <c r="AM113" i="7"/>
  <c r="AM130" i="7"/>
  <c r="AM124" i="7"/>
  <c r="AM128" i="7"/>
  <c r="AM118" i="7"/>
  <c r="AM119" i="7"/>
  <c r="AT95" i="14"/>
  <c r="AP73" i="3" s="1"/>
  <c r="AT111" i="14"/>
  <c r="AP91" i="3" s="1"/>
  <c r="DI30" i="3"/>
  <c r="AT119" i="14"/>
  <c r="AP99" i="3" s="1"/>
  <c r="AT74" i="14"/>
  <c r="AP52" i="3" s="1"/>
  <c r="AT54" i="14"/>
  <c r="AP29" i="3" s="1"/>
  <c r="AT38" i="14"/>
  <c r="AP13" i="3" s="1"/>
  <c r="AT90" i="14"/>
  <c r="AP68" i="3" s="1"/>
  <c r="AT105" i="14"/>
  <c r="AP85" i="3" s="1"/>
  <c r="AT77" i="14"/>
  <c r="AP55" i="3" s="1"/>
  <c r="AT69" i="14"/>
  <c r="AP47" i="3" s="1"/>
  <c r="AT84" i="14"/>
  <c r="AP62" i="3" s="1"/>
  <c r="AT76" i="14"/>
  <c r="AP54" i="3" s="1"/>
  <c r="AM129" i="7"/>
  <c r="AM120" i="7"/>
  <c r="AT122" i="14"/>
  <c r="AP102" i="3" s="1"/>
  <c r="AM111" i="7"/>
  <c r="AM125" i="7"/>
  <c r="AM123" i="7"/>
  <c r="AM134" i="7"/>
  <c r="AM112" i="7"/>
  <c r="AM140" i="7"/>
  <c r="AM116" i="7"/>
  <c r="AT124" i="14"/>
  <c r="AP104" i="3" s="1"/>
  <c r="AT116" i="14"/>
  <c r="AP96" i="3" s="1"/>
  <c r="AT110" i="14"/>
  <c r="AP90" i="3" s="1"/>
  <c r="AT71" i="14"/>
  <c r="AP49" i="3" s="1"/>
  <c r="AT13" i="14" s="1"/>
  <c r="AT126" i="14"/>
  <c r="AP106" i="3" s="1"/>
  <c r="AT118" i="14"/>
  <c r="AP98" i="3" s="1"/>
  <c r="AT103" i="14"/>
  <c r="AP83" i="3" s="1"/>
  <c r="AT87" i="14"/>
  <c r="AP65" i="3" s="1"/>
  <c r="AT94" i="14"/>
  <c r="AP72" i="3" s="1"/>
  <c r="AT89" i="14"/>
  <c r="AP67" i="3" s="1"/>
  <c r="AT93" i="14"/>
  <c r="AP71" i="3" s="1"/>
  <c r="AT50" i="14"/>
  <c r="AP25" i="3" s="1"/>
  <c r="AT61" i="14"/>
  <c r="AP36" i="3" s="1"/>
  <c r="AT53" i="14"/>
  <c r="AP28" i="3" s="1"/>
  <c r="AT45" i="14"/>
  <c r="AP20" i="3" s="1"/>
  <c r="AT37" i="14"/>
  <c r="AP12" i="3" s="1"/>
  <c r="AT60" i="14"/>
  <c r="AP35" i="3" s="1"/>
  <c r="AT52" i="14"/>
  <c r="AP27" i="3" s="1"/>
  <c r="AT44" i="14"/>
  <c r="AP19" i="3" s="1"/>
  <c r="AT36" i="14"/>
  <c r="AP11" i="3" s="1"/>
  <c r="AM121" i="7"/>
  <c r="AM137" i="7"/>
  <c r="AM139" i="7"/>
  <c r="AT127" i="14"/>
  <c r="AP107" i="3" s="1"/>
  <c r="AT114" i="14"/>
  <c r="AP94" i="3" s="1"/>
  <c r="AM109" i="7"/>
  <c r="AM127" i="7"/>
  <c r="AM110" i="7"/>
  <c r="AM117" i="7"/>
  <c r="AM115" i="7"/>
  <c r="AM126" i="7"/>
  <c r="AM138" i="7"/>
  <c r="AM136" i="7"/>
  <c r="AT108" i="14"/>
  <c r="AP88" i="3" s="1"/>
  <c r="AT123" i="14"/>
  <c r="AP103" i="3" s="1"/>
  <c r="AT115" i="14"/>
  <c r="AP95" i="3" s="1"/>
  <c r="AT99" i="14"/>
  <c r="AP79" i="3" s="1"/>
  <c r="AT100" i="14"/>
  <c r="AP80" i="3" s="1"/>
  <c r="AT86" i="14"/>
  <c r="AP64" i="3" s="1"/>
  <c r="AT62" i="14"/>
  <c r="AP37" i="3" s="1"/>
  <c r="AT46" i="14"/>
  <c r="AP21" i="3" s="1"/>
  <c r="AT68" i="14"/>
  <c r="AP46" i="3" s="1"/>
  <c r="AT109" i="14"/>
  <c r="AP89" i="3" s="1"/>
  <c r="AT101" i="14"/>
  <c r="AP81" i="3" s="1"/>
  <c r="AT79" i="14"/>
  <c r="AP57" i="3" s="1"/>
  <c r="AT70" i="14"/>
  <c r="AP48" i="3" s="1"/>
  <c r="AT73" i="14"/>
  <c r="AP51" i="3" s="1"/>
  <c r="AT88" i="14"/>
  <c r="AP66" i="3" s="1"/>
  <c r="AT80" i="14"/>
  <c r="AP58" i="3" s="1"/>
  <c r="AT72" i="14"/>
  <c r="AP50" i="3" s="1"/>
  <c r="AP53" i="3"/>
  <c r="AP60" i="3"/>
  <c r="AP61" i="3"/>
  <c r="DI51" i="3" l="1"/>
  <c r="DI48" i="3"/>
  <c r="DI88" i="3"/>
  <c r="DI49" i="3"/>
  <c r="DI79" i="3"/>
  <c r="DI47" i="3"/>
  <c r="DI81" i="3"/>
  <c r="DI95" i="3"/>
  <c r="DI89" i="3"/>
  <c r="DI103" i="3"/>
  <c r="DI73" i="3"/>
  <c r="AT9" i="14"/>
  <c r="DI46" i="3"/>
  <c r="DI56" i="3"/>
  <c r="DI94" i="3"/>
  <c r="DI86" i="3"/>
  <c r="DI87" i="3"/>
  <c r="DI50" i="3"/>
  <c r="DI84" i="3"/>
  <c r="DI96" i="3"/>
  <c r="AP108" i="3"/>
  <c r="DI78" i="3"/>
  <c r="DI100" i="3"/>
  <c r="DI91" i="3"/>
  <c r="DI92" i="3"/>
  <c r="DI35" i="3"/>
  <c r="DI36" i="3"/>
  <c r="AT31" i="14"/>
  <c r="DI29" i="3"/>
  <c r="DI64" i="3"/>
  <c r="DI58" i="3"/>
  <c r="DI72" i="3"/>
  <c r="DI105" i="3"/>
  <c r="DI28" i="3"/>
  <c r="DI62" i="3"/>
  <c r="DI68" i="3"/>
  <c r="DI67" i="3"/>
  <c r="DI65" i="3"/>
  <c r="AT11" i="14"/>
  <c r="AP74" i="3"/>
  <c r="AT10" i="14"/>
  <c r="DI44" i="3"/>
  <c r="DI59" i="3"/>
  <c r="DI57" i="3"/>
  <c r="DI66" i="3"/>
  <c r="DI21" i="3"/>
  <c r="DI93" i="3"/>
  <c r="DI101" i="3"/>
  <c r="DI85" i="3"/>
  <c r="DI106" i="3"/>
  <c r="DI83" i="3"/>
  <c r="DI104" i="3"/>
  <c r="DI102" i="3"/>
  <c r="DI11" i="3"/>
  <c r="DI12" i="3"/>
  <c r="DI25" i="3"/>
  <c r="DI54" i="3"/>
  <c r="DI69" i="3"/>
  <c r="DI53" i="3"/>
  <c r="DI107" i="3"/>
  <c r="DI80" i="3"/>
  <c r="DI98" i="3"/>
  <c r="DI27" i="3"/>
  <c r="AP40" i="3"/>
  <c r="DI10" i="3"/>
  <c r="DI13" i="3"/>
  <c r="DI63" i="3"/>
  <c r="DI70" i="3"/>
  <c r="DI52" i="3"/>
  <c r="DI55" i="3"/>
  <c r="DI61" i="3"/>
  <c r="DI60" i="3"/>
  <c r="AT12" i="14"/>
  <c r="DI45" i="3"/>
  <c r="DI71" i="3"/>
  <c r="DI37" i="3"/>
  <c r="DI99" i="3"/>
  <c r="DI82" i="3"/>
  <c r="DI90" i="3"/>
  <c r="DI97" i="3"/>
  <c r="DI19" i="3"/>
  <c r="DI20" i="3"/>
  <c r="AP41" i="5" l="1"/>
  <c r="AN141" i="7" s="1"/>
  <c r="AP32" i="5"/>
  <c r="AP33" i="5"/>
  <c r="AP31" i="5"/>
  <c r="AP35" i="5"/>
  <c r="AQ76" i="3"/>
  <c r="AP41" i="3"/>
  <c r="AQ110" i="3"/>
  <c r="AP75" i="3"/>
  <c r="DS35" i="14"/>
  <c r="CG36" i="14"/>
  <c r="DS39" i="14"/>
  <c r="CG40" i="14"/>
  <c r="DS43" i="14"/>
  <c r="CG44" i="14"/>
  <c r="DS47" i="14"/>
  <c r="CG48" i="14"/>
  <c r="DS51" i="14"/>
  <c r="CG52" i="14"/>
  <c r="DS55" i="14"/>
  <c r="CG56" i="14"/>
  <c r="DS59" i="14"/>
  <c r="CG60" i="14"/>
  <c r="DS63" i="14"/>
  <c r="DS67" i="14"/>
  <c r="CG68" i="14"/>
  <c r="DS71" i="14"/>
  <c r="CG72" i="14"/>
  <c r="DS75" i="14"/>
  <c r="CG76" i="14"/>
  <c r="DS79" i="14"/>
  <c r="CG80" i="14"/>
  <c r="DS83" i="14"/>
  <c r="CG84" i="14"/>
  <c r="DS87" i="14"/>
  <c r="CG88" i="14"/>
  <c r="DS91" i="14"/>
  <c r="DS36" i="14"/>
  <c r="CG37" i="14"/>
  <c r="DS40" i="14"/>
  <c r="CG41" i="14"/>
  <c r="DS44" i="14"/>
  <c r="CG45" i="14"/>
  <c r="DS48" i="14"/>
  <c r="CG49" i="14"/>
  <c r="DS52" i="14"/>
  <c r="CG53" i="14"/>
  <c r="DS56" i="14"/>
  <c r="CG57" i="14"/>
  <c r="DS60" i="14"/>
  <c r="CG61" i="14"/>
  <c r="DS68" i="14"/>
  <c r="CG69" i="14"/>
  <c r="DS72" i="14"/>
  <c r="CG73" i="14"/>
  <c r="DS37" i="14"/>
  <c r="CG38" i="14"/>
  <c r="DS45" i="14"/>
  <c r="CG46" i="14"/>
  <c r="DS53" i="14"/>
  <c r="CG54" i="14"/>
  <c r="DS61" i="14"/>
  <c r="CG62" i="14"/>
  <c r="CG66" i="14"/>
  <c r="DS69" i="14"/>
  <c r="CG74" i="14"/>
  <c r="DS76" i="14"/>
  <c r="DS77" i="14"/>
  <c r="DS78" i="14"/>
  <c r="CG89" i="14"/>
  <c r="CG90" i="14"/>
  <c r="CG91" i="14"/>
  <c r="DS92" i="14"/>
  <c r="CG93" i="14"/>
  <c r="DS100" i="14"/>
  <c r="CG101" i="14"/>
  <c r="DS104" i="14"/>
  <c r="CG105" i="14"/>
  <c r="DS108" i="14"/>
  <c r="CG109" i="14"/>
  <c r="DS38" i="14"/>
  <c r="CG39" i="14"/>
  <c r="DS46" i="14"/>
  <c r="CG47" i="14"/>
  <c r="AU47" i="14" s="1"/>
  <c r="AQ22" i="3" s="1"/>
  <c r="DS54" i="14"/>
  <c r="CG55" i="14"/>
  <c r="DS62" i="14"/>
  <c r="CG63" i="14"/>
  <c r="AU63" i="14" s="1"/>
  <c r="AQ38" i="3" s="1"/>
  <c r="DS66" i="14"/>
  <c r="CG71" i="14"/>
  <c r="DS74" i="14"/>
  <c r="CG85" i="14"/>
  <c r="CG86" i="14"/>
  <c r="CG87" i="14"/>
  <c r="DS88" i="14"/>
  <c r="DS89" i="14"/>
  <c r="DS90" i="14"/>
  <c r="DS93" i="14"/>
  <c r="CG94" i="14"/>
  <c r="CG98" i="14"/>
  <c r="DS101" i="14"/>
  <c r="DS41" i="14"/>
  <c r="CG42" i="14"/>
  <c r="DS49" i="14"/>
  <c r="CG50" i="14"/>
  <c r="DS57" i="14"/>
  <c r="CG58" i="14"/>
  <c r="CG70" i="14"/>
  <c r="DS73" i="14"/>
  <c r="CG81" i="14"/>
  <c r="CG82" i="14"/>
  <c r="CG83" i="14"/>
  <c r="DS84" i="14"/>
  <c r="DS85" i="14"/>
  <c r="DS86" i="14"/>
  <c r="CG35" i="14"/>
  <c r="DS42" i="14"/>
  <c r="CG75" i="14"/>
  <c r="DS99" i="14"/>
  <c r="DS102" i="14"/>
  <c r="DS103" i="14"/>
  <c r="DS113" i="14"/>
  <c r="CG114" i="14"/>
  <c r="DS117" i="14"/>
  <c r="CG118" i="14"/>
  <c r="DS121" i="14"/>
  <c r="CG122" i="14"/>
  <c r="DS125" i="14"/>
  <c r="CG126" i="14"/>
  <c r="CG43" i="14"/>
  <c r="AU43" i="14" s="1"/>
  <c r="AQ18" i="3" s="1"/>
  <c r="DS50" i="14"/>
  <c r="CG67" i="14"/>
  <c r="CG78" i="14"/>
  <c r="AU78" i="14" s="1"/>
  <c r="DS80" i="14"/>
  <c r="DS82" i="14"/>
  <c r="CG95" i="14"/>
  <c r="DS98" i="14"/>
  <c r="CG110" i="14"/>
  <c r="CG111" i="14"/>
  <c r="DS114" i="14"/>
  <c r="CG115" i="14"/>
  <c r="DS118" i="14"/>
  <c r="CG119" i="14"/>
  <c r="DS122" i="14"/>
  <c r="CG123" i="14"/>
  <c r="DS126" i="14"/>
  <c r="CG51" i="14"/>
  <c r="DS58" i="14"/>
  <c r="CG92" i="14"/>
  <c r="AU92" i="14" s="1"/>
  <c r="DS95" i="14"/>
  <c r="CG100" i="14"/>
  <c r="AU100" i="14" s="1"/>
  <c r="CG106" i="14"/>
  <c r="CG107" i="14"/>
  <c r="CG108" i="14"/>
  <c r="DS109" i="14"/>
  <c r="DS110" i="14"/>
  <c r="DS111" i="14"/>
  <c r="CG112" i="14"/>
  <c r="DS115" i="14"/>
  <c r="CG116" i="14"/>
  <c r="DS119" i="14"/>
  <c r="CG120" i="14"/>
  <c r="DS123" i="14"/>
  <c r="CG124" i="14"/>
  <c r="CG121" i="14"/>
  <c r="DS124" i="14"/>
  <c r="CG127" i="14"/>
  <c r="CG77" i="14"/>
  <c r="AU77" i="14" s="1"/>
  <c r="DS105" i="14"/>
  <c r="CG117" i="14"/>
  <c r="CG59" i="14"/>
  <c r="DS81" i="14"/>
  <c r="CG99" i="14"/>
  <c r="CG102" i="14"/>
  <c r="CG104" i="14"/>
  <c r="DS106" i="14"/>
  <c r="DS112" i="14"/>
  <c r="CG125" i="14"/>
  <c r="DS127" i="14"/>
  <c r="CG103" i="14"/>
  <c r="DS70" i="14"/>
  <c r="CG79" i="14"/>
  <c r="DS94" i="14"/>
  <c r="CG113" i="14"/>
  <c r="DS116" i="14"/>
  <c r="DS107" i="14"/>
  <c r="DS120" i="14"/>
  <c r="AP36" i="5"/>
  <c r="AP20" i="5"/>
  <c r="AP17" i="5"/>
  <c r="AP39" i="5"/>
  <c r="AP37" i="5"/>
  <c r="AP19" i="5"/>
  <c r="AP16" i="5"/>
  <c r="AP38" i="5"/>
  <c r="AP18" i="5"/>
  <c r="AP23" i="5"/>
  <c r="AP22" i="5"/>
  <c r="AP9" i="5"/>
  <c r="AP13" i="5"/>
  <c r="AP24" i="5"/>
  <c r="AP27" i="5"/>
  <c r="AP30" i="5"/>
  <c r="AP10" i="5"/>
  <c r="AP25" i="5"/>
  <c r="AP12" i="5"/>
  <c r="AP15" i="5"/>
  <c r="AP34" i="5"/>
  <c r="AP11" i="5"/>
  <c r="AP40" i="5"/>
  <c r="AP28" i="5"/>
  <c r="AP14" i="5"/>
  <c r="AP21" i="5"/>
  <c r="AP26" i="5"/>
  <c r="AP29" i="5"/>
  <c r="AP109" i="3"/>
  <c r="AN131" i="7" l="1"/>
  <c r="AN133" i="7"/>
  <c r="AN132" i="7"/>
  <c r="AU99" i="14"/>
  <c r="AQ79" i="3" s="1"/>
  <c r="AN135" i="7"/>
  <c r="AU121" i="14"/>
  <c r="AQ101" i="3" s="1"/>
  <c r="AU113" i="14"/>
  <c r="AQ93" i="3" s="1"/>
  <c r="AU35" i="14"/>
  <c r="AQ10" i="3" s="1"/>
  <c r="AU59" i="14"/>
  <c r="AQ34" i="3" s="1"/>
  <c r="DJ34" i="3" s="1"/>
  <c r="AU51" i="14"/>
  <c r="AQ26" i="3" s="1"/>
  <c r="S132" i="3" s="1"/>
  <c r="AU79" i="14"/>
  <c r="AQ57" i="3" s="1"/>
  <c r="AU108" i="14"/>
  <c r="AQ88" i="3" s="1"/>
  <c r="AU87" i="14"/>
  <c r="AQ65" i="3" s="1"/>
  <c r="AU71" i="14"/>
  <c r="AQ49" i="3" s="1"/>
  <c r="AU13" i="14" s="1"/>
  <c r="AU124" i="14"/>
  <c r="AQ104" i="3" s="1"/>
  <c r="AU103" i="14"/>
  <c r="AQ83" i="3" s="1"/>
  <c r="AU116" i="14"/>
  <c r="AQ96" i="3" s="1"/>
  <c r="AU95" i="14"/>
  <c r="AQ73" i="3" s="1"/>
  <c r="AU67" i="14"/>
  <c r="AQ45" i="3" s="1"/>
  <c r="AU83" i="14"/>
  <c r="AQ61" i="3" s="1"/>
  <c r="AU70" i="14"/>
  <c r="AQ48" i="3" s="1"/>
  <c r="AU98" i="14"/>
  <c r="AQ78" i="3" s="1"/>
  <c r="AU85" i="14"/>
  <c r="AQ63" i="3" s="1"/>
  <c r="AU109" i="14"/>
  <c r="AQ89" i="3" s="1"/>
  <c r="AU101" i="14"/>
  <c r="AQ81" i="3" s="1"/>
  <c r="AU91" i="14"/>
  <c r="AQ69" i="3" s="1"/>
  <c r="AU66" i="14"/>
  <c r="AQ44" i="3" s="1"/>
  <c r="AU88" i="14"/>
  <c r="AQ66" i="3" s="1"/>
  <c r="AU80" i="14"/>
  <c r="AQ58" i="3" s="1"/>
  <c r="AU72" i="14"/>
  <c r="AQ50" i="3" s="1"/>
  <c r="AU104" i="14"/>
  <c r="AQ84" i="3" s="1"/>
  <c r="AU75" i="14"/>
  <c r="AQ53" i="3" s="1"/>
  <c r="AN114" i="7"/>
  <c r="AN113" i="7"/>
  <c r="AN136" i="7"/>
  <c r="AU106" i="14"/>
  <c r="AQ86" i="3" s="1"/>
  <c r="AQ80" i="3"/>
  <c r="AN121" i="7"/>
  <c r="AN111" i="7"/>
  <c r="AN125" i="7"/>
  <c r="AN124" i="7"/>
  <c r="AN123" i="7"/>
  <c r="AN119" i="7"/>
  <c r="AN120" i="7"/>
  <c r="AU107" i="14"/>
  <c r="AQ87" i="3" s="1"/>
  <c r="AU123" i="14"/>
  <c r="AQ103" i="3" s="1"/>
  <c r="AU115" i="14"/>
  <c r="AQ95" i="3" s="1"/>
  <c r="AU126" i="14"/>
  <c r="AQ106" i="3" s="1"/>
  <c r="AU118" i="14"/>
  <c r="AQ98" i="3" s="1"/>
  <c r="AU50" i="14"/>
  <c r="AQ25" i="3" s="1"/>
  <c r="AU86" i="14"/>
  <c r="AQ64" i="3" s="1"/>
  <c r="AU54" i="14"/>
  <c r="AQ29" i="3" s="1"/>
  <c r="AU38" i="14"/>
  <c r="AQ13" i="3" s="1"/>
  <c r="AU69" i="14"/>
  <c r="AQ47" i="3" s="1"/>
  <c r="AU57" i="14"/>
  <c r="AQ32" i="3" s="1"/>
  <c r="AU49" i="14"/>
  <c r="AQ24" i="3" s="1"/>
  <c r="AU41" i="14"/>
  <c r="AQ16" i="3" s="1"/>
  <c r="AU56" i="14"/>
  <c r="AQ31" i="3" s="1"/>
  <c r="AU48" i="14"/>
  <c r="AQ23" i="3" s="1"/>
  <c r="AU40" i="14"/>
  <c r="AQ15" i="3" s="1"/>
  <c r="AN110" i="7"/>
  <c r="AN137" i="7"/>
  <c r="S144" i="3"/>
  <c r="DJ38" i="3"/>
  <c r="AN129" i="7"/>
  <c r="AN128" i="7"/>
  <c r="AN115" i="7"/>
  <c r="AN130" i="7"/>
  <c r="AN109" i="7"/>
  <c r="AN138" i="7"/>
  <c r="AN139" i="7"/>
  <c r="AU127" i="14"/>
  <c r="AU119" i="14"/>
  <c r="AQ99" i="3" s="1"/>
  <c r="AU111" i="14"/>
  <c r="AQ91" i="3" s="1"/>
  <c r="AU122" i="14"/>
  <c r="AQ102" i="3" s="1"/>
  <c r="AU114" i="14"/>
  <c r="AQ94" i="3" s="1"/>
  <c r="AU82" i="14"/>
  <c r="AQ60" i="3" s="1"/>
  <c r="AU58" i="14"/>
  <c r="AQ33" i="3" s="1"/>
  <c r="AU42" i="14"/>
  <c r="AQ17" i="3" s="1"/>
  <c r="AU94" i="14"/>
  <c r="AQ72" i="3" s="1"/>
  <c r="AU90" i="14"/>
  <c r="AQ68" i="3" s="1"/>
  <c r="AU62" i="14"/>
  <c r="AQ37" i="3" s="1"/>
  <c r="AU46" i="14"/>
  <c r="AQ21" i="3" s="1"/>
  <c r="AU73" i="14"/>
  <c r="AQ51" i="3" s="1"/>
  <c r="AU61" i="14"/>
  <c r="AQ36" i="3" s="1"/>
  <c r="AU53" i="14"/>
  <c r="AQ28" i="3" s="1"/>
  <c r="AU45" i="14"/>
  <c r="AQ20" i="3" s="1"/>
  <c r="AU37" i="14"/>
  <c r="AQ12" i="3" s="1"/>
  <c r="AU60" i="14"/>
  <c r="AQ35" i="3" s="1"/>
  <c r="AU52" i="14"/>
  <c r="AQ27" i="3" s="1"/>
  <c r="AU44" i="14"/>
  <c r="AQ19" i="3" s="1"/>
  <c r="AU36" i="14"/>
  <c r="AQ11" i="3" s="1"/>
  <c r="AN134" i="7"/>
  <c r="AN118" i="7"/>
  <c r="S128" i="3"/>
  <c r="DJ22" i="3"/>
  <c r="AN126" i="7"/>
  <c r="AN140" i="7"/>
  <c r="AN112" i="7"/>
  <c r="AN127" i="7"/>
  <c r="AN122" i="7"/>
  <c r="AN116" i="7"/>
  <c r="AN117" i="7"/>
  <c r="AU125" i="14"/>
  <c r="AQ105" i="3" s="1"/>
  <c r="AU102" i="14"/>
  <c r="AQ82" i="3" s="1"/>
  <c r="AU117" i="14"/>
  <c r="AQ97" i="3" s="1"/>
  <c r="AU120" i="14"/>
  <c r="AQ100" i="3" s="1"/>
  <c r="AU112" i="14"/>
  <c r="AQ92" i="3" s="1"/>
  <c r="AU110" i="14"/>
  <c r="AQ90" i="3" s="1"/>
  <c r="S124" i="3"/>
  <c r="DJ18" i="3"/>
  <c r="AU81" i="14"/>
  <c r="AQ59" i="3" s="1"/>
  <c r="AU55" i="14"/>
  <c r="AQ30" i="3" s="1"/>
  <c r="AU39" i="14"/>
  <c r="AQ14" i="3" s="1"/>
  <c r="AU105" i="14"/>
  <c r="AQ85" i="3" s="1"/>
  <c r="AU93" i="14"/>
  <c r="AQ71" i="3" s="1"/>
  <c r="AU89" i="14"/>
  <c r="AQ67" i="3" s="1"/>
  <c r="AU74" i="14"/>
  <c r="AQ52" i="3" s="1"/>
  <c r="AU84" i="14"/>
  <c r="AQ62" i="3" s="1"/>
  <c r="AU76" i="14"/>
  <c r="AQ54" i="3" s="1"/>
  <c r="AU68" i="14"/>
  <c r="AQ46" i="3" s="1"/>
  <c r="AQ55" i="3"/>
  <c r="AQ56" i="3"/>
  <c r="AQ70" i="3"/>
  <c r="B5" i="14" l="1"/>
  <c r="DJ26" i="3"/>
  <c r="S140" i="3"/>
  <c r="S197" i="3"/>
  <c r="DJ90" i="3"/>
  <c r="S210" i="3"/>
  <c r="DJ103" i="3"/>
  <c r="S204" i="3"/>
  <c r="DJ97" i="3"/>
  <c r="S170" i="3"/>
  <c r="DJ64" i="3"/>
  <c r="S202" i="3"/>
  <c r="DJ95" i="3"/>
  <c r="S193" i="3"/>
  <c r="DJ86" i="3"/>
  <c r="S152" i="3"/>
  <c r="AU9" i="14"/>
  <c r="DJ46" i="3"/>
  <c r="S189" i="3"/>
  <c r="DJ82" i="3"/>
  <c r="S160" i="3"/>
  <c r="DJ54" i="3"/>
  <c r="S165" i="3"/>
  <c r="DJ59" i="3"/>
  <c r="S199" i="3"/>
  <c r="DJ92" i="3"/>
  <c r="S212" i="3"/>
  <c r="DJ105" i="3"/>
  <c r="S205" i="3"/>
  <c r="DJ98" i="3"/>
  <c r="S194" i="3"/>
  <c r="DJ87" i="3"/>
  <c r="S173" i="3"/>
  <c r="DJ67" i="3"/>
  <c r="S206" i="3"/>
  <c r="DJ99" i="3"/>
  <c r="S192" i="3"/>
  <c r="DJ85" i="3"/>
  <c r="S207" i="3"/>
  <c r="DJ100" i="3"/>
  <c r="S209" i="3"/>
  <c r="DJ102" i="3"/>
  <c r="S213" i="3"/>
  <c r="DJ106" i="3"/>
  <c r="S171" i="3"/>
  <c r="DJ65" i="3"/>
  <c r="S175" i="3"/>
  <c r="DJ69" i="3"/>
  <c r="S126" i="3"/>
  <c r="DJ20" i="3"/>
  <c r="S195" i="3"/>
  <c r="DJ88" i="3"/>
  <c r="S191" i="3"/>
  <c r="DJ84" i="3"/>
  <c r="S158" i="3"/>
  <c r="DJ52" i="3"/>
  <c r="S133" i="3"/>
  <c r="DJ27" i="3"/>
  <c r="S134" i="3"/>
  <c r="DJ28" i="3"/>
  <c r="S143" i="3"/>
  <c r="DJ37" i="3"/>
  <c r="S139" i="3"/>
  <c r="DJ33" i="3"/>
  <c r="S137" i="3"/>
  <c r="DJ31" i="3"/>
  <c r="S131" i="3"/>
  <c r="DJ25" i="3"/>
  <c r="S211" i="3"/>
  <c r="DJ104" i="3"/>
  <c r="S196" i="3"/>
  <c r="DJ89" i="3"/>
  <c r="S187" i="3"/>
  <c r="DJ80" i="3"/>
  <c r="S186" i="3"/>
  <c r="DJ79" i="3"/>
  <c r="S159" i="3"/>
  <c r="DJ53" i="3"/>
  <c r="S155" i="3"/>
  <c r="DJ49" i="3"/>
  <c r="S136" i="3"/>
  <c r="DJ30" i="3"/>
  <c r="S127" i="3"/>
  <c r="DJ21" i="3"/>
  <c r="AU31" i="14"/>
  <c r="B30" i="14" s="1"/>
  <c r="S138" i="3"/>
  <c r="DJ32" i="3"/>
  <c r="S203" i="3"/>
  <c r="DJ96" i="3"/>
  <c r="S164" i="3"/>
  <c r="DJ58" i="3"/>
  <c r="S172" i="3"/>
  <c r="DJ66" i="3"/>
  <c r="S174" i="3"/>
  <c r="DJ68" i="3"/>
  <c r="S169" i="3"/>
  <c r="DJ63" i="3"/>
  <c r="S178" i="3"/>
  <c r="DJ72" i="3"/>
  <c r="S153" i="3"/>
  <c r="DJ47" i="3"/>
  <c r="AU12" i="14"/>
  <c r="S151" i="3"/>
  <c r="DJ45" i="3"/>
  <c r="S163" i="3"/>
  <c r="DJ57" i="3"/>
  <c r="S156" i="3"/>
  <c r="DJ50" i="3"/>
  <c r="S141" i="3"/>
  <c r="DJ35" i="3"/>
  <c r="S142" i="3"/>
  <c r="DJ36" i="3"/>
  <c r="S122" i="3"/>
  <c r="DJ16" i="3"/>
  <c r="S119" i="3"/>
  <c r="DJ13" i="3"/>
  <c r="S185" i="3"/>
  <c r="DJ78" i="3"/>
  <c r="S190" i="3"/>
  <c r="DJ83" i="3"/>
  <c r="S188" i="3"/>
  <c r="DJ81" i="3"/>
  <c r="S167" i="3"/>
  <c r="DJ61" i="3"/>
  <c r="S161" i="3"/>
  <c r="DJ55" i="3"/>
  <c r="S168" i="3"/>
  <c r="DJ62" i="3"/>
  <c r="S125" i="3"/>
  <c r="DJ19" i="3"/>
  <c r="S123" i="3"/>
  <c r="DJ17" i="3"/>
  <c r="S129" i="3"/>
  <c r="DJ23" i="3"/>
  <c r="S198" i="3"/>
  <c r="DJ91" i="3"/>
  <c r="S201" i="3"/>
  <c r="DJ94" i="3"/>
  <c r="S176" i="3"/>
  <c r="DJ70" i="3"/>
  <c r="S177" i="3"/>
  <c r="DJ71" i="3"/>
  <c r="S179" i="3"/>
  <c r="DJ73" i="3"/>
  <c r="S162" i="3"/>
  <c r="DJ56" i="3"/>
  <c r="S154" i="3"/>
  <c r="DJ48" i="3"/>
  <c r="S166" i="3"/>
  <c r="DJ60" i="3"/>
  <c r="S150" i="3"/>
  <c r="AU11" i="14"/>
  <c r="AU10" i="14"/>
  <c r="AQ74" i="3"/>
  <c r="DJ44" i="3"/>
  <c r="S157" i="3"/>
  <c r="DJ51" i="3"/>
  <c r="S120" i="3"/>
  <c r="DJ14" i="3"/>
  <c r="S117" i="3"/>
  <c r="DJ11" i="3"/>
  <c r="S118" i="3"/>
  <c r="DJ12" i="3"/>
  <c r="AQ40" i="3"/>
  <c r="S116" i="3"/>
  <c r="DJ10" i="3"/>
  <c r="S121" i="3"/>
  <c r="DJ15" i="3"/>
  <c r="S130" i="3"/>
  <c r="DJ24" i="3"/>
  <c r="S135" i="3"/>
  <c r="DJ29" i="3"/>
  <c r="S208" i="3"/>
  <c r="DJ101" i="3"/>
  <c r="S200" i="3"/>
  <c r="DJ93" i="3"/>
  <c r="AQ107" i="3"/>
  <c r="S180" i="3" l="1"/>
  <c r="S146" i="3"/>
  <c r="S215" i="3"/>
  <c r="S214" i="3"/>
  <c r="DJ107" i="3"/>
  <c r="AQ36" i="5" s="1"/>
  <c r="AQ108" i="3"/>
  <c r="AQ109" i="3" s="1"/>
  <c r="S219" i="3" l="1"/>
  <c r="R29" i="1" s="1"/>
  <c r="AQ41" i="5"/>
  <c r="AZ41" i="5" s="1"/>
  <c r="E41" i="9" s="1"/>
  <c r="AQ33" i="5"/>
  <c r="AZ33" i="5" s="1"/>
  <c r="E33" i="9" s="1"/>
  <c r="AQ35" i="5"/>
  <c r="CI35" i="5" s="1"/>
  <c r="AQ32" i="5"/>
  <c r="AZ32" i="5" s="1"/>
  <c r="E32" i="9" s="1"/>
  <c r="AQ31" i="5"/>
  <c r="AQ20" i="5"/>
  <c r="CH20" i="5" s="1"/>
  <c r="AQ26" i="5"/>
  <c r="CH26" i="5" s="1"/>
  <c r="AQ24" i="5"/>
  <c r="BA24" i="5" s="1"/>
  <c r="AQ40" i="5"/>
  <c r="BE40" i="5" s="1"/>
  <c r="AQ9" i="5"/>
  <c r="BB9" i="5" s="1"/>
  <c r="AQ18" i="5"/>
  <c r="BA18" i="5" s="1"/>
  <c r="AQ22" i="5"/>
  <c r="AZ22" i="5" s="1"/>
  <c r="E22" i="9" s="1"/>
  <c r="AQ10" i="5"/>
  <c r="AZ10" i="5" s="1"/>
  <c r="E10" i="9" s="1"/>
  <c r="AQ29" i="5"/>
  <c r="CH29" i="5" s="1"/>
  <c r="AQ16" i="5"/>
  <c r="AZ16" i="5" s="1"/>
  <c r="E16" i="9" s="1"/>
  <c r="AQ13" i="5"/>
  <c r="CH13" i="5" s="1"/>
  <c r="AQ28" i="5"/>
  <c r="AZ28" i="5" s="1"/>
  <c r="E28" i="9" s="1"/>
  <c r="AQ11" i="5"/>
  <c r="CH11" i="5" s="1"/>
  <c r="AQ19" i="5"/>
  <c r="CI19" i="5" s="1"/>
  <c r="AQ14" i="5"/>
  <c r="AZ14" i="5" s="1"/>
  <c r="E14" i="9" s="1"/>
  <c r="AQ34" i="5"/>
  <c r="BC34" i="5" s="1"/>
  <c r="AQ12" i="5"/>
  <c r="CH12" i="5" s="1"/>
  <c r="AQ27" i="5"/>
  <c r="BA27" i="5" s="1"/>
  <c r="AQ23" i="5"/>
  <c r="AZ23" i="5" s="1"/>
  <c r="E23" i="9" s="1"/>
  <c r="AQ15" i="5"/>
  <c r="CI15" i="5" s="1"/>
  <c r="AQ39" i="5"/>
  <c r="CH39" i="5" s="1"/>
  <c r="AQ30" i="5"/>
  <c r="CI30" i="5" s="1"/>
  <c r="AQ25" i="5"/>
  <c r="CI25" i="5" s="1"/>
  <c r="AQ21" i="5"/>
  <c r="CI21" i="5" s="1"/>
  <c r="AQ37" i="5"/>
  <c r="BC37" i="5" s="1"/>
  <c r="AQ17" i="5"/>
  <c r="CH17" i="5" s="1"/>
  <c r="AQ38" i="5"/>
  <c r="BA38" i="5" s="1"/>
  <c r="AQ75" i="3"/>
  <c r="S216" i="3"/>
  <c r="CH36" i="5"/>
  <c r="CI36" i="5"/>
  <c r="AZ36" i="5"/>
  <c r="E36" i="9" s="1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F36" i="5"/>
  <c r="CG36" i="5"/>
  <c r="CE36" i="5"/>
  <c r="AO136" i="7"/>
  <c r="AP136" i="7" s="1"/>
  <c r="S147" i="3"/>
  <c r="S181" i="3"/>
  <c r="AQ41" i="3"/>
  <c r="E132" i="9" l="1"/>
  <c r="E137" i="9"/>
  <c r="CC41" i="5"/>
  <c r="BU41" i="5"/>
  <c r="BM41" i="5"/>
  <c r="BE41" i="5"/>
  <c r="BY41" i="5"/>
  <c r="BI41" i="5"/>
  <c r="CE41" i="5"/>
  <c r="BQ41" i="5"/>
  <c r="BA41" i="5"/>
  <c r="F41" i="9" s="1"/>
  <c r="I42" i="16" s="1"/>
  <c r="W42" i="16" s="1"/>
  <c r="CA41" i="5"/>
  <c r="BS41" i="5"/>
  <c r="BK41" i="5"/>
  <c r="BC41" i="5"/>
  <c r="CF41" i="5"/>
  <c r="BW41" i="5"/>
  <c r="BO41" i="5"/>
  <c r="BG41" i="5"/>
  <c r="CH41" i="5"/>
  <c r="CD41" i="5"/>
  <c r="CG41" i="5"/>
  <c r="BX41" i="5"/>
  <c r="BT41" i="5"/>
  <c r="BP41" i="5"/>
  <c r="BL41" i="5"/>
  <c r="BH41" i="5"/>
  <c r="BD41" i="5"/>
  <c r="CI41" i="5"/>
  <c r="AO141" i="7"/>
  <c r="AP141" i="7" s="1"/>
  <c r="CB41" i="5"/>
  <c r="BZ41" i="5"/>
  <c r="BV41" i="5"/>
  <c r="BR41" i="5"/>
  <c r="BN41" i="5"/>
  <c r="BJ41" i="5"/>
  <c r="BF41" i="5"/>
  <c r="BB41" i="5"/>
  <c r="E106" i="9"/>
  <c r="E118" i="9"/>
  <c r="E128" i="9"/>
  <c r="E129" i="9"/>
  <c r="AZ29" i="5"/>
  <c r="E29" i="9" s="1"/>
  <c r="BV35" i="5"/>
  <c r="BK35" i="5"/>
  <c r="CB35" i="5"/>
  <c r="BA35" i="5"/>
  <c r="BZ35" i="5"/>
  <c r="BQ35" i="5"/>
  <c r="BG35" i="5"/>
  <c r="CE35" i="5"/>
  <c r="BW35" i="5"/>
  <c r="BO35" i="5"/>
  <c r="BD35" i="5"/>
  <c r="CD35" i="5"/>
  <c r="BR35" i="5"/>
  <c r="BJ35" i="5"/>
  <c r="AZ35" i="5"/>
  <c r="E35" i="9" s="1"/>
  <c r="AO133" i="7"/>
  <c r="AP133" i="7" s="1"/>
  <c r="BZ33" i="5"/>
  <c r="BK33" i="5"/>
  <c r="CD33" i="5"/>
  <c r="BV33" i="5"/>
  <c r="BC33" i="5"/>
  <c r="CA33" i="5"/>
  <c r="BN33" i="5"/>
  <c r="BA33" i="5"/>
  <c r="CC33" i="5"/>
  <c r="BS33" i="5"/>
  <c r="CI33" i="5"/>
  <c r="AO135" i="7"/>
  <c r="AP135" i="7" s="1"/>
  <c r="CA35" i="5"/>
  <c r="BU35" i="5"/>
  <c r="BM35" i="5"/>
  <c r="BF35" i="5"/>
  <c r="CH35" i="5"/>
  <c r="CF33" i="5"/>
  <c r="BT33" i="5"/>
  <c r="BH33" i="5"/>
  <c r="CG35" i="5"/>
  <c r="BY35" i="5"/>
  <c r="BS35" i="5"/>
  <c r="BN35" i="5"/>
  <c r="BI35" i="5"/>
  <c r="BB35" i="5"/>
  <c r="BE35" i="5"/>
  <c r="CB33" i="5"/>
  <c r="BX33" i="5"/>
  <c r="BP33" i="5"/>
  <c r="BF33" i="5"/>
  <c r="BW33" i="5"/>
  <c r="BR33" i="5"/>
  <c r="BL33" i="5"/>
  <c r="BG33" i="5"/>
  <c r="BB33" i="5"/>
  <c r="BO33" i="5"/>
  <c r="BJ33" i="5"/>
  <c r="BD33" i="5"/>
  <c r="CH33" i="5"/>
  <c r="CF35" i="5"/>
  <c r="CC35" i="5"/>
  <c r="BX35" i="5"/>
  <c r="BT35" i="5"/>
  <c r="BP35" i="5"/>
  <c r="BL35" i="5"/>
  <c r="BH35" i="5"/>
  <c r="BC35" i="5"/>
  <c r="CG33" i="5"/>
  <c r="CE33" i="5"/>
  <c r="BY33" i="5"/>
  <c r="BU33" i="5"/>
  <c r="BQ33" i="5"/>
  <c r="BM33" i="5"/>
  <c r="BI33" i="5"/>
  <c r="BE33" i="5"/>
  <c r="CD32" i="5"/>
  <c r="CB32" i="5"/>
  <c r="BY32" i="5"/>
  <c r="BU32" i="5"/>
  <c r="BQ32" i="5"/>
  <c r="BM32" i="5"/>
  <c r="BI32" i="5"/>
  <c r="BE32" i="5"/>
  <c r="BA32" i="5"/>
  <c r="CF32" i="5"/>
  <c r="CC32" i="5"/>
  <c r="BX32" i="5"/>
  <c r="BT32" i="5"/>
  <c r="BP32" i="5"/>
  <c r="BL32" i="5"/>
  <c r="BH32" i="5"/>
  <c r="BD32" i="5"/>
  <c r="CI32" i="5"/>
  <c r="CG32" i="5"/>
  <c r="CA32" i="5"/>
  <c r="BW32" i="5"/>
  <c r="BS32" i="5"/>
  <c r="BO32" i="5"/>
  <c r="BK32" i="5"/>
  <c r="BG32" i="5"/>
  <c r="BC32" i="5"/>
  <c r="CH32" i="5"/>
  <c r="AO132" i="7"/>
  <c r="AP132" i="7" s="1"/>
  <c r="CE32" i="5"/>
  <c r="BZ32" i="5"/>
  <c r="BV32" i="5"/>
  <c r="BR32" i="5"/>
  <c r="BN32" i="5"/>
  <c r="BJ32" i="5"/>
  <c r="BF32" i="5"/>
  <c r="BB32" i="5"/>
  <c r="F32" i="9"/>
  <c r="F33" i="9"/>
  <c r="BD31" i="5"/>
  <c r="CI31" i="5"/>
  <c r="CH31" i="5"/>
  <c r="AZ31" i="5"/>
  <c r="E31" i="9" s="1"/>
  <c r="BA31" i="5"/>
  <c r="BB31" i="5"/>
  <c r="BC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G31" i="5"/>
  <c r="CF31" i="5"/>
  <c r="CB31" i="5"/>
  <c r="CE31" i="5"/>
  <c r="CC31" i="5"/>
  <c r="CD31" i="5"/>
  <c r="AO131" i="7"/>
  <c r="AP131" i="7" s="1"/>
  <c r="BU20" i="5"/>
  <c r="BZ9" i="5"/>
  <c r="CC29" i="5"/>
  <c r="BZ11" i="5"/>
  <c r="F35" i="9"/>
  <c r="BM20" i="5"/>
  <c r="BN11" i="5"/>
  <c r="BR9" i="5"/>
  <c r="BV29" i="5"/>
  <c r="BR12" i="5"/>
  <c r="BE20" i="5"/>
  <c r="BA11" i="5"/>
  <c r="BJ9" i="5"/>
  <c r="BN29" i="5"/>
  <c r="CC20" i="5"/>
  <c r="AO111" i="7"/>
  <c r="AP111" i="7" s="1"/>
  <c r="CH9" i="5"/>
  <c r="BA9" i="5"/>
  <c r="BF29" i="5"/>
  <c r="CE20" i="5"/>
  <c r="BQ20" i="5"/>
  <c r="BA20" i="5"/>
  <c r="BR11" i="5"/>
  <c r="BC11" i="5"/>
  <c r="BV9" i="5"/>
  <c r="BF9" i="5"/>
  <c r="BZ29" i="5"/>
  <c r="BJ29" i="5"/>
  <c r="BJ39" i="5"/>
  <c r="BY20" i="5"/>
  <c r="BI20" i="5"/>
  <c r="CG11" i="5"/>
  <c r="BJ11" i="5"/>
  <c r="CD9" i="5"/>
  <c r="BN9" i="5"/>
  <c r="AO129" i="7"/>
  <c r="AP129" i="7" s="1"/>
  <c r="BR29" i="5"/>
  <c r="BB29" i="5"/>
  <c r="BV11" i="5"/>
  <c r="BF11" i="5"/>
  <c r="AO139" i="7"/>
  <c r="AP139" i="7" s="1"/>
  <c r="BB39" i="5"/>
  <c r="BJ12" i="5"/>
  <c r="CD20" i="5"/>
  <c r="CF20" i="5"/>
  <c r="BX20" i="5"/>
  <c r="BT20" i="5"/>
  <c r="BP20" i="5"/>
  <c r="BL20" i="5"/>
  <c r="BH20" i="5"/>
  <c r="BD20" i="5"/>
  <c r="AZ20" i="5"/>
  <c r="E20" i="9" s="1"/>
  <c r="CD11" i="5"/>
  <c r="CB11" i="5"/>
  <c r="BY11" i="5"/>
  <c r="BU11" i="5"/>
  <c r="BQ11" i="5"/>
  <c r="BM11" i="5"/>
  <c r="BI11" i="5"/>
  <c r="BE11" i="5"/>
  <c r="AZ11" i="5"/>
  <c r="E11" i="9" s="1"/>
  <c r="CE37" i="5"/>
  <c r="CC9" i="5"/>
  <c r="CF9" i="5"/>
  <c r="BY9" i="5"/>
  <c r="BU9" i="5"/>
  <c r="BQ9" i="5"/>
  <c r="BM9" i="5"/>
  <c r="BI9" i="5"/>
  <c r="BE9" i="5"/>
  <c r="AZ9" i="5"/>
  <c r="E9" i="9" s="1"/>
  <c r="CE29" i="5"/>
  <c r="CD29" i="5"/>
  <c r="BY29" i="5"/>
  <c r="BU29" i="5"/>
  <c r="BQ29" i="5"/>
  <c r="BM29" i="5"/>
  <c r="BI29" i="5"/>
  <c r="BE29" i="5"/>
  <c r="BA29" i="5"/>
  <c r="F29" i="9" s="1"/>
  <c r="BZ39" i="5"/>
  <c r="AO112" i="7"/>
  <c r="AP112" i="7" s="1"/>
  <c r="BB12" i="5"/>
  <c r="CG20" i="5"/>
  <c r="CA20" i="5"/>
  <c r="BW20" i="5"/>
  <c r="BS20" i="5"/>
  <c r="BO20" i="5"/>
  <c r="BK20" i="5"/>
  <c r="BG20" i="5"/>
  <c r="BC20" i="5"/>
  <c r="CI20" i="5"/>
  <c r="CC11" i="5"/>
  <c r="CF11" i="5"/>
  <c r="BX11" i="5"/>
  <c r="BT11" i="5"/>
  <c r="BP11" i="5"/>
  <c r="BL11" i="5"/>
  <c r="BH11" i="5"/>
  <c r="BD11" i="5"/>
  <c r="CI11" i="5"/>
  <c r="BQ37" i="5"/>
  <c r="CG9" i="5"/>
  <c r="CB9" i="5"/>
  <c r="BX9" i="5"/>
  <c r="BT9" i="5"/>
  <c r="BP9" i="5"/>
  <c r="BL9" i="5"/>
  <c r="BH9" i="5"/>
  <c r="BD9" i="5"/>
  <c r="CI9" i="5"/>
  <c r="CF29" i="5"/>
  <c r="CB29" i="5"/>
  <c r="BX29" i="5"/>
  <c r="BT29" i="5"/>
  <c r="BP29" i="5"/>
  <c r="BL29" i="5"/>
  <c r="BH29" i="5"/>
  <c r="BD29" i="5"/>
  <c r="CI29" i="5"/>
  <c r="BR39" i="5"/>
  <c r="BZ12" i="5"/>
  <c r="AO120" i="7"/>
  <c r="AP120" i="7" s="1"/>
  <c r="CB20" i="5"/>
  <c r="BZ20" i="5"/>
  <c r="BV20" i="5"/>
  <c r="BR20" i="5"/>
  <c r="BN20" i="5"/>
  <c r="BJ20" i="5"/>
  <c r="BF20" i="5"/>
  <c r="BB20" i="5"/>
  <c r="CE11" i="5"/>
  <c r="CA11" i="5"/>
  <c r="BW11" i="5"/>
  <c r="BS11" i="5"/>
  <c r="BO11" i="5"/>
  <c r="BK11" i="5"/>
  <c r="BG11" i="5"/>
  <c r="BB11" i="5"/>
  <c r="AO109" i="7"/>
  <c r="AP109" i="7" s="1"/>
  <c r="CE9" i="5"/>
  <c r="CA9" i="5"/>
  <c r="BW9" i="5"/>
  <c r="BS9" i="5"/>
  <c r="BO9" i="5"/>
  <c r="BK9" i="5"/>
  <c r="BG9" i="5"/>
  <c r="BC9" i="5"/>
  <c r="CG29" i="5"/>
  <c r="CA29" i="5"/>
  <c r="BW29" i="5"/>
  <c r="BS29" i="5"/>
  <c r="BO29" i="5"/>
  <c r="BK29" i="5"/>
  <c r="BG29" i="5"/>
  <c r="BC29" i="5"/>
  <c r="AZ37" i="5"/>
  <c r="E37" i="9" s="1"/>
  <c r="BI37" i="5"/>
  <c r="BY37" i="5"/>
  <c r="CB26" i="5"/>
  <c r="BM26" i="5"/>
  <c r="BU26" i="5"/>
  <c r="BI26" i="5"/>
  <c r="BY26" i="5"/>
  <c r="BE26" i="5"/>
  <c r="CC26" i="5"/>
  <c r="BQ26" i="5"/>
  <c r="BA26" i="5"/>
  <c r="CA26" i="5"/>
  <c r="BS26" i="5"/>
  <c r="BK26" i="5"/>
  <c r="BC26" i="5"/>
  <c r="CI16" i="5"/>
  <c r="CF26" i="5"/>
  <c r="BW26" i="5"/>
  <c r="BO26" i="5"/>
  <c r="BG26" i="5"/>
  <c r="CI26" i="5"/>
  <c r="CD26" i="5"/>
  <c r="CE26" i="5"/>
  <c r="BX26" i="5"/>
  <c r="BT26" i="5"/>
  <c r="BP26" i="5"/>
  <c r="BL26" i="5"/>
  <c r="BH26" i="5"/>
  <c r="BD26" i="5"/>
  <c r="AZ26" i="5"/>
  <c r="E26" i="9" s="1"/>
  <c r="AO126" i="7"/>
  <c r="AP126" i="7" s="1"/>
  <c r="CG26" i="5"/>
  <c r="BZ26" i="5"/>
  <c r="BV26" i="5"/>
  <c r="BR26" i="5"/>
  <c r="BN26" i="5"/>
  <c r="BJ26" i="5"/>
  <c r="BF26" i="5"/>
  <c r="BB26" i="5"/>
  <c r="BM28" i="5"/>
  <c r="BC15" i="5"/>
  <c r="BX10" i="5"/>
  <c r="BK24" i="5"/>
  <c r="CA24" i="5"/>
  <c r="CE24" i="5"/>
  <c r="BO24" i="5"/>
  <c r="CI24" i="5"/>
  <c r="BW24" i="5"/>
  <c r="BG24" i="5"/>
  <c r="BS24" i="5"/>
  <c r="BC24" i="5"/>
  <c r="BH10" i="5"/>
  <c r="CG34" i="5"/>
  <c r="BS21" i="5"/>
  <c r="CF40" i="5"/>
  <c r="BS15" i="5"/>
  <c r="BM34" i="5"/>
  <c r="CC28" i="5"/>
  <c r="BB21" i="5"/>
  <c r="BM40" i="5"/>
  <c r="CE15" i="5"/>
  <c r="BO15" i="5"/>
  <c r="CH15" i="5"/>
  <c r="BY34" i="5"/>
  <c r="BI34" i="5"/>
  <c r="BY28" i="5"/>
  <c r="BI28" i="5"/>
  <c r="CC21" i="5"/>
  <c r="BO21" i="5"/>
  <c r="CH21" i="5"/>
  <c r="BT10" i="5"/>
  <c r="BD10" i="5"/>
  <c r="BY40" i="5"/>
  <c r="BI40" i="5"/>
  <c r="BU34" i="5"/>
  <c r="BU28" i="5"/>
  <c r="BE28" i="5"/>
  <c r="CA21" i="5"/>
  <c r="BK21" i="5"/>
  <c r="CC10" i="5"/>
  <c r="BP10" i="5"/>
  <c r="CH10" i="5"/>
  <c r="BU40" i="5"/>
  <c r="BD40" i="5"/>
  <c r="CA15" i="5"/>
  <c r="BK15" i="5"/>
  <c r="BE34" i="5"/>
  <c r="BW15" i="5"/>
  <c r="BG15" i="5"/>
  <c r="CE34" i="5"/>
  <c r="BQ34" i="5"/>
  <c r="AZ34" i="5"/>
  <c r="E34" i="9" s="1"/>
  <c r="CD28" i="5"/>
  <c r="BQ28" i="5"/>
  <c r="BA28" i="5"/>
  <c r="BW21" i="5"/>
  <c r="BG21" i="5"/>
  <c r="CF10" i="5"/>
  <c r="BL10" i="5"/>
  <c r="CD40" i="5"/>
  <c r="BQ40" i="5"/>
  <c r="AZ40" i="5"/>
  <c r="E40" i="9" s="1"/>
  <c r="AO115" i="7"/>
  <c r="AP115" i="7" s="1"/>
  <c r="BV15" i="5"/>
  <c r="BN15" i="5"/>
  <c r="BJ15" i="5"/>
  <c r="BF15" i="5"/>
  <c r="BB15" i="5"/>
  <c r="BA15" i="5"/>
  <c r="CD34" i="5"/>
  <c r="CB34" i="5"/>
  <c r="BX34" i="5"/>
  <c r="BT34" i="5"/>
  <c r="BP34" i="5"/>
  <c r="BL34" i="5"/>
  <c r="BH34" i="5"/>
  <c r="BD34" i="5"/>
  <c r="CH34" i="5"/>
  <c r="CG28" i="5"/>
  <c r="CE28" i="5"/>
  <c r="BX28" i="5"/>
  <c r="BT28" i="5"/>
  <c r="BP28" i="5"/>
  <c r="BL28" i="5"/>
  <c r="BH28" i="5"/>
  <c r="BD28" i="5"/>
  <c r="CH28" i="5"/>
  <c r="AO121" i="7"/>
  <c r="AP121" i="7" s="1"/>
  <c r="CB21" i="5"/>
  <c r="BZ21" i="5"/>
  <c r="BV21" i="5"/>
  <c r="BR21" i="5"/>
  <c r="BN21" i="5"/>
  <c r="BJ21" i="5"/>
  <c r="BF21" i="5"/>
  <c r="BA21" i="5"/>
  <c r="BE21" i="5"/>
  <c r="CE10" i="5"/>
  <c r="CA10" i="5"/>
  <c r="BW10" i="5"/>
  <c r="BS10" i="5"/>
  <c r="BO10" i="5"/>
  <c r="BK10" i="5"/>
  <c r="BG10" i="5"/>
  <c r="BB10" i="5"/>
  <c r="CI10" i="5"/>
  <c r="CE40" i="5"/>
  <c r="CG40" i="5"/>
  <c r="BX40" i="5"/>
  <c r="BT40" i="5"/>
  <c r="BP40" i="5"/>
  <c r="BL40" i="5"/>
  <c r="BH40" i="5"/>
  <c r="BC40" i="5"/>
  <c r="CI40" i="5"/>
  <c r="BZ15" i="5"/>
  <c r="CG15" i="5"/>
  <c r="BU15" i="5"/>
  <c r="BM15" i="5"/>
  <c r="CF34" i="5"/>
  <c r="CA34" i="5"/>
  <c r="BS34" i="5"/>
  <c r="BO34" i="5"/>
  <c r="BK34" i="5"/>
  <c r="BG34" i="5"/>
  <c r="BB34" i="5"/>
  <c r="CI34" i="5"/>
  <c r="CB28" i="5"/>
  <c r="CA28" i="5"/>
  <c r="BW28" i="5"/>
  <c r="BS28" i="5"/>
  <c r="BO28" i="5"/>
  <c r="BK28" i="5"/>
  <c r="BG28" i="5"/>
  <c r="BC28" i="5"/>
  <c r="CI28" i="5"/>
  <c r="CF21" i="5"/>
  <c r="CD21" i="5"/>
  <c r="BY21" i="5"/>
  <c r="BU21" i="5"/>
  <c r="BQ21" i="5"/>
  <c r="BM21" i="5"/>
  <c r="BI21" i="5"/>
  <c r="BD21" i="5"/>
  <c r="AZ21" i="5"/>
  <c r="E21" i="9" s="1"/>
  <c r="AO110" i="7"/>
  <c r="AP110" i="7" s="1"/>
  <c r="CD10" i="5"/>
  <c r="BZ10" i="5"/>
  <c r="BV10" i="5"/>
  <c r="BR10" i="5"/>
  <c r="BN10" i="5"/>
  <c r="BJ10" i="5"/>
  <c r="BF10" i="5"/>
  <c r="BA10" i="5"/>
  <c r="F10" i="9" s="1"/>
  <c r="BC10" i="5"/>
  <c r="CB40" i="5"/>
  <c r="CA40" i="5"/>
  <c r="BW40" i="5"/>
  <c r="BS40" i="5"/>
  <c r="BO40" i="5"/>
  <c r="BK40" i="5"/>
  <c r="BG40" i="5"/>
  <c r="BB40" i="5"/>
  <c r="CH40" i="5"/>
  <c r="CD15" i="5"/>
  <c r="BR15" i="5"/>
  <c r="CB15" i="5"/>
  <c r="BY15" i="5"/>
  <c r="BQ15" i="5"/>
  <c r="BI15" i="5"/>
  <c r="BE15" i="5"/>
  <c r="AZ15" i="5"/>
  <c r="E15" i="9" s="1"/>
  <c r="BW34" i="5"/>
  <c r="CC15" i="5"/>
  <c r="CF15" i="5"/>
  <c r="BX15" i="5"/>
  <c r="BT15" i="5"/>
  <c r="BP15" i="5"/>
  <c r="BL15" i="5"/>
  <c r="BH15" i="5"/>
  <c r="BD15" i="5"/>
  <c r="AO134" i="7"/>
  <c r="AP134" i="7" s="1"/>
  <c r="CC34" i="5"/>
  <c r="BZ34" i="5"/>
  <c r="BV34" i="5"/>
  <c r="BR34" i="5"/>
  <c r="BN34" i="5"/>
  <c r="BJ34" i="5"/>
  <c r="BF34" i="5"/>
  <c r="BA34" i="5"/>
  <c r="AO128" i="7"/>
  <c r="AP128" i="7" s="1"/>
  <c r="CF28" i="5"/>
  <c r="BZ28" i="5"/>
  <c r="BV28" i="5"/>
  <c r="BR28" i="5"/>
  <c r="BN28" i="5"/>
  <c r="BJ28" i="5"/>
  <c r="BF28" i="5"/>
  <c r="BB28" i="5"/>
  <c r="CE21" i="5"/>
  <c r="CG21" i="5"/>
  <c r="BX21" i="5"/>
  <c r="BT21" i="5"/>
  <c r="BP21" i="5"/>
  <c r="BL21" i="5"/>
  <c r="BH21" i="5"/>
  <c r="BC21" i="5"/>
  <c r="CB10" i="5"/>
  <c r="CG10" i="5"/>
  <c r="BY10" i="5"/>
  <c r="BU10" i="5"/>
  <c r="BQ10" i="5"/>
  <c r="BM10" i="5"/>
  <c r="BI10" i="5"/>
  <c r="BE10" i="5"/>
  <c r="AO140" i="7"/>
  <c r="AP140" i="7" s="1"/>
  <c r="CC40" i="5"/>
  <c r="BZ40" i="5"/>
  <c r="BV40" i="5"/>
  <c r="BR40" i="5"/>
  <c r="BN40" i="5"/>
  <c r="BJ40" i="5"/>
  <c r="BF40" i="5"/>
  <c r="BA40" i="5"/>
  <c r="CF24" i="5"/>
  <c r="CC24" i="5"/>
  <c r="BX24" i="5"/>
  <c r="BT24" i="5"/>
  <c r="BP24" i="5"/>
  <c r="BL24" i="5"/>
  <c r="BH24" i="5"/>
  <c r="BD24" i="5"/>
  <c r="AZ24" i="5"/>
  <c r="E24" i="9" s="1"/>
  <c r="AO124" i="7"/>
  <c r="AP124" i="7" s="1"/>
  <c r="CD24" i="5"/>
  <c r="BZ24" i="5"/>
  <c r="BV24" i="5"/>
  <c r="BR24" i="5"/>
  <c r="BN24" i="5"/>
  <c r="BJ24" i="5"/>
  <c r="BF24" i="5"/>
  <c r="BB24" i="5"/>
  <c r="CH24" i="5"/>
  <c r="CB24" i="5"/>
  <c r="CG24" i="5"/>
  <c r="BY24" i="5"/>
  <c r="BU24" i="5"/>
  <c r="BQ24" i="5"/>
  <c r="BM24" i="5"/>
  <c r="BI24" i="5"/>
  <c r="BE24" i="5"/>
  <c r="BX18" i="5"/>
  <c r="BG19" i="5"/>
  <c r="CE18" i="5"/>
  <c r="AZ18" i="5"/>
  <c r="E18" i="9" s="1"/>
  <c r="BN16" i="5"/>
  <c r="BP18" i="5"/>
  <c r="BW19" i="5"/>
  <c r="BH18" i="5"/>
  <c r="CD16" i="5"/>
  <c r="CH14" i="5"/>
  <c r="BT22" i="5"/>
  <c r="BS13" i="5"/>
  <c r="BF23" i="5"/>
  <c r="BD22" i="5"/>
  <c r="CB22" i="5"/>
  <c r="BP22" i="5"/>
  <c r="CI22" i="5"/>
  <c r="BC13" i="5"/>
  <c r="CC22" i="5"/>
  <c r="BL22" i="5"/>
  <c r="BN38" i="5"/>
  <c r="CD14" i="5"/>
  <c r="BY25" i="5"/>
  <c r="BX22" i="5"/>
  <c r="BH22" i="5"/>
  <c r="CD19" i="5"/>
  <c r="BN19" i="5"/>
  <c r="BE19" i="5"/>
  <c r="CA18" i="5"/>
  <c r="BS18" i="5"/>
  <c r="BK18" i="5"/>
  <c r="BC18" i="5"/>
  <c r="CB16" i="5"/>
  <c r="BO16" i="5"/>
  <c r="CH16" i="5"/>
  <c r="BV19" i="5"/>
  <c r="BF19" i="5"/>
  <c r="CB18" i="5"/>
  <c r="BW18" i="5"/>
  <c r="BO18" i="5"/>
  <c r="BG18" i="5"/>
  <c r="CI18" i="5"/>
  <c r="BW16" i="5"/>
  <c r="BG16" i="5"/>
  <c r="CB19" i="5"/>
  <c r="BO19" i="5"/>
  <c r="CH19" i="5"/>
  <c r="CF18" i="5"/>
  <c r="BT18" i="5"/>
  <c r="BL18" i="5"/>
  <c r="BD18" i="5"/>
  <c r="BV16" i="5"/>
  <c r="BF16" i="5"/>
  <c r="BE23" i="5"/>
  <c r="BQ25" i="5"/>
  <c r="CD22" i="5"/>
  <c r="BW22" i="5"/>
  <c r="BO22" i="5"/>
  <c r="BG22" i="5"/>
  <c r="BO13" i="5"/>
  <c r="CI13" i="5"/>
  <c r="BV23" i="5"/>
  <c r="BP14" i="5"/>
  <c r="BI25" i="5"/>
  <c r="CA19" i="5"/>
  <c r="BS19" i="5"/>
  <c r="BK19" i="5"/>
  <c r="BB19" i="5"/>
  <c r="AO122" i="7"/>
  <c r="AP122" i="7" s="1"/>
  <c r="CG22" i="5"/>
  <c r="BZ22" i="5"/>
  <c r="BV22" i="5"/>
  <c r="BR22" i="5"/>
  <c r="BN22" i="5"/>
  <c r="BJ22" i="5"/>
  <c r="BF22" i="5"/>
  <c r="BB22" i="5"/>
  <c r="BA22" i="5"/>
  <c r="F22" i="9" s="1"/>
  <c r="AO118" i="7"/>
  <c r="AP118" i="7" s="1"/>
  <c r="CG18" i="5"/>
  <c r="BZ18" i="5"/>
  <c r="BV18" i="5"/>
  <c r="BR18" i="5"/>
  <c r="BN18" i="5"/>
  <c r="BJ18" i="5"/>
  <c r="BF18" i="5"/>
  <c r="BB18" i="5"/>
  <c r="CH18" i="5"/>
  <c r="CA13" i="5"/>
  <c r="BK13" i="5"/>
  <c r="CD38" i="5"/>
  <c r="CI38" i="5"/>
  <c r="CA16" i="5"/>
  <c r="BS16" i="5"/>
  <c r="BK16" i="5"/>
  <c r="BC16" i="5"/>
  <c r="CD23" i="5"/>
  <c r="BX14" i="5"/>
  <c r="CA22" i="5"/>
  <c r="BS22" i="5"/>
  <c r="BK22" i="5"/>
  <c r="BC22" i="5"/>
  <c r="CH22" i="5"/>
  <c r="CC13" i="5"/>
  <c r="BF38" i="5"/>
  <c r="BN23" i="5"/>
  <c r="BH14" i="5"/>
  <c r="CC25" i="5"/>
  <c r="AZ25" i="5"/>
  <c r="E25" i="9" s="1"/>
  <c r="AO119" i="7"/>
  <c r="AP119" i="7" s="1"/>
  <c r="BZ19" i="5"/>
  <c r="BR19" i="5"/>
  <c r="BJ19" i="5"/>
  <c r="BA19" i="5"/>
  <c r="CE22" i="5"/>
  <c r="CF22" i="5"/>
  <c r="BY22" i="5"/>
  <c r="BU22" i="5"/>
  <c r="BQ22" i="5"/>
  <c r="BM22" i="5"/>
  <c r="BI22" i="5"/>
  <c r="BE22" i="5"/>
  <c r="CC18" i="5"/>
  <c r="CD18" i="5"/>
  <c r="BY18" i="5"/>
  <c r="BU18" i="5"/>
  <c r="BQ18" i="5"/>
  <c r="BM18" i="5"/>
  <c r="BI18" i="5"/>
  <c r="BE18" i="5"/>
  <c r="BW13" i="5"/>
  <c r="BG13" i="5"/>
  <c r="BV38" i="5"/>
  <c r="AO116" i="7"/>
  <c r="AP116" i="7" s="1"/>
  <c r="BZ16" i="5"/>
  <c r="BR16" i="5"/>
  <c r="BJ16" i="5"/>
  <c r="BB16" i="5"/>
  <c r="BT23" i="5"/>
  <c r="BL23" i="5"/>
  <c r="BC23" i="5"/>
  <c r="CE14" i="5"/>
  <c r="BN14" i="5"/>
  <c r="BE14" i="5"/>
  <c r="CG25" i="5"/>
  <c r="BO25" i="5"/>
  <c r="CG13" i="5"/>
  <c r="BV13" i="5"/>
  <c r="BN13" i="5"/>
  <c r="BF13" i="5"/>
  <c r="BA13" i="5"/>
  <c r="CB38" i="5"/>
  <c r="BL38" i="5"/>
  <c r="BD38" i="5"/>
  <c r="AO123" i="7"/>
  <c r="AP123" i="7" s="1"/>
  <c r="BZ23" i="5"/>
  <c r="BR23" i="5"/>
  <c r="BJ23" i="5"/>
  <c r="BA23" i="5"/>
  <c r="CG14" i="5"/>
  <c r="BT14" i="5"/>
  <c r="BL14" i="5"/>
  <c r="BC14" i="5"/>
  <c r="CD25" i="5"/>
  <c r="BU25" i="5"/>
  <c r="BM25" i="5"/>
  <c r="BD25" i="5"/>
  <c r="CG19" i="5"/>
  <c r="CC19" i="5"/>
  <c r="BY19" i="5"/>
  <c r="BU19" i="5"/>
  <c r="BQ19" i="5"/>
  <c r="BM19" i="5"/>
  <c r="BI19" i="5"/>
  <c r="BD19" i="5"/>
  <c r="AZ19" i="5"/>
  <c r="E19" i="9" s="1"/>
  <c r="CD13" i="5"/>
  <c r="CE13" i="5"/>
  <c r="BY13" i="5"/>
  <c r="BU13" i="5"/>
  <c r="BQ13" i="5"/>
  <c r="BM13" i="5"/>
  <c r="BI13" i="5"/>
  <c r="BE13" i="5"/>
  <c r="AZ13" i="5"/>
  <c r="E13" i="9" s="1"/>
  <c r="AO138" i="7"/>
  <c r="AP138" i="7" s="1"/>
  <c r="BZ38" i="5"/>
  <c r="BR38" i="5"/>
  <c r="BJ38" i="5"/>
  <c r="BB38" i="5"/>
  <c r="CE16" i="5"/>
  <c r="CF16" i="5"/>
  <c r="BY16" i="5"/>
  <c r="BU16" i="5"/>
  <c r="BQ16" i="5"/>
  <c r="BM16" i="5"/>
  <c r="BI16" i="5"/>
  <c r="BE16" i="5"/>
  <c r="BA16" i="5"/>
  <c r="CG23" i="5"/>
  <c r="BV14" i="5"/>
  <c r="BF14" i="5"/>
  <c r="BW25" i="5"/>
  <c r="BG25" i="5"/>
  <c r="CH25" i="5"/>
  <c r="AO113" i="7"/>
  <c r="AP113" i="7" s="1"/>
  <c r="BZ13" i="5"/>
  <c r="BR13" i="5"/>
  <c r="BJ13" i="5"/>
  <c r="BB13" i="5"/>
  <c r="BT38" i="5"/>
  <c r="CE23" i="5"/>
  <c r="BX23" i="5"/>
  <c r="BP23" i="5"/>
  <c r="BH23" i="5"/>
  <c r="CI23" i="5"/>
  <c r="AO114" i="7"/>
  <c r="AP114" i="7" s="1"/>
  <c r="BZ14" i="5"/>
  <c r="BR14" i="5"/>
  <c r="BJ14" i="5"/>
  <c r="BA14" i="5"/>
  <c r="CA25" i="5"/>
  <c r="BS25" i="5"/>
  <c r="BK25" i="5"/>
  <c r="BB25" i="5"/>
  <c r="CE19" i="5"/>
  <c r="CF19" i="5"/>
  <c r="BX19" i="5"/>
  <c r="BT19" i="5"/>
  <c r="BP19" i="5"/>
  <c r="BL19" i="5"/>
  <c r="BH19" i="5"/>
  <c r="BC19" i="5"/>
  <c r="CF13" i="5"/>
  <c r="CB13" i="5"/>
  <c r="BX13" i="5"/>
  <c r="BT13" i="5"/>
  <c r="BP13" i="5"/>
  <c r="BL13" i="5"/>
  <c r="BH13" i="5"/>
  <c r="BD13" i="5"/>
  <c r="CC38" i="5"/>
  <c r="BX38" i="5"/>
  <c r="BP38" i="5"/>
  <c r="BH38" i="5"/>
  <c r="AZ38" i="5"/>
  <c r="E38" i="9" s="1"/>
  <c r="CC16" i="5"/>
  <c r="CG16" i="5"/>
  <c r="BX16" i="5"/>
  <c r="BT16" i="5"/>
  <c r="BP16" i="5"/>
  <c r="BL16" i="5"/>
  <c r="BH16" i="5"/>
  <c r="BD16" i="5"/>
  <c r="BL27" i="5"/>
  <c r="CG39" i="5"/>
  <c r="BN39" i="5"/>
  <c r="CI39" i="5"/>
  <c r="BV12" i="5"/>
  <c r="BF12" i="5"/>
  <c r="CD39" i="5"/>
  <c r="BT39" i="5"/>
  <c r="BL39" i="5"/>
  <c r="BD39" i="5"/>
  <c r="CF12" i="5"/>
  <c r="BT12" i="5"/>
  <c r="BL12" i="5"/>
  <c r="BD12" i="5"/>
  <c r="CA37" i="5"/>
  <c r="BS37" i="5"/>
  <c r="BK37" i="5"/>
  <c r="BB37" i="5"/>
  <c r="CF39" i="5"/>
  <c r="BX39" i="5"/>
  <c r="BP39" i="5"/>
  <c r="BH39" i="5"/>
  <c r="AZ39" i="5"/>
  <c r="E39" i="9" s="1"/>
  <c r="CB12" i="5"/>
  <c r="BX12" i="5"/>
  <c r="BP12" i="5"/>
  <c r="BH12" i="5"/>
  <c r="CI12" i="5"/>
  <c r="CF37" i="5"/>
  <c r="BW37" i="5"/>
  <c r="BO37" i="5"/>
  <c r="BG37" i="5"/>
  <c r="CI37" i="5"/>
  <c r="BV39" i="5"/>
  <c r="BF39" i="5"/>
  <c r="CC12" i="5"/>
  <c r="BN12" i="5"/>
  <c r="AZ12" i="5"/>
  <c r="E12" i="9" s="1"/>
  <c r="CC37" i="5"/>
  <c r="BU37" i="5"/>
  <c r="BM37" i="5"/>
  <c r="BE37" i="5"/>
  <c r="CB27" i="5"/>
  <c r="BX27" i="5"/>
  <c r="BH27" i="5"/>
  <c r="CC30" i="5"/>
  <c r="BO30" i="5"/>
  <c r="CH30" i="5"/>
  <c r="BS30" i="5"/>
  <c r="BC30" i="5"/>
  <c r="BT27" i="5"/>
  <c r="BD27" i="5"/>
  <c r="CA30" i="5"/>
  <c r="BK30" i="5"/>
  <c r="CE27" i="5"/>
  <c r="BP27" i="5"/>
  <c r="AZ27" i="5"/>
  <c r="E27" i="9" s="1"/>
  <c r="BW30" i="5"/>
  <c r="BG30" i="5"/>
  <c r="AO117" i="7"/>
  <c r="AP117" i="7" s="1"/>
  <c r="BZ17" i="5"/>
  <c r="BR17" i="5"/>
  <c r="BJ17" i="5"/>
  <c r="BB17" i="5"/>
  <c r="CF27" i="5"/>
  <c r="CA27" i="5"/>
  <c r="BW27" i="5"/>
  <c r="BS27" i="5"/>
  <c r="BO27" i="5"/>
  <c r="BK27" i="5"/>
  <c r="BG27" i="5"/>
  <c r="BC27" i="5"/>
  <c r="CI27" i="5"/>
  <c r="CE17" i="5"/>
  <c r="CD17" i="5"/>
  <c r="BY17" i="5"/>
  <c r="BU17" i="5"/>
  <c r="BQ17" i="5"/>
  <c r="BM17" i="5"/>
  <c r="BI17" i="5"/>
  <c r="BE17" i="5"/>
  <c r="BA17" i="5"/>
  <c r="AO130" i="7"/>
  <c r="AP130" i="7" s="1"/>
  <c r="CF30" i="5"/>
  <c r="BZ30" i="5"/>
  <c r="BV30" i="5"/>
  <c r="BR30" i="5"/>
  <c r="BN30" i="5"/>
  <c r="BJ30" i="5"/>
  <c r="BF30" i="5"/>
  <c r="BB30" i="5"/>
  <c r="BA30" i="5"/>
  <c r="AO127" i="7"/>
  <c r="AP127" i="7" s="1"/>
  <c r="CC27" i="5"/>
  <c r="BZ27" i="5"/>
  <c r="BV27" i="5"/>
  <c r="BR27" i="5"/>
  <c r="BN27" i="5"/>
  <c r="BJ27" i="5"/>
  <c r="BF27" i="5"/>
  <c r="BB27" i="5"/>
  <c r="CH27" i="5"/>
  <c r="CC17" i="5"/>
  <c r="CF17" i="5"/>
  <c r="BX17" i="5"/>
  <c r="BT17" i="5"/>
  <c r="BP17" i="5"/>
  <c r="BL17" i="5"/>
  <c r="BH17" i="5"/>
  <c r="BD17" i="5"/>
  <c r="AZ17" i="5"/>
  <c r="E17" i="9" s="1"/>
  <c r="CE30" i="5"/>
  <c r="CD30" i="5"/>
  <c r="BY30" i="5"/>
  <c r="BU30" i="5"/>
  <c r="BQ30" i="5"/>
  <c r="BM30" i="5"/>
  <c r="BI30" i="5"/>
  <c r="BE30" i="5"/>
  <c r="AZ30" i="5"/>
  <c r="E30" i="9" s="1"/>
  <c r="CB17" i="5"/>
  <c r="BV17" i="5"/>
  <c r="BN17" i="5"/>
  <c r="BF17" i="5"/>
  <c r="CI17" i="5"/>
  <c r="CD27" i="5"/>
  <c r="CG27" i="5"/>
  <c r="BY27" i="5"/>
  <c r="BU27" i="5"/>
  <c r="BQ27" i="5"/>
  <c r="BM27" i="5"/>
  <c r="BI27" i="5"/>
  <c r="BE27" i="5"/>
  <c r="CG17" i="5"/>
  <c r="CA17" i="5"/>
  <c r="BW17" i="5"/>
  <c r="BS17" i="5"/>
  <c r="BO17" i="5"/>
  <c r="BK17" i="5"/>
  <c r="BG17" i="5"/>
  <c r="BC17" i="5"/>
  <c r="CB30" i="5"/>
  <c r="CG30" i="5"/>
  <c r="BX30" i="5"/>
  <c r="BT30" i="5"/>
  <c r="BP30" i="5"/>
  <c r="BL30" i="5"/>
  <c r="BH30" i="5"/>
  <c r="BD30" i="5"/>
  <c r="CB39" i="5"/>
  <c r="CE39" i="5"/>
  <c r="BY39" i="5"/>
  <c r="BU39" i="5"/>
  <c r="BQ39" i="5"/>
  <c r="BM39" i="5"/>
  <c r="BI39" i="5"/>
  <c r="BE39" i="5"/>
  <c r="BA39" i="5"/>
  <c r="CB23" i="5"/>
  <c r="CA23" i="5"/>
  <c r="BW23" i="5"/>
  <c r="BS23" i="5"/>
  <c r="BO23" i="5"/>
  <c r="BK23" i="5"/>
  <c r="BG23" i="5"/>
  <c r="BB23" i="5"/>
  <c r="CH23" i="5"/>
  <c r="CG12" i="5"/>
  <c r="CD12" i="5"/>
  <c r="BY12" i="5"/>
  <c r="BU12" i="5"/>
  <c r="BQ12" i="5"/>
  <c r="BM12" i="5"/>
  <c r="BI12" i="5"/>
  <c r="BE12" i="5"/>
  <c r="BA12" i="5"/>
  <c r="CF14" i="5"/>
  <c r="CA14" i="5"/>
  <c r="BW14" i="5"/>
  <c r="BS14" i="5"/>
  <c r="BO14" i="5"/>
  <c r="BK14" i="5"/>
  <c r="BG14" i="5"/>
  <c r="BB14" i="5"/>
  <c r="CI14" i="5"/>
  <c r="AO125" i="7"/>
  <c r="AP125" i="7" s="1"/>
  <c r="CF25" i="5"/>
  <c r="BZ25" i="5"/>
  <c r="BV25" i="5"/>
  <c r="BR25" i="5"/>
  <c r="BN25" i="5"/>
  <c r="BJ25" i="5"/>
  <c r="BF25" i="5"/>
  <c r="BA25" i="5"/>
  <c r="BE25" i="5"/>
  <c r="CB37" i="5"/>
  <c r="CG37" i="5"/>
  <c r="BX37" i="5"/>
  <c r="BT37" i="5"/>
  <c r="BP37" i="5"/>
  <c r="BL37" i="5"/>
  <c r="BH37" i="5"/>
  <c r="BD37" i="5"/>
  <c r="CH37" i="5"/>
  <c r="CF38" i="5"/>
  <c r="CA38" i="5"/>
  <c r="BW38" i="5"/>
  <c r="BS38" i="5"/>
  <c r="BO38" i="5"/>
  <c r="BK38" i="5"/>
  <c r="BG38" i="5"/>
  <c r="BC38" i="5"/>
  <c r="CH38" i="5"/>
  <c r="CC39" i="5"/>
  <c r="CA39" i="5"/>
  <c r="BW39" i="5"/>
  <c r="BS39" i="5"/>
  <c r="BO39" i="5"/>
  <c r="BK39" i="5"/>
  <c r="BG39" i="5"/>
  <c r="BC39" i="5"/>
  <c r="CC23" i="5"/>
  <c r="CF23" i="5"/>
  <c r="BY23" i="5"/>
  <c r="BU23" i="5"/>
  <c r="BQ23" i="5"/>
  <c r="BM23" i="5"/>
  <c r="BI23" i="5"/>
  <c r="BD23" i="5"/>
  <c r="CE12" i="5"/>
  <c r="CA12" i="5"/>
  <c r="BW12" i="5"/>
  <c r="BS12" i="5"/>
  <c r="BO12" i="5"/>
  <c r="BK12" i="5"/>
  <c r="BG12" i="5"/>
  <c r="BC12" i="5"/>
  <c r="CC14" i="5"/>
  <c r="CB14" i="5"/>
  <c r="BY14" i="5"/>
  <c r="BU14" i="5"/>
  <c r="BQ14" i="5"/>
  <c r="BM14" i="5"/>
  <c r="BI14" i="5"/>
  <c r="BD14" i="5"/>
  <c r="CE25" i="5"/>
  <c r="CB25" i="5"/>
  <c r="BX25" i="5"/>
  <c r="BT25" i="5"/>
  <c r="BP25" i="5"/>
  <c r="BL25" i="5"/>
  <c r="BH25" i="5"/>
  <c r="BC25" i="5"/>
  <c r="AO137" i="7"/>
  <c r="AP137" i="7" s="1"/>
  <c r="CD37" i="5"/>
  <c r="BZ37" i="5"/>
  <c r="BV37" i="5"/>
  <c r="BR37" i="5"/>
  <c r="BN37" i="5"/>
  <c r="BJ37" i="5"/>
  <c r="BF37" i="5"/>
  <c r="BA37" i="5"/>
  <c r="CG38" i="5"/>
  <c r="CE38" i="5"/>
  <c r="BY38" i="5"/>
  <c r="BU38" i="5"/>
  <c r="BQ38" i="5"/>
  <c r="BM38" i="5"/>
  <c r="BI38" i="5"/>
  <c r="BE38" i="5"/>
  <c r="E110" i="9"/>
  <c r="F36" i="9"/>
  <c r="E124" i="9"/>
  <c r="E112" i="9"/>
  <c r="E119" i="9"/>
  <c r="F132" i="9" l="1"/>
  <c r="E136" i="9"/>
  <c r="E134" i="9"/>
  <c r="F38" i="9" s="1"/>
  <c r="F134" i="9" s="1"/>
  <c r="G38" i="9" s="1"/>
  <c r="I39" i="16" s="1"/>
  <c r="E135" i="9"/>
  <c r="E133" i="9"/>
  <c r="E88" i="9"/>
  <c r="F137" i="9"/>
  <c r="G137" i="9" s="1"/>
  <c r="H137" i="9" s="1"/>
  <c r="I137" i="9" s="1"/>
  <c r="J137" i="9" s="1"/>
  <c r="K137" i="9" s="1"/>
  <c r="L41" i="9" s="1"/>
  <c r="F118" i="9"/>
  <c r="F106" i="9"/>
  <c r="F128" i="9"/>
  <c r="F129" i="9"/>
  <c r="E108" i="9"/>
  <c r="E115" i="9"/>
  <c r="E114" i="9"/>
  <c r="F18" i="9" s="1"/>
  <c r="F114" i="9" s="1"/>
  <c r="E116" i="9"/>
  <c r="E131" i="9"/>
  <c r="F131" i="9" s="1"/>
  <c r="E123" i="9"/>
  <c r="F27" i="9" s="1"/>
  <c r="F123" i="9" s="1"/>
  <c r="E122" i="9"/>
  <c r="E105" i="9"/>
  <c r="E127" i="9"/>
  <c r="E126" i="9"/>
  <c r="E120" i="9"/>
  <c r="F24" i="9" s="1"/>
  <c r="F120" i="9" s="1"/>
  <c r="E117" i="9"/>
  <c r="E113" i="9"/>
  <c r="E109" i="9"/>
  <c r="E121" i="9"/>
  <c r="E111" i="9"/>
  <c r="E130" i="9"/>
  <c r="E107" i="9"/>
  <c r="E125" i="9"/>
  <c r="F125" i="9" s="1"/>
  <c r="G33" i="9"/>
  <c r="I34" i="16" s="1"/>
  <c r="G32" i="9"/>
  <c r="I33" i="16" s="1"/>
  <c r="F31" i="9"/>
  <c r="F9" i="9"/>
  <c r="G35" i="9"/>
  <c r="I36" i="16" s="1"/>
  <c r="F11" i="9"/>
  <c r="F20" i="9"/>
  <c r="F26" i="9"/>
  <c r="F122" i="9" s="1"/>
  <c r="G26" i="9" s="1"/>
  <c r="F21" i="9"/>
  <c r="F40" i="9"/>
  <c r="G10" i="9"/>
  <c r="I11" i="16" s="1"/>
  <c r="W11" i="16" s="1"/>
  <c r="F15" i="9"/>
  <c r="F28" i="9"/>
  <c r="F34" i="9"/>
  <c r="G24" i="9"/>
  <c r="F23" i="9"/>
  <c r="F13" i="9"/>
  <c r="F16" i="9"/>
  <c r="G18" i="9"/>
  <c r="F19" i="9"/>
  <c r="F25" i="9"/>
  <c r="F14" i="9"/>
  <c r="F12" i="9"/>
  <c r="F39" i="9"/>
  <c r="F30" i="9"/>
  <c r="G27" i="9"/>
  <c r="F37" i="9"/>
  <c r="F133" i="9" s="1"/>
  <c r="G37" i="9" s="1"/>
  <c r="G133" i="9" s="1"/>
  <c r="H37" i="9" s="1"/>
  <c r="H133" i="9" s="1"/>
  <c r="F17" i="9"/>
  <c r="G29" i="9"/>
  <c r="I30" i="16" s="1"/>
  <c r="G22" i="9"/>
  <c r="I23" i="16" s="1"/>
  <c r="W39" i="16"/>
  <c r="G9" i="9"/>
  <c r="I10" i="16" s="1"/>
  <c r="G36" i="9"/>
  <c r="F136" i="9" l="1"/>
  <c r="G40" i="9" s="1"/>
  <c r="F135" i="9"/>
  <c r="G39" i="9" s="1"/>
  <c r="I40" i="16" s="1"/>
  <c r="I37" i="16"/>
  <c r="G134" i="9"/>
  <c r="I19" i="16"/>
  <c r="W19" i="16" s="1"/>
  <c r="I25" i="16"/>
  <c r="W25" i="16" s="1"/>
  <c r="L137" i="9"/>
  <c r="M41" i="9" s="1"/>
  <c r="K42" i="16" s="1"/>
  <c r="F117" i="9"/>
  <c r="G21" i="9" s="1"/>
  <c r="I22" i="16" s="1"/>
  <c r="W22" i="16" s="1"/>
  <c r="F111" i="9"/>
  <c r="G15" i="9" s="1"/>
  <c r="G111" i="9" s="1"/>
  <c r="H15" i="9" s="1"/>
  <c r="H111" i="9" s="1"/>
  <c r="F105" i="9"/>
  <c r="G105" i="9" s="1"/>
  <c r="I28" i="16"/>
  <c r="W28" i="16" s="1"/>
  <c r="F115" i="9"/>
  <c r="G19" i="9" s="1"/>
  <c r="I20" i="16" s="1"/>
  <c r="W20" i="16" s="1"/>
  <c r="F116" i="9"/>
  <c r="G20" i="9" s="1"/>
  <c r="I21" i="16" s="1"/>
  <c r="W21" i="16" s="1"/>
  <c r="F130" i="9"/>
  <c r="G34" i="9" s="1"/>
  <c r="I35" i="16" s="1"/>
  <c r="W35" i="16" s="1"/>
  <c r="F108" i="9"/>
  <c r="G12" i="9" s="1"/>
  <c r="I13" i="16" s="1"/>
  <c r="W13" i="16" s="1"/>
  <c r="F113" i="9"/>
  <c r="G17" i="9" s="1"/>
  <c r="I18" i="16" s="1"/>
  <c r="W18" i="16" s="1"/>
  <c r="F107" i="9"/>
  <c r="G11" i="9" s="1"/>
  <c r="I12" i="16" s="1"/>
  <c r="W12" i="16" s="1"/>
  <c r="F126" i="9"/>
  <c r="G30" i="9" s="1"/>
  <c r="I31" i="16" s="1"/>
  <c r="F121" i="9"/>
  <c r="G25" i="9" s="1"/>
  <c r="I26" i="16" s="1"/>
  <c r="W26" i="16" s="1"/>
  <c r="F109" i="9"/>
  <c r="G13" i="9" s="1"/>
  <c r="I14" i="16" s="1"/>
  <c r="W14" i="16" s="1"/>
  <c r="F119" i="9"/>
  <c r="G23" i="9" s="1"/>
  <c r="G119" i="9" s="1"/>
  <c r="F127" i="9"/>
  <c r="F110" i="9"/>
  <c r="G14" i="9" s="1"/>
  <c r="G110" i="9" s="1"/>
  <c r="H14" i="9" s="1"/>
  <c r="H110" i="9" s="1"/>
  <c r="I14" i="9" s="1"/>
  <c r="I110" i="9" s="1"/>
  <c r="J14" i="9" s="1"/>
  <c r="J110" i="9" s="1"/>
  <c r="K14" i="9" s="1"/>
  <c r="F112" i="9"/>
  <c r="G16" i="9" s="1"/>
  <c r="G112" i="9" s="1"/>
  <c r="H16" i="9" s="1"/>
  <c r="H112" i="9" s="1"/>
  <c r="I16" i="9" s="1"/>
  <c r="I112" i="9" s="1"/>
  <c r="F124" i="9"/>
  <c r="G28" i="9" s="1"/>
  <c r="I29" i="16" s="1"/>
  <c r="W29" i="16" s="1"/>
  <c r="G128" i="9"/>
  <c r="H32" i="9" s="1"/>
  <c r="H128" i="9" s="1"/>
  <c r="W33" i="16"/>
  <c r="G31" i="9"/>
  <c r="I32" i="16" s="1"/>
  <c r="W34" i="16"/>
  <c r="G129" i="9"/>
  <c r="H33" i="9" s="1"/>
  <c r="H129" i="9" s="1"/>
  <c r="I33" i="9" s="1"/>
  <c r="I129" i="9" s="1"/>
  <c r="G131" i="9"/>
  <c r="H35" i="9" s="1"/>
  <c r="W36" i="16"/>
  <c r="I27" i="16"/>
  <c r="W27" i="16" s="1"/>
  <c r="G122" i="9"/>
  <c r="H26" i="9" s="1"/>
  <c r="H122" i="9" s="1"/>
  <c r="I26" i="9" s="1"/>
  <c r="I122" i="9" s="1"/>
  <c r="I41" i="16"/>
  <c r="W41" i="16" s="1"/>
  <c r="G106" i="9"/>
  <c r="H10" i="9" s="1"/>
  <c r="G120" i="9"/>
  <c r="H24" i="9" s="1"/>
  <c r="G114" i="9"/>
  <c r="H18" i="9" s="1"/>
  <c r="H114" i="9" s="1"/>
  <c r="I15" i="16"/>
  <c r="W15" i="16" s="1"/>
  <c r="G123" i="9"/>
  <c r="H27" i="9" s="1"/>
  <c r="H123" i="9" s="1"/>
  <c r="I27" i="9" s="1"/>
  <c r="I123" i="9" s="1"/>
  <c r="J27" i="9" s="1"/>
  <c r="J28" i="16" s="1"/>
  <c r="I38" i="16"/>
  <c r="W38" i="16" s="1"/>
  <c r="G118" i="9"/>
  <c r="H22" i="9" s="1"/>
  <c r="H118" i="9" s="1"/>
  <c r="I37" i="9"/>
  <c r="I133" i="9" s="1"/>
  <c r="I15" i="9"/>
  <c r="H38" i="9"/>
  <c r="G125" i="9"/>
  <c r="H29" i="9" s="1"/>
  <c r="H125" i="9" s="1"/>
  <c r="I29" i="9" s="1"/>
  <c r="I125" i="9" s="1"/>
  <c r="W10" i="16"/>
  <c r="J16" i="9"/>
  <c r="W37" i="16"/>
  <c r="W40" i="16"/>
  <c r="W31" i="16"/>
  <c r="J15" i="16"/>
  <c r="X15" i="16" s="1"/>
  <c r="G132" i="9"/>
  <c r="I24" i="16"/>
  <c r="W30" i="16"/>
  <c r="H23" i="9"/>
  <c r="W23" i="16"/>
  <c r="G136" i="9" l="1"/>
  <c r="H40" i="9" s="1"/>
  <c r="G135" i="9"/>
  <c r="H39" i="9" s="1"/>
  <c r="H135" i="9" s="1"/>
  <c r="I39" i="9" s="1"/>
  <c r="I135" i="9" s="1"/>
  <c r="J39" i="9" s="1"/>
  <c r="J40" i="16" s="1"/>
  <c r="X40" i="16" s="1"/>
  <c r="H134" i="9"/>
  <c r="E86" i="9"/>
  <c r="M137" i="9"/>
  <c r="N41" i="9" s="1"/>
  <c r="N137" i="9" s="1"/>
  <c r="O41" i="9" s="1"/>
  <c r="O137" i="9" s="1"/>
  <c r="Y42" i="16"/>
  <c r="I16" i="16"/>
  <c r="W16" i="16" s="1"/>
  <c r="G117" i="9"/>
  <c r="I111" i="9"/>
  <c r="G116" i="9"/>
  <c r="H20" i="9" s="1"/>
  <c r="H116" i="9" s="1"/>
  <c r="I20" i="9" s="1"/>
  <c r="I116" i="9" s="1"/>
  <c r="J20" i="9" s="1"/>
  <c r="J116" i="9" s="1"/>
  <c r="J17" i="16"/>
  <c r="X17" i="16" s="1"/>
  <c r="G130" i="9"/>
  <c r="G108" i="9"/>
  <c r="G121" i="9"/>
  <c r="H25" i="9" s="1"/>
  <c r="H121" i="9" s="1"/>
  <c r="I25" i="9" s="1"/>
  <c r="I121" i="9" s="1"/>
  <c r="I17" i="16"/>
  <c r="W17" i="16" s="1"/>
  <c r="G115" i="9"/>
  <c r="H19" i="9" s="1"/>
  <c r="H115" i="9" s="1"/>
  <c r="I19" i="9" s="1"/>
  <c r="I115" i="9" s="1"/>
  <c r="J19" i="9" s="1"/>
  <c r="J20" i="16" s="1"/>
  <c r="X20" i="16" s="1"/>
  <c r="G113" i="9"/>
  <c r="H17" i="9" s="1"/>
  <c r="H113" i="9" s="1"/>
  <c r="I17" i="9" s="1"/>
  <c r="I113" i="9" s="1"/>
  <c r="J17" i="9" s="1"/>
  <c r="J18" i="16" s="1"/>
  <c r="X18" i="16" s="1"/>
  <c r="G109" i="9"/>
  <c r="H13" i="9" s="1"/>
  <c r="H109" i="9" s="1"/>
  <c r="G124" i="9"/>
  <c r="H28" i="9" s="1"/>
  <c r="H124" i="9" s="1"/>
  <c r="I28" i="9" s="1"/>
  <c r="I124" i="9" s="1"/>
  <c r="J28" i="9" s="1"/>
  <c r="J29" i="16" s="1"/>
  <c r="X29" i="16" s="1"/>
  <c r="G107" i="9"/>
  <c r="H11" i="9" s="1"/>
  <c r="H107" i="9" s="1"/>
  <c r="I11" i="9" s="1"/>
  <c r="I107" i="9" s="1"/>
  <c r="J11" i="9" s="1"/>
  <c r="J12" i="16" s="1"/>
  <c r="X12" i="16" s="1"/>
  <c r="K110" i="9"/>
  <c r="L14" i="9" s="1"/>
  <c r="L110" i="9" s="1"/>
  <c r="M14" i="9" s="1"/>
  <c r="K15" i="16" s="1"/>
  <c r="Y15" i="16" s="1"/>
  <c r="H119" i="9"/>
  <c r="G126" i="9"/>
  <c r="H106" i="9"/>
  <c r="I10" i="9" s="1"/>
  <c r="I106" i="9" s="1"/>
  <c r="E64" i="9"/>
  <c r="E61" i="9"/>
  <c r="H120" i="9"/>
  <c r="I24" i="9" s="1"/>
  <c r="I120" i="9" s="1"/>
  <c r="E74" i="9"/>
  <c r="E63" i="9"/>
  <c r="I32" i="9"/>
  <c r="J33" i="9"/>
  <c r="W32" i="16"/>
  <c r="G127" i="9"/>
  <c r="H131" i="9"/>
  <c r="I35" i="9" s="1"/>
  <c r="I131" i="9" s="1"/>
  <c r="J35" i="9" s="1"/>
  <c r="J131" i="9" s="1"/>
  <c r="K35" i="9" s="1"/>
  <c r="J15" i="9"/>
  <c r="J16" i="16" s="1"/>
  <c r="X16" i="16" s="1"/>
  <c r="I38" i="9"/>
  <c r="J26" i="9"/>
  <c r="J27" i="16" s="1"/>
  <c r="I23" i="9"/>
  <c r="J37" i="9"/>
  <c r="J38" i="16" s="1"/>
  <c r="I18" i="9"/>
  <c r="I13" i="9"/>
  <c r="H34" i="9"/>
  <c r="J112" i="9"/>
  <c r="K16" i="9" s="1"/>
  <c r="J123" i="9"/>
  <c r="H21" i="9"/>
  <c r="J25" i="9"/>
  <c r="J10" i="9"/>
  <c r="I22" i="9"/>
  <c r="I118" i="9" s="1"/>
  <c r="K20" i="9"/>
  <c r="H9" i="9"/>
  <c r="W24" i="16"/>
  <c r="J24" i="9"/>
  <c r="H12" i="9"/>
  <c r="H36" i="9"/>
  <c r="H30" i="9"/>
  <c r="X28" i="16"/>
  <c r="J29" i="9"/>
  <c r="J30" i="16" s="1"/>
  <c r="H136" i="9" l="1"/>
  <c r="I40" i="9" s="1"/>
  <c r="I136" i="9" s="1"/>
  <c r="J40" i="9" s="1"/>
  <c r="J136" i="9" s="1"/>
  <c r="K40" i="9" s="1"/>
  <c r="J135" i="9"/>
  <c r="I134" i="9"/>
  <c r="H132" i="9"/>
  <c r="I36" i="9" s="1"/>
  <c r="I132" i="9" s="1"/>
  <c r="J36" i="9" s="1"/>
  <c r="J132" i="9" s="1"/>
  <c r="K36" i="9" s="1"/>
  <c r="E84" i="9"/>
  <c r="E87" i="9"/>
  <c r="E66" i="9"/>
  <c r="J11" i="16"/>
  <c r="J26" i="16"/>
  <c r="X26" i="16" s="1"/>
  <c r="P41" i="9"/>
  <c r="J21" i="16"/>
  <c r="E67" i="9"/>
  <c r="J115" i="9"/>
  <c r="K19" i="9" s="1"/>
  <c r="J107" i="9"/>
  <c r="K11" i="9" s="1"/>
  <c r="E58" i="9"/>
  <c r="E75" i="9"/>
  <c r="I109" i="9"/>
  <c r="J113" i="9"/>
  <c r="K17" i="9" s="1"/>
  <c r="I119" i="9"/>
  <c r="J124" i="9"/>
  <c r="K28" i="9" s="1"/>
  <c r="M110" i="9"/>
  <c r="N14" i="9" s="1"/>
  <c r="J25" i="16"/>
  <c r="X25" i="16" s="1"/>
  <c r="H105" i="9"/>
  <c r="I9" i="9" s="1"/>
  <c r="I105" i="9" s="1"/>
  <c r="J9" i="9" s="1"/>
  <c r="J105" i="9" s="1"/>
  <c r="K9" i="9" s="1"/>
  <c r="H126" i="9"/>
  <c r="I30" i="9" s="1"/>
  <c r="I126" i="9" s="1"/>
  <c r="J30" i="9" s="1"/>
  <c r="J126" i="9" s="1"/>
  <c r="K30" i="9" s="1"/>
  <c r="H117" i="9"/>
  <c r="H130" i="9"/>
  <c r="I34" i="9" s="1"/>
  <c r="I130" i="9" s="1"/>
  <c r="E72" i="9"/>
  <c r="E62" i="9"/>
  <c r="E57" i="9"/>
  <c r="H108" i="9"/>
  <c r="I12" i="9" s="1"/>
  <c r="I108" i="9" s="1"/>
  <c r="J12" i="9" s="1"/>
  <c r="J108" i="9" s="1"/>
  <c r="K12" i="9" s="1"/>
  <c r="J34" i="16"/>
  <c r="X34" i="16" s="1"/>
  <c r="E80" i="9"/>
  <c r="E73" i="9"/>
  <c r="E71" i="9"/>
  <c r="I114" i="9"/>
  <c r="I128" i="9"/>
  <c r="E76" i="9"/>
  <c r="E82" i="9"/>
  <c r="K131" i="9"/>
  <c r="L35" i="9" s="1"/>
  <c r="L131" i="9" s="1"/>
  <c r="M35" i="9" s="1"/>
  <c r="K36" i="16" s="1"/>
  <c r="Y36" i="16" s="1"/>
  <c r="K112" i="9"/>
  <c r="L16" i="9" s="1"/>
  <c r="L112" i="9" s="1"/>
  <c r="J32" i="9"/>
  <c r="J33" i="16" s="1"/>
  <c r="H31" i="9"/>
  <c r="J129" i="9"/>
  <c r="J41" i="16"/>
  <c r="X41" i="16" s="1"/>
  <c r="J36" i="16"/>
  <c r="X36" i="16" s="1"/>
  <c r="J121" i="9"/>
  <c r="K25" i="9" s="1"/>
  <c r="W55" i="16"/>
  <c r="J125" i="9"/>
  <c r="K29" i="9" s="1"/>
  <c r="I21" i="9"/>
  <c r="J23" i="9"/>
  <c r="J24" i="16" s="1"/>
  <c r="J18" i="9"/>
  <c r="J19" i="16" s="1"/>
  <c r="J13" i="9"/>
  <c r="J14" i="16" s="1"/>
  <c r="J38" i="9"/>
  <c r="J39" i="16" s="1"/>
  <c r="J34" i="9"/>
  <c r="K39" i="9"/>
  <c r="X11" i="16"/>
  <c r="J22" i="9"/>
  <c r="J23" i="16" s="1"/>
  <c r="K27" i="9"/>
  <c r="K116" i="9"/>
  <c r="L20" i="9" s="1"/>
  <c r="L116" i="9" s="1"/>
  <c r="M20" i="9" s="1"/>
  <c r="M116" i="9" s="1"/>
  <c r="N20" i="9" s="1"/>
  <c r="N116" i="9" s="1"/>
  <c r="O20" i="9" s="1"/>
  <c r="O116" i="9" s="1"/>
  <c r="J106" i="9"/>
  <c r="K10" i="9" s="1"/>
  <c r="X38" i="16"/>
  <c r="X27" i="16"/>
  <c r="X30" i="16"/>
  <c r="J120" i="9"/>
  <c r="K24" i="9" s="1"/>
  <c r="X21" i="16"/>
  <c r="J133" i="9"/>
  <c r="J122" i="9"/>
  <c r="K26" i="9" s="1"/>
  <c r="J111" i="9"/>
  <c r="K15" i="9" s="1"/>
  <c r="K132" i="9" l="1"/>
  <c r="L36" i="9" s="1"/>
  <c r="L132" i="9" s="1"/>
  <c r="M36" i="9" s="1"/>
  <c r="K37" i="16" s="1"/>
  <c r="Y37" i="16" s="1"/>
  <c r="J37" i="16"/>
  <c r="E83" i="9"/>
  <c r="K136" i="9"/>
  <c r="L40" i="9" s="1"/>
  <c r="L136" i="9" s="1"/>
  <c r="M40" i="9" s="1"/>
  <c r="K41" i="16" s="1"/>
  <c r="E85" i="9"/>
  <c r="L42" i="16"/>
  <c r="Z42" i="16" s="1"/>
  <c r="F88" i="9"/>
  <c r="P137" i="9"/>
  <c r="J10" i="16"/>
  <c r="X10" i="16" s="1"/>
  <c r="K115" i="9"/>
  <c r="L19" i="9" s="1"/>
  <c r="L115" i="9" s="1"/>
  <c r="M19" i="9" s="1"/>
  <c r="K20" i="16" s="1"/>
  <c r="Y20" i="16" s="1"/>
  <c r="K107" i="9"/>
  <c r="L11" i="9" s="1"/>
  <c r="L107" i="9" s="1"/>
  <c r="M11" i="9" s="1"/>
  <c r="K12" i="16" s="1"/>
  <c r="Y12" i="16" s="1"/>
  <c r="J13" i="16"/>
  <c r="X13" i="16" s="1"/>
  <c r="J35" i="16"/>
  <c r="X35" i="16" s="1"/>
  <c r="K108" i="9"/>
  <c r="L12" i="9" s="1"/>
  <c r="L108" i="9" s="1"/>
  <c r="M12" i="9" s="1"/>
  <c r="K13" i="16" s="1"/>
  <c r="Y13" i="16" s="1"/>
  <c r="K113" i="9"/>
  <c r="L17" i="9" s="1"/>
  <c r="L113" i="9" s="1"/>
  <c r="M17" i="9" s="1"/>
  <c r="K18" i="16" s="1"/>
  <c r="Y18" i="16" s="1"/>
  <c r="N110" i="9"/>
  <c r="O14" i="9" s="1"/>
  <c r="O110" i="9" s="1"/>
  <c r="P14" i="9" s="1"/>
  <c r="L15" i="16" s="1"/>
  <c r="I65" i="16" s="1"/>
  <c r="K105" i="9"/>
  <c r="L9" i="9" s="1"/>
  <c r="L105" i="9" s="1"/>
  <c r="M9" i="9" s="1"/>
  <c r="I117" i="9"/>
  <c r="E59" i="9"/>
  <c r="E79" i="9"/>
  <c r="E81" i="9"/>
  <c r="E69" i="9"/>
  <c r="E70" i="9"/>
  <c r="E77" i="9"/>
  <c r="H127" i="9"/>
  <c r="I31" i="9" s="1"/>
  <c r="I127" i="9" s="1"/>
  <c r="K126" i="9"/>
  <c r="L30" i="9" s="1"/>
  <c r="L126" i="9" s="1"/>
  <c r="M30" i="9" s="1"/>
  <c r="K31" i="16" s="1"/>
  <c r="Y31" i="16" s="1"/>
  <c r="J31" i="16"/>
  <c r="X31" i="16" s="1"/>
  <c r="E60" i="9"/>
  <c r="E56" i="9"/>
  <c r="E65" i="9"/>
  <c r="K123" i="9"/>
  <c r="L27" i="9" s="1"/>
  <c r="L123" i="9" s="1"/>
  <c r="M27" i="9" s="1"/>
  <c r="K28" i="16" s="1"/>
  <c r="K125" i="9"/>
  <c r="L29" i="9" s="1"/>
  <c r="L125" i="9" s="1"/>
  <c r="K120" i="9"/>
  <c r="L24" i="9" s="1"/>
  <c r="L120" i="9" s="1"/>
  <c r="K124" i="9"/>
  <c r="L28" i="9" s="1"/>
  <c r="L124" i="9" s="1"/>
  <c r="M28" i="9" s="1"/>
  <c r="M124" i="9" s="1"/>
  <c r="N28" i="9" s="1"/>
  <c r="N124" i="9" s="1"/>
  <c r="O28" i="9" s="1"/>
  <c r="O124" i="9" s="1"/>
  <c r="P28" i="9" s="1"/>
  <c r="P124" i="9" s="1"/>
  <c r="Q28" i="9" s="1"/>
  <c r="K121" i="9"/>
  <c r="L25" i="9" s="1"/>
  <c r="L121" i="9" s="1"/>
  <c r="M25" i="9" s="1"/>
  <c r="K26" i="16" s="1"/>
  <c r="Y26" i="16" s="1"/>
  <c r="K106" i="9"/>
  <c r="L10" i="9" s="1"/>
  <c r="L106" i="9" s="1"/>
  <c r="M10" i="9" s="1"/>
  <c r="K11" i="16" s="1"/>
  <c r="M131" i="9"/>
  <c r="N35" i="9" s="1"/>
  <c r="N131" i="9" s="1"/>
  <c r="O35" i="9" s="1"/>
  <c r="O131" i="9" s="1"/>
  <c r="P35" i="9" s="1"/>
  <c r="P131" i="9" s="1"/>
  <c r="Q35" i="9" s="1"/>
  <c r="J31" i="9"/>
  <c r="K33" i="9"/>
  <c r="X33" i="16"/>
  <c r="J128" i="9"/>
  <c r="K32" i="9" s="1"/>
  <c r="J21" i="9"/>
  <c r="J22" i="16" s="1"/>
  <c r="P20" i="9"/>
  <c r="L21" i="16" s="1"/>
  <c r="Z21" i="16" s="1"/>
  <c r="X14" i="16"/>
  <c r="X24" i="16"/>
  <c r="K37" i="9"/>
  <c r="M132" i="9"/>
  <c r="N36" i="9" s="1"/>
  <c r="N132" i="9" s="1"/>
  <c r="O36" i="9" s="1"/>
  <c r="O132" i="9" s="1"/>
  <c r="M136" i="9"/>
  <c r="N40" i="9" s="1"/>
  <c r="N136" i="9" s="1"/>
  <c r="O40" i="9" s="1"/>
  <c r="O136" i="9" s="1"/>
  <c r="K135" i="9"/>
  <c r="L39" i="9" s="1"/>
  <c r="L135" i="9" s="1"/>
  <c r="M39" i="9" s="1"/>
  <c r="M135" i="9" s="1"/>
  <c r="N39" i="9" s="1"/>
  <c r="N135" i="9" s="1"/>
  <c r="O39" i="9" s="1"/>
  <c r="O135" i="9" s="1"/>
  <c r="J109" i="9"/>
  <c r="K13" i="9" s="1"/>
  <c r="J119" i="9"/>
  <c r="Y41" i="16"/>
  <c r="X23" i="16"/>
  <c r="X39" i="16"/>
  <c r="X19" i="16"/>
  <c r="K122" i="9"/>
  <c r="L26" i="9" s="1"/>
  <c r="L122" i="9" s="1"/>
  <c r="M26" i="9" s="1"/>
  <c r="M122" i="9" s="1"/>
  <c r="N26" i="9" s="1"/>
  <c r="N122" i="9" s="1"/>
  <c r="O26" i="9" s="1"/>
  <c r="O122" i="9" s="1"/>
  <c r="M16" i="9"/>
  <c r="K17" i="16" s="1"/>
  <c r="K21" i="16"/>
  <c r="K111" i="9"/>
  <c r="L15" i="9" s="1"/>
  <c r="L111" i="9" s="1"/>
  <c r="M15" i="9" s="1"/>
  <c r="M111" i="9" s="1"/>
  <c r="N15" i="9" s="1"/>
  <c r="N111" i="9" s="1"/>
  <c r="O15" i="9" s="1"/>
  <c r="O111" i="9" s="1"/>
  <c r="X37" i="16"/>
  <c r="J118" i="9"/>
  <c r="J130" i="9"/>
  <c r="K34" i="9" s="1"/>
  <c r="J134" i="9"/>
  <c r="K38" i="9" s="1"/>
  <c r="J114" i="9"/>
  <c r="K18" i="9" s="1"/>
  <c r="I92" i="16" l="1"/>
  <c r="W92" i="16" s="1"/>
  <c r="J32" i="16"/>
  <c r="Q41" i="9"/>
  <c r="M115" i="9"/>
  <c r="N19" i="9" s="1"/>
  <c r="N115" i="9" s="1"/>
  <c r="O19" i="9" s="1"/>
  <c r="O115" i="9" s="1"/>
  <c r="P19" i="9" s="1"/>
  <c r="M108" i="9"/>
  <c r="N12" i="9" s="1"/>
  <c r="M107" i="9"/>
  <c r="N11" i="9" s="1"/>
  <c r="N107" i="9" s="1"/>
  <c r="O11" i="9" s="1"/>
  <c r="O107" i="9" s="1"/>
  <c r="P11" i="9" s="1"/>
  <c r="L12" i="16" s="1"/>
  <c r="Z12" i="16" s="1"/>
  <c r="M126" i="9"/>
  <c r="N30" i="9" s="1"/>
  <c r="M113" i="9"/>
  <c r="N17" i="9" s="1"/>
  <c r="N113" i="9" s="1"/>
  <c r="O17" i="9" s="1"/>
  <c r="O113" i="9" s="1"/>
  <c r="P17" i="9" s="1"/>
  <c r="P113" i="9" s="1"/>
  <c r="Q17" i="9" s="1"/>
  <c r="Z15" i="16"/>
  <c r="P110" i="9"/>
  <c r="Q14" i="9" s="1"/>
  <c r="F61" i="9"/>
  <c r="E68" i="9"/>
  <c r="E78" i="9"/>
  <c r="M121" i="9"/>
  <c r="N25" i="9" s="1"/>
  <c r="N121" i="9" s="1"/>
  <c r="O25" i="9" s="1"/>
  <c r="O121" i="9" s="1"/>
  <c r="Q124" i="9"/>
  <c r="R28" i="9" s="1"/>
  <c r="R124" i="9" s="1"/>
  <c r="S28" i="9" s="1"/>
  <c r="M29" i="16" s="1"/>
  <c r="K130" i="9"/>
  <c r="L34" i="9" s="1"/>
  <c r="L130" i="9" s="1"/>
  <c r="M34" i="9" s="1"/>
  <c r="K35" i="16" s="1"/>
  <c r="F82" i="9"/>
  <c r="K133" i="9"/>
  <c r="L37" i="9" s="1"/>
  <c r="L133" i="9" s="1"/>
  <c r="M37" i="9" s="1"/>
  <c r="M133" i="9" s="1"/>
  <c r="N37" i="9" s="1"/>
  <c r="K128" i="9"/>
  <c r="L32" i="9" s="1"/>
  <c r="L128" i="9" s="1"/>
  <c r="M32" i="9" s="1"/>
  <c r="K33" i="16" s="1"/>
  <c r="F67" i="9"/>
  <c r="F75" i="9"/>
  <c r="K114" i="9"/>
  <c r="L18" i="9" s="1"/>
  <c r="L114" i="9" s="1"/>
  <c r="M18" i="9" s="1"/>
  <c r="K19" i="16" s="1"/>
  <c r="K134" i="9"/>
  <c r="L38" i="9" s="1"/>
  <c r="L134" i="9" s="1"/>
  <c r="M38" i="9" s="1"/>
  <c r="K39" i="16" s="1"/>
  <c r="K29" i="16"/>
  <c r="Y29" i="16" s="1"/>
  <c r="K109" i="9"/>
  <c r="L13" i="9" s="1"/>
  <c r="L109" i="9" s="1"/>
  <c r="M13" i="9" s="1"/>
  <c r="K14" i="16" s="1"/>
  <c r="K129" i="9"/>
  <c r="L33" i="9" s="1"/>
  <c r="L129" i="9" s="1"/>
  <c r="M33" i="9" s="1"/>
  <c r="K10" i="16"/>
  <c r="Y10" i="16" s="1"/>
  <c r="X32" i="16"/>
  <c r="J127" i="9"/>
  <c r="K31" i="9" s="1"/>
  <c r="Q131" i="9"/>
  <c r="R35" i="9" s="1"/>
  <c r="R131" i="9" s="1"/>
  <c r="S35" i="9" s="1"/>
  <c r="S131" i="9" s="1"/>
  <c r="T35" i="9" s="1"/>
  <c r="T131" i="9" s="1"/>
  <c r="U35" i="9" s="1"/>
  <c r="U131" i="9" s="1"/>
  <c r="L36" i="16"/>
  <c r="K16" i="16"/>
  <c r="Y16" i="16" s="1"/>
  <c r="K27" i="16"/>
  <c r="Y27" i="16" s="1"/>
  <c r="M29" i="9"/>
  <c r="K30" i="16" s="1"/>
  <c r="P26" i="9"/>
  <c r="L27" i="16" s="1"/>
  <c r="Z27" i="16" s="1"/>
  <c r="P39" i="9"/>
  <c r="L40" i="16" s="1"/>
  <c r="Z40" i="16" s="1"/>
  <c r="P36" i="9"/>
  <c r="F83" i="9" s="1"/>
  <c r="K40" i="16"/>
  <c r="J117" i="9"/>
  <c r="K21" i="9" s="1"/>
  <c r="M123" i="9"/>
  <c r="P40" i="9"/>
  <c r="L41" i="16" s="1"/>
  <c r="P15" i="9"/>
  <c r="L16" i="16" s="1"/>
  <c r="Z16" i="16" s="1"/>
  <c r="M112" i="9"/>
  <c r="N16" i="9" s="1"/>
  <c r="N112" i="9" s="1"/>
  <c r="O16" i="9" s="1"/>
  <c r="O112" i="9" s="1"/>
  <c r="K23" i="9"/>
  <c r="W65" i="16"/>
  <c r="Y17" i="16"/>
  <c r="M24" i="9"/>
  <c r="K25" i="16" s="1"/>
  <c r="X22" i="16"/>
  <c r="Y28" i="16"/>
  <c r="Y11" i="16"/>
  <c r="K22" i="9"/>
  <c r="M106" i="9"/>
  <c r="N10" i="9" s="1"/>
  <c r="N106" i="9" s="1"/>
  <c r="O10" i="9" s="1"/>
  <c r="O106" i="9" s="1"/>
  <c r="Y21" i="16"/>
  <c r="I71" i="16"/>
  <c r="L29" i="16"/>
  <c r="Z29" i="16" s="1"/>
  <c r="P116" i="9"/>
  <c r="Q20" i="9" s="1"/>
  <c r="M105" i="9"/>
  <c r="N9" i="9" s="1"/>
  <c r="Q137" i="9" l="1"/>
  <c r="R41" i="9" s="1"/>
  <c r="R137" i="9" s="1"/>
  <c r="S41" i="9" s="1"/>
  <c r="M42" i="16" s="1"/>
  <c r="F87" i="9"/>
  <c r="F86" i="9"/>
  <c r="F58" i="9"/>
  <c r="Q110" i="9"/>
  <c r="R14" i="9" s="1"/>
  <c r="R110" i="9" s="1"/>
  <c r="S14" i="9" s="1"/>
  <c r="S110" i="9" s="1"/>
  <c r="T14" i="9" s="1"/>
  <c r="T110" i="9" s="1"/>
  <c r="U14" i="9" s="1"/>
  <c r="U110" i="9" s="1"/>
  <c r="V14" i="9" s="1"/>
  <c r="N15" i="16" s="1"/>
  <c r="AB15" i="16" s="1"/>
  <c r="N126" i="9"/>
  <c r="O30" i="9" s="1"/>
  <c r="O126" i="9" s="1"/>
  <c r="P30" i="9" s="1"/>
  <c r="P126" i="9" s="1"/>
  <c r="Q30" i="9" s="1"/>
  <c r="P107" i="9"/>
  <c r="Q11" i="9" s="1"/>
  <c r="I62" i="16"/>
  <c r="W62" i="16" s="1"/>
  <c r="Q113" i="9"/>
  <c r="R17" i="9" s="1"/>
  <c r="R113" i="9" s="1"/>
  <c r="S17" i="9" s="1"/>
  <c r="M18" i="16" s="1"/>
  <c r="AA18" i="16" s="1"/>
  <c r="L18" i="16"/>
  <c r="I68" i="16" s="1"/>
  <c r="F64" i="9"/>
  <c r="X55" i="16"/>
  <c r="N133" i="9"/>
  <c r="O37" i="9" s="1"/>
  <c r="O133" i="9" s="1"/>
  <c r="P37" i="9" s="1"/>
  <c r="P133" i="9" s="1"/>
  <c r="Q37" i="9" s="1"/>
  <c r="K38" i="16"/>
  <c r="Y38" i="16" s="1"/>
  <c r="F62" i="9"/>
  <c r="K34" i="16"/>
  <c r="Y34" i="16" s="1"/>
  <c r="Q116" i="9"/>
  <c r="R20" i="9" s="1"/>
  <c r="R116" i="9" s="1"/>
  <c r="S20" i="9" s="1"/>
  <c r="M21" i="16" s="1"/>
  <c r="L20" i="16"/>
  <c r="I70" i="16" s="1"/>
  <c r="F66" i="9"/>
  <c r="K117" i="9"/>
  <c r="L21" i="9" s="1"/>
  <c r="L117" i="9" s="1"/>
  <c r="M21" i="9" s="1"/>
  <c r="K22" i="16" s="1"/>
  <c r="F73" i="9"/>
  <c r="K119" i="9"/>
  <c r="L23" i="9" s="1"/>
  <c r="L119" i="9" s="1"/>
  <c r="M23" i="9" s="1"/>
  <c r="K24" i="16" s="1"/>
  <c r="L37" i="16"/>
  <c r="I87" i="16" s="1"/>
  <c r="K118" i="9"/>
  <c r="L22" i="9" s="1"/>
  <c r="L118" i="9" s="1"/>
  <c r="M22" i="9" s="1"/>
  <c r="K127" i="9"/>
  <c r="L31" i="9" s="1"/>
  <c r="L127" i="9" s="1"/>
  <c r="M31" i="9" s="1"/>
  <c r="K32" i="16" s="1"/>
  <c r="N105" i="9"/>
  <c r="O9" i="9" s="1"/>
  <c r="O105" i="9" s="1"/>
  <c r="P9" i="9" s="1"/>
  <c r="Y33" i="16"/>
  <c r="M128" i="9"/>
  <c r="N32" i="9" s="1"/>
  <c r="N128" i="9" s="1"/>
  <c r="O32" i="9" s="1"/>
  <c r="O128" i="9" s="1"/>
  <c r="M129" i="9"/>
  <c r="N33" i="9" s="1"/>
  <c r="N129" i="9" s="1"/>
  <c r="O33" i="9" s="1"/>
  <c r="O129" i="9" s="1"/>
  <c r="M36" i="16"/>
  <c r="Z36" i="16"/>
  <c r="I86" i="16"/>
  <c r="W86" i="16" s="1"/>
  <c r="V35" i="9"/>
  <c r="N36" i="16" s="1"/>
  <c r="AB36" i="16" s="1"/>
  <c r="P115" i="9"/>
  <c r="Q19" i="9" s="1"/>
  <c r="P132" i="9"/>
  <c r="Q36" i="9" s="1"/>
  <c r="P111" i="9"/>
  <c r="Q15" i="9" s="1"/>
  <c r="M134" i="9"/>
  <c r="N38" i="9" s="1"/>
  <c r="N134" i="9" s="1"/>
  <c r="O38" i="9" s="1"/>
  <c r="O134" i="9" s="1"/>
  <c r="P38" i="9" s="1"/>
  <c r="L39" i="16" s="1"/>
  <c r="Z39" i="16" s="1"/>
  <c r="S124" i="9"/>
  <c r="T28" i="9" s="1"/>
  <c r="T124" i="9" s="1"/>
  <c r="U28" i="9" s="1"/>
  <c r="U124" i="9" s="1"/>
  <c r="V28" i="9" s="1"/>
  <c r="M120" i="9"/>
  <c r="N24" i="9" s="1"/>
  <c r="M109" i="9"/>
  <c r="N13" i="9" s="1"/>
  <c r="N109" i="9" s="1"/>
  <c r="O13" i="9" s="1"/>
  <c r="O109" i="9" s="1"/>
  <c r="P13" i="9" s="1"/>
  <c r="L14" i="16" s="1"/>
  <c r="Z14" i="16" s="1"/>
  <c r="I77" i="16"/>
  <c r="W77" i="16" s="1"/>
  <c r="Y35" i="16"/>
  <c r="Z41" i="16"/>
  <c r="I91" i="16"/>
  <c r="Y14" i="16"/>
  <c r="Y39" i="16"/>
  <c r="Y25" i="16"/>
  <c r="M130" i="9"/>
  <c r="P16" i="9"/>
  <c r="L17" i="16" s="1"/>
  <c r="P136" i="9"/>
  <c r="Q40" i="9" s="1"/>
  <c r="I66" i="16"/>
  <c r="I79" i="16"/>
  <c r="Y40" i="16"/>
  <c r="I90" i="16"/>
  <c r="W71" i="16"/>
  <c r="Y19" i="16"/>
  <c r="P25" i="9"/>
  <c r="L26" i="16" s="1"/>
  <c r="P135" i="9"/>
  <c r="Q39" i="9" s="1"/>
  <c r="P122" i="9"/>
  <c r="Q26" i="9" s="1"/>
  <c r="Y30" i="16"/>
  <c r="P10" i="9"/>
  <c r="M114" i="9"/>
  <c r="N18" i="9" s="1"/>
  <c r="N114" i="9" s="1"/>
  <c r="O18" i="9" s="1"/>
  <c r="O114" i="9" s="1"/>
  <c r="N108" i="9"/>
  <c r="O12" i="9" s="1"/>
  <c r="O108" i="9" s="1"/>
  <c r="P12" i="9" s="1"/>
  <c r="P108" i="9" s="1"/>
  <c r="Q12" i="9" s="1"/>
  <c r="AA29" i="16"/>
  <c r="N27" i="9"/>
  <c r="Z18" i="16"/>
  <c r="M125" i="9"/>
  <c r="N29" i="9" s="1"/>
  <c r="F85" i="9" l="1"/>
  <c r="F84" i="9"/>
  <c r="S137" i="9"/>
  <c r="T41" i="9" s="1"/>
  <c r="T137" i="9" s="1"/>
  <c r="U41" i="9" s="1"/>
  <c r="U137" i="9" s="1"/>
  <c r="AA42" i="16"/>
  <c r="F77" i="9"/>
  <c r="Q126" i="9"/>
  <c r="R30" i="9" s="1"/>
  <c r="R126" i="9" s="1"/>
  <c r="S30" i="9" s="1"/>
  <c r="M31" i="16" s="1"/>
  <c r="AA31" i="16" s="1"/>
  <c r="M15" i="16"/>
  <c r="AA15" i="16" s="1"/>
  <c r="Q107" i="9"/>
  <c r="R11" i="9" s="1"/>
  <c r="R107" i="9" s="1"/>
  <c r="S11" i="9" s="1"/>
  <c r="S107" i="9" s="1"/>
  <c r="T11" i="9" s="1"/>
  <c r="T107" i="9" s="1"/>
  <c r="U11" i="9" s="1"/>
  <c r="U107" i="9" s="1"/>
  <c r="V11" i="9" s="1"/>
  <c r="N12" i="16" s="1"/>
  <c r="AB12" i="16" s="1"/>
  <c r="L31" i="16"/>
  <c r="I81" i="16" s="1"/>
  <c r="W81" i="16" s="1"/>
  <c r="S113" i="9"/>
  <c r="T17" i="9" s="1"/>
  <c r="Q133" i="9"/>
  <c r="R37" i="9" s="1"/>
  <c r="L38" i="16"/>
  <c r="Z38" i="16" s="1"/>
  <c r="Z20" i="16"/>
  <c r="Z37" i="16"/>
  <c r="F72" i="9"/>
  <c r="G75" i="9"/>
  <c r="K23" i="16"/>
  <c r="Y23" i="16" s="1"/>
  <c r="N123" i="9"/>
  <c r="O27" i="9" s="1"/>
  <c r="O123" i="9" s="1"/>
  <c r="P27" i="9" s="1"/>
  <c r="P123" i="9" s="1"/>
  <c r="Q27" i="9" s="1"/>
  <c r="Q135" i="9"/>
  <c r="R39" i="9" s="1"/>
  <c r="R135" i="9" s="1"/>
  <c r="S39" i="9" s="1"/>
  <c r="M40" i="16" s="1"/>
  <c r="Q115" i="9"/>
  <c r="R19" i="9" s="1"/>
  <c r="R115" i="9" s="1"/>
  <c r="S19" i="9" s="1"/>
  <c r="M20" i="16" s="1"/>
  <c r="AA20" i="16" s="1"/>
  <c r="Q136" i="9"/>
  <c r="R40" i="9" s="1"/>
  <c r="R136" i="9" s="1"/>
  <c r="F60" i="9"/>
  <c r="F59" i="9"/>
  <c r="G61" i="9"/>
  <c r="N120" i="9"/>
  <c r="O24" i="9" s="1"/>
  <c r="O120" i="9" s="1"/>
  <c r="P24" i="9" s="1"/>
  <c r="L25" i="16" s="1"/>
  <c r="Z25" i="16" s="1"/>
  <c r="F63" i="9"/>
  <c r="Q108" i="9"/>
  <c r="R12" i="9" s="1"/>
  <c r="R108" i="9" s="1"/>
  <c r="S12" i="9" s="1"/>
  <c r="L11" i="16"/>
  <c r="I61" i="16" s="1"/>
  <c r="F57" i="9"/>
  <c r="N125" i="9"/>
  <c r="O29" i="9" s="1"/>
  <c r="O125" i="9" s="1"/>
  <c r="P29" i="9" s="1"/>
  <c r="L30" i="16" s="1"/>
  <c r="Q122" i="9"/>
  <c r="R26" i="9" s="1"/>
  <c r="R122" i="9" s="1"/>
  <c r="S26" i="9" s="1"/>
  <c r="M27" i="16" s="1"/>
  <c r="G82" i="9"/>
  <c r="L10" i="16"/>
  <c r="Z10" i="16" s="1"/>
  <c r="F56" i="9"/>
  <c r="M127" i="9"/>
  <c r="N31" i="9" s="1"/>
  <c r="N127" i="9" s="1"/>
  <c r="O31" i="9" s="1"/>
  <c r="O127" i="9" s="1"/>
  <c r="P31" i="9" s="1"/>
  <c r="L32" i="16" s="1"/>
  <c r="Z32" i="16" s="1"/>
  <c r="P33" i="9"/>
  <c r="L34" i="16" s="1"/>
  <c r="P32" i="9"/>
  <c r="Y32" i="16"/>
  <c r="V131" i="9"/>
  <c r="W35" i="9" s="1"/>
  <c r="AA36" i="16"/>
  <c r="Z31" i="16"/>
  <c r="Q132" i="9"/>
  <c r="R36" i="9" s="1"/>
  <c r="Q111" i="9"/>
  <c r="R15" i="9" s="1"/>
  <c r="R111" i="9" s="1"/>
  <c r="S15" i="9" s="1"/>
  <c r="S111" i="9" s="1"/>
  <c r="T15" i="9" s="1"/>
  <c r="T111" i="9" s="1"/>
  <c r="U15" i="9" s="1"/>
  <c r="U111" i="9" s="1"/>
  <c r="V15" i="9" s="1"/>
  <c r="V111" i="9" s="1"/>
  <c r="N29" i="16"/>
  <c r="AB29" i="16" s="1"/>
  <c r="V124" i="9"/>
  <c r="W28" i="9" s="1"/>
  <c r="P105" i="9"/>
  <c r="Q9" i="9" s="1"/>
  <c r="P112" i="9"/>
  <c r="Q16" i="9" s="1"/>
  <c r="P106" i="9"/>
  <c r="Q10" i="9" s="1"/>
  <c r="W79" i="16"/>
  <c r="Y24" i="16"/>
  <c r="W66" i="16"/>
  <c r="N34" i="9"/>
  <c r="I89" i="16"/>
  <c r="I64" i="16"/>
  <c r="W64" i="16" s="1"/>
  <c r="W91" i="16"/>
  <c r="M119" i="9"/>
  <c r="N23" i="9" s="1"/>
  <c r="N119" i="9" s="1"/>
  <c r="O23" i="9" s="1"/>
  <c r="O119" i="9" s="1"/>
  <c r="W68" i="16"/>
  <c r="P18" i="9"/>
  <c r="V110" i="9"/>
  <c r="W14" i="9" s="1"/>
  <c r="Z26" i="16"/>
  <c r="I76" i="16"/>
  <c r="P134" i="9"/>
  <c r="Q38" i="9" s="1"/>
  <c r="P109" i="9"/>
  <c r="Q13" i="9" s="1"/>
  <c r="AA21" i="16"/>
  <c r="W90" i="16"/>
  <c r="Y22" i="16"/>
  <c r="W87" i="16"/>
  <c r="W70" i="16"/>
  <c r="P121" i="9"/>
  <c r="Q25" i="9" s="1"/>
  <c r="L13" i="16"/>
  <c r="S116" i="9"/>
  <c r="Z17" i="16"/>
  <c r="I67" i="16"/>
  <c r="M117" i="9"/>
  <c r="N21" i="9" s="1"/>
  <c r="N117" i="9" s="1"/>
  <c r="O21" i="9" s="1"/>
  <c r="O117" i="9" s="1"/>
  <c r="M118" i="9"/>
  <c r="N22" i="9" s="1"/>
  <c r="N118" i="9" s="1"/>
  <c r="O22" i="9" s="1"/>
  <c r="O118" i="9" s="1"/>
  <c r="V41" i="9" l="1"/>
  <c r="N42" i="16" s="1"/>
  <c r="S126" i="9"/>
  <c r="T30" i="9" s="1"/>
  <c r="T126" i="9" s="1"/>
  <c r="U30" i="9" s="1"/>
  <c r="U126" i="9" s="1"/>
  <c r="V30" i="9" s="1"/>
  <c r="N31" i="16" s="1"/>
  <c r="T113" i="9"/>
  <c r="U17" i="9" s="1"/>
  <c r="U113" i="9" s="1"/>
  <c r="V17" i="9" s="1"/>
  <c r="V113" i="9" s="1"/>
  <c r="W17" i="9" s="1"/>
  <c r="M12" i="16"/>
  <c r="AA12" i="16" s="1"/>
  <c r="R133" i="9"/>
  <c r="S37" i="9" s="1"/>
  <c r="M38" i="16" s="1"/>
  <c r="AA38" i="16" s="1"/>
  <c r="I88" i="16"/>
  <c r="W88" i="16" s="1"/>
  <c r="I75" i="16"/>
  <c r="W75" i="16" s="1"/>
  <c r="L28" i="16"/>
  <c r="I78" i="16" s="1"/>
  <c r="F71" i="9"/>
  <c r="Z11" i="16"/>
  <c r="F78" i="9"/>
  <c r="G62" i="9"/>
  <c r="S115" i="9"/>
  <c r="T19" i="9" s="1"/>
  <c r="T115" i="9" s="1"/>
  <c r="U19" i="9" s="1"/>
  <c r="U115" i="9" s="1"/>
  <c r="V19" i="9" s="1"/>
  <c r="F74" i="9"/>
  <c r="M13" i="16"/>
  <c r="AA13" i="16" s="1"/>
  <c r="W110" i="9"/>
  <c r="X14" i="9" s="1"/>
  <c r="X110" i="9" s="1"/>
  <c r="Y14" i="9" s="1"/>
  <c r="O15" i="16" s="1"/>
  <c r="L19" i="16"/>
  <c r="Z19" i="16" s="1"/>
  <c r="F65" i="9"/>
  <c r="Q106" i="9"/>
  <c r="R10" i="9" s="1"/>
  <c r="R106" i="9" s="1"/>
  <c r="S10" i="9" s="1"/>
  <c r="M11" i="16" s="1"/>
  <c r="AA11" i="16" s="1"/>
  <c r="L33" i="16"/>
  <c r="Z33" i="16" s="1"/>
  <c r="F79" i="9"/>
  <c r="P120" i="9"/>
  <c r="Q24" i="9" s="1"/>
  <c r="Q112" i="9"/>
  <c r="R16" i="9" s="1"/>
  <c r="R112" i="9" s="1"/>
  <c r="S16" i="9" s="1"/>
  <c r="M17" i="16" s="1"/>
  <c r="AA17" i="16" s="1"/>
  <c r="F80" i="9"/>
  <c r="Q123" i="9"/>
  <c r="R27" i="9" s="1"/>
  <c r="R123" i="9" s="1"/>
  <c r="S27" i="9" s="1"/>
  <c r="M28" i="16" s="1"/>
  <c r="AA28" i="16" s="1"/>
  <c r="Q109" i="9"/>
  <c r="R13" i="9" s="1"/>
  <c r="R109" i="9" s="1"/>
  <c r="S13" i="9" s="1"/>
  <c r="M14" i="16" s="1"/>
  <c r="W124" i="9"/>
  <c r="X28" i="9" s="1"/>
  <c r="X124" i="9" s="1"/>
  <c r="Y28" i="9" s="1"/>
  <c r="O29" i="16" s="1"/>
  <c r="AC29" i="16" s="1"/>
  <c r="F76" i="9"/>
  <c r="Q134" i="9"/>
  <c r="R38" i="9" s="1"/>
  <c r="R134" i="9" s="1"/>
  <c r="S38" i="9" s="1"/>
  <c r="M39" i="16" s="1"/>
  <c r="Q121" i="9"/>
  <c r="R25" i="9" s="1"/>
  <c r="R121" i="9" s="1"/>
  <c r="S25" i="9" s="1"/>
  <c r="M26" i="16" s="1"/>
  <c r="I60" i="16"/>
  <c r="W60" i="16" s="1"/>
  <c r="N130" i="9"/>
  <c r="O34" i="9" s="1"/>
  <c r="O130" i="9" s="1"/>
  <c r="P34" i="9" s="1"/>
  <c r="P130" i="9" s="1"/>
  <c r="Q34" i="9" s="1"/>
  <c r="W131" i="9"/>
  <c r="X35" i="9" s="1"/>
  <c r="X131" i="9" s="1"/>
  <c r="Y35" i="9" s="1"/>
  <c r="O36" i="16" s="1"/>
  <c r="G58" i="9"/>
  <c r="Q105" i="9"/>
  <c r="R9" i="9" s="1"/>
  <c r="R105" i="9" s="1"/>
  <c r="S9" i="9" s="1"/>
  <c r="S105" i="9" s="1"/>
  <c r="T9" i="9" s="1"/>
  <c r="T105" i="9" s="1"/>
  <c r="U9" i="9" s="1"/>
  <c r="U105" i="9" s="1"/>
  <c r="V9" i="9" s="1"/>
  <c r="N10" i="16" s="1"/>
  <c r="AB10" i="16" s="1"/>
  <c r="I82" i="16"/>
  <c r="P128" i="9"/>
  <c r="Q32" i="9" s="1"/>
  <c r="Z34" i="16"/>
  <c r="I84" i="16"/>
  <c r="P127" i="9"/>
  <c r="P129" i="9"/>
  <c r="Q33" i="9" s="1"/>
  <c r="M16" i="16"/>
  <c r="AA16" i="16" s="1"/>
  <c r="P114" i="9"/>
  <c r="Q18" i="9" s="1"/>
  <c r="S122" i="9"/>
  <c r="T26" i="9" s="1"/>
  <c r="T122" i="9" s="1"/>
  <c r="U26" i="9" s="1"/>
  <c r="U122" i="9" s="1"/>
  <c r="V26" i="9" s="1"/>
  <c r="N27" i="16" s="1"/>
  <c r="AB27" i="16" s="1"/>
  <c r="R132" i="9"/>
  <c r="S36" i="9" s="1"/>
  <c r="S132" i="9" s="1"/>
  <c r="T36" i="9" s="1"/>
  <c r="V107" i="9"/>
  <c r="W11" i="9" s="1"/>
  <c r="S135" i="9"/>
  <c r="T39" i="9" s="1"/>
  <c r="T135" i="9" s="1"/>
  <c r="U39" i="9" s="1"/>
  <c r="U135" i="9" s="1"/>
  <c r="V39" i="9" s="1"/>
  <c r="N40" i="16" s="1"/>
  <c r="AB40" i="16" s="1"/>
  <c r="W61" i="16"/>
  <c r="W67" i="16"/>
  <c r="Z13" i="16"/>
  <c r="I63" i="16"/>
  <c r="Y55" i="16"/>
  <c r="AA27" i="16"/>
  <c r="P23" i="9"/>
  <c r="AA40" i="16"/>
  <c r="S40" i="9"/>
  <c r="M41" i="16" s="1"/>
  <c r="W76" i="16"/>
  <c r="W15" i="9"/>
  <c r="P21" i="9"/>
  <c r="L22" i="16" s="1"/>
  <c r="P125" i="9"/>
  <c r="S108" i="9"/>
  <c r="T12" i="9" s="1"/>
  <c r="T108" i="9" s="1"/>
  <c r="U12" i="9" s="1"/>
  <c r="U108" i="9" s="1"/>
  <c r="N16" i="16"/>
  <c r="AB16" i="16" s="1"/>
  <c r="Z30" i="16"/>
  <c r="I80" i="16"/>
  <c r="P22" i="9"/>
  <c r="L23" i="16" s="1"/>
  <c r="T20" i="9"/>
  <c r="W89" i="16"/>
  <c r="G88" i="9" l="1"/>
  <c r="G86" i="9"/>
  <c r="AB42" i="16"/>
  <c r="V137" i="9"/>
  <c r="N18" i="16"/>
  <c r="AB18" i="16" s="1"/>
  <c r="G64" i="9"/>
  <c r="S133" i="9"/>
  <c r="T37" i="9" s="1"/>
  <c r="Z28" i="16"/>
  <c r="S112" i="9"/>
  <c r="T16" i="9" s="1"/>
  <c r="T112" i="9" s="1"/>
  <c r="U16" i="9" s="1"/>
  <c r="U112" i="9" s="1"/>
  <c r="V16" i="9" s="1"/>
  <c r="I69" i="16"/>
  <c r="W69" i="16" s="1"/>
  <c r="I83" i="16"/>
  <c r="W83" i="16" s="1"/>
  <c r="S123" i="9"/>
  <c r="T27" i="9" s="1"/>
  <c r="T123" i="9" s="1"/>
  <c r="U27" i="9" s="1"/>
  <c r="U123" i="9" s="1"/>
  <c r="V27" i="9" s="1"/>
  <c r="Y124" i="9"/>
  <c r="Z28" i="9" s="1"/>
  <c r="Z124" i="9" s="1"/>
  <c r="AA28" i="9" s="1"/>
  <c r="AA124" i="9" s="1"/>
  <c r="AB28" i="9" s="1"/>
  <c r="P29" i="16" s="1"/>
  <c r="J79" i="16" s="1"/>
  <c r="X79" i="16" s="1"/>
  <c r="L35" i="16"/>
  <c r="Z35" i="16" s="1"/>
  <c r="G73" i="9"/>
  <c r="N20" i="16"/>
  <c r="AB20" i="16" s="1"/>
  <c r="G66" i="9"/>
  <c r="T116" i="9"/>
  <c r="U20" i="9" s="1"/>
  <c r="U116" i="9" s="1"/>
  <c r="V20" i="9" s="1"/>
  <c r="V116" i="9" s="1"/>
  <c r="W20" i="9" s="1"/>
  <c r="Q128" i="9"/>
  <c r="R32" i="9" s="1"/>
  <c r="R128" i="9" s="1"/>
  <c r="S32" i="9" s="1"/>
  <c r="M33" i="16" s="1"/>
  <c r="Q130" i="9"/>
  <c r="R34" i="9" s="1"/>
  <c r="R130" i="9" s="1"/>
  <c r="S34" i="9" s="1"/>
  <c r="M35" i="16" s="1"/>
  <c r="AA35" i="16" s="1"/>
  <c r="F68" i="9"/>
  <c r="W111" i="9"/>
  <c r="L24" i="16"/>
  <c r="I74" i="16" s="1"/>
  <c r="F70" i="9"/>
  <c r="S106" i="9"/>
  <c r="T10" i="9" s="1"/>
  <c r="T106" i="9" s="1"/>
  <c r="U10" i="9" s="1"/>
  <c r="U106" i="9" s="1"/>
  <c r="V10" i="9" s="1"/>
  <c r="V106" i="9" s="1"/>
  <c r="W10" i="9" s="1"/>
  <c r="F69" i="9"/>
  <c r="W113" i="9"/>
  <c r="X17" i="9" s="1"/>
  <c r="X113" i="9" s="1"/>
  <c r="Q129" i="9"/>
  <c r="R33" i="9" s="1"/>
  <c r="R129" i="9" s="1"/>
  <c r="S33" i="9" s="1"/>
  <c r="M34" i="16" s="1"/>
  <c r="Q120" i="9"/>
  <c r="R24" i="9" s="1"/>
  <c r="R120" i="9" s="1"/>
  <c r="S24" i="9" s="1"/>
  <c r="M25" i="16" s="1"/>
  <c r="AA25" i="16" s="1"/>
  <c r="M10" i="16"/>
  <c r="AA10" i="16" s="1"/>
  <c r="W107" i="9"/>
  <c r="X11" i="9" s="1"/>
  <c r="X107" i="9" s="1"/>
  <c r="Y11" i="9" s="1"/>
  <c r="O12" i="16" s="1"/>
  <c r="AC12" i="16" s="1"/>
  <c r="F81" i="9"/>
  <c r="G77" i="9"/>
  <c r="G56" i="9"/>
  <c r="Q31" i="9"/>
  <c r="W84" i="16"/>
  <c r="W82" i="16"/>
  <c r="Y131" i="9"/>
  <c r="Z35" i="9" s="1"/>
  <c r="Z131" i="9" s="1"/>
  <c r="AA35" i="9" s="1"/>
  <c r="AA131" i="9" s="1"/>
  <c r="AC36" i="16"/>
  <c r="Y110" i="9"/>
  <c r="Z14" i="9" s="1"/>
  <c r="Z110" i="9" s="1"/>
  <c r="AA14" i="9" s="1"/>
  <c r="AA110" i="9" s="1"/>
  <c r="AB14" i="9" s="1"/>
  <c r="P15" i="16" s="1"/>
  <c r="AD15" i="16" s="1"/>
  <c r="T132" i="9"/>
  <c r="U36" i="9" s="1"/>
  <c r="U132" i="9" s="1"/>
  <c r="V36" i="9" s="1"/>
  <c r="V132" i="9" s="1"/>
  <c r="W36" i="9" s="1"/>
  <c r="S136" i="9"/>
  <c r="T40" i="9" s="1"/>
  <c r="V105" i="9"/>
  <c r="W9" i="9" s="1"/>
  <c r="M37" i="16"/>
  <c r="AA37" i="16" s="1"/>
  <c r="AA14" i="16"/>
  <c r="X15" i="9"/>
  <c r="W63" i="16"/>
  <c r="V126" i="9"/>
  <c r="W30" i="9" s="1"/>
  <c r="S109" i="9"/>
  <c r="T13" i="9" s="1"/>
  <c r="T109" i="9" s="1"/>
  <c r="U13" i="9" s="1"/>
  <c r="U109" i="9" s="1"/>
  <c r="P118" i="9"/>
  <c r="Q22" i="9" s="1"/>
  <c r="V122" i="9"/>
  <c r="W26" i="9" s="1"/>
  <c r="AA41" i="16"/>
  <c r="P119" i="9"/>
  <c r="Q23" i="9" s="1"/>
  <c r="Q114" i="9"/>
  <c r="R18" i="9" s="1"/>
  <c r="R114" i="9" s="1"/>
  <c r="S18" i="9" s="1"/>
  <c r="S114" i="9" s="1"/>
  <c r="T18" i="9" s="1"/>
  <c r="T114" i="9" s="1"/>
  <c r="U18" i="9" s="1"/>
  <c r="U114" i="9" s="1"/>
  <c r="S121" i="9"/>
  <c r="T25" i="9" s="1"/>
  <c r="AB31" i="16"/>
  <c r="W78" i="16"/>
  <c r="V12" i="9"/>
  <c r="N13" i="16" s="1"/>
  <c r="Z22" i="16"/>
  <c r="I72" i="16"/>
  <c r="AA39" i="16"/>
  <c r="AA26" i="16"/>
  <c r="Z23" i="16"/>
  <c r="I73" i="16"/>
  <c r="W80" i="16"/>
  <c r="V115" i="9"/>
  <c r="V135" i="9"/>
  <c r="W39" i="9" s="1"/>
  <c r="AC15" i="16"/>
  <c r="Q29" i="9"/>
  <c r="P117" i="9"/>
  <c r="Q21" i="9" s="1"/>
  <c r="S134" i="9"/>
  <c r="G83" i="9" l="1"/>
  <c r="X111" i="9"/>
  <c r="Y15" i="9" s="1"/>
  <c r="Y111" i="9" s="1"/>
  <c r="Z15" i="9" s="1"/>
  <c r="Z111" i="9" s="1"/>
  <c r="AA15" i="9" s="1"/>
  <c r="AA111" i="9" s="1"/>
  <c r="AB15" i="9" s="1"/>
  <c r="P16" i="16" s="1"/>
  <c r="AD16" i="16" s="1"/>
  <c r="W41" i="9"/>
  <c r="I85" i="16"/>
  <c r="W85" i="16" s="1"/>
  <c r="S130" i="9"/>
  <c r="T34" i="9" s="1"/>
  <c r="T130" i="9" s="1"/>
  <c r="U34" i="9" s="1"/>
  <c r="U130" i="9" s="1"/>
  <c r="V34" i="9" s="1"/>
  <c r="N35" i="16" s="1"/>
  <c r="AD29" i="16"/>
  <c r="AB124" i="9"/>
  <c r="AC28" i="9" s="1"/>
  <c r="S120" i="9"/>
  <c r="T24" i="9" s="1"/>
  <c r="H75" i="9"/>
  <c r="G59" i="9"/>
  <c r="Y107" i="9"/>
  <c r="Z11" i="9" s="1"/>
  <c r="H61" i="9"/>
  <c r="G67" i="9"/>
  <c r="Q125" i="9"/>
  <c r="R29" i="9" s="1"/>
  <c r="R125" i="9" s="1"/>
  <c r="S29" i="9" s="1"/>
  <c r="S125" i="9" s="1"/>
  <c r="T29" i="9" s="1"/>
  <c r="T125" i="9" s="1"/>
  <c r="U29" i="9" s="1"/>
  <c r="U125" i="9" s="1"/>
  <c r="V29" i="9" s="1"/>
  <c r="N30" i="16" s="1"/>
  <c r="AB30" i="16" s="1"/>
  <c r="N17" i="16"/>
  <c r="AB17" i="16" s="1"/>
  <c r="G63" i="9"/>
  <c r="T133" i="9"/>
  <c r="U37" i="9" s="1"/>
  <c r="U133" i="9" s="1"/>
  <c r="V37" i="9" s="1"/>
  <c r="W106" i="9"/>
  <c r="X10" i="9" s="1"/>
  <c r="X106" i="9" s="1"/>
  <c r="Y10" i="9" s="1"/>
  <c r="O11" i="16" s="1"/>
  <c r="AC11" i="16" s="1"/>
  <c r="W126" i="9"/>
  <c r="X30" i="9" s="1"/>
  <c r="X126" i="9" s="1"/>
  <c r="Y30" i="9" s="1"/>
  <c r="O31" i="16" s="1"/>
  <c r="G57" i="9"/>
  <c r="Z24" i="16"/>
  <c r="Z55" i="16" s="1"/>
  <c r="W122" i="9"/>
  <c r="X26" i="9" s="1"/>
  <c r="X122" i="9" s="1"/>
  <c r="Y26" i="9" s="1"/>
  <c r="T136" i="9"/>
  <c r="U40" i="9" s="1"/>
  <c r="U136" i="9" s="1"/>
  <c r="V40" i="9" s="1"/>
  <c r="N41" i="16" s="1"/>
  <c r="AB41" i="16" s="1"/>
  <c r="Q127" i="9"/>
  <c r="R31" i="9" s="1"/>
  <c r="R127" i="9" s="1"/>
  <c r="S31" i="9" s="1"/>
  <c r="S127" i="9" s="1"/>
  <c r="T31" i="9" s="1"/>
  <c r="T127" i="9" s="1"/>
  <c r="U31" i="9" s="1"/>
  <c r="U127" i="9" s="1"/>
  <c r="V31" i="9" s="1"/>
  <c r="N28" i="16"/>
  <c r="AB28" i="16" s="1"/>
  <c r="G74" i="9"/>
  <c r="W135" i="9"/>
  <c r="X39" i="9" s="1"/>
  <c r="X135" i="9" s="1"/>
  <c r="W116" i="9"/>
  <c r="X20" i="9" s="1"/>
  <c r="X116" i="9" s="1"/>
  <c r="Y20" i="9" s="1"/>
  <c r="Q119" i="9"/>
  <c r="R23" i="9" s="1"/>
  <c r="R119" i="9" s="1"/>
  <c r="S23" i="9" s="1"/>
  <c r="M24" i="16" s="1"/>
  <c r="Q118" i="9"/>
  <c r="R22" i="9" s="1"/>
  <c r="R118" i="9" s="1"/>
  <c r="S22" i="9" s="1"/>
  <c r="W132" i="9"/>
  <c r="X36" i="9" s="1"/>
  <c r="X132" i="9" s="1"/>
  <c r="Y36" i="9" s="1"/>
  <c r="O37" i="16" s="1"/>
  <c r="AC37" i="16" s="1"/>
  <c r="W105" i="9"/>
  <c r="X9" i="9" s="1"/>
  <c r="X105" i="9" s="1"/>
  <c r="Y9" i="9" s="1"/>
  <c r="O10" i="16" s="1"/>
  <c r="AC10" i="16" s="1"/>
  <c r="AA33" i="16"/>
  <c r="AA34" i="16"/>
  <c r="S128" i="9"/>
  <c r="T32" i="9" s="1"/>
  <c r="T128" i="9" s="1"/>
  <c r="U32" i="9" s="1"/>
  <c r="U128" i="9" s="1"/>
  <c r="S129" i="9"/>
  <c r="T33" i="9" s="1"/>
  <c r="AB35" i="9"/>
  <c r="V112" i="9"/>
  <c r="W16" i="9" s="1"/>
  <c r="N37" i="16"/>
  <c r="AB37" i="16" s="1"/>
  <c r="N21" i="16"/>
  <c r="AB21" i="16" s="1"/>
  <c r="Y17" i="9"/>
  <c r="O18" i="16" s="1"/>
  <c r="J65" i="16"/>
  <c r="W19" i="9"/>
  <c r="V13" i="9"/>
  <c r="N14" i="16" s="1"/>
  <c r="W72" i="16"/>
  <c r="V108" i="9"/>
  <c r="W12" i="9" s="1"/>
  <c r="V123" i="9"/>
  <c r="M19" i="16"/>
  <c r="AB110" i="9"/>
  <c r="AC14" i="9" s="1"/>
  <c r="Q117" i="9"/>
  <c r="R21" i="9" s="1"/>
  <c r="R117" i="9" s="1"/>
  <c r="S21" i="9" s="1"/>
  <c r="S117" i="9" s="1"/>
  <c r="T21" i="9" s="1"/>
  <c r="T117" i="9" s="1"/>
  <c r="U21" i="9" s="1"/>
  <c r="U117" i="9" s="1"/>
  <c r="W73" i="16"/>
  <c r="AB13" i="16"/>
  <c r="N11" i="16"/>
  <c r="T38" i="9"/>
  <c r="W74" i="16"/>
  <c r="T121" i="9"/>
  <c r="U25" i="9" s="1"/>
  <c r="U121" i="9" s="1"/>
  <c r="V25" i="9" s="1"/>
  <c r="V121" i="9" s="1"/>
  <c r="V18" i="9"/>
  <c r="O16" i="16" l="1"/>
  <c r="AC16" i="16" s="1"/>
  <c r="G87" i="9"/>
  <c r="W137" i="9"/>
  <c r="X41" i="9" s="1"/>
  <c r="V133" i="9"/>
  <c r="W37" i="9" s="1"/>
  <c r="G84" i="9"/>
  <c r="M30" i="16"/>
  <c r="AA30" i="16" s="1"/>
  <c r="N38" i="16"/>
  <c r="AB38" i="16" s="1"/>
  <c r="V136" i="9"/>
  <c r="W40" i="9" s="1"/>
  <c r="Y132" i="9"/>
  <c r="Z36" i="9" s="1"/>
  <c r="Z132" i="9" s="1"/>
  <c r="AA36" i="9" s="1"/>
  <c r="AA132" i="9" s="1"/>
  <c r="AB36" i="9" s="1"/>
  <c r="P37" i="16" s="1"/>
  <c r="AD37" i="16" s="1"/>
  <c r="Z107" i="9"/>
  <c r="AA11" i="9" s="1"/>
  <c r="AA107" i="9" s="1"/>
  <c r="AB11" i="9" s="1"/>
  <c r="AB107" i="9" s="1"/>
  <c r="AC11" i="9" s="1"/>
  <c r="M23" i="16"/>
  <c r="AA23" i="16" s="1"/>
  <c r="O27" i="16"/>
  <c r="AC27" i="16" s="1"/>
  <c r="O21" i="16"/>
  <c r="AC21" i="16" s="1"/>
  <c r="N32" i="16"/>
  <c r="AB32" i="16" s="1"/>
  <c r="G78" i="9"/>
  <c r="AC124" i="9"/>
  <c r="AD28" i="9" s="1"/>
  <c r="AD124" i="9" s="1"/>
  <c r="AE28" i="9" s="1"/>
  <c r="AE124" i="9" s="1"/>
  <c r="AF28" i="9" s="1"/>
  <c r="G60" i="9"/>
  <c r="T129" i="9"/>
  <c r="U33" i="9" s="1"/>
  <c r="U129" i="9" s="1"/>
  <c r="V33" i="9" s="1"/>
  <c r="N34" i="16" s="1"/>
  <c r="N19" i="16"/>
  <c r="AB19" i="16" s="1"/>
  <c r="G65" i="9"/>
  <c r="P36" i="16"/>
  <c r="J86" i="16" s="1"/>
  <c r="X86" i="16" s="1"/>
  <c r="H82" i="9"/>
  <c r="G76" i="9"/>
  <c r="T134" i="9"/>
  <c r="U38" i="9" s="1"/>
  <c r="U134" i="9" s="1"/>
  <c r="V38" i="9" s="1"/>
  <c r="N39" i="16" s="1"/>
  <c r="AC110" i="9"/>
  <c r="AD14" i="9" s="1"/>
  <c r="AD110" i="9" s="1"/>
  <c r="AE14" i="9" s="1"/>
  <c r="Q15" i="16" s="1"/>
  <c r="T120" i="9"/>
  <c r="U24" i="9" s="1"/>
  <c r="U120" i="9" s="1"/>
  <c r="V24" i="9" s="1"/>
  <c r="V120" i="9" s="1"/>
  <c r="W24" i="9" s="1"/>
  <c r="W115" i="9"/>
  <c r="X19" i="9" s="1"/>
  <c r="X115" i="9" s="1"/>
  <c r="Y19" i="9" s="1"/>
  <c r="O20" i="16" s="1"/>
  <c r="W112" i="9"/>
  <c r="X16" i="9" s="1"/>
  <c r="X112" i="9" s="1"/>
  <c r="Y16" i="9" s="1"/>
  <c r="O17" i="16" s="1"/>
  <c r="AC17" i="16" s="1"/>
  <c r="M32" i="16"/>
  <c r="AA32" i="16" s="1"/>
  <c r="G81" i="9"/>
  <c r="H62" i="9"/>
  <c r="G72" i="9"/>
  <c r="Y105" i="9"/>
  <c r="Z9" i="9" s="1"/>
  <c r="Z105" i="9" s="1"/>
  <c r="AA9" i="9" s="1"/>
  <c r="AA105" i="9" s="1"/>
  <c r="AB9" i="9" s="1"/>
  <c r="P10" i="16" s="1"/>
  <c r="V32" i="9"/>
  <c r="V127" i="9"/>
  <c r="W31" i="9" s="1"/>
  <c r="AB131" i="9"/>
  <c r="AC35" i="9" s="1"/>
  <c r="M22" i="16"/>
  <c r="AA22" i="16" s="1"/>
  <c r="S118" i="9"/>
  <c r="T22" i="9" s="1"/>
  <c r="T118" i="9" s="1"/>
  <c r="U22" i="9" s="1"/>
  <c r="U118" i="9" s="1"/>
  <c r="V22" i="9" s="1"/>
  <c r="N23" i="16" s="1"/>
  <c r="AB23" i="16" s="1"/>
  <c r="W105" i="16"/>
  <c r="S119" i="9"/>
  <c r="T23" i="9" s="1"/>
  <c r="T119" i="9" s="1"/>
  <c r="U23" i="9" s="1"/>
  <c r="U119" i="9" s="1"/>
  <c r="V23" i="9" s="1"/>
  <c r="N24" i="16" s="1"/>
  <c r="AB24" i="16" s="1"/>
  <c r="Y39" i="9"/>
  <c r="O40" i="16" s="1"/>
  <c r="AB14" i="16"/>
  <c r="AC18" i="16"/>
  <c r="AB111" i="9"/>
  <c r="AC15" i="9" s="1"/>
  <c r="W25" i="9"/>
  <c r="AB11" i="16"/>
  <c r="Y126" i="9"/>
  <c r="Z30" i="9" s="1"/>
  <c r="Z126" i="9" s="1"/>
  <c r="AA30" i="9" s="1"/>
  <c r="AA126" i="9" s="1"/>
  <c r="AA24" i="16"/>
  <c r="X65" i="16"/>
  <c r="Y116" i="9"/>
  <c r="Z20" i="9" s="1"/>
  <c r="Z116" i="9" s="1"/>
  <c r="AA20" i="9" s="1"/>
  <c r="AA116" i="9" s="1"/>
  <c r="V130" i="9"/>
  <c r="W34" i="9" s="1"/>
  <c r="Y106" i="9"/>
  <c r="Z10" i="9" s="1"/>
  <c r="Z106" i="9" s="1"/>
  <c r="AA10" i="9" s="1"/>
  <c r="AA106" i="9" s="1"/>
  <c r="W27" i="9"/>
  <c r="V21" i="9"/>
  <c r="W108" i="9"/>
  <c r="X12" i="9" s="1"/>
  <c r="X108" i="9" s="1"/>
  <c r="Y12" i="9" s="1"/>
  <c r="Y108" i="9" s="1"/>
  <c r="Y122" i="9"/>
  <c r="Z26" i="9" s="1"/>
  <c r="Z122" i="9" s="1"/>
  <c r="AA26" i="9" s="1"/>
  <c r="AA122" i="9" s="1"/>
  <c r="V109" i="9"/>
  <c r="W13" i="9" s="1"/>
  <c r="Y113" i="9"/>
  <c r="Z17" i="9" s="1"/>
  <c r="Z113" i="9" s="1"/>
  <c r="AA17" i="9" s="1"/>
  <c r="AA113" i="9" s="1"/>
  <c r="V114" i="9"/>
  <c r="W18" i="9" s="1"/>
  <c r="AA19" i="16"/>
  <c r="N26" i="16"/>
  <c r="AC31" i="16"/>
  <c r="AB35" i="16"/>
  <c r="V125" i="9"/>
  <c r="J66" i="16" l="1"/>
  <c r="G85" i="9"/>
  <c r="X137" i="9"/>
  <c r="Y41" i="9" s="1"/>
  <c r="O42" i="16" s="1"/>
  <c r="W133" i="9"/>
  <c r="X37" i="9" s="1"/>
  <c r="X133" i="9" s="1"/>
  <c r="Y37" i="9" s="1"/>
  <c r="O38" i="16" s="1"/>
  <c r="AC38" i="16" s="1"/>
  <c r="H83" i="9"/>
  <c r="J87" i="16"/>
  <c r="X87" i="16" s="1"/>
  <c r="Q29" i="16"/>
  <c r="AE29" i="16" s="1"/>
  <c r="Y112" i="9"/>
  <c r="Z16" i="9" s="1"/>
  <c r="Z112" i="9" s="1"/>
  <c r="AA16" i="9" s="1"/>
  <c r="AA112" i="9" s="1"/>
  <c r="AB16" i="9" s="1"/>
  <c r="P17" i="16" s="1"/>
  <c r="AB132" i="9"/>
  <c r="AC36" i="9" s="1"/>
  <c r="W136" i="9"/>
  <c r="X40" i="9" s="1"/>
  <c r="X136" i="9" s="1"/>
  <c r="Y40" i="9" s="1"/>
  <c r="Y136" i="9" s="1"/>
  <c r="Z40" i="9" s="1"/>
  <c r="Z136" i="9" s="1"/>
  <c r="AA40" i="9" s="1"/>
  <c r="AA136" i="9" s="1"/>
  <c r="AB40" i="9" s="1"/>
  <c r="P41" i="16" s="1"/>
  <c r="AD41" i="16" s="1"/>
  <c r="AC107" i="9"/>
  <c r="AD11" i="9" s="1"/>
  <c r="AD107" i="9" s="1"/>
  <c r="AE11" i="9" s="1"/>
  <c r="AE107" i="9" s="1"/>
  <c r="AF11" i="9" s="1"/>
  <c r="AD36" i="16"/>
  <c r="P12" i="16"/>
  <c r="H58" i="9"/>
  <c r="N25" i="16"/>
  <c r="AB25" i="16" s="1"/>
  <c r="G71" i="9"/>
  <c r="G80" i="9"/>
  <c r="AF124" i="9"/>
  <c r="AG28" i="9" s="1"/>
  <c r="AG124" i="9" s="1"/>
  <c r="AH28" i="9" s="1"/>
  <c r="AH124" i="9" s="1"/>
  <c r="AI28" i="9" s="1"/>
  <c r="AC111" i="9"/>
  <c r="AD15" i="9" s="1"/>
  <c r="AD111" i="9" s="1"/>
  <c r="N33" i="16"/>
  <c r="AB33" i="16" s="1"/>
  <c r="G79" i="9"/>
  <c r="W130" i="9"/>
  <c r="X34" i="9" s="1"/>
  <c r="X130" i="9" s="1"/>
  <c r="Y34" i="9" s="1"/>
  <c r="O35" i="16" s="1"/>
  <c r="W120" i="9"/>
  <c r="X24" i="9" s="1"/>
  <c r="X120" i="9" s="1"/>
  <c r="Y24" i="9" s="1"/>
  <c r="O25" i="16" s="1"/>
  <c r="AC25" i="16" s="1"/>
  <c r="G70" i="9"/>
  <c r="G69" i="9"/>
  <c r="N22" i="16"/>
  <c r="AB22" i="16" s="1"/>
  <c r="G68" i="9"/>
  <c r="W114" i="9"/>
  <c r="X18" i="9" s="1"/>
  <c r="X114" i="9" s="1"/>
  <c r="Y18" i="9" s="1"/>
  <c r="O19" i="16" s="1"/>
  <c r="W109" i="9"/>
  <c r="X13" i="9" s="1"/>
  <c r="X109" i="9" s="1"/>
  <c r="Y13" i="9" s="1"/>
  <c r="O14" i="16" s="1"/>
  <c r="W123" i="9"/>
  <c r="X27" i="9" s="1"/>
  <c r="X123" i="9" s="1"/>
  <c r="Y27" i="9" s="1"/>
  <c r="Y123" i="9" s="1"/>
  <c r="Z27" i="9" s="1"/>
  <c r="W121" i="9"/>
  <c r="X25" i="9" s="1"/>
  <c r="X121" i="9" s="1"/>
  <c r="Y25" i="9" s="1"/>
  <c r="Y121" i="9" s="1"/>
  <c r="Z25" i="9" s="1"/>
  <c r="Z121" i="9" s="1"/>
  <c r="AA25" i="9" s="1"/>
  <c r="AA121" i="9" s="1"/>
  <c r="AB25" i="9" s="1"/>
  <c r="P26" i="16" s="1"/>
  <c r="AD26" i="16" s="1"/>
  <c r="AC131" i="9"/>
  <c r="AD35" i="9" s="1"/>
  <c r="AD131" i="9" s="1"/>
  <c r="AE35" i="9" s="1"/>
  <c r="Q36" i="16" s="1"/>
  <c r="W127" i="9"/>
  <c r="X31" i="9" s="1"/>
  <c r="X127" i="9" s="1"/>
  <c r="Y31" i="9" s="1"/>
  <c r="H56" i="9"/>
  <c r="V128" i="9"/>
  <c r="W32" i="9" s="1"/>
  <c r="AB34" i="16"/>
  <c r="V129" i="9"/>
  <c r="V117" i="9"/>
  <c r="W21" i="9" s="1"/>
  <c r="O13" i="16"/>
  <c r="AC13" i="16" s="1"/>
  <c r="AB20" i="9"/>
  <c r="P21" i="16" s="1"/>
  <c r="AC40" i="16"/>
  <c r="AC20" i="16"/>
  <c r="AB26" i="16"/>
  <c r="AB105" i="9"/>
  <c r="AC9" i="9" s="1"/>
  <c r="Z12" i="9"/>
  <c r="V119" i="9"/>
  <c r="W23" i="9" s="1"/>
  <c r="AE110" i="9"/>
  <c r="Y135" i="9"/>
  <c r="Z39" i="9" s="1"/>
  <c r="Z135" i="9" s="1"/>
  <c r="AA39" i="9" s="1"/>
  <c r="AA135" i="9" s="1"/>
  <c r="Y115" i="9"/>
  <c r="Z19" i="9" s="1"/>
  <c r="AB17" i="9"/>
  <c r="P18" i="16" s="1"/>
  <c r="AE15" i="16"/>
  <c r="AB10" i="9"/>
  <c r="AA55" i="16"/>
  <c r="AB39" i="16"/>
  <c r="AD10" i="16"/>
  <c r="J60" i="16"/>
  <c r="AB30" i="9"/>
  <c r="W29" i="9"/>
  <c r="X66" i="16"/>
  <c r="AB26" i="9"/>
  <c r="P27" i="16" s="1"/>
  <c r="V118" i="9"/>
  <c r="W22" i="9" s="1"/>
  <c r="V134" i="9"/>
  <c r="Y133" i="9" l="1"/>
  <c r="Z37" i="9" s="1"/>
  <c r="Z133" i="9" s="1"/>
  <c r="AA37" i="9" s="1"/>
  <c r="AA133" i="9" s="1"/>
  <c r="AB37" i="9" s="1"/>
  <c r="P38" i="16" s="1"/>
  <c r="AD38" i="16" s="1"/>
  <c r="H87" i="9"/>
  <c r="Y137" i="9"/>
  <c r="AC42" i="16"/>
  <c r="O41" i="16"/>
  <c r="AC41" i="16" s="1"/>
  <c r="AC132" i="9"/>
  <c r="AD36" i="9" s="1"/>
  <c r="AD132" i="9" s="1"/>
  <c r="AE36" i="9" s="1"/>
  <c r="R29" i="16"/>
  <c r="AF29" i="16" s="1"/>
  <c r="AB136" i="9"/>
  <c r="AC40" i="9" s="1"/>
  <c r="Q12" i="16"/>
  <c r="AE12" i="16" s="1"/>
  <c r="O28" i="16"/>
  <c r="AC28" i="16" s="1"/>
  <c r="J62" i="16"/>
  <c r="X62" i="16" s="1"/>
  <c r="AD12" i="16"/>
  <c r="O26" i="16"/>
  <c r="AC26" i="16" s="1"/>
  <c r="H67" i="9"/>
  <c r="H73" i="9"/>
  <c r="O32" i="16"/>
  <c r="AC32" i="16" s="1"/>
  <c r="Z123" i="9"/>
  <c r="AA27" i="9" s="1"/>
  <c r="AA123" i="9" s="1"/>
  <c r="AB27" i="9" s="1"/>
  <c r="AB123" i="9" s="1"/>
  <c r="AC27" i="9" s="1"/>
  <c r="W118" i="9"/>
  <c r="X22" i="9" s="1"/>
  <c r="X118" i="9" s="1"/>
  <c r="Y22" i="9" s="1"/>
  <c r="O23" i="16" s="1"/>
  <c r="H64" i="9"/>
  <c r="W125" i="9"/>
  <c r="X29" i="9" s="1"/>
  <c r="X125" i="9" s="1"/>
  <c r="Y29" i="9" s="1"/>
  <c r="Y125" i="9" s="1"/>
  <c r="Z29" i="9" s="1"/>
  <c r="W117" i="9"/>
  <c r="X21" i="9" s="1"/>
  <c r="X117" i="9" s="1"/>
  <c r="Y21" i="9" s="1"/>
  <c r="O22" i="16" s="1"/>
  <c r="AC22" i="16" s="1"/>
  <c r="H72" i="9"/>
  <c r="H63" i="9"/>
  <c r="I75" i="9"/>
  <c r="P31" i="16"/>
  <c r="J81" i="16" s="1"/>
  <c r="H77" i="9"/>
  <c r="W119" i="9"/>
  <c r="X23" i="9" s="1"/>
  <c r="X119" i="9" s="1"/>
  <c r="Y23" i="9" s="1"/>
  <c r="O24" i="16" s="1"/>
  <c r="AI124" i="9"/>
  <c r="AJ28" i="9" s="1"/>
  <c r="AJ124" i="9" s="1"/>
  <c r="AK28" i="9" s="1"/>
  <c r="AK124" i="9" s="1"/>
  <c r="AL28" i="9" s="1"/>
  <c r="AL124" i="9" s="1"/>
  <c r="AM28" i="9" s="1"/>
  <c r="AM124" i="9" s="1"/>
  <c r="AN28" i="9" s="1"/>
  <c r="AN124" i="9" s="1"/>
  <c r="Y120" i="9"/>
  <c r="Z24" i="9" s="1"/>
  <c r="Z120" i="9" s="1"/>
  <c r="AA24" i="9" s="1"/>
  <c r="AA120" i="9" s="1"/>
  <c r="AB24" i="9" s="1"/>
  <c r="P25" i="16" s="1"/>
  <c r="P11" i="16"/>
  <c r="J61" i="16" s="1"/>
  <c r="H57" i="9"/>
  <c r="AC105" i="9"/>
  <c r="AD9" i="9" s="1"/>
  <c r="AD105" i="9" s="1"/>
  <c r="AE9" i="9" s="1"/>
  <c r="Q10" i="16" s="1"/>
  <c r="W128" i="9"/>
  <c r="X32" i="9" s="1"/>
  <c r="Y127" i="9"/>
  <c r="W33" i="9"/>
  <c r="AE36" i="16"/>
  <c r="AE131" i="9"/>
  <c r="AF35" i="9" s="1"/>
  <c r="AF131" i="9" s="1"/>
  <c r="AG35" i="9" s="1"/>
  <c r="AG131" i="9" s="1"/>
  <c r="AB113" i="9"/>
  <c r="AC17" i="9" s="1"/>
  <c r="Y109" i="9"/>
  <c r="Z13" i="9" s="1"/>
  <c r="Z109" i="9" s="1"/>
  <c r="AA13" i="9" s="1"/>
  <c r="AA109" i="9" s="1"/>
  <c r="AB13" i="9" s="1"/>
  <c r="AB109" i="9" s="1"/>
  <c r="AC13" i="9" s="1"/>
  <c r="Y114" i="9"/>
  <c r="Z18" i="9" s="1"/>
  <c r="AB55" i="16"/>
  <c r="Y130" i="9"/>
  <c r="Z34" i="9" s="1"/>
  <c r="Z130" i="9" s="1"/>
  <c r="AA34" i="9" s="1"/>
  <c r="AA130" i="9" s="1"/>
  <c r="AB34" i="9" s="1"/>
  <c r="P35" i="16" s="1"/>
  <c r="AB122" i="9"/>
  <c r="AC26" i="9" s="1"/>
  <c r="W38" i="9"/>
  <c r="AD27" i="16"/>
  <c r="J77" i="16"/>
  <c r="AC14" i="16"/>
  <c r="AC19" i="16"/>
  <c r="AD18" i="16"/>
  <c r="J68" i="16"/>
  <c r="AF14" i="9"/>
  <c r="AB126" i="9"/>
  <c r="AC30" i="9" s="1"/>
  <c r="X60" i="16"/>
  <c r="Z115" i="9"/>
  <c r="AA19" i="9" s="1"/>
  <c r="AD17" i="16"/>
  <c r="J67" i="16"/>
  <c r="AD21" i="16"/>
  <c r="J71" i="16"/>
  <c r="AE15" i="9"/>
  <c r="AC35" i="16"/>
  <c r="AB106" i="9"/>
  <c r="AF107" i="9"/>
  <c r="AG11" i="9" s="1"/>
  <c r="AB39" i="9"/>
  <c r="H86" i="9" s="1"/>
  <c r="Z108" i="9"/>
  <c r="AA12" i="9" s="1"/>
  <c r="AB112" i="9"/>
  <c r="AC16" i="9" s="1"/>
  <c r="AB116" i="9"/>
  <c r="AB121" i="9"/>
  <c r="AC25" i="9" s="1"/>
  <c r="J88" i="16" l="1"/>
  <c r="AB133" i="9"/>
  <c r="AC37" i="9" s="1"/>
  <c r="H84" i="9"/>
  <c r="Z41" i="9"/>
  <c r="J91" i="16"/>
  <c r="X91" i="16" s="1"/>
  <c r="AC136" i="9"/>
  <c r="AD40" i="9" s="1"/>
  <c r="AD136" i="9" s="1"/>
  <c r="AE40" i="9" s="1"/>
  <c r="AE136" i="9" s="1"/>
  <c r="AF40" i="9" s="1"/>
  <c r="AF136" i="9" s="1"/>
  <c r="AG40" i="9" s="1"/>
  <c r="AG136" i="9" s="1"/>
  <c r="AH40" i="9" s="1"/>
  <c r="R41" i="16" s="1"/>
  <c r="AF41" i="16" s="1"/>
  <c r="AD11" i="16"/>
  <c r="S29" i="16"/>
  <c r="AG29" i="16" s="1"/>
  <c r="J76" i="16"/>
  <c r="X76" i="16" s="1"/>
  <c r="P28" i="16"/>
  <c r="AD28" i="16" s="1"/>
  <c r="AD31" i="16"/>
  <c r="Z125" i="9"/>
  <c r="AA29" i="9" s="1"/>
  <c r="AA125" i="9" s="1"/>
  <c r="AB29" i="9" s="1"/>
  <c r="AB125" i="9" s="1"/>
  <c r="AC29" i="9" s="1"/>
  <c r="O30" i="16"/>
  <c r="AC30" i="16" s="1"/>
  <c r="H74" i="9"/>
  <c r="H81" i="9"/>
  <c r="Y117" i="9"/>
  <c r="Z21" i="9" s="1"/>
  <c r="Z117" i="9" s="1"/>
  <c r="AA21" i="9" s="1"/>
  <c r="AA117" i="9" s="1"/>
  <c r="AB21" i="9" s="1"/>
  <c r="P40" i="16"/>
  <c r="J90" i="16" s="1"/>
  <c r="W134" i="9"/>
  <c r="X38" i="9" s="1"/>
  <c r="X134" i="9" s="1"/>
  <c r="Y38" i="9" s="1"/>
  <c r="Y134" i="9" s="1"/>
  <c r="Z38" i="9" s="1"/>
  <c r="Z134" i="9" s="1"/>
  <c r="AA38" i="9" s="1"/>
  <c r="AA134" i="9" s="1"/>
  <c r="AB38" i="9" s="1"/>
  <c r="P39" i="16" s="1"/>
  <c r="AD39" i="16" s="1"/>
  <c r="AC122" i="9"/>
  <c r="AD26" i="9" s="1"/>
  <c r="AD122" i="9" s="1"/>
  <c r="AE26" i="9" s="1"/>
  <c r="Q27" i="16" s="1"/>
  <c r="AE27" i="16" s="1"/>
  <c r="AG107" i="9"/>
  <c r="AH11" i="9" s="1"/>
  <c r="AH107" i="9" s="1"/>
  <c r="AI11" i="9" s="1"/>
  <c r="AC113" i="9"/>
  <c r="AD17" i="9" s="1"/>
  <c r="AD113" i="9" s="1"/>
  <c r="AE17" i="9" s="1"/>
  <c r="Q18" i="16" s="1"/>
  <c r="AE18" i="16" s="1"/>
  <c r="W129" i="9"/>
  <c r="X33" i="9" s="1"/>
  <c r="X129" i="9" s="1"/>
  <c r="Y33" i="9" s="1"/>
  <c r="Y129" i="9" s="1"/>
  <c r="Z33" i="9" s="1"/>
  <c r="AC123" i="9"/>
  <c r="AD27" i="9" s="1"/>
  <c r="AD123" i="9" s="1"/>
  <c r="AE27" i="9" s="1"/>
  <c r="Q28" i="16" s="1"/>
  <c r="AE28" i="16" s="1"/>
  <c r="AC121" i="9"/>
  <c r="AD25" i="9" s="1"/>
  <c r="AD121" i="9" s="1"/>
  <c r="AE25" i="9" s="1"/>
  <c r="Q26" i="16" s="1"/>
  <c r="Q16" i="16"/>
  <c r="AE16" i="16" s="1"/>
  <c r="AA115" i="9"/>
  <c r="AB19" i="9" s="1"/>
  <c r="AB115" i="9" s="1"/>
  <c r="AC19" i="9" s="1"/>
  <c r="AC126" i="9"/>
  <c r="AD30" i="9" s="1"/>
  <c r="AD126" i="9" s="1"/>
  <c r="AE30" i="9" s="1"/>
  <c r="Q31" i="16" s="1"/>
  <c r="AC112" i="9"/>
  <c r="AD16" i="9" s="1"/>
  <c r="AD112" i="9" s="1"/>
  <c r="AE16" i="9" s="1"/>
  <c r="Q17" i="16" s="1"/>
  <c r="Q37" i="16"/>
  <c r="AE37" i="16" s="1"/>
  <c r="AA108" i="9"/>
  <c r="AB12" i="9" s="1"/>
  <c r="AB108" i="9" s="1"/>
  <c r="AC12" i="9" s="1"/>
  <c r="AF110" i="9"/>
  <c r="AG14" i="9" s="1"/>
  <c r="AG110" i="9" s="1"/>
  <c r="AH14" i="9" s="1"/>
  <c r="Z114" i="9"/>
  <c r="AA18" i="9" s="1"/>
  <c r="AA114" i="9" s="1"/>
  <c r="AB18" i="9" s="1"/>
  <c r="P19" i="16" s="1"/>
  <c r="H71" i="9"/>
  <c r="J75" i="9"/>
  <c r="K75" i="9" s="1"/>
  <c r="H60" i="9"/>
  <c r="X128" i="9"/>
  <c r="Y32" i="9" s="1"/>
  <c r="Y128" i="9" s="1"/>
  <c r="Z32" i="9" s="1"/>
  <c r="Z128" i="9" s="1"/>
  <c r="AA32" i="9" s="1"/>
  <c r="AA128" i="9" s="1"/>
  <c r="AB32" i="9" s="1"/>
  <c r="P33" i="16" s="1"/>
  <c r="AD33" i="16" s="1"/>
  <c r="Z31" i="9"/>
  <c r="AH35" i="9"/>
  <c r="R36" i="16" s="1"/>
  <c r="AD35" i="16"/>
  <c r="J85" i="16"/>
  <c r="X85" i="16" s="1"/>
  <c r="AE111" i="9"/>
  <c r="AF15" i="9" s="1"/>
  <c r="Y119" i="9"/>
  <c r="Z23" i="9" s="1"/>
  <c r="Z119" i="9" s="1"/>
  <c r="AA23" i="9" s="1"/>
  <c r="AA119" i="9" s="1"/>
  <c r="AB23" i="9" s="1"/>
  <c r="P24" i="16" s="1"/>
  <c r="AB135" i="9"/>
  <c r="AC39" i="9" s="1"/>
  <c r="Y118" i="9"/>
  <c r="Z22" i="9" s="1"/>
  <c r="Z118" i="9" s="1"/>
  <c r="AA22" i="9" s="1"/>
  <c r="AA118" i="9" s="1"/>
  <c r="AB22" i="9" s="1"/>
  <c r="P23" i="16" s="1"/>
  <c r="AB130" i="9"/>
  <c r="AC34" i="9" s="1"/>
  <c r="AE105" i="9"/>
  <c r="AC109" i="9"/>
  <c r="AD13" i="9" s="1"/>
  <c r="AD109" i="9" s="1"/>
  <c r="AE13" i="9" s="1"/>
  <c r="AE109" i="9" s="1"/>
  <c r="X67" i="16"/>
  <c r="X77" i="16"/>
  <c r="AC133" i="9"/>
  <c r="P14" i="16"/>
  <c r="AB120" i="9"/>
  <c r="AC24" i="9" s="1"/>
  <c r="X61" i="16"/>
  <c r="X68" i="16"/>
  <c r="AC10" i="9"/>
  <c r="T29" i="16"/>
  <c r="AD25" i="16"/>
  <c r="J75" i="16"/>
  <c r="AC20" i="9"/>
  <c r="AC23" i="16"/>
  <c r="X81" i="16"/>
  <c r="X88" i="16"/>
  <c r="X71" i="16"/>
  <c r="AC24" i="16"/>
  <c r="AE10" i="16"/>
  <c r="AE132" i="9"/>
  <c r="H85" i="9" l="1"/>
  <c r="Z137" i="9"/>
  <c r="AA41" i="9" s="1"/>
  <c r="AA137" i="9" s="1"/>
  <c r="AB41" i="9" s="1"/>
  <c r="P42" i="16" s="1"/>
  <c r="I87" i="9"/>
  <c r="Q41" i="16"/>
  <c r="AE41" i="16" s="1"/>
  <c r="P30" i="16"/>
  <c r="AD30" i="16" s="1"/>
  <c r="J78" i="16"/>
  <c r="X78" i="16" s="1"/>
  <c r="AC115" i="9"/>
  <c r="AD19" i="9" s="1"/>
  <c r="AD115" i="9" s="1"/>
  <c r="AE19" i="9" s="1"/>
  <c r="AE115" i="9" s="1"/>
  <c r="AF19" i="9" s="1"/>
  <c r="O39" i="16"/>
  <c r="J89" i="16" s="1"/>
  <c r="H59" i="9"/>
  <c r="AE123" i="9"/>
  <c r="AF27" i="9" s="1"/>
  <c r="AF123" i="9" s="1"/>
  <c r="AG27" i="9" s="1"/>
  <c r="AG123" i="9" s="1"/>
  <c r="AH27" i="9" s="1"/>
  <c r="R28" i="16" s="1"/>
  <c r="P13" i="16"/>
  <c r="J63" i="16" s="1"/>
  <c r="AD40" i="16"/>
  <c r="H69" i="9"/>
  <c r="I82" i="9"/>
  <c r="H76" i="9"/>
  <c r="O34" i="16"/>
  <c r="AC34" i="16" s="1"/>
  <c r="AE113" i="9"/>
  <c r="AF17" i="9" s="1"/>
  <c r="AE122" i="9"/>
  <c r="AF26" i="9" s="1"/>
  <c r="AF122" i="9" s="1"/>
  <c r="AG26" i="9" s="1"/>
  <c r="AG122" i="9" s="1"/>
  <c r="AH26" i="9" s="1"/>
  <c r="Z129" i="9"/>
  <c r="AA33" i="9" s="1"/>
  <c r="AA129" i="9" s="1"/>
  <c r="AB33" i="9" s="1"/>
  <c r="AB129" i="9" s="1"/>
  <c r="AC33" i="9" s="1"/>
  <c r="AC125" i="9"/>
  <c r="AD29" i="9" s="1"/>
  <c r="AD125" i="9" s="1"/>
  <c r="AE29" i="9" s="1"/>
  <c r="Q30" i="16" s="1"/>
  <c r="AE30" i="16" s="1"/>
  <c r="R15" i="16"/>
  <c r="AF15" i="16" s="1"/>
  <c r="I61" i="9"/>
  <c r="AC106" i="9"/>
  <c r="AD10" i="9" s="1"/>
  <c r="AD106" i="9" s="1"/>
  <c r="AE10" i="9" s="1"/>
  <c r="AE106" i="9" s="1"/>
  <c r="AF10" i="9" s="1"/>
  <c r="P20" i="16"/>
  <c r="AD20" i="16" s="1"/>
  <c r="H65" i="9"/>
  <c r="AI107" i="9"/>
  <c r="AJ11" i="9" s="1"/>
  <c r="AJ107" i="9" s="1"/>
  <c r="AC135" i="9"/>
  <c r="AD39" i="9" s="1"/>
  <c r="AD135" i="9" s="1"/>
  <c r="AE39" i="9" s="1"/>
  <c r="Q40" i="16" s="1"/>
  <c r="AE40" i="16" s="1"/>
  <c r="AC108" i="9"/>
  <c r="AD12" i="9" s="1"/>
  <c r="AD108" i="9" s="1"/>
  <c r="AE12" i="9" s="1"/>
  <c r="Q13" i="16" s="1"/>
  <c r="H70" i="9"/>
  <c r="P22" i="16"/>
  <c r="AD22" i="16" s="1"/>
  <c r="H68" i="9"/>
  <c r="R12" i="16"/>
  <c r="AF12" i="16" s="1"/>
  <c r="AC116" i="9"/>
  <c r="AD20" i="9" s="1"/>
  <c r="AD116" i="9" s="1"/>
  <c r="AE20" i="9" s="1"/>
  <c r="Q21" i="16" s="1"/>
  <c r="AE21" i="16" s="1"/>
  <c r="AC130" i="9"/>
  <c r="AD34" i="9" s="1"/>
  <c r="AD130" i="9" s="1"/>
  <c r="AE34" i="9" s="1"/>
  <c r="Q35" i="16" s="1"/>
  <c r="Z127" i="9"/>
  <c r="AA31" i="9" s="1"/>
  <c r="AA127" i="9" s="1"/>
  <c r="AB31" i="9" s="1"/>
  <c r="P32" i="16" s="1"/>
  <c r="H66" i="9"/>
  <c r="I58" i="9"/>
  <c r="H79" i="9"/>
  <c r="AB128" i="9"/>
  <c r="AC32" i="9" s="1"/>
  <c r="O33" i="16"/>
  <c r="AH131" i="9"/>
  <c r="AI35" i="9" s="1"/>
  <c r="AF36" i="16"/>
  <c r="AD23" i="16"/>
  <c r="J73" i="16"/>
  <c r="X73" i="16" s="1"/>
  <c r="AD24" i="16"/>
  <c r="J74" i="16"/>
  <c r="X74" i="16" s="1"/>
  <c r="AB134" i="9"/>
  <c r="AC38" i="9" s="1"/>
  <c r="AB118" i="9"/>
  <c r="AC22" i="9" s="1"/>
  <c r="AE121" i="9"/>
  <c r="AF25" i="9" s="1"/>
  <c r="X75" i="16"/>
  <c r="AD19" i="16"/>
  <c r="J69" i="16"/>
  <c r="AB117" i="9"/>
  <c r="AC21" i="9" s="1"/>
  <c r="AE126" i="9"/>
  <c r="AF30" i="9" s="1"/>
  <c r="AE17" i="16"/>
  <c r="AB114" i="9"/>
  <c r="AC18" i="9" s="1"/>
  <c r="K79" i="16"/>
  <c r="AH29" i="16"/>
  <c r="AI29" i="16" s="1"/>
  <c r="U29" i="16"/>
  <c r="AE31" i="16"/>
  <c r="AD37" i="9"/>
  <c r="AE26" i="16"/>
  <c r="Q14" i="16"/>
  <c r="AF9" i="9"/>
  <c r="AF111" i="9"/>
  <c r="AG15" i="9" s="1"/>
  <c r="AE112" i="9"/>
  <c r="AF16" i="9" s="1"/>
  <c r="AF112" i="9" s="1"/>
  <c r="AG16" i="9" s="1"/>
  <c r="AG112" i="9" s="1"/>
  <c r="AD14" i="16"/>
  <c r="J64" i="16"/>
  <c r="X64" i="16" s="1"/>
  <c r="AF36" i="9"/>
  <c r="AC120" i="9"/>
  <c r="AD24" i="9" s="1"/>
  <c r="AD120" i="9" s="1"/>
  <c r="AE24" i="9" s="1"/>
  <c r="AE120" i="9" s="1"/>
  <c r="AF24" i="9" s="1"/>
  <c r="AF120" i="9" s="1"/>
  <c r="AG24" i="9" s="1"/>
  <c r="AG120" i="9" s="1"/>
  <c r="X90" i="16"/>
  <c r="AF13" i="9"/>
  <c r="AF109" i="9" s="1"/>
  <c r="AH136" i="9"/>
  <c r="AB119" i="9"/>
  <c r="AH110" i="9"/>
  <c r="AI14" i="9" s="1"/>
  <c r="H88" i="9" l="1"/>
  <c r="AD42" i="16"/>
  <c r="J92" i="16"/>
  <c r="AB137" i="9"/>
  <c r="J80" i="16"/>
  <c r="X80" i="16" s="1"/>
  <c r="AC39" i="16"/>
  <c r="AD13" i="16"/>
  <c r="AF115" i="9"/>
  <c r="AG19" i="9" s="1"/>
  <c r="AG115" i="9" s="1"/>
  <c r="AH19" i="9" s="1"/>
  <c r="AH115" i="9" s="1"/>
  <c r="AI19" i="9" s="1"/>
  <c r="Q20" i="16"/>
  <c r="AE20" i="16" s="1"/>
  <c r="AF113" i="9"/>
  <c r="AG17" i="9" s="1"/>
  <c r="AG113" i="9" s="1"/>
  <c r="AH17" i="9" s="1"/>
  <c r="R18" i="16" s="1"/>
  <c r="AE135" i="9"/>
  <c r="AF39" i="9" s="1"/>
  <c r="R27" i="16"/>
  <c r="AF27" i="16" s="1"/>
  <c r="AE125" i="9"/>
  <c r="AF29" i="9" s="1"/>
  <c r="AC129" i="9"/>
  <c r="AD33" i="9" s="1"/>
  <c r="AD129" i="9" s="1"/>
  <c r="AE33" i="9" s="1"/>
  <c r="Q34" i="16" s="1"/>
  <c r="AE34" i="16" s="1"/>
  <c r="H80" i="9"/>
  <c r="J70" i="16"/>
  <c r="X70" i="16" s="1"/>
  <c r="P34" i="16"/>
  <c r="AD34" i="16" s="1"/>
  <c r="AH122" i="9"/>
  <c r="AI26" i="9" s="1"/>
  <c r="I73" i="9"/>
  <c r="J72" i="16"/>
  <c r="X72" i="16" s="1"/>
  <c r="AC118" i="9"/>
  <c r="AD22" i="9" s="1"/>
  <c r="AD118" i="9" s="1"/>
  <c r="AE22" i="9" s="1"/>
  <c r="Q23" i="16" s="1"/>
  <c r="AE23" i="16" s="1"/>
  <c r="AC114" i="9"/>
  <c r="AD18" i="9" s="1"/>
  <c r="AD114" i="9" s="1"/>
  <c r="AE18" i="9" s="1"/>
  <c r="Q19" i="16" s="1"/>
  <c r="AC128" i="9"/>
  <c r="AD32" i="9" s="1"/>
  <c r="AD128" i="9" s="1"/>
  <c r="AE32" i="9" s="1"/>
  <c r="Q33" i="16" s="1"/>
  <c r="AE33" i="16" s="1"/>
  <c r="I74" i="9"/>
  <c r="AG111" i="9"/>
  <c r="AH15" i="9" s="1"/>
  <c r="AH111" i="9" s="1"/>
  <c r="AI15" i="9" s="1"/>
  <c r="AF126" i="9"/>
  <c r="AG30" i="9" s="1"/>
  <c r="AG126" i="9" s="1"/>
  <c r="AH30" i="9" s="1"/>
  <c r="R31" i="16" s="1"/>
  <c r="H78" i="9"/>
  <c r="AI110" i="9"/>
  <c r="AJ14" i="9" s="1"/>
  <c r="AJ110" i="9" s="1"/>
  <c r="AK14" i="9" s="1"/>
  <c r="S15" i="16" s="1"/>
  <c r="AD133" i="9"/>
  <c r="AE37" i="9" s="1"/>
  <c r="AE133" i="9" s="1"/>
  <c r="AF37" i="9" s="1"/>
  <c r="AF133" i="9" s="1"/>
  <c r="AG37" i="9" s="1"/>
  <c r="AG133" i="9" s="1"/>
  <c r="AH37" i="9" s="1"/>
  <c r="AH133" i="9" s="1"/>
  <c r="AI37" i="9" s="1"/>
  <c r="AF132" i="9"/>
  <c r="AG36" i="9" s="1"/>
  <c r="AG132" i="9" s="1"/>
  <c r="AH36" i="9" s="1"/>
  <c r="AH132" i="9" s="1"/>
  <c r="AI36" i="9" s="1"/>
  <c r="AC134" i="9"/>
  <c r="AD38" i="9" s="1"/>
  <c r="AD134" i="9" s="1"/>
  <c r="AE38" i="9" s="1"/>
  <c r="Q39" i="16" s="1"/>
  <c r="AE39" i="16" s="1"/>
  <c r="AF105" i="9"/>
  <c r="AG9" i="9" s="1"/>
  <c r="AG105" i="9" s="1"/>
  <c r="AH9" i="9" s="1"/>
  <c r="AH105" i="9" s="1"/>
  <c r="AI9" i="9" s="1"/>
  <c r="AC33" i="16"/>
  <c r="J83" i="16"/>
  <c r="X83" i="16" s="1"/>
  <c r="AD32" i="16"/>
  <c r="J82" i="16"/>
  <c r="AB127" i="9"/>
  <c r="AC31" i="9" s="1"/>
  <c r="AI131" i="9"/>
  <c r="AJ35" i="9" s="1"/>
  <c r="AJ131" i="9" s="1"/>
  <c r="AK35" i="9" s="1"/>
  <c r="AK131" i="9" s="1"/>
  <c r="AL35" i="9" s="1"/>
  <c r="AL131" i="9" s="1"/>
  <c r="AM35" i="9" s="1"/>
  <c r="AM131" i="9" s="1"/>
  <c r="AE130" i="9"/>
  <c r="AF34" i="9" s="1"/>
  <c r="AF130" i="9" s="1"/>
  <c r="AE116" i="9"/>
  <c r="AF20" i="9" s="1"/>
  <c r="AF116" i="9" s="1"/>
  <c r="AG20" i="9" s="1"/>
  <c r="AG116" i="9" s="1"/>
  <c r="AE108" i="9"/>
  <c r="AF12" i="9" s="1"/>
  <c r="AG13" i="9"/>
  <c r="X69" i="16"/>
  <c r="AK11" i="9"/>
  <c r="S12" i="16" s="1"/>
  <c r="AI40" i="9"/>
  <c r="AH123" i="9"/>
  <c r="AH16" i="9"/>
  <c r="R17" i="16" s="1"/>
  <c r="Y79" i="16"/>
  <c r="Z79" i="16" s="1"/>
  <c r="L79" i="16"/>
  <c r="AH24" i="9"/>
  <c r="R25" i="16" s="1"/>
  <c r="AF25" i="16" s="1"/>
  <c r="AF106" i="9"/>
  <c r="AG10" i="9" s="1"/>
  <c r="AG106" i="9" s="1"/>
  <c r="AH10" i="9" s="1"/>
  <c r="AH106" i="9" s="1"/>
  <c r="AI10" i="9" s="1"/>
  <c r="AC23" i="9"/>
  <c r="X89" i="16"/>
  <c r="X63" i="16"/>
  <c r="Q25" i="16"/>
  <c r="Q11" i="16"/>
  <c r="AF28" i="16"/>
  <c r="AE14" i="16"/>
  <c r="AE35" i="16"/>
  <c r="AF121" i="9"/>
  <c r="AC117" i="9"/>
  <c r="AD21" i="9" s="1"/>
  <c r="AD117" i="9" s="1"/>
  <c r="AE21" i="9" s="1"/>
  <c r="AE117" i="9" s="1"/>
  <c r="AF21" i="9" s="1"/>
  <c r="AF117" i="9" s="1"/>
  <c r="AG21" i="9" s="1"/>
  <c r="AG117" i="9" s="1"/>
  <c r="AE13" i="16"/>
  <c r="I84" i="9" l="1"/>
  <c r="I83" i="9"/>
  <c r="AC41" i="9"/>
  <c r="X92" i="16"/>
  <c r="AC55" i="16"/>
  <c r="Q38" i="16"/>
  <c r="AE38" i="16" s="1"/>
  <c r="AI122" i="9"/>
  <c r="AJ26" i="9" s="1"/>
  <c r="AJ122" i="9" s="1"/>
  <c r="AK26" i="9" s="1"/>
  <c r="S27" i="16" s="1"/>
  <c r="AG27" i="16" s="1"/>
  <c r="R20" i="16"/>
  <c r="AF20" i="16" s="1"/>
  <c r="AE118" i="9"/>
  <c r="AF22" i="9" s="1"/>
  <c r="AF118" i="9" s="1"/>
  <c r="AG22" i="9" s="1"/>
  <c r="AG118" i="9" s="1"/>
  <c r="AH22" i="9" s="1"/>
  <c r="R23" i="16" s="1"/>
  <c r="AI115" i="9"/>
  <c r="AJ19" i="9" s="1"/>
  <c r="AJ115" i="9" s="1"/>
  <c r="AK19" i="9" s="1"/>
  <c r="S20" i="16" s="1"/>
  <c r="AG20" i="16" s="1"/>
  <c r="I66" i="9"/>
  <c r="AE128" i="9"/>
  <c r="AF32" i="9" s="1"/>
  <c r="AF128" i="9" s="1"/>
  <c r="AG32" i="9" s="1"/>
  <c r="R37" i="16"/>
  <c r="AF37" i="16" s="1"/>
  <c r="AD55" i="16"/>
  <c r="AE129" i="9"/>
  <c r="AF33" i="9" s="1"/>
  <c r="AF129" i="9" s="1"/>
  <c r="AG33" i="9" s="1"/>
  <c r="AG129" i="9" s="1"/>
  <c r="AH33" i="9" s="1"/>
  <c r="R10" i="16"/>
  <c r="AF10" i="16" s="1"/>
  <c r="J84" i="16"/>
  <c r="X84" i="16" s="1"/>
  <c r="AE134" i="9"/>
  <c r="AF38" i="9" s="1"/>
  <c r="AF134" i="9" s="1"/>
  <c r="AG38" i="9" s="1"/>
  <c r="AG134" i="9" s="1"/>
  <c r="AH38" i="9" s="1"/>
  <c r="I64" i="9"/>
  <c r="AI136" i="9"/>
  <c r="AJ40" i="9" s="1"/>
  <c r="AJ136" i="9" s="1"/>
  <c r="AK40" i="9" s="1"/>
  <c r="S41" i="16" s="1"/>
  <c r="I71" i="9"/>
  <c r="AI111" i="9"/>
  <c r="AJ15" i="9" s="1"/>
  <c r="AJ111" i="9" s="1"/>
  <c r="AK15" i="9" s="1"/>
  <c r="S16" i="16" s="1"/>
  <c r="AG16" i="16" s="1"/>
  <c r="AF135" i="9"/>
  <c r="AG39" i="9" s="1"/>
  <c r="AG135" i="9" s="1"/>
  <c r="AH39" i="9" s="1"/>
  <c r="R40" i="16" s="1"/>
  <c r="AI106" i="9"/>
  <c r="AJ10" i="9" s="1"/>
  <c r="AJ106" i="9" s="1"/>
  <c r="AK10" i="9" s="1"/>
  <c r="S11" i="16" s="1"/>
  <c r="AG11" i="16" s="1"/>
  <c r="AF125" i="9"/>
  <c r="AG29" i="9" s="1"/>
  <c r="AG125" i="9" s="1"/>
  <c r="AH29" i="9" s="1"/>
  <c r="AH125" i="9" s="1"/>
  <c r="AI29" i="9" s="1"/>
  <c r="I77" i="9"/>
  <c r="AG109" i="9"/>
  <c r="AH13" i="9" s="1"/>
  <c r="R14" i="16" s="1"/>
  <c r="R16" i="16"/>
  <c r="AF16" i="16" s="1"/>
  <c r="AC119" i="9"/>
  <c r="AD23" i="9" s="1"/>
  <c r="AC127" i="9"/>
  <c r="AD31" i="9" s="1"/>
  <c r="AD127" i="9" s="1"/>
  <c r="AE31" i="9" s="1"/>
  <c r="Q32" i="16" s="1"/>
  <c r="I57" i="9"/>
  <c r="AI132" i="9"/>
  <c r="AJ36" i="9" s="1"/>
  <c r="AJ132" i="9" s="1"/>
  <c r="AK36" i="9" s="1"/>
  <c r="S37" i="16" s="1"/>
  <c r="AG37" i="16" s="1"/>
  <c r="I62" i="9"/>
  <c r="I63" i="9"/>
  <c r="I56" i="9"/>
  <c r="X82" i="16"/>
  <c r="S36" i="16"/>
  <c r="AN35" i="9"/>
  <c r="T36" i="16" s="1"/>
  <c r="AH126" i="9"/>
  <c r="AI30" i="9" s="1"/>
  <c r="AF108" i="9"/>
  <c r="AG12" i="9" s="1"/>
  <c r="AG108" i="9" s="1"/>
  <c r="AH12" i="9" s="1"/>
  <c r="AH108" i="9" s="1"/>
  <c r="AI12" i="9" s="1"/>
  <c r="AE114" i="9"/>
  <c r="AF18" i="9" s="1"/>
  <c r="AH120" i="9"/>
  <c r="AI24" i="9" s="1"/>
  <c r="AH113" i="9"/>
  <c r="AI17" i="9" s="1"/>
  <c r="Q22" i="16"/>
  <c r="AE22" i="16" s="1"/>
  <c r="AH20" i="9"/>
  <c r="R21" i="16" s="1"/>
  <c r="AF21" i="16" s="1"/>
  <c r="AE11" i="16"/>
  <c r="AF17" i="16"/>
  <c r="AI133" i="9"/>
  <c r="AJ37" i="9" s="1"/>
  <c r="AJ133" i="9" s="1"/>
  <c r="AK37" i="9" s="1"/>
  <c r="AK133" i="9" s="1"/>
  <c r="AH112" i="9"/>
  <c r="AI16" i="9" s="1"/>
  <c r="AK110" i="9"/>
  <c r="AL14" i="9" s="1"/>
  <c r="AF18" i="16"/>
  <c r="AH21" i="9"/>
  <c r="R22" i="16" s="1"/>
  <c r="AF22" i="16" s="1"/>
  <c r="AE25" i="16"/>
  <c r="AG34" i="9"/>
  <c r="AG130" i="9" s="1"/>
  <c r="AG25" i="9"/>
  <c r="R11" i="16"/>
  <c r="AF11" i="16" s="1"/>
  <c r="R38" i="16"/>
  <c r="AF38" i="16" s="1"/>
  <c r="AI27" i="9"/>
  <c r="AG12" i="16"/>
  <c r="AG15" i="16"/>
  <c r="AF31" i="16"/>
  <c r="AK107" i="9"/>
  <c r="AI105" i="9"/>
  <c r="AJ9" i="9" s="1"/>
  <c r="AJ105" i="9" s="1"/>
  <c r="AK9" i="9" s="1"/>
  <c r="AK105" i="9" s="1"/>
  <c r="AE19" i="16"/>
  <c r="AC137" i="9" l="1"/>
  <c r="AD41" i="9" s="1"/>
  <c r="AD137" i="9" s="1"/>
  <c r="AE41" i="9" s="1"/>
  <c r="Q42" i="16" s="1"/>
  <c r="AE42" i="16" s="1"/>
  <c r="I85" i="9"/>
  <c r="I86" i="9"/>
  <c r="AK115" i="9"/>
  <c r="AL19" i="9" s="1"/>
  <c r="AK122" i="9"/>
  <c r="AL26" i="9" s="1"/>
  <c r="AL122" i="9" s="1"/>
  <c r="AM26" i="9" s="1"/>
  <c r="AM122" i="9" s="1"/>
  <c r="AN26" i="9" s="1"/>
  <c r="T27" i="16" s="1"/>
  <c r="X105" i="16"/>
  <c r="I59" i="9"/>
  <c r="AD119" i="9"/>
  <c r="AE23" i="9" s="1"/>
  <c r="AI125" i="9"/>
  <c r="AJ29" i="9" s="1"/>
  <c r="AJ125" i="9" s="1"/>
  <c r="AK29" i="9" s="1"/>
  <c r="S30" i="16" s="1"/>
  <c r="AG30" i="16" s="1"/>
  <c r="AI123" i="9"/>
  <c r="AJ27" i="9" s="1"/>
  <c r="AJ123" i="9" s="1"/>
  <c r="AF114" i="9"/>
  <c r="AG18" i="9" s="1"/>
  <c r="AG114" i="9" s="1"/>
  <c r="AH18" i="9" s="1"/>
  <c r="AH114" i="9" s="1"/>
  <c r="AI18" i="9" s="1"/>
  <c r="I67" i="9"/>
  <c r="AI112" i="9"/>
  <c r="AJ16" i="9" s="1"/>
  <c r="AJ112" i="9" s="1"/>
  <c r="AK16" i="9" s="1"/>
  <c r="S17" i="16" s="1"/>
  <c r="AI108" i="9"/>
  <c r="AJ12" i="9" s="1"/>
  <c r="AJ108" i="9" s="1"/>
  <c r="AK12" i="9" s="1"/>
  <c r="S13" i="16" s="1"/>
  <c r="AG13" i="16" s="1"/>
  <c r="I60" i="9"/>
  <c r="I68" i="9"/>
  <c r="R39" i="16"/>
  <c r="AF39" i="16" s="1"/>
  <c r="AI126" i="9"/>
  <c r="AJ30" i="9" s="1"/>
  <c r="AJ126" i="9" s="1"/>
  <c r="AI120" i="9"/>
  <c r="AJ24" i="9" s="1"/>
  <c r="AJ120" i="9" s="1"/>
  <c r="R34" i="16"/>
  <c r="AF34" i="16" s="1"/>
  <c r="I80" i="9"/>
  <c r="I69" i="9"/>
  <c r="AK132" i="9"/>
  <c r="AL36" i="9" s="1"/>
  <c r="AG121" i="9"/>
  <c r="AH25" i="9" s="1"/>
  <c r="AH121" i="9" s="1"/>
  <c r="AI25" i="9" s="1"/>
  <c r="AK111" i="9"/>
  <c r="AL15" i="9" s="1"/>
  <c r="I76" i="9"/>
  <c r="J82" i="9"/>
  <c r="K82" i="9" s="1"/>
  <c r="AH129" i="9"/>
  <c r="AI33" i="9" s="1"/>
  <c r="AE32" i="16"/>
  <c r="AE127" i="9"/>
  <c r="AF31" i="9" s="1"/>
  <c r="AG128" i="9"/>
  <c r="AH36" i="16"/>
  <c r="U36" i="16"/>
  <c r="AN131" i="9"/>
  <c r="AG36" i="16"/>
  <c r="K86" i="16"/>
  <c r="R30" i="16"/>
  <c r="AF30" i="16" s="1"/>
  <c r="AI113" i="9"/>
  <c r="AJ17" i="9" s="1"/>
  <c r="AJ113" i="9" s="1"/>
  <c r="AK17" i="9" s="1"/>
  <c r="S18" i="16" s="1"/>
  <c r="AH134" i="9"/>
  <c r="AI38" i="9" s="1"/>
  <c r="AH118" i="9"/>
  <c r="AI22" i="9" s="1"/>
  <c r="R13" i="16"/>
  <c r="AF13" i="16" s="1"/>
  <c r="AH34" i="9"/>
  <c r="R35" i="16" s="1"/>
  <c r="AL9" i="9"/>
  <c r="AL105" i="9" s="1"/>
  <c r="AM9" i="9" s="1"/>
  <c r="AM105" i="9" s="1"/>
  <c r="AN9" i="9" s="1"/>
  <c r="AN105" i="9" s="1"/>
  <c r="AK106" i="9"/>
  <c r="AH109" i="9"/>
  <c r="AI13" i="9" s="1"/>
  <c r="AK136" i="9"/>
  <c r="AL40" i="9" s="1"/>
  <c r="AL136" i="9" s="1"/>
  <c r="AM40" i="9" s="1"/>
  <c r="AM136" i="9" s="1"/>
  <c r="S38" i="16"/>
  <c r="AG38" i="16" s="1"/>
  <c r="AH116" i="9"/>
  <c r="AI20" i="9" s="1"/>
  <c r="AL11" i="9"/>
  <c r="AF23" i="16"/>
  <c r="AH117" i="9"/>
  <c r="AI21" i="9" s="1"/>
  <c r="AL110" i="9"/>
  <c r="AM14" i="9" s="1"/>
  <c r="AM110" i="9" s="1"/>
  <c r="AN14" i="9" s="1"/>
  <c r="AN110" i="9" s="1"/>
  <c r="AF40" i="16"/>
  <c r="S10" i="16"/>
  <c r="AL37" i="9"/>
  <c r="AL133" i="9" s="1"/>
  <c r="AF14" i="16"/>
  <c r="AG41" i="16"/>
  <c r="AH135" i="9"/>
  <c r="AI39" i="9" s="1"/>
  <c r="AE137" i="9" l="1"/>
  <c r="AF41" i="9" s="1"/>
  <c r="R26" i="16"/>
  <c r="AF26" i="16" s="1"/>
  <c r="J73" i="9"/>
  <c r="K73" i="9" s="1"/>
  <c r="I72" i="9"/>
  <c r="AL111" i="9"/>
  <c r="AM15" i="9" s="1"/>
  <c r="AL132" i="9"/>
  <c r="AM36" i="9" s="1"/>
  <c r="Q24" i="16"/>
  <c r="AE24" i="16" s="1"/>
  <c r="AE55" i="16" s="1"/>
  <c r="AF127" i="9"/>
  <c r="AG31" i="9" s="1"/>
  <c r="AG127" i="9" s="1"/>
  <c r="AH31" i="9" s="1"/>
  <c r="R32" i="16" s="1"/>
  <c r="AI114" i="9"/>
  <c r="AJ18" i="9" s="1"/>
  <c r="AJ114" i="9" s="1"/>
  <c r="AK18" i="9" s="1"/>
  <c r="S19" i="16" s="1"/>
  <c r="AG19" i="16" s="1"/>
  <c r="AI135" i="9"/>
  <c r="AJ39" i="9" s="1"/>
  <c r="AJ135" i="9" s="1"/>
  <c r="AK39" i="9" s="1"/>
  <c r="S40" i="16" s="1"/>
  <c r="R19" i="16"/>
  <c r="AF19" i="16" s="1"/>
  <c r="AI109" i="9"/>
  <c r="AJ13" i="9" s="1"/>
  <c r="AJ109" i="9" s="1"/>
  <c r="AK13" i="9" s="1"/>
  <c r="S14" i="16" s="1"/>
  <c r="AI121" i="9"/>
  <c r="AJ25" i="9" s="1"/>
  <c r="AJ121" i="9" s="1"/>
  <c r="AK25" i="9" s="1"/>
  <c r="S26" i="16" s="1"/>
  <c r="AG26" i="16" s="1"/>
  <c r="AL115" i="9"/>
  <c r="AM19" i="9" s="1"/>
  <c r="AM115" i="9" s="1"/>
  <c r="AI118" i="9"/>
  <c r="AJ22" i="9" s="1"/>
  <c r="AJ118" i="9" s="1"/>
  <c r="AI134" i="9"/>
  <c r="AJ38" i="9" s="1"/>
  <c r="AJ134" i="9" s="1"/>
  <c r="AK38" i="9" s="1"/>
  <c r="AK134" i="9" s="1"/>
  <c r="AL38" i="9" s="1"/>
  <c r="AL134" i="9" s="1"/>
  <c r="AM38" i="9" s="1"/>
  <c r="AM134" i="9" s="1"/>
  <c r="AN38" i="9" s="1"/>
  <c r="T39" i="16" s="1"/>
  <c r="AI129" i="9"/>
  <c r="AJ33" i="9" s="1"/>
  <c r="AJ129" i="9" s="1"/>
  <c r="AK33" i="9" s="1"/>
  <c r="S34" i="16" s="1"/>
  <c r="AG34" i="16" s="1"/>
  <c r="J61" i="9"/>
  <c r="K61" i="9" s="1"/>
  <c r="AI117" i="9"/>
  <c r="AJ21" i="9" s="1"/>
  <c r="AJ117" i="9" s="1"/>
  <c r="AK21" i="9" s="1"/>
  <c r="S22" i="16" s="1"/>
  <c r="AL107" i="9"/>
  <c r="AM11" i="9" s="1"/>
  <c r="AM107" i="9" s="1"/>
  <c r="AN11" i="9" s="1"/>
  <c r="T12" i="16" s="1"/>
  <c r="AI116" i="9"/>
  <c r="AJ20" i="9" s="1"/>
  <c r="AJ116" i="9" s="1"/>
  <c r="AK20" i="9" s="1"/>
  <c r="S21" i="16" s="1"/>
  <c r="AG21" i="16" s="1"/>
  <c r="AK108" i="9"/>
  <c r="AL12" i="9" s="1"/>
  <c r="AL108" i="9" s="1"/>
  <c r="AM12" i="9" s="1"/>
  <c r="AM108" i="9" s="1"/>
  <c r="AN12" i="9" s="1"/>
  <c r="T13" i="16" s="1"/>
  <c r="K63" i="16" s="1"/>
  <c r="L63" i="16" s="1"/>
  <c r="I81" i="9"/>
  <c r="I65" i="9"/>
  <c r="J56" i="9"/>
  <c r="K56" i="9" s="1"/>
  <c r="AH32" i="9"/>
  <c r="AI36" i="16"/>
  <c r="L86" i="16"/>
  <c r="Y86" i="16"/>
  <c r="Z86" i="16" s="1"/>
  <c r="T15" i="16"/>
  <c r="U15" i="16" s="1"/>
  <c r="AE119" i="9"/>
  <c r="AF23" i="9" s="1"/>
  <c r="AF119" i="9" s="1"/>
  <c r="AG23" i="9" s="1"/>
  <c r="AG119" i="9" s="1"/>
  <c r="AH23" i="9" s="1"/>
  <c r="R24" i="16" s="1"/>
  <c r="AF24" i="16" s="1"/>
  <c r="AK112" i="9"/>
  <c r="AL16" i="9" s="1"/>
  <c r="AL112" i="9" s="1"/>
  <c r="AK125" i="9"/>
  <c r="AL29" i="9" s="1"/>
  <c r="AL125" i="9" s="1"/>
  <c r="AM29" i="9" s="1"/>
  <c r="AM125" i="9" s="1"/>
  <c r="AN29" i="9" s="1"/>
  <c r="AN125" i="9" s="1"/>
  <c r="AN122" i="9"/>
  <c r="AK24" i="9"/>
  <c r="AM37" i="9"/>
  <c r="AM133" i="9" s="1"/>
  <c r="AK27" i="9"/>
  <c r="S28" i="16" s="1"/>
  <c r="AG17" i="16"/>
  <c r="AH130" i="9"/>
  <c r="AG10" i="16"/>
  <c r="AN40" i="9"/>
  <c r="T41" i="16" s="1"/>
  <c r="AF35" i="16"/>
  <c r="AG18" i="16"/>
  <c r="AL10" i="9"/>
  <c r="AK30" i="9"/>
  <c r="S31" i="16" s="1"/>
  <c r="AH27" i="16"/>
  <c r="AI27" i="16" s="1"/>
  <c r="U27" i="16"/>
  <c r="K77" i="16"/>
  <c r="AK113" i="9"/>
  <c r="AL17" i="9" s="1"/>
  <c r="T10" i="16"/>
  <c r="K60" i="16" s="1"/>
  <c r="AM132" i="9" l="1"/>
  <c r="AN36" i="9" s="1"/>
  <c r="T37" i="16" s="1"/>
  <c r="AH37" i="16" s="1"/>
  <c r="AI37" i="16" s="1"/>
  <c r="J87" i="9"/>
  <c r="K87" i="9" s="1"/>
  <c r="J85" i="9"/>
  <c r="K85" i="9" s="1"/>
  <c r="AF137" i="9"/>
  <c r="AG41" i="9" s="1"/>
  <c r="U13" i="16"/>
  <c r="S39" i="16"/>
  <c r="AG39" i="16" s="1"/>
  <c r="AN108" i="9"/>
  <c r="J76" i="9"/>
  <c r="K76" i="9" s="1"/>
  <c r="AH13" i="16"/>
  <c r="AI13" i="16" s="1"/>
  <c r="AK121" i="9"/>
  <c r="AL25" i="9" s="1"/>
  <c r="AK114" i="9"/>
  <c r="AL18" i="9" s="1"/>
  <c r="AL114" i="9" s="1"/>
  <c r="AM18" i="9" s="1"/>
  <c r="AM114" i="9" s="1"/>
  <c r="AK129" i="9"/>
  <c r="AL33" i="9" s="1"/>
  <c r="AL129" i="9" s="1"/>
  <c r="AM33" i="9" s="1"/>
  <c r="AM129" i="9" s="1"/>
  <c r="AN33" i="9" s="1"/>
  <c r="T34" i="16" s="1"/>
  <c r="AM111" i="9"/>
  <c r="AN15" i="9" s="1"/>
  <c r="J62" i="9" s="1"/>
  <c r="K62" i="9" s="1"/>
  <c r="R33" i="16"/>
  <c r="AF33" i="16" s="1"/>
  <c r="I79" i="9"/>
  <c r="I70" i="9"/>
  <c r="J58" i="9"/>
  <c r="K58" i="9" s="1"/>
  <c r="AL106" i="9"/>
  <c r="AM10" i="9" s="1"/>
  <c r="AM106" i="9" s="1"/>
  <c r="S25" i="16"/>
  <c r="AG25" i="16" s="1"/>
  <c r="J59" i="9"/>
  <c r="K59" i="9" s="1"/>
  <c r="I78" i="9"/>
  <c r="AH128" i="9"/>
  <c r="AI32" i="9" s="1"/>
  <c r="AH127" i="9"/>
  <c r="AI31" i="9" s="1"/>
  <c r="AF32" i="16"/>
  <c r="Y63" i="16"/>
  <c r="Z63" i="16" s="1"/>
  <c r="AH15" i="16"/>
  <c r="AI15" i="16" s="1"/>
  <c r="K65" i="16"/>
  <c r="L65" i="16" s="1"/>
  <c r="AN136" i="9"/>
  <c r="AK117" i="9"/>
  <c r="AL21" i="9" s="1"/>
  <c r="AK135" i="9"/>
  <c r="AL39" i="9" s="1"/>
  <c r="AL135" i="9" s="1"/>
  <c r="AN107" i="9"/>
  <c r="AH119" i="9"/>
  <c r="AI23" i="9" s="1"/>
  <c r="AK22" i="9"/>
  <c r="S23" i="16" s="1"/>
  <c r="Y60" i="16"/>
  <c r="L60" i="16"/>
  <c r="Y77" i="16"/>
  <c r="Z77" i="16" s="1"/>
  <c r="L77" i="16"/>
  <c r="AM16" i="9"/>
  <c r="AG31" i="16"/>
  <c r="AN132" i="9"/>
  <c r="AI34" i="9"/>
  <c r="T30" i="16"/>
  <c r="AG28" i="16"/>
  <c r="AK120" i="9"/>
  <c r="AN19" i="9"/>
  <c r="T20" i="16" s="1"/>
  <c r="AH10" i="16"/>
  <c r="U10" i="16"/>
  <c r="AK126" i="9"/>
  <c r="AK116" i="9"/>
  <c r="AL20" i="9" s="1"/>
  <c r="AK123" i="9"/>
  <c r="AL27" i="9" s="1"/>
  <c r="AL123" i="9" s="1"/>
  <c r="AN134" i="9"/>
  <c r="AG14" i="16"/>
  <c r="AN37" i="9"/>
  <c r="J84" i="9" s="1"/>
  <c r="K84" i="9" s="1"/>
  <c r="AL113" i="9"/>
  <c r="AM17" i="9" s="1"/>
  <c r="AM113" i="9" s="1"/>
  <c r="AN17" i="9" s="1"/>
  <c r="AN113" i="9" s="1"/>
  <c r="AG40" i="16"/>
  <c r="AH12" i="16"/>
  <c r="AI12" i="16" s="1"/>
  <c r="U12" i="16"/>
  <c r="K62" i="16"/>
  <c r="AH41" i="16"/>
  <c r="AI41" i="16" s="1"/>
  <c r="U41" i="16"/>
  <c r="K91" i="16"/>
  <c r="AK109" i="9"/>
  <c r="AG22" i="16"/>
  <c r="AH39" i="16"/>
  <c r="K87" i="16" l="1"/>
  <c r="L87" i="16" s="1"/>
  <c r="U37" i="16"/>
  <c r="J83" i="9"/>
  <c r="K83" i="9" s="1"/>
  <c r="AG137" i="9"/>
  <c r="AH41" i="9" s="1"/>
  <c r="AH137" i="9" s="1"/>
  <c r="AI41" i="9" s="1"/>
  <c r="K89" i="16"/>
  <c r="Y89" i="16" s="1"/>
  <c r="Z89" i="16" s="1"/>
  <c r="U39" i="16"/>
  <c r="AL121" i="9"/>
  <c r="AM25" i="9" s="1"/>
  <c r="AM121" i="9" s="1"/>
  <c r="AN25" i="9" s="1"/>
  <c r="AN121" i="9" s="1"/>
  <c r="J80" i="9"/>
  <c r="K80" i="9" s="1"/>
  <c r="AN111" i="9"/>
  <c r="T16" i="16"/>
  <c r="T38" i="16"/>
  <c r="U38" i="16" s="1"/>
  <c r="AI130" i="9"/>
  <c r="AJ34" i="9" s="1"/>
  <c r="AI119" i="9"/>
  <c r="AJ23" i="9" s="1"/>
  <c r="AJ119" i="9" s="1"/>
  <c r="AI127" i="9"/>
  <c r="AJ31" i="9" s="1"/>
  <c r="AJ127" i="9" s="1"/>
  <c r="AK31" i="9" s="1"/>
  <c r="S32" i="16" s="1"/>
  <c r="AG32" i="16" s="1"/>
  <c r="AM112" i="9"/>
  <c r="AN16" i="9" s="1"/>
  <c r="T17" i="16" s="1"/>
  <c r="AH17" i="16" s="1"/>
  <c r="AI17" i="16" s="1"/>
  <c r="AL117" i="9"/>
  <c r="AM21" i="9" s="1"/>
  <c r="AM117" i="9" s="1"/>
  <c r="AN21" i="9" s="1"/>
  <c r="AI128" i="9"/>
  <c r="AJ32" i="9" s="1"/>
  <c r="AJ128" i="9" s="1"/>
  <c r="AK32" i="9" s="1"/>
  <c r="S33" i="16" s="1"/>
  <c r="AG33" i="16" s="1"/>
  <c r="J66" i="9"/>
  <c r="K66" i="9" s="1"/>
  <c r="J64" i="9"/>
  <c r="K64" i="9" s="1"/>
  <c r="AH34" i="16"/>
  <c r="AI34" i="16" s="1"/>
  <c r="U34" i="16"/>
  <c r="K84" i="16"/>
  <c r="AN129" i="9"/>
  <c r="Y65" i="16"/>
  <c r="Z65" i="16" s="1"/>
  <c r="AN133" i="9"/>
  <c r="AI39" i="16"/>
  <c r="AN115" i="9"/>
  <c r="AK118" i="9"/>
  <c r="AL22" i="9" s="1"/>
  <c r="AL118" i="9" s="1"/>
  <c r="AM22" i="9" s="1"/>
  <c r="AM118" i="9" s="1"/>
  <c r="AM27" i="9"/>
  <c r="AM123" i="9" s="1"/>
  <c r="Y62" i="16"/>
  <c r="Z62" i="16" s="1"/>
  <c r="L62" i="16"/>
  <c r="AN18" i="9"/>
  <c r="T19" i="16" s="1"/>
  <c r="T18" i="16"/>
  <c r="AL30" i="9"/>
  <c r="AL24" i="9"/>
  <c r="AN10" i="9"/>
  <c r="T11" i="16" s="1"/>
  <c r="Y87" i="16"/>
  <c r="Z87" i="16" s="1"/>
  <c r="Z60" i="16"/>
  <c r="Y91" i="16"/>
  <c r="Z91" i="16" s="1"/>
  <c r="L91" i="16"/>
  <c r="AH20" i="16"/>
  <c r="AI20" i="16" s="1"/>
  <c r="U20" i="16"/>
  <c r="K70" i="16"/>
  <c r="AG23" i="16"/>
  <c r="AL13" i="9"/>
  <c r="AL116" i="9"/>
  <c r="AM20" i="9" s="1"/>
  <c r="AM116" i="9" s="1"/>
  <c r="AN20" i="9" s="1"/>
  <c r="AN116" i="9" s="1"/>
  <c r="AI10" i="16"/>
  <c r="AM39" i="9"/>
  <c r="AM135" i="9" s="1"/>
  <c r="AH30" i="16"/>
  <c r="AI30" i="16" s="1"/>
  <c r="U30" i="16"/>
  <c r="K80" i="16"/>
  <c r="R42" i="16" l="1"/>
  <c r="AF42" i="16" s="1"/>
  <c r="AF55" i="16" s="1"/>
  <c r="I88" i="9"/>
  <c r="AI137" i="9"/>
  <c r="AJ41" i="9" s="1"/>
  <c r="AH38" i="16"/>
  <c r="AI38" i="16" s="1"/>
  <c r="L89" i="16"/>
  <c r="K88" i="16"/>
  <c r="Y88" i="16" s="1"/>
  <c r="Z88" i="16" s="1"/>
  <c r="AK128" i="9"/>
  <c r="J63" i="9"/>
  <c r="K63" i="9" s="1"/>
  <c r="AN112" i="9"/>
  <c r="K66" i="16"/>
  <c r="AH16" i="16"/>
  <c r="AI16" i="16" s="1"/>
  <c r="U16" i="16"/>
  <c r="AJ130" i="9"/>
  <c r="AK34" i="9" s="1"/>
  <c r="S35" i="16" s="1"/>
  <c r="AL126" i="9"/>
  <c r="AM30" i="9" s="1"/>
  <c r="AM126" i="9" s="1"/>
  <c r="AN30" i="9" s="1"/>
  <c r="T31" i="16" s="1"/>
  <c r="T22" i="16"/>
  <c r="K72" i="16" s="1"/>
  <c r="L72" i="16" s="1"/>
  <c r="J72" i="9"/>
  <c r="K72" i="9" s="1"/>
  <c r="AL109" i="9"/>
  <c r="AM13" i="9" s="1"/>
  <c r="AM109" i="9" s="1"/>
  <c r="AN13" i="9" s="1"/>
  <c r="AN109" i="9" s="1"/>
  <c r="AN117" i="9"/>
  <c r="AL120" i="9"/>
  <c r="AM24" i="9" s="1"/>
  <c r="AM120" i="9" s="1"/>
  <c r="AK127" i="9"/>
  <c r="AL31" i="9" s="1"/>
  <c r="J68" i="9"/>
  <c r="K68" i="9" s="1"/>
  <c r="J65" i="9"/>
  <c r="K65" i="9" s="1"/>
  <c r="J57" i="9"/>
  <c r="K57" i="9" s="1"/>
  <c r="J67" i="9"/>
  <c r="K67" i="9" s="1"/>
  <c r="Y84" i="16"/>
  <c r="Z84" i="16" s="1"/>
  <c r="L84" i="16"/>
  <c r="AL32" i="9"/>
  <c r="K67" i="16"/>
  <c r="Y67" i="16" s="1"/>
  <c r="Z67" i="16" s="1"/>
  <c r="U17" i="16"/>
  <c r="AN106" i="9"/>
  <c r="AN22" i="9"/>
  <c r="T23" i="16" s="1"/>
  <c r="AN27" i="9"/>
  <c r="AK23" i="9"/>
  <c r="Y80" i="16"/>
  <c r="Z80" i="16" s="1"/>
  <c r="L80" i="16"/>
  <c r="AN39" i="9"/>
  <c r="J86" i="9" s="1"/>
  <c r="K86" i="9" s="1"/>
  <c r="Y70" i="16"/>
  <c r="Z70" i="16" s="1"/>
  <c r="L70" i="16"/>
  <c r="AH11" i="16"/>
  <c r="U11" i="16"/>
  <c r="K61" i="16"/>
  <c r="T21" i="16"/>
  <c r="T26" i="16"/>
  <c r="AH19" i="16"/>
  <c r="AI19" i="16" s="1"/>
  <c r="U19" i="16"/>
  <c r="K69" i="16"/>
  <c r="U18" i="16"/>
  <c r="AH18" i="16"/>
  <c r="AI18" i="16" s="1"/>
  <c r="K68" i="16"/>
  <c r="AN114" i="9"/>
  <c r="AJ137" i="9" l="1"/>
  <c r="L88" i="16"/>
  <c r="U22" i="16"/>
  <c r="AH22" i="16"/>
  <c r="AI22" i="16" s="1"/>
  <c r="Y72" i="16"/>
  <c r="Z72" i="16" s="1"/>
  <c r="L66" i="16"/>
  <c r="Y66" i="16"/>
  <c r="Z66" i="16" s="1"/>
  <c r="T40" i="16"/>
  <c r="U40" i="16" s="1"/>
  <c r="AL128" i="9"/>
  <c r="AM32" i="9" s="1"/>
  <c r="AM128" i="9" s="1"/>
  <c r="J77" i="9"/>
  <c r="K77" i="9" s="1"/>
  <c r="T14" i="16"/>
  <c r="AH14" i="16" s="1"/>
  <c r="AI14" i="16" s="1"/>
  <c r="J69" i="9"/>
  <c r="K69" i="9" s="1"/>
  <c r="T28" i="16"/>
  <c r="AH28" i="16" s="1"/>
  <c r="AI28" i="16" s="1"/>
  <c r="J74" i="9"/>
  <c r="K74" i="9" s="1"/>
  <c r="S24" i="16"/>
  <c r="AG24" i="16" s="1"/>
  <c r="AL127" i="9"/>
  <c r="AM31" i="9" s="1"/>
  <c r="AM127" i="9" s="1"/>
  <c r="AN31" i="9" s="1"/>
  <c r="T32" i="16" s="1"/>
  <c r="J60" i="9"/>
  <c r="K60" i="9" s="1"/>
  <c r="L67" i="16"/>
  <c r="AN24" i="9"/>
  <c r="AH31" i="16"/>
  <c r="AI31" i="16" s="1"/>
  <c r="U31" i="16"/>
  <c r="K81" i="16"/>
  <c r="Y68" i="16"/>
  <c r="Z68" i="16" s="1"/>
  <c r="L68" i="16"/>
  <c r="Y69" i="16"/>
  <c r="Z69" i="16" s="1"/>
  <c r="L69" i="16"/>
  <c r="K71" i="16"/>
  <c r="AH21" i="16"/>
  <c r="AI21" i="16" s="1"/>
  <c r="U21" i="16"/>
  <c r="Y61" i="16"/>
  <c r="L61" i="16"/>
  <c r="AN135" i="9"/>
  <c r="AK119" i="9"/>
  <c r="AL23" i="9" s="1"/>
  <c r="AL119" i="9" s="1"/>
  <c r="AM23" i="9" s="1"/>
  <c r="AM119" i="9" s="1"/>
  <c r="AK130" i="9"/>
  <c r="AH26" i="16"/>
  <c r="AI26" i="16" s="1"/>
  <c r="U26" i="16"/>
  <c r="K76" i="16"/>
  <c r="AI11" i="16"/>
  <c r="AN123" i="9"/>
  <c r="AN126" i="9"/>
  <c r="AH23" i="16"/>
  <c r="AI23" i="16" s="1"/>
  <c r="U23" i="16"/>
  <c r="K73" i="16"/>
  <c r="AG35" i="16"/>
  <c r="AN118" i="9"/>
  <c r="AK41" i="9" l="1"/>
  <c r="K64" i="16"/>
  <c r="Y64" i="16" s="1"/>
  <c r="Z64" i="16" s="1"/>
  <c r="AH40" i="16"/>
  <c r="AI40" i="16" s="1"/>
  <c r="U14" i="16"/>
  <c r="K90" i="16"/>
  <c r="Y90" i="16" s="1"/>
  <c r="Z90" i="16" s="1"/>
  <c r="K78" i="16"/>
  <c r="L78" i="16" s="1"/>
  <c r="U28" i="16"/>
  <c r="T25" i="16"/>
  <c r="U25" i="16" s="1"/>
  <c r="J71" i="9"/>
  <c r="K71" i="9" s="1"/>
  <c r="J78" i="9"/>
  <c r="K78" i="9" s="1"/>
  <c r="AN127" i="9"/>
  <c r="AH32" i="16"/>
  <c r="AI32" i="16" s="1"/>
  <c r="U32" i="16"/>
  <c r="K82" i="16"/>
  <c r="AN32" i="9"/>
  <c r="AN23" i="9"/>
  <c r="T24" i="16" s="1"/>
  <c r="Z61" i="16"/>
  <c r="Y76" i="16"/>
  <c r="Z76" i="16" s="1"/>
  <c r="L76" i="16"/>
  <c r="Y73" i="16"/>
  <c r="Z73" i="16" s="1"/>
  <c r="L73" i="16"/>
  <c r="Y71" i="16"/>
  <c r="Z71" i="16" s="1"/>
  <c r="L71" i="16"/>
  <c r="AL34" i="9"/>
  <c r="Y81" i="16"/>
  <c r="Z81" i="16" s="1"/>
  <c r="L81" i="16"/>
  <c r="AN120" i="9"/>
  <c r="S42" i="16" l="1"/>
  <c r="AG42" i="16" s="1"/>
  <c r="AG55" i="16" s="1"/>
  <c r="AK137" i="9"/>
  <c r="AL41" i="9" s="1"/>
  <c r="L64" i="16"/>
  <c r="L90" i="16"/>
  <c r="AH25" i="16"/>
  <c r="AI25" i="16" s="1"/>
  <c r="Y78" i="16"/>
  <c r="Z78" i="16" s="1"/>
  <c r="K75" i="16"/>
  <c r="Y75" i="16" s="1"/>
  <c r="Z75" i="16" s="1"/>
  <c r="AL130" i="9"/>
  <c r="AM34" i="9" s="1"/>
  <c r="AM130" i="9" s="1"/>
  <c r="J70" i="9"/>
  <c r="K70" i="9" s="1"/>
  <c r="T33" i="16"/>
  <c r="AH33" i="16" s="1"/>
  <c r="AI33" i="16" s="1"/>
  <c r="J79" i="9"/>
  <c r="K79" i="9" s="1"/>
  <c r="AN128" i="9"/>
  <c r="Y82" i="16"/>
  <c r="Z82" i="16" s="1"/>
  <c r="L82" i="16"/>
  <c r="AH24" i="16"/>
  <c r="U24" i="16"/>
  <c r="K74" i="16"/>
  <c r="AN119" i="9"/>
  <c r="AL137" i="9" l="1"/>
  <c r="AM41" i="9" s="1"/>
  <c r="L75" i="16"/>
  <c r="K83" i="16"/>
  <c r="L83" i="16" s="1"/>
  <c r="U33" i="16"/>
  <c r="AN34" i="9"/>
  <c r="T35" i="16" s="1"/>
  <c r="AI24" i="16"/>
  <c r="Y74" i="16"/>
  <c r="L74" i="16"/>
  <c r="AM137" i="9" l="1"/>
  <c r="Y83" i="16"/>
  <c r="Z83" i="16" s="1"/>
  <c r="J81" i="9"/>
  <c r="K81" i="9" s="1"/>
  <c r="Z74" i="16"/>
  <c r="AH35" i="16"/>
  <c r="U35" i="16"/>
  <c r="K85" i="16"/>
  <c r="AN130" i="9"/>
  <c r="AN41" i="9" l="1"/>
  <c r="AI35" i="16"/>
  <c r="Y85" i="16"/>
  <c r="L85" i="16"/>
  <c r="T42" i="16" l="1"/>
  <c r="U42" i="16" s="1"/>
  <c r="J88" i="9"/>
  <c r="K88" i="9" s="1"/>
  <c r="AN137" i="9"/>
  <c r="Z85" i="16"/>
  <c r="AH42" i="16" l="1"/>
  <c r="AH55" i="16" s="1"/>
  <c r="K92" i="16"/>
  <c r="Y92" i="16" s="1"/>
  <c r="AI42" i="16" l="1"/>
  <c r="AI55" i="16" s="1"/>
  <c r="L92" i="16"/>
  <c r="Z92" i="16"/>
  <c r="Z105" i="16" s="1"/>
  <c r="Y105" i="16"/>
</calcChain>
</file>

<file path=xl/comments1.xml><?xml version="1.0" encoding="utf-8"?>
<comments xmlns="http://schemas.openxmlformats.org/spreadsheetml/2006/main">
  <authors>
    <author>Aude Wilhelm</author>
  </authors>
  <commentList>
    <comment ref="FO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  <comment ref="IA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  <comment ref="KM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</commentList>
</comments>
</file>

<file path=xl/sharedStrings.xml><?xml version="1.0" encoding="utf-8"?>
<sst xmlns="http://schemas.openxmlformats.org/spreadsheetml/2006/main" count="1060" uniqueCount="313">
  <si>
    <t>1. Inputs</t>
  </si>
  <si>
    <t>Year 1</t>
  </si>
  <si>
    <t>Year 2</t>
  </si>
  <si>
    <t>Year 3</t>
  </si>
  <si>
    <t>Number of months of security stock</t>
  </si>
  <si>
    <t>2. Protocol Breakdown</t>
  </si>
  <si>
    <t>1st Line</t>
  </si>
  <si>
    <t>AZT</t>
  </si>
  <si>
    <t>d4T</t>
  </si>
  <si>
    <t>TDF</t>
  </si>
  <si>
    <t>ABC</t>
  </si>
  <si>
    <t>3TC</t>
  </si>
  <si>
    <t>FTC</t>
  </si>
  <si>
    <t>ddI</t>
  </si>
  <si>
    <t>LPV/r</t>
  </si>
  <si>
    <t>ATV/r</t>
  </si>
  <si>
    <t>EFV</t>
  </si>
  <si>
    <t>NVP</t>
  </si>
  <si>
    <t>DRV</t>
  </si>
  <si>
    <t>ARV List</t>
  </si>
  <si>
    <t>+</t>
  </si>
  <si>
    <t>Sub-total</t>
  </si>
  <si>
    <t>2nd Line</t>
  </si>
  <si>
    <t>3rd Line</t>
  </si>
  <si>
    <t>Breakdown by protocol</t>
  </si>
  <si>
    <r>
      <rPr>
        <b/>
        <i/>
        <sz val="11"/>
        <color theme="4"/>
        <rFont val="Calibri"/>
        <family val="2"/>
        <scheme val="minor"/>
      </rPr>
      <t>Step 1.</t>
    </r>
    <r>
      <rPr>
        <i/>
        <sz val="11"/>
        <color theme="4"/>
        <rFont val="Calibri"/>
        <family val="2"/>
        <scheme val="minor"/>
      </rPr>
      <t xml:space="preserve"> Existing Patients</t>
    </r>
  </si>
  <si>
    <r>
      <rPr>
        <b/>
        <i/>
        <sz val="11"/>
        <color theme="4"/>
        <rFont val="Calibri"/>
        <family val="2"/>
        <scheme val="minor"/>
      </rPr>
      <t>Step 3.</t>
    </r>
    <r>
      <rPr>
        <i/>
        <sz val="11"/>
        <color theme="4"/>
        <rFont val="Calibri"/>
        <family val="2"/>
        <scheme val="minor"/>
      </rPr>
      <t xml:space="preserve">  Patients switching 1L -&gt; 2L</t>
    </r>
  </si>
  <si>
    <r>
      <rPr>
        <b/>
        <i/>
        <sz val="11"/>
        <color theme="4"/>
        <rFont val="Calibri"/>
        <family val="2"/>
        <scheme val="minor"/>
      </rPr>
      <t xml:space="preserve">Step 4. </t>
    </r>
    <r>
      <rPr>
        <i/>
        <sz val="11"/>
        <color theme="4"/>
        <rFont val="Calibri"/>
        <family val="2"/>
        <scheme val="minor"/>
      </rPr>
      <t xml:space="preserve"> Patients switching 2L -&gt; 3L</t>
    </r>
  </si>
  <si>
    <t>S+S+S</t>
  </si>
  <si>
    <t>D+S</t>
  </si>
  <si>
    <t>T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</si>
  <si>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</si>
  <si>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</si>
  <si>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</si>
  <si>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</si>
  <si>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</si>
  <si>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</si>
  <si>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</si>
  <si>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</si>
  <si>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</si>
  <si>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</si>
  <si>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</si>
  <si>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</si>
  <si>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</si>
  <si>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</si>
  <si>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</si>
  <si>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</si>
  <si>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</si>
  <si>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</si>
  <si>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</si>
  <si>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</si>
  <si>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</si>
  <si>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</si>
  <si>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</si>
  <si>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</si>
  <si>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Start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</si>
  <si>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</si>
  <si>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</si>
  <si>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</si>
  <si>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</si>
  <si>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</si>
  <si>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</si>
  <si>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</si>
  <si>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</si>
  <si>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</si>
  <si>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</si>
  <si>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</si>
  <si>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</si>
  <si>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</si>
  <si>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</si>
  <si>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</si>
  <si>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</si>
  <si>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</si>
  <si>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</si>
  <si>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</si>
  <si>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</si>
  <si>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</si>
  <si>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</si>
  <si>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</si>
  <si>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</si>
  <si>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% of total Population</t>
  </si>
  <si>
    <t>Nb. Patients 1L -&gt; 2L</t>
  </si>
  <si>
    <t>Nb. Patients 2L -&gt; 3L</t>
  </si>
  <si>
    <t>*</t>
  </si>
  <si>
    <t xml:space="preserve">Quarterly </t>
  </si>
  <si>
    <t>Monthly</t>
  </si>
  <si>
    <t>Compound 1L-&gt;2L migration rate</t>
  </si>
  <si>
    <t>Quarterly</t>
  </si>
  <si>
    <t>Patients at the end of:</t>
  </si>
  <si>
    <t>Y1</t>
  </si>
  <si>
    <t>Y2</t>
  </si>
  <si>
    <t>Y3</t>
  </si>
  <si>
    <t>Patient Months</t>
  </si>
  <si>
    <t>Concatenate</t>
  </si>
  <si>
    <t>Double</t>
  </si>
  <si>
    <t>Triple</t>
  </si>
  <si>
    <t>Singles</t>
  </si>
  <si>
    <t>Triples</t>
  </si>
  <si>
    <t>AZT+3TC</t>
  </si>
  <si>
    <t>ABC+3TC</t>
  </si>
  <si>
    <t>d4T+3TC</t>
  </si>
  <si>
    <t>TDF+3TC</t>
  </si>
  <si>
    <t>TDF+FTC</t>
  </si>
  <si>
    <t>AZT+3TC+NVP</t>
  </si>
  <si>
    <t>d4T+3TC+NVP</t>
  </si>
  <si>
    <t>ABC+3TC+NVP</t>
  </si>
  <si>
    <t>TDF+FTC+EFV</t>
  </si>
  <si>
    <t>TDF+3TC+EFV</t>
  </si>
  <si>
    <t>AZT+3TC+ABC</t>
  </si>
  <si>
    <t>tab</t>
  </si>
  <si>
    <t>300/150</t>
  </si>
  <si>
    <t>300/150/200</t>
  </si>
  <si>
    <t>caps</t>
  </si>
  <si>
    <t>30/150</t>
  </si>
  <si>
    <t>30/150/200</t>
  </si>
  <si>
    <t>200/50</t>
  </si>
  <si>
    <t>300/200</t>
  </si>
  <si>
    <t>300/200/600</t>
  </si>
  <si>
    <t>300/100</t>
  </si>
  <si>
    <t>Molecule</t>
  </si>
  <si>
    <t>Form</t>
  </si>
  <si>
    <t>Btls/mth</t>
  </si>
  <si>
    <t>Simple Adult ARV Forecasting Tool</t>
  </si>
  <si>
    <r>
      <rPr>
        <b/>
        <sz val="12"/>
        <color indexed="8"/>
        <rFont val="Calibri"/>
        <family val="2"/>
        <scheme val="minor"/>
      </rPr>
      <t>Inputs</t>
    </r>
    <r>
      <rPr>
        <i/>
        <sz val="12"/>
        <color indexed="8"/>
        <rFont val="Calibri"/>
        <family val="2"/>
        <scheme val="minor"/>
      </rPr>
      <t xml:space="preserve"> - To be filled by user</t>
    </r>
  </si>
  <si>
    <r>
      <rPr>
        <b/>
        <sz val="12"/>
        <color indexed="8"/>
        <rFont val="Calibri"/>
        <family val="2"/>
        <scheme val="minor"/>
      </rPr>
      <t>Outputs</t>
    </r>
    <r>
      <rPr>
        <i/>
        <sz val="12"/>
        <color indexed="8"/>
        <rFont val="Calibri"/>
        <family val="2"/>
        <scheme val="minor"/>
      </rPr>
      <t xml:space="preserve"> - User must </t>
    </r>
    <r>
      <rPr>
        <i/>
        <u/>
        <sz val="12"/>
        <color rgb="FFFF0000"/>
        <rFont val="Calibri"/>
        <family val="2"/>
        <scheme val="minor"/>
      </rPr>
      <t>NOT</t>
    </r>
    <r>
      <rPr>
        <i/>
        <sz val="12"/>
        <color indexed="8"/>
        <rFont val="Calibri"/>
        <family val="2"/>
        <scheme val="minor"/>
      </rPr>
      <t xml:space="preserve"> modify</t>
    </r>
  </si>
  <si>
    <t>TOTAL</t>
  </si>
  <si>
    <t>Compound 2L-&gt;3L migration rate</t>
  </si>
  <si>
    <t>MINIMUM SECURITY STOCK NECESSARY</t>
  </si>
  <si>
    <t>9. Orders</t>
  </si>
  <si>
    <t>Do not change or modify - CALCULATIONS ONLY</t>
  </si>
  <si>
    <t>ARV</t>
  </si>
  <si>
    <t>Y0</t>
  </si>
  <si>
    <t>From</t>
  </si>
  <si>
    <t>To</t>
  </si>
  <si>
    <t>End</t>
  </si>
  <si>
    <t>Month</t>
  </si>
  <si>
    <t>% Switch</t>
  </si>
  <si>
    <t>/ Month</t>
  </si>
  <si>
    <t>Month:</t>
  </si>
  <si>
    <t>Quarter:</t>
  </si>
  <si>
    <t xml:space="preserve"> </t>
  </si>
  <si>
    <t>1L  / 2L / 3L</t>
  </si>
  <si>
    <t>Indicate</t>
  </si>
  <si>
    <t>ERROR: Ensure regimens match 1L/2L/3L.</t>
  </si>
  <si>
    <t>Strength</t>
  </si>
  <si>
    <t>Patients on old regimen:</t>
  </si>
  <si>
    <t>Regimen Switch</t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</si>
  <si>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FROM</t>
    </r>
    <r>
      <rPr>
        <b/>
        <sz val="11"/>
        <color theme="1"/>
        <rFont val="Calibri"/>
        <family val="2"/>
        <scheme val="minor"/>
      </rPr>
      <t xml:space="preserve"> regimen:</t>
    </r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</si>
  <si>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TO</t>
    </r>
    <r>
      <rPr>
        <b/>
        <sz val="11"/>
        <color theme="1"/>
        <rFont val="Calibri"/>
        <family val="2"/>
        <scheme val="minor"/>
      </rPr>
      <t xml:space="preserve"> regimen:</t>
    </r>
  </si>
  <si>
    <t>Dual + singles (singles)</t>
  </si>
  <si>
    <t>Dual + singles (duals)</t>
  </si>
  <si>
    <t>Sorted</t>
  </si>
  <si>
    <t>Rank</t>
  </si>
  <si>
    <t>Transpose</t>
  </si>
  <si>
    <t>Packs consumed during:</t>
  </si>
  <si>
    <t>Duals</t>
  </si>
  <si>
    <t>Product List</t>
  </si>
  <si>
    <t>Molecules</t>
  </si>
  <si>
    <t>% Check</t>
  </si>
  <si>
    <t>% of Molecule</t>
  </si>
  <si>
    <t>Units/Pack</t>
  </si>
  <si>
    <t>Units/Day</t>
  </si>
  <si>
    <t>Unique APIs</t>
  </si>
  <si>
    <t>UniqueID</t>
  </si>
  <si>
    <t>Count</t>
  </si>
  <si>
    <t>1st Line Regimen</t>
  </si>
  <si>
    <t>Dual Induction?</t>
  </si>
  <si>
    <t>New Monthly Patients on Triples</t>
  </si>
  <si>
    <t>Formulation</t>
  </si>
  <si>
    <t>Existing</t>
  </si>
  <si>
    <t>Monthly Consumption of Formulations</t>
  </si>
  <si>
    <t>Regimen breakdown into formulations</t>
  </si>
  <si>
    <t>Patients per Regimen</t>
  </si>
  <si>
    <t>Regimens</t>
  </si>
  <si>
    <t>Stocks arriving during:</t>
  </si>
  <si>
    <t>Formulation Status Key:</t>
  </si>
  <si>
    <t>Pack Price</t>
  </si>
  <si>
    <t>Cost of incoming stocks:</t>
  </si>
  <si>
    <t>Quarterly Volume and Cost of Stocks</t>
  </si>
  <si>
    <t>Annual Volume and Cost of Stocks</t>
  </si>
  <si>
    <t>TOTAL:</t>
  </si>
  <si>
    <t>6. Patients by protocol by quarter</t>
  </si>
  <si>
    <t>7. Consumption forecast</t>
  </si>
  <si>
    <t>8. Current Stock Pipeline</t>
  </si>
  <si>
    <t>10. Order Summary</t>
  </si>
  <si>
    <t>1L</t>
  </si>
  <si>
    <t>2L</t>
  </si>
  <si>
    <t>3L</t>
  </si>
  <si>
    <t>1L Compound attrition rate</t>
  </si>
  <si>
    <t>2L Compound attrition rate</t>
  </si>
  <si>
    <t>3L Total Attrition</t>
  </si>
  <si>
    <t>Year</t>
  </si>
  <si>
    <t>NVP lead-in dosing</t>
  </si>
  <si>
    <r>
      <rPr>
        <i/>
        <sz val="10"/>
        <color theme="0"/>
        <rFont val="Calibri"/>
        <family val="2"/>
      </rPr>
      <t>↑</t>
    </r>
    <r>
      <rPr>
        <i/>
        <sz val="10"/>
        <color theme="0"/>
        <rFont val="Calibri"/>
        <family val="2"/>
        <scheme val="minor"/>
      </rPr>
      <t>Must be 100%↑</t>
    </r>
  </si>
  <si>
    <t>over Period</t>
  </si>
  <si>
    <t>Verification that formulation combination exists in "Formulations" tab.</t>
  </si>
  <si>
    <t>ERROR CHECKING</t>
  </si>
  <si>
    <t xml:space="preserve">For each formulation, input the stock currently on-hand in the cells corrresponding to the expiry dates of each batch. </t>
  </si>
  <si>
    <t>600/300</t>
  </si>
  <si>
    <t>300/150/300</t>
  </si>
  <si>
    <t>250</t>
  </si>
  <si>
    <t>400</t>
  </si>
  <si>
    <t>150</t>
  </si>
  <si>
    <t>600</t>
  </si>
  <si>
    <t>200</t>
  </si>
  <si>
    <t>300/300</t>
  </si>
  <si>
    <t>300/300/600</t>
  </si>
  <si>
    <t>3TC (150) - 30 tab</t>
  </si>
  <si>
    <t>ABC (300) - 30 tab</t>
  </si>
  <si>
    <t>ABC+3TC (300/150) - 60 tab</t>
  </si>
  <si>
    <t>ABC+3TC+NVP (300/150/200) - 60 tab</t>
  </si>
  <si>
    <t>ATV/r (300/100) - 30 tab</t>
  </si>
  <si>
    <t>AZT (300) - 30 tab</t>
  </si>
  <si>
    <t>AZT+3TC (300/150) - 60 tab</t>
  </si>
  <si>
    <t xml:space="preserve">AZT+3TC+ABC () - 30 </t>
  </si>
  <si>
    <t>AZT+3TC+NVP (300/150/200) - 60 caps</t>
  </si>
  <si>
    <t>d4T (30) - 30 caps</t>
  </si>
  <si>
    <t>d4T+3TC (30/150) - 60 tab</t>
  </si>
  <si>
    <t>d4T+3TC+NVP (30/150/200) - 60 tab</t>
  </si>
  <si>
    <t>ddI (250) - 30 caps</t>
  </si>
  <si>
    <t>ddI (400) - 30 caps</t>
  </si>
  <si>
    <t>EFV (600) - 30 tab</t>
  </si>
  <si>
    <t>LPV/r (200/50) - 30 tab</t>
  </si>
  <si>
    <t>NVP (200) - 30 tab</t>
  </si>
  <si>
    <t>TDF (300) - 30 tab</t>
  </si>
  <si>
    <t>TDF+3TC (300/150) - 30 ?</t>
  </si>
  <si>
    <t>TDF+3TC+EFV (300/150/600) - 30 ?</t>
  </si>
  <si>
    <t>TDF+FTC (300/200) - 30 tab</t>
  </si>
  <si>
    <t>TDF+FTC+EFV (300/200/600) - 30 tab</t>
  </si>
  <si>
    <t/>
  </si>
  <si>
    <t>Stock On-Hand</t>
  </si>
  <si>
    <t>Expected Deliveries</t>
  </si>
  <si>
    <t>For each formulation, input the anticipated volumes to be delivered according to the date of their expected AVAILABILITY for consumption:</t>
  </si>
  <si>
    <t>Packs available by end of month excluding additional orders:</t>
  </si>
  <si>
    <t>Stocks without additional orders</t>
  </si>
  <si>
    <r>
      <t xml:space="preserve">This table will automatically populate based on the above "Regimen Switching Table." However, if preferred, edits to patients by regimen can instead be manually entered to </t>
    </r>
    <r>
      <rPr>
        <b/>
        <i/>
        <sz val="11"/>
        <color rgb="FFFF0000"/>
        <rFont val="Calibri"/>
        <family val="2"/>
        <scheme val="minor"/>
      </rPr>
      <t>this</t>
    </r>
    <r>
      <rPr>
        <b/>
        <i/>
        <sz val="11"/>
        <color theme="1"/>
        <rFont val="Calibri"/>
        <family val="2"/>
        <scheme val="minor"/>
      </rPr>
      <t xml:space="preserve"> table. BE AWARE that the above table will no longer function correctly, and for safety, should be cleared.</t>
    </r>
  </si>
  <si>
    <t>Y0%</t>
  </si>
  <si>
    <t>Stock Available with Deliveries</t>
  </si>
  <si>
    <t>Number of patients currently on ART</t>
  </si>
  <si>
    <t>5. Formulation Dosing</t>
  </si>
  <si>
    <t>4. Formulation Breakdown</t>
  </si>
  <si>
    <t>ETV</t>
  </si>
  <si>
    <t>RTV</t>
  </si>
  <si>
    <t>RAL</t>
  </si>
  <si>
    <t>Price Paid</t>
  </si>
  <si>
    <t>Conditional formatting check for status bar</t>
  </si>
  <si>
    <t>Not Yet Available</t>
  </si>
  <si>
    <t>&lt;--For all 4-drug regimens: Enter fourth additional drug here</t>
  </si>
  <si>
    <t>WHO - Recommended</t>
  </si>
  <si>
    <t>WHO - Special Circumstances</t>
  </si>
  <si>
    <t>WHO - Demoted</t>
  </si>
  <si>
    <t>Reference Price*</t>
  </si>
  <si>
    <t>When will the first orders be delivered to ART sites?</t>
  </si>
  <si>
    <t>TDF+3TC+ATV/r</t>
  </si>
  <si>
    <t>DTG</t>
  </si>
  <si>
    <t>300/300/400</t>
  </si>
  <si>
    <r>
      <rPr>
        <i/>
        <u/>
        <sz val="11"/>
        <color theme="1"/>
        <rFont val="Calibri"/>
        <family val="2"/>
        <scheme val="minor"/>
      </rPr>
      <t>Note on DRV</t>
    </r>
    <r>
      <rPr>
        <i/>
        <sz val="11"/>
        <color theme="1"/>
        <rFont val="Calibri"/>
        <family val="2"/>
        <scheme val="minor"/>
      </rPr>
      <t>: administer with ritonavir single</t>
    </r>
  </si>
  <si>
    <t>WHO Status (2016)</t>
  </si>
  <si>
    <t>TAF</t>
  </si>
  <si>
    <t>SQV</t>
  </si>
  <si>
    <r>
      <rPr>
        <i/>
        <u/>
        <sz val="11"/>
        <color theme="1"/>
        <rFont val="Calibri"/>
        <family val="2"/>
        <scheme val="minor"/>
      </rPr>
      <t>Note on SQV</t>
    </r>
    <r>
      <rPr>
        <i/>
        <sz val="11"/>
        <color theme="1"/>
        <rFont val="Calibri"/>
        <family val="2"/>
        <scheme val="minor"/>
      </rPr>
      <t>: administer with ritonavir single</t>
    </r>
  </si>
  <si>
    <r>
      <rPr>
        <i/>
        <u/>
        <sz val="11"/>
        <rFont val="Calibri"/>
        <family val="2"/>
        <scheme val="minor"/>
      </rPr>
      <t>Note on LPV/r</t>
    </r>
    <r>
      <rPr>
        <i/>
        <sz val="11"/>
        <rFont val="Calibri"/>
        <family val="2"/>
        <scheme val="minor"/>
      </rPr>
      <t xml:space="preserve">: for TB co-infected taking rifampicin, use boosted daily dose </t>
    </r>
  </si>
  <si>
    <t xml:space="preserve"> DRV/r 400/50</t>
  </si>
  <si>
    <t>4th drug suppl</t>
  </si>
  <si>
    <t>TDF+3TC+DTG</t>
  </si>
  <si>
    <t>Annual inclusions (new patients only!)</t>
  </si>
  <si>
    <t>Year 1 - total</t>
  </si>
  <si>
    <t>Year 2 - total</t>
  </si>
  <si>
    <t>Year 3 - total</t>
  </si>
  <si>
    <t>TAF+3TC</t>
  </si>
  <si>
    <t>x--</t>
  </si>
  <si>
    <t>x-</t>
  </si>
  <si>
    <t>x----</t>
  </si>
  <si>
    <t>x---</t>
  </si>
  <si>
    <t>z--blank--</t>
  </si>
  <si>
    <t>(note: for regimen % switch of 100% --&gt; enter 99.999%)</t>
  </si>
  <si>
    <t>Please specify which formulation is being used (by % split of molecule) for 3TC, DRV, ETV, and TLE:</t>
  </si>
  <si>
    <t>S1</t>
  </si>
  <si>
    <t>S2</t>
  </si>
  <si>
    <t>S3</t>
  </si>
  <si>
    <t>S4</t>
  </si>
  <si>
    <t>S5</t>
  </si>
  <si>
    <t>S6</t>
  </si>
  <si>
    <t>before applying attrition and migration rates</t>
  </si>
  <si>
    <t>after applying attrition and migration rates</t>
  </si>
  <si>
    <t>Nevirapine Dual Induction Calculations</t>
  </si>
  <si>
    <t>(see "Consumption" tab - row 58 - for NVP dual-FDC induction calculations)</t>
  </si>
  <si>
    <t>Year 0 - total</t>
  </si>
  <si>
    <t xml:space="preserve">Note: Projected annual totals below </t>
  </si>
  <si>
    <t>developpers note: exclude tri-therapy check for 4th drug regimen lines</t>
  </si>
  <si>
    <t>Annual 1L -&gt; 2L migration (%)</t>
  </si>
  <si>
    <t>Annual 2L -&gt; 3L migration (%)</t>
  </si>
  <si>
    <t>Annual attrition rate (%)</t>
  </si>
  <si>
    <t>Percentage of a bottle required for each induction (%)</t>
  </si>
  <si>
    <t>Instructions - Please see Manual for detailed instruction of use of this tool</t>
  </si>
  <si>
    <t>AZT+3TC+ATV/r</t>
  </si>
  <si>
    <t>(300/300)+300+100</t>
  </si>
  <si>
    <t>co-pck</t>
  </si>
  <si>
    <r>
      <rPr>
        <i/>
        <u/>
        <sz val="11"/>
        <color theme="1"/>
        <rFont val="Calibri"/>
        <family val="2"/>
        <scheme val="minor"/>
      </rPr>
      <t>Note on AZT+3TC+ATV/r</t>
    </r>
    <r>
      <rPr>
        <i/>
        <sz val="11"/>
        <color theme="1"/>
        <rFont val="Calibri"/>
        <family val="2"/>
        <scheme val="minor"/>
      </rPr>
      <t>: 30 day supply with 2 AZT/3TC daily and 1 ATV/r daily</t>
    </r>
  </si>
  <si>
    <t>(300/150)+(300/100)</t>
  </si>
  <si>
    <t>Please specify the packsize for TDF+3TC+EFV and RTV</t>
  </si>
  <si>
    <t>Quantity to be delivered to cover the expected demand and meet the security stock requirements for a given month are below - and then summarized bi-annually and with a supply plan:</t>
  </si>
  <si>
    <t>Enter the price per pack your country pays for each formulation in column E. Note that Reference Prices* are included to provide a basis of comparison but are not used to calculate the cost of incoming stocks.</t>
  </si>
  <si>
    <t>--</t>
  </si>
  <si>
    <t>NEW!</t>
  </si>
  <si>
    <t>&lt;--For all 4-drug regimens: default of single formulations only</t>
  </si>
  <si>
    <t>Y0/Y1</t>
  </si>
  <si>
    <r>
      <rPr>
        <b/>
        <i/>
        <u/>
        <sz val="11"/>
        <rFont val="Calibri"/>
        <family val="2"/>
        <scheme val="minor"/>
      </rPr>
      <t>Note: if you DON'T enter a 'Price Paid', the product will not be costed below and remain greyed out.</t>
    </r>
    <r>
      <rPr>
        <b/>
        <i/>
        <sz val="11"/>
        <color rgb="FFFF0000"/>
        <rFont val="Calibri"/>
        <family val="2"/>
        <scheme val="minor"/>
      </rPr>
      <t xml:space="preserve"> </t>
    </r>
    <r>
      <rPr>
        <b/>
        <i/>
        <sz val="11"/>
        <rFont val="Calibri"/>
        <family val="2"/>
        <scheme val="minor"/>
      </rPr>
      <t>Reference pricing comes from CHAI 2016 reference price list and current GPRM prices</t>
    </r>
  </si>
  <si>
    <r>
      <rPr>
        <b/>
        <i/>
        <sz val="12"/>
        <rFont val="Calibri"/>
        <family val="2"/>
        <scheme val="minor"/>
      </rPr>
      <t>Note:</t>
    </r>
    <r>
      <rPr>
        <i/>
        <sz val="12"/>
        <rFont val="Calibri"/>
        <family val="2"/>
        <scheme val="minor"/>
      </rPr>
      <t xml:space="preserve"> The date of the stock data and the patient data must match in order to ensure the integrity of the quantification</t>
    </r>
  </si>
  <si>
    <t>Quantification start (MM/YYYY)</t>
  </si>
  <si>
    <t>NET monthly substitutions</t>
  </si>
  <si>
    <r>
      <rPr>
        <b/>
        <i/>
        <sz val="11"/>
        <color theme="4"/>
        <rFont val="Calibri"/>
        <family val="2"/>
        <scheme val="minor"/>
      </rPr>
      <t>Step 2.</t>
    </r>
    <r>
      <rPr>
        <i/>
        <sz val="11"/>
        <color theme="4"/>
        <rFont val="Calibri"/>
        <family val="2"/>
        <scheme val="minor"/>
      </rPr>
      <t xml:space="preserve">  Projected New Patients (% of Total Inclusions)</t>
    </r>
  </si>
  <si>
    <t>3. Non-failure substitutions - OPTIONAL FEATURE for national protocol switches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</si>
</sst>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&quot;$&quot;#,##0_);\(&quot;$&quot;#,##0\)"/>
    <numFmt numFmtId="43" formatCode="_(* #,##0.00_);_(* \(#,##0.00\);_(* &quot;-&quot;??_);_(@_)"/>
    <numFmt numFmtId="164" formatCode="0.0%"/>
    <numFmt numFmtId="165" formatCode="0.0"/>
    <numFmt numFmtId="166" formatCode="[$-409]mmm\-yy;@"/>
    <numFmt numFmtId="167" formatCode="#,##0.0%_);\(#,##0.0%\);\-_)"/>
    <numFmt numFmtId="168" formatCode="#,##0_);\(#,##0\);\-_)"/>
    <numFmt numFmtId="169" formatCode=";;;"/>
    <numFmt numFmtId="170" formatCode="#,##0%_);\(#,##0%\);\-_)"/>
    <numFmt numFmtId="171" formatCode="#,##0%_);\(#,##0%\)"/>
    <numFmt numFmtId="172" formatCode="&quot;$&quot;#,##0.0_);\(&quot;$&quot;#,##0.0\)"/>
    <numFmt numFmtId="173" formatCode="0.000%"/>
    <numFmt numFmtId="174" formatCode="#,##0_);\(#,##0\);"/>
    <numFmt numFmtId="175" formatCode="0.00000"/>
    <numFmt numFmtId="176" formatCode=";;"/>
    <numFmt numFmtId="177" formatCode="&quot;$&quot;#,##0.00"/>
    <numFmt numFmtId="178" formatCode="_(* #,##0_);_(* \(#,##0\);_(* &quot;-&quot;??_);_(@_)"/>
    <numFmt numFmtId="179" formatCode="#,##0.000000_);\(#,##0.000000\);\-_)"/>
  </numFmts>
  <fonts count="5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u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indexed="39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0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u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u/>
      <sz val="1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Dashed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</cellStyleXfs>
  <cellXfs count="415">
    <xf numFmtId="0" fontId="0" fillId="0" borderId="0" xfId="0"/>
    <xf numFmtId="0" fontId="0" fillId="2" borderId="0" xfId="0" applyFill="1"/>
    <xf numFmtId="0" fontId="2" fillId="0" borderId="0" xfId="0" applyFont="1"/>
    <xf numFmtId="3" fontId="0" fillId="0" borderId="1" xfId="0" applyNumberFormat="1" applyBorder="1"/>
    <xf numFmtId="0" fontId="4" fillId="0" borderId="0" xfId="0" applyFont="1" applyAlignment="1">
      <alignment horizontal="right"/>
    </xf>
    <xf numFmtId="0" fontId="2" fillId="0" borderId="2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7" xfId="0" applyFont="1" applyFill="1" applyBorder="1" applyAlignment="1">
      <alignment horizontal="centerContinuous"/>
    </xf>
    <xf numFmtId="0" fontId="1" fillId="2" borderId="8" xfId="0" applyFont="1" applyFill="1" applyBorder="1" applyAlignment="1">
      <alignment horizontal="centerContinuous"/>
    </xf>
    <xf numFmtId="0" fontId="1" fillId="4" borderId="7" xfId="0" applyFont="1" applyFill="1" applyBorder="1" applyAlignment="1">
      <alignment horizontal="centerContinuous"/>
    </xf>
    <xf numFmtId="0" fontId="1" fillId="4" borderId="8" xfId="0" applyFont="1" applyFill="1" applyBorder="1" applyAlignment="1">
      <alignment horizontal="centerContinuous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Continuous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0" fontId="7" fillId="0" borderId="0" xfId="0" applyFont="1"/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0" fontId="12" fillId="4" borderId="1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4" borderId="6" xfId="0" applyFont="1" applyFill="1" applyBorder="1" applyAlignment="1">
      <alignment horizontal="centerContinuous"/>
    </xf>
    <xf numFmtId="0" fontId="2" fillId="4" borderId="7" xfId="0" applyFont="1" applyFill="1" applyBorder="1" applyAlignment="1">
      <alignment horizontal="centerContinuous"/>
    </xf>
    <xf numFmtId="0" fontId="2" fillId="4" borderId="8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10" fontId="0" fillId="0" borderId="1" xfId="0" applyNumberFormat="1" applyBorder="1"/>
    <xf numFmtId="1" fontId="0" fillId="0" borderId="1" xfId="0" applyNumberFormat="1" applyBorder="1"/>
    <xf numFmtId="164" fontId="13" fillId="0" borderId="0" xfId="0" applyNumberFormat="1" applyFont="1" applyAlignment="1">
      <alignment horizontal="centerContinuous"/>
    </xf>
    <xf numFmtId="3" fontId="13" fillId="0" borderId="0" xfId="0" applyNumberFormat="1" applyFont="1" applyAlignment="1">
      <alignment horizontal="centerContinuous"/>
    </xf>
    <xf numFmtId="1" fontId="13" fillId="0" borderId="0" xfId="0" applyNumberFormat="1" applyFont="1" applyAlignment="1">
      <alignment horizontal="centerContinuous"/>
    </xf>
    <xf numFmtId="0" fontId="1" fillId="2" borderId="10" xfId="0" applyFont="1" applyFill="1" applyBorder="1" applyAlignment="1">
      <alignment horizontal="centerContinuous"/>
    </xf>
    <xf numFmtId="0" fontId="1" fillId="2" borderId="11" xfId="0" applyFont="1" applyFill="1" applyBorder="1" applyAlignment="1">
      <alignment horizontal="centerContinuous"/>
    </xf>
    <xf numFmtId="1" fontId="0" fillId="0" borderId="1" xfId="0" applyNumberFormat="1" applyFill="1" applyBorder="1"/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left"/>
    </xf>
    <xf numFmtId="9" fontId="0" fillId="0" borderId="1" xfId="0" applyNumberFormat="1" applyFill="1" applyBorder="1" applyAlignment="1">
      <alignment horizontal="center"/>
    </xf>
    <xf numFmtId="0" fontId="14" fillId="0" borderId="0" xfId="0" applyFont="1"/>
    <xf numFmtId="0" fontId="14" fillId="5" borderId="6" xfId="0" applyFont="1" applyFill="1" applyBorder="1"/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9" fontId="0" fillId="0" borderId="0" xfId="0" applyNumberFormat="1"/>
    <xf numFmtId="0" fontId="15" fillId="5" borderId="6" xfId="0" applyFont="1" applyFill="1" applyBorder="1" applyAlignment="1">
      <alignment horizontal="centerContinuous"/>
    </xf>
    <xf numFmtId="0" fontId="15" fillId="5" borderId="7" xfId="0" applyFont="1" applyFill="1" applyBorder="1" applyAlignment="1">
      <alignment horizontal="centerContinuous"/>
    </xf>
    <xf numFmtId="0" fontId="15" fillId="5" borderId="8" xfId="0" applyFont="1" applyFill="1" applyBorder="1" applyAlignment="1">
      <alignment horizontal="centerContinuous"/>
    </xf>
    <xf numFmtId="0" fontId="15" fillId="2" borderId="6" xfId="0" applyFont="1" applyFill="1" applyBorder="1" applyAlignment="1">
      <alignment horizontal="centerContinuous"/>
    </xf>
    <xf numFmtId="0" fontId="15" fillId="2" borderId="7" xfId="0" applyFont="1" applyFill="1" applyBorder="1" applyAlignment="1">
      <alignment horizontal="centerContinuous"/>
    </xf>
    <xf numFmtId="0" fontId="15" fillId="2" borderId="8" xfId="0" applyFont="1" applyFill="1" applyBorder="1" applyAlignment="1">
      <alignment horizontal="centerContinuous"/>
    </xf>
    <xf numFmtId="0" fontId="18" fillId="2" borderId="0" xfId="0" applyFont="1" applyFill="1"/>
    <xf numFmtId="0" fontId="1" fillId="6" borderId="0" xfId="0" applyFont="1" applyFill="1" applyAlignment="1">
      <alignment horizontal="centerContinuous"/>
    </xf>
    <xf numFmtId="0" fontId="10" fillId="2" borderId="6" xfId="0" applyFont="1" applyFill="1" applyBorder="1" applyAlignment="1">
      <alignment horizontal="centerContinuous"/>
    </xf>
    <xf numFmtId="0" fontId="10" fillId="6" borderId="0" xfId="0" applyFont="1" applyFill="1" applyBorder="1" applyAlignment="1">
      <alignment horizontal="centerContinuous"/>
    </xf>
    <xf numFmtId="0" fontId="10" fillId="2" borderId="9" xfId="0" applyFont="1" applyFill="1" applyBorder="1" applyAlignment="1">
      <alignment horizontal="centerContinuous"/>
    </xf>
    <xf numFmtId="0" fontId="10" fillId="6" borderId="0" xfId="0" applyFont="1" applyFill="1" applyAlignment="1">
      <alignment horizontal="centerContinuous"/>
    </xf>
    <xf numFmtId="0" fontId="11" fillId="0" borderId="0" xfId="0" applyFont="1"/>
    <xf numFmtId="0" fontId="20" fillId="0" borderId="0" xfId="0" applyFont="1"/>
    <xf numFmtId="0" fontId="11" fillId="0" borderId="0" xfId="0" applyFont="1" applyAlignment="1">
      <alignment horizontal="center"/>
    </xf>
    <xf numFmtId="166" fontId="11" fillId="7" borderId="1" xfId="0" applyNumberFormat="1" applyFont="1" applyFill="1" applyBorder="1" applyAlignment="1">
      <alignment horizontal="center"/>
    </xf>
    <xf numFmtId="0" fontId="21" fillId="0" borderId="0" xfId="0" applyFont="1"/>
    <xf numFmtId="0" fontId="11" fillId="0" borderId="1" xfId="0" applyFont="1" applyBorder="1"/>
    <xf numFmtId="0" fontId="11" fillId="0" borderId="0" xfId="0" applyFont="1" applyBorder="1"/>
    <xf numFmtId="0" fontId="24" fillId="6" borderId="0" xfId="0" applyFont="1" applyFill="1" applyBorder="1" applyAlignment="1">
      <alignment horizontal="centerContinuous"/>
    </xf>
    <xf numFmtId="3" fontId="26" fillId="0" borderId="0" xfId="0" applyNumberFormat="1" applyFont="1" applyAlignment="1">
      <alignment horizontal="left"/>
    </xf>
    <xf numFmtId="0" fontId="26" fillId="0" borderId="0" xfId="0" applyFont="1"/>
    <xf numFmtId="1" fontId="0" fillId="0" borderId="0" xfId="0" applyNumberFormat="1"/>
    <xf numFmtId="3" fontId="0" fillId="0" borderId="0" xfId="0" applyNumberFormat="1"/>
    <xf numFmtId="0" fontId="0" fillId="0" borderId="0" xfId="0" applyFill="1"/>
    <xf numFmtId="1" fontId="0" fillId="0" borderId="0" xfId="0" applyNumberFormat="1" applyFill="1"/>
    <xf numFmtId="0" fontId="17" fillId="0" borderId="0" xfId="0" applyFont="1"/>
    <xf numFmtId="166" fontId="2" fillId="4" borderId="1" xfId="0" applyNumberFormat="1" applyFont="1" applyFill="1" applyBorder="1" applyAlignment="1">
      <alignment horizontal="center"/>
    </xf>
    <xf numFmtId="0" fontId="0" fillId="6" borderId="6" xfId="0" applyFill="1" applyBorder="1"/>
    <xf numFmtId="0" fontId="0" fillId="6" borderId="7" xfId="0" applyFill="1" applyBorder="1"/>
    <xf numFmtId="1" fontId="13" fillId="0" borderId="0" xfId="0" applyNumberFormat="1" applyFont="1" applyFill="1" applyBorder="1" applyAlignment="1">
      <alignment horizontal="right"/>
    </xf>
    <xf numFmtId="1" fontId="27" fillId="0" borderId="0" xfId="0" applyNumberFormat="1" applyFont="1" applyFill="1" applyBorder="1" applyAlignment="1">
      <alignment horizontal="left"/>
    </xf>
    <xf numFmtId="0" fontId="28" fillId="6" borderId="6" xfId="0" applyFont="1" applyFill="1" applyBorder="1"/>
    <xf numFmtId="166" fontId="2" fillId="4" borderId="3" xfId="0" applyNumberFormat="1" applyFont="1" applyFill="1" applyBorder="1" applyAlignment="1">
      <alignment horizontal="center"/>
    </xf>
    <xf numFmtId="0" fontId="28" fillId="6" borderId="7" xfId="0" applyFont="1" applyFill="1" applyBorder="1"/>
    <xf numFmtId="0" fontId="2" fillId="0" borderId="0" xfId="0" applyFont="1" applyFill="1" applyBorder="1" applyAlignment="1">
      <alignment horizontal="left"/>
    </xf>
    <xf numFmtId="0" fontId="1" fillId="2" borderId="13" xfId="0" applyFont="1" applyFill="1" applyBorder="1" applyAlignment="1">
      <alignment horizontal="center"/>
    </xf>
    <xf numFmtId="0" fontId="0" fillId="0" borderId="0" xfId="0" applyBorder="1"/>
    <xf numFmtId="0" fontId="1" fillId="3" borderId="12" xfId="0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0" fontId="9" fillId="0" borderId="0" xfId="0" applyFont="1" applyBorder="1" applyAlignment="1">
      <alignment horizontal="centerContinuous"/>
    </xf>
    <xf numFmtId="0" fontId="10" fillId="2" borderId="20" xfId="0" applyFont="1" applyFill="1" applyBorder="1" applyAlignment="1">
      <alignment horizontal="centerContinuous"/>
    </xf>
    <xf numFmtId="0" fontId="10" fillId="2" borderId="21" xfId="0" applyFont="1" applyFill="1" applyBorder="1" applyAlignment="1">
      <alignment horizontal="centerContinuous"/>
    </xf>
    <xf numFmtId="0" fontId="10" fillId="2" borderId="22" xfId="0" applyFont="1" applyFill="1" applyBorder="1" applyAlignment="1">
      <alignment horizontal="centerContinuous"/>
    </xf>
    <xf numFmtId="0" fontId="0" fillId="0" borderId="0" xfId="0" applyFont="1"/>
    <xf numFmtId="167" fontId="0" fillId="0" borderId="0" xfId="0" applyNumberFormat="1"/>
    <xf numFmtId="0" fontId="2" fillId="3" borderId="6" xfId="0" applyFont="1" applyFill="1" applyBorder="1"/>
    <xf numFmtId="0" fontId="2" fillId="3" borderId="7" xfId="0" applyFont="1" applyFill="1" applyBorder="1"/>
    <xf numFmtId="0" fontId="3" fillId="0" borderId="0" xfId="0" applyFont="1" applyAlignment="1">
      <alignment horizontal="right"/>
    </xf>
    <xf numFmtId="168" fontId="0" fillId="0" borderId="0" xfId="0" applyNumberFormat="1" applyBorder="1"/>
    <xf numFmtId="168" fontId="0" fillId="0" borderId="1" xfId="0" applyNumberFormat="1" applyBorder="1"/>
    <xf numFmtId="0" fontId="2" fillId="0" borderId="0" xfId="0" applyFont="1" applyBorder="1"/>
    <xf numFmtId="168" fontId="2" fillId="9" borderId="0" xfId="0" applyNumberFormat="1" applyFont="1" applyFill="1" applyAlignment="1">
      <alignment horizontal="center"/>
    </xf>
    <xf numFmtId="169" fontId="2" fillId="0" borderId="0" xfId="0" applyNumberFormat="1" applyFont="1"/>
    <xf numFmtId="0" fontId="19" fillId="0" borderId="0" xfId="0" applyNumberFormat="1" applyFont="1"/>
    <xf numFmtId="0" fontId="32" fillId="0" borderId="0" xfId="0" applyFont="1"/>
    <xf numFmtId="168" fontId="2" fillId="4" borderId="1" xfId="0" applyNumberFormat="1" applyFont="1" applyFill="1" applyBorder="1" applyAlignment="1">
      <alignment horizontal="centerContinuous"/>
    </xf>
    <xf numFmtId="0" fontId="1" fillId="2" borderId="2" xfId="0" applyFont="1" applyFill="1" applyBorder="1" applyAlignment="1">
      <alignment horizontal="centerContinuous"/>
    </xf>
    <xf numFmtId="0" fontId="1" fillId="2" borderId="9" xfId="0" applyFont="1" applyFill="1" applyBorder="1" applyAlignment="1">
      <alignment horizontal="centerContinuous"/>
    </xf>
    <xf numFmtId="0" fontId="30" fillId="2" borderId="10" xfId="0" applyFont="1" applyFill="1" applyBorder="1" applyAlignment="1">
      <alignment horizontal="centerContinuous"/>
    </xf>
    <xf numFmtId="0" fontId="1" fillId="2" borderId="23" xfId="0" applyFont="1" applyFill="1" applyBorder="1" applyAlignment="1">
      <alignment horizontal="centerContinuous"/>
    </xf>
    <xf numFmtId="0" fontId="1" fillId="2" borderId="24" xfId="0" applyFont="1" applyFill="1" applyBorder="1" applyAlignment="1">
      <alignment horizontal="centerContinuous"/>
    </xf>
    <xf numFmtId="0" fontId="33" fillId="0" borderId="0" xfId="0" applyFont="1"/>
    <xf numFmtId="168" fontId="0" fillId="0" borderId="0" xfId="0" applyNumberFormat="1"/>
    <xf numFmtId="168" fontId="12" fillId="4" borderId="6" xfId="0" applyNumberFormat="1" applyFont="1" applyFill="1" applyBorder="1" applyAlignment="1">
      <alignment horizontal="center"/>
    </xf>
    <xf numFmtId="168" fontId="12" fillId="4" borderId="7" xfId="0" applyNumberFormat="1" applyFont="1" applyFill="1" applyBorder="1" applyAlignment="1">
      <alignment horizontal="center"/>
    </xf>
    <xf numFmtId="168" fontId="0" fillId="0" borderId="5" xfId="0" applyNumberFormat="1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0" fillId="2" borderId="0" xfId="0" applyFill="1" applyAlignment="1">
      <alignment horizontal="left"/>
    </xf>
    <xf numFmtId="0" fontId="32" fillId="0" borderId="0" xfId="0" applyFont="1" applyBorder="1"/>
    <xf numFmtId="171" fontId="0" fillId="0" borderId="1" xfId="0" applyNumberFormat="1" applyBorder="1"/>
    <xf numFmtId="165" fontId="0" fillId="0" borderId="1" xfId="0" applyNumberFormat="1" applyFont="1" applyFill="1" applyBorder="1"/>
    <xf numFmtId="0" fontId="23" fillId="0" borderId="0" xfId="0" applyFont="1" applyAlignment="1">
      <alignment horizontal="centerContinuous"/>
    </xf>
    <xf numFmtId="0" fontId="10" fillId="6" borderId="0" xfId="0" applyFont="1" applyFill="1" applyAlignment="1">
      <alignment horizontal="left"/>
    </xf>
    <xf numFmtId="0" fontId="10" fillId="2" borderId="1" xfId="0" applyFont="1" applyFill="1" applyBorder="1" applyAlignment="1">
      <alignment horizontal="left"/>
    </xf>
    <xf numFmtId="0" fontId="0" fillId="6" borderId="1" xfId="0" applyFill="1" applyBorder="1"/>
    <xf numFmtId="37" fontId="0" fillId="0" borderId="1" xfId="0" applyNumberFormat="1" applyBorder="1"/>
    <xf numFmtId="37" fontId="0" fillId="0" borderId="0" xfId="0" applyNumberFormat="1"/>
    <xf numFmtId="0" fontId="0" fillId="0" borderId="0" xfId="0" applyAlignment="1"/>
    <xf numFmtId="0" fontId="7" fillId="0" borderId="7" xfId="0" applyFont="1" applyBorder="1" applyAlignment="1">
      <alignment horizontal="centerContinuous" vertical="center" wrapText="1"/>
    </xf>
    <xf numFmtId="0" fontId="7" fillId="0" borderId="7" xfId="0" applyFont="1" applyBorder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6" xfId="0" applyFont="1" applyFill="1" applyBorder="1" applyAlignment="1">
      <alignment horizontal="centerContinuous"/>
    </xf>
    <xf numFmtId="0" fontId="0" fillId="0" borderId="0" xfId="0" applyFont="1" applyBorder="1"/>
    <xf numFmtId="0" fontId="0" fillId="2" borderId="0" xfId="0" applyFill="1" applyBorder="1"/>
    <xf numFmtId="0" fontId="1" fillId="2" borderId="6" xfId="0" applyFont="1" applyFill="1" applyBorder="1" applyAlignment="1"/>
    <xf numFmtId="0" fontId="1" fillId="2" borderId="8" xfId="0" applyFont="1" applyFill="1" applyBorder="1" applyAlignment="1"/>
    <xf numFmtId="0" fontId="15" fillId="5" borderId="6" xfId="0" applyFont="1" applyFill="1" applyBorder="1" applyAlignment="1">
      <alignment horizontal="center"/>
    </xf>
    <xf numFmtId="5" fontId="0" fillId="0" borderId="1" xfId="0" applyNumberFormat="1" applyBorder="1"/>
    <xf numFmtId="0" fontId="2" fillId="2" borderId="0" xfId="0" applyFont="1" applyFill="1"/>
    <xf numFmtId="0" fontId="15" fillId="5" borderId="1" xfId="0" applyFont="1" applyFill="1" applyBorder="1" applyAlignment="1">
      <alignment horizontal="center"/>
    </xf>
    <xf numFmtId="5" fontId="2" fillId="0" borderId="1" xfId="0" applyNumberFormat="1" applyFont="1" applyBorder="1"/>
    <xf numFmtId="37" fontId="2" fillId="0" borderId="1" xfId="0" applyNumberFormat="1" applyFont="1" applyBorder="1"/>
    <xf numFmtId="0" fontId="2" fillId="0" borderId="0" xfId="0" applyFont="1" applyAlignment="1">
      <alignment horizontal="centerContinuous"/>
    </xf>
    <xf numFmtId="0" fontId="2" fillId="0" borderId="1" xfId="0" applyFont="1" applyBorder="1"/>
    <xf numFmtId="0" fontId="6" fillId="0" borderId="0" xfId="0" applyFont="1"/>
    <xf numFmtId="0" fontId="0" fillId="0" borderId="6" xfId="0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0" fillId="2" borderId="6" xfId="0" applyFont="1" applyFill="1" applyBorder="1" applyAlignment="1">
      <alignment horizontal="left"/>
    </xf>
    <xf numFmtId="37" fontId="2" fillId="6" borderId="1" xfId="0" applyNumberFormat="1" applyFont="1" applyFill="1" applyBorder="1"/>
    <xf numFmtId="37" fontId="2" fillId="4" borderId="1" xfId="0" applyNumberFormat="1" applyFont="1" applyFill="1" applyBorder="1" applyAlignment="1">
      <alignment horizontal="centerContinuous"/>
    </xf>
    <xf numFmtId="10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0" fontId="25" fillId="0" borderId="0" xfId="0" applyFont="1" applyAlignment="1">
      <alignment horizontal="center" vertical="top"/>
    </xf>
    <xf numFmtId="0" fontId="16" fillId="0" borderId="0" xfId="0" applyFont="1" applyAlignment="1">
      <alignment vertical="top"/>
    </xf>
    <xf numFmtId="3" fontId="26" fillId="0" borderId="0" xfId="0" applyNumberFormat="1" applyFont="1" applyAlignment="1">
      <alignment horizontal="left" vertical="top"/>
    </xf>
    <xf numFmtId="0" fontId="26" fillId="0" borderId="0" xfId="0" applyFont="1" applyAlignment="1">
      <alignment vertical="top"/>
    </xf>
    <xf numFmtId="164" fontId="26" fillId="0" borderId="0" xfId="0" applyNumberFormat="1" applyFont="1" applyFill="1" applyBorder="1" applyAlignment="1">
      <alignment vertical="top"/>
    </xf>
    <xf numFmtId="3" fontId="26" fillId="0" borderId="0" xfId="0" applyNumberFormat="1" applyFont="1" applyBorder="1" applyAlignment="1">
      <alignment horizontal="left"/>
    </xf>
    <xf numFmtId="167" fontId="14" fillId="0" borderId="1" xfId="0" applyNumberFormat="1" applyFont="1" applyFill="1" applyBorder="1" applyAlignment="1">
      <alignment horizontal="center"/>
    </xf>
    <xf numFmtId="9" fontId="0" fillId="0" borderId="15" xfId="0" applyNumberFormat="1" applyFill="1" applyBorder="1"/>
    <xf numFmtId="9" fontId="0" fillId="0" borderId="1" xfId="0" applyNumberFormat="1" applyFill="1" applyBorder="1"/>
    <xf numFmtId="9" fontId="0" fillId="0" borderId="16" xfId="0" applyNumberFormat="1" applyFill="1" applyBorder="1"/>
    <xf numFmtId="9" fontId="0" fillId="0" borderId="17" xfId="0" applyNumberFormat="1" applyFill="1" applyBorder="1"/>
    <xf numFmtId="9" fontId="0" fillId="0" borderId="18" xfId="0" applyNumberFormat="1" applyFill="1" applyBorder="1"/>
    <xf numFmtId="9" fontId="0" fillId="0" borderId="19" xfId="0" applyNumberFormat="1" applyFill="1" applyBorder="1"/>
    <xf numFmtId="9" fontId="0" fillId="0" borderId="12" xfId="0" applyNumberFormat="1" applyFill="1" applyBorder="1"/>
    <xf numFmtId="9" fontId="0" fillId="0" borderId="13" xfId="0" applyNumberFormat="1" applyFill="1" applyBorder="1"/>
    <xf numFmtId="9" fontId="0" fillId="0" borderId="14" xfId="0" applyNumberFormat="1" applyFill="1" applyBorder="1"/>
    <xf numFmtId="0" fontId="17" fillId="0" borderId="0" xfId="0" applyFont="1" applyBorder="1"/>
    <xf numFmtId="0" fontId="40" fillId="0" borderId="0" xfId="0" applyFont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2" fillId="0" borderId="32" xfId="0" applyFont="1" applyBorder="1" applyAlignment="1">
      <alignment horizontal="centerContinuous"/>
    </xf>
    <xf numFmtId="0" fontId="0" fillId="0" borderId="33" xfId="0" applyBorder="1" applyAlignment="1">
      <alignment horizontal="centerContinuous"/>
    </xf>
    <xf numFmtId="164" fontId="11" fillId="7" borderId="1" xfId="1" applyNumberFormat="1" applyFont="1" applyFill="1" applyBorder="1" applyAlignment="1" applyProtection="1">
      <alignment horizontal="center"/>
      <protection locked="0"/>
    </xf>
    <xf numFmtId="173" fontId="0" fillId="0" borderId="1" xfId="0" applyNumberFormat="1" applyBorder="1"/>
    <xf numFmtId="174" fontId="0" fillId="14" borderId="1" xfId="0" applyNumberFormat="1" applyFill="1" applyBorder="1"/>
    <xf numFmtId="37" fontId="0" fillId="0" borderId="1" xfId="0" applyNumberFormat="1" applyFill="1" applyBorder="1"/>
    <xf numFmtId="164" fontId="19" fillId="0" borderId="0" xfId="0" applyNumberFormat="1" applyFont="1" applyFill="1" applyBorder="1" applyAlignment="1"/>
    <xf numFmtId="164" fontId="40" fillId="0" borderId="0" xfId="0" applyNumberFormat="1" applyFont="1" applyFill="1" applyBorder="1" applyAlignment="1"/>
    <xf numFmtId="3" fontId="0" fillId="7" borderId="1" xfId="0" applyNumberFormat="1" applyFill="1" applyBorder="1" applyProtection="1">
      <protection locked="0"/>
    </xf>
    <xf numFmtId="164" fontId="0" fillId="7" borderId="1" xfId="0" applyNumberFormat="1" applyFill="1" applyBorder="1" applyProtection="1">
      <protection locked="0"/>
    </xf>
    <xf numFmtId="3" fontId="0" fillId="7" borderId="1" xfId="0" applyNumberFormat="1" applyFill="1" applyBorder="1" applyAlignment="1" applyProtection="1">
      <alignment horizontal="right"/>
      <protection locked="0"/>
    </xf>
    <xf numFmtId="9" fontId="14" fillId="7" borderId="1" xfId="0" applyNumberFormat="1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  <protection locked="0"/>
    </xf>
    <xf numFmtId="0" fontId="0" fillId="7" borderId="8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Continuous"/>
    </xf>
    <xf numFmtId="166" fontId="29" fillId="7" borderId="1" xfId="0" applyNumberFormat="1" applyFont="1" applyFill="1" applyBorder="1" applyAlignment="1" applyProtection="1">
      <alignment horizontal="center"/>
      <protection locked="0"/>
    </xf>
    <xf numFmtId="168" fontId="14" fillId="7" borderId="1" xfId="0" applyNumberFormat="1" applyFont="1" applyFill="1" applyBorder="1" applyAlignment="1" applyProtection="1">
      <alignment horizontal="center"/>
      <protection locked="0"/>
    </xf>
    <xf numFmtId="171" fontId="14" fillId="7" borderId="1" xfId="0" applyNumberFormat="1" applyFont="1" applyFill="1" applyBorder="1" applyAlignment="1" applyProtection="1">
      <alignment horizontal="center"/>
      <protection locked="0"/>
    </xf>
    <xf numFmtId="168" fontId="0" fillId="0" borderId="1" xfId="0" applyNumberFormat="1" applyBorder="1" applyProtection="1">
      <protection locked="0"/>
    </xf>
    <xf numFmtId="9" fontId="0" fillId="7" borderId="15" xfId="0" applyNumberFormat="1" applyFill="1" applyBorder="1" applyProtection="1">
      <protection locked="0"/>
    </xf>
    <xf numFmtId="9" fontId="0" fillId="7" borderId="1" xfId="0" applyNumberFormat="1" applyFill="1" applyBorder="1" applyProtection="1">
      <protection locked="0"/>
    </xf>
    <xf numFmtId="9" fontId="0" fillId="7" borderId="16" xfId="0" applyNumberFormat="1" applyFill="1" applyBorder="1" applyProtection="1">
      <protection locked="0"/>
    </xf>
    <xf numFmtId="9" fontId="0" fillId="7" borderId="34" xfId="0" applyNumberFormat="1" applyFill="1" applyBorder="1" applyProtection="1">
      <protection locked="0"/>
    </xf>
    <xf numFmtId="9" fontId="0" fillId="7" borderId="12" xfId="0" applyNumberFormat="1" applyFill="1" applyBorder="1" applyProtection="1">
      <protection locked="0"/>
    </xf>
    <xf numFmtId="9" fontId="0" fillId="7" borderId="13" xfId="0" applyNumberFormat="1" applyFill="1" applyBorder="1" applyProtection="1">
      <protection locked="0"/>
    </xf>
    <xf numFmtId="9" fontId="0" fillId="7" borderId="14" xfId="0" applyNumberFormat="1" applyFill="1" applyBorder="1" applyProtection="1">
      <protection locked="0"/>
    </xf>
    <xf numFmtId="0" fontId="0" fillId="0" borderId="0" xfId="0" applyProtection="1"/>
    <xf numFmtId="37" fontId="0" fillId="7" borderId="1" xfId="0" applyNumberFormat="1" applyFill="1" applyBorder="1" applyProtection="1">
      <protection locked="0"/>
    </xf>
    <xf numFmtId="166" fontId="2" fillId="7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>
      <alignment horizontal="center" wrapText="1"/>
    </xf>
    <xf numFmtId="37" fontId="11" fillId="7" borderId="1" xfId="1" applyNumberFormat="1" applyFont="1" applyFill="1" applyBorder="1" applyAlignment="1" applyProtection="1">
      <alignment horizontal="right"/>
      <protection locked="0"/>
    </xf>
    <xf numFmtId="37" fontId="0" fillId="7" borderId="1" xfId="0" applyNumberFormat="1" applyFill="1" applyBorder="1" applyAlignment="1" applyProtection="1">
      <alignment horizontal="right"/>
      <protection locked="0"/>
    </xf>
    <xf numFmtId="171" fontId="6" fillId="0" borderId="0" xfId="0" applyNumberFormat="1" applyFont="1" applyAlignment="1">
      <alignment horizontal="left"/>
    </xf>
    <xf numFmtId="37" fontId="44" fillId="9" borderId="1" xfId="0" applyNumberFormat="1" applyFont="1" applyFill="1" applyBorder="1" applyAlignment="1"/>
    <xf numFmtId="0" fontId="16" fillId="0" borderId="0" xfId="0" applyFont="1" applyFill="1" applyAlignment="1">
      <alignment horizontal="left"/>
    </xf>
    <xf numFmtId="0" fontId="1" fillId="2" borderId="5" xfId="0" applyFont="1" applyFill="1" applyBorder="1" applyAlignment="1">
      <alignment horizontal="center"/>
    </xf>
    <xf numFmtId="175" fontId="0" fillId="0" borderId="0" xfId="0" applyNumberFormat="1" applyAlignment="1">
      <alignment horizontal="left"/>
    </xf>
    <xf numFmtId="37" fontId="45" fillId="9" borderId="1" xfId="0" applyNumberFormat="1" applyFont="1" applyFill="1" applyBorder="1" applyAlignment="1"/>
    <xf numFmtId="0" fontId="0" fillId="0" borderId="2" xfId="0" applyBorder="1" applyAlignment="1">
      <alignment horizontal="left"/>
    </xf>
    <xf numFmtId="0" fontId="7" fillId="0" borderId="7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Continuous" wrapText="1"/>
    </xf>
    <xf numFmtId="176" fontId="0" fillId="0" borderId="6" xfId="0" applyNumberFormat="1" applyBorder="1" applyAlignment="1">
      <alignment horizontal="left"/>
    </xf>
    <xf numFmtId="1" fontId="0" fillId="0" borderId="8" xfId="0" applyNumberFormat="1" applyBorder="1" applyAlignment="1">
      <alignment horizontal="left"/>
    </xf>
    <xf numFmtId="172" fontId="0" fillId="7" borderId="1" xfId="0" applyNumberFormat="1" applyFill="1" applyBorder="1"/>
    <xf numFmtId="0" fontId="1" fillId="0" borderId="0" xfId="0" applyFont="1"/>
    <xf numFmtId="0" fontId="16" fillId="0" borderId="0" xfId="0" applyFont="1"/>
    <xf numFmtId="0" fontId="43" fillId="0" borderId="6" xfId="0" applyFont="1" applyBorder="1" applyAlignment="1">
      <alignment horizontal="centerContinuous" vertical="center"/>
    </xf>
    <xf numFmtId="0" fontId="43" fillId="0" borderId="23" xfId="0" applyFont="1" applyBorder="1" applyAlignment="1">
      <alignment vertical="center"/>
    </xf>
    <xf numFmtId="0" fontId="43" fillId="0" borderId="8" xfId="0" applyFont="1" applyBorder="1" applyAlignment="1">
      <alignment horizontal="centerContinuous"/>
    </xf>
    <xf numFmtId="0" fontId="43" fillId="0" borderId="6" xfId="0" applyFont="1" applyBorder="1" applyAlignment="1">
      <alignment horizontal="centerContinuous"/>
    </xf>
    <xf numFmtId="172" fontId="0" fillId="0" borderId="0" xfId="0" applyNumberFormat="1"/>
    <xf numFmtId="177" fontId="0" fillId="0" borderId="1" xfId="0" applyNumberFormat="1" applyBorder="1" applyAlignment="1">
      <alignment horizontal="center"/>
    </xf>
    <xf numFmtId="0" fontId="3" fillId="0" borderId="0" xfId="0" applyFont="1"/>
    <xf numFmtId="0" fontId="32" fillId="0" borderId="0" xfId="0" applyFont="1" applyProtection="1"/>
    <xf numFmtId="0" fontId="46" fillId="0" borderId="0" xfId="0" applyFont="1"/>
    <xf numFmtId="165" fontId="0" fillId="0" borderId="0" xfId="0" applyNumberFormat="1"/>
    <xf numFmtId="165" fontId="2" fillId="0" borderId="0" xfId="0" applyNumberFormat="1" applyFont="1"/>
    <xf numFmtId="0" fontId="47" fillId="0" borderId="0" xfId="0" applyFont="1" applyProtection="1"/>
    <xf numFmtId="0" fontId="0" fillId="2" borderId="0" xfId="0" applyFill="1" applyProtection="1"/>
    <xf numFmtId="0" fontId="18" fillId="2" borderId="0" xfId="0" applyFont="1" applyFill="1" applyProtection="1"/>
    <xf numFmtId="0" fontId="0" fillId="2" borderId="0" xfId="0" applyFill="1" applyAlignment="1" applyProtection="1">
      <alignment horizontal="left"/>
    </xf>
    <xf numFmtId="0" fontId="2" fillId="0" borderId="0" xfId="0" applyFont="1" applyProtection="1"/>
    <xf numFmtId="0" fontId="0" fillId="0" borderId="0" xfId="0" applyAlignment="1" applyProtection="1">
      <alignment horizontal="left"/>
    </xf>
    <xf numFmtId="0" fontId="17" fillId="0" borderId="0" xfId="0" applyFont="1" applyProtection="1"/>
    <xf numFmtId="0" fontId="36" fillId="13" borderId="6" xfId="0" applyFont="1" applyFill="1" applyBorder="1" applyAlignment="1" applyProtection="1">
      <alignment horizontal="centerContinuous"/>
    </xf>
    <xf numFmtId="0" fontId="36" fillId="13" borderId="8" xfId="0" applyFont="1" applyFill="1" applyBorder="1" applyAlignment="1" applyProtection="1">
      <alignment horizontal="centerContinuous"/>
    </xf>
    <xf numFmtId="0" fontId="37" fillId="11" borderId="6" xfId="0" applyFont="1" applyFill="1" applyBorder="1" applyAlignment="1" applyProtection="1">
      <alignment horizontal="centerContinuous"/>
    </xf>
    <xf numFmtId="0" fontId="37" fillId="11" borderId="8" xfId="0" applyFont="1" applyFill="1" applyBorder="1" applyAlignment="1" applyProtection="1">
      <alignment horizontal="centerContinuous"/>
    </xf>
    <xf numFmtId="0" fontId="38" fillId="12" borderId="6" xfId="0" applyFont="1" applyFill="1" applyBorder="1" applyAlignment="1" applyProtection="1">
      <alignment horizontal="centerContinuous"/>
    </xf>
    <xf numFmtId="0" fontId="38" fillId="12" borderId="8" xfId="0" applyFont="1" applyFill="1" applyBorder="1" applyAlignment="1" applyProtection="1">
      <alignment horizontal="centerContinuous"/>
    </xf>
    <xf numFmtId="0" fontId="0" fillId="15" borderId="6" xfId="0" applyFont="1" applyFill="1" applyBorder="1" applyAlignment="1" applyProtection="1">
      <alignment horizontal="centerContinuous"/>
    </xf>
    <xf numFmtId="0" fontId="0" fillId="15" borderId="8" xfId="0" applyFont="1" applyFill="1" applyBorder="1" applyAlignment="1" applyProtection="1">
      <alignment horizontal="centerContinuous"/>
    </xf>
    <xf numFmtId="0" fontId="10" fillId="6" borderId="0" xfId="0" applyFont="1" applyFill="1" applyBorder="1" applyAlignment="1" applyProtection="1">
      <alignment horizontal="centerContinuous"/>
    </xf>
    <xf numFmtId="0" fontId="0" fillId="0" borderId="25" xfId="0" applyBorder="1" applyProtection="1"/>
    <xf numFmtId="0" fontId="10" fillId="2" borderId="6" xfId="0" applyFont="1" applyFill="1" applyBorder="1" applyAlignment="1" applyProtection="1">
      <alignment horizontal="centerContinuous"/>
    </xf>
    <xf numFmtId="0" fontId="10" fillId="2" borderId="7" xfId="0" applyFont="1" applyFill="1" applyBorder="1" applyAlignment="1" applyProtection="1">
      <alignment horizontal="centerContinuous"/>
    </xf>
    <xf numFmtId="0" fontId="10" fillId="2" borderId="8" xfId="0" applyFont="1" applyFill="1" applyBorder="1" applyAlignment="1" applyProtection="1">
      <alignment horizontal="centerContinuous"/>
    </xf>
    <xf numFmtId="0" fontId="16" fillId="0" borderId="0" xfId="0" applyFont="1" applyProtection="1"/>
    <xf numFmtId="0" fontId="1" fillId="0" borderId="0" xfId="0" applyFont="1" applyProtection="1"/>
    <xf numFmtId="0" fontId="16" fillId="0" borderId="0" xfId="0" applyFont="1" applyAlignment="1" applyProtection="1">
      <alignment horizontal="left"/>
    </xf>
    <xf numFmtId="0" fontId="34" fillId="3" borderId="1" xfId="0" applyFont="1" applyFill="1" applyBorder="1" applyAlignment="1" applyProtection="1">
      <alignment horizontal="centerContinuous"/>
    </xf>
    <xf numFmtId="0" fontId="10" fillId="3" borderId="1" xfId="0" applyFont="1" applyFill="1" applyBorder="1" applyAlignment="1" applyProtection="1">
      <alignment horizontal="centerContinuous"/>
    </xf>
    <xf numFmtId="0" fontId="10" fillId="3" borderId="3" xfId="0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Continuous"/>
    </xf>
    <xf numFmtId="0" fontId="10" fillId="3" borderId="8" xfId="0" applyFont="1" applyFill="1" applyBorder="1" applyAlignment="1" applyProtection="1">
      <alignment horizontal="centerContinuous"/>
    </xf>
    <xf numFmtId="0" fontId="29" fillId="0" borderId="0" xfId="0" applyFont="1" applyProtection="1"/>
    <xf numFmtId="0" fontId="46" fillId="0" borderId="0" xfId="0" applyFont="1" applyProtection="1"/>
    <xf numFmtId="168" fontId="29" fillId="10" borderId="0" xfId="0" applyNumberFormat="1" applyFont="1" applyFill="1" applyBorder="1" applyAlignment="1" applyProtection="1">
      <alignment horizontal="right"/>
    </xf>
    <xf numFmtId="168" fontId="29" fillId="10" borderId="0" xfId="0" applyNumberFormat="1" applyFont="1" applyFill="1" applyBorder="1" applyAlignment="1" applyProtection="1">
      <alignment horizontal="left"/>
    </xf>
    <xf numFmtId="168" fontId="0" fillId="0" borderId="1" xfId="0" applyNumberFormat="1" applyFont="1" applyFill="1" applyBorder="1" applyAlignment="1" applyProtection="1">
      <alignment horizontal="center"/>
    </xf>
    <xf numFmtId="168" fontId="0" fillId="0" borderId="6" xfId="0" applyNumberFormat="1" applyFont="1" applyFill="1" applyBorder="1" applyAlignment="1" applyProtection="1">
      <alignment horizontal="center"/>
    </xf>
    <xf numFmtId="168" fontId="29" fillId="0" borderId="8" xfId="0" applyNumberFormat="1" applyFont="1" applyFill="1" applyBorder="1" applyAlignment="1" applyProtection="1">
      <alignment horizontal="center"/>
    </xf>
    <xf numFmtId="170" fontId="29" fillId="0" borderId="1" xfId="0" applyNumberFormat="1" applyFont="1" applyFill="1" applyBorder="1" applyAlignment="1" applyProtection="1">
      <alignment horizontal="left"/>
    </xf>
    <xf numFmtId="0" fontId="32" fillId="0" borderId="25" xfId="0" applyFont="1" applyBorder="1" applyProtection="1"/>
    <xf numFmtId="168" fontId="35" fillId="10" borderId="0" xfId="0" applyNumberFormat="1" applyFont="1" applyFill="1" applyBorder="1" applyAlignment="1" applyProtection="1">
      <alignment horizontal="right"/>
    </xf>
    <xf numFmtId="168" fontId="29" fillId="10" borderId="1" xfId="0" applyNumberFormat="1" applyFont="1" applyFill="1" applyBorder="1" applyAlignment="1" applyProtection="1">
      <alignment horizontal="center"/>
    </xf>
    <xf numFmtId="170" fontId="29" fillId="10" borderId="1" xfId="0" applyNumberFormat="1" applyFont="1" applyFill="1" applyBorder="1" applyAlignment="1" applyProtection="1">
      <alignment horizontal="center"/>
    </xf>
    <xf numFmtId="170" fontId="0" fillId="0" borderId="5" xfId="0" applyNumberFormat="1" applyFont="1" applyFill="1" applyBorder="1" applyAlignment="1" applyProtection="1">
      <alignment horizontal="center"/>
    </xf>
    <xf numFmtId="168" fontId="29" fillId="0" borderId="1" xfId="0" applyNumberFormat="1" applyFont="1" applyFill="1" applyBorder="1" applyAlignment="1" applyProtection="1">
      <alignment horizontal="center"/>
    </xf>
    <xf numFmtId="170" fontId="0" fillId="0" borderId="1" xfId="0" applyNumberFormat="1" applyFont="1" applyFill="1" applyBorder="1" applyAlignment="1" applyProtection="1">
      <alignment horizontal="center"/>
    </xf>
    <xf numFmtId="0" fontId="39" fillId="3" borderId="1" xfId="0" applyFont="1" applyFill="1" applyBorder="1" applyAlignment="1" applyProtection="1">
      <alignment horizontal="centerContinuous"/>
    </xf>
    <xf numFmtId="168" fontId="10" fillId="3" borderId="1" xfId="0" applyNumberFormat="1" applyFont="1" applyFill="1" applyBorder="1" applyAlignment="1" applyProtection="1">
      <alignment horizontal="center"/>
    </xf>
    <xf numFmtId="0" fontId="10" fillId="3" borderId="6" xfId="0" applyFont="1" applyFill="1" applyBorder="1" applyAlignment="1" applyProtection="1">
      <alignment horizontal="center"/>
    </xf>
    <xf numFmtId="168" fontId="16" fillId="10" borderId="0" xfId="0" applyNumberFormat="1" applyFont="1" applyFill="1" applyBorder="1" applyAlignment="1" applyProtection="1">
      <alignment horizontal="right"/>
    </xf>
    <xf numFmtId="168" fontId="16" fillId="10" borderId="0" xfId="0" applyNumberFormat="1" applyFont="1" applyFill="1" applyBorder="1" applyAlignment="1" applyProtection="1">
      <alignment horizontal="left"/>
    </xf>
    <xf numFmtId="168" fontId="29" fillId="0" borderId="1" xfId="0" quotePrefix="1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horizontal="center"/>
    </xf>
    <xf numFmtId="0" fontId="0" fillId="0" borderId="25" xfId="0" applyFont="1" applyBorder="1" applyProtection="1"/>
    <xf numFmtId="0" fontId="14" fillId="5" borderId="6" xfId="0" applyFont="1" applyFill="1" applyBorder="1" applyProtection="1"/>
    <xf numFmtId="0" fontId="15" fillId="5" borderId="7" xfId="0" applyFont="1" applyFill="1" applyBorder="1" applyAlignment="1" applyProtection="1">
      <alignment horizontal="center"/>
    </xf>
    <xf numFmtId="0" fontId="15" fillId="5" borderId="8" xfId="0" applyFont="1" applyFill="1" applyBorder="1" applyAlignment="1" applyProtection="1">
      <alignment horizontal="center"/>
    </xf>
    <xf numFmtId="0" fontId="15" fillId="2" borderId="6" xfId="0" applyFont="1" applyFill="1" applyBorder="1" applyAlignment="1" applyProtection="1">
      <alignment horizontal="center"/>
    </xf>
    <xf numFmtId="0" fontId="15" fillId="2" borderId="7" xfId="0" applyFont="1" applyFill="1" applyBorder="1" applyAlignment="1" applyProtection="1">
      <alignment horizontal="center"/>
    </xf>
    <xf numFmtId="0" fontId="15" fillId="2" borderId="8" xfId="0" applyFont="1" applyFill="1" applyBorder="1" applyAlignment="1" applyProtection="1">
      <alignment horizontal="center"/>
    </xf>
    <xf numFmtId="0" fontId="2" fillId="3" borderId="6" xfId="0" applyFont="1" applyFill="1" applyBorder="1" applyProtection="1"/>
    <xf numFmtId="0" fontId="15" fillId="4" borderId="1" xfId="0" applyFont="1" applyFill="1" applyBorder="1" applyAlignment="1" applyProtection="1">
      <alignment horizontal="center"/>
    </xf>
    <xf numFmtId="168" fontId="0" fillId="0" borderId="1" xfId="0" applyNumberFormat="1" applyBorder="1" applyAlignment="1" applyProtection="1">
      <alignment horizontal="left"/>
    </xf>
    <xf numFmtId="168" fontId="0" fillId="0" borderId="1" xfId="0" applyNumberFormat="1" applyBorder="1" applyProtection="1"/>
    <xf numFmtId="0" fontId="43" fillId="0" borderId="0" xfId="0" applyFont="1" applyBorder="1"/>
    <xf numFmtId="5" fontId="0" fillId="0" borderId="0" xfId="0" applyNumberFormat="1"/>
    <xf numFmtId="166" fontId="0" fillId="7" borderId="1" xfId="0" applyNumberFormat="1" applyFill="1" applyBorder="1" applyProtection="1">
      <protection locked="0"/>
    </xf>
    <xf numFmtId="0" fontId="10" fillId="2" borderId="6" xfId="0" applyFont="1" applyFill="1" applyBorder="1" applyAlignment="1">
      <alignment horizontal="center"/>
    </xf>
    <xf numFmtId="170" fontId="2" fillId="16" borderId="37" xfId="0" applyNumberFormat="1" applyFont="1" applyFill="1" applyBorder="1" applyAlignment="1" applyProtection="1">
      <alignment horizontal="center"/>
      <protection locked="0"/>
    </xf>
    <xf numFmtId="170" fontId="2" fillId="16" borderId="38" xfId="0" applyNumberFormat="1" applyFont="1" applyFill="1" applyBorder="1" applyAlignment="1" applyProtection="1">
      <alignment horizontal="center"/>
      <protection locked="0"/>
    </xf>
    <xf numFmtId="170" fontId="46" fillId="16" borderId="37" xfId="0" applyNumberFormat="1" applyFont="1" applyFill="1" applyBorder="1" applyAlignment="1" applyProtection="1">
      <alignment horizontal="center"/>
      <protection locked="0"/>
    </xf>
    <xf numFmtId="170" fontId="46" fillId="16" borderId="38" xfId="0" applyNumberFormat="1" applyFont="1" applyFill="1" applyBorder="1" applyAlignment="1" applyProtection="1">
      <alignment horizontal="center"/>
      <protection locked="0"/>
    </xf>
    <xf numFmtId="172" fontId="2" fillId="7" borderId="1" xfId="0" applyNumberFormat="1" applyFont="1" applyFill="1" applyBorder="1" applyAlignment="1" applyProtection="1">
      <alignment horizontal="center"/>
      <protection locked="0"/>
    </xf>
    <xf numFmtId="171" fontId="44" fillId="10" borderId="0" xfId="0" applyNumberFormat="1" applyFont="1" applyFill="1" applyAlignment="1">
      <alignment horizontal="left"/>
    </xf>
    <xf numFmtId="168" fontId="0" fillId="7" borderId="1" xfId="0" applyNumberFormat="1" applyFont="1" applyFill="1" applyBorder="1" applyAlignment="1" applyProtection="1">
      <alignment horizontal="center"/>
      <protection locked="0"/>
    </xf>
    <xf numFmtId="0" fontId="39" fillId="3" borderId="1" xfId="0" applyFont="1" applyFill="1" applyBorder="1" applyAlignment="1" applyProtection="1">
      <alignment horizontal="centerContinuous"/>
      <protection locked="0"/>
    </xf>
    <xf numFmtId="168" fontId="0" fillId="0" borderId="1" xfId="0" applyNumberFormat="1" applyFont="1" applyFill="1" applyBorder="1" applyAlignment="1" applyProtection="1">
      <alignment horizontal="center"/>
      <protection locked="0"/>
    </xf>
    <xf numFmtId="168" fontId="29" fillId="0" borderId="6" xfId="0" applyNumberFormat="1" applyFont="1" applyFill="1" applyBorder="1" applyAlignment="1" applyProtection="1">
      <alignment horizontal="center"/>
    </xf>
    <xf numFmtId="0" fontId="0" fillId="0" borderId="0" xfId="0" applyProtection="1">
      <protection locked="0"/>
    </xf>
    <xf numFmtId="0" fontId="40" fillId="0" borderId="0" xfId="0" applyFont="1" applyProtection="1"/>
    <xf numFmtId="168" fontId="17" fillId="0" borderId="1" xfId="0" applyNumberFormat="1" applyFont="1" applyFill="1" applyBorder="1" applyAlignment="1" applyProtection="1">
      <alignment horizontal="center"/>
      <protection locked="0"/>
    </xf>
    <xf numFmtId="168" fontId="29" fillId="17" borderId="1" xfId="0" applyNumberFormat="1" applyFont="1" applyFill="1" applyBorder="1" applyAlignment="1" applyProtection="1">
      <alignment horizontal="center"/>
    </xf>
    <xf numFmtId="168" fontId="0" fillId="17" borderId="1" xfId="0" applyNumberFormat="1" applyFont="1" applyFill="1" applyBorder="1" applyAlignment="1" applyProtection="1">
      <alignment horizontal="center"/>
    </xf>
    <xf numFmtId="170" fontId="17" fillId="17" borderId="1" xfId="0" applyNumberFormat="1" applyFont="1" applyFill="1" applyBorder="1" applyAlignment="1" applyProtection="1">
      <alignment horizontal="center"/>
    </xf>
    <xf numFmtId="168" fontId="17" fillId="17" borderId="1" xfId="0" applyNumberFormat="1" applyFont="1" applyFill="1" applyBorder="1" applyAlignment="1" applyProtection="1">
      <alignment horizontal="center"/>
    </xf>
    <xf numFmtId="170" fontId="0" fillId="17" borderId="1" xfId="0" applyNumberFormat="1" applyFont="1" applyFill="1" applyBorder="1" applyAlignment="1" applyProtection="1">
      <alignment horizontal="center"/>
    </xf>
    <xf numFmtId="0" fontId="52" fillId="0" borderId="0" xfId="0" applyFont="1"/>
    <xf numFmtId="171" fontId="44" fillId="0" borderId="0" xfId="0" applyNumberFormat="1" applyFont="1" applyFill="1" applyAlignment="1">
      <alignment horizontal="left"/>
    </xf>
    <xf numFmtId="171" fontId="44" fillId="0" borderId="0" xfId="0" applyNumberFormat="1" applyFont="1" applyAlignment="1">
      <alignment horizontal="left"/>
    </xf>
    <xf numFmtId="168" fontId="29" fillId="17" borderId="1" xfId="0" quotePrefix="1" applyNumberFormat="1" applyFont="1" applyFill="1" applyBorder="1" applyAlignment="1" applyProtection="1">
      <alignment horizontal="center"/>
    </xf>
    <xf numFmtId="168" fontId="16" fillId="10" borderId="1" xfId="0" applyNumberFormat="1" applyFont="1" applyFill="1" applyBorder="1" applyAlignment="1" applyProtection="1">
      <alignment horizontal="center"/>
    </xf>
    <xf numFmtId="168" fontId="51" fillId="17" borderId="1" xfId="0" quotePrefix="1" applyNumberFormat="1" applyFont="1" applyFill="1" applyBorder="1" applyAlignment="1" applyProtection="1">
      <alignment horizontal="center"/>
    </xf>
    <xf numFmtId="170" fontId="51" fillId="17" borderId="1" xfId="0" applyNumberFormat="1" applyFont="1" applyFill="1" applyBorder="1" applyAlignment="1" applyProtection="1">
      <alignment horizontal="center"/>
    </xf>
    <xf numFmtId="168" fontId="0" fillId="7" borderId="8" xfId="0" applyNumberFormat="1" applyFont="1" applyFill="1" applyBorder="1" applyAlignment="1" applyProtection="1">
      <alignment horizontal="center"/>
      <protection locked="0"/>
    </xf>
    <xf numFmtId="168" fontId="0" fillId="0" borderId="3" xfId="0" applyNumberFormat="1" applyFont="1" applyFill="1" applyBorder="1" applyAlignment="1" applyProtection="1">
      <alignment horizontal="center"/>
    </xf>
    <xf numFmtId="168" fontId="29" fillId="0" borderId="5" xfId="0" applyNumberFormat="1" applyFont="1" applyFill="1" applyBorder="1" applyAlignment="1" applyProtection="1">
      <alignment horizontal="center"/>
    </xf>
    <xf numFmtId="168" fontId="0" fillId="16" borderId="39" xfId="0" applyNumberFormat="1" applyFont="1" applyFill="1" applyBorder="1" applyAlignment="1" applyProtection="1">
      <alignment horizontal="center"/>
      <protection locked="0"/>
    </xf>
    <xf numFmtId="9" fontId="0" fillId="10" borderId="15" xfId="0" applyNumberFormat="1" applyFill="1" applyBorder="1" applyProtection="1"/>
    <xf numFmtId="9" fontId="0" fillId="10" borderId="1" xfId="0" applyNumberFormat="1" applyFill="1" applyBorder="1" applyProtection="1"/>
    <xf numFmtId="9" fontId="0" fillId="10" borderId="16" xfId="0" applyNumberFormat="1" applyFill="1" applyBorder="1" applyProtection="1"/>
    <xf numFmtId="9" fontId="0" fillId="10" borderId="17" xfId="0" applyNumberFormat="1" applyFill="1" applyBorder="1" applyProtection="1"/>
    <xf numFmtId="9" fontId="0" fillId="10" borderId="18" xfId="0" applyNumberFormat="1" applyFill="1" applyBorder="1" applyProtection="1"/>
    <xf numFmtId="9" fontId="0" fillId="10" borderId="19" xfId="0" applyNumberFormat="1" applyFill="1" applyBorder="1" applyProtection="1"/>
    <xf numFmtId="172" fontId="40" fillId="7" borderId="1" xfId="0" applyNumberFormat="1" applyFont="1" applyFill="1" applyBorder="1" applyAlignment="1" applyProtection="1">
      <alignment horizontal="center"/>
      <protection locked="0"/>
    </xf>
    <xf numFmtId="9" fontId="0" fillId="0" borderId="15" xfId="0" applyNumberFormat="1" applyFill="1" applyBorder="1" applyProtection="1"/>
    <xf numFmtId="9" fontId="0" fillId="0" borderId="1" xfId="0" applyNumberFormat="1" applyFill="1" applyBorder="1" applyProtection="1"/>
    <xf numFmtId="9" fontId="0" fillId="0" borderId="16" xfId="0" applyNumberFormat="1" applyFill="1" applyBorder="1" applyProtection="1"/>
    <xf numFmtId="9" fontId="0" fillId="0" borderId="17" xfId="0" applyNumberFormat="1" applyFill="1" applyBorder="1" applyProtection="1"/>
    <xf numFmtId="9" fontId="0" fillId="0" borderId="18" xfId="0" applyNumberFormat="1" applyFill="1" applyBorder="1" applyProtection="1"/>
    <xf numFmtId="9" fontId="0" fillId="0" borderId="19" xfId="0" applyNumberFormat="1" applyFill="1" applyBorder="1" applyProtection="1"/>
    <xf numFmtId="168" fontId="32" fillId="10" borderId="0" xfId="0" applyNumberFormat="1" applyFont="1" applyFill="1" applyBorder="1" applyAlignment="1" applyProtection="1">
      <alignment horizontal="left"/>
    </xf>
    <xf numFmtId="0" fontId="47" fillId="0" borderId="0" xfId="0" applyFont="1"/>
    <xf numFmtId="178" fontId="0" fillId="0" borderId="1" xfId="2" applyNumberFormat="1" applyFont="1" applyBorder="1"/>
    <xf numFmtId="178" fontId="2" fillId="0" borderId="1" xfId="2" applyNumberFormat="1" applyFont="1" applyBorder="1"/>
    <xf numFmtId="0" fontId="6" fillId="0" borderId="0" xfId="0" applyFont="1" applyProtection="1"/>
    <xf numFmtId="0" fontId="44" fillId="0" borderId="0" xfId="0" applyFont="1" applyProtection="1">
      <protection hidden="1"/>
    </xf>
    <xf numFmtId="37" fontId="0" fillId="0" borderId="1" xfId="0" applyNumberFormat="1" applyBorder="1" applyAlignment="1">
      <alignment horizontal="right"/>
    </xf>
    <xf numFmtId="3" fontId="0" fillId="0" borderId="1" xfId="0" applyNumberFormat="1" applyFont="1" applyFill="1" applyBorder="1"/>
    <xf numFmtId="0" fontId="45" fillId="18" borderId="1" xfId="0" applyFont="1" applyFill="1" applyBorder="1"/>
    <xf numFmtId="0" fontId="0" fillId="7" borderId="9" xfId="0" applyFill="1" applyBorder="1" applyAlignment="1" applyProtection="1">
      <alignment horizontal="center"/>
      <protection locked="0"/>
    </xf>
    <xf numFmtId="0" fontId="0" fillId="7" borderId="10" xfId="0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0" fillId="7" borderId="40" xfId="0" applyFill="1" applyBorder="1" applyAlignment="1" applyProtection="1">
      <alignment horizontal="center"/>
      <protection locked="0"/>
    </xf>
    <xf numFmtId="0" fontId="0" fillId="7" borderId="41" xfId="0" applyFill="1" applyBorder="1" applyAlignment="1" applyProtection="1">
      <alignment horizontal="center"/>
    </xf>
    <xf numFmtId="0" fontId="0" fillId="7" borderId="41" xfId="0" applyFill="1" applyBorder="1" applyAlignment="1" applyProtection="1">
      <alignment horizontal="center"/>
      <protection locked="0"/>
    </xf>
    <xf numFmtId="0" fontId="0" fillId="7" borderId="42" xfId="0" applyFill="1" applyBorder="1" applyAlignment="1" applyProtection="1">
      <alignment horizontal="center"/>
      <protection locked="0"/>
    </xf>
    <xf numFmtId="37" fontId="0" fillId="7" borderId="3" xfId="0" applyNumberFormat="1" applyFill="1" applyBorder="1" applyAlignment="1" applyProtection="1">
      <alignment horizontal="right"/>
      <protection locked="0"/>
    </xf>
    <xf numFmtId="37" fontId="0" fillId="7" borderId="13" xfId="0" applyNumberFormat="1" applyFill="1" applyBorder="1" applyAlignment="1" applyProtection="1">
      <alignment horizontal="right"/>
      <protection locked="0"/>
    </xf>
    <xf numFmtId="164" fontId="0" fillId="7" borderId="3" xfId="0" applyNumberFormat="1" applyFill="1" applyBorder="1" applyProtection="1">
      <protection locked="0"/>
    </xf>
    <xf numFmtId="164" fontId="0" fillId="14" borderId="13" xfId="0" applyNumberFormat="1" applyFill="1" applyBorder="1" applyProtection="1">
      <protection locked="0"/>
    </xf>
    <xf numFmtId="164" fontId="0" fillId="14" borderId="1" xfId="0" applyNumberFormat="1" applyFill="1" applyBorder="1" applyProtection="1">
      <protection locked="0"/>
    </xf>
    <xf numFmtId="179" fontId="17" fillId="0" borderId="0" xfId="0" applyNumberFormat="1" applyFont="1" applyAlignment="1">
      <alignment wrapText="1"/>
    </xf>
    <xf numFmtId="179" fontId="17" fillId="0" borderId="36" xfId="0" applyNumberFormat="1" applyFont="1" applyBorder="1" applyAlignment="1">
      <alignment wrapText="1"/>
    </xf>
    <xf numFmtId="0" fontId="19" fillId="0" borderId="0" xfId="0" applyFont="1"/>
    <xf numFmtId="0" fontId="0" fillId="7" borderId="23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</xf>
    <xf numFmtId="0" fontId="0" fillId="7" borderId="2" xfId="0" applyFill="1" applyBorder="1" applyAlignment="1" applyProtection="1">
      <alignment horizontal="center"/>
      <protection locked="0"/>
    </xf>
    <xf numFmtId="0" fontId="0" fillId="7" borderId="24" xfId="0" applyFill="1" applyBorder="1" applyAlignment="1" applyProtection="1">
      <alignment horizontal="center"/>
      <protection locked="0"/>
    </xf>
    <xf numFmtId="0" fontId="0" fillId="7" borderId="43" xfId="0" applyFill="1" applyBorder="1" applyAlignment="1" applyProtection="1">
      <alignment horizontal="center"/>
      <protection locked="0"/>
    </xf>
    <xf numFmtId="0" fontId="0" fillId="7" borderId="44" xfId="0" applyFill="1" applyBorder="1" applyAlignment="1" applyProtection="1">
      <alignment horizontal="center"/>
    </xf>
    <xf numFmtId="0" fontId="0" fillId="7" borderId="44" xfId="0" applyFill="1" applyBorder="1" applyAlignment="1" applyProtection="1">
      <alignment horizontal="center"/>
      <protection locked="0"/>
    </xf>
    <xf numFmtId="0" fontId="0" fillId="7" borderId="45" xfId="0" applyFill="1" applyBorder="1" applyAlignment="1" applyProtection="1">
      <alignment horizontal="center"/>
      <protection locked="0"/>
    </xf>
    <xf numFmtId="37" fontId="0" fillId="7" borderId="5" xfId="0" applyNumberFormat="1" applyFill="1" applyBorder="1" applyAlignment="1" applyProtection="1">
      <alignment horizontal="right"/>
      <protection locked="0"/>
    </xf>
    <xf numFmtId="37" fontId="0" fillId="7" borderId="18" xfId="0" applyNumberFormat="1" applyFill="1" applyBorder="1" applyAlignment="1" applyProtection="1">
      <alignment horizontal="right"/>
      <protection locked="0"/>
    </xf>
    <xf numFmtId="164" fontId="0" fillId="14" borderId="5" xfId="0" applyNumberFormat="1" applyFill="1" applyBorder="1" applyProtection="1">
      <protection locked="0"/>
    </xf>
    <xf numFmtId="164" fontId="0" fillId="7" borderId="18" xfId="0" applyNumberFormat="1" applyFill="1" applyBorder="1" applyProtection="1">
      <protection locked="0"/>
    </xf>
    <xf numFmtId="0" fontId="19" fillId="0" borderId="0" xfId="0" applyFont="1" applyProtection="1"/>
    <xf numFmtId="0" fontId="54" fillId="0" borderId="0" xfId="0" applyFont="1" applyProtection="1"/>
    <xf numFmtId="177" fontId="17" fillId="0" borderId="1" xfId="0" applyNumberFormat="1" applyFont="1" applyBorder="1" applyAlignment="1">
      <alignment horizontal="center"/>
    </xf>
    <xf numFmtId="0" fontId="46" fillId="0" borderId="0" xfId="0" applyFont="1" applyAlignment="1" applyProtection="1">
      <alignment horizontal="left"/>
    </xf>
    <xf numFmtId="177" fontId="17" fillId="0" borderId="1" xfId="0" quotePrefix="1" applyNumberFormat="1" applyFont="1" applyBorder="1" applyAlignment="1">
      <alignment horizontal="center"/>
    </xf>
    <xf numFmtId="177" fontId="29" fillId="0" borderId="1" xfId="0" applyNumberFormat="1" applyFont="1" applyBorder="1" applyAlignment="1">
      <alignment horizontal="center"/>
    </xf>
    <xf numFmtId="172" fontId="46" fillId="7" borderId="1" xfId="0" applyNumberFormat="1" applyFont="1" applyFill="1" applyBorder="1" applyAlignment="1" applyProtection="1">
      <alignment horizontal="center"/>
      <protection locked="0"/>
    </xf>
    <xf numFmtId="177" fontId="29" fillId="0" borderId="1" xfId="0" quotePrefix="1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56" fillId="0" borderId="0" xfId="0" applyFont="1"/>
    <xf numFmtId="37" fontId="58" fillId="0" borderId="1" xfId="0" applyNumberFormat="1" applyFont="1" applyBorder="1"/>
    <xf numFmtId="0" fontId="3" fillId="0" borderId="7" xfId="0" applyFont="1" applyBorder="1" applyAlignment="1">
      <alignment horizontal="center"/>
    </xf>
    <xf numFmtId="168" fontId="1" fillId="9" borderId="0" xfId="0" applyNumberFormat="1" applyFont="1" applyFill="1" applyAlignment="1">
      <alignment horizontal="left" vertical="top" wrapText="1"/>
    </xf>
    <xf numFmtId="0" fontId="43" fillId="0" borderId="9" xfId="0" applyFont="1" applyFill="1" applyBorder="1" applyAlignment="1">
      <alignment horizontal="left" vertical="top" wrapText="1"/>
    </xf>
    <xf numFmtId="0" fontId="43" fillId="0" borderId="10" xfId="0" applyFont="1" applyFill="1" applyBorder="1" applyAlignment="1">
      <alignment horizontal="left" vertical="top" wrapText="1"/>
    </xf>
    <xf numFmtId="0" fontId="43" fillId="0" borderId="11" xfId="0" applyFont="1" applyFill="1" applyBorder="1" applyAlignment="1">
      <alignment horizontal="left" vertical="top" wrapText="1"/>
    </xf>
    <xf numFmtId="0" fontId="43" fillId="0" borderId="35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0" fontId="43" fillId="0" borderId="36" xfId="0" applyFont="1" applyFill="1" applyBorder="1" applyAlignment="1">
      <alignment horizontal="left" vertical="top" wrapText="1"/>
    </xf>
    <xf numFmtId="0" fontId="43" fillId="0" borderId="23" xfId="0" applyFont="1" applyFill="1" applyBorder="1" applyAlignment="1">
      <alignment horizontal="left" vertical="top" wrapText="1"/>
    </xf>
    <xf numFmtId="0" fontId="43" fillId="0" borderId="2" xfId="0" applyFont="1" applyFill="1" applyBorder="1" applyAlignment="1">
      <alignment horizontal="left" vertical="top" wrapText="1"/>
    </xf>
    <xf numFmtId="0" fontId="43" fillId="0" borderId="24" xfId="0" applyFont="1" applyFill="1" applyBorder="1" applyAlignment="1">
      <alignment horizontal="left" vertical="top" wrapText="1"/>
    </xf>
  </cellXfs>
  <cellStyles count="3">
    <cellStyle name="Comma" xfId="2" builtinId="3"/>
    <cellStyle name="Normal" xfId="0" builtinId="0"/>
    <cellStyle name="Percent" xfId="1" builtinId="5"/>
  </cellStyles>
  <dxfs count="198"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6EFCE"/>
      <color rgb="FFFFFF99"/>
      <color rgb="FFFFC7CE"/>
      <color rgb="FF9C0006"/>
      <color rgb="FF006100"/>
      <color rgb="FF9C6500"/>
      <color rgb="FFFFFFCC"/>
      <color rgb="FFFFCCCC"/>
      <color rgb="FF663300"/>
      <color rgb="FF9BE1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285749</xdr:colOff>
      <xdr:row>6</xdr:row>
      <xdr:rowOff>95250</xdr:rowOff>
    </xdr:from>
    <xdr:to>
      <xdr:col>19</xdr:col>
      <xdr:colOff>287337</xdr:colOff>
      <xdr:row>74</xdr:row>
      <xdr:rowOff>166688</xdr:rowOff>
    </xdr:to>
    <xdr:cxnSp macro="">
      <xdr:nvCxnSpPr>
        <xdr:cNvPr id="2" name="Straight Arrow Connector 1"/>
        <xdr:cNvCxnSpPr/>
      </xdr:nvCxnSpPr>
      <xdr:spPr>
        <a:xfrm flipH="1">
          <a:off x="10929937" y="2000250"/>
          <a:ext cx="1588" cy="4750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308770</xdr:colOff>
      <xdr:row>6</xdr:row>
      <xdr:rowOff>140495</xdr:rowOff>
    </xdr:from>
    <xdr:to>
      <xdr:col>15</xdr:col>
      <xdr:colOff>309563</xdr:colOff>
      <xdr:row>40</xdr:row>
      <xdr:rowOff>166688</xdr:rowOff>
    </xdr:to>
    <xdr:cxnSp macro="">
      <xdr:nvCxnSpPr>
        <xdr:cNvPr id="3" name="Straight Arrow Connector 2"/>
        <xdr:cNvCxnSpPr/>
      </xdr:nvCxnSpPr>
      <xdr:spPr>
        <a:xfrm>
          <a:off x="8857458" y="1473995"/>
          <a:ext cx="793" cy="23717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68357</xdr:colOff>
      <xdr:row>32</xdr:row>
      <xdr:rowOff>180974</xdr:rowOff>
    </xdr:from>
    <xdr:to>
      <xdr:col>8</xdr:col>
      <xdr:colOff>239807</xdr:colOff>
      <xdr:row>38</xdr:row>
      <xdr:rowOff>0</xdr:rowOff>
    </xdr:to>
    <xdr:sp macro="" textlink="">
      <xdr:nvSpPr>
        <xdr:cNvPr id="2" name="Right Brace 1"/>
        <xdr:cNvSpPr/>
      </xdr:nvSpPr>
      <xdr:spPr>
        <a:xfrm>
          <a:off x="5152736" y="6467474"/>
          <a:ext cx="171450" cy="962026"/>
        </a:xfrm>
        <a:prstGeom prst="rightBrace">
          <a:avLst>
            <a:gd name="adj1" fmla="val 74712"/>
            <a:gd name="adj2" fmla="val 16541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de%20Wilhelm/Google%20Drive/AXP%20docs/AXP%20Tools/Forecasting%20tools/CHAI%20Simple%20tool/CHAI%20Simple%20Tool%20v2014_English/completed%20template%20example/Adult%203-year%20ARV%20forecasting%20tool%20_version2014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s"/>
      <sheetName val="Protocols"/>
      <sheetName val="Switching"/>
      <sheetName val="Formulations"/>
      <sheetName val="Dosing"/>
      <sheetName val="Patients"/>
      <sheetName val="Consumption"/>
      <sheetName val="SOH &amp; Pipeline"/>
      <sheetName val="Ordering"/>
      <sheetName val="Cost"/>
    </sheetNames>
    <sheetDataSet>
      <sheetData sheetId="0"/>
      <sheetData sheetId="1"/>
      <sheetData sheetId="2"/>
      <sheetData sheetId="3"/>
      <sheetData sheetId="4">
        <row r="34">
          <cell r="P34" t="str">
            <v>ABC+3TC</v>
          </cell>
        </row>
        <row r="35">
          <cell r="P35" t="str">
            <v>AZT+3TC</v>
          </cell>
        </row>
        <row r="36">
          <cell r="P36" t="str">
            <v>d4T+3TC</v>
          </cell>
        </row>
        <row r="37">
          <cell r="P37" t="str">
            <v>TDF+3TC</v>
          </cell>
        </row>
        <row r="38">
          <cell r="P38" t="str">
            <v>TDF+FTC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79998168889431442"/>
  </sheetPr>
  <dimension ref="B2:CY468"/>
  <sheetViews>
    <sheetView showGridLines="0" tabSelected="1" zoomScale="85" zoomScaleNormal="85" workbookViewId="0"/>
  </sheetViews>
  <sheetFormatPr defaultRowHeight="14.4" outlineLevelCol="1" x14ac:dyDescent="0.3"/>
  <cols>
    <col min="1" max="1" width="1" customWidth="1"/>
    <col min="2" max="2" width="5.6640625" customWidth="1"/>
    <col min="3" max="3" width="1.6640625" style="2" customWidth="1"/>
    <col min="5" max="5" width="2.109375" customWidth="1"/>
    <col min="7" max="7" width="3.5546875" customWidth="1"/>
    <col min="8" max="8" width="11.109375" bestFit="1" customWidth="1"/>
    <col min="9" max="9" width="13.88671875" customWidth="1"/>
    <col min="10" max="10" width="10.6640625" customWidth="1"/>
    <col min="12" max="12" width="10.6640625" customWidth="1"/>
    <col min="14" max="14" width="10.6640625" customWidth="1"/>
    <col min="16" max="18" width="12.44140625" customWidth="1"/>
    <col min="19" max="21" width="10.5546875" customWidth="1"/>
    <col min="47" max="52" width="0" hidden="1" customWidth="1" outlineLevel="1"/>
    <col min="53" max="53" width="10.5546875" hidden="1" customWidth="1" outlineLevel="1"/>
    <col min="54" max="57" width="0" hidden="1" customWidth="1" outlineLevel="1"/>
    <col min="58" max="58" width="8.88671875" collapsed="1"/>
  </cols>
  <sheetData>
    <row r="2" spans="2:53" s="67" customFormat="1" ht="36" x14ac:dyDescent="0.55000000000000004">
      <c r="B2" s="68" t="s">
        <v>122</v>
      </c>
      <c r="G2" s="69"/>
    </row>
    <row r="3" spans="2:53" s="67" customFormat="1" ht="15.75" x14ac:dyDescent="0.25">
      <c r="G3" s="69"/>
    </row>
    <row r="4" spans="2:53" s="67" customFormat="1" ht="15.75" x14ac:dyDescent="0.25">
      <c r="C4" s="392" t="s">
        <v>294</v>
      </c>
      <c r="G4" s="69"/>
    </row>
    <row r="5" spans="2:53" s="67" customFormat="1" ht="15.75" x14ac:dyDescent="0.25">
      <c r="D5" s="70"/>
      <c r="E5" s="71" t="s">
        <v>123</v>
      </c>
      <c r="H5" s="69"/>
    </row>
    <row r="6" spans="2:53" s="67" customFormat="1" ht="6" customHeight="1" x14ac:dyDescent="0.25">
      <c r="H6" s="69"/>
    </row>
    <row r="7" spans="2:53" s="67" customFormat="1" ht="15.75" x14ac:dyDescent="0.25">
      <c r="D7" s="72"/>
      <c r="E7" s="71" t="s">
        <v>124</v>
      </c>
      <c r="H7" s="69"/>
    </row>
    <row r="8" spans="2:53" s="67" customFormat="1" ht="15.75" x14ac:dyDescent="0.25">
      <c r="D8" s="73"/>
      <c r="E8" s="71"/>
      <c r="H8" s="69"/>
    </row>
    <row r="9" spans="2:53" s="1" customFormat="1" ht="26.25" x14ac:dyDescent="0.4">
      <c r="C9" s="61" t="s">
        <v>0</v>
      </c>
    </row>
    <row r="11" spans="2:53" ht="15.75" x14ac:dyDescent="0.25">
      <c r="C11" s="2" t="s">
        <v>309</v>
      </c>
      <c r="J11" s="310"/>
      <c r="K11" s="402" t="s">
        <v>308</v>
      </c>
    </row>
    <row r="12" spans="2:53" ht="15" x14ac:dyDescent="0.25">
      <c r="P12" s="362" t="s">
        <v>287</v>
      </c>
    </row>
    <row r="13" spans="2:53" ht="15" x14ac:dyDescent="0.25">
      <c r="C13" s="2" t="s">
        <v>238</v>
      </c>
      <c r="I13" s="4" t="s">
        <v>185</v>
      </c>
      <c r="J13" s="196"/>
      <c r="K13" s="4" t="s">
        <v>186</v>
      </c>
      <c r="L13" s="196"/>
      <c r="M13" s="4" t="s">
        <v>187</v>
      </c>
      <c r="N13" s="196"/>
      <c r="O13" s="4"/>
      <c r="P13" s="361">
        <f>SUM($J$13,$L$13,$N$13)</f>
        <v>0</v>
      </c>
    </row>
    <row r="15" spans="2:53" ht="15" x14ac:dyDescent="0.25">
      <c r="C15" s="2" t="s">
        <v>265</v>
      </c>
      <c r="I15" s="4" t="s">
        <v>1</v>
      </c>
      <c r="J15" s="196"/>
      <c r="K15" s="4" t="s">
        <v>2</v>
      </c>
      <c r="L15" s="196"/>
      <c r="M15" s="4" t="s">
        <v>3</v>
      </c>
      <c r="N15" s="196"/>
    </row>
    <row r="16" spans="2:53" ht="15" x14ac:dyDescent="0.25">
      <c r="AU16" s="2" t="s">
        <v>86</v>
      </c>
      <c r="BA16" s="2" t="s">
        <v>126</v>
      </c>
    </row>
    <row r="17" spans="3:103" ht="15" x14ac:dyDescent="0.25">
      <c r="C17" s="2" t="s">
        <v>290</v>
      </c>
      <c r="I17" s="4" t="s">
        <v>1</v>
      </c>
      <c r="J17" s="197"/>
      <c r="K17" s="4" t="s">
        <v>2</v>
      </c>
      <c r="L17" s="197"/>
      <c r="M17" s="4" t="s">
        <v>3</v>
      </c>
      <c r="N17" s="197"/>
      <c r="O17" s="81" t="s">
        <v>83</v>
      </c>
      <c r="P17" s="154"/>
      <c r="AU17" t="s">
        <v>191</v>
      </c>
      <c r="AW17" s="152">
        <v>1</v>
      </c>
      <c r="AX17" s="152">
        <v>2</v>
      </c>
      <c r="AY17" s="152">
        <v>3</v>
      </c>
      <c r="BA17" t="s">
        <v>191</v>
      </c>
      <c r="BC17" s="152">
        <v>1</v>
      </c>
      <c r="BD17" s="152">
        <v>2</v>
      </c>
      <c r="BE17" s="152">
        <v>3</v>
      </c>
    </row>
    <row r="18" spans="3:103" ht="15" x14ac:dyDescent="0.25">
      <c r="K18" s="81"/>
      <c r="AU18" t="s">
        <v>84</v>
      </c>
      <c r="AW18" s="191">
        <f>(1+($J$17*-1))^(1/4)-1</f>
        <v>0</v>
      </c>
      <c r="AX18" s="32">
        <f>(1+($L$17*-1))^(1/4)-1</f>
        <v>0</v>
      </c>
      <c r="AY18" s="32">
        <f>(1+($N$17*-1))^(1/4)-1</f>
        <v>0</v>
      </c>
      <c r="BA18" t="s">
        <v>84</v>
      </c>
      <c r="BC18" s="32">
        <f>(1+($J$19*-1))^(1/4)-1</f>
        <v>0</v>
      </c>
      <c r="BD18" s="32">
        <f>(1+($L$19*-1))^(1/4)-1</f>
        <v>0</v>
      </c>
      <c r="BE18" s="32">
        <f>(1+($N$19*-1))^(1/4)-1</f>
        <v>0</v>
      </c>
    </row>
    <row r="19" spans="3:103" ht="15" x14ac:dyDescent="0.25">
      <c r="C19" s="2" t="s">
        <v>291</v>
      </c>
      <c r="I19" s="4" t="s">
        <v>1</v>
      </c>
      <c r="J19" s="197"/>
      <c r="K19" s="4" t="s">
        <v>2</v>
      </c>
      <c r="L19" s="197"/>
      <c r="M19" s="4" t="s">
        <v>3</v>
      </c>
      <c r="N19" s="197"/>
      <c r="O19" s="81" t="s">
        <v>83</v>
      </c>
      <c r="AU19" t="s">
        <v>85</v>
      </c>
      <c r="AW19" s="191">
        <f>(1+($J$17*-1))^(1/12)-1</f>
        <v>0</v>
      </c>
      <c r="AX19" s="32">
        <f>(1+($L$17*-1))^(1/12)-1</f>
        <v>0</v>
      </c>
      <c r="AY19" s="32">
        <f>(1+($N$17*-1))^(1/12)-1</f>
        <v>0</v>
      </c>
      <c r="BA19" t="s">
        <v>85</v>
      </c>
      <c r="BC19" s="32">
        <f>(1+($J$19*-1))^(1/12)-1</f>
        <v>0</v>
      </c>
      <c r="BD19" s="32">
        <f>(1+($L$19*-1))^(1/12)-1</f>
        <v>0</v>
      </c>
      <c r="BE19" s="32">
        <f>(1+($N$19*-1))^(1/12)-1</f>
        <v>0</v>
      </c>
    </row>
    <row r="21" spans="3:103" x14ac:dyDescent="0.3">
      <c r="C21" s="2" t="s">
        <v>292</v>
      </c>
      <c r="I21" s="103" t="s">
        <v>185</v>
      </c>
      <c r="J21" s="197"/>
      <c r="K21" s="103" t="s">
        <v>186</v>
      </c>
      <c r="L21" s="197"/>
      <c r="M21" s="103" t="s">
        <v>187</v>
      </c>
      <c r="N21" s="197"/>
      <c r="O21" s="81" t="s">
        <v>83</v>
      </c>
      <c r="AU21" s="2" t="s">
        <v>188</v>
      </c>
      <c r="AY21" s="2" t="s">
        <v>189</v>
      </c>
      <c r="BC21" s="2" t="s">
        <v>190</v>
      </c>
    </row>
    <row r="22" spans="3:103" x14ac:dyDescent="0.3">
      <c r="K22" s="81"/>
      <c r="AU22" t="s">
        <v>84</v>
      </c>
      <c r="AW22" s="191">
        <f>(1+($J$21*-1))^(1/4)-1</f>
        <v>0</v>
      </c>
      <c r="AY22" t="s">
        <v>84</v>
      </c>
      <c r="BA22" s="191">
        <f>(1+($L$21*-1))^(1/4)-1</f>
        <v>0</v>
      </c>
      <c r="BC22" t="s">
        <v>87</v>
      </c>
      <c r="BE22" s="32">
        <f>(1+($N$21*-1))^(1/4)-1</f>
        <v>0</v>
      </c>
    </row>
    <row r="23" spans="3:103" x14ac:dyDescent="0.3">
      <c r="C23" s="2" t="s">
        <v>192</v>
      </c>
      <c r="J23" s="198"/>
      <c r="L23" s="358" t="str">
        <f>IF(J23="Yes",C32,"")</f>
        <v/>
      </c>
      <c r="AU23" t="s">
        <v>85</v>
      </c>
      <c r="AW23" s="191">
        <f>(1-$J$21)^(1/12)-1</f>
        <v>0</v>
      </c>
      <c r="AY23" t="s">
        <v>85</v>
      </c>
      <c r="BA23" s="191">
        <f>(1-$L$21)^(1/12)-1</f>
        <v>0</v>
      </c>
      <c r="BC23" t="s">
        <v>85</v>
      </c>
      <c r="BE23" s="32">
        <f>(1-$N$21)^(1/12)-1</f>
        <v>0</v>
      </c>
    </row>
    <row r="25" spans="3:103" x14ac:dyDescent="0.3">
      <c r="C25" s="90" t="s">
        <v>293</v>
      </c>
      <c r="J25" s="199"/>
    </row>
    <row r="26" spans="3:103" x14ac:dyDescent="0.3">
      <c r="P26" s="2" t="s">
        <v>288</v>
      </c>
    </row>
    <row r="27" spans="3:103" x14ac:dyDescent="0.3">
      <c r="C27" s="2" t="s">
        <v>4</v>
      </c>
      <c r="J27" s="196"/>
      <c r="O27" s="399" t="s">
        <v>304</v>
      </c>
      <c r="P27" s="362" t="s">
        <v>266</v>
      </c>
      <c r="Q27" s="362" t="s">
        <v>267</v>
      </c>
      <c r="R27" s="362" t="s">
        <v>268</v>
      </c>
    </row>
    <row r="28" spans="3:103" x14ac:dyDescent="0.3">
      <c r="P28" s="360">
        <f>$P$13+$J$15</f>
        <v>0</v>
      </c>
      <c r="Q28" s="360">
        <f>$P$13+$J$15+$L$15</f>
        <v>0</v>
      </c>
      <c r="R28" s="360">
        <f>$P$13+$J$15+$L$15+$N$15</f>
        <v>0</v>
      </c>
      <c r="S28" s="242" t="s">
        <v>283</v>
      </c>
    </row>
    <row r="29" spans="3:103" x14ac:dyDescent="0.3">
      <c r="J29" s="78"/>
      <c r="P29" s="360" t="e">
        <f>'6. Patients'!$K$219</f>
        <v>#VALUE!</v>
      </c>
      <c r="Q29" s="360" t="e">
        <f>'6. Patients'!$O$219</f>
        <v>#VALUE!</v>
      </c>
      <c r="R29" s="360" t="e">
        <f>'6. Patients'!$S$219</f>
        <v>#VALUE!</v>
      </c>
      <c r="S29" s="242" t="s">
        <v>284</v>
      </c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</row>
    <row r="30" spans="3:103" x14ac:dyDescent="0.3"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</row>
    <row r="31" spans="3:103" x14ac:dyDescent="0.3">
      <c r="AL31" s="79"/>
      <c r="AM31" s="79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77"/>
      <c r="CY31" s="77"/>
    </row>
    <row r="32" spans="3:103" x14ac:dyDescent="0.3">
      <c r="C32" s="359" t="s">
        <v>286</v>
      </c>
      <c r="AL32" s="79"/>
      <c r="AM32" s="79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79"/>
    </row>
    <row r="33" spans="38:101" x14ac:dyDescent="0.3">
      <c r="AL33" s="79"/>
      <c r="AM33" s="79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79"/>
    </row>
    <row r="34" spans="38:101" x14ac:dyDescent="0.3">
      <c r="AL34" s="79"/>
      <c r="AM34" s="79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79"/>
    </row>
    <row r="35" spans="38:101" x14ac:dyDescent="0.3">
      <c r="AL35" s="79"/>
      <c r="AM35" s="79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79"/>
    </row>
    <row r="36" spans="38:101" x14ac:dyDescent="0.3">
      <c r="AL36" s="79"/>
      <c r="AM36" s="79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79"/>
    </row>
    <row r="37" spans="38:101" x14ac:dyDescent="0.3">
      <c r="AL37" s="79"/>
      <c r="AM37" s="79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79"/>
    </row>
    <row r="38" spans="38:101" x14ac:dyDescent="0.3">
      <c r="AL38" s="79"/>
      <c r="AM38" s="79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79"/>
    </row>
    <row r="39" spans="38:101" x14ac:dyDescent="0.3">
      <c r="AL39" s="79"/>
      <c r="AM39" s="79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79"/>
    </row>
    <row r="40" spans="38:101" x14ac:dyDescent="0.3">
      <c r="AL40" s="79"/>
      <c r="AM40" s="79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79"/>
    </row>
    <row r="41" spans="38:101" x14ac:dyDescent="0.3">
      <c r="AL41" s="79"/>
      <c r="AM41" s="79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79"/>
    </row>
    <row r="42" spans="38:101" x14ac:dyDescent="0.3">
      <c r="AL42" s="79"/>
      <c r="AM42" s="79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79"/>
    </row>
    <row r="43" spans="38:101" x14ac:dyDescent="0.3">
      <c r="AL43" s="79"/>
      <c r="AM43" s="79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79"/>
    </row>
    <row r="44" spans="38:101" x14ac:dyDescent="0.3">
      <c r="AL44" s="79"/>
      <c r="AM44" s="79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79"/>
    </row>
    <row r="45" spans="38:101" x14ac:dyDescent="0.3"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79"/>
    </row>
    <row r="46" spans="38:101" x14ac:dyDescent="0.3"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79"/>
    </row>
    <row r="47" spans="38:101" x14ac:dyDescent="0.3"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79"/>
    </row>
    <row r="48" spans="38:101" x14ac:dyDescent="0.3"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79"/>
    </row>
    <row r="49" spans="38:101" x14ac:dyDescent="0.3"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79"/>
    </row>
    <row r="50" spans="38:101" x14ac:dyDescent="0.3"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79"/>
    </row>
    <row r="51" spans="38:101" x14ac:dyDescent="0.3"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79"/>
    </row>
    <row r="52" spans="38:101" x14ac:dyDescent="0.3"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79"/>
    </row>
    <row r="53" spans="38:101" x14ac:dyDescent="0.3"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79"/>
    </row>
    <row r="54" spans="38:101" x14ac:dyDescent="0.3"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79"/>
    </row>
    <row r="55" spans="38:101" x14ac:dyDescent="0.3"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79"/>
    </row>
    <row r="56" spans="38:101" x14ac:dyDescent="0.3"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79"/>
    </row>
    <row r="57" spans="38:101" x14ac:dyDescent="0.3"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79"/>
    </row>
    <row r="58" spans="38:101" x14ac:dyDescent="0.3"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79"/>
    </row>
    <row r="59" spans="38:101" x14ac:dyDescent="0.3"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79"/>
    </row>
    <row r="60" spans="38:101" x14ac:dyDescent="0.3"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79"/>
    </row>
    <row r="61" spans="38:101" x14ac:dyDescent="0.3"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79"/>
    </row>
    <row r="62" spans="38:101" x14ac:dyDescent="0.3"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79"/>
    </row>
    <row r="63" spans="38:101" x14ac:dyDescent="0.3"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79"/>
    </row>
    <row r="64" spans="38:101" x14ac:dyDescent="0.3"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79"/>
    </row>
    <row r="65" spans="38:101" x14ac:dyDescent="0.3"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79"/>
    </row>
    <row r="66" spans="38:101" x14ac:dyDescent="0.3"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79"/>
    </row>
    <row r="67" spans="38:101" x14ac:dyDescent="0.3"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79"/>
    </row>
    <row r="68" spans="38:101" x14ac:dyDescent="0.3"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79"/>
    </row>
    <row r="69" spans="38:101" x14ac:dyDescent="0.3"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79"/>
    </row>
    <row r="70" spans="38:101" x14ac:dyDescent="0.3"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79"/>
    </row>
    <row r="71" spans="38:101" x14ac:dyDescent="0.3"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79"/>
    </row>
    <row r="72" spans="38:101" x14ac:dyDescent="0.3"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79"/>
    </row>
    <row r="73" spans="38:101" x14ac:dyDescent="0.3"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79"/>
    </row>
    <row r="74" spans="38:101" x14ac:dyDescent="0.3"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79"/>
    </row>
    <row r="75" spans="38:101" x14ac:dyDescent="0.3"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79"/>
    </row>
    <row r="76" spans="38:101" x14ac:dyDescent="0.3"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79"/>
    </row>
    <row r="77" spans="38:101" x14ac:dyDescent="0.3"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79"/>
    </row>
    <row r="78" spans="38:101" x14ac:dyDescent="0.3"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79"/>
    </row>
    <row r="79" spans="38:101" x14ac:dyDescent="0.3"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79"/>
    </row>
    <row r="80" spans="38:101" x14ac:dyDescent="0.3"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79"/>
    </row>
    <row r="81" spans="38:101" x14ac:dyDescent="0.3"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79"/>
    </row>
    <row r="82" spans="38:101" x14ac:dyDescent="0.3"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79"/>
    </row>
    <row r="83" spans="38:101" x14ac:dyDescent="0.3"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80"/>
      <c r="CO83" s="80"/>
      <c r="CP83" s="80"/>
      <c r="CQ83" s="80"/>
      <c r="CR83" s="80"/>
      <c r="CS83" s="80"/>
      <c r="CT83" s="80"/>
      <c r="CU83" s="80"/>
      <c r="CV83" s="80"/>
      <c r="CW83" s="79"/>
    </row>
    <row r="84" spans="38:101" x14ac:dyDescent="0.3"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80"/>
      <c r="CP84" s="80"/>
      <c r="CQ84" s="80"/>
      <c r="CR84" s="80"/>
      <c r="CS84" s="80"/>
      <c r="CT84" s="80"/>
      <c r="CU84" s="80"/>
      <c r="CV84" s="80"/>
      <c r="CW84" s="79"/>
    </row>
    <row r="85" spans="38:101" x14ac:dyDescent="0.3"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80"/>
      <c r="CQ85" s="80"/>
      <c r="CR85" s="80"/>
      <c r="CS85" s="80"/>
      <c r="CT85" s="80"/>
      <c r="CU85" s="80"/>
      <c r="CV85" s="80"/>
      <c r="CW85" s="79"/>
    </row>
    <row r="86" spans="38:101" x14ac:dyDescent="0.3"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80"/>
      <c r="CR86" s="80"/>
      <c r="CS86" s="80"/>
      <c r="CT86" s="80"/>
      <c r="CU86" s="80"/>
      <c r="CV86" s="80"/>
      <c r="CW86" s="79"/>
    </row>
    <row r="87" spans="38:101" x14ac:dyDescent="0.3"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80"/>
      <c r="CS87" s="80"/>
      <c r="CT87" s="80"/>
      <c r="CU87" s="80"/>
      <c r="CV87" s="80"/>
      <c r="CW87" s="79"/>
    </row>
    <row r="88" spans="38:101" x14ac:dyDescent="0.3"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80"/>
      <c r="CT88" s="80"/>
      <c r="CU88" s="80"/>
      <c r="CV88" s="80"/>
      <c r="CW88" s="79"/>
    </row>
    <row r="89" spans="38:101" x14ac:dyDescent="0.3"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80"/>
      <c r="CU89" s="80"/>
      <c r="CV89" s="80"/>
      <c r="CW89" s="79"/>
    </row>
    <row r="90" spans="38:101" x14ac:dyDescent="0.3"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80"/>
      <c r="CV90" s="80"/>
      <c r="CW90" s="79"/>
    </row>
    <row r="91" spans="38:101" x14ac:dyDescent="0.3"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80"/>
      <c r="CW91" s="79"/>
    </row>
    <row r="92" spans="38:101" x14ac:dyDescent="0.3">
      <c r="AL92" s="79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79"/>
    </row>
    <row r="93" spans="38:101" x14ac:dyDescent="0.3"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</row>
    <row r="94" spans="38:101" x14ac:dyDescent="0.3"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</row>
    <row r="95" spans="38:101" x14ac:dyDescent="0.3"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</row>
    <row r="447" spans="4:4" x14ac:dyDescent="0.3">
      <c r="D447" s="5" t="s">
        <v>19</v>
      </c>
    </row>
    <row r="448" spans="4:4" x14ac:dyDescent="0.3">
      <c r="D448" s="6" t="s">
        <v>7</v>
      </c>
    </row>
    <row r="449" spans="4:4" x14ac:dyDescent="0.3">
      <c r="D449" s="7" t="s">
        <v>8</v>
      </c>
    </row>
    <row r="450" spans="4:4" x14ac:dyDescent="0.3">
      <c r="D450" s="7" t="s">
        <v>9</v>
      </c>
    </row>
    <row r="451" spans="4:4" x14ac:dyDescent="0.3">
      <c r="D451" s="7" t="s">
        <v>10</v>
      </c>
    </row>
    <row r="452" spans="4:4" x14ac:dyDescent="0.3">
      <c r="D452" s="7" t="s">
        <v>11</v>
      </c>
    </row>
    <row r="453" spans="4:4" x14ac:dyDescent="0.3">
      <c r="D453" s="7" t="s">
        <v>12</v>
      </c>
    </row>
    <row r="454" spans="4:4" x14ac:dyDescent="0.3">
      <c r="D454" s="7" t="s">
        <v>13</v>
      </c>
    </row>
    <row r="455" spans="4:4" x14ac:dyDescent="0.3">
      <c r="D455" s="7" t="s">
        <v>14</v>
      </c>
    </row>
    <row r="456" spans="4:4" x14ac:dyDescent="0.3">
      <c r="D456" s="7" t="s">
        <v>15</v>
      </c>
    </row>
    <row r="457" spans="4:4" x14ac:dyDescent="0.3">
      <c r="D457" s="7" t="s">
        <v>16</v>
      </c>
    </row>
    <row r="458" spans="4:4" x14ac:dyDescent="0.3">
      <c r="D458" s="7" t="s">
        <v>17</v>
      </c>
    </row>
    <row r="459" spans="4:4" x14ac:dyDescent="0.3">
      <c r="D459" s="7" t="s">
        <v>18</v>
      </c>
    </row>
    <row r="460" spans="4:4" x14ac:dyDescent="0.3">
      <c r="D460" s="7"/>
    </row>
    <row r="461" spans="4:4" x14ac:dyDescent="0.3">
      <c r="D461" s="7"/>
    </row>
    <row r="462" spans="4:4" x14ac:dyDescent="0.3">
      <c r="D462" s="7"/>
    </row>
    <row r="463" spans="4:4" x14ac:dyDescent="0.3">
      <c r="D463" s="7"/>
    </row>
    <row r="464" spans="4:4" x14ac:dyDescent="0.3">
      <c r="D464" s="7"/>
    </row>
    <row r="465" spans="4:4" x14ac:dyDescent="0.3">
      <c r="D465" s="7"/>
    </row>
    <row r="466" spans="4:4" x14ac:dyDescent="0.3">
      <c r="D466" s="7"/>
    </row>
    <row r="467" spans="4:4" x14ac:dyDescent="0.3">
      <c r="D467" s="7"/>
    </row>
    <row r="468" spans="4:4" x14ac:dyDescent="0.3">
      <c r="D468" s="8"/>
    </row>
  </sheetData>
  <sheetProtection sheet="1" objects="1" scenarios="1"/>
  <dataValidations count="2">
    <dataValidation type="list" allowBlank="1" showInputMessage="1" showErrorMessage="1" sqref="J23">
      <formula1>"Yes, No"</formula1>
    </dataValidation>
    <dataValidation type="date" allowBlank="1" showInputMessage="1" showErrorMessage="1" sqref="J11">
      <formula1>1</formula1>
      <formula2>401404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B2:AJ105"/>
  <sheetViews>
    <sheetView showGridLines="0" zoomScale="70" zoomScaleNormal="70" workbookViewId="0"/>
  </sheetViews>
  <sheetFormatPr defaultRowHeight="14.4" outlineLevelRow="1" x14ac:dyDescent="0.3"/>
  <cols>
    <col min="1" max="2" width="1.6640625" customWidth="1"/>
    <col min="3" max="3" width="48.5546875" customWidth="1"/>
    <col min="4" max="4" width="19.109375" customWidth="1"/>
    <col min="5" max="5" width="9.88671875" bestFit="1" customWidth="1"/>
    <col min="6" max="7" width="9.88671875" hidden="1" customWidth="1"/>
    <col min="8" max="8" width="1.109375" customWidth="1"/>
    <col min="9" max="13" width="9.109375" hidden="1" customWidth="1"/>
    <col min="14" max="16" width="10.88671875" hidden="1" customWidth="1"/>
    <col min="17" max="17" width="11.88671875" hidden="1" customWidth="1"/>
    <col min="18" max="20" width="9.109375" hidden="1" customWidth="1"/>
    <col min="21" max="21" width="9.109375" style="2" hidden="1" customWidth="1"/>
    <col min="22" max="22" width="4.44140625" hidden="1" customWidth="1"/>
    <col min="23" max="25" width="11.44140625" customWidth="1"/>
    <col min="26" max="26" width="12.33203125" customWidth="1"/>
    <col min="27" max="34" width="11.44140625" customWidth="1"/>
    <col min="35" max="35" width="11.44140625" style="2" customWidth="1"/>
    <col min="36" max="36" width="10.6640625" customWidth="1"/>
  </cols>
  <sheetData>
    <row r="2" spans="2:36" s="1" customFormat="1" ht="26.25" x14ac:dyDescent="0.4">
      <c r="B2" s="61" t="s">
        <v>184</v>
      </c>
      <c r="U2" s="148"/>
      <c r="AI2" s="148"/>
    </row>
    <row r="3" spans="2:36" ht="15" x14ac:dyDescent="0.25">
      <c r="E3" s="81"/>
      <c r="I3" s="137"/>
    </row>
    <row r="4" spans="2:36" ht="15" x14ac:dyDescent="0.25">
      <c r="B4" s="247" t="s">
        <v>302</v>
      </c>
      <c r="I4" s="2"/>
    </row>
    <row r="5" spans="2:36" ht="15" x14ac:dyDescent="0.25">
      <c r="B5" s="243" t="s">
        <v>307</v>
      </c>
      <c r="I5" s="2"/>
    </row>
    <row r="6" spans="2:36" ht="18.75" x14ac:dyDescent="0.3">
      <c r="B6" s="66" t="s">
        <v>178</v>
      </c>
      <c r="C6" s="66"/>
      <c r="D6" s="66"/>
      <c r="E6" s="66"/>
      <c r="F6" s="66"/>
      <c r="G6" s="66"/>
      <c r="I6" s="2" t="s">
        <v>174</v>
      </c>
      <c r="W6" s="2" t="s">
        <v>177</v>
      </c>
    </row>
    <row r="7" spans="2:36" ht="15" x14ac:dyDescent="0.25">
      <c r="D7" s="236" t="s">
        <v>176</v>
      </c>
      <c r="E7" s="23"/>
      <c r="F7" s="237"/>
      <c r="G7" s="152"/>
    </row>
    <row r="8" spans="2:36" ht="15" hidden="1" x14ac:dyDescent="0.25">
      <c r="W8">
        <v>1</v>
      </c>
      <c r="X8">
        <v>1</v>
      </c>
      <c r="Y8">
        <v>1</v>
      </c>
      <c r="Z8">
        <v>1</v>
      </c>
      <c r="AA8">
        <v>2</v>
      </c>
      <c r="AB8">
        <v>2</v>
      </c>
      <c r="AC8">
        <v>2</v>
      </c>
      <c r="AD8">
        <v>2</v>
      </c>
      <c r="AE8">
        <v>3</v>
      </c>
      <c r="AF8">
        <v>3</v>
      </c>
      <c r="AG8">
        <v>3</v>
      </c>
      <c r="AH8">
        <v>3</v>
      </c>
    </row>
    <row r="9" spans="2:36" ht="15" x14ac:dyDescent="0.25">
      <c r="B9" s="144" t="s">
        <v>168</v>
      </c>
      <c r="C9" s="145"/>
      <c r="D9" s="13" t="s">
        <v>251</v>
      </c>
      <c r="E9" s="13" t="s">
        <v>244</v>
      </c>
      <c r="F9" s="13" t="s">
        <v>2</v>
      </c>
      <c r="G9" s="13" t="s">
        <v>3</v>
      </c>
      <c r="I9" s="146" t="s">
        <v>56</v>
      </c>
      <c r="J9" s="50" t="s">
        <v>57</v>
      </c>
      <c r="K9" s="146" t="s">
        <v>58</v>
      </c>
      <c r="L9" s="50" t="s">
        <v>59</v>
      </c>
      <c r="M9" s="146" t="s">
        <v>60</v>
      </c>
      <c r="N9" s="50" t="s">
        <v>61</v>
      </c>
      <c r="O9" s="146" t="s">
        <v>62</v>
      </c>
      <c r="P9" s="50" t="s">
        <v>63</v>
      </c>
      <c r="Q9" s="146" t="s">
        <v>64</v>
      </c>
      <c r="R9" s="50" t="s">
        <v>65</v>
      </c>
      <c r="S9" s="146" t="s">
        <v>66</v>
      </c>
      <c r="T9" s="50" t="s">
        <v>67</v>
      </c>
      <c r="U9" s="149" t="s">
        <v>125</v>
      </c>
      <c r="W9" s="146" t="s">
        <v>56</v>
      </c>
      <c r="X9" s="50" t="s">
        <v>57</v>
      </c>
      <c r="Y9" s="146" t="s">
        <v>58</v>
      </c>
      <c r="Z9" s="50" t="s">
        <v>59</v>
      </c>
      <c r="AA9" s="146" t="s">
        <v>60</v>
      </c>
      <c r="AB9" s="50" t="s">
        <v>61</v>
      </c>
      <c r="AC9" s="146" t="s">
        <v>62</v>
      </c>
      <c r="AD9" s="50" t="s">
        <v>63</v>
      </c>
      <c r="AE9" s="146" t="s">
        <v>64</v>
      </c>
      <c r="AF9" s="50" t="s">
        <v>65</v>
      </c>
      <c r="AG9" s="146" t="s">
        <v>66</v>
      </c>
      <c r="AH9" s="50" t="s">
        <v>67</v>
      </c>
      <c r="AI9" s="149" t="s">
        <v>125</v>
      </c>
      <c r="AJ9" s="309"/>
    </row>
    <row r="10" spans="2:36" ht="15" x14ac:dyDescent="0.25">
      <c r="B10" s="16"/>
      <c r="C10" s="16" t="str">
        <f>'7. Consumption'!C9</f>
        <v>3TC (150) - 60 tab</v>
      </c>
      <c r="D10" s="393">
        <v>2.25</v>
      </c>
      <c r="E10" s="347"/>
      <c r="F10" s="233">
        <f>E10</f>
        <v>0</v>
      </c>
      <c r="G10" s="233">
        <f>E10</f>
        <v>0</v>
      </c>
      <c r="I10" s="135">
        <f>SUM('9. Ordering'!E9:G9)</f>
        <v>0</v>
      </c>
      <c r="J10" s="135">
        <f>SUM('9. Ordering'!H9:J9)</f>
        <v>0</v>
      </c>
      <c r="K10" s="135">
        <f>SUM('9. Ordering'!K9:M9)</f>
        <v>0</v>
      </c>
      <c r="L10" s="135">
        <f>SUM('9. Ordering'!N9:P9)</f>
        <v>0</v>
      </c>
      <c r="M10" s="135">
        <f>SUM('9. Ordering'!Q9:S9)</f>
        <v>0</v>
      </c>
      <c r="N10" s="135">
        <f>SUM('9. Ordering'!T9:V9)</f>
        <v>0</v>
      </c>
      <c r="O10" s="135">
        <f>SUM('9. Ordering'!W9:Y9)</f>
        <v>0</v>
      </c>
      <c r="P10" s="135">
        <f>SUM('9. Ordering'!Z9:AB9)</f>
        <v>0</v>
      </c>
      <c r="Q10" s="135">
        <f>SUM('9. Ordering'!AC9:AE9)</f>
        <v>0</v>
      </c>
      <c r="R10" s="135">
        <f>SUM('9. Ordering'!AF9:AH9)</f>
        <v>0</v>
      </c>
      <c r="S10" s="135">
        <f>SUM('9. Ordering'!AI9:AK9)</f>
        <v>0</v>
      </c>
      <c r="T10" s="135">
        <f>SUM('9. Ordering'!AL9:AN9)</f>
        <v>0</v>
      </c>
      <c r="U10" s="151">
        <f>SUM(I10:T10)</f>
        <v>0</v>
      </c>
      <c r="W10" s="147">
        <f>CHOOSE(W$8,$E10,$F10,$G10)*I10</f>
        <v>0</v>
      </c>
      <c r="X10" s="147">
        <f t="shared" ref="X10:X54" si="0">CHOOSE(X$8,$E10,$F10,$G10)*J10</f>
        <v>0</v>
      </c>
      <c r="Y10" s="147">
        <f t="shared" ref="Y10:Y54" si="1">CHOOSE(Y$8,$E10,$F10,$G10)*K10</f>
        <v>0</v>
      </c>
      <c r="Z10" s="147">
        <f t="shared" ref="Z10:Z54" si="2">CHOOSE(Z$8,$E10,$F10,$G10)*L10</f>
        <v>0</v>
      </c>
      <c r="AA10" s="147">
        <f t="shared" ref="AA10:AA54" si="3">CHOOSE(AA$8,$E10,$F10,$G10)*M10</f>
        <v>0</v>
      </c>
      <c r="AB10" s="147">
        <f t="shared" ref="AB10:AB54" si="4">CHOOSE(AB$8,$E10,$F10,$G10)*N10</f>
        <v>0</v>
      </c>
      <c r="AC10" s="147">
        <f t="shared" ref="AC10:AC54" si="5">CHOOSE(AC$8,$E10,$F10,$G10)*O10</f>
        <v>0</v>
      </c>
      <c r="AD10" s="147">
        <f t="shared" ref="AD10:AD54" si="6">CHOOSE(AD$8,$E10,$F10,$G10)*P10</f>
        <v>0</v>
      </c>
      <c r="AE10" s="147">
        <f t="shared" ref="AE10:AE54" si="7">CHOOSE(AE$8,$E10,$F10,$G10)*Q10</f>
        <v>0</v>
      </c>
      <c r="AF10" s="147">
        <f t="shared" ref="AF10:AF54" si="8">CHOOSE(AF$8,$E10,$F10,$G10)*R10</f>
        <v>0</v>
      </c>
      <c r="AG10" s="147">
        <f t="shared" ref="AG10:AG54" si="9">CHOOSE(AG$8,$E10,$F10,$G10)*S10</f>
        <v>0</v>
      </c>
      <c r="AH10" s="147">
        <f t="shared" ref="AH10:AH54" si="10">CHOOSE(AH$8,$E10,$F10,$G10)*T10</f>
        <v>0</v>
      </c>
      <c r="AI10" s="150">
        <f>SUM(W10:AH10)</f>
        <v>0</v>
      </c>
      <c r="AJ10" s="309"/>
    </row>
    <row r="11" spans="2:36" ht="15" x14ac:dyDescent="0.25">
      <c r="B11" s="16"/>
      <c r="C11" s="16" t="str">
        <f>'7. Consumption'!C10</f>
        <v>3TC (300) - 30 tab</v>
      </c>
      <c r="D11" s="395" t="s">
        <v>303</v>
      </c>
      <c r="E11" s="347"/>
      <c r="F11" s="233">
        <f t="shared" ref="F11:F54" si="11">E11</f>
        <v>0</v>
      </c>
      <c r="G11" s="233">
        <f t="shared" ref="G11:G54" si="12">E11</f>
        <v>0</v>
      </c>
      <c r="I11" s="135">
        <f>SUM('9. Ordering'!E10:G10)</f>
        <v>0</v>
      </c>
      <c r="J11" s="135">
        <f>SUM('9. Ordering'!H10:J10)</f>
        <v>0</v>
      </c>
      <c r="K11" s="135">
        <f>SUM('9. Ordering'!K10:M10)</f>
        <v>0</v>
      </c>
      <c r="L11" s="135">
        <f>SUM('9. Ordering'!N10:P10)</f>
        <v>0</v>
      </c>
      <c r="M11" s="135">
        <f>SUM('9. Ordering'!Q10:S10)</f>
        <v>0</v>
      </c>
      <c r="N11" s="135">
        <f>SUM('9. Ordering'!T10:V10)</f>
        <v>0</v>
      </c>
      <c r="O11" s="135">
        <f>SUM('9. Ordering'!W10:Y10)</f>
        <v>0</v>
      </c>
      <c r="P11" s="135">
        <f>SUM('9. Ordering'!Z10:AB10)</f>
        <v>0</v>
      </c>
      <c r="Q11" s="135">
        <f>SUM('9. Ordering'!AC10:AE10)</f>
        <v>0</v>
      </c>
      <c r="R11" s="135">
        <f>SUM('9. Ordering'!AF10:AH10)</f>
        <v>0</v>
      </c>
      <c r="S11" s="135">
        <f>SUM('9. Ordering'!AI10:AK10)</f>
        <v>0</v>
      </c>
      <c r="T11" s="135">
        <f>SUM('9. Ordering'!AL10:AN10)</f>
        <v>0</v>
      </c>
      <c r="U11" s="151">
        <f t="shared" ref="U11:U54" si="13">SUM(I11:T11)</f>
        <v>0</v>
      </c>
      <c r="W11" s="147">
        <f t="shared" ref="W11:W54" si="14">CHOOSE(W$8,$E11,$F11,$G11)*I11</f>
        <v>0</v>
      </c>
      <c r="X11" s="147">
        <f t="shared" si="0"/>
        <v>0</v>
      </c>
      <c r="Y11" s="147">
        <f t="shared" si="1"/>
        <v>0</v>
      </c>
      <c r="Z11" s="147">
        <f t="shared" si="2"/>
        <v>0</v>
      </c>
      <c r="AA11" s="147">
        <f t="shared" si="3"/>
        <v>0</v>
      </c>
      <c r="AB11" s="147">
        <f t="shared" si="4"/>
        <v>0</v>
      </c>
      <c r="AC11" s="147">
        <f t="shared" si="5"/>
        <v>0</v>
      </c>
      <c r="AD11" s="147">
        <f t="shared" si="6"/>
        <v>0</v>
      </c>
      <c r="AE11" s="147">
        <f t="shared" si="7"/>
        <v>0</v>
      </c>
      <c r="AF11" s="147">
        <f t="shared" si="8"/>
        <v>0</v>
      </c>
      <c r="AG11" s="147">
        <f t="shared" si="9"/>
        <v>0</v>
      </c>
      <c r="AH11" s="147">
        <f t="shared" si="10"/>
        <v>0</v>
      </c>
      <c r="AI11" s="150">
        <f t="shared" ref="AI11:AI54" si="15">SUM(W11:AH11)</f>
        <v>0</v>
      </c>
      <c r="AJ11" s="309"/>
    </row>
    <row r="12" spans="2:36" ht="15" x14ac:dyDescent="0.25">
      <c r="B12" s="16"/>
      <c r="C12" s="16" t="str">
        <f>'7. Consumption'!C11</f>
        <v>ABC (300) - 60 tab</v>
      </c>
      <c r="D12" s="396">
        <v>11.5</v>
      </c>
      <c r="E12" s="316"/>
      <c r="F12" s="233">
        <f t="shared" si="11"/>
        <v>0</v>
      </c>
      <c r="G12" s="233">
        <f t="shared" si="12"/>
        <v>0</v>
      </c>
      <c r="I12" s="135">
        <f>SUM('9. Ordering'!E11:G11)</f>
        <v>0</v>
      </c>
      <c r="J12" s="135">
        <f>SUM('9. Ordering'!H11:J11)</f>
        <v>0</v>
      </c>
      <c r="K12" s="135">
        <f>SUM('9. Ordering'!K11:M11)</f>
        <v>0</v>
      </c>
      <c r="L12" s="135">
        <f>SUM('9. Ordering'!N11:P11)</f>
        <v>0</v>
      </c>
      <c r="M12" s="135">
        <f>SUM('9. Ordering'!Q11:S11)</f>
        <v>0</v>
      </c>
      <c r="N12" s="135">
        <f>SUM('9. Ordering'!T11:V11)</f>
        <v>0</v>
      </c>
      <c r="O12" s="135">
        <f>SUM('9. Ordering'!W11:Y11)</f>
        <v>0</v>
      </c>
      <c r="P12" s="135">
        <f>SUM('9. Ordering'!Z11:AB11)</f>
        <v>0</v>
      </c>
      <c r="Q12" s="135">
        <f>SUM('9. Ordering'!AC11:AE11)</f>
        <v>0</v>
      </c>
      <c r="R12" s="135">
        <f>SUM('9. Ordering'!AF11:AH11)</f>
        <v>0</v>
      </c>
      <c r="S12" s="135">
        <f>SUM('9. Ordering'!AI11:AK11)</f>
        <v>0</v>
      </c>
      <c r="T12" s="135">
        <f>SUM('9. Ordering'!AL11:AN11)</f>
        <v>0</v>
      </c>
      <c r="U12" s="151">
        <f t="shared" si="13"/>
        <v>0</v>
      </c>
      <c r="W12" s="147">
        <f t="shared" si="14"/>
        <v>0</v>
      </c>
      <c r="X12" s="147">
        <f t="shared" si="0"/>
        <v>0</v>
      </c>
      <c r="Y12" s="147">
        <f t="shared" si="1"/>
        <v>0</v>
      </c>
      <c r="Z12" s="147">
        <f t="shared" si="2"/>
        <v>0</v>
      </c>
      <c r="AA12" s="147">
        <f t="shared" si="3"/>
        <v>0</v>
      </c>
      <c r="AB12" s="147">
        <f t="shared" si="4"/>
        <v>0</v>
      </c>
      <c r="AC12" s="147">
        <f t="shared" si="5"/>
        <v>0</v>
      </c>
      <c r="AD12" s="147">
        <f t="shared" si="6"/>
        <v>0</v>
      </c>
      <c r="AE12" s="147">
        <f t="shared" si="7"/>
        <v>0</v>
      </c>
      <c r="AF12" s="147">
        <f t="shared" si="8"/>
        <v>0</v>
      </c>
      <c r="AG12" s="147">
        <f t="shared" si="9"/>
        <v>0</v>
      </c>
      <c r="AH12" s="147">
        <f t="shared" si="10"/>
        <v>0</v>
      </c>
      <c r="AI12" s="150">
        <f t="shared" si="15"/>
        <v>0</v>
      </c>
      <c r="AJ12" s="309"/>
    </row>
    <row r="13" spans="2:36" ht="15" x14ac:dyDescent="0.25">
      <c r="B13" s="16"/>
      <c r="C13" s="16" t="str">
        <f>'7. Consumption'!C12</f>
        <v>ABC+3TC (600/300) - 30 tab</v>
      </c>
      <c r="D13" s="396">
        <v>12.75</v>
      </c>
      <c r="E13" s="316"/>
      <c r="F13" s="233">
        <f t="shared" si="11"/>
        <v>0</v>
      </c>
      <c r="G13" s="233">
        <f t="shared" si="12"/>
        <v>0</v>
      </c>
      <c r="I13" s="135">
        <f>SUM('9. Ordering'!E12:G12)</f>
        <v>0</v>
      </c>
      <c r="J13" s="135">
        <f>SUM('9. Ordering'!H12:J12)</f>
        <v>0</v>
      </c>
      <c r="K13" s="135">
        <f>SUM('9. Ordering'!K12:M12)</f>
        <v>0</v>
      </c>
      <c r="L13" s="135">
        <f>SUM('9. Ordering'!N12:P12)</f>
        <v>0</v>
      </c>
      <c r="M13" s="135">
        <f>SUM('9. Ordering'!Q12:S12)</f>
        <v>0</v>
      </c>
      <c r="N13" s="135">
        <f>SUM('9. Ordering'!T12:V12)</f>
        <v>0</v>
      </c>
      <c r="O13" s="135">
        <f>SUM('9. Ordering'!W12:Y12)</f>
        <v>0</v>
      </c>
      <c r="P13" s="135">
        <f>SUM('9. Ordering'!Z12:AB12)</f>
        <v>0</v>
      </c>
      <c r="Q13" s="135">
        <f>SUM('9. Ordering'!AC12:AE12)</f>
        <v>0</v>
      </c>
      <c r="R13" s="135">
        <f>SUM('9. Ordering'!AF12:AH12)</f>
        <v>0</v>
      </c>
      <c r="S13" s="135">
        <f>SUM('9. Ordering'!AI12:AK12)</f>
        <v>0</v>
      </c>
      <c r="T13" s="135">
        <f>SUM('9. Ordering'!AL12:AN12)</f>
        <v>0</v>
      </c>
      <c r="U13" s="151">
        <f t="shared" si="13"/>
        <v>0</v>
      </c>
      <c r="W13" s="147">
        <f t="shared" si="14"/>
        <v>0</v>
      </c>
      <c r="X13" s="147">
        <f t="shared" si="0"/>
        <v>0</v>
      </c>
      <c r="Y13" s="147">
        <f t="shared" si="1"/>
        <v>0</v>
      </c>
      <c r="Z13" s="147">
        <f t="shared" si="2"/>
        <v>0</v>
      </c>
      <c r="AA13" s="147">
        <f t="shared" si="3"/>
        <v>0</v>
      </c>
      <c r="AB13" s="147">
        <f t="shared" si="4"/>
        <v>0</v>
      </c>
      <c r="AC13" s="147">
        <f t="shared" si="5"/>
        <v>0</v>
      </c>
      <c r="AD13" s="147">
        <f t="shared" si="6"/>
        <v>0</v>
      </c>
      <c r="AE13" s="147">
        <f t="shared" si="7"/>
        <v>0</v>
      </c>
      <c r="AF13" s="147">
        <f t="shared" si="8"/>
        <v>0</v>
      </c>
      <c r="AG13" s="147">
        <f t="shared" si="9"/>
        <v>0</v>
      </c>
      <c r="AH13" s="147">
        <f t="shared" si="10"/>
        <v>0</v>
      </c>
      <c r="AI13" s="150">
        <f t="shared" si="15"/>
        <v>0</v>
      </c>
      <c r="AJ13" s="309"/>
    </row>
    <row r="14" spans="2:36" ht="15" x14ac:dyDescent="0.25">
      <c r="B14" s="16"/>
      <c r="C14" s="16" t="str">
        <f>'7. Consumption'!C13</f>
        <v>ATV/r (300/100) - 30 tab</v>
      </c>
      <c r="D14" s="396">
        <v>16</v>
      </c>
      <c r="E14" s="316"/>
      <c r="F14" s="233">
        <f t="shared" si="11"/>
        <v>0</v>
      </c>
      <c r="G14" s="233">
        <f t="shared" si="12"/>
        <v>0</v>
      </c>
      <c r="I14" s="135">
        <f>SUM('9. Ordering'!E13:G13)</f>
        <v>0</v>
      </c>
      <c r="J14" s="135">
        <f>SUM('9. Ordering'!H13:J13)</f>
        <v>0</v>
      </c>
      <c r="K14" s="135">
        <f>SUM('9. Ordering'!K13:M13)</f>
        <v>0</v>
      </c>
      <c r="L14" s="135">
        <f>SUM('9. Ordering'!N13:P13)</f>
        <v>0</v>
      </c>
      <c r="M14" s="135">
        <f>SUM('9. Ordering'!Q13:S13)</f>
        <v>0</v>
      </c>
      <c r="N14" s="135">
        <f>SUM('9. Ordering'!T13:V13)</f>
        <v>0</v>
      </c>
      <c r="O14" s="135">
        <f>SUM('9. Ordering'!W13:Y13)</f>
        <v>0</v>
      </c>
      <c r="P14" s="135">
        <f>SUM('9. Ordering'!Z13:AB13)</f>
        <v>0</v>
      </c>
      <c r="Q14" s="135">
        <f>SUM('9. Ordering'!AC13:AE13)</f>
        <v>0</v>
      </c>
      <c r="R14" s="135">
        <f>SUM('9. Ordering'!AF13:AH13)</f>
        <v>0</v>
      </c>
      <c r="S14" s="135">
        <f>SUM('9. Ordering'!AI13:AK13)</f>
        <v>0</v>
      </c>
      <c r="T14" s="135">
        <f>SUM('9. Ordering'!AL13:AN13)</f>
        <v>0</v>
      </c>
      <c r="U14" s="151">
        <f t="shared" si="13"/>
        <v>0</v>
      </c>
      <c r="W14" s="147">
        <f t="shared" si="14"/>
        <v>0</v>
      </c>
      <c r="X14" s="147">
        <f t="shared" si="0"/>
        <v>0</v>
      </c>
      <c r="Y14" s="147">
        <f t="shared" si="1"/>
        <v>0</v>
      </c>
      <c r="Z14" s="147">
        <f t="shared" si="2"/>
        <v>0</v>
      </c>
      <c r="AA14" s="147">
        <f t="shared" si="3"/>
        <v>0</v>
      </c>
      <c r="AB14" s="147">
        <f t="shared" si="4"/>
        <v>0</v>
      </c>
      <c r="AC14" s="147">
        <f t="shared" si="5"/>
        <v>0</v>
      </c>
      <c r="AD14" s="147">
        <f t="shared" si="6"/>
        <v>0</v>
      </c>
      <c r="AE14" s="147">
        <f t="shared" si="7"/>
        <v>0</v>
      </c>
      <c r="AF14" s="147">
        <f t="shared" si="8"/>
        <v>0</v>
      </c>
      <c r="AG14" s="147">
        <f t="shared" si="9"/>
        <v>0</v>
      </c>
      <c r="AH14" s="147">
        <f t="shared" si="10"/>
        <v>0</v>
      </c>
      <c r="AI14" s="150">
        <f t="shared" si="15"/>
        <v>0</v>
      </c>
      <c r="AJ14" s="309"/>
    </row>
    <row r="15" spans="2:36" ht="15" x14ac:dyDescent="0.25">
      <c r="B15" s="16"/>
      <c r="C15" s="16" t="str">
        <f>'7. Consumption'!C14</f>
        <v>AZT (300) - 60 tab</v>
      </c>
      <c r="D15" s="396">
        <v>6.25</v>
      </c>
      <c r="E15" s="347"/>
      <c r="F15" s="233">
        <f t="shared" si="11"/>
        <v>0</v>
      </c>
      <c r="G15" s="233">
        <f t="shared" si="12"/>
        <v>0</v>
      </c>
      <c r="I15" s="135">
        <f>SUM('9. Ordering'!E14:G14)</f>
        <v>0</v>
      </c>
      <c r="J15" s="135">
        <f>SUM('9. Ordering'!H14:J14)</f>
        <v>0</v>
      </c>
      <c r="K15" s="135">
        <f>SUM('9. Ordering'!K14:M14)</f>
        <v>0</v>
      </c>
      <c r="L15" s="135">
        <f>SUM('9. Ordering'!N14:P14)</f>
        <v>0</v>
      </c>
      <c r="M15" s="135">
        <f>SUM('9. Ordering'!Q14:S14)</f>
        <v>0</v>
      </c>
      <c r="N15" s="135">
        <f>SUM('9. Ordering'!T14:V14)</f>
        <v>0</v>
      </c>
      <c r="O15" s="135">
        <f>SUM('9. Ordering'!W14:Y14)</f>
        <v>0</v>
      </c>
      <c r="P15" s="135">
        <f>SUM('9. Ordering'!Z14:AB14)</f>
        <v>0</v>
      </c>
      <c r="Q15" s="135">
        <f>SUM('9. Ordering'!AC14:AE14)</f>
        <v>0</v>
      </c>
      <c r="R15" s="135">
        <f>SUM('9. Ordering'!AF14:AH14)</f>
        <v>0</v>
      </c>
      <c r="S15" s="135">
        <f>SUM('9. Ordering'!AI14:AK14)</f>
        <v>0</v>
      </c>
      <c r="T15" s="135">
        <f>SUM('9. Ordering'!AL14:AN14)</f>
        <v>0</v>
      </c>
      <c r="U15" s="151">
        <f t="shared" si="13"/>
        <v>0</v>
      </c>
      <c r="W15" s="147">
        <f t="shared" si="14"/>
        <v>0</v>
      </c>
      <c r="X15" s="147">
        <f t="shared" si="0"/>
        <v>0</v>
      </c>
      <c r="Y15" s="147">
        <f t="shared" si="1"/>
        <v>0</v>
      </c>
      <c r="Z15" s="147">
        <f t="shared" si="2"/>
        <v>0</v>
      </c>
      <c r="AA15" s="147">
        <f t="shared" si="3"/>
        <v>0</v>
      </c>
      <c r="AB15" s="147">
        <f t="shared" si="4"/>
        <v>0</v>
      </c>
      <c r="AC15" s="147">
        <f t="shared" si="5"/>
        <v>0</v>
      </c>
      <c r="AD15" s="147">
        <f t="shared" si="6"/>
        <v>0</v>
      </c>
      <c r="AE15" s="147">
        <f t="shared" si="7"/>
        <v>0</v>
      </c>
      <c r="AF15" s="147">
        <f t="shared" si="8"/>
        <v>0</v>
      </c>
      <c r="AG15" s="147">
        <f t="shared" si="9"/>
        <v>0</v>
      </c>
      <c r="AH15" s="147">
        <f t="shared" si="10"/>
        <v>0</v>
      </c>
      <c r="AI15" s="150">
        <f t="shared" si="15"/>
        <v>0</v>
      </c>
    </row>
    <row r="16" spans="2:36" ht="15" x14ac:dyDescent="0.25">
      <c r="B16" s="16"/>
      <c r="C16" s="16" t="str">
        <f>'7. Consumption'!C15</f>
        <v>AZT+3TC (300/150) - 60 tab</v>
      </c>
      <c r="D16" s="396">
        <v>6.6</v>
      </c>
      <c r="E16" s="316"/>
      <c r="F16" s="233">
        <f t="shared" si="11"/>
        <v>0</v>
      </c>
      <c r="G16" s="233">
        <f t="shared" si="12"/>
        <v>0</v>
      </c>
      <c r="I16" s="135">
        <f>SUM('9. Ordering'!E15:G15)</f>
        <v>0</v>
      </c>
      <c r="J16" s="135">
        <f>SUM('9. Ordering'!H15:J15)</f>
        <v>0</v>
      </c>
      <c r="K16" s="135">
        <f>SUM('9. Ordering'!K15:M15)</f>
        <v>0</v>
      </c>
      <c r="L16" s="135">
        <f>SUM('9. Ordering'!N15:P15)</f>
        <v>0</v>
      </c>
      <c r="M16" s="135">
        <f>SUM('9. Ordering'!Q15:S15)</f>
        <v>0</v>
      </c>
      <c r="N16" s="135">
        <f>SUM('9. Ordering'!T15:V15)</f>
        <v>0</v>
      </c>
      <c r="O16" s="135">
        <f>SUM('9. Ordering'!W15:Y15)</f>
        <v>0</v>
      </c>
      <c r="P16" s="135">
        <f>SUM('9. Ordering'!Z15:AB15)</f>
        <v>0</v>
      </c>
      <c r="Q16" s="135">
        <f>SUM('9. Ordering'!AC15:AE15)</f>
        <v>0</v>
      </c>
      <c r="R16" s="135">
        <f>SUM('9. Ordering'!AF15:AH15)</f>
        <v>0</v>
      </c>
      <c r="S16" s="135">
        <f>SUM('9. Ordering'!AI15:AK15)</f>
        <v>0</v>
      </c>
      <c r="T16" s="135">
        <f>SUM('9. Ordering'!AL15:AN15)</f>
        <v>0</v>
      </c>
      <c r="U16" s="151">
        <f t="shared" si="13"/>
        <v>0</v>
      </c>
      <c r="W16" s="147">
        <f t="shared" si="14"/>
        <v>0</v>
      </c>
      <c r="X16" s="147">
        <f t="shared" si="0"/>
        <v>0</v>
      </c>
      <c r="Y16" s="147">
        <f t="shared" si="1"/>
        <v>0</v>
      </c>
      <c r="Z16" s="147">
        <f t="shared" si="2"/>
        <v>0</v>
      </c>
      <c r="AA16" s="147">
        <f t="shared" si="3"/>
        <v>0</v>
      </c>
      <c r="AB16" s="147">
        <f t="shared" si="4"/>
        <v>0</v>
      </c>
      <c r="AC16" s="147">
        <f t="shared" si="5"/>
        <v>0</v>
      </c>
      <c r="AD16" s="147">
        <f t="shared" si="6"/>
        <v>0</v>
      </c>
      <c r="AE16" s="147">
        <f t="shared" si="7"/>
        <v>0</v>
      </c>
      <c r="AF16" s="147">
        <f t="shared" si="8"/>
        <v>0</v>
      </c>
      <c r="AG16" s="147">
        <f t="shared" si="9"/>
        <v>0</v>
      </c>
      <c r="AH16" s="147">
        <f t="shared" si="10"/>
        <v>0</v>
      </c>
      <c r="AI16" s="150">
        <f t="shared" si="15"/>
        <v>0</v>
      </c>
    </row>
    <row r="17" spans="2:35" ht="15" x14ac:dyDescent="0.25">
      <c r="B17" s="16"/>
      <c r="C17" s="16" t="str">
        <f>'7. Consumption'!C16</f>
        <v>AZT+3TC+ABC (300/150/300) - 60 tab</v>
      </c>
      <c r="D17" s="396">
        <v>20</v>
      </c>
      <c r="E17" s="316"/>
      <c r="F17" s="233">
        <f t="shared" si="11"/>
        <v>0</v>
      </c>
      <c r="G17" s="233">
        <f t="shared" si="12"/>
        <v>0</v>
      </c>
      <c r="I17" s="135">
        <f>SUM('9. Ordering'!E16:G16)</f>
        <v>0</v>
      </c>
      <c r="J17" s="135">
        <f>SUM('9. Ordering'!H16:J16)</f>
        <v>0</v>
      </c>
      <c r="K17" s="135">
        <f>SUM('9. Ordering'!K16:M16)</f>
        <v>0</v>
      </c>
      <c r="L17" s="135">
        <f>SUM('9. Ordering'!N16:P16)</f>
        <v>0</v>
      </c>
      <c r="M17" s="135">
        <f>SUM('9. Ordering'!Q16:S16)</f>
        <v>0</v>
      </c>
      <c r="N17" s="135">
        <f>SUM('9. Ordering'!T16:V16)</f>
        <v>0</v>
      </c>
      <c r="O17" s="135">
        <f>SUM('9. Ordering'!W16:Y16)</f>
        <v>0</v>
      </c>
      <c r="P17" s="135">
        <f>SUM('9. Ordering'!Z16:AB16)</f>
        <v>0</v>
      </c>
      <c r="Q17" s="135">
        <f>SUM('9. Ordering'!AC16:AE16)</f>
        <v>0</v>
      </c>
      <c r="R17" s="135">
        <f>SUM('9. Ordering'!AF16:AH16)</f>
        <v>0</v>
      </c>
      <c r="S17" s="135">
        <f>SUM('9. Ordering'!AI16:AK16)</f>
        <v>0</v>
      </c>
      <c r="T17" s="135">
        <f>SUM('9. Ordering'!AL16:AN16)</f>
        <v>0</v>
      </c>
      <c r="U17" s="151">
        <f t="shared" si="13"/>
        <v>0</v>
      </c>
      <c r="W17" s="147">
        <f t="shared" si="14"/>
        <v>0</v>
      </c>
      <c r="X17" s="147">
        <f t="shared" si="0"/>
        <v>0</v>
      </c>
      <c r="Y17" s="147">
        <f t="shared" si="1"/>
        <v>0</v>
      </c>
      <c r="Z17" s="147">
        <f t="shared" si="2"/>
        <v>0</v>
      </c>
      <c r="AA17" s="147">
        <f t="shared" si="3"/>
        <v>0</v>
      </c>
      <c r="AB17" s="147">
        <f t="shared" si="4"/>
        <v>0</v>
      </c>
      <c r="AC17" s="147">
        <f t="shared" si="5"/>
        <v>0</v>
      </c>
      <c r="AD17" s="147">
        <f t="shared" si="6"/>
        <v>0</v>
      </c>
      <c r="AE17" s="147">
        <f t="shared" si="7"/>
        <v>0</v>
      </c>
      <c r="AF17" s="147">
        <f t="shared" si="8"/>
        <v>0</v>
      </c>
      <c r="AG17" s="147">
        <f t="shared" si="9"/>
        <v>0</v>
      </c>
      <c r="AH17" s="147">
        <f t="shared" si="10"/>
        <v>0</v>
      </c>
      <c r="AI17" s="150">
        <f t="shared" si="15"/>
        <v>0</v>
      </c>
    </row>
    <row r="18" spans="2:35" ht="15" x14ac:dyDescent="0.25">
      <c r="B18" s="16"/>
      <c r="C18" s="16" t="str">
        <f>'7. Consumption'!C17</f>
        <v>AZT+3TC+ATV/r ((300/150)+(300/100)) - 30 co-pck</v>
      </c>
      <c r="D18" s="398">
        <v>24</v>
      </c>
      <c r="E18" s="316"/>
      <c r="F18" s="233">
        <f t="shared" si="11"/>
        <v>0</v>
      </c>
      <c r="G18" s="233">
        <f t="shared" si="12"/>
        <v>0</v>
      </c>
      <c r="I18" s="135">
        <f>SUM('9. Ordering'!E17:G17)</f>
        <v>0</v>
      </c>
      <c r="J18" s="135">
        <f>SUM('9. Ordering'!H17:J17)</f>
        <v>0</v>
      </c>
      <c r="K18" s="135">
        <f>SUM('9. Ordering'!K17:M17)</f>
        <v>0</v>
      </c>
      <c r="L18" s="135">
        <f>SUM('9. Ordering'!N17:P17)</f>
        <v>0</v>
      </c>
      <c r="M18" s="135">
        <f>SUM('9. Ordering'!Q17:S17)</f>
        <v>0</v>
      </c>
      <c r="N18" s="135">
        <f>SUM('9. Ordering'!T17:V17)</f>
        <v>0</v>
      </c>
      <c r="O18" s="135">
        <f>SUM('9. Ordering'!W17:Y17)</f>
        <v>0</v>
      </c>
      <c r="P18" s="135">
        <f>SUM('9. Ordering'!Z17:AB17)</f>
        <v>0</v>
      </c>
      <c r="Q18" s="135">
        <f>SUM('9. Ordering'!AC17:AE17)</f>
        <v>0</v>
      </c>
      <c r="R18" s="135">
        <f>SUM('9. Ordering'!AF17:AH17)</f>
        <v>0</v>
      </c>
      <c r="S18" s="135">
        <f>SUM('9. Ordering'!AI17:AK17)</f>
        <v>0</v>
      </c>
      <c r="T18" s="135">
        <f>SUM('9. Ordering'!AL17:AN17)</f>
        <v>0</v>
      </c>
      <c r="U18" s="151">
        <f t="shared" si="13"/>
        <v>0</v>
      </c>
      <c r="W18" s="147">
        <f t="shared" si="14"/>
        <v>0</v>
      </c>
      <c r="X18" s="147">
        <f t="shared" si="0"/>
        <v>0</v>
      </c>
      <c r="Y18" s="147">
        <f t="shared" si="1"/>
        <v>0</v>
      </c>
      <c r="Z18" s="147">
        <f t="shared" si="2"/>
        <v>0</v>
      </c>
      <c r="AA18" s="147">
        <f t="shared" si="3"/>
        <v>0</v>
      </c>
      <c r="AB18" s="147">
        <f t="shared" si="4"/>
        <v>0</v>
      </c>
      <c r="AC18" s="147">
        <f t="shared" si="5"/>
        <v>0</v>
      </c>
      <c r="AD18" s="147">
        <f t="shared" si="6"/>
        <v>0</v>
      </c>
      <c r="AE18" s="147">
        <f t="shared" si="7"/>
        <v>0</v>
      </c>
      <c r="AF18" s="147">
        <f t="shared" si="8"/>
        <v>0</v>
      </c>
      <c r="AG18" s="147">
        <f t="shared" si="9"/>
        <v>0</v>
      </c>
      <c r="AH18" s="147">
        <f t="shared" si="10"/>
        <v>0</v>
      </c>
      <c r="AI18" s="150">
        <f t="shared" si="15"/>
        <v>0</v>
      </c>
    </row>
    <row r="19" spans="2:35" ht="15" x14ac:dyDescent="0.25">
      <c r="B19" s="16"/>
      <c r="C19" s="16" t="str">
        <f>'7. Consumption'!C18</f>
        <v>AZT+3TC+NVP (300/150/200) - 60 tab</v>
      </c>
      <c r="D19" s="396">
        <v>8.1999999999999993</v>
      </c>
      <c r="E19" s="397"/>
      <c r="F19" s="233">
        <f t="shared" si="11"/>
        <v>0</v>
      </c>
      <c r="G19" s="233">
        <f t="shared" si="12"/>
        <v>0</v>
      </c>
      <c r="I19" s="135">
        <f>SUM('9. Ordering'!E18:G18)</f>
        <v>0</v>
      </c>
      <c r="J19" s="135">
        <f>SUM('9. Ordering'!H18:J18)</f>
        <v>0</v>
      </c>
      <c r="K19" s="135">
        <f>SUM('9. Ordering'!K18:M18)</f>
        <v>0</v>
      </c>
      <c r="L19" s="135">
        <f>SUM('9. Ordering'!N18:P18)</f>
        <v>0</v>
      </c>
      <c r="M19" s="135">
        <f>SUM('9. Ordering'!Q18:S18)</f>
        <v>0</v>
      </c>
      <c r="N19" s="135">
        <f>SUM('9. Ordering'!T18:V18)</f>
        <v>0</v>
      </c>
      <c r="O19" s="135">
        <f>SUM('9. Ordering'!W18:Y18)</f>
        <v>0</v>
      </c>
      <c r="P19" s="135">
        <f>SUM('9. Ordering'!Z18:AB18)</f>
        <v>0</v>
      </c>
      <c r="Q19" s="135">
        <f>SUM('9. Ordering'!AC18:AE18)</f>
        <v>0</v>
      </c>
      <c r="R19" s="135">
        <f>SUM('9. Ordering'!AF18:AH18)</f>
        <v>0</v>
      </c>
      <c r="S19" s="135">
        <f>SUM('9. Ordering'!AI18:AK18)</f>
        <v>0</v>
      </c>
      <c r="T19" s="135">
        <f>SUM('9. Ordering'!AL18:AN18)</f>
        <v>0</v>
      </c>
      <c r="U19" s="151">
        <f t="shared" si="13"/>
        <v>0</v>
      </c>
      <c r="W19" s="147">
        <f t="shared" si="14"/>
        <v>0</v>
      </c>
      <c r="X19" s="147">
        <f t="shared" si="0"/>
        <v>0</v>
      </c>
      <c r="Y19" s="147">
        <f t="shared" si="1"/>
        <v>0</v>
      </c>
      <c r="Z19" s="147">
        <f t="shared" si="2"/>
        <v>0</v>
      </c>
      <c r="AA19" s="147">
        <f t="shared" si="3"/>
        <v>0</v>
      </c>
      <c r="AB19" s="147">
        <f t="shared" si="4"/>
        <v>0</v>
      </c>
      <c r="AC19" s="147">
        <f t="shared" si="5"/>
        <v>0</v>
      </c>
      <c r="AD19" s="147">
        <f t="shared" si="6"/>
        <v>0</v>
      </c>
      <c r="AE19" s="147">
        <f t="shared" si="7"/>
        <v>0</v>
      </c>
      <c r="AF19" s="147">
        <f t="shared" si="8"/>
        <v>0</v>
      </c>
      <c r="AG19" s="147">
        <f t="shared" si="9"/>
        <v>0</v>
      </c>
      <c r="AH19" s="147">
        <f t="shared" si="10"/>
        <v>0</v>
      </c>
      <c r="AI19" s="150">
        <f t="shared" si="15"/>
        <v>0</v>
      </c>
    </row>
    <row r="20" spans="2:35" ht="15" x14ac:dyDescent="0.25">
      <c r="B20" s="16"/>
      <c r="C20" s="16" t="str">
        <f>'7. Consumption'!C19</f>
        <v>DRV (300) - 120 tab</v>
      </c>
      <c r="D20" s="398" t="s">
        <v>303</v>
      </c>
      <c r="E20" s="316"/>
      <c r="F20" s="233">
        <f t="shared" si="11"/>
        <v>0</v>
      </c>
      <c r="G20" s="233">
        <f t="shared" si="12"/>
        <v>0</v>
      </c>
      <c r="I20" s="135">
        <f>SUM('9. Ordering'!E19:G19)</f>
        <v>0</v>
      </c>
      <c r="J20" s="135">
        <f>SUM('9. Ordering'!H19:J19)</f>
        <v>0</v>
      </c>
      <c r="K20" s="135">
        <f>SUM('9. Ordering'!K19:M19)</f>
        <v>0</v>
      </c>
      <c r="L20" s="135">
        <f>SUM('9. Ordering'!N19:P19)</f>
        <v>0</v>
      </c>
      <c r="M20" s="135">
        <f>SUM('9. Ordering'!Q19:S19)</f>
        <v>0</v>
      </c>
      <c r="N20" s="135">
        <f>SUM('9. Ordering'!T19:V19)</f>
        <v>0</v>
      </c>
      <c r="O20" s="135">
        <f>SUM('9. Ordering'!W19:Y19)</f>
        <v>0</v>
      </c>
      <c r="P20" s="135">
        <f>SUM('9. Ordering'!Z19:AB19)</f>
        <v>0</v>
      </c>
      <c r="Q20" s="135">
        <f>SUM('9. Ordering'!AC19:AE19)</f>
        <v>0</v>
      </c>
      <c r="R20" s="135">
        <f>SUM('9. Ordering'!AF19:AH19)</f>
        <v>0</v>
      </c>
      <c r="S20" s="135">
        <f>SUM('9. Ordering'!AI19:AK19)</f>
        <v>0</v>
      </c>
      <c r="T20" s="135">
        <f>SUM('9. Ordering'!AL19:AN19)</f>
        <v>0</v>
      </c>
      <c r="U20" s="151">
        <f t="shared" si="13"/>
        <v>0</v>
      </c>
      <c r="W20" s="147">
        <f t="shared" si="14"/>
        <v>0</v>
      </c>
      <c r="X20" s="147">
        <f t="shared" si="0"/>
        <v>0</v>
      </c>
      <c r="Y20" s="147">
        <f t="shared" si="1"/>
        <v>0</v>
      </c>
      <c r="Z20" s="147">
        <f t="shared" si="2"/>
        <v>0</v>
      </c>
      <c r="AA20" s="147">
        <f t="shared" si="3"/>
        <v>0</v>
      </c>
      <c r="AB20" s="147">
        <f t="shared" si="4"/>
        <v>0</v>
      </c>
      <c r="AC20" s="147">
        <f t="shared" si="5"/>
        <v>0</v>
      </c>
      <c r="AD20" s="147">
        <f t="shared" si="6"/>
        <v>0</v>
      </c>
      <c r="AE20" s="147">
        <f t="shared" si="7"/>
        <v>0</v>
      </c>
      <c r="AF20" s="147">
        <f t="shared" si="8"/>
        <v>0</v>
      </c>
      <c r="AG20" s="147">
        <f t="shared" si="9"/>
        <v>0</v>
      </c>
      <c r="AH20" s="147">
        <f t="shared" si="10"/>
        <v>0</v>
      </c>
      <c r="AI20" s="150">
        <f t="shared" si="15"/>
        <v>0</v>
      </c>
    </row>
    <row r="21" spans="2:35" ht="15" x14ac:dyDescent="0.25">
      <c r="B21" s="16"/>
      <c r="C21" s="16" t="str">
        <f>'7. Consumption'!C20</f>
        <v>DRV (600) - 60 tab</v>
      </c>
      <c r="D21" s="396">
        <v>75</v>
      </c>
      <c r="E21" s="397"/>
      <c r="F21" s="233">
        <f t="shared" si="11"/>
        <v>0</v>
      </c>
      <c r="G21" s="233">
        <f t="shared" si="12"/>
        <v>0</v>
      </c>
      <c r="I21" s="135">
        <f>SUM('9. Ordering'!E20:G20)</f>
        <v>0</v>
      </c>
      <c r="J21" s="135">
        <f>SUM('9. Ordering'!H20:J20)</f>
        <v>0</v>
      </c>
      <c r="K21" s="135">
        <f>SUM('9. Ordering'!K20:M20)</f>
        <v>0</v>
      </c>
      <c r="L21" s="135">
        <f>SUM('9. Ordering'!N20:P20)</f>
        <v>0</v>
      </c>
      <c r="M21" s="135">
        <f>SUM('9. Ordering'!Q20:S20)</f>
        <v>0</v>
      </c>
      <c r="N21" s="135">
        <f>SUM('9. Ordering'!T20:V20)</f>
        <v>0</v>
      </c>
      <c r="O21" s="135">
        <f>SUM('9. Ordering'!W20:Y20)</f>
        <v>0</v>
      </c>
      <c r="P21" s="135">
        <f>SUM('9. Ordering'!Z20:AB20)</f>
        <v>0</v>
      </c>
      <c r="Q21" s="135">
        <f>SUM('9. Ordering'!AC20:AE20)</f>
        <v>0</v>
      </c>
      <c r="R21" s="135">
        <f>SUM('9. Ordering'!AF20:AH20)</f>
        <v>0</v>
      </c>
      <c r="S21" s="135">
        <f>SUM('9. Ordering'!AI20:AK20)</f>
        <v>0</v>
      </c>
      <c r="T21" s="135">
        <f>SUM('9. Ordering'!AL20:AN20)</f>
        <v>0</v>
      </c>
      <c r="U21" s="151">
        <f t="shared" si="13"/>
        <v>0</v>
      </c>
      <c r="W21" s="147">
        <f t="shared" si="14"/>
        <v>0</v>
      </c>
      <c r="X21" s="147">
        <f t="shared" si="0"/>
        <v>0</v>
      </c>
      <c r="Y21" s="147">
        <f t="shared" si="1"/>
        <v>0</v>
      </c>
      <c r="Z21" s="147">
        <f t="shared" si="2"/>
        <v>0</v>
      </c>
      <c r="AA21" s="147">
        <f t="shared" si="3"/>
        <v>0</v>
      </c>
      <c r="AB21" s="147">
        <f t="shared" si="4"/>
        <v>0</v>
      </c>
      <c r="AC21" s="147">
        <f t="shared" si="5"/>
        <v>0</v>
      </c>
      <c r="AD21" s="147">
        <f t="shared" si="6"/>
        <v>0</v>
      </c>
      <c r="AE21" s="147">
        <f t="shared" si="7"/>
        <v>0</v>
      </c>
      <c r="AF21" s="147">
        <f t="shared" si="8"/>
        <v>0</v>
      </c>
      <c r="AG21" s="147">
        <f t="shared" si="9"/>
        <v>0</v>
      </c>
      <c r="AH21" s="147">
        <f t="shared" si="10"/>
        <v>0</v>
      </c>
      <c r="AI21" s="150">
        <f t="shared" si="15"/>
        <v>0</v>
      </c>
    </row>
    <row r="22" spans="2:35" ht="15" x14ac:dyDescent="0.25">
      <c r="B22" s="16"/>
      <c r="C22" s="16" t="str">
        <f>'7. Consumption'!C21</f>
        <v>DTG (50) - 30 tab</v>
      </c>
      <c r="D22" s="396">
        <f>44/12</f>
        <v>3.6666666666666665</v>
      </c>
      <c r="E22" s="397"/>
      <c r="F22" s="233">
        <f t="shared" si="11"/>
        <v>0</v>
      </c>
      <c r="G22" s="233">
        <f t="shared" si="12"/>
        <v>0</v>
      </c>
      <c r="I22" s="135">
        <f>SUM('9. Ordering'!E21:G21)</f>
        <v>0</v>
      </c>
      <c r="J22" s="135">
        <f>SUM('9. Ordering'!H21:J21)</f>
        <v>0</v>
      </c>
      <c r="K22" s="135">
        <f>SUM('9. Ordering'!K21:M21)</f>
        <v>0</v>
      </c>
      <c r="L22" s="135">
        <f>SUM('9. Ordering'!N21:P21)</f>
        <v>0</v>
      </c>
      <c r="M22" s="135">
        <f>SUM('9. Ordering'!Q21:S21)</f>
        <v>0</v>
      </c>
      <c r="N22" s="135">
        <f>SUM('9. Ordering'!T21:V21)</f>
        <v>0</v>
      </c>
      <c r="O22" s="135">
        <f>SUM('9. Ordering'!W21:Y21)</f>
        <v>0</v>
      </c>
      <c r="P22" s="135">
        <f>SUM('9. Ordering'!Z21:AB21)</f>
        <v>0</v>
      </c>
      <c r="Q22" s="135">
        <f>SUM('9. Ordering'!AC21:AE21)</f>
        <v>0</v>
      </c>
      <c r="R22" s="135">
        <f>SUM('9. Ordering'!AF21:AH21)</f>
        <v>0</v>
      </c>
      <c r="S22" s="135">
        <f>SUM('9. Ordering'!AI21:AK21)</f>
        <v>0</v>
      </c>
      <c r="T22" s="135">
        <f>SUM('9. Ordering'!AL21:AN21)</f>
        <v>0</v>
      </c>
      <c r="U22" s="151">
        <f t="shared" si="13"/>
        <v>0</v>
      </c>
      <c r="W22" s="147">
        <f t="shared" si="14"/>
        <v>0</v>
      </c>
      <c r="X22" s="147">
        <f t="shared" si="0"/>
        <v>0</v>
      </c>
      <c r="Y22" s="147">
        <f t="shared" si="1"/>
        <v>0</v>
      </c>
      <c r="Z22" s="147">
        <f t="shared" si="2"/>
        <v>0</v>
      </c>
      <c r="AA22" s="147">
        <f t="shared" si="3"/>
        <v>0</v>
      </c>
      <c r="AB22" s="147">
        <f t="shared" si="4"/>
        <v>0</v>
      </c>
      <c r="AC22" s="147">
        <f t="shared" si="5"/>
        <v>0</v>
      </c>
      <c r="AD22" s="147">
        <f t="shared" si="6"/>
        <v>0</v>
      </c>
      <c r="AE22" s="147">
        <f t="shared" si="7"/>
        <v>0</v>
      </c>
      <c r="AF22" s="147">
        <f t="shared" si="8"/>
        <v>0</v>
      </c>
      <c r="AG22" s="147">
        <f t="shared" si="9"/>
        <v>0</v>
      </c>
      <c r="AH22" s="147">
        <f t="shared" si="10"/>
        <v>0</v>
      </c>
      <c r="AI22" s="150">
        <f t="shared" si="15"/>
        <v>0</v>
      </c>
    </row>
    <row r="23" spans="2:35" ht="15" x14ac:dyDescent="0.25">
      <c r="B23" s="16"/>
      <c r="C23" s="16" t="str">
        <f>'7. Consumption'!C22</f>
        <v>EFV (600) - 30 tab</v>
      </c>
      <c r="D23" s="396">
        <v>3.4</v>
      </c>
      <c r="E23" s="397"/>
      <c r="F23" s="233">
        <f t="shared" si="11"/>
        <v>0</v>
      </c>
      <c r="G23" s="233">
        <f t="shared" si="12"/>
        <v>0</v>
      </c>
      <c r="I23" s="135">
        <f>SUM('9. Ordering'!E22:G22)</f>
        <v>0</v>
      </c>
      <c r="J23" s="135">
        <f>SUM('9. Ordering'!H22:J22)</f>
        <v>0</v>
      </c>
      <c r="K23" s="135">
        <f>SUM('9. Ordering'!K22:M22)</f>
        <v>0</v>
      </c>
      <c r="L23" s="135">
        <f>SUM('9. Ordering'!N22:P22)</f>
        <v>0</v>
      </c>
      <c r="M23" s="135">
        <f>SUM('9. Ordering'!Q22:S22)</f>
        <v>0</v>
      </c>
      <c r="N23" s="135">
        <f>SUM('9. Ordering'!T22:V22)</f>
        <v>0</v>
      </c>
      <c r="O23" s="135">
        <f>SUM('9. Ordering'!W22:Y22)</f>
        <v>0</v>
      </c>
      <c r="P23" s="135">
        <f>SUM('9. Ordering'!Z22:AB22)</f>
        <v>0</v>
      </c>
      <c r="Q23" s="135">
        <f>SUM('9. Ordering'!AC22:AE22)</f>
        <v>0</v>
      </c>
      <c r="R23" s="135">
        <f>SUM('9. Ordering'!AF22:AH22)</f>
        <v>0</v>
      </c>
      <c r="S23" s="135">
        <f>SUM('9. Ordering'!AI22:AK22)</f>
        <v>0</v>
      </c>
      <c r="T23" s="135">
        <f>SUM('9. Ordering'!AL22:AN22)</f>
        <v>0</v>
      </c>
      <c r="U23" s="151">
        <f t="shared" si="13"/>
        <v>0</v>
      </c>
      <c r="W23" s="147">
        <f t="shared" si="14"/>
        <v>0</v>
      </c>
      <c r="X23" s="147">
        <f t="shared" si="0"/>
        <v>0</v>
      </c>
      <c r="Y23" s="147">
        <f t="shared" si="1"/>
        <v>0</v>
      </c>
      <c r="Z23" s="147">
        <f t="shared" si="2"/>
        <v>0</v>
      </c>
      <c r="AA23" s="147">
        <f t="shared" si="3"/>
        <v>0</v>
      </c>
      <c r="AB23" s="147">
        <f t="shared" si="4"/>
        <v>0</v>
      </c>
      <c r="AC23" s="147">
        <f t="shared" si="5"/>
        <v>0</v>
      </c>
      <c r="AD23" s="147">
        <f t="shared" si="6"/>
        <v>0</v>
      </c>
      <c r="AE23" s="147">
        <f t="shared" si="7"/>
        <v>0</v>
      </c>
      <c r="AF23" s="147">
        <f t="shared" si="8"/>
        <v>0</v>
      </c>
      <c r="AG23" s="147">
        <f t="shared" si="9"/>
        <v>0</v>
      </c>
      <c r="AH23" s="147">
        <f t="shared" si="10"/>
        <v>0</v>
      </c>
      <c r="AI23" s="150">
        <f t="shared" si="15"/>
        <v>0</v>
      </c>
    </row>
    <row r="24" spans="2:35" ht="15" x14ac:dyDescent="0.25">
      <c r="B24" s="16"/>
      <c r="C24" s="16" t="str">
        <f>'7. Consumption'!C23</f>
        <v>ETV (100) - 120 tab</v>
      </c>
      <c r="D24" s="398" t="s">
        <v>303</v>
      </c>
      <c r="E24" s="316"/>
      <c r="F24" s="233">
        <f t="shared" si="11"/>
        <v>0</v>
      </c>
      <c r="G24" s="233">
        <f t="shared" si="12"/>
        <v>0</v>
      </c>
      <c r="I24" s="135">
        <f>SUM('9. Ordering'!E23:G23)</f>
        <v>0</v>
      </c>
      <c r="J24" s="135">
        <f>SUM('9. Ordering'!H23:J23)</f>
        <v>0</v>
      </c>
      <c r="K24" s="135">
        <f>SUM('9. Ordering'!K23:M23)</f>
        <v>0</v>
      </c>
      <c r="L24" s="135">
        <f>SUM('9. Ordering'!N23:P23)</f>
        <v>0</v>
      </c>
      <c r="M24" s="135">
        <f>SUM('9. Ordering'!Q23:S23)</f>
        <v>0</v>
      </c>
      <c r="N24" s="135">
        <f>SUM('9. Ordering'!T23:V23)</f>
        <v>0</v>
      </c>
      <c r="O24" s="135">
        <f>SUM('9. Ordering'!W23:Y23)</f>
        <v>0</v>
      </c>
      <c r="P24" s="135">
        <f>SUM('9. Ordering'!Z23:AB23)</f>
        <v>0</v>
      </c>
      <c r="Q24" s="135">
        <f>SUM('9. Ordering'!AC23:AE23)</f>
        <v>0</v>
      </c>
      <c r="R24" s="135">
        <f>SUM('9. Ordering'!AF23:AH23)</f>
        <v>0</v>
      </c>
      <c r="S24" s="135">
        <f>SUM('9. Ordering'!AI23:AK23)</f>
        <v>0</v>
      </c>
      <c r="T24" s="135">
        <f>SUM('9. Ordering'!AL23:AN23)</f>
        <v>0</v>
      </c>
      <c r="U24" s="151">
        <f t="shared" si="13"/>
        <v>0</v>
      </c>
      <c r="W24" s="147">
        <f t="shared" si="14"/>
        <v>0</v>
      </c>
      <c r="X24" s="147">
        <f t="shared" si="0"/>
        <v>0</v>
      </c>
      <c r="Y24" s="147">
        <f t="shared" si="1"/>
        <v>0</v>
      </c>
      <c r="Z24" s="147">
        <f t="shared" si="2"/>
        <v>0</v>
      </c>
      <c r="AA24" s="147">
        <f t="shared" si="3"/>
        <v>0</v>
      </c>
      <c r="AB24" s="147">
        <f t="shared" si="4"/>
        <v>0</v>
      </c>
      <c r="AC24" s="147">
        <f t="shared" si="5"/>
        <v>0</v>
      </c>
      <c r="AD24" s="147">
        <f t="shared" si="6"/>
        <v>0</v>
      </c>
      <c r="AE24" s="147">
        <f t="shared" si="7"/>
        <v>0</v>
      </c>
      <c r="AF24" s="147">
        <f t="shared" si="8"/>
        <v>0</v>
      </c>
      <c r="AG24" s="147">
        <f t="shared" si="9"/>
        <v>0</v>
      </c>
      <c r="AH24" s="147">
        <f t="shared" si="10"/>
        <v>0</v>
      </c>
      <c r="AI24" s="150">
        <f t="shared" si="15"/>
        <v>0</v>
      </c>
    </row>
    <row r="25" spans="2:35" ht="15" x14ac:dyDescent="0.25">
      <c r="B25" s="16"/>
      <c r="C25" s="16" t="str">
        <f>'7. Consumption'!C24</f>
        <v>ETV (200) - 60 tab</v>
      </c>
      <c r="D25" s="398" t="s">
        <v>303</v>
      </c>
      <c r="E25" s="347"/>
      <c r="F25" s="233">
        <f t="shared" si="11"/>
        <v>0</v>
      </c>
      <c r="G25" s="233">
        <f t="shared" si="12"/>
        <v>0</v>
      </c>
      <c r="I25" s="135">
        <f>SUM('9. Ordering'!E24:G24)</f>
        <v>0</v>
      </c>
      <c r="J25" s="135">
        <f>SUM('9. Ordering'!H24:J24)</f>
        <v>0</v>
      </c>
      <c r="K25" s="135">
        <f>SUM('9. Ordering'!K24:M24)</f>
        <v>0</v>
      </c>
      <c r="L25" s="135">
        <f>SUM('9. Ordering'!N24:P24)</f>
        <v>0</v>
      </c>
      <c r="M25" s="135">
        <f>SUM('9. Ordering'!Q24:S24)</f>
        <v>0</v>
      </c>
      <c r="N25" s="135">
        <f>SUM('9. Ordering'!T24:V24)</f>
        <v>0</v>
      </c>
      <c r="O25" s="135">
        <f>SUM('9. Ordering'!W24:Y24)</f>
        <v>0</v>
      </c>
      <c r="P25" s="135">
        <f>SUM('9. Ordering'!Z24:AB24)</f>
        <v>0</v>
      </c>
      <c r="Q25" s="135">
        <f>SUM('9. Ordering'!AC24:AE24)</f>
        <v>0</v>
      </c>
      <c r="R25" s="135">
        <f>SUM('9. Ordering'!AF24:AH24)</f>
        <v>0</v>
      </c>
      <c r="S25" s="135">
        <f>SUM('9. Ordering'!AI24:AK24)</f>
        <v>0</v>
      </c>
      <c r="T25" s="135">
        <f>SUM('9. Ordering'!AL24:AN24)</f>
        <v>0</v>
      </c>
      <c r="U25" s="151">
        <f t="shared" si="13"/>
        <v>0</v>
      </c>
      <c r="W25" s="147">
        <f t="shared" si="14"/>
        <v>0</v>
      </c>
      <c r="X25" s="147">
        <f t="shared" si="0"/>
        <v>0</v>
      </c>
      <c r="Y25" s="147">
        <f t="shared" si="1"/>
        <v>0</v>
      </c>
      <c r="Z25" s="147">
        <f t="shared" si="2"/>
        <v>0</v>
      </c>
      <c r="AA25" s="147">
        <f t="shared" si="3"/>
        <v>0</v>
      </c>
      <c r="AB25" s="147">
        <f t="shared" si="4"/>
        <v>0</v>
      </c>
      <c r="AC25" s="147">
        <f t="shared" si="5"/>
        <v>0</v>
      </c>
      <c r="AD25" s="147">
        <f t="shared" si="6"/>
        <v>0</v>
      </c>
      <c r="AE25" s="147">
        <f t="shared" si="7"/>
        <v>0</v>
      </c>
      <c r="AF25" s="147">
        <f t="shared" si="8"/>
        <v>0</v>
      </c>
      <c r="AG25" s="147">
        <f t="shared" si="9"/>
        <v>0</v>
      </c>
      <c r="AH25" s="147">
        <f t="shared" si="10"/>
        <v>0</v>
      </c>
      <c r="AI25" s="150">
        <f t="shared" si="15"/>
        <v>0</v>
      </c>
    </row>
    <row r="26" spans="2:35" ht="15" x14ac:dyDescent="0.25">
      <c r="B26" s="16"/>
      <c r="C26" s="16" t="str">
        <f>'7. Consumption'!C25</f>
        <v>FTC (200) - 30 tab</v>
      </c>
      <c r="D26" s="393"/>
      <c r="E26" s="316"/>
      <c r="F26" s="233">
        <f t="shared" si="11"/>
        <v>0</v>
      </c>
      <c r="G26" s="233">
        <f t="shared" si="12"/>
        <v>0</v>
      </c>
      <c r="I26" s="135">
        <f>SUM('9. Ordering'!E25:G25)</f>
        <v>0</v>
      </c>
      <c r="J26" s="135">
        <f>SUM('9. Ordering'!H25:J25)</f>
        <v>0</v>
      </c>
      <c r="K26" s="135">
        <f>SUM('9. Ordering'!K25:M25)</f>
        <v>0</v>
      </c>
      <c r="L26" s="135">
        <f>SUM('9. Ordering'!N25:P25)</f>
        <v>0</v>
      </c>
      <c r="M26" s="135">
        <f>SUM('9. Ordering'!Q25:S25)</f>
        <v>0</v>
      </c>
      <c r="N26" s="135">
        <f>SUM('9. Ordering'!T25:V25)</f>
        <v>0</v>
      </c>
      <c r="O26" s="135">
        <f>SUM('9. Ordering'!W25:Y25)</f>
        <v>0</v>
      </c>
      <c r="P26" s="135">
        <f>SUM('9. Ordering'!Z25:AB25)</f>
        <v>0</v>
      </c>
      <c r="Q26" s="135">
        <f>SUM('9. Ordering'!AC25:AE25)</f>
        <v>0</v>
      </c>
      <c r="R26" s="135">
        <f>SUM('9. Ordering'!AF25:AH25)</f>
        <v>0</v>
      </c>
      <c r="S26" s="135">
        <f>SUM('9. Ordering'!AI25:AK25)</f>
        <v>0</v>
      </c>
      <c r="T26" s="135">
        <f>SUM('9. Ordering'!AL25:AN25)</f>
        <v>0</v>
      </c>
      <c r="U26" s="151">
        <f t="shared" si="13"/>
        <v>0</v>
      </c>
      <c r="W26" s="147">
        <f t="shared" si="14"/>
        <v>0</v>
      </c>
      <c r="X26" s="147">
        <f t="shared" si="0"/>
        <v>0</v>
      </c>
      <c r="Y26" s="147">
        <f t="shared" si="1"/>
        <v>0</v>
      </c>
      <c r="Z26" s="147">
        <f t="shared" si="2"/>
        <v>0</v>
      </c>
      <c r="AA26" s="147">
        <f t="shared" si="3"/>
        <v>0</v>
      </c>
      <c r="AB26" s="147">
        <f t="shared" si="4"/>
        <v>0</v>
      </c>
      <c r="AC26" s="147">
        <f t="shared" si="5"/>
        <v>0</v>
      </c>
      <c r="AD26" s="147">
        <f t="shared" si="6"/>
        <v>0</v>
      </c>
      <c r="AE26" s="147">
        <f t="shared" si="7"/>
        <v>0</v>
      </c>
      <c r="AF26" s="147">
        <f t="shared" si="8"/>
        <v>0</v>
      </c>
      <c r="AG26" s="147">
        <f t="shared" si="9"/>
        <v>0</v>
      </c>
      <c r="AH26" s="147">
        <f t="shared" si="10"/>
        <v>0</v>
      </c>
      <c r="AI26" s="150">
        <f t="shared" si="15"/>
        <v>0</v>
      </c>
    </row>
    <row r="27" spans="2:35" x14ac:dyDescent="0.3">
      <c r="B27" s="16"/>
      <c r="C27" s="16" t="str">
        <f>'7. Consumption'!C26</f>
        <v>LPV/r (200/50) - 120 tab</v>
      </c>
      <c r="D27" s="396">
        <v>20</v>
      </c>
      <c r="E27" s="316"/>
      <c r="F27" s="233">
        <f t="shared" si="11"/>
        <v>0</v>
      </c>
      <c r="G27" s="233">
        <f t="shared" si="12"/>
        <v>0</v>
      </c>
      <c r="I27" s="135">
        <f>SUM('9. Ordering'!E26:G26)</f>
        <v>0</v>
      </c>
      <c r="J27" s="135">
        <f>SUM('9. Ordering'!H26:J26)</f>
        <v>0</v>
      </c>
      <c r="K27" s="135">
        <f>SUM('9. Ordering'!K26:M26)</f>
        <v>0</v>
      </c>
      <c r="L27" s="135">
        <f>SUM('9. Ordering'!N26:P26)</f>
        <v>0</v>
      </c>
      <c r="M27" s="135">
        <f>SUM('9. Ordering'!Q26:S26)</f>
        <v>0</v>
      </c>
      <c r="N27" s="135">
        <f>SUM('9. Ordering'!T26:V26)</f>
        <v>0</v>
      </c>
      <c r="O27" s="135">
        <f>SUM('9. Ordering'!W26:Y26)</f>
        <v>0</v>
      </c>
      <c r="P27" s="135">
        <f>SUM('9. Ordering'!Z26:AB26)</f>
        <v>0</v>
      </c>
      <c r="Q27" s="135">
        <f>SUM('9. Ordering'!AC26:AE26)</f>
        <v>0</v>
      </c>
      <c r="R27" s="135">
        <f>SUM('9. Ordering'!AF26:AH26)</f>
        <v>0</v>
      </c>
      <c r="S27" s="135">
        <f>SUM('9. Ordering'!AI26:AK26)</f>
        <v>0</v>
      </c>
      <c r="T27" s="135">
        <f>SUM('9. Ordering'!AL26:AN26)</f>
        <v>0</v>
      </c>
      <c r="U27" s="151">
        <f t="shared" si="13"/>
        <v>0</v>
      </c>
      <c r="W27" s="147">
        <f t="shared" si="14"/>
        <v>0</v>
      </c>
      <c r="X27" s="147">
        <f t="shared" si="0"/>
        <v>0</v>
      </c>
      <c r="Y27" s="147">
        <f t="shared" si="1"/>
        <v>0</v>
      </c>
      <c r="Z27" s="147">
        <f t="shared" si="2"/>
        <v>0</v>
      </c>
      <c r="AA27" s="147">
        <f t="shared" si="3"/>
        <v>0</v>
      </c>
      <c r="AB27" s="147">
        <f t="shared" si="4"/>
        <v>0</v>
      </c>
      <c r="AC27" s="147">
        <f t="shared" si="5"/>
        <v>0</v>
      </c>
      <c r="AD27" s="147">
        <f t="shared" si="6"/>
        <v>0</v>
      </c>
      <c r="AE27" s="147">
        <f t="shared" si="7"/>
        <v>0</v>
      </c>
      <c r="AF27" s="147">
        <f t="shared" si="8"/>
        <v>0</v>
      </c>
      <c r="AG27" s="147">
        <f t="shared" si="9"/>
        <v>0</v>
      </c>
      <c r="AH27" s="147">
        <f t="shared" si="10"/>
        <v>0</v>
      </c>
      <c r="AI27" s="150">
        <f t="shared" si="15"/>
        <v>0</v>
      </c>
    </row>
    <row r="28" spans="2:35" x14ac:dyDescent="0.3">
      <c r="B28" s="16"/>
      <c r="C28" s="16" t="str">
        <f>'7. Consumption'!C27</f>
        <v>NVP (200) - 60 tab</v>
      </c>
      <c r="D28" s="396">
        <v>2.5</v>
      </c>
      <c r="E28" s="316"/>
      <c r="F28" s="233">
        <f t="shared" si="11"/>
        <v>0</v>
      </c>
      <c r="G28" s="233">
        <f t="shared" si="12"/>
        <v>0</v>
      </c>
      <c r="I28" s="135">
        <f>SUM('9. Ordering'!E27:G27)</f>
        <v>0</v>
      </c>
      <c r="J28" s="135">
        <f>SUM('9. Ordering'!H27:J27)</f>
        <v>0</v>
      </c>
      <c r="K28" s="135">
        <f>SUM('9. Ordering'!K27:M27)</f>
        <v>0</v>
      </c>
      <c r="L28" s="135">
        <f>SUM('9. Ordering'!N27:P27)</f>
        <v>0</v>
      </c>
      <c r="M28" s="135">
        <f>SUM('9. Ordering'!Q27:S27)</f>
        <v>0</v>
      </c>
      <c r="N28" s="135">
        <f>SUM('9. Ordering'!T27:V27)</f>
        <v>0</v>
      </c>
      <c r="O28" s="135">
        <f>SUM('9. Ordering'!W27:Y27)</f>
        <v>0</v>
      </c>
      <c r="P28" s="135">
        <f>SUM('9. Ordering'!Z27:AB27)</f>
        <v>0</v>
      </c>
      <c r="Q28" s="135">
        <f>SUM('9. Ordering'!AC27:AE27)</f>
        <v>0</v>
      </c>
      <c r="R28" s="135">
        <f>SUM('9. Ordering'!AF27:AH27)</f>
        <v>0</v>
      </c>
      <c r="S28" s="135">
        <f>SUM('9. Ordering'!AI27:AK27)</f>
        <v>0</v>
      </c>
      <c r="T28" s="135">
        <f>SUM('9. Ordering'!AL27:AN27)</f>
        <v>0</v>
      </c>
      <c r="U28" s="151">
        <f t="shared" si="13"/>
        <v>0</v>
      </c>
      <c r="W28" s="147">
        <f t="shared" si="14"/>
        <v>0</v>
      </c>
      <c r="X28" s="147">
        <f t="shared" si="0"/>
        <v>0</v>
      </c>
      <c r="Y28" s="147">
        <f t="shared" si="1"/>
        <v>0</v>
      </c>
      <c r="Z28" s="147">
        <f t="shared" si="2"/>
        <v>0</v>
      </c>
      <c r="AA28" s="147">
        <f t="shared" si="3"/>
        <v>0</v>
      </c>
      <c r="AB28" s="147">
        <f t="shared" si="4"/>
        <v>0</v>
      </c>
      <c r="AC28" s="147">
        <f t="shared" si="5"/>
        <v>0</v>
      </c>
      <c r="AD28" s="147">
        <f t="shared" si="6"/>
        <v>0</v>
      </c>
      <c r="AE28" s="147">
        <f t="shared" si="7"/>
        <v>0</v>
      </c>
      <c r="AF28" s="147">
        <f t="shared" si="8"/>
        <v>0</v>
      </c>
      <c r="AG28" s="147">
        <f t="shared" si="9"/>
        <v>0</v>
      </c>
      <c r="AH28" s="147">
        <f t="shared" si="10"/>
        <v>0</v>
      </c>
      <c r="AI28" s="150">
        <f t="shared" si="15"/>
        <v>0</v>
      </c>
    </row>
    <row r="29" spans="2:35" x14ac:dyDescent="0.3">
      <c r="B29" s="16"/>
      <c r="C29" s="16" t="str">
        <f>'7. Consumption'!C28</f>
        <v>RAL (400) - 60 tab</v>
      </c>
      <c r="D29" s="396">
        <v>50</v>
      </c>
      <c r="E29" s="316"/>
      <c r="F29" s="233">
        <f t="shared" si="11"/>
        <v>0</v>
      </c>
      <c r="G29" s="233">
        <f t="shared" si="12"/>
        <v>0</v>
      </c>
      <c r="I29" s="135">
        <f>SUM('9. Ordering'!E28:G28)</f>
        <v>0</v>
      </c>
      <c r="J29" s="135">
        <f>SUM('9. Ordering'!H28:J28)</f>
        <v>0</v>
      </c>
      <c r="K29" s="135">
        <f>SUM('9. Ordering'!K28:M28)</f>
        <v>0</v>
      </c>
      <c r="L29" s="135">
        <f>SUM('9. Ordering'!N28:P28)</f>
        <v>0</v>
      </c>
      <c r="M29" s="135">
        <f>SUM('9. Ordering'!Q28:S28)</f>
        <v>0</v>
      </c>
      <c r="N29" s="135">
        <f>SUM('9. Ordering'!T28:V28)</f>
        <v>0</v>
      </c>
      <c r="O29" s="135">
        <f>SUM('9. Ordering'!W28:Y28)</f>
        <v>0</v>
      </c>
      <c r="P29" s="135">
        <f>SUM('9. Ordering'!Z28:AB28)</f>
        <v>0</v>
      </c>
      <c r="Q29" s="135">
        <f>SUM('9. Ordering'!AC28:AE28)</f>
        <v>0</v>
      </c>
      <c r="R29" s="135">
        <f>SUM('9. Ordering'!AF28:AH28)</f>
        <v>0</v>
      </c>
      <c r="S29" s="135">
        <f>SUM('9. Ordering'!AI28:AK28)</f>
        <v>0</v>
      </c>
      <c r="T29" s="135">
        <f>SUM('9. Ordering'!AL28:AN28)</f>
        <v>0</v>
      </c>
      <c r="U29" s="151">
        <f t="shared" si="13"/>
        <v>0</v>
      </c>
      <c r="W29" s="147">
        <f t="shared" si="14"/>
        <v>0</v>
      </c>
      <c r="X29" s="147">
        <f t="shared" si="0"/>
        <v>0</v>
      </c>
      <c r="Y29" s="147">
        <f t="shared" si="1"/>
        <v>0</v>
      </c>
      <c r="Z29" s="147">
        <f t="shared" si="2"/>
        <v>0</v>
      </c>
      <c r="AA29" s="147">
        <f t="shared" si="3"/>
        <v>0</v>
      </c>
      <c r="AB29" s="147">
        <f t="shared" si="4"/>
        <v>0</v>
      </c>
      <c r="AC29" s="147">
        <f t="shared" si="5"/>
        <v>0</v>
      </c>
      <c r="AD29" s="147">
        <f t="shared" si="6"/>
        <v>0</v>
      </c>
      <c r="AE29" s="147">
        <f t="shared" si="7"/>
        <v>0</v>
      </c>
      <c r="AF29" s="147">
        <f t="shared" si="8"/>
        <v>0</v>
      </c>
      <c r="AG29" s="147">
        <f t="shared" si="9"/>
        <v>0</v>
      </c>
      <c r="AH29" s="147">
        <f t="shared" si="10"/>
        <v>0</v>
      </c>
      <c r="AI29" s="150">
        <f t="shared" si="15"/>
        <v>0</v>
      </c>
    </row>
    <row r="30" spans="2:35" x14ac:dyDescent="0.3">
      <c r="B30" s="16"/>
      <c r="C30" s="16" t="str">
        <f>'7. Consumption'!C29</f>
        <v>RTV (100) -  tab</v>
      </c>
      <c r="D30" s="396">
        <v>7.5</v>
      </c>
      <c r="E30" s="316"/>
      <c r="F30" s="233">
        <f t="shared" si="11"/>
        <v>0</v>
      </c>
      <c r="G30" s="233">
        <f t="shared" si="12"/>
        <v>0</v>
      </c>
      <c r="I30" s="135">
        <f>SUM('9. Ordering'!E29:G29)</f>
        <v>0</v>
      </c>
      <c r="J30" s="135">
        <f>SUM('9. Ordering'!H29:J29)</f>
        <v>0</v>
      </c>
      <c r="K30" s="135">
        <f>SUM('9. Ordering'!K29:M29)</f>
        <v>0</v>
      </c>
      <c r="L30" s="135">
        <f>SUM('9. Ordering'!N29:P29)</f>
        <v>0</v>
      </c>
      <c r="M30" s="135">
        <f>SUM('9. Ordering'!Q29:S29)</f>
        <v>0</v>
      </c>
      <c r="N30" s="135">
        <f>SUM('9. Ordering'!T29:V29)</f>
        <v>0</v>
      </c>
      <c r="O30" s="135">
        <f>SUM('9. Ordering'!W29:Y29)</f>
        <v>0</v>
      </c>
      <c r="P30" s="135">
        <f>SUM('9. Ordering'!Z29:AB29)</f>
        <v>0</v>
      </c>
      <c r="Q30" s="135">
        <f>SUM('9. Ordering'!AC29:AE29)</f>
        <v>0</v>
      </c>
      <c r="R30" s="135">
        <f>SUM('9. Ordering'!AF29:AH29)</f>
        <v>0</v>
      </c>
      <c r="S30" s="135">
        <f>SUM('9. Ordering'!AI29:AK29)</f>
        <v>0</v>
      </c>
      <c r="T30" s="135">
        <f>SUM('9. Ordering'!AL29:AN29)</f>
        <v>0</v>
      </c>
      <c r="U30" s="151">
        <f t="shared" si="13"/>
        <v>0</v>
      </c>
      <c r="W30" s="147">
        <f t="shared" si="14"/>
        <v>0</v>
      </c>
      <c r="X30" s="147">
        <f t="shared" si="0"/>
        <v>0</v>
      </c>
      <c r="Y30" s="147">
        <f t="shared" si="1"/>
        <v>0</v>
      </c>
      <c r="Z30" s="147">
        <f t="shared" si="2"/>
        <v>0</v>
      </c>
      <c r="AA30" s="147">
        <f t="shared" si="3"/>
        <v>0</v>
      </c>
      <c r="AB30" s="147">
        <f t="shared" si="4"/>
        <v>0</v>
      </c>
      <c r="AC30" s="147">
        <f t="shared" si="5"/>
        <v>0</v>
      </c>
      <c r="AD30" s="147">
        <f t="shared" si="6"/>
        <v>0</v>
      </c>
      <c r="AE30" s="147">
        <f t="shared" si="7"/>
        <v>0</v>
      </c>
      <c r="AF30" s="147">
        <f t="shared" si="8"/>
        <v>0</v>
      </c>
      <c r="AG30" s="147">
        <f t="shared" si="9"/>
        <v>0</v>
      </c>
      <c r="AH30" s="147">
        <f t="shared" si="10"/>
        <v>0</v>
      </c>
      <c r="AI30" s="150">
        <f t="shared" si="15"/>
        <v>0</v>
      </c>
    </row>
    <row r="31" spans="2:35" x14ac:dyDescent="0.3">
      <c r="B31" s="16"/>
      <c r="C31" s="16" t="str">
        <f>'7. Consumption'!C30</f>
        <v>SQV (200) - 270 caps</v>
      </c>
      <c r="D31" s="398" t="s">
        <v>303</v>
      </c>
      <c r="E31" s="316"/>
      <c r="F31" s="233">
        <f t="shared" si="11"/>
        <v>0</v>
      </c>
      <c r="G31" s="233">
        <f t="shared" si="12"/>
        <v>0</v>
      </c>
      <c r="I31" s="135">
        <f>SUM('9. Ordering'!E30:G30)</f>
        <v>0</v>
      </c>
      <c r="J31" s="135">
        <f>SUM('9. Ordering'!H30:J30)</f>
        <v>0</v>
      </c>
      <c r="K31" s="135">
        <f>SUM('9. Ordering'!K30:M30)</f>
        <v>0</v>
      </c>
      <c r="L31" s="135">
        <f>SUM('9. Ordering'!N30:P30)</f>
        <v>0</v>
      </c>
      <c r="M31" s="135">
        <f>SUM('9. Ordering'!Q30:S30)</f>
        <v>0</v>
      </c>
      <c r="N31" s="135">
        <f>SUM('9. Ordering'!T30:V30)</f>
        <v>0</v>
      </c>
      <c r="O31" s="135">
        <f>SUM('9. Ordering'!W30:Y30)</f>
        <v>0</v>
      </c>
      <c r="P31" s="135">
        <f>SUM('9. Ordering'!Z30:AB30)</f>
        <v>0</v>
      </c>
      <c r="Q31" s="135">
        <f>SUM('9. Ordering'!AC30:AE30)</f>
        <v>0</v>
      </c>
      <c r="R31" s="135">
        <f>SUM('9. Ordering'!AF30:AH30)</f>
        <v>0</v>
      </c>
      <c r="S31" s="135">
        <f>SUM('9. Ordering'!AI30:AK30)</f>
        <v>0</v>
      </c>
      <c r="T31" s="135">
        <f>SUM('9. Ordering'!AL30:AN30)</f>
        <v>0</v>
      </c>
      <c r="U31" s="151">
        <f t="shared" si="13"/>
        <v>0</v>
      </c>
      <c r="W31" s="147">
        <f t="shared" si="14"/>
        <v>0</v>
      </c>
      <c r="X31" s="147">
        <f t="shared" si="0"/>
        <v>0</v>
      </c>
      <c r="Y31" s="147">
        <f t="shared" si="1"/>
        <v>0</v>
      </c>
      <c r="Z31" s="147">
        <f t="shared" si="2"/>
        <v>0</v>
      </c>
      <c r="AA31" s="147">
        <f t="shared" si="3"/>
        <v>0</v>
      </c>
      <c r="AB31" s="147">
        <f t="shared" si="4"/>
        <v>0</v>
      </c>
      <c r="AC31" s="147">
        <f t="shared" si="5"/>
        <v>0</v>
      </c>
      <c r="AD31" s="147">
        <f t="shared" si="6"/>
        <v>0</v>
      </c>
      <c r="AE31" s="147">
        <f t="shared" si="7"/>
        <v>0</v>
      </c>
      <c r="AF31" s="147">
        <f t="shared" si="8"/>
        <v>0</v>
      </c>
      <c r="AG31" s="147">
        <f t="shared" si="9"/>
        <v>0</v>
      </c>
      <c r="AH31" s="147">
        <f t="shared" si="10"/>
        <v>0</v>
      </c>
      <c r="AI31" s="150">
        <f t="shared" si="15"/>
        <v>0</v>
      </c>
    </row>
    <row r="32" spans="2:35" x14ac:dyDescent="0.3">
      <c r="B32" s="16"/>
      <c r="C32" s="16" t="str">
        <f>'7. Consumption'!C31</f>
        <v>TDF (300) - 30 tab</v>
      </c>
      <c r="D32" s="396">
        <v>3</v>
      </c>
      <c r="E32" s="316"/>
      <c r="F32" s="233">
        <f t="shared" si="11"/>
        <v>0</v>
      </c>
      <c r="G32" s="233">
        <f t="shared" si="12"/>
        <v>0</v>
      </c>
      <c r="I32" s="135">
        <f>SUM('9. Ordering'!E31:G31)</f>
        <v>0</v>
      </c>
      <c r="J32" s="135">
        <f>SUM('9. Ordering'!H31:J31)</f>
        <v>0</v>
      </c>
      <c r="K32" s="135">
        <f>SUM('9. Ordering'!K31:M31)</f>
        <v>0</v>
      </c>
      <c r="L32" s="135">
        <f>SUM('9. Ordering'!N31:P31)</f>
        <v>0</v>
      </c>
      <c r="M32" s="135">
        <f>SUM('9. Ordering'!Q31:S31)</f>
        <v>0</v>
      </c>
      <c r="N32" s="135">
        <f>SUM('9. Ordering'!T31:V31)</f>
        <v>0</v>
      </c>
      <c r="O32" s="135">
        <f>SUM('9. Ordering'!W31:Y31)</f>
        <v>0</v>
      </c>
      <c r="P32" s="135">
        <f>SUM('9. Ordering'!Z31:AB31)</f>
        <v>0</v>
      </c>
      <c r="Q32" s="135">
        <f>SUM('9. Ordering'!AC31:AE31)</f>
        <v>0</v>
      </c>
      <c r="R32" s="135">
        <f>SUM('9. Ordering'!AF31:AH31)</f>
        <v>0</v>
      </c>
      <c r="S32" s="135">
        <f>SUM('9. Ordering'!AI31:AK31)</f>
        <v>0</v>
      </c>
      <c r="T32" s="135">
        <f>SUM('9. Ordering'!AL31:AN31)</f>
        <v>0</v>
      </c>
      <c r="U32" s="151">
        <f t="shared" si="13"/>
        <v>0</v>
      </c>
      <c r="W32" s="147">
        <f t="shared" si="14"/>
        <v>0</v>
      </c>
      <c r="X32" s="147">
        <f t="shared" si="0"/>
        <v>0</v>
      </c>
      <c r="Y32" s="147">
        <f t="shared" si="1"/>
        <v>0</v>
      </c>
      <c r="Z32" s="147">
        <f t="shared" si="2"/>
        <v>0</v>
      </c>
      <c r="AA32" s="147">
        <f t="shared" si="3"/>
        <v>0</v>
      </c>
      <c r="AB32" s="147">
        <f t="shared" si="4"/>
        <v>0</v>
      </c>
      <c r="AC32" s="147">
        <f t="shared" si="5"/>
        <v>0</v>
      </c>
      <c r="AD32" s="147">
        <f t="shared" si="6"/>
        <v>0</v>
      </c>
      <c r="AE32" s="147">
        <f t="shared" si="7"/>
        <v>0</v>
      </c>
      <c r="AF32" s="147">
        <f t="shared" si="8"/>
        <v>0</v>
      </c>
      <c r="AG32" s="147">
        <f t="shared" si="9"/>
        <v>0</v>
      </c>
      <c r="AH32" s="147">
        <f t="shared" si="10"/>
        <v>0</v>
      </c>
      <c r="AI32" s="150">
        <f t="shared" si="15"/>
        <v>0</v>
      </c>
    </row>
    <row r="33" spans="2:35" x14ac:dyDescent="0.3">
      <c r="B33" s="16"/>
      <c r="C33" s="16" t="str">
        <f>'7. Consumption'!C32</f>
        <v>TDF+3TC (300/300) - 30 tab</v>
      </c>
      <c r="D33" s="396">
        <v>4.5</v>
      </c>
      <c r="E33" s="316"/>
      <c r="F33" s="233">
        <f t="shared" si="11"/>
        <v>0</v>
      </c>
      <c r="G33" s="233">
        <f t="shared" si="12"/>
        <v>0</v>
      </c>
      <c r="I33" s="135">
        <f>SUM('9. Ordering'!E32:G32)</f>
        <v>0</v>
      </c>
      <c r="J33" s="135">
        <f>SUM('9. Ordering'!H32:J32)</f>
        <v>0</v>
      </c>
      <c r="K33" s="135">
        <f>SUM('9. Ordering'!K32:M32)</f>
        <v>0</v>
      </c>
      <c r="L33" s="135">
        <f>SUM('9. Ordering'!N32:P32)</f>
        <v>0</v>
      </c>
      <c r="M33" s="135">
        <f>SUM('9. Ordering'!Q32:S32)</f>
        <v>0</v>
      </c>
      <c r="N33" s="135">
        <f>SUM('9. Ordering'!T32:V32)</f>
        <v>0</v>
      </c>
      <c r="O33" s="135">
        <f>SUM('9. Ordering'!W32:Y32)</f>
        <v>0</v>
      </c>
      <c r="P33" s="135">
        <f>SUM('9. Ordering'!Z32:AB32)</f>
        <v>0</v>
      </c>
      <c r="Q33" s="135">
        <f>SUM('9. Ordering'!AC32:AE32)</f>
        <v>0</v>
      </c>
      <c r="R33" s="135">
        <f>SUM('9. Ordering'!AF32:AH32)</f>
        <v>0</v>
      </c>
      <c r="S33" s="135">
        <f>SUM('9. Ordering'!AI32:AK32)</f>
        <v>0</v>
      </c>
      <c r="T33" s="135">
        <f>SUM('9. Ordering'!AL32:AN32)</f>
        <v>0</v>
      </c>
      <c r="U33" s="151">
        <f t="shared" si="13"/>
        <v>0</v>
      </c>
      <c r="W33" s="147">
        <f t="shared" si="14"/>
        <v>0</v>
      </c>
      <c r="X33" s="147">
        <f t="shared" si="0"/>
        <v>0</v>
      </c>
      <c r="Y33" s="147">
        <f t="shared" si="1"/>
        <v>0</v>
      </c>
      <c r="Z33" s="147">
        <f t="shared" si="2"/>
        <v>0</v>
      </c>
      <c r="AA33" s="147">
        <f t="shared" si="3"/>
        <v>0</v>
      </c>
      <c r="AB33" s="147">
        <f t="shared" si="4"/>
        <v>0</v>
      </c>
      <c r="AC33" s="147">
        <f t="shared" si="5"/>
        <v>0</v>
      </c>
      <c r="AD33" s="147">
        <f t="shared" si="6"/>
        <v>0</v>
      </c>
      <c r="AE33" s="147">
        <f t="shared" si="7"/>
        <v>0</v>
      </c>
      <c r="AF33" s="147">
        <f t="shared" si="8"/>
        <v>0</v>
      </c>
      <c r="AG33" s="147">
        <f t="shared" si="9"/>
        <v>0</v>
      </c>
      <c r="AH33" s="147">
        <f t="shared" si="10"/>
        <v>0</v>
      </c>
      <c r="AI33" s="150">
        <f t="shared" si="15"/>
        <v>0</v>
      </c>
    </row>
    <row r="34" spans="2:35" x14ac:dyDescent="0.3">
      <c r="B34" s="16"/>
      <c r="C34" s="16" t="str">
        <f>'7. Consumption'!C33</f>
        <v>TDF+3TC+ATV/r ((300/300)+300+100) - 60 co-pck</v>
      </c>
      <c r="D34" s="396">
        <v>24</v>
      </c>
      <c r="E34" s="316"/>
      <c r="F34" s="233">
        <f t="shared" si="11"/>
        <v>0</v>
      </c>
      <c r="G34" s="233">
        <f t="shared" si="12"/>
        <v>0</v>
      </c>
      <c r="I34" s="135">
        <f>SUM('9. Ordering'!E33:G33)</f>
        <v>0</v>
      </c>
      <c r="J34" s="135">
        <f>SUM('9. Ordering'!H33:J33)</f>
        <v>0</v>
      </c>
      <c r="K34" s="135">
        <f>SUM('9. Ordering'!K33:M33)</f>
        <v>0</v>
      </c>
      <c r="L34" s="135">
        <f>SUM('9. Ordering'!N33:P33)</f>
        <v>0</v>
      </c>
      <c r="M34" s="135">
        <f>SUM('9. Ordering'!Q33:S33)</f>
        <v>0</v>
      </c>
      <c r="N34" s="135">
        <f>SUM('9. Ordering'!T33:V33)</f>
        <v>0</v>
      </c>
      <c r="O34" s="135">
        <f>SUM('9. Ordering'!W33:Y33)</f>
        <v>0</v>
      </c>
      <c r="P34" s="135">
        <f>SUM('9. Ordering'!Z33:AB33)</f>
        <v>0</v>
      </c>
      <c r="Q34" s="135">
        <f>SUM('9. Ordering'!AC33:AE33)</f>
        <v>0</v>
      </c>
      <c r="R34" s="135">
        <f>SUM('9. Ordering'!AF33:AH33)</f>
        <v>0</v>
      </c>
      <c r="S34" s="135">
        <f>SUM('9. Ordering'!AI33:AK33)</f>
        <v>0</v>
      </c>
      <c r="T34" s="135">
        <f>SUM('9. Ordering'!AL33:AN33)</f>
        <v>0</v>
      </c>
      <c r="U34" s="151">
        <f t="shared" si="13"/>
        <v>0</v>
      </c>
      <c r="W34" s="147">
        <f t="shared" si="14"/>
        <v>0</v>
      </c>
      <c r="X34" s="147">
        <f t="shared" si="0"/>
        <v>0</v>
      </c>
      <c r="Y34" s="147">
        <f t="shared" si="1"/>
        <v>0</v>
      </c>
      <c r="Z34" s="147">
        <f t="shared" si="2"/>
        <v>0</v>
      </c>
      <c r="AA34" s="147">
        <f t="shared" si="3"/>
        <v>0</v>
      </c>
      <c r="AB34" s="147">
        <f t="shared" si="4"/>
        <v>0</v>
      </c>
      <c r="AC34" s="147">
        <f t="shared" si="5"/>
        <v>0</v>
      </c>
      <c r="AD34" s="147">
        <f t="shared" si="6"/>
        <v>0</v>
      </c>
      <c r="AE34" s="147">
        <f t="shared" si="7"/>
        <v>0</v>
      </c>
      <c r="AF34" s="147">
        <f t="shared" si="8"/>
        <v>0</v>
      </c>
      <c r="AG34" s="147">
        <f t="shared" si="9"/>
        <v>0</v>
      </c>
      <c r="AH34" s="147">
        <f t="shared" si="10"/>
        <v>0</v>
      </c>
      <c r="AI34" s="150">
        <f t="shared" si="15"/>
        <v>0</v>
      </c>
    </row>
    <row r="35" spans="2:35" x14ac:dyDescent="0.3">
      <c r="B35" s="16"/>
      <c r="C35" s="16" t="str">
        <f>'7. Consumption'!C34</f>
        <v>TDF+3TC+EFV (300/300/400) - 30 tab</v>
      </c>
      <c r="D35" s="396">
        <v>8.25</v>
      </c>
      <c r="E35" s="316"/>
      <c r="F35" s="233">
        <f t="shared" si="11"/>
        <v>0</v>
      </c>
      <c r="G35" s="233">
        <f t="shared" si="12"/>
        <v>0</v>
      </c>
      <c r="I35" s="135">
        <f>SUM('9. Ordering'!E34:G34)</f>
        <v>0</v>
      </c>
      <c r="J35" s="135">
        <f>SUM('9. Ordering'!H34:J34)</f>
        <v>0</v>
      </c>
      <c r="K35" s="135">
        <f>SUM('9. Ordering'!K34:M34)</f>
        <v>0</v>
      </c>
      <c r="L35" s="135">
        <f>SUM('9. Ordering'!N34:P34)</f>
        <v>0</v>
      </c>
      <c r="M35" s="135">
        <f>SUM('9. Ordering'!Q34:S34)</f>
        <v>0</v>
      </c>
      <c r="N35" s="135">
        <f>SUM('9. Ordering'!T34:V34)</f>
        <v>0</v>
      </c>
      <c r="O35" s="135">
        <f>SUM('9. Ordering'!W34:Y34)</f>
        <v>0</v>
      </c>
      <c r="P35" s="135">
        <f>SUM('9. Ordering'!Z34:AB34)</f>
        <v>0</v>
      </c>
      <c r="Q35" s="135">
        <f>SUM('9. Ordering'!AC34:AE34)</f>
        <v>0</v>
      </c>
      <c r="R35" s="135">
        <f>SUM('9. Ordering'!AF34:AH34)</f>
        <v>0</v>
      </c>
      <c r="S35" s="135">
        <f>SUM('9. Ordering'!AI34:AK34)</f>
        <v>0</v>
      </c>
      <c r="T35" s="135">
        <f>SUM('9. Ordering'!AL34:AN34)</f>
        <v>0</v>
      </c>
      <c r="U35" s="151">
        <f t="shared" si="13"/>
        <v>0</v>
      </c>
      <c r="W35" s="147">
        <f t="shared" si="14"/>
        <v>0</v>
      </c>
      <c r="X35" s="147">
        <f t="shared" si="0"/>
        <v>0</v>
      </c>
      <c r="Y35" s="147">
        <f t="shared" si="1"/>
        <v>0</v>
      </c>
      <c r="Z35" s="147">
        <f t="shared" si="2"/>
        <v>0</v>
      </c>
      <c r="AA35" s="147">
        <f t="shared" si="3"/>
        <v>0</v>
      </c>
      <c r="AB35" s="147">
        <f t="shared" si="4"/>
        <v>0</v>
      </c>
      <c r="AC35" s="147">
        <f t="shared" si="5"/>
        <v>0</v>
      </c>
      <c r="AD35" s="147">
        <f t="shared" si="6"/>
        <v>0</v>
      </c>
      <c r="AE35" s="147">
        <f t="shared" si="7"/>
        <v>0</v>
      </c>
      <c r="AF35" s="147">
        <f t="shared" si="8"/>
        <v>0</v>
      </c>
      <c r="AG35" s="147">
        <f t="shared" si="9"/>
        <v>0</v>
      </c>
      <c r="AH35" s="147">
        <f t="shared" si="10"/>
        <v>0</v>
      </c>
      <c r="AI35" s="150">
        <f t="shared" si="15"/>
        <v>0</v>
      </c>
    </row>
    <row r="36" spans="2:35" x14ac:dyDescent="0.3">
      <c r="B36" s="16"/>
      <c r="C36" s="16" t="str">
        <f>'7. Consumption'!C35</f>
        <v>TDF+3TC+EFV (300/300/600) -  tab</v>
      </c>
      <c r="D36" s="396">
        <v>8.1999999999999993</v>
      </c>
      <c r="E36" s="316"/>
      <c r="F36" s="233">
        <f t="shared" si="11"/>
        <v>0</v>
      </c>
      <c r="G36" s="233">
        <f t="shared" si="12"/>
        <v>0</v>
      </c>
      <c r="I36" s="135">
        <f>SUM('9. Ordering'!E35:G35)</f>
        <v>0</v>
      </c>
      <c r="J36" s="135">
        <f>SUM('9. Ordering'!H35:J35)</f>
        <v>0</v>
      </c>
      <c r="K36" s="135">
        <f>SUM('9. Ordering'!K35:M35)</f>
        <v>0</v>
      </c>
      <c r="L36" s="135">
        <f>SUM('9. Ordering'!N35:P35)</f>
        <v>0</v>
      </c>
      <c r="M36" s="135">
        <f>SUM('9. Ordering'!Q35:S35)</f>
        <v>0</v>
      </c>
      <c r="N36" s="135">
        <f>SUM('9. Ordering'!T35:V35)</f>
        <v>0</v>
      </c>
      <c r="O36" s="135">
        <f>SUM('9. Ordering'!W35:Y35)</f>
        <v>0</v>
      </c>
      <c r="P36" s="135">
        <f>SUM('9. Ordering'!Z35:AB35)</f>
        <v>0</v>
      </c>
      <c r="Q36" s="135">
        <f>SUM('9. Ordering'!AC35:AE35)</f>
        <v>0</v>
      </c>
      <c r="R36" s="135">
        <f>SUM('9. Ordering'!AF35:AH35)</f>
        <v>0</v>
      </c>
      <c r="S36" s="135">
        <f>SUM('9. Ordering'!AI35:AK35)</f>
        <v>0</v>
      </c>
      <c r="T36" s="135">
        <f>SUM('9. Ordering'!AL35:AN35)</f>
        <v>0</v>
      </c>
      <c r="U36" s="151">
        <f t="shared" si="13"/>
        <v>0</v>
      </c>
      <c r="W36" s="147">
        <f t="shared" si="14"/>
        <v>0</v>
      </c>
      <c r="X36" s="147">
        <f t="shared" si="0"/>
        <v>0</v>
      </c>
      <c r="Y36" s="147">
        <f t="shared" si="1"/>
        <v>0</v>
      </c>
      <c r="Z36" s="147">
        <f t="shared" si="2"/>
        <v>0</v>
      </c>
      <c r="AA36" s="147">
        <f t="shared" si="3"/>
        <v>0</v>
      </c>
      <c r="AB36" s="147">
        <f t="shared" si="4"/>
        <v>0</v>
      </c>
      <c r="AC36" s="147">
        <f t="shared" si="5"/>
        <v>0</v>
      </c>
      <c r="AD36" s="147">
        <f t="shared" si="6"/>
        <v>0</v>
      </c>
      <c r="AE36" s="147">
        <f t="shared" si="7"/>
        <v>0</v>
      </c>
      <c r="AF36" s="147">
        <f t="shared" si="8"/>
        <v>0</v>
      </c>
      <c r="AG36" s="147">
        <f t="shared" si="9"/>
        <v>0</v>
      </c>
      <c r="AH36" s="147">
        <f t="shared" si="10"/>
        <v>0</v>
      </c>
      <c r="AI36" s="150">
        <f t="shared" si="15"/>
        <v>0</v>
      </c>
    </row>
    <row r="37" spans="2:35" x14ac:dyDescent="0.3">
      <c r="B37" s="16"/>
      <c r="C37" s="16" t="str">
        <f>'7. Consumption'!C36</f>
        <v>TDF+FTC (300/200) - 30 tab</v>
      </c>
      <c r="D37" s="396">
        <v>5</v>
      </c>
      <c r="E37" s="316"/>
      <c r="F37" s="233">
        <f t="shared" si="11"/>
        <v>0</v>
      </c>
      <c r="G37" s="233">
        <f t="shared" si="12"/>
        <v>0</v>
      </c>
      <c r="I37" s="135">
        <f>SUM('9. Ordering'!E36:G36)</f>
        <v>0</v>
      </c>
      <c r="J37" s="135">
        <f>SUM('9. Ordering'!H36:J36)</f>
        <v>0</v>
      </c>
      <c r="K37" s="135">
        <f>SUM('9. Ordering'!K36:M36)</f>
        <v>0</v>
      </c>
      <c r="L37" s="135">
        <f>SUM('9. Ordering'!N36:P36)</f>
        <v>0</v>
      </c>
      <c r="M37" s="135">
        <f>SUM('9. Ordering'!Q36:S36)</f>
        <v>0</v>
      </c>
      <c r="N37" s="135">
        <f>SUM('9. Ordering'!T36:V36)</f>
        <v>0</v>
      </c>
      <c r="O37" s="135">
        <f>SUM('9. Ordering'!W36:Y36)</f>
        <v>0</v>
      </c>
      <c r="P37" s="135">
        <f>SUM('9. Ordering'!Z36:AB36)</f>
        <v>0</v>
      </c>
      <c r="Q37" s="135">
        <f>SUM('9. Ordering'!AC36:AE36)</f>
        <v>0</v>
      </c>
      <c r="R37" s="135">
        <f>SUM('9. Ordering'!AF36:AH36)</f>
        <v>0</v>
      </c>
      <c r="S37" s="135">
        <f>SUM('9. Ordering'!AI36:AK36)</f>
        <v>0</v>
      </c>
      <c r="T37" s="135">
        <f>SUM('9. Ordering'!AL36:AN36)</f>
        <v>0</v>
      </c>
      <c r="U37" s="151">
        <f t="shared" si="13"/>
        <v>0</v>
      </c>
      <c r="W37" s="147">
        <f t="shared" si="14"/>
        <v>0</v>
      </c>
      <c r="X37" s="147">
        <f t="shared" si="0"/>
        <v>0</v>
      </c>
      <c r="Y37" s="147">
        <f t="shared" si="1"/>
        <v>0</v>
      </c>
      <c r="Z37" s="147">
        <f t="shared" si="2"/>
        <v>0</v>
      </c>
      <c r="AA37" s="147">
        <f t="shared" si="3"/>
        <v>0</v>
      </c>
      <c r="AB37" s="147">
        <f t="shared" si="4"/>
        <v>0</v>
      </c>
      <c r="AC37" s="147">
        <f t="shared" si="5"/>
        <v>0</v>
      </c>
      <c r="AD37" s="147">
        <f t="shared" si="6"/>
        <v>0</v>
      </c>
      <c r="AE37" s="147">
        <f t="shared" si="7"/>
        <v>0</v>
      </c>
      <c r="AF37" s="147">
        <f t="shared" si="8"/>
        <v>0</v>
      </c>
      <c r="AG37" s="147">
        <f t="shared" si="9"/>
        <v>0</v>
      </c>
      <c r="AH37" s="147">
        <f t="shared" si="10"/>
        <v>0</v>
      </c>
      <c r="AI37" s="150">
        <f t="shared" si="15"/>
        <v>0</v>
      </c>
    </row>
    <row r="38" spans="2:35" x14ac:dyDescent="0.3">
      <c r="B38" s="16"/>
      <c r="C38" s="16" t="str">
        <f>'7. Consumption'!C37</f>
        <v>TDF+FTC+EFV (300/200/600) - 30 tab</v>
      </c>
      <c r="D38" s="396">
        <v>8.5</v>
      </c>
      <c r="E38" s="316"/>
      <c r="F38" s="233">
        <f t="shared" si="11"/>
        <v>0</v>
      </c>
      <c r="G38" s="233">
        <f t="shared" si="12"/>
        <v>0</v>
      </c>
      <c r="I38" s="135">
        <f>SUM('9. Ordering'!E37:G37)</f>
        <v>0</v>
      </c>
      <c r="J38" s="135">
        <f>SUM('9. Ordering'!H37:J37)</f>
        <v>0</v>
      </c>
      <c r="K38" s="135">
        <f>SUM('9. Ordering'!K37:M37)</f>
        <v>0</v>
      </c>
      <c r="L38" s="135">
        <f>SUM('9. Ordering'!N37:P37)</f>
        <v>0</v>
      </c>
      <c r="M38" s="135">
        <f>SUM('9. Ordering'!Q37:S37)</f>
        <v>0</v>
      </c>
      <c r="N38" s="135">
        <f>SUM('9. Ordering'!T37:V37)</f>
        <v>0</v>
      </c>
      <c r="O38" s="135">
        <f>SUM('9. Ordering'!W37:Y37)</f>
        <v>0</v>
      </c>
      <c r="P38" s="135">
        <f>SUM('9. Ordering'!Z37:AB37)</f>
        <v>0</v>
      </c>
      <c r="Q38" s="135">
        <f>SUM('9. Ordering'!AC37:AE37)</f>
        <v>0</v>
      </c>
      <c r="R38" s="135">
        <f>SUM('9. Ordering'!AF37:AH37)</f>
        <v>0</v>
      </c>
      <c r="S38" s="135">
        <f>SUM('9. Ordering'!AI37:AK37)</f>
        <v>0</v>
      </c>
      <c r="T38" s="135">
        <f>SUM('9. Ordering'!AL37:AN37)</f>
        <v>0</v>
      </c>
      <c r="U38" s="151">
        <f t="shared" si="13"/>
        <v>0</v>
      </c>
      <c r="W38" s="147">
        <f t="shared" si="14"/>
        <v>0</v>
      </c>
      <c r="X38" s="147">
        <f t="shared" si="0"/>
        <v>0</v>
      </c>
      <c r="Y38" s="147">
        <f t="shared" si="1"/>
        <v>0</v>
      </c>
      <c r="Z38" s="147">
        <f t="shared" si="2"/>
        <v>0</v>
      </c>
      <c r="AA38" s="147">
        <f t="shared" si="3"/>
        <v>0</v>
      </c>
      <c r="AB38" s="147">
        <f t="shared" si="4"/>
        <v>0</v>
      </c>
      <c r="AC38" s="147">
        <f t="shared" si="5"/>
        <v>0</v>
      </c>
      <c r="AD38" s="147">
        <f t="shared" si="6"/>
        <v>0</v>
      </c>
      <c r="AE38" s="147">
        <f t="shared" si="7"/>
        <v>0</v>
      </c>
      <c r="AF38" s="147">
        <f t="shared" si="8"/>
        <v>0</v>
      </c>
      <c r="AG38" s="147">
        <f t="shared" si="9"/>
        <v>0</v>
      </c>
      <c r="AH38" s="147">
        <f t="shared" si="10"/>
        <v>0</v>
      </c>
      <c r="AI38" s="150">
        <f t="shared" si="15"/>
        <v>0</v>
      </c>
    </row>
    <row r="39" spans="2:35" ht="15" hidden="1" outlineLevel="1" x14ac:dyDescent="0.25">
      <c r="B39" s="16"/>
      <c r="C39" s="16" t="str">
        <f>'7. Consumption'!C38</f>
        <v>x-- ( DRV/r 400/50) - 60 tab</v>
      </c>
      <c r="D39" s="396"/>
      <c r="E39" s="316"/>
      <c r="F39" s="233">
        <f t="shared" si="11"/>
        <v>0</v>
      </c>
      <c r="G39" s="233">
        <f t="shared" si="12"/>
        <v>0</v>
      </c>
      <c r="I39" s="135">
        <f>SUM('9. Ordering'!E38:G38)</f>
        <v>0</v>
      </c>
      <c r="J39" s="135">
        <f>SUM('9. Ordering'!H38:J38)</f>
        <v>0</v>
      </c>
      <c r="K39" s="135">
        <f>SUM('9. Ordering'!K38:M38)</f>
        <v>0</v>
      </c>
      <c r="L39" s="135">
        <f>SUM('9. Ordering'!N38:P38)</f>
        <v>0</v>
      </c>
      <c r="M39" s="135">
        <f>SUM('9. Ordering'!Q38:S38)</f>
        <v>0</v>
      </c>
      <c r="N39" s="135">
        <f>SUM('9. Ordering'!T38:V38)</f>
        <v>0</v>
      </c>
      <c r="O39" s="135">
        <f>SUM('9. Ordering'!W38:Y38)</f>
        <v>0</v>
      </c>
      <c r="P39" s="135">
        <f>SUM('9. Ordering'!Z38:AB38)</f>
        <v>0</v>
      </c>
      <c r="Q39" s="135">
        <f>SUM('9. Ordering'!AC38:AE38)</f>
        <v>0</v>
      </c>
      <c r="R39" s="135">
        <f>SUM('9. Ordering'!AF38:AH38)</f>
        <v>0</v>
      </c>
      <c r="S39" s="135">
        <f>SUM('9. Ordering'!AI38:AK38)</f>
        <v>0</v>
      </c>
      <c r="T39" s="135">
        <f>SUM('9. Ordering'!AL38:AN38)</f>
        <v>0</v>
      </c>
      <c r="U39" s="151">
        <f t="shared" si="13"/>
        <v>0</v>
      </c>
      <c r="W39" s="147">
        <f t="shared" si="14"/>
        <v>0</v>
      </c>
      <c r="X39" s="147">
        <f t="shared" si="0"/>
        <v>0</v>
      </c>
      <c r="Y39" s="147">
        <f t="shared" si="1"/>
        <v>0</v>
      </c>
      <c r="Z39" s="147">
        <f t="shared" si="2"/>
        <v>0</v>
      </c>
      <c r="AA39" s="147">
        <f t="shared" si="3"/>
        <v>0</v>
      </c>
      <c r="AB39" s="147">
        <f t="shared" si="4"/>
        <v>0</v>
      </c>
      <c r="AC39" s="147">
        <f t="shared" si="5"/>
        <v>0</v>
      </c>
      <c r="AD39" s="147">
        <f t="shared" si="6"/>
        <v>0</v>
      </c>
      <c r="AE39" s="147">
        <f t="shared" si="7"/>
        <v>0</v>
      </c>
      <c r="AF39" s="147">
        <f t="shared" si="8"/>
        <v>0</v>
      </c>
      <c r="AG39" s="147">
        <f t="shared" si="9"/>
        <v>0</v>
      </c>
      <c r="AH39" s="147">
        <f t="shared" si="10"/>
        <v>0</v>
      </c>
      <c r="AI39" s="150">
        <f t="shared" si="15"/>
        <v>0</v>
      </c>
    </row>
    <row r="40" spans="2:35" ht="15" hidden="1" outlineLevel="1" x14ac:dyDescent="0.25">
      <c r="B40" s="16"/>
      <c r="C40" s="16" t="str">
        <f>'7. Consumption'!C39</f>
        <v xml:space="preserve">x- (TAF) -  </v>
      </c>
      <c r="D40" s="396"/>
      <c r="E40" s="316"/>
      <c r="F40" s="233">
        <f t="shared" si="11"/>
        <v>0</v>
      </c>
      <c r="G40" s="233">
        <f t="shared" si="12"/>
        <v>0</v>
      </c>
      <c r="I40" s="135">
        <f>SUM('9. Ordering'!E39:G39)</f>
        <v>0</v>
      </c>
      <c r="J40" s="135">
        <f>SUM('9. Ordering'!H39:J39)</f>
        <v>0</v>
      </c>
      <c r="K40" s="135">
        <f>SUM('9. Ordering'!K39:M39)</f>
        <v>0</v>
      </c>
      <c r="L40" s="135">
        <f>SUM('9. Ordering'!N39:P39)</f>
        <v>0</v>
      </c>
      <c r="M40" s="135">
        <f>SUM('9. Ordering'!Q39:S39)</f>
        <v>0</v>
      </c>
      <c r="N40" s="135">
        <f>SUM('9. Ordering'!T39:V39)</f>
        <v>0</v>
      </c>
      <c r="O40" s="135">
        <f>SUM('9. Ordering'!W39:Y39)</f>
        <v>0</v>
      </c>
      <c r="P40" s="135">
        <f>SUM('9. Ordering'!Z39:AB39)</f>
        <v>0</v>
      </c>
      <c r="Q40" s="135">
        <f>SUM('9. Ordering'!AC39:AE39)</f>
        <v>0</v>
      </c>
      <c r="R40" s="135">
        <f>SUM('9. Ordering'!AF39:AH39)</f>
        <v>0</v>
      </c>
      <c r="S40" s="135">
        <f>SUM('9. Ordering'!AI39:AK39)</f>
        <v>0</v>
      </c>
      <c r="T40" s="135">
        <f>SUM('9. Ordering'!AL39:AN39)</f>
        <v>0</v>
      </c>
      <c r="U40" s="151">
        <f t="shared" si="13"/>
        <v>0</v>
      </c>
      <c r="W40" s="147">
        <f t="shared" si="14"/>
        <v>0</v>
      </c>
      <c r="X40" s="147">
        <f t="shared" si="0"/>
        <v>0</v>
      </c>
      <c r="Y40" s="147">
        <f t="shared" si="1"/>
        <v>0</v>
      </c>
      <c r="Z40" s="147">
        <f t="shared" si="2"/>
        <v>0</v>
      </c>
      <c r="AA40" s="147">
        <f t="shared" si="3"/>
        <v>0</v>
      </c>
      <c r="AB40" s="147">
        <f t="shared" si="4"/>
        <v>0</v>
      </c>
      <c r="AC40" s="147">
        <f t="shared" si="5"/>
        <v>0</v>
      </c>
      <c r="AD40" s="147">
        <f t="shared" si="6"/>
        <v>0</v>
      </c>
      <c r="AE40" s="147">
        <f t="shared" si="7"/>
        <v>0</v>
      </c>
      <c r="AF40" s="147">
        <f t="shared" si="8"/>
        <v>0</v>
      </c>
      <c r="AG40" s="147">
        <f t="shared" si="9"/>
        <v>0</v>
      </c>
      <c r="AH40" s="147">
        <f t="shared" si="10"/>
        <v>0</v>
      </c>
      <c r="AI40" s="150">
        <f t="shared" si="15"/>
        <v>0</v>
      </c>
    </row>
    <row r="41" spans="2:35" ht="15" hidden="1" outlineLevel="1" x14ac:dyDescent="0.25">
      <c r="B41" s="16"/>
      <c r="C41" s="16" t="str">
        <f>'7. Consumption'!C40</f>
        <v xml:space="preserve">x---- (TAF+3TC) -  </v>
      </c>
      <c r="D41" s="396"/>
      <c r="E41" s="316"/>
      <c r="F41" s="233">
        <f t="shared" si="11"/>
        <v>0</v>
      </c>
      <c r="G41" s="233">
        <f t="shared" si="12"/>
        <v>0</v>
      </c>
      <c r="I41" s="135">
        <f>SUM('9. Ordering'!E40:G40)</f>
        <v>0</v>
      </c>
      <c r="J41" s="135">
        <f>SUM('9. Ordering'!H40:J40)</f>
        <v>0</v>
      </c>
      <c r="K41" s="135">
        <f>SUM('9. Ordering'!K40:M40)</f>
        <v>0</v>
      </c>
      <c r="L41" s="135">
        <f>SUM('9. Ordering'!N40:P40)</f>
        <v>0</v>
      </c>
      <c r="M41" s="135">
        <f>SUM('9. Ordering'!Q40:S40)</f>
        <v>0</v>
      </c>
      <c r="N41" s="135">
        <f>SUM('9. Ordering'!T40:V40)</f>
        <v>0</v>
      </c>
      <c r="O41" s="135">
        <f>SUM('9. Ordering'!W40:Y40)</f>
        <v>0</v>
      </c>
      <c r="P41" s="135">
        <f>SUM('9. Ordering'!Z40:AB40)</f>
        <v>0</v>
      </c>
      <c r="Q41" s="135">
        <f>SUM('9. Ordering'!AC40:AE40)</f>
        <v>0</v>
      </c>
      <c r="R41" s="135">
        <f>SUM('9. Ordering'!AF40:AH40)</f>
        <v>0</v>
      </c>
      <c r="S41" s="135">
        <f>SUM('9. Ordering'!AI40:AK40)</f>
        <v>0</v>
      </c>
      <c r="T41" s="135">
        <f>SUM('9. Ordering'!AL40:AN40)</f>
        <v>0</v>
      </c>
      <c r="U41" s="151">
        <f t="shared" si="13"/>
        <v>0</v>
      </c>
      <c r="W41" s="147">
        <f t="shared" si="14"/>
        <v>0</v>
      </c>
      <c r="X41" s="147">
        <f t="shared" si="0"/>
        <v>0</v>
      </c>
      <c r="Y41" s="147">
        <f t="shared" si="1"/>
        <v>0</v>
      </c>
      <c r="Z41" s="147">
        <f t="shared" si="2"/>
        <v>0</v>
      </c>
      <c r="AA41" s="147">
        <f t="shared" si="3"/>
        <v>0</v>
      </c>
      <c r="AB41" s="147">
        <f t="shared" si="4"/>
        <v>0</v>
      </c>
      <c r="AC41" s="147">
        <f t="shared" si="5"/>
        <v>0</v>
      </c>
      <c r="AD41" s="147">
        <f t="shared" si="6"/>
        <v>0</v>
      </c>
      <c r="AE41" s="147">
        <f t="shared" si="7"/>
        <v>0</v>
      </c>
      <c r="AF41" s="147">
        <f t="shared" si="8"/>
        <v>0</v>
      </c>
      <c r="AG41" s="147">
        <f t="shared" si="9"/>
        <v>0</v>
      </c>
      <c r="AH41" s="147">
        <f t="shared" si="10"/>
        <v>0</v>
      </c>
      <c r="AI41" s="150">
        <f t="shared" si="15"/>
        <v>0</v>
      </c>
    </row>
    <row r="42" spans="2:35" ht="15" hidden="1" outlineLevel="1" x14ac:dyDescent="0.25">
      <c r="B42" s="16"/>
      <c r="C42" s="16" t="str">
        <f>'7. Consumption'!C41</f>
        <v xml:space="preserve">x--- (TDF+3TC+DTG) -  </v>
      </c>
      <c r="D42" s="396"/>
      <c r="E42" s="316"/>
      <c r="F42" s="233">
        <f t="shared" si="11"/>
        <v>0</v>
      </c>
      <c r="G42" s="233">
        <f t="shared" si="12"/>
        <v>0</v>
      </c>
      <c r="I42" s="135">
        <f>SUM('9. Ordering'!E41:G41)</f>
        <v>0</v>
      </c>
      <c r="J42" s="135">
        <f>SUM('9. Ordering'!H41:J41)</f>
        <v>0</v>
      </c>
      <c r="K42" s="135">
        <f>SUM('9. Ordering'!K41:M41)</f>
        <v>0</v>
      </c>
      <c r="L42" s="135">
        <f>SUM('9. Ordering'!N41:P41)</f>
        <v>0</v>
      </c>
      <c r="M42" s="135">
        <f>SUM('9. Ordering'!Q41:S41)</f>
        <v>0</v>
      </c>
      <c r="N42" s="135">
        <f>SUM('9. Ordering'!T41:V41)</f>
        <v>0</v>
      </c>
      <c r="O42" s="135">
        <f>SUM('9. Ordering'!W41:Y41)</f>
        <v>0</v>
      </c>
      <c r="P42" s="135">
        <f>SUM('9. Ordering'!Z41:AB41)</f>
        <v>0</v>
      </c>
      <c r="Q42" s="135">
        <f>SUM('9. Ordering'!AC41:AE41)</f>
        <v>0</v>
      </c>
      <c r="R42" s="135">
        <f>SUM('9. Ordering'!AF41:AH41)</f>
        <v>0</v>
      </c>
      <c r="S42" s="135">
        <f>SUM('9. Ordering'!AI41:AK41)</f>
        <v>0</v>
      </c>
      <c r="T42" s="135">
        <f>SUM('9. Ordering'!AL41:AN41)</f>
        <v>0</v>
      </c>
      <c r="U42" s="151">
        <f t="shared" si="13"/>
        <v>0</v>
      </c>
      <c r="W42" s="147">
        <f t="shared" si="14"/>
        <v>0</v>
      </c>
      <c r="X42" s="147">
        <f t="shared" si="0"/>
        <v>0</v>
      </c>
      <c r="Y42" s="147">
        <f t="shared" si="1"/>
        <v>0</v>
      </c>
      <c r="Z42" s="147">
        <f t="shared" si="2"/>
        <v>0</v>
      </c>
      <c r="AA42" s="147">
        <f t="shared" si="3"/>
        <v>0</v>
      </c>
      <c r="AB42" s="147">
        <f t="shared" si="4"/>
        <v>0</v>
      </c>
      <c r="AC42" s="147">
        <f t="shared" si="5"/>
        <v>0</v>
      </c>
      <c r="AD42" s="147">
        <f t="shared" si="6"/>
        <v>0</v>
      </c>
      <c r="AE42" s="147">
        <f t="shared" si="7"/>
        <v>0</v>
      </c>
      <c r="AF42" s="147">
        <f t="shared" si="8"/>
        <v>0</v>
      </c>
      <c r="AG42" s="147">
        <f t="shared" si="9"/>
        <v>0</v>
      </c>
      <c r="AH42" s="147">
        <f t="shared" si="10"/>
        <v>0</v>
      </c>
      <c r="AI42" s="150">
        <f t="shared" si="15"/>
        <v>0</v>
      </c>
    </row>
    <row r="43" spans="2:35" ht="15" hidden="1" outlineLevel="1" x14ac:dyDescent="0.25">
      <c r="B43" s="16"/>
      <c r="C43" s="16" t="str">
        <f>'7. Consumption'!C42</f>
        <v xml:space="preserve">z--blank-- () -  </v>
      </c>
      <c r="D43" s="396"/>
      <c r="E43" s="316"/>
      <c r="F43" s="233">
        <f t="shared" si="11"/>
        <v>0</v>
      </c>
      <c r="G43" s="233">
        <f t="shared" si="12"/>
        <v>0</v>
      </c>
      <c r="I43" s="135">
        <f>SUM('9. Ordering'!E42:G42)</f>
        <v>0</v>
      </c>
      <c r="J43" s="135">
        <f>SUM('9. Ordering'!H42:J42)</f>
        <v>0</v>
      </c>
      <c r="K43" s="135">
        <f>SUM('9. Ordering'!K42:M42)</f>
        <v>0</v>
      </c>
      <c r="L43" s="135">
        <f>SUM('9. Ordering'!N42:P42)</f>
        <v>0</v>
      </c>
      <c r="M43" s="135">
        <f>SUM('9. Ordering'!Q42:S42)</f>
        <v>0</v>
      </c>
      <c r="N43" s="135">
        <f>SUM('9. Ordering'!T42:V42)</f>
        <v>0</v>
      </c>
      <c r="O43" s="135">
        <f>SUM('9. Ordering'!W42:Y42)</f>
        <v>0</v>
      </c>
      <c r="P43" s="135">
        <f>SUM('9. Ordering'!Z42:AB42)</f>
        <v>0</v>
      </c>
      <c r="Q43" s="135">
        <f>SUM('9. Ordering'!AC42:AE42)</f>
        <v>0</v>
      </c>
      <c r="R43" s="135">
        <f>SUM('9. Ordering'!AF42:AH42)</f>
        <v>0</v>
      </c>
      <c r="S43" s="135">
        <f>SUM('9. Ordering'!AI42:AK42)</f>
        <v>0</v>
      </c>
      <c r="T43" s="135">
        <f>SUM('9. Ordering'!AL42:AN42)</f>
        <v>0</v>
      </c>
      <c r="U43" s="151">
        <f t="shared" si="13"/>
        <v>0</v>
      </c>
      <c r="W43" s="147">
        <f t="shared" si="14"/>
        <v>0</v>
      </c>
      <c r="X43" s="147">
        <f t="shared" si="0"/>
        <v>0</v>
      </c>
      <c r="Y43" s="147">
        <f t="shared" si="1"/>
        <v>0</v>
      </c>
      <c r="Z43" s="147">
        <f t="shared" si="2"/>
        <v>0</v>
      </c>
      <c r="AA43" s="147">
        <f t="shared" si="3"/>
        <v>0</v>
      </c>
      <c r="AB43" s="147">
        <f t="shared" si="4"/>
        <v>0</v>
      </c>
      <c r="AC43" s="147">
        <f t="shared" si="5"/>
        <v>0</v>
      </c>
      <c r="AD43" s="147">
        <f t="shared" si="6"/>
        <v>0</v>
      </c>
      <c r="AE43" s="147">
        <f t="shared" si="7"/>
        <v>0</v>
      </c>
      <c r="AF43" s="147">
        <f t="shared" si="8"/>
        <v>0</v>
      </c>
      <c r="AG43" s="147">
        <f t="shared" si="9"/>
        <v>0</v>
      </c>
      <c r="AH43" s="147">
        <f t="shared" si="10"/>
        <v>0</v>
      </c>
      <c r="AI43" s="150">
        <f t="shared" si="15"/>
        <v>0</v>
      </c>
    </row>
    <row r="44" spans="2:35" ht="15" hidden="1" outlineLevel="1" x14ac:dyDescent="0.25">
      <c r="B44" s="16"/>
      <c r="C44" s="16" t="str">
        <f>'7. Consumption'!C43</f>
        <v/>
      </c>
      <c r="D44" s="396"/>
      <c r="E44" s="316"/>
      <c r="F44" s="233">
        <f t="shared" si="11"/>
        <v>0</v>
      </c>
      <c r="G44" s="233">
        <f t="shared" si="12"/>
        <v>0</v>
      </c>
      <c r="I44" s="135">
        <f>SUM('9. Ordering'!E43:G43)</f>
        <v>0</v>
      </c>
      <c r="J44" s="135">
        <f>SUM('9. Ordering'!H43:J43)</f>
        <v>0</v>
      </c>
      <c r="K44" s="135">
        <f>SUM('9. Ordering'!K43:M43)</f>
        <v>0</v>
      </c>
      <c r="L44" s="135">
        <f>SUM('9. Ordering'!N43:P43)</f>
        <v>0</v>
      </c>
      <c r="M44" s="135">
        <f>SUM('9. Ordering'!Q43:S43)</f>
        <v>0</v>
      </c>
      <c r="N44" s="135">
        <f>SUM('9. Ordering'!T43:V43)</f>
        <v>0</v>
      </c>
      <c r="O44" s="135">
        <f>SUM('9. Ordering'!W43:Y43)</f>
        <v>0</v>
      </c>
      <c r="P44" s="135">
        <f>SUM('9. Ordering'!Z43:AB43)</f>
        <v>0</v>
      </c>
      <c r="Q44" s="135">
        <f>SUM('9. Ordering'!AC43:AE43)</f>
        <v>0</v>
      </c>
      <c r="R44" s="135">
        <f>SUM('9. Ordering'!AF43:AH43)</f>
        <v>0</v>
      </c>
      <c r="S44" s="135">
        <f>SUM('9. Ordering'!AI43:AK43)</f>
        <v>0</v>
      </c>
      <c r="T44" s="135">
        <f>SUM('9. Ordering'!AL43:AN43)</f>
        <v>0</v>
      </c>
      <c r="U44" s="151">
        <f t="shared" si="13"/>
        <v>0</v>
      </c>
      <c r="W44" s="147">
        <f t="shared" si="14"/>
        <v>0</v>
      </c>
      <c r="X44" s="147">
        <f t="shared" si="0"/>
        <v>0</v>
      </c>
      <c r="Y44" s="147">
        <f t="shared" si="1"/>
        <v>0</v>
      </c>
      <c r="Z44" s="147">
        <f t="shared" si="2"/>
        <v>0</v>
      </c>
      <c r="AA44" s="147">
        <f t="shared" si="3"/>
        <v>0</v>
      </c>
      <c r="AB44" s="147">
        <f t="shared" si="4"/>
        <v>0</v>
      </c>
      <c r="AC44" s="147">
        <f t="shared" si="5"/>
        <v>0</v>
      </c>
      <c r="AD44" s="147">
        <f t="shared" si="6"/>
        <v>0</v>
      </c>
      <c r="AE44" s="147">
        <f t="shared" si="7"/>
        <v>0</v>
      </c>
      <c r="AF44" s="147">
        <f t="shared" si="8"/>
        <v>0</v>
      </c>
      <c r="AG44" s="147">
        <f t="shared" si="9"/>
        <v>0</v>
      </c>
      <c r="AH44" s="147">
        <f t="shared" si="10"/>
        <v>0</v>
      </c>
      <c r="AI44" s="150">
        <f t="shared" si="15"/>
        <v>0</v>
      </c>
    </row>
    <row r="45" spans="2:35" ht="15" hidden="1" outlineLevel="1" x14ac:dyDescent="0.25">
      <c r="B45" s="16"/>
      <c r="C45" s="16" t="str">
        <f>'7. Consumption'!C44</f>
        <v/>
      </c>
      <c r="D45" s="396"/>
      <c r="E45" s="316"/>
      <c r="F45" s="233">
        <f t="shared" si="11"/>
        <v>0</v>
      </c>
      <c r="G45" s="233">
        <f t="shared" si="12"/>
        <v>0</v>
      </c>
      <c r="I45" s="135">
        <f>SUM('9. Ordering'!E44:G44)</f>
        <v>0</v>
      </c>
      <c r="J45" s="135">
        <f>SUM('9. Ordering'!H44:J44)</f>
        <v>0</v>
      </c>
      <c r="K45" s="135">
        <f>SUM('9. Ordering'!K44:M44)</f>
        <v>0</v>
      </c>
      <c r="L45" s="135">
        <f>SUM('9. Ordering'!N44:P44)</f>
        <v>0</v>
      </c>
      <c r="M45" s="135">
        <f>SUM('9. Ordering'!Q44:S44)</f>
        <v>0</v>
      </c>
      <c r="N45" s="135">
        <f>SUM('9. Ordering'!T44:V44)</f>
        <v>0</v>
      </c>
      <c r="O45" s="135">
        <f>SUM('9. Ordering'!W44:Y44)</f>
        <v>0</v>
      </c>
      <c r="P45" s="135">
        <f>SUM('9. Ordering'!Z44:AB44)</f>
        <v>0</v>
      </c>
      <c r="Q45" s="135">
        <f>SUM('9. Ordering'!AC44:AE44)</f>
        <v>0</v>
      </c>
      <c r="R45" s="135">
        <f>SUM('9. Ordering'!AF44:AH44)</f>
        <v>0</v>
      </c>
      <c r="S45" s="135">
        <f>SUM('9. Ordering'!AI44:AK44)</f>
        <v>0</v>
      </c>
      <c r="T45" s="135">
        <f>SUM('9. Ordering'!AL44:AN44)</f>
        <v>0</v>
      </c>
      <c r="U45" s="151">
        <f t="shared" si="13"/>
        <v>0</v>
      </c>
      <c r="W45" s="147">
        <f t="shared" si="14"/>
        <v>0</v>
      </c>
      <c r="X45" s="147">
        <f t="shared" si="0"/>
        <v>0</v>
      </c>
      <c r="Y45" s="147">
        <f t="shared" si="1"/>
        <v>0</v>
      </c>
      <c r="Z45" s="147">
        <f t="shared" si="2"/>
        <v>0</v>
      </c>
      <c r="AA45" s="147">
        <f t="shared" si="3"/>
        <v>0</v>
      </c>
      <c r="AB45" s="147">
        <f t="shared" si="4"/>
        <v>0</v>
      </c>
      <c r="AC45" s="147">
        <f t="shared" si="5"/>
        <v>0</v>
      </c>
      <c r="AD45" s="147">
        <f t="shared" si="6"/>
        <v>0</v>
      </c>
      <c r="AE45" s="147">
        <f t="shared" si="7"/>
        <v>0</v>
      </c>
      <c r="AF45" s="147">
        <f t="shared" si="8"/>
        <v>0</v>
      </c>
      <c r="AG45" s="147">
        <f t="shared" si="9"/>
        <v>0</v>
      </c>
      <c r="AH45" s="147">
        <f t="shared" si="10"/>
        <v>0</v>
      </c>
      <c r="AI45" s="150">
        <f t="shared" si="15"/>
        <v>0</v>
      </c>
    </row>
    <row r="46" spans="2:35" ht="15" hidden="1" outlineLevel="1" x14ac:dyDescent="0.25">
      <c r="B46" s="16"/>
      <c r="C46" s="16" t="str">
        <f>'7. Consumption'!C45</f>
        <v/>
      </c>
      <c r="D46" s="396"/>
      <c r="E46" s="316"/>
      <c r="F46" s="233">
        <f t="shared" si="11"/>
        <v>0</v>
      </c>
      <c r="G46" s="233">
        <f t="shared" si="12"/>
        <v>0</v>
      </c>
      <c r="I46" s="135">
        <f>SUM('9. Ordering'!E45:G45)</f>
        <v>0</v>
      </c>
      <c r="J46" s="135">
        <f>SUM('9. Ordering'!H45:J45)</f>
        <v>0</v>
      </c>
      <c r="K46" s="135">
        <f>SUM('9. Ordering'!K45:M45)</f>
        <v>0</v>
      </c>
      <c r="L46" s="135">
        <f>SUM('9. Ordering'!N45:P45)</f>
        <v>0</v>
      </c>
      <c r="M46" s="135">
        <f>SUM('9. Ordering'!Q45:S45)</f>
        <v>0</v>
      </c>
      <c r="N46" s="135">
        <f>SUM('9. Ordering'!T45:V45)</f>
        <v>0</v>
      </c>
      <c r="O46" s="135">
        <f>SUM('9. Ordering'!W45:Y45)</f>
        <v>0</v>
      </c>
      <c r="P46" s="135">
        <f>SUM('9. Ordering'!Z45:AB45)</f>
        <v>0</v>
      </c>
      <c r="Q46" s="135">
        <f>SUM('9. Ordering'!AC45:AE45)</f>
        <v>0</v>
      </c>
      <c r="R46" s="135">
        <f>SUM('9. Ordering'!AF45:AH45)</f>
        <v>0</v>
      </c>
      <c r="S46" s="135">
        <f>SUM('9. Ordering'!AI45:AK45)</f>
        <v>0</v>
      </c>
      <c r="T46" s="135">
        <f>SUM('9. Ordering'!AL45:AN45)</f>
        <v>0</v>
      </c>
      <c r="U46" s="151">
        <f t="shared" si="13"/>
        <v>0</v>
      </c>
      <c r="W46" s="147">
        <f t="shared" si="14"/>
        <v>0</v>
      </c>
      <c r="X46" s="147">
        <f t="shared" si="0"/>
        <v>0</v>
      </c>
      <c r="Y46" s="147">
        <f t="shared" si="1"/>
        <v>0</v>
      </c>
      <c r="Z46" s="147">
        <f t="shared" si="2"/>
        <v>0</v>
      </c>
      <c r="AA46" s="147">
        <f t="shared" si="3"/>
        <v>0</v>
      </c>
      <c r="AB46" s="147">
        <f t="shared" si="4"/>
        <v>0</v>
      </c>
      <c r="AC46" s="147">
        <f t="shared" si="5"/>
        <v>0</v>
      </c>
      <c r="AD46" s="147">
        <f t="shared" si="6"/>
        <v>0</v>
      </c>
      <c r="AE46" s="147">
        <f t="shared" si="7"/>
        <v>0</v>
      </c>
      <c r="AF46" s="147">
        <f t="shared" si="8"/>
        <v>0</v>
      </c>
      <c r="AG46" s="147">
        <f t="shared" si="9"/>
        <v>0</v>
      </c>
      <c r="AH46" s="147">
        <f t="shared" si="10"/>
        <v>0</v>
      </c>
      <c r="AI46" s="150">
        <f t="shared" si="15"/>
        <v>0</v>
      </c>
    </row>
    <row r="47" spans="2:35" ht="15" hidden="1" outlineLevel="1" x14ac:dyDescent="0.25">
      <c r="B47" s="16"/>
      <c r="C47" s="16" t="str">
        <f>'7. Consumption'!C46</f>
        <v/>
      </c>
      <c r="D47" s="396"/>
      <c r="E47" s="316"/>
      <c r="F47" s="233">
        <f t="shared" si="11"/>
        <v>0</v>
      </c>
      <c r="G47" s="233">
        <f t="shared" si="12"/>
        <v>0</v>
      </c>
      <c r="I47" s="135">
        <f>SUM('9. Ordering'!E46:G46)</f>
        <v>0</v>
      </c>
      <c r="J47" s="135">
        <f>SUM('9. Ordering'!H46:J46)</f>
        <v>0</v>
      </c>
      <c r="K47" s="135">
        <f>SUM('9. Ordering'!K46:M46)</f>
        <v>0</v>
      </c>
      <c r="L47" s="135">
        <f>SUM('9. Ordering'!N46:P46)</f>
        <v>0</v>
      </c>
      <c r="M47" s="135">
        <f>SUM('9. Ordering'!Q46:S46)</f>
        <v>0</v>
      </c>
      <c r="N47" s="135">
        <f>SUM('9. Ordering'!T46:V46)</f>
        <v>0</v>
      </c>
      <c r="O47" s="135">
        <f>SUM('9. Ordering'!W46:Y46)</f>
        <v>0</v>
      </c>
      <c r="P47" s="135">
        <f>SUM('9. Ordering'!Z46:AB46)</f>
        <v>0</v>
      </c>
      <c r="Q47" s="135">
        <f>SUM('9. Ordering'!AC46:AE46)</f>
        <v>0</v>
      </c>
      <c r="R47" s="135">
        <f>SUM('9. Ordering'!AF46:AH46)</f>
        <v>0</v>
      </c>
      <c r="S47" s="135">
        <f>SUM('9. Ordering'!AI46:AK46)</f>
        <v>0</v>
      </c>
      <c r="T47" s="135">
        <f>SUM('9. Ordering'!AL46:AN46)</f>
        <v>0</v>
      </c>
      <c r="U47" s="151">
        <f t="shared" si="13"/>
        <v>0</v>
      </c>
      <c r="W47" s="147">
        <f t="shared" si="14"/>
        <v>0</v>
      </c>
      <c r="X47" s="147">
        <f t="shared" si="0"/>
        <v>0</v>
      </c>
      <c r="Y47" s="147">
        <f t="shared" si="1"/>
        <v>0</v>
      </c>
      <c r="Z47" s="147">
        <f t="shared" si="2"/>
        <v>0</v>
      </c>
      <c r="AA47" s="147">
        <f t="shared" si="3"/>
        <v>0</v>
      </c>
      <c r="AB47" s="147">
        <f t="shared" si="4"/>
        <v>0</v>
      </c>
      <c r="AC47" s="147">
        <f t="shared" si="5"/>
        <v>0</v>
      </c>
      <c r="AD47" s="147">
        <f t="shared" si="6"/>
        <v>0</v>
      </c>
      <c r="AE47" s="147">
        <f t="shared" si="7"/>
        <v>0</v>
      </c>
      <c r="AF47" s="147">
        <f t="shared" si="8"/>
        <v>0</v>
      </c>
      <c r="AG47" s="147">
        <f t="shared" si="9"/>
        <v>0</v>
      </c>
      <c r="AH47" s="147">
        <f t="shared" si="10"/>
        <v>0</v>
      </c>
      <c r="AI47" s="150">
        <f t="shared" si="15"/>
        <v>0</v>
      </c>
    </row>
    <row r="48" spans="2:35" ht="15" hidden="1" outlineLevel="1" x14ac:dyDescent="0.25">
      <c r="B48" s="16"/>
      <c r="C48" s="16" t="str">
        <f>'7. Consumption'!C47</f>
        <v/>
      </c>
      <c r="D48" s="396"/>
      <c r="E48" s="316"/>
      <c r="F48" s="233">
        <f t="shared" si="11"/>
        <v>0</v>
      </c>
      <c r="G48" s="233">
        <f t="shared" si="12"/>
        <v>0</v>
      </c>
      <c r="I48" s="135">
        <f>SUM('9. Ordering'!E47:G47)</f>
        <v>0</v>
      </c>
      <c r="J48" s="135">
        <f>SUM('9. Ordering'!H47:J47)</f>
        <v>0</v>
      </c>
      <c r="K48" s="135">
        <f>SUM('9. Ordering'!K47:M47)</f>
        <v>0</v>
      </c>
      <c r="L48" s="135">
        <f>SUM('9. Ordering'!N47:P47)</f>
        <v>0</v>
      </c>
      <c r="M48" s="135">
        <f>SUM('9. Ordering'!Q47:S47)</f>
        <v>0</v>
      </c>
      <c r="N48" s="135">
        <f>SUM('9. Ordering'!T47:V47)</f>
        <v>0</v>
      </c>
      <c r="O48" s="135">
        <f>SUM('9. Ordering'!W47:Y47)</f>
        <v>0</v>
      </c>
      <c r="P48" s="135">
        <f>SUM('9. Ordering'!Z47:AB47)</f>
        <v>0</v>
      </c>
      <c r="Q48" s="135">
        <f>SUM('9. Ordering'!AC47:AE47)</f>
        <v>0</v>
      </c>
      <c r="R48" s="135">
        <f>SUM('9. Ordering'!AF47:AH47)</f>
        <v>0</v>
      </c>
      <c r="S48" s="135">
        <f>SUM('9. Ordering'!AI47:AK47)</f>
        <v>0</v>
      </c>
      <c r="T48" s="135">
        <f>SUM('9. Ordering'!AL47:AN47)</f>
        <v>0</v>
      </c>
      <c r="U48" s="151">
        <f t="shared" si="13"/>
        <v>0</v>
      </c>
      <c r="W48" s="147">
        <f t="shared" si="14"/>
        <v>0</v>
      </c>
      <c r="X48" s="147">
        <f t="shared" si="0"/>
        <v>0</v>
      </c>
      <c r="Y48" s="147">
        <f t="shared" si="1"/>
        <v>0</v>
      </c>
      <c r="Z48" s="147">
        <f t="shared" si="2"/>
        <v>0</v>
      </c>
      <c r="AA48" s="147">
        <f t="shared" si="3"/>
        <v>0</v>
      </c>
      <c r="AB48" s="147">
        <f t="shared" si="4"/>
        <v>0</v>
      </c>
      <c r="AC48" s="147">
        <f t="shared" si="5"/>
        <v>0</v>
      </c>
      <c r="AD48" s="147">
        <f t="shared" si="6"/>
        <v>0</v>
      </c>
      <c r="AE48" s="147">
        <f t="shared" si="7"/>
        <v>0</v>
      </c>
      <c r="AF48" s="147">
        <f t="shared" si="8"/>
        <v>0</v>
      </c>
      <c r="AG48" s="147">
        <f t="shared" si="9"/>
        <v>0</v>
      </c>
      <c r="AH48" s="147">
        <f t="shared" si="10"/>
        <v>0</v>
      </c>
      <c r="AI48" s="150">
        <f t="shared" si="15"/>
        <v>0</v>
      </c>
    </row>
    <row r="49" spans="2:35" ht="15" hidden="1" outlineLevel="1" x14ac:dyDescent="0.25">
      <c r="B49" s="16"/>
      <c r="C49" s="16" t="str">
        <f>'7. Consumption'!C48</f>
        <v/>
      </c>
      <c r="D49" s="396"/>
      <c r="E49" s="316"/>
      <c r="F49" s="233">
        <f t="shared" si="11"/>
        <v>0</v>
      </c>
      <c r="G49" s="233">
        <f t="shared" si="12"/>
        <v>0</v>
      </c>
      <c r="I49" s="135">
        <f>SUM('9. Ordering'!E48:G48)</f>
        <v>0</v>
      </c>
      <c r="J49" s="135">
        <f>SUM('9. Ordering'!H48:J48)</f>
        <v>0</v>
      </c>
      <c r="K49" s="135">
        <f>SUM('9. Ordering'!K48:M48)</f>
        <v>0</v>
      </c>
      <c r="L49" s="135">
        <f>SUM('9. Ordering'!N48:P48)</f>
        <v>0</v>
      </c>
      <c r="M49" s="135">
        <f>SUM('9. Ordering'!Q48:S48)</f>
        <v>0</v>
      </c>
      <c r="N49" s="135">
        <f>SUM('9. Ordering'!T48:V48)</f>
        <v>0</v>
      </c>
      <c r="O49" s="135">
        <f>SUM('9. Ordering'!W48:Y48)</f>
        <v>0</v>
      </c>
      <c r="P49" s="135">
        <f>SUM('9. Ordering'!Z48:AB48)</f>
        <v>0</v>
      </c>
      <c r="Q49" s="135">
        <f>SUM('9. Ordering'!AC48:AE48)</f>
        <v>0</v>
      </c>
      <c r="R49" s="135">
        <f>SUM('9. Ordering'!AF48:AH48)</f>
        <v>0</v>
      </c>
      <c r="S49" s="135">
        <f>SUM('9. Ordering'!AI48:AK48)</f>
        <v>0</v>
      </c>
      <c r="T49" s="135">
        <f>SUM('9. Ordering'!AL48:AN48)</f>
        <v>0</v>
      </c>
      <c r="U49" s="151">
        <f t="shared" si="13"/>
        <v>0</v>
      </c>
      <c r="W49" s="147">
        <f t="shared" si="14"/>
        <v>0</v>
      </c>
      <c r="X49" s="147">
        <f t="shared" si="0"/>
        <v>0</v>
      </c>
      <c r="Y49" s="147">
        <f t="shared" si="1"/>
        <v>0</v>
      </c>
      <c r="Z49" s="147">
        <f t="shared" si="2"/>
        <v>0</v>
      </c>
      <c r="AA49" s="147">
        <f t="shared" si="3"/>
        <v>0</v>
      </c>
      <c r="AB49" s="147">
        <f t="shared" si="4"/>
        <v>0</v>
      </c>
      <c r="AC49" s="147">
        <f t="shared" si="5"/>
        <v>0</v>
      </c>
      <c r="AD49" s="147">
        <f t="shared" si="6"/>
        <v>0</v>
      </c>
      <c r="AE49" s="147">
        <f t="shared" si="7"/>
        <v>0</v>
      </c>
      <c r="AF49" s="147">
        <f t="shared" si="8"/>
        <v>0</v>
      </c>
      <c r="AG49" s="147">
        <f t="shared" si="9"/>
        <v>0</v>
      </c>
      <c r="AH49" s="147">
        <f t="shared" si="10"/>
        <v>0</v>
      </c>
      <c r="AI49" s="150">
        <f t="shared" si="15"/>
        <v>0</v>
      </c>
    </row>
    <row r="50" spans="2:35" ht="15" hidden="1" outlineLevel="1" x14ac:dyDescent="0.25">
      <c r="B50" s="16"/>
      <c r="C50" s="16" t="str">
        <f>'7. Consumption'!C49</f>
        <v/>
      </c>
      <c r="D50" s="396"/>
      <c r="E50" s="316"/>
      <c r="F50" s="233">
        <f t="shared" si="11"/>
        <v>0</v>
      </c>
      <c r="G50" s="233">
        <f t="shared" si="12"/>
        <v>0</v>
      </c>
      <c r="I50" s="135">
        <f>SUM('9. Ordering'!E49:G49)</f>
        <v>0</v>
      </c>
      <c r="J50" s="135">
        <f>SUM('9. Ordering'!H49:J49)</f>
        <v>0</v>
      </c>
      <c r="K50" s="135">
        <f>SUM('9. Ordering'!K49:M49)</f>
        <v>0</v>
      </c>
      <c r="L50" s="135">
        <f>SUM('9. Ordering'!N49:P49)</f>
        <v>0</v>
      </c>
      <c r="M50" s="135">
        <f>SUM('9. Ordering'!Q49:S49)</f>
        <v>0</v>
      </c>
      <c r="N50" s="135">
        <f>SUM('9. Ordering'!T49:V49)</f>
        <v>0</v>
      </c>
      <c r="O50" s="135">
        <f>SUM('9. Ordering'!W49:Y49)</f>
        <v>0</v>
      </c>
      <c r="P50" s="135">
        <f>SUM('9. Ordering'!Z49:AB49)</f>
        <v>0</v>
      </c>
      <c r="Q50" s="135">
        <f>SUM('9. Ordering'!AC49:AE49)</f>
        <v>0</v>
      </c>
      <c r="R50" s="135">
        <f>SUM('9. Ordering'!AF49:AH49)</f>
        <v>0</v>
      </c>
      <c r="S50" s="135">
        <f>SUM('9. Ordering'!AI49:AK49)</f>
        <v>0</v>
      </c>
      <c r="T50" s="135">
        <f>SUM('9. Ordering'!AL49:AN49)</f>
        <v>0</v>
      </c>
      <c r="U50" s="151">
        <f t="shared" si="13"/>
        <v>0</v>
      </c>
      <c r="W50" s="147">
        <f t="shared" si="14"/>
        <v>0</v>
      </c>
      <c r="X50" s="147">
        <f t="shared" si="0"/>
        <v>0</v>
      </c>
      <c r="Y50" s="147">
        <f t="shared" si="1"/>
        <v>0</v>
      </c>
      <c r="Z50" s="147">
        <f t="shared" si="2"/>
        <v>0</v>
      </c>
      <c r="AA50" s="147">
        <f t="shared" si="3"/>
        <v>0</v>
      </c>
      <c r="AB50" s="147">
        <f t="shared" si="4"/>
        <v>0</v>
      </c>
      <c r="AC50" s="147">
        <f t="shared" si="5"/>
        <v>0</v>
      </c>
      <c r="AD50" s="147">
        <f t="shared" si="6"/>
        <v>0</v>
      </c>
      <c r="AE50" s="147">
        <f t="shared" si="7"/>
        <v>0</v>
      </c>
      <c r="AF50" s="147">
        <f t="shared" si="8"/>
        <v>0</v>
      </c>
      <c r="AG50" s="147">
        <f t="shared" si="9"/>
        <v>0</v>
      </c>
      <c r="AH50" s="147">
        <f t="shared" si="10"/>
        <v>0</v>
      </c>
      <c r="AI50" s="150">
        <f t="shared" si="15"/>
        <v>0</v>
      </c>
    </row>
    <row r="51" spans="2:35" ht="15" hidden="1" outlineLevel="1" x14ac:dyDescent="0.25">
      <c r="B51" s="16"/>
      <c r="C51" s="16" t="str">
        <f>'7. Consumption'!C50</f>
        <v/>
      </c>
      <c r="D51" s="396"/>
      <c r="E51" s="316"/>
      <c r="F51" s="233">
        <f t="shared" si="11"/>
        <v>0</v>
      </c>
      <c r="G51" s="233">
        <f t="shared" si="12"/>
        <v>0</v>
      </c>
      <c r="I51" s="135">
        <f>SUM('9. Ordering'!E50:G50)</f>
        <v>0</v>
      </c>
      <c r="J51" s="135">
        <f>SUM('9. Ordering'!H50:J50)</f>
        <v>0</v>
      </c>
      <c r="K51" s="135">
        <f>SUM('9. Ordering'!K50:M50)</f>
        <v>0</v>
      </c>
      <c r="L51" s="135">
        <f>SUM('9. Ordering'!N50:P50)</f>
        <v>0</v>
      </c>
      <c r="M51" s="135">
        <f>SUM('9. Ordering'!Q50:S50)</f>
        <v>0</v>
      </c>
      <c r="N51" s="135">
        <f>SUM('9. Ordering'!T50:V50)</f>
        <v>0</v>
      </c>
      <c r="O51" s="135">
        <f>SUM('9. Ordering'!W50:Y50)</f>
        <v>0</v>
      </c>
      <c r="P51" s="135">
        <f>SUM('9. Ordering'!Z50:AB50)</f>
        <v>0</v>
      </c>
      <c r="Q51" s="135">
        <f>SUM('9. Ordering'!AC50:AE50)</f>
        <v>0</v>
      </c>
      <c r="R51" s="135">
        <f>SUM('9. Ordering'!AF50:AH50)</f>
        <v>0</v>
      </c>
      <c r="S51" s="135">
        <f>SUM('9. Ordering'!AI50:AK50)</f>
        <v>0</v>
      </c>
      <c r="T51" s="135">
        <f>SUM('9. Ordering'!AL50:AN50)</f>
        <v>0</v>
      </c>
      <c r="U51" s="151">
        <f t="shared" si="13"/>
        <v>0</v>
      </c>
      <c r="W51" s="147">
        <f t="shared" si="14"/>
        <v>0</v>
      </c>
      <c r="X51" s="147">
        <f t="shared" si="0"/>
        <v>0</v>
      </c>
      <c r="Y51" s="147">
        <f t="shared" si="1"/>
        <v>0</v>
      </c>
      <c r="Z51" s="147">
        <f t="shared" si="2"/>
        <v>0</v>
      </c>
      <c r="AA51" s="147">
        <f t="shared" si="3"/>
        <v>0</v>
      </c>
      <c r="AB51" s="147">
        <f t="shared" si="4"/>
        <v>0</v>
      </c>
      <c r="AC51" s="147">
        <f t="shared" si="5"/>
        <v>0</v>
      </c>
      <c r="AD51" s="147">
        <f t="shared" si="6"/>
        <v>0</v>
      </c>
      <c r="AE51" s="147">
        <f t="shared" si="7"/>
        <v>0</v>
      </c>
      <c r="AF51" s="147">
        <f t="shared" si="8"/>
        <v>0</v>
      </c>
      <c r="AG51" s="147">
        <f t="shared" si="9"/>
        <v>0</v>
      </c>
      <c r="AH51" s="147">
        <f t="shared" si="10"/>
        <v>0</v>
      </c>
      <c r="AI51" s="150">
        <f t="shared" si="15"/>
        <v>0</v>
      </c>
    </row>
    <row r="52" spans="2:35" ht="15" hidden="1" outlineLevel="1" x14ac:dyDescent="0.25">
      <c r="B52" s="16"/>
      <c r="C52" s="16" t="str">
        <f>'7. Consumption'!C51</f>
        <v/>
      </c>
      <c r="D52" s="396"/>
      <c r="E52" s="316"/>
      <c r="F52" s="233">
        <f t="shared" si="11"/>
        <v>0</v>
      </c>
      <c r="G52" s="233">
        <f t="shared" si="12"/>
        <v>0</v>
      </c>
      <c r="I52" s="135">
        <f>SUM('9. Ordering'!E51:G51)</f>
        <v>0</v>
      </c>
      <c r="J52" s="135">
        <f>SUM('9. Ordering'!H51:J51)</f>
        <v>0</v>
      </c>
      <c r="K52" s="135">
        <f>SUM('9. Ordering'!K51:M51)</f>
        <v>0</v>
      </c>
      <c r="L52" s="135">
        <f>SUM('9. Ordering'!N51:P51)</f>
        <v>0</v>
      </c>
      <c r="M52" s="135">
        <f>SUM('9. Ordering'!Q51:S51)</f>
        <v>0</v>
      </c>
      <c r="N52" s="135">
        <f>SUM('9. Ordering'!T51:V51)</f>
        <v>0</v>
      </c>
      <c r="O52" s="135">
        <f>SUM('9. Ordering'!W51:Y51)</f>
        <v>0</v>
      </c>
      <c r="P52" s="135">
        <f>SUM('9. Ordering'!Z51:AB51)</f>
        <v>0</v>
      </c>
      <c r="Q52" s="135">
        <f>SUM('9. Ordering'!AC51:AE51)</f>
        <v>0</v>
      </c>
      <c r="R52" s="135">
        <f>SUM('9. Ordering'!AF51:AH51)</f>
        <v>0</v>
      </c>
      <c r="S52" s="135">
        <f>SUM('9. Ordering'!AI51:AK51)</f>
        <v>0</v>
      </c>
      <c r="T52" s="135">
        <f>SUM('9. Ordering'!AL51:AN51)</f>
        <v>0</v>
      </c>
      <c r="U52" s="151">
        <f t="shared" si="13"/>
        <v>0</v>
      </c>
      <c r="W52" s="147">
        <f t="shared" si="14"/>
        <v>0</v>
      </c>
      <c r="X52" s="147">
        <f t="shared" si="0"/>
        <v>0</v>
      </c>
      <c r="Y52" s="147">
        <f t="shared" si="1"/>
        <v>0</v>
      </c>
      <c r="Z52" s="147">
        <f t="shared" si="2"/>
        <v>0</v>
      </c>
      <c r="AA52" s="147">
        <f t="shared" si="3"/>
        <v>0</v>
      </c>
      <c r="AB52" s="147">
        <f t="shared" si="4"/>
        <v>0</v>
      </c>
      <c r="AC52" s="147">
        <f t="shared" si="5"/>
        <v>0</v>
      </c>
      <c r="AD52" s="147">
        <f t="shared" si="6"/>
        <v>0</v>
      </c>
      <c r="AE52" s="147">
        <f t="shared" si="7"/>
        <v>0</v>
      </c>
      <c r="AF52" s="147">
        <f t="shared" si="8"/>
        <v>0</v>
      </c>
      <c r="AG52" s="147">
        <f t="shared" si="9"/>
        <v>0</v>
      </c>
      <c r="AH52" s="147">
        <f t="shared" si="10"/>
        <v>0</v>
      </c>
      <c r="AI52" s="150">
        <f t="shared" si="15"/>
        <v>0</v>
      </c>
    </row>
    <row r="53" spans="2:35" ht="15" hidden="1" outlineLevel="1" x14ac:dyDescent="0.25">
      <c r="B53" s="16"/>
      <c r="C53" s="16" t="str">
        <f>'7. Consumption'!C52</f>
        <v/>
      </c>
      <c r="D53" s="396"/>
      <c r="E53" s="316"/>
      <c r="F53" s="233">
        <f t="shared" si="11"/>
        <v>0</v>
      </c>
      <c r="G53" s="233">
        <f t="shared" si="12"/>
        <v>0</v>
      </c>
      <c r="I53" s="135">
        <f>SUM('9. Ordering'!E52:G52)</f>
        <v>0</v>
      </c>
      <c r="J53" s="135">
        <f>SUM('9. Ordering'!H52:J52)</f>
        <v>0</v>
      </c>
      <c r="K53" s="135">
        <f>SUM('9. Ordering'!K52:M52)</f>
        <v>0</v>
      </c>
      <c r="L53" s="135">
        <f>SUM('9. Ordering'!N52:P52)</f>
        <v>0</v>
      </c>
      <c r="M53" s="135">
        <f>SUM('9. Ordering'!Q52:S52)</f>
        <v>0</v>
      </c>
      <c r="N53" s="135">
        <f>SUM('9. Ordering'!T52:V52)</f>
        <v>0</v>
      </c>
      <c r="O53" s="135">
        <f>SUM('9. Ordering'!W52:Y52)</f>
        <v>0</v>
      </c>
      <c r="P53" s="135">
        <f>SUM('9. Ordering'!Z52:AB52)</f>
        <v>0</v>
      </c>
      <c r="Q53" s="135">
        <f>SUM('9. Ordering'!AC52:AE52)</f>
        <v>0</v>
      </c>
      <c r="R53" s="135">
        <f>SUM('9. Ordering'!AF52:AH52)</f>
        <v>0</v>
      </c>
      <c r="S53" s="135">
        <f>SUM('9. Ordering'!AI52:AK52)</f>
        <v>0</v>
      </c>
      <c r="T53" s="135">
        <f>SUM('9. Ordering'!AL52:AN52)</f>
        <v>0</v>
      </c>
      <c r="U53" s="151">
        <f t="shared" si="13"/>
        <v>0</v>
      </c>
      <c r="W53" s="147">
        <f t="shared" si="14"/>
        <v>0</v>
      </c>
      <c r="X53" s="147">
        <f t="shared" si="0"/>
        <v>0</v>
      </c>
      <c r="Y53" s="147">
        <f t="shared" si="1"/>
        <v>0</v>
      </c>
      <c r="Z53" s="147">
        <f t="shared" si="2"/>
        <v>0</v>
      </c>
      <c r="AA53" s="147">
        <f t="shared" si="3"/>
        <v>0</v>
      </c>
      <c r="AB53" s="147">
        <f t="shared" si="4"/>
        <v>0</v>
      </c>
      <c r="AC53" s="147">
        <f t="shared" si="5"/>
        <v>0</v>
      </c>
      <c r="AD53" s="147">
        <f t="shared" si="6"/>
        <v>0</v>
      </c>
      <c r="AE53" s="147">
        <f t="shared" si="7"/>
        <v>0</v>
      </c>
      <c r="AF53" s="147">
        <f t="shared" si="8"/>
        <v>0</v>
      </c>
      <c r="AG53" s="147">
        <f t="shared" si="9"/>
        <v>0</v>
      </c>
      <c r="AH53" s="147">
        <f t="shared" si="10"/>
        <v>0</v>
      </c>
      <c r="AI53" s="150">
        <f t="shared" si="15"/>
        <v>0</v>
      </c>
    </row>
    <row r="54" spans="2:35" collapsed="1" x14ac:dyDescent="0.3">
      <c r="B54" s="16"/>
      <c r="C54" s="16" t="str">
        <f>'7. Consumption'!C53</f>
        <v/>
      </c>
      <c r="D54" s="396"/>
      <c r="E54" s="316"/>
      <c r="F54" s="233">
        <f t="shared" si="11"/>
        <v>0</v>
      </c>
      <c r="G54" s="233">
        <f t="shared" si="12"/>
        <v>0</v>
      </c>
      <c r="I54" s="135">
        <f>SUM('9. Ordering'!E53:G53)</f>
        <v>0</v>
      </c>
      <c r="J54" s="135">
        <f>SUM('9. Ordering'!H53:J53)</f>
        <v>0</v>
      </c>
      <c r="K54" s="135">
        <f>SUM('9. Ordering'!K53:M53)</f>
        <v>0</v>
      </c>
      <c r="L54" s="135">
        <f>SUM('9. Ordering'!N53:P53)</f>
        <v>0</v>
      </c>
      <c r="M54" s="135">
        <f>SUM('9. Ordering'!Q53:S53)</f>
        <v>0</v>
      </c>
      <c r="N54" s="135">
        <f>SUM('9. Ordering'!T53:V53)</f>
        <v>0</v>
      </c>
      <c r="O54" s="135">
        <f>SUM('9. Ordering'!W53:Y53)</f>
        <v>0</v>
      </c>
      <c r="P54" s="135">
        <f>SUM('9. Ordering'!Z53:AB53)</f>
        <v>0</v>
      </c>
      <c r="Q54" s="135">
        <f>SUM('9. Ordering'!AC53:AE53)</f>
        <v>0</v>
      </c>
      <c r="R54" s="135">
        <f>SUM('9. Ordering'!AF53:AH53)</f>
        <v>0</v>
      </c>
      <c r="S54" s="135">
        <f>SUM('9. Ordering'!AI53:AK53)</f>
        <v>0</v>
      </c>
      <c r="T54" s="135">
        <f>SUM('9. Ordering'!AL53:AN53)</f>
        <v>0</v>
      </c>
      <c r="U54" s="151">
        <f t="shared" si="13"/>
        <v>0</v>
      </c>
      <c r="W54" s="147">
        <f t="shared" si="14"/>
        <v>0</v>
      </c>
      <c r="X54" s="147">
        <f t="shared" si="0"/>
        <v>0</v>
      </c>
      <c r="Y54" s="147">
        <f t="shared" si="1"/>
        <v>0</v>
      </c>
      <c r="Z54" s="147">
        <f t="shared" si="2"/>
        <v>0</v>
      </c>
      <c r="AA54" s="147">
        <f t="shared" si="3"/>
        <v>0</v>
      </c>
      <c r="AB54" s="147">
        <f t="shared" si="4"/>
        <v>0</v>
      </c>
      <c r="AC54" s="147">
        <f t="shared" si="5"/>
        <v>0</v>
      </c>
      <c r="AD54" s="147">
        <f t="shared" si="6"/>
        <v>0</v>
      </c>
      <c r="AE54" s="147">
        <f t="shared" si="7"/>
        <v>0</v>
      </c>
      <c r="AF54" s="147">
        <f t="shared" si="8"/>
        <v>0</v>
      </c>
      <c r="AG54" s="147">
        <f t="shared" si="9"/>
        <v>0</v>
      </c>
      <c r="AH54" s="147">
        <f t="shared" si="10"/>
        <v>0</v>
      </c>
      <c r="AI54" s="150">
        <f t="shared" si="15"/>
        <v>0</v>
      </c>
    </row>
    <row r="55" spans="2:35" s="2" customFormat="1" x14ac:dyDescent="0.3">
      <c r="C55" s="153" t="s">
        <v>180</v>
      </c>
      <c r="D55" s="106"/>
      <c r="W55" s="150">
        <f t="shared" ref="W55:AI55" si="16">SUM(W10:W54)</f>
        <v>0</v>
      </c>
      <c r="X55" s="150">
        <f t="shared" si="16"/>
        <v>0</v>
      </c>
      <c r="Y55" s="150">
        <f t="shared" si="16"/>
        <v>0</v>
      </c>
      <c r="Z55" s="150">
        <f t="shared" si="16"/>
        <v>0</v>
      </c>
      <c r="AA55" s="150">
        <f t="shared" si="16"/>
        <v>0</v>
      </c>
      <c r="AB55" s="150">
        <f t="shared" si="16"/>
        <v>0</v>
      </c>
      <c r="AC55" s="150">
        <f t="shared" si="16"/>
        <v>0</v>
      </c>
      <c r="AD55" s="150">
        <f t="shared" si="16"/>
        <v>0</v>
      </c>
      <c r="AE55" s="150">
        <f t="shared" si="16"/>
        <v>0</v>
      </c>
      <c r="AF55" s="150">
        <f t="shared" si="16"/>
        <v>0</v>
      </c>
      <c r="AG55" s="150">
        <f t="shared" si="16"/>
        <v>0</v>
      </c>
      <c r="AH55" s="150">
        <f t="shared" si="16"/>
        <v>0</v>
      </c>
      <c r="AI55" s="150">
        <f t="shared" si="16"/>
        <v>0</v>
      </c>
    </row>
    <row r="56" spans="2:35" x14ac:dyDescent="0.3">
      <c r="F56" s="240"/>
    </row>
    <row r="57" spans="2:35" ht="18" x14ac:dyDescent="0.35">
      <c r="B57" s="66" t="s">
        <v>179</v>
      </c>
      <c r="C57" s="66"/>
      <c r="D57" s="66"/>
      <c r="E57" s="66"/>
      <c r="F57" s="66"/>
      <c r="G57" s="66"/>
      <c r="I57" s="2" t="s">
        <v>174</v>
      </c>
      <c r="W57" s="2" t="s">
        <v>177</v>
      </c>
    </row>
    <row r="58" spans="2:35" x14ac:dyDescent="0.3">
      <c r="D58" s="239" t="s">
        <v>176</v>
      </c>
      <c r="E58" s="238"/>
      <c r="G58" s="18"/>
    </row>
    <row r="59" spans="2:35" x14ac:dyDescent="0.3">
      <c r="B59" s="144" t="s">
        <v>168</v>
      </c>
      <c r="C59" s="145"/>
      <c r="D59" s="13" t="s">
        <v>251</v>
      </c>
      <c r="E59" s="13" t="s">
        <v>244</v>
      </c>
      <c r="F59" s="13" t="s">
        <v>2</v>
      </c>
      <c r="G59" s="13" t="s">
        <v>3</v>
      </c>
      <c r="I59" s="146" t="s">
        <v>89</v>
      </c>
      <c r="J59" s="50" t="s">
        <v>90</v>
      </c>
      <c r="K59" s="146" t="s">
        <v>91</v>
      </c>
      <c r="L59" s="149" t="s">
        <v>125</v>
      </c>
      <c r="W59" s="146" t="s">
        <v>89</v>
      </c>
      <c r="X59" s="50" t="s">
        <v>90</v>
      </c>
      <c r="Y59" s="146" t="s">
        <v>91</v>
      </c>
      <c r="Z59" s="149" t="s">
        <v>125</v>
      </c>
    </row>
    <row r="60" spans="2:35" x14ac:dyDescent="0.3">
      <c r="B60" s="16"/>
      <c r="C60" s="16" t="str">
        <f>C10</f>
        <v>3TC (150) - 60 tab</v>
      </c>
      <c r="D60" s="241">
        <f>D10</f>
        <v>2.25</v>
      </c>
      <c r="E60" s="241">
        <f>E10</f>
        <v>0</v>
      </c>
      <c r="F60" s="233">
        <f>E60</f>
        <v>0</v>
      </c>
      <c r="G60" s="233">
        <f>E60</f>
        <v>0</v>
      </c>
      <c r="I60" s="135">
        <f>SUM(I10:L10)</f>
        <v>0</v>
      </c>
      <c r="J60" s="135">
        <f>SUM(M10:P10)</f>
        <v>0</v>
      </c>
      <c r="K60" s="135">
        <f>SUM(Q10:T10)</f>
        <v>0</v>
      </c>
      <c r="L60" s="151">
        <f t="shared" ref="L60:L104" si="17">SUM(I60:K60)</f>
        <v>0</v>
      </c>
      <c r="W60" s="147">
        <f>IFERROR(I60*E60,"")</f>
        <v>0</v>
      </c>
      <c r="X60" s="147">
        <f>IFERROR(J60*F60,"")</f>
        <v>0</v>
      </c>
      <c r="Y60" s="147">
        <f>IFERROR(K60*G60,"")</f>
        <v>0</v>
      </c>
      <c r="Z60" s="150">
        <f>SUM(W60:Y60)</f>
        <v>0</v>
      </c>
    </row>
    <row r="61" spans="2:35" x14ac:dyDescent="0.3">
      <c r="B61" s="16"/>
      <c r="C61" s="16" t="str">
        <f t="shared" ref="C61:E104" si="18">C11</f>
        <v>3TC (300) - 30 tab</v>
      </c>
      <c r="D61" s="241" t="str">
        <f t="shared" si="18"/>
        <v>--</v>
      </c>
      <c r="E61" s="241">
        <f t="shared" si="18"/>
        <v>0</v>
      </c>
      <c r="F61" s="233">
        <f t="shared" ref="F61:F104" si="19">E61</f>
        <v>0</v>
      </c>
      <c r="G61" s="233">
        <f t="shared" ref="G61:G104" si="20">E61</f>
        <v>0</v>
      </c>
      <c r="I61" s="135">
        <f t="shared" ref="I61:I104" si="21">SUM(I11:L11)</f>
        <v>0</v>
      </c>
      <c r="J61" s="135">
        <f t="shared" ref="J61:J104" si="22">SUM(M11:P11)</f>
        <v>0</v>
      </c>
      <c r="K61" s="135">
        <f t="shared" ref="K61:K104" si="23">SUM(Q11:T11)</f>
        <v>0</v>
      </c>
      <c r="L61" s="151">
        <f t="shared" si="17"/>
        <v>0</v>
      </c>
      <c r="W61" s="147">
        <f t="shared" ref="W61:W104" si="24">IFERROR(I61*E61,"")</f>
        <v>0</v>
      </c>
      <c r="X61" s="147">
        <f t="shared" ref="X61:X104" si="25">IFERROR(J61*F61,"")</f>
        <v>0</v>
      </c>
      <c r="Y61" s="147">
        <f t="shared" ref="Y61:Y104" si="26">IFERROR(K61*G61,"")</f>
        <v>0</v>
      </c>
      <c r="Z61" s="150">
        <f t="shared" ref="Z61:Z104" si="27">SUM(W61:Y61)</f>
        <v>0</v>
      </c>
    </row>
    <row r="62" spans="2:35" x14ac:dyDescent="0.3">
      <c r="B62" s="16"/>
      <c r="C62" s="16" t="str">
        <f t="shared" si="18"/>
        <v>ABC (300) - 60 tab</v>
      </c>
      <c r="D62" s="241">
        <f t="shared" si="18"/>
        <v>11.5</v>
      </c>
      <c r="E62" s="241">
        <f t="shared" si="18"/>
        <v>0</v>
      </c>
      <c r="F62" s="233">
        <f t="shared" si="19"/>
        <v>0</v>
      </c>
      <c r="G62" s="233">
        <f t="shared" si="20"/>
        <v>0</v>
      </c>
      <c r="I62" s="135">
        <f t="shared" si="21"/>
        <v>0</v>
      </c>
      <c r="J62" s="135">
        <f t="shared" si="22"/>
        <v>0</v>
      </c>
      <c r="K62" s="135">
        <f t="shared" si="23"/>
        <v>0</v>
      </c>
      <c r="L62" s="151">
        <f t="shared" si="17"/>
        <v>0</v>
      </c>
      <c r="W62" s="147">
        <f t="shared" si="24"/>
        <v>0</v>
      </c>
      <c r="X62" s="147">
        <f t="shared" si="25"/>
        <v>0</v>
      </c>
      <c r="Y62" s="147">
        <f t="shared" si="26"/>
        <v>0</v>
      </c>
      <c r="Z62" s="150">
        <f t="shared" si="27"/>
        <v>0</v>
      </c>
    </row>
    <row r="63" spans="2:35" x14ac:dyDescent="0.3">
      <c r="B63" s="16"/>
      <c r="C63" s="16" t="str">
        <f t="shared" si="18"/>
        <v>ABC+3TC (600/300) - 30 tab</v>
      </c>
      <c r="D63" s="241">
        <f t="shared" si="18"/>
        <v>12.75</v>
      </c>
      <c r="E63" s="241">
        <f t="shared" si="18"/>
        <v>0</v>
      </c>
      <c r="F63" s="233">
        <f t="shared" si="19"/>
        <v>0</v>
      </c>
      <c r="G63" s="233">
        <f t="shared" si="20"/>
        <v>0</v>
      </c>
      <c r="I63" s="135">
        <f t="shared" si="21"/>
        <v>0</v>
      </c>
      <c r="J63" s="135">
        <f t="shared" si="22"/>
        <v>0</v>
      </c>
      <c r="K63" s="135">
        <f t="shared" si="23"/>
        <v>0</v>
      </c>
      <c r="L63" s="151">
        <f t="shared" si="17"/>
        <v>0</v>
      </c>
      <c r="W63" s="147">
        <f t="shared" si="24"/>
        <v>0</v>
      </c>
      <c r="X63" s="147">
        <f t="shared" si="25"/>
        <v>0</v>
      </c>
      <c r="Y63" s="147">
        <f t="shared" si="26"/>
        <v>0</v>
      </c>
      <c r="Z63" s="150">
        <f t="shared" si="27"/>
        <v>0</v>
      </c>
    </row>
    <row r="64" spans="2:35" x14ac:dyDescent="0.3">
      <c r="B64" s="16"/>
      <c r="C64" s="16" t="str">
        <f t="shared" si="18"/>
        <v>ATV/r (300/100) - 30 tab</v>
      </c>
      <c r="D64" s="241">
        <f t="shared" si="18"/>
        <v>16</v>
      </c>
      <c r="E64" s="241">
        <f t="shared" si="18"/>
        <v>0</v>
      </c>
      <c r="F64" s="233">
        <f t="shared" si="19"/>
        <v>0</v>
      </c>
      <c r="G64" s="233">
        <f t="shared" si="20"/>
        <v>0</v>
      </c>
      <c r="I64" s="135">
        <f t="shared" si="21"/>
        <v>0</v>
      </c>
      <c r="J64" s="135">
        <f t="shared" si="22"/>
        <v>0</v>
      </c>
      <c r="K64" s="135">
        <f t="shared" si="23"/>
        <v>0</v>
      </c>
      <c r="L64" s="151">
        <f t="shared" si="17"/>
        <v>0</v>
      </c>
      <c r="W64" s="147">
        <f t="shared" si="24"/>
        <v>0</v>
      </c>
      <c r="X64" s="147">
        <f t="shared" si="25"/>
        <v>0</v>
      </c>
      <c r="Y64" s="147">
        <f t="shared" si="26"/>
        <v>0</v>
      </c>
      <c r="Z64" s="150">
        <f t="shared" si="27"/>
        <v>0</v>
      </c>
    </row>
    <row r="65" spans="2:26" x14ac:dyDescent="0.3">
      <c r="B65" s="16"/>
      <c r="C65" s="16" t="str">
        <f t="shared" si="18"/>
        <v>AZT (300) - 60 tab</v>
      </c>
      <c r="D65" s="241">
        <f t="shared" si="18"/>
        <v>6.25</v>
      </c>
      <c r="E65" s="241">
        <f t="shared" si="18"/>
        <v>0</v>
      </c>
      <c r="F65" s="233">
        <f t="shared" si="19"/>
        <v>0</v>
      </c>
      <c r="G65" s="233">
        <f t="shared" si="20"/>
        <v>0</v>
      </c>
      <c r="I65" s="135">
        <f t="shared" si="21"/>
        <v>0</v>
      </c>
      <c r="J65" s="135">
        <f t="shared" si="22"/>
        <v>0</v>
      </c>
      <c r="K65" s="135">
        <f t="shared" si="23"/>
        <v>0</v>
      </c>
      <c r="L65" s="151">
        <f t="shared" si="17"/>
        <v>0</v>
      </c>
      <c r="W65" s="147">
        <f t="shared" si="24"/>
        <v>0</v>
      </c>
      <c r="X65" s="147">
        <f t="shared" si="25"/>
        <v>0</v>
      </c>
      <c r="Y65" s="147">
        <f t="shared" si="26"/>
        <v>0</v>
      </c>
      <c r="Z65" s="150">
        <f t="shared" si="27"/>
        <v>0</v>
      </c>
    </row>
    <row r="66" spans="2:26" x14ac:dyDescent="0.3">
      <c r="B66" s="16"/>
      <c r="C66" s="16" t="str">
        <f t="shared" si="18"/>
        <v>AZT+3TC (300/150) - 60 tab</v>
      </c>
      <c r="D66" s="241">
        <f t="shared" si="18"/>
        <v>6.6</v>
      </c>
      <c r="E66" s="241">
        <f t="shared" si="18"/>
        <v>0</v>
      </c>
      <c r="F66" s="233">
        <f t="shared" si="19"/>
        <v>0</v>
      </c>
      <c r="G66" s="233">
        <f t="shared" si="20"/>
        <v>0</v>
      </c>
      <c r="I66" s="135">
        <f t="shared" si="21"/>
        <v>0</v>
      </c>
      <c r="J66" s="135">
        <f t="shared" si="22"/>
        <v>0</v>
      </c>
      <c r="K66" s="135">
        <f t="shared" si="23"/>
        <v>0</v>
      </c>
      <c r="L66" s="151">
        <f t="shared" si="17"/>
        <v>0</v>
      </c>
      <c r="W66" s="147">
        <f t="shared" si="24"/>
        <v>0</v>
      </c>
      <c r="X66" s="147">
        <f t="shared" si="25"/>
        <v>0</v>
      </c>
      <c r="Y66" s="147">
        <f t="shared" si="26"/>
        <v>0</v>
      </c>
      <c r="Z66" s="150">
        <f t="shared" si="27"/>
        <v>0</v>
      </c>
    </row>
    <row r="67" spans="2:26" x14ac:dyDescent="0.3">
      <c r="B67" s="16"/>
      <c r="C67" s="16" t="str">
        <f t="shared" si="18"/>
        <v>AZT+3TC+ABC (300/150/300) - 60 tab</v>
      </c>
      <c r="D67" s="241">
        <f t="shared" si="18"/>
        <v>20</v>
      </c>
      <c r="E67" s="241">
        <f t="shared" si="18"/>
        <v>0</v>
      </c>
      <c r="F67" s="233">
        <f t="shared" si="19"/>
        <v>0</v>
      </c>
      <c r="G67" s="233">
        <f t="shared" si="20"/>
        <v>0</v>
      </c>
      <c r="I67" s="135">
        <f t="shared" si="21"/>
        <v>0</v>
      </c>
      <c r="J67" s="135">
        <f t="shared" si="22"/>
        <v>0</v>
      </c>
      <c r="K67" s="135">
        <f t="shared" si="23"/>
        <v>0</v>
      </c>
      <c r="L67" s="151">
        <f t="shared" si="17"/>
        <v>0</v>
      </c>
      <c r="W67" s="147">
        <f t="shared" si="24"/>
        <v>0</v>
      </c>
      <c r="X67" s="147">
        <f t="shared" si="25"/>
        <v>0</v>
      </c>
      <c r="Y67" s="147">
        <f t="shared" si="26"/>
        <v>0</v>
      </c>
      <c r="Z67" s="150">
        <f t="shared" si="27"/>
        <v>0</v>
      </c>
    </row>
    <row r="68" spans="2:26" x14ac:dyDescent="0.3">
      <c r="B68" s="16"/>
      <c r="C68" s="16" t="str">
        <f t="shared" si="18"/>
        <v>AZT+3TC+ATV/r ((300/150)+(300/100)) - 30 co-pck</v>
      </c>
      <c r="D68" s="241">
        <f t="shared" si="18"/>
        <v>24</v>
      </c>
      <c r="E68" s="241">
        <f t="shared" si="18"/>
        <v>0</v>
      </c>
      <c r="F68" s="233">
        <f t="shared" si="19"/>
        <v>0</v>
      </c>
      <c r="G68" s="233">
        <f t="shared" si="20"/>
        <v>0</v>
      </c>
      <c r="I68" s="135">
        <f t="shared" si="21"/>
        <v>0</v>
      </c>
      <c r="J68" s="135">
        <f t="shared" si="22"/>
        <v>0</v>
      </c>
      <c r="K68" s="135">
        <f t="shared" si="23"/>
        <v>0</v>
      </c>
      <c r="L68" s="151">
        <f t="shared" si="17"/>
        <v>0</v>
      </c>
      <c r="W68" s="147">
        <f t="shared" si="24"/>
        <v>0</v>
      </c>
      <c r="X68" s="147">
        <f t="shared" si="25"/>
        <v>0</v>
      </c>
      <c r="Y68" s="147">
        <f t="shared" si="26"/>
        <v>0</v>
      </c>
      <c r="Z68" s="150">
        <f t="shared" si="27"/>
        <v>0</v>
      </c>
    </row>
    <row r="69" spans="2:26" x14ac:dyDescent="0.3">
      <c r="B69" s="16"/>
      <c r="C69" s="16" t="str">
        <f t="shared" si="18"/>
        <v>AZT+3TC+NVP (300/150/200) - 60 tab</v>
      </c>
      <c r="D69" s="241">
        <f t="shared" si="18"/>
        <v>8.1999999999999993</v>
      </c>
      <c r="E69" s="241">
        <f t="shared" si="18"/>
        <v>0</v>
      </c>
      <c r="F69" s="233">
        <f t="shared" si="19"/>
        <v>0</v>
      </c>
      <c r="G69" s="233">
        <f t="shared" si="20"/>
        <v>0</v>
      </c>
      <c r="I69" s="135">
        <f t="shared" si="21"/>
        <v>0</v>
      </c>
      <c r="J69" s="135">
        <f t="shared" si="22"/>
        <v>0</v>
      </c>
      <c r="K69" s="135">
        <f t="shared" si="23"/>
        <v>0</v>
      </c>
      <c r="L69" s="151">
        <f t="shared" si="17"/>
        <v>0</v>
      </c>
      <c r="W69" s="147">
        <f t="shared" si="24"/>
        <v>0</v>
      </c>
      <c r="X69" s="147">
        <f t="shared" si="25"/>
        <v>0</v>
      </c>
      <c r="Y69" s="147">
        <f t="shared" si="26"/>
        <v>0</v>
      </c>
      <c r="Z69" s="150">
        <f t="shared" si="27"/>
        <v>0</v>
      </c>
    </row>
    <row r="70" spans="2:26" x14ac:dyDescent="0.3">
      <c r="B70" s="16"/>
      <c r="C70" s="16" t="str">
        <f t="shared" si="18"/>
        <v>DRV (300) - 120 tab</v>
      </c>
      <c r="D70" s="241" t="str">
        <f t="shared" si="18"/>
        <v>--</v>
      </c>
      <c r="E70" s="241">
        <f t="shared" si="18"/>
        <v>0</v>
      </c>
      <c r="F70" s="233">
        <f t="shared" si="19"/>
        <v>0</v>
      </c>
      <c r="G70" s="233">
        <f t="shared" si="20"/>
        <v>0</v>
      </c>
      <c r="I70" s="135">
        <f t="shared" si="21"/>
        <v>0</v>
      </c>
      <c r="J70" s="135">
        <f t="shared" si="22"/>
        <v>0</v>
      </c>
      <c r="K70" s="135">
        <f t="shared" si="23"/>
        <v>0</v>
      </c>
      <c r="L70" s="151">
        <f t="shared" si="17"/>
        <v>0</v>
      </c>
      <c r="W70" s="147">
        <f t="shared" si="24"/>
        <v>0</v>
      </c>
      <c r="X70" s="147">
        <f t="shared" si="25"/>
        <v>0</v>
      </c>
      <c r="Y70" s="147">
        <f t="shared" si="26"/>
        <v>0</v>
      </c>
      <c r="Z70" s="150">
        <f t="shared" si="27"/>
        <v>0</v>
      </c>
    </row>
    <row r="71" spans="2:26" x14ac:dyDescent="0.3">
      <c r="B71" s="16"/>
      <c r="C71" s="16" t="str">
        <f t="shared" si="18"/>
        <v>DRV (600) - 60 tab</v>
      </c>
      <c r="D71" s="241">
        <f t="shared" si="18"/>
        <v>75</v>
      </c>
      <c r="E71" s="241">
        <f t="shared" si="18"/>
        <v>0</v>
      </c>
      <c r="F71" s="233">
        <f t="shared" si="19"/>
        <v>0</v>
      </c>
      <c r="G71" s="233">
        <f t="shared" si="20"/>
        <v>0</v>
      </c>
      <c r="I71" s="135">
        <f t="shared" si="21"/>
        <v>0</v>
      </c>
      <c r="J71" s="135">
        <f t="shared" si="22"/>
        <v>0</v>
      </c>
      <c r="K71" s="135">
        <f t="shared" si="23"/>
        <v>0</v>
      </c>
      <c r="L71" s="151">
        <f t="shared" si="17"/>
        <v>0</v>
      </c>
      <c r="W71" s="147">
        <f t="shared" si="24"/>
        <v>0</v>
      </c>
      <c r="X71" s="147">
        <f t="shared" si="25"/>
        <v>0</v>
      </c>
      <c r="Y71" s="147">
        <f t="shared" si="26"/>
        <v>0</v>
      </c>
      <c r="Z71" s="150">
        <f t="shared" si="27"/>
        <v>0</v>
      </c>
    </row>
    <row r="72" spans="2:26" x14ac:dyDescent="0.3">
      <c r="B72" s="16"/>
      <c r="C72" s="16" t="str">
        <f t="shared" si="18"/>
        <v>DTG (50) - 30 tab</v>
      </c>
      <c r="D72" s="241">
        <f t="shared" si="18"/>
        <v>3.6666666666666665</v>
      </c>
      <c r="E72" s="241">
        <f t="shared" si="18"/>
        <v>0</v>
      </c>
      <c r="F72" s="233">
        <f t="shared" si="19"/>
        <v>0</v>
      </c>
      <c r="G72" s="233">
        <f t="shared" si="20"/>
        <v>0</v>
      </c>
      <c r="I72" s="135">
        <f t="shared" si="21"/>
        <v>0</v>
      </c>
      <c r="J72" s="135">
        <f t="shared" si="22"/>
        <v>0</v>
      </c>
      <c r="K72" s="135">
        <f t="shared" si="23"/>
        <v>0</v>
      </c>
      <c r="L72" s="151">
        <f t="shared" si="17"/>
        <v>0</v>
      </c>
      <c r="W72" s="147">
        <f t="shared" si="24"/>
        <v>0</v>
      </c>
      <c r="X72" s="147">
        <f t="shared" si="25"/>
        <v>0</v>
      </c>
      <c r="Y72" s="147">
        <f t="shared" si="26"/>
        <v>0</v>
      </c>
      <c r="Z72" s="150">
        <f t="shared" si="27"/>
        <v>0</v>
      </c>
    </row>
    <row r="73" spans="2:26" x14ac:dyDescent="0.3">
      <c r="B73" s="16"/>
      <c r="C73" s="16" t="str">
        <f t="shared" si="18"/>
        <v>EFV (600) - 30 tab</v>
      </c>
      <c r="D73" s="241">
        <f t="shared" si="18"/>
        <v>3.4</v>
      </c>
      <c r="E73" s="241">
        <f t="shared" si="18"/>
        <v>0</v>
      </c>
      <c r="F73" s="233">
        <f t="shared" si="19"/>
        <v>0</v>
      </c>
      <c r="G73" s="233">
        <f t="shared" si="20"/>
        <v>0</v>
      </c>
      <c r="I73" s="135">
        <f t="shared" si="21"/>
        <v>0</v>
      </c>
      <c r="J73" s="135">
        <f t="shared" si="22"/>
        <v>0</v>
      </c>
      <c r="K73" s="135">
        <f t="shared" si="23"/>
        <v>0</v>
      </c>
      <c r="L73" s="151">
        <f t="shared" si="17"/>
        <v>0</v>
      </c>
      <c r="W73" s="147">
        <f t="shared" si="24"/>
        <v>0</v>
      </c>
      <c r="X73" s="147">
        <f t="shared" si="25"/>
        <v>0</v>
      </c>
      <c r="Y73" s="147">
        <f t="shared" si="26"/>
        <v>0</v>
      </c>
      <c r="Z73" s="150">
        <f t="shared" si="27"/>
        <v>0</v>
      </c>
    </row>
    <row r="74" spans="2:26" x14ac:dyDescent="0.3">
      <c r="B74" s="16"/>
      <c r="C74" s="16" t="str">
        <f t="shared" si="18"/>
        <v>ETV (100) - 120 tab</v>
      </c>
      <c r="D74" s="241" t="str">
        <f t="shared" si="18"/>
        <v>--</v>
      </c>
      <c r="E74" s="241">
        <f t="shared" si="18"/>
        <v>0</v>
      </c>
      <c r="F74" s="233">
        <f t="shared" si="19"/>
        <v>0</v>
      </c>
      <c r="G74" s="233">
        <f t="shared" si="20"/>
        <v>0</v>
      </c>
      <c r="I74" s="135">
        <f t="shared" si="21"/>
        <v>0</v>
      </c>
      <c r="J74" s="135">
        <f t="shared" si="22"/>
        <v>0</v>
      </c>
      <c r="K74" s="135">
        <f t="shared" si="23"/>
        <v>0</v>
      </c>
      <c r="L74" s="151">
        <f t="shared" si="17"/>
        <v>0</v>
      </c>
      <c r="W74" s="147">
        <f t="shared" si="24"/>
        <v>0</v>
      </c>
      <c r="X74" s="147">
        <f t="shared" si="25"/>
        <v>0</v>
      </c>
      <c r="Y74" s="147">
        <f t="shared" si="26"/>
        <v>0</v>
      </c>
      <c r="Z74" s="150">
        <f t="shared" si="27"/>
        <v>0</v>
      </c>
    </row>
    <row r="75" spans="2:26" x14ac:dyDescent="0.3">
      <c r="B75" s="16"/>
      <c r="C75" s="16" t="str">
        <f t="shared" si="18"/>
        <v>ETV (200) - 60 tab</v>
      </c>
      <c r="D75" s="241" t="str">
        <f t="shared" si="18"/>
        <v>--</v>
      </c>
      <c r="E75" s="241">
        <f t="shared" si="18"/>
        <v>0</v>
      </c>
      <c r="F75" s="233">
        <f t="shared" si="19"/>
        <v>0</v>
      </c>
      <c r="G75" s="233">
        <f t="shared" si="20"/>
        <v>0</v>
      </c>
      <c r="I75" s="135">
        <f t="shared" si="21"/>
        <v>0</v>
      </c>
      <c r="J75" s="135">
        <f t="shared" si="22"/>
        <v>0</v>
      </c>
      <c r="K75" s="135">
        <f t="shared" si="23"/>
        <v>0</v>
      </c>
      <c r="L75" s="151">
        <f t="shared" si="17"/>
        <v>0</v>
      </c>
      <c r="W75" s="147">
        <f t="shared" si="24"/>
        <v>0</v>
      </c>
      <c r="X75" s="147">
        <f t="shared" si="25"/>
        <v>0</v>
      </c>
      <c r="Y75" s="147">
        <f t="shared" si="26"/>
        <v>0</v>
      </c>
      <c r="Z75" s="150">
        <f t="shared" si="27"/>
        <v>0</v>
      </c>
    </row>
    <row r="76" spans="2:26" x14ac:dyDescent="0.3">
      <c r="B76" s="16"/>
      <c r="C76" s="16" t="str">
        <f t="shared" si="18"/>
        <v>FTC (200) - 30 tab</v>
      </c>
      <c r="D76" s="241">
        <f t="shared" si="18"/>
        <v>0</v>
      </c>
      <c r="E76" s="241">
        <f t="shared" si="18"/>
        <v>0</v>
      </c>
      <c r="F76" s="233">
        <f t="shared" si="19"/>
        <v>0</v>
      </c>
      <c r="G76" s="233">
        <f t="shared" si="20"/>
        <v>0</v>
      </c>
      <c r="I76" s="135">
        <f t="shared" si="21"/>
        <v>0</v>
      </c>
      <c r="J76" s="135">
        <f t="shared" si="22"/>
        <v>0</v>
      </c>
      <c r="K76" s="135">
        <f t="shared" si="23"/>
        <v>0</v>
      </c>
      <c r="L76" s="151">
        <f t="shared" si="17"/>
        <v>0</v>
      </c>
      <c r="W76" s="147">
        <f t="shared" si="24"/>
        <v>0</v>
      </c>
      <c r="X76" s="147">
        <f t="shared" si="25"/>
        <v>0</v>
      </c>
      <c r="Y76" s="147">
        <f t="shared" si="26"/>
        <v>0</v>
      </c>
      <c r="Z76" s="150">
        <f t="shared" si="27"/>
        <v>0</v>
      </c>
    </row>
    <row r="77" spans="2:26" x14ac:dyDescent="0.3">
      <c r="B77" s="16"/>
      <c r="C77" s="16" t="str">
        <f t="shared" si="18"/>
        <v>LPV/r (200/50) - 120 tab</v>
      </c>
      <c r="D77" s="241">
        <f t="shared" si="18"/>
        <v>20</v>
      </c>
      <c r="E77" s="241">
        <f t="shared" si="18"/>
        <v>0</v>
      </c>
      <c r="F77" s="233">
        <f t="shared" si="19"/>
        <v>0</v>
      </c>
      <c r="G77" s="233">
        <f t="shared" si="20"/>
        <v>0</v>
      </c>
      <c r="I77" s="135">
        <f t="shared" si="21"/>
        <v>0</v>
      </c>
      <c r="J77" s="135">
        <f t="shared" si="22"/>
        <v>0</v>
      </c>
      <c r="K77" s="135">
        <f t="shared" si="23"/>
        <v>0</v>
      </c>
      <c r="L77" s="151">
        <f t="shared" si="17"/>
        <v>0</v>
      </c>
      <c r="W77" s="147">
        <f t="shared" si="24"/>
        <v>0</v>
      </c>
      <c r="X77" s="147">
        <f t="shared" si="25"/>
        <v>0</v>
      </c>
      <c r="Y77" s="147">
        <f t="shared" si="26"/>
        <v>0</v>
      </c>
      <c r="Z77" s="150">
        <f t="shared" si="27"/>
        <v>0</v>
      </c>
    </row>
    <row r="78" spans="2:26" x14ac:dyDescent="0.3">
      <c r="B78" s="16"/>
      <c r="C78" s="16" t="str">
        <f t="shared" si="18"/>
        <v>NVP (200) - 60 tab</v>
      </c>
      <c r="D78" s="241">
        <f t="shared" si="18"/>
        <v>2.5</v>
      </c>
      <c r="E78" s="241">
        <f t="shared" si="18"/>
        <v>0</v>
      </c>
      <c r="F78" s="233">
        <f t="shared" si="19"/>
        <v>0</v>
      </c>
      <c r="G78" s="233">
        <f t="shared" si="20"/>
        <v>0</v>
      </c>
      <c r="I78" s="135">
        <f t="shared" si="21"/>
        <v>0</v>
      </c>
      <c r="J78" s="135">
        <f t="shared" si="22"/>
        <v>0</v>
      </c>
      <c r="K78" s="135">
        <f t="shared" si="23"/>
        <v>0</v>
      </c>
      <c r="L78" s="151">
        <f t="shared" si="17"/>
        <v>0</v>
      </c>
      <c r="W78" s="147">
        <f t="shared" si="24"/>
        <v>0</v>
      </c>
      <c r="X78" s="147">
        <f t="shared" si="25"/>
        <v>0</v>
      </c>
      <c r="Y78" s="147">
        <f t="shared" si="26"/>
        <v>0</v>
      </c>
      <c r="Z78" s="150">
        <f t="shared" si="27"/>
        <v>0</v>
      </c>
    </row>
    <row r="79" spans="2:26" x14ac:dyDescent="0.3">
      <c r="B79" s="16"/>
      <c r="C79" s="16" t="str">
        <f t="shared" si="18"/>
        <v>RAL (400) - 60 tab</v>
      </c>
      <c r="D79" s="241">
        <f t="shared" si="18"/>
        <v>50</v>
      </c>
      <c r="E79" s="241">
        <f t="shared" si="18"/>
        <v>0</v>
      </c>
      <c r="F79" s="233">
        <f t="shared" si="19"/>
        <v>0</v>
      </c>
      <c r="G79" s="233">
        <f t="shared" si="20"/>
        <v>0</v>
      </c>
      <c r="I79" s="135">
        <f t="shared" si="21"/>
        <v>0</v>
      </c>
      <c r="J79" s="135">
        <f t="shared" si="22"/>
        <v>0</v>
      </c>
      <c r="K79" s="135">
        <f t="shared" si="23"/>
        <v>0</v>
      </c>
      <c r="L79" s="151">
        <f t="shared" si="17"/>
        <v>0</v>
      </c>
      <c r="W79" s="147">
        <f t="shared" si="24"/>
        <v>0</v>
      </c>
      <c r="X79" s="147">
        <f t="shared" si="25"/>
        <v>0</v>
      </c>
      <c r="Y79" s="147">
        <f t="shared" si="26"/>
        <v>0</v>
      </c>
      <c r="Z79" s="150">
        <f t="shared" si="27"/>
        <v>0</v>
      </c>
    </row>
    <row r="80" spans="2:26" x14ac:dyDescent="0.3">
      <c r="B80" s="16"/>
      <c r="C80" s="16" t="str">
        <f t="shared" si="18"/>
        <v>RTV (100) -  tab</v>
      </c>
      <c r="D80" s="241">
        <f t="shared" si="18"/>
        <v>7.5</v>
      </c>
      <c r="E80" s="241">
        <f t="shared" si="18"/>
        <v>0</v>
      </c>
      <c r="F80" s="233">
        <f t="shared" si="19"/>
        <v>0</v>
      </c>
      <c r="G80" s="233">
        <f t="shared" si="20"/>
        <v>0</v>
      </c>
      <c r="I80" s="135">
        <f t="shared" si="21"/>
        <v>0</v>
      </c>
      <c r="J80" s="135">
        <f t="shared" si="22"/>
        <v>0</v>
      </c>
      <c r="K80" s="135">
        <f t="shared" si="23"/>
        <v>0</v>
      </c>
      <c r="L80" s="151">
        <f t="shared" si="17"/>
        <v>0</v>
      </c>
      <c r="W80" s="147">
        <f t="shared" si="24"/>
        <v>0</v>
      </c>
      <c r="X80" s="147">
        <f t="shared" si="25"/>
        <v>0</v>
      </c>
      <c r="Y80" s="147">
        <f t="shared" si="26"/>
        <v>0</v>
      </c>
      <c r="Z80" s="150">
        <f t="shared" si="27"/>
        <v>0</v>
      </c>
    </row>
    <row r="81" spans="2:26" x14ac:dyDescent="0.3">
      <c r="B81" s="16"/>
      <c r="C81" s="16" t="str">
        <f t="shared" si="18"/>
        <v>SQV (200) - 270 caps</v>
      </c>
      <c r="D81" s="241" t="str">
        <f t="shared" si="18"/>
        <v>--</v>
      </c>
      <c r="E81" s="241">
        <f t="shared" si="18"/>
        <v>0</v>
      </c>
      <c r="F81" s="233">
        <f t="shared" si="19"/>
        <v>0</v>
      </c>
      <c r="G81" s="233">
        <f t="shared" si="20"/>
        <v>0</v>
      </c>
      <c r="I81" s="135">
        <f t="shared" si="21"/>
        <v>0</v>
      </c>
      <c r="J81" s="135">
        <f t="shared" si="22"/>
        <v>0</v>
      </c>
      <c r="K81" s="135">
        <f t="shared" si="23"/>
        <v>0</v>
      </c>
      <c r="L81" s="151">
        <f t="shared" si="17"/>
        <v>0</v>
      </c>
      <c r="W81" s="147">
        <f t="shared" si="24"/>
        <v>0</v>
      </c>
      <c r="X81" s="147">
        <f t="shared" si="25"/>
        <v>0</v>
      </c>
      <c r="Y81" s="147">
        <f t="shared" si="26"/>
        <v>0</v>
      </c>
      <c r="Z81" s="150">
        <f t="shared" si="27"/>
        <v>0</v>
      </c>
    </row>
    <row r="82" spans="2:26" x14ac:dyDescent="0.3">
      <c r="B82" s="16"/>
      <c r="C82" s="16" t="str">
        <f t="shared" si="18"/>
        <v>TDF (300) - 30 tab</v>
      </c>
      <c r="D82" s="241">
        <f t="shared" si="18"/>
        <v>3</v>
      </c>
      <c r="E82" s="241">
        <f t="shared" si="18"/>
        <v>0</v>
      </c>
      <c r="F82" s="233">
        <f t="shared" si="19"/>
        <v>0</v>
      </c>
      <c r="G82" s="233">
        <f t="shared" si="20"/>
        <v>0</v>
      </c>
      <c r="I82" s="135">
        <f t="shared" si="21"/>
        <v>0</v>
      </c>
      <c r="J82" s="135">
        <f t="shared" si="22"/>
        <v>0</v>
      </c>
      <c r="K82" s="135">
        <f t="shared" si="23"/>
        <v>0</v>
      </c>
      <c r="L82" s="151">
        <f t="shared" si="17"/>
        <v>0</v>
      </c>
      <c r="W82" s="147">
        <f t="shared" si="24"/>
        <v>0</v>
      </c>
      <c r="X82" s="147">
        <f t="shared" si="25"/>
        <v>0</v>
      </c>
      <c r="Y82" s="147">
        <f t="shared" si="26"/>
        <v>0</v>
      </c>
      <c r="Z82" s="150">
        <f t="shared" si="27"/>
        <v>0</v>
      </c>
    </row>
    <row r="83" spans="2:26" x14ac:dyDescent="0.3">
      <c r="B83" s="16"/>
      <c r="C83" s="16" t="str">
        <f t="shared" si="18"/>
        <v>TDF+3TC (300/300) - 30 tab</v>
      </c>
      <c r="D83" s="241">
        <f t="shared" si="18"/>
        <v>4.5</v>
      </c>
      <c r="E83" s="241">
        <f t="shared" si="18"/>
        <v>0</v>
      </c>
      <c r="F83" s="233">
        <f t="shared" si="19"/>
        <v>0</v>
      </c>
      <c r="G83" s="233">
        <f t="shared" si="20"/>
        <v>0</v>
      </c>
      <c r="I83" s="135">
        <f t="shared" si="21"/>
        <v>0</v>
      </c>
      <c r="J83" s="135">
        <f t="shared" si="22"/>
        <v>0</v>
      </c>
      <c r="K83" s="135">
        <f t="shared" si="23"/>
        <v>0</v>
      </c>
      <c r="L83" s="151">
        <f t="shared" si="17"/>
        <v>0</v>
      </c>
      <c r="W83" s="147">
        <f t="shared" si="24"/>
        <v>0</v>
      </c>
      <c r="X83" s="147">
        <f t="shared" si="25"/>
        <v>0</v>
      </c>
      <c r="Y83" s="147">
        <f t="shared" si="26"/>
        <v>0</v>
      </c>
      <c r="Z83" s="150">
        <f t="shared" si="27"/>
        <v>0</v>
      </c>
    </row>
    <row r="84" spans="2:26" x14ac:dyDescent="0.3">
      <c r="B84" s="16"/>
      <c r="C84" s="16" t="str">
        <f t="shared" si="18"/>
        <v>TDF+3TC+ATV/r ((300/300)+300+100) - 60 co-pck</v>
      </c>
      <c r="D84" s="241">
        <f t="shared" si="18"/>
        <v>24</v>
      </c>
      <c r="E84" s="241">
        <f t="shared" si="18"/>
        <v>0</v>
      </c>
      <c r="F84" s="233">
        <f t="shared" si="19"/>
        <v>0</v>
      </c>
      <c r="G84" s="233">
        <f t="shared" si="20"/>
        <v>0</v>
      </c>
      <c r="I84" s="135">
        <f t="shared" si="21"/>
        <v>0</v>
      </c>
      <c r="J84" s="135">
        <f t="shared" si="22"/>
        <v>0</v>
      </c>
      <c r="K84" s="135">
        <f t="shared" si="23"/>
        <v>0</v>
      </c>
      <c r="L84" s="151">
        <f t="shared" si="17"/>
        <v>0</v>
      </c>
      <c r="W84" s="147">
        <f t="shared" si="24"/>
        <v>0</v>
      </c>
      <c r="X84" s="147">
        <f t="shared" si="25"/>
        <v>0</v>
      </c>
      <c r="Y84" s="147">
        <f t="shared" si="26"/>
        <v>0</v>
      </c>
      <c r="Z84" s="150">
        <f t="shared" si="27"/>
        <v>0</v>
      </c>
    </row>
    <row r="85" spans="2:26" x14ac:dyDescent="0.3">
      <c r="B85" s="16"/>
      <c r="C85" s="16" t="str">
        <f t="shared" si="18"/>
        <v>TDF+3TC+EFV (300/300/400) - 30 tab</v>
      </c>
      <c r="D85" s="241">
        <f t="shared" si="18"/>
        <v>8.25</v>
      </c>
      <c r="E85" s="241">
        <f t="shared" si="18"/>
        <v>0</v>
      </c>
      <c r="F85" s="233">
        <f t="shared" si="19"/>
        <v>0</v>
      </c>
      <c r="G85" s="233">
        <f t="shared" si="20"/>
        <v>0</v>
      </c>
      <c r="I85" s="135">
        <f t="shared" si="21"/>
        <v>0</v>
      </c>
      <c r="J85" s="135">
        <f t="shared" si="22"/>
        <v>0</v>
      </c>
      <c r="K85" s="135">
        <f t="shared" si="23"/>
        <v>0</v>
      </c>
      <c r="L85" s="151">
        <f t="shared" si="17"/>
        <v>0</v>
      </c>
      <c r="W85" s="147">
        <f t="shared" si="24"/>
        <v>0</v>
      </c>
      <c r="X85" s="147">
        <f t="shared" si="25"/>
        <v>0</v>
      </c>
      <c r="Y85" s="147">
        <f t="shared" si="26"/>
        <v>0</v>
      </c>
      <c r="Z85" s="150">
        <f t="shared" si="27"/>
        <v>0</v>
      </c>
    </row>
    <row r="86" spans="2:26" x14ac:dyDescent="0.3">
      <c r="B86" s="16"/>
      <c r="C86" s="16" t="str">
        <f t="shared" si="18"/>
        <v>TDF+3TC+EFV (300/300/600) -  tab</v>
      </c>
      <c r="D86" s="241">
        <f t="shared" si="18"/>
        <v>8.1999999999999993</v>
      </c>
      <c r="E86" s="241">
        <f t="shared" si="18"/>
        <v>0</v>
      </c>
      <c r="F86" s="233">
        <f t="shared" si="19"/>
        <v>0</v>
      </c>
      <c r="G86" s="233">
        <f t="shared" si="20"/>
        <v>0</v>
      </c>
      <c r="I86" s="135">
        <f t="shared" si="21"/>
        <v>0</v>
      </c>
      <c r="J86" s="135">
        <f t="shared" si="22"/>
        <v>0</v>
      </c>
      <c r="K86" s="135">
        <f t="shared" si="23"/>
        <v>0</v>
      </c>
      <c r="L86" s="151">
        <f t="shared" si="17"/>
        <v>0</v>
      </c>
      <c r="W86" s="147">
        <f t="shared" si="24"/>
        <v>0</v>
      </c>
      <c r="X86" s="147">
        <f t="shared" si="25"/>
        <v>0</v>
      </c>
      <c r="Y86" s="147">
        <f t="shared" si="26"/>
        <v>0</v>
      </c>
      <c r="Z86" s="150">
        <f t="shared" si="27"/>
        <v>0</v>
      </c>
    </row>
    <row r="87" spans="2:26" x14ac:dyDescent="0.3">
      <c r="B87" s="16"/>
      <c r="C87" s="16" t="str">
        <f t="shared" si="18"/>
        <v>TDF+FTC (300/200) - 30 tab</v>
      </c>
      <c r="D87" s="241">
        <f t="shared" si="18"/>
        <v>5</v>
      </c>
      <c r="E87" s="241">
        <f t="shared" si="18"/>
        <v>0</v>
      </c>
      <c r="F87" s="233">
        <f t="shared" si="19"/>
        <v>0</v>
      </c>
      <c r="G87" s="233">
        <f t="shared" si="20"/>
        <v>0</v>
      </c>
      <c r="I87" s="135">
        <f t="shared" si="21"/>
        <v>0</v>
      </c>
      <c r="J87" s="135">
        <f t="shared" si="22"/>
        <v>0</v>
      </c>
      <c r="K87" s="135">
        <f t="shared" si="23"/>
        <v>0</v>
      </c>
      <c r="L87" s="151">
        <f t="shared" si="17"/>
        <v>0</v>
      </c>
      <c r="W87" s="147">
        <f t="shared" si="24"/>
        <v>0</v>
      </c>
      <c r="X87" s="147">
        <f t="shared" si="25"/>
        <v>0</v>
      </c>
      <c r="Y87" s="147">
        <f t="shared" si="26"/>
        <v>0</v>
      </c>
      <c r="Z87" s="150">
        <f t="shared" si="27"/>
        <v>0</v>
      </c>
    </row>
    <row r="88" spans="2:26" x14ac:dyDescent="0.3">
      <c r="B88" s="16"/>
      <c r="C88" s="16" t="str">
        <f t="shared" si="18"/>
        <v>TDF+FTC+EFV (300/200/600) - 30 tab</v>
      </c>
      <c r="D88" s="241">
        <f t="shared" si="18"/>
        <v>8.5</v>
      </c>
      <c r="E88" s="241">
        <f t="shared" si="18"/>
        <v>0</v>
      </c>
      <c r="F88" s="233">
        <f t="shared" si="19"/>
        <v>0</v>
      </c>
      <c r="G88" s="233">
        <f t="shared" si="20"/>
        <v>0</v>
      </c>
      <c r="I88" s="135">
        <f t="shared" si="21"/>
        <v>0</v>
      </c>
      <c r="J88" s="135">
        <f t="shared" si="22"/>
        <v>0</v>
      </c>
      <c r="K88" s="135">
        <f t="shared" si="23"/>
        <v>0</v>
      </c>
      <c r="L88" s="151">
        <f t="shared" si="17"/>
        <v>0</v>
      </c>
      <c r="W88" s="147">
        <f t="shared" si="24"/>
        <v>0</v>
      </c>
      <c r="X88" s="147">
        <f t="shared" si="25"/>
        <v>0</v>
      </c>
      <c r="Y88" s="147">
        <f t="shared" si="26"/>
        <v>0</v>
      </c>
      <c r="Z88" s="150">
        <f t="shared" si="27"/>
        <v>0</v>
      </c>
    </row>
    <row r="89" spans="2:26" ht="15" hidden="1" outlineLevel="1" x14ac:dyDescent="0.25">
      <c r="B89" s="16"/>
      <c r="C89" s="16" t="str">
        <f t="shared" si="18"/>
        <v>x-- ( DRV/r 400/50) - 60 tab</v>
      </c>
      <c r="D89" s="241">
        <f t="shared" si="18"/>
        <v>0</v>
      </c>
      <c r="E89" s="241">
        <f t="shared" si="18"/>
        <v>0</v>
      </c>
      <c r="F89" s="233">
        <f t="shared" si="19"/>
        <v>0</v>
      </c>
      <c r="G89" s="233">
        <f t="shared" si="20"/>
        <v>0</v>
      </c>
      <c r="I89" s="135">
        <f t="shared" si="21"/>
        <v>0</v>
      </c>
      <c r="J89" s="135">
        <f t="shared" si="22"/>
        <v>0</v>
      </c>
      <c r="K89" s="135">
        <f t="shared" si="23"/>
        <v>0</v>
      </c>
      <c r="L89" s="151">
        <f t="shared" si="17"/>
        <v>0</v>
      </c>
      <c r="W89" s="147">
        <f t="shared" si="24"/>
        <v>0</v>
      </c>
      <c r="X89" s="147">
        <f t="shared" si="25"/>
        <v>0</v>
      </c>
      <c r="Y89" s="147">
        <f t="shared" si="26"/>
        <v>0</v>
      </c>
      <c r="Z89" s="150">
        <f t="shared" si="27"/>
        <v>0</v>
      </c>
    </row>
    <row r="90" spans="2:26" ht="15" hidden="1" outlineLevel="1" x14ac:dyDescent="0.25">
      <c r="B90" s="16"/>
      <c r="C90" s="16" t="str">
        <f t="shared" si="18"/>
        <v xml:space="preserve">x- (TAF) -  </v>
      </c>
      <c r="D90" s="241">
        <f t="shared" si="18"/>
        <v>0</v>
      </c>
      <c r="E90" s="241">
        <f t="shared" si="18"/>
        <v>0</v>
      </c>
      <c r="F90" s="233">
        <f t="shared" si="19"/>
        <v>0</v>
      </c>
      <c r="G90" s="233">
        <f t="shared" si="20"/>
        <v>0</v>
      </c>
      <c r="I90" s="135">
        <f t="shared" si="21"/>
        <v>0</v>
      </c>
      <c r="J90" s="135">
        <f t="shared" si="22"/>
        <v>0</v>
      </c>
      <c r="K90" s="135">
        <f t="shared" si="23"/>
        <v>0</v>
      </c>
      <c r="L90" s="151">
        <f t="shared" si="17"/>
        <v>0</v>
      </c>
      <c r="W90" s="147">
        <f t="shared" si="24"/>
        <v>0</v>
      </c>
      <c r="X90" s="147">
        <f t="shared" si="25"/>
        <v>0</v>
      </c>
      <c r="Y90" s="147">
        <f t="shared" si="26"/>
        <v>0</v>
      </c>
      <c r="Z90" s="150">
        <f t="shared" si="27"/>
        <v>0</v>
      </c>
    </row>
    <row r="91" spans="2:26" ht="15" hidden="1" outlineLevel="1" x14ac:dyDescent="0.25">
      <c r="B91" s="16"/>
      <c r="C91" s="16" t="str">
        <f t="shared" si="18"/>
        <v xml:space="preserve">x---- (TAF+3TC) -  </v>
      </c>
      <c r="D91" s="241">
        <f t="shared" si="18"/>
        <v>0</v>
      </c>
      <c r="E91" s="241">
        <f t="shared" si="18"/>
        <v>0</v>
      </c>
      <c r="F91" s="233">
        <f t="shared" si="19"/>
        <v>0</v>
      </c>
      <c r="G91" s="233">
        <f t="shared" si="20"/>
        <v>0</v>
      </c>
      <c r="I91" s="135">
        <f t="shared" si="21"/>
        <v>0</v>
      </c>
      <c r="J91" s="135">
        <f t="shared" si="22"/>
        <v>0</v>
      </c>
      <c r="K91" s="135">
        <f t="shared" si="23"/>
        <v>0</v>
      </c>
      <c r="L91" s="151">
        <f t="shared" si="17"/>
        <v>0</v>
      </c>
      <c r="W91" s="147">
        <f t="shared" si="24"/>
        <v>0</v>
      </c>
      <c r="X91" s="147">
        <f t="shared" si="25"/>
        <v>0</v>
      </c>
      <c r="Y91" s="147">
        <f t="shared" si="26"/>
        <v>0</v>
      </c>
      <c r="Z91" s="150">
        <f t="shared" si="27"/>
        <v>0</v>
      </c>
    </row>
    <row r="92" spans="2:26" ht="15" hidden="1" outlineLevel="1" x14ac:dyDescent="0.25">
      <c r="B92" s="16"/>
      <c r="C92" s="16" t="str">
        <f t="shared" si="18"/>
        <v xml:space="preserve">x--- (TDF+3TC+DTG) -  </v>
      </c>
      <c r="D92" s="241" t="str">
        <f t="shared" ref="D92:D104" si="28">IF(D42="","",D42)</f>
        <v/>
      </c>
      <c r="E92" s="316" t="str">
        <f t="shared" ref="E92:E104" si="29">IF(E42="","",E42)</f>
        <v/>
      </c>
      <c r="F92" s="233" t="str">
        <f t="shared" si="19"/>
        <v/>
      </c>
      <c r="G92" s="233" t="str">
        <f t="shared" si="20"/>
        <v/>
      </c>
      <c r="I92" s="135">
        <f t="shared" si="21"/>
        <v>0</v>
      </c>
      <c r="J92" s="135">
        <f t="shared" si="22"/>
        <v>0</v>
      </c>
      <c r="K92" s="135">
        <f t="shared" si="23"/>
        <v>0</v>
      </c>
      <c r="L92" s="151">
        <f t="shared" si="17"/>
        <v>0</v>
      </c>
      <c r="W92" s="147" t="str">
        <f t="shared" si="24"/>
        <v/>
      </c>
      <c r="X92" s="147" t="str">
        <f t="shared" si="25"/>
        <v/>
      </c>
      <c r="Y92" s="147" t="str">
        <f t="shared" si="26"/>
        <v/>
      </c>
      <c r="Z92" s="150">
        <f t="shared" si="27"/>
        <v>0</v>
      </c>
    </row>
    <row r="93" spans="2:26" ht="15" hidden="1" outlineLevel="1" x14ac:dyDescent="0.25">
      <c r="B93" s="16"/>
      <c r="C93" s="16" t="str">
        <f t="shared" si="18"/>
        <v xml:space="preserve">z--blank-- () -  </v>
      </c>
      <c r="D93" s="241" t="str">
        <f t="shared" si="28"/>
        <v/>
      </c>
      <c r="E93" s="316" t="str">
        <f t="shared" si="29"/>
        <v/>
      </c>
      <c r="F93" s="233" t="str">
        <f t="shared" si="19"/>
        <v/>
      </c>
      <c r="G93" s="233" t="str">
        <f t="shared" si="20"/>
        <v/>
      </c>
      <c r="I93" s="135">
        <f t="shared" si="21"/>
        <v>0</v>
      </c>
      <c r="J93" s="135">
        <f t="shared" si="22"/>
        <v>0</v>
      </c>
      <c r="K93" s="135">
        <f t="shared" si="23"/>
        <v>0</v>
      </c>
      <c r="L93" s="151">
        <f t="shared" si="17"/>
        <v>0</v>
      </c>
      <c r="W93" s="147" t="str">
        <f t="shared" si="24"/>
        <v/>
      </c>
      <c r="X93" s="147" t="str">
        <f t="shared" si="25"/>
        <v/>
      </c>
      <c r="Y93" s="147" t="str">
        <f t="shared" si="26"/>
        <v/>
      </c>
      <c r="Z93" s="150">
        <f t="shared" si="27"/>
        <v>0</v>
      </c>
    </row>
    <row r="94" spans="2:26" ht="15" hidden="1" outlineLevel="1" x14ac:dyDescent="0.25">
      <c r="B94" s="16"/>
      <c r="C94" s="16" t="str">
        <f t="shared" si="18"/>
        <v/>
      </c>
      <c r="D94" s="241" t="str">
        <f t="shared" si="28"/>
        <v/>
      </c>
      <c r="E94" s="316" t="str">
        <f t="shared" si="29"/>
        <v/>
      </c>
      <c r="F94" s="233" t="str">
        <f t="shared" si="19"/>
        <v/>
      </c>
      <c r="G94" s="233" t="str">
        <f t="shared" si="20"/>
        <v/>
      </c>
      <c r="I94" s="135">
        <f t="shared" si="21"/>
        <v>0</v>
      </c>
      <c r="J94" s="135">
        <f t="shared" si="22"/>
        <v>0</v>
      </c>
      <c r="K94" s="135">
        <f t="shared" si="23"/>
        <v>0</v>
      </c>
      <c r="L94" s="151">
        <f t="shared" si="17"/>
        <v>0</v>
      </c>
      <c r="W94" s="147" t="str">
        <f t="shared" si="24"/>
        <v/>
      </c>
      <c r="X94" s="147" t="str">
        <f t="shared" si="25"/>
        <v/>
      </c>
      <c r="Y94" s="147" t="str">
        <f t="shared" si="26"/>
        <v/>
      </c>
      <c r="Z94" s="150">
        <f t="shared" si="27"/>
        <v>0</v>
      </c>
    </row>
    <row r="95" spans="2:26" ht="15" hidden="1" outlineLevel="1" x14ac:dyDescent="0.25">
      <c r="B95" s="16"/>
      <c r="C95" s="16" t="str">
        <f t="shared" si="18"/>
        <v/>
      </c>
      <c r="D95" s="241" t="str">
        <f t="shared" si="28"/>
        <v/>
      </c>
      <c r="E95" s="316" t="str">
        <f t="shared" si="29"/>
        <v/>
      </c>
      <c r="F95" s="233" t="str">
        <f t="shared" si="19"/>
        <v/>
      </c>
      <c r="G95" s="233" t="str">
        <f t="shared" si="20"/>
        <v/>
      </c>
      <c r="I95" s="135">
        <f t="shared" si="21"/>
        <v>0</v>
      </c>
      <c r="J95" s="135">
        <f t="shared" si="22"/>
        <v>0</v>
      </c>
      <c r="K95" s="135">
        <f t="shared" si="23"/>
        <v>0</v>
      </c>
      <c r="L95" s="151">
        <f t="shared" si="17"/>
        <v>0</v>
      </c>
      <c r="W95" s="147" t="str">
        <f t="shared" si="24"/>
        <v/>
      </c>
      <c r="X95" s="147" t="str">
        <f t="shared" si="25"/>
        <v/>
      </c>
      <c r="Y95" s="147" t="str">
        <f t="shared" si="26"/>
        <v/>
      </c>
      <c r="Z95" s="150">
        <f t="shared" si="27"/>
        <v>0</v>
      </c>
    </row>
    <row r="96" spans="2:26" ht="15" hidden="1" outlineLevel="1" x14ac:dyDescent="0.25">
      <c r="B96" s="16"/>
      <c r="C96" s="16" t="str">
        <f t="shared" si="18"/>
        <v/>
      </c>
      <c r="D96" s="241" t="str">
        <f t="shared" si="28"/>
        <v/>
      </c>
      <c r="E96" s="316" t="str">
        <f t="shared" si="29"/>
        <v/>
      </c>
      <c r="F96" s="233" t="str">
        <f t="shared" si="19"/>
        <v/>
      </c>
      <c r="G96" s="233" t="str">
        <f t="shared" si="20"/>
        <v/>
      </c>
      <c r="I96" s="135">
        <f t="shared" si="21"/>
        <v>0</v>
      </c>
      <c r="J96" s="135">
        <f t="shared" si="22"/>
        <v>0</v>
      </c>
      <c r="K96" s="135">
        <f t="shared" si="23"/>
        <v>0</v>
      </c>
      <c r="L96" s="151">
        <f t="shared" si="17"/>
        <v>0</v>
      </c>
      <c r="W96" s="147" t="str">
        <f t="shared" si="24"/>
        <v/>
      </c>
      <c r="X96" s="147" t="str">
        <f t="shared" si="25"/>
        <v/>
      </c>
      <c r="Y96" s="147" t="str">
        <f t="shared" si="26"/>
        <v/>
      </c>
      <c r="Z96" s="150">
        <f t="shared" si="27"/>
        <v>0</v>
      </c>
    </row>
    <row r="97" spans="2:35" ht="15" hidden="1" outlineLevel="1" x14ac:dyDescent="0.25">
      <c r="B97" s="16"/>
      <c r="C97" s="16" t="str">
        <f t="shared" si="18"/>
        <v/>
      </c>
      <c r="D97" s="241" t="str">
        <f t="shared" si="28"/>
        <v/>
      </c>
      <c r="E97" s="316" t="str">
        <f t="shared" si="29"/>
        <v/>
      </c>
      <c r="F97" s="233" t="str">
        <f t="shared" si="19"/>
        <v/>
      </c>
      <c r="G97" s="233" t="str">
        <f t="shared" si="20"/>
        <v/>
      </c>
      <c r="I97" s="135">
        <f t="shared" si="21"/>
        <v>0</v>
      </c>
      <c r="J97" s="135">
        <f t="shared" si="22"/>
        <v>0</v>
      </c>
      <c r="K97" s="135">
        <f t="shared" si="23"/>
        <v>0</v>
      </c>
      <c r="L97" s="151">
        <f t="shared" si="17"/>
        <v>0</v>
      </c>
      <c r="W97" s="147" t="str">
        <f t="shared" si="24"/>
        <v/>
      </c>
      <c r="X97" s="147" t="str">
        <f t="shared" si="25"/>
        <v/>
      </c>
      <c r="Y97" s="147" t="str">
        <f t="shared" si="26"/>
        <v/>
      </c>
      <c r="Z97" s="150">
        <f t="shared" si="27"/>
        <v>0</v>
      </c>
    </row>
    <row r="98" spans="2:35" ht="15" hidden="1" outlineLevel="1" x14ac:dyDescent="0.25">
      <c r="B98" s="16"/>
      <c r="C98" s="16" t="str">
        <f t="shared" si="18"/>
        <v/>
      </c>
      <c r="D98" s="241" t="str">
        <f t="shared" si="28"/>
        <v/>
      </c>
      <c r="E98" s="316" t="str">
        <f t="shared" si="29"/>
        <v/>
      </c>
      <c r="F98" s="233" t="str">
        <f t="shared" si="19"/>
        <v/>
      </c>
      <c r="G98" s="233" t="str">
        <f t="shared" si="20"/>
        <v/>
      </c>
      <c r="I98" s="135">
        <f t="shared" si="21"/>
        <v>0</v>
      </c>
      <c r="J98" s="135">
        <f t="shared" si="22"/>
        <v>0</v>
      </c>
      <c r="K98" s="135">
        <f t="shared" si="23"/>
        <v>0</v>
      </c>
      <c r="L98" s="151">
        <f t="shared" si="17"/>
        <v>0</v>
      </c>
      <c r="W98" s="147" t="str">
        <f t="shared" si="24"/>
        <v/>
      </c>
      <c r="X98" s="147" t="str">
        <f t="shared" si="25"/>
        <v/>
      </c>
      <c r="Y98" s="147" t="str">
        <f t="shared" si="26"/>
        <v/>
      </c>
      <c r="Z98" s="150">
        <f t="shared" si="27"/>
        <v>0</v>
      </c>
    </row>
    <row r="99" spans="2:35" ht="15" hidden="1" outlineLevel="1" x14ac:dyDescent="0.25">
      <c r="B99" s="16"/>
      <c r="C99" s="16" t="str">
        <f t="shared" si="18"/>
        <v/>
      </c>
      <c r="D99" s="241" t="str">
        <f t="shared" si="28"/>
        <v/>
      </c>
      <c r="E99" s="316" t="str">
        <f t="shared" si="29"/>
        <v/>
      </c>
      <c r="F99" s="233" t="str">
        <f t="shared" si="19"/>
        <v/>
      </c>
      <c r="G99" s="233" t="str">
        <f t="shared" si="20"/>
        <v/>
      </c>
      <c r="I99" s="135">
        <f t="shared" si="21"/>
        <v>0</v>
      </c>
      <c r="J99" s="135">
        <f t="shared" si="22"/>
        <v>0</v>
      </c>
      <c r="K99" s="135">
        <f t="shared" si="23"/>
        <v>0</v>
      </c>
      <c r="L99" s="151">
        <f t="shared" si="17"/>
        <v>0</v>
      </c>
      <c r="W99" s="147" t="str">
        <f t="shared" si="24"/>
        <v/>
      </c>
      <c r="X99" s="147" t="str">
        <f t="shared" si="25"/>
        <v/>
      </c>
      <c r="Y99" s="147" t="str">
        <f t="shared" si="26"/>
        <v/>
      </c>
      <c r="Z99" s="150">
        <f t="shared" si="27"/>
        <v>0</v>
      </c>
    </row>
    <row r="100" spans="2:35" ht="15" hidden="1" outlineLevel="1" x14ac:dyDescent="0.25">
      <c r="B100" s="16"/>
      <c r="C100" s="16" t="str">
        <f t="shared" si="18"/>
        <v/>
      </c>
      <c r="D100" s="241" t="str">
        <f t="shared" si="28"/>
        <v/>
      </c>
      <c r="E100" s="316" t="str">
        <f t="shared" si="29"/>
        <v/>
      </c>
      <c r="F100" s="233" t="str">
        <f t="shared" si="19"/>
        <v/>
      </c>
      <c r="G100" s="233" t="str">
        <f t="shared" si="20"/>
        <v/>
      </c>
      <c r="I100" s="135">
        <f t="shared" si="21"/>
        <v>0</v>
      </c>
      <c r="J100" s="135">
        <f t="shared" si="22"/>
        <v>0</v>
      </c>
      <c r="K100" s="135">
        <f t="shared" si="23"/>
        <v>0</v>
      </c>
      <c r="L100" s="151">
        <f t="shared" si="17"/>
        <v>0</v>
      </c>
      <c r="W100" s="147" t="str">
        <f t="shared" si="24"/>
        <v/>
      </c>
      <c r="X100" s="147" t="str">
        <f t="shared" si="25"/>
        <v/>
      </c>
      <c r="Y100" s="147" t="str">
        <f t="shared" si="26"/>
        <v/>
      </c>
      <c r="Z100" s="150">
        <f t="shared" si="27"/>
        <v>0</v>
      </c>
    </row>
    <row r="101" spans="2:35" ht="15" hidden="1" outlineLevel="1" x14ac:dyDescent="0.25">
      <c r="B101" s="16"/>
      <c r="C101" s="16" t="str">
        <f t="shared" si="18"/>
        <v/>
      </c>
      <c r="D101" s="241" t="str">
        <f t="shared" si="28"/>
        <v/>
      </c>
      <c r="E101" s="316" t="str">
        <f t="shared" si="29"/>
        <v/>
      </c>
      <c r="F101" s="233" t="str">
        <f t="shared" si="19"/>
        <v/>
      </c>
      <c r="G101" s="233" t="str">
        <f t="shared" si="20"/>
        <v/>
      </c>
      <c r="I101" s="135">
        <f t="shared" si="21"/>
        <v>0</v>
      </c>
      <c r="J101" s="135">
        <f t="shared" si="22"/>
        <v>0</v>
      </c>
      <c r="K101" s="135">
        <f t="shared" si="23"/>
        <v>0</v>
      </c>
      <c r="L101" s="151">
        <f t="shared" si="17"/>
        <v>0</v>
      </c>
      <c r="W101" s="147" t="str">
        <f t="shared" si="24"/>
        <v/>
      </c>
      <c r="X101" s="147" t="str">
        <f t="shared" si="25"/>
        <v/>
      </c>
      <c r="Y101" s="147" t="str">
        <f t="shared" si="26"/>
        <v/>
      </c>
      <c r="Z101" s="150">
        <f t="shared" si="27"/>
        <v>0</v>
      </c>
    </row>
    <row r="102" spans="2:35" ht="15" hidden="1" outlineLevel="1" x14ac:dyDescent="0.25">
      <c r="B102" s="16"/>
      <c r="C102" s="16" t="str">
        <f t="shared" si="18"/>
        <v/>
      </c>
      <c r="D102" s="241" t="str">
        <f t="shared" si="28"/>
        <v/>
      </c>
      <c r="E102" s="316" t="str">
        <f t="shared" si="29"/>
        <v/>
      </c>
      <c r="F102" s="233" t="str">
        <f t="shared" si="19"/>
        <v/>
      </c>
      <c r="G102" s="233" t="str">
        <f t="shared" si="20"/>
        <v/>
      </c>
      <c r="I102" s="135">
        <f t="shared" si="21"/>
        <v>0</v>
      </c>
      <c r="J102" s="135">
        <f t="shared" si="22"/>
        <v>0</v>
      </c>
      <c r="K102" s="135">
        <f t="shared" si="23"/>
        <v>0</v>
      </c>
      <c r="L102" s="151">
        <f t="shared" si="17"/>
        <v>0</v>
      </c>
      <c r="W102" s="147" t="str">
        <f t="shared" si="24"/>
        <v/>
      </c>
      <c r="X102" s="147" t="str">
        <f t="shared" si="25"/>
        <v/>
      </c>
      <c r="Y102" s="147" t="str">
        <f t="shared" si="26"/>
        <v/>
      </c>
      <c r="Z102" s="150">
        <f t="shared" si="27"/>
        <v>0</v>
      </c>
    </row>
    <row r="103" spans="2:35" ht="15" hidden="1" outlineLevel="1" x14ac:dyDescent="0.25">
      <c r="B103" s="16"/>
      <c r="C103" s="16" t="str">
        <f t="shared" si="18"/>
        <v/>
      </c>
      <c r="D103" s="241" t="str">
        <f t="shared" si="28"/>
        <v/>
      </c>
      <c r="E103" s="316" t="str">
        <f t="shared" si="29"/>
        <v/>
      </c>
      <c r="F103" s="233" t="str">
        <f t="shared" si="19"/>
        <v/>
      </c>
      <c r="G103" s="233" t="str">
        <f t="shared" si="20"/>
        <v/>
      </c>
      <c r="I103" s="135">
        <f t="shared" si="21"/>
        <v>0</v>
      </c>
      <c r="J103" s="135">
        <f t="shared" si="22"/>
        <v>0</v>
      </c>
      <c r="K103" s="135">
        <f t="shared" si="23"/>
        <v>0</v>
      </c>
      <c r="L103" s="151">
        <f t="shared" si="17"/>
        <v>0</v>
      </c>
      <c r="W103" s="147" t="str">
        <f t="shared" si="24"/>
        <v/>
      </c>
      <c r="X103" s="147" t="str">
        <f t="shared" si="25"/>
        <v/>
      </c>
      <c r="Y103" s="147" t="str">
        <f t="shared" si="26"/>
        <v/>
      </c>
      <c r="Z103" s="150">
        <f t="shared" si="27"/>
        <v>0</v>
      </c>
    </row>
    <row r="104" spans="2:35" collapsed="1" x14ac:dyDescent="0.3">
      <c r="B104" s="16"/>
      <c r="C104" s="16" t="str">
        <f t="shared" si="18"/>
        <v/>
      </c>
      <c r="D104" s="241" t="str">
        <f t="shared" si="28"/>
        <v/>
      </c>
      <c r="E104" s="316" t="str">
        <f t="shared" si="29"/>
        <v/>
      </c>
      <c r="F104" s="233" t="str">
        <f t="shared" si="19"/>
        <v/>
      </c>
      <c r="G104" s="233" t="str">
        <f t="shared" si="20"/>
        <v/>
      </c>
      <c r="I104" s="135">
        <f t="shared" si="21"/>
        <v>0</v>
      </c>
      <c r="J104" s="135">
        <f t="shared" si="22"/>
        <v>0</v>
      </c>
      <c r="K104" s="135">
        <f t="shared" si="23"/>
        <v>0</v>
      </c>
      <c r="L104" s="151">
        <f t="shared" si="17"/>
        <v>0</v>
      </c>
      <c r="W104" s="147" t="str">
        <f t="shared" si="24"/>
        <v/>
      </c>
      <c r="X104" s="147" t="str">
        <f t="shared" si="25"/>
        <v/>
      </c>
      <c r="Y104" s="147" t="str">
        <f t="shared" si="26"/>
        <v/>
      </c>
      <c r="Z104" s="150">
        <f t="shared" si="27"/>
        <v>0</v>
      </c>
    </row>
    <row r="105" spans="2:35" s="2" customFormat="1" x14ac:dyDescent="0.3">
      <c r="C105" s="153" t="s">
        <v>180</v>
      </c>
      <c r="D105" s="106"/>
      <c r="R105"/>
      <c r="S105"/>
      <c r="T105"/>
      <c r="U105"/>
      <c r="V105"/>
      <c r="W105" s="150">
        <f>SUM(W60:W104)</f>
        <v>0</v>
      </c>
      <c r="X105" s="150">
        <f>SUM(X60:X104)</f>
        <v>0</v>
      </c>
      <c r="Y105" s="150">
        <f>SUM(Y60:Y104)</f>
        <v>0</v>
      </c>
      <c r="Z105" s="150">
        <f>SUM(Z60:Z104)</f>
        <v>0</v>
      </c>
      <c r="AA105"/>
      <c r="AB105"/>
      <c r="AC105"/>
      <c r="AD105"/>
      <c r="AE105"/>
      <c r="AF105"/>
      <c r="AG105"/>
      <c r="AH105"/>
      <c r="AI105"/>
    </row>
  </sheetData>
  <sheetProtection sheet="1" objects="1" scenarios="1"/>
  <conditionalFormatting sqref="I10:T54">
    <cfRule type="expression" dxfId="26" priority="56">
      <formula>IF(#REF!="Y",TRUE,FALSE)</formula>
    </cfRule>
    <cfRule type="expression" dxfId="25" priority="59">
      <formula>I10=0</formula>
    </cfRule>
  </conditionalFormatting>
  <conditionalFormatting sqref="C10:D54">
    <cfRule type="expression" dxfId="24" priority="799">
      <formula>SUM($I10:$T10)=0</formula>
    </cfRule>
  </conditionalFormatting>
  <conditionalFormatting sqref="B10:B54">
    <cfRule type="expression" dxfId="23" priority="849">
      <formula>SUM($I10:$T10)=0</formula>
    </cfRule>
  </conditionalFormatting>
  <conditionalFormatting sqref="E10:E54">
    <cfRule type="expression" dxfId="22" priority="45">
      <formula>SUM($I10:$T10)=0</formula>
    </cfRule>
  </conditionalFormatting>
  <conditionalFormatting sqref="W10:AH54">
    <cfRule type="expression" dxfId="21" priority="43">
      <formula>IF(#REF!="Y",TRUE,FALSE)</formula>
    </cfRule>
    <cfRule type="expression" dxfId="20" priority="44">
      <formula>W10=0</formula>
    </cfRule>
  </conditionalFormatting>
  <conditionalFormatting sqref="U10:U54">
    <cfRule type="expression" dxfId="19" priority="41">
      <formula>IF(#REF!="Y",TRUE,FALSE)</formula>
    </cfRule>
    <cfRule type="expression" dxfId="18" priority="42">
      <formula>U10=0</formula>
    </cfRule>
  </conditionalFormatting>
  <conditionalFormatting sqref="Z60:Z104">
    <cfRule type="expression" dxfId="17" priority="22">
      <formula>IF(#REF!="Y",TRUE,FALSE)</formula>
    </cfRule>
    <cfRule type="expression" dxfId="16" priority="23">
      <formula>Z60=0</formula>
    </cfRule>
  </conditionalFormatting>
  <conditionalFormatting sqref="AI10:AI54">
    <cfRule type="expression" dxfId="15" priority="37">
      <formula>IF(#REF!="Y",TRUE,FALSE)</formula>
    </cfRule>
    <cfRule type="expression" dxfId="14" priority="38">
      <formula>AI10=0</formula>
    </cfRule>
  </conditionalFormatting>
  <conditionalFormatting sqref="I60:K104">
    <cfRule type="expression" dxfId="13" priority="29">
      <formula>IF(#REF!="Y",TRUE,FALSE)</formula>
    </cfRule>
    <cfRule type="expression" dxfId="12" priority="30">
      <formula>I60=0</formula>
    </cfRule>
  </conditionalFormatting>
  <conditionalFormatting sqref="W60:Y104">
    <cfRule type="expression" dxfId="11" priority="26">
      <formula>IF(#REF!="Y",TRUE,FALSE)</formula>
    </cfRule>
    <cfRule type="expression" dxfId="10" priority="27">
      <formula>W60=0</formula>
    </cfRule>
  </conditionalFormatting>
  <conditionalFormatting sqref="L60:L104">
    <cfRule type="expression" dxfId="9" priority="24">
      <formula>IF(#REF!="Y",TRUE,FALSE)</formula>
    </cfRule>
    <cfRule type="expression" dxfId="8" priority="25">
      <formula>L60=0</formula>
    </cfRule>
  </conditionalFormatting>
  <conditionalFormatting sqref="C60:E104">
    <cfRule type="expression" dxfId="7" priority="861">
      <formula>SUM($I60:$K60)=0</formula>
    </cfRule>
  </conditionalFormatting>
  <conditionalFormatting sqref="B60:B104">
    <cfRule type="expression" dxfId="6" priority="866">
      <formula>SUM($I60:$K60)=0</formula>
    </cfRule>
  </conditionalFormatting>
  <conditionalFormatting sqref="F10:G54">
    <cfRule type="expression" dxfId="5" priority="20">
      <formula>SUM($I10:$T10)=0</formula>
    </cfRule>
  </conditionalFormatting>
  <conditionalFormatting sqref="F60:G104">
    <cfRule type="expression" dxfId="4" priority="21">
      <formula>SUM($I60:$K60)=0</formula>
    </cfRule>
  </conditionalFormatting>
  <pageMargins left="0.7" right="0.7" top="0.75" bottom="0.75" header="0.3" footer="0.3"/>
  <pageSetup orientation="portrait" r:id="rId1"/>
  <ignoredErrors>
    <ignoredError sqref="E92:E104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9" id="{A556889D-CA29-4681-A342-A3DF8DA9B5A4}">
            <xm:f>INDEX('5. Dosing'!$I$14:$I$64,MATCH($C10,'5.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70" id="{2483F566-7001-46DF-B336-91D01E1ACCA4}">
            <xm:f>INDEX('5. Dosing'!$I$14:$I$64,MATCH($C10,'5.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71" id="{39370D48-937D-4A1D-BC63-6E275136E210}">
            <xm:f>INDEX('5. Dosing'!$I$14:$I$64,MATCH($C10,'5.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72" id="{5F6BC92B-6357-4F9A-9641-17DAEF82654A}">
            <xm:f>INDEX('5. Dosing'!$I$14:$I$64,MATCH($C10,'5.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B10:B54 B60:B104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79998168889431442"/>
  </sheetPr>
  <dimension ref="B2:Z111"/>
  <sheetViews>
    <sheetView showGridLines="0" zoomScale="70" zoomScaleNormal="70" workbookViewId="0">
      <pane ySplit="2" topLeftCell="A3" activePane="bottomLeft" state="frozen"/>
      <selection pane="bottomLeft" activeCell="K7" sqref="K7:M7"/>
    </sheetView>
  </sheetViews>
  <sheetFormatPr defaultRowHeight="14.4" outlineLevelRow="1" x14ac:dyDescent="0.3"/>
  <cols>
    <col min="1" max="1" width="1.6640625" customWidth="1"/>
    <col min="2" max="2" width="13.5546875" customWidth="1"/>
    <col min="8" max="8" width="3.5546875" customWidth="1"/>
    <col min="9" max="9" width="19.109375" style="122" customWidth="1"/>
    <col min="10" max="10" width="12.44140625" customWidth="1"/>
    <col min="25" max="25" width="15.33203125" customWidth="1"/>
  </cols>
  <sheetData>
    <row r="2" spans="2:26" s="1" customFormat="1" ht="26.25" x14ac:dyDescent="0.4">
      <c r="B2" s="61" t="s">
        <v>5</v>
      </c>
      <c r="I2" s="127"/>
    </row>
    <row r="3" spans="2:26" ht="15" x14ac:dyDescent="0.25">
      <c r="B3" s="2"/>
    </row>
    <row r="4" spans="2:26" ht="18.75" x14ac:dyDescent="0.3">
      <c r="B4" s="2"/>
      <c r="C4" s="64" t="s">
        <v>173</v>
      </c>
      <c r="D4" s="64"/>
      <c r="E4" s="64"/>
      <c r="F4" s="64"/>
      <c r="G4" s="64"/>
      <c r="I4" s="74" t="s">
        <v>24</v>
      </c>
      <c r="J4" s="6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</row>
    <row r="5" spans="2:26" ht="7.5" customHeight="1" x14ac:dyDescent="0.25"/>
    <row r="6" spans="2:26" ht="28.8" x14ac:dyDescent="0.3">
      <c r="B6" s="2"/>
      <c r="C6" s="81"/>
      <c r="I6" s="229" t="s">
        <v>25</v>
      </c>
      <c r="J6" s="138"/>
      <c r="K6" s="138" t="s">
        <v>311</v>
      </c>
      <c r="L6" s="139"/>
      <c r="M6" s="139"/>
      <c r="N6" s="21"/>
      <c r="O6" s="138" t="s">
        <v>26</v>
      </c>
      <c r="P6" s="138"/>
      <c r="Q6" s="138"/>
      <c r="R6" s="21"/>
      <c r="S6" s="138" t="s">
        <v>27</v>
      </c>
      <c r="T6" s="138"/>
      <c r="U6" s="138"/>
    </row>
    <row r="7" spans="2:26" x14ac:dyDescent="0.3">
      <c r="B7" s="2"/>
      <c r="I7" s="228"/>
      <c r="K7" s="404"/>
      <c r="L7" s="404"/>
      <c r="M7" s="404"/>
    </row>
    <row r="8" spans="2:26" ht="18" x14ac:dyDescent="0.35">
      <c r="B8" s="2"/>
      <c r="C8" s="63" t="s">
        <v>6</v>
      </c>
      <c r="D8" s="12"/>
      <c r="E8" s="12"/>
      <c r="F8" s="12"/>
      <c r="G8" s="13"/>
      <c r="I8" s="225" t="s">
        <v>131</v>
      </c>
      <c r="J8" s="19" t="s">
        <v>236</v>
      </c>
      <c r="K8" s="17" t="s">
        <v>89</v>
      </c>
      <c r="L8" s="17" t="s">
        <v>90</v>
      </c>
      <c r="M8" s="17" t="s">
        <v>91</v>
      </c>
      <c r="N8" s="19"/>
      <c r="Y8" s="19"/>
    </row>
    <row r="9" spans="2:26" ht="15.75" x14ac:dyDescent="0.25">
      <c r="B9" s="2"/>
      <c r="C9" s="200" t="s">
        <v>9</v>
      </c>
      <c r="D9" s="203" t="s">
        <v>20</v>
      </c>
      <c r="E9" s="201" t="s">
        <v>11</v>
      </c>
      <c r="F9" s="203" t="s">
        <v>20</v>
      </c>
      <c r="G9" s="202" t="s">
        <v>16</v>
      </c>
      <c r="I9" s="220"/>
      <c r="J9" s="222" t="str">
        <f>IFERROR(I9/'1. General Inputs'!$J$13,"n/a")</f>
        <v>n/a</v>
      </c>
      <c r="K9" s="190"/>
      <c r="L9" s="190"/>
      <c r="M9" s="190"/>
      <c r="N9" s="20"/>
      <c r="X9" s="100"/>
      <c r="Y9" s="20"/>
      <c r="Z9" s="100"/>
    </row>
    <row r="10" spans="2:26" ht="15.75" x14ac:dyDescent="0.25">
      <c r="B10" s="2"/>
      <c r="C10" s="200"/>
      <c r="D10" s="203" t="s">
        <v>20</v>
      </c>
      <c r="E10" s="201"/>
      <c r="F10" s="203" t="s">
        <v>20</v>
      </c>
      <c r="G10" s="202"/>
      <c r="I10" s="220"/>
      <c r="J10" s="222" t="str">
        <f>IFERROR(I10/'1. General Inputs'!$J$13,"n/a")</f>
        <v>n/a</v>
      </c>
      <c r="K10" s="190"/>
      <c r="L10" s="190"/>
      <c r="M10" s="190"/>
      <c r="N10" s="20"/>
      <c r="X10" s="100"/>
      <c r="Y10" s="20"/>
      <c r="Z10" s="100"/>
    </row>
    <row r="11" spans="2:26" ht="15.75" x14ac:dyDescent="0.25">
      <c r="B11" s="400"/>
      <c r="C11" s="200"/>
      <c r="D11" s="203" t="s">
        <v>20</v>
      </c>
      <c r="E11" s="201"/>
      <c r="F11" s="203" t="s">
        <v>20</v>
      </c>
      <c r="G11" s="202"/>
      <c r="I11" s="220"/>
      <c r="J11" s="222" t="str">
        <f>IFERROR(I11/'1. General Inputs'!$J$13,"n/a")</f>
        <v>n/a</v>
      </c>
      <c r="K11" s="190"/>
      <c r="L11" s="190"/>
      <c r="M11" s="190"/>
      <c r="N11" s="20"/>
      <c r="X11" s="100"/>
      <c r="Y11" s="20"/>
      <c r="Z11" s="100"/>
    </row>
    <row r="12" spans="2:26" ht="15.75" x14ac:dyDescent="0.25">
      <c r="B12" s="401"/>
      <c r="C12" s="200"/>
      <c r="D12" s="203" t="s">
        <v>20</v>
      </c>
      <c r="E12" s="201"/>
      <c r="F12" s="203" t="s">
        <v>20</v>
      </c>
      <c r="G12" s="202"/>
      <c r="I12" s="220"/>
      <c r="J12" s="222" t="str">
        <f>IFERROR(I12/'1. General Inputs'!$J$13,"n/a")</f>
        <v>n/a</v>
      </c>
      <c r="K12" s="190"/>
      <c r="L12" s="190"/>
      <c r="M12" s="190"/>
      <c r="N12" s="20"/>
      <c r="X12" s="100"/>
      <c r="Y12" s="20"/>
      <c r="Z12" s="100"/>
    </row>
    <row r="13" spans="2:26" ht="15.75" x14ac:dyDescent="0.25">
      <c r="B13" s="400"/>
      <c r="C13" s="200"/>
      <c r="D13" s="203" t="s">
        <v>20</v>
      </c>
      <c r="E13" s="201"/>
      <c r="F13" s="203" t="s">
        <v>20</v>
      </c>
      <c r="G13" s="202"/>
      <c r="I13" s="220"/>
      <c r="J13" s="222" t="str">
        <f>IFERROR(I13/'1. General Inputs'!$J$13,"n/a")</f>
        <v>n/a</v>
      </c>
      <c r="K13" s="190"/>
      <c r="L13" s="190"/>
      <c r="M13" s="190"/>
      <c r="N13" s="20"/>
      <c r="X13" s="100"/>
      <c r="Y13" s="20"/>
      <c r="Z13" s="100"/>
    </row>
    <row r="14" spans="2:26" ht="15.75" x14ac:dyDescent="0.25">
      <c r="B14" s="401"/>
      <c r="C14" s="200"/>
      <c r="D14" s="203" t="s">
        <v>20</v>
      </c>
      <c r="E14" s="201"/>
      <c r="F14" s="203" t="s">
        <v>20</v>
      </c>
      <c r="G14" s="202"/>
      <c r="I14" s="220"/>
      <c r="J14" s="222" t="str">
        <f>IFERROR(I14/'1. General Inputs'!$J$13,"n/a")</f>
        <v>n/a</v>
      </c>
      <c r="K14" s="190"/>
      <c r="L14" s="190"/>
      <c r="M14" s="190"/>
      <c r="N14" s="20"/>
      <c r="X14" s="100"/>
      <c r="Y14" s="20"/>
      <c r="Z14" s="100"/>
    </row>
    <row r="15" spans="2:26" ht="15.75" x14ac:dyDescent="0.25">
      <c r="B15" s="401"/>
      <c r="C15" s="200"/>
      <c r="D15" s="203" t="s">
        <v>20</v>
      </c>
      <c r="E15" s="201"/>
      <c r="F15" s="203" t="s">
        <v>20</v>
      </c>
      <c r="G15" s="202"/>
      <c r="I15" s="220"/>
      <c r="J15" s="222" t="str">
        <f>IFERROR(I15/'1. General Inputs'!$J$13,"n/a")</f>
        <v>n/a</v>
      </c>
      <c r="K15" s="190"/>
      <c r="L15" s="190"/>
      <c r="M15" s="190"/>
      <c r="N15" s="20"/>
      <c r="X15" s="100"/>
      <c r="Y15" s="20"/>
      <c r="Z15" s="100"/>
    </row>
    <row r="16" spans="2:26" ht="15.75" x14ac:dyDescent="0.25">
      <c r="B16" s="401"/>
      <c r="C16" s="200"/>
      <c r="D16" s="203" t="s">
        <v>20</v>
      </c>
      <c r="E16" s="201"/>
      <c r="F16" s="203" t="s">
        <v>20</v>
      </c>
      <c r="G16" s="202"/>
      <c r="I16" s="220"/>
      <c r="J16" s="222" t="str">
        <f>IFERROR(I16/'1. General Inputs'!$J$13,"n/a")</f>
        <v>n/a</v>
      </c>
      <c r="K16" s="190"/>
      <c r="L16" s="190"/>
      <c r="M16" s="190"/>
      <c r="N16" s="20"/>
      <c r="X16" s="100"/>
      <c r="Y16" s="20"/>
      <c r="Z16" s="100"/>
    </row>
    <row r="17" spans="2:26" ht="15.75" x14ac:dyDescent="0.25">
      <c r="B17" s="400"/>
      <c r="C17" s="200"/>
      <c r="D17" s="203" t="s">
        <v>20</v>
      </c>
      <c r="E17" s="201"/>
      <c r="F17" s="203" t="s">
        <v>20</v>
      </c>
      <c r="G17" s="202"/>
      <c r="I17" s="220"/>
      <c r="J17" s="222" t="str">
        <f>IFERROR(I17/'1. General Inputs'!$J$13,"n/a")</f>
        <v>n/a</v>
      </c>
      <c r="K17" s="190"/>
      <c r="L17" s="190"/>
      <c r="M17" s="190"/>
      <c r="N17" s="20"/>
      <c r="X17" s="100"/>
      <c r="Y17" s="20"/>
      <c r="Z17" s="100"/>
    </row>
    <row r="18" spans="2:26" ht="15.75" x14ac:dyDescent="0.25">
      <c r="B18" s="2"/>
      <c r="C18" s="200"/>
      <c r="D18" s="203" t="s">
        <v>20</v>
      </c>
      <c r="E18" s="201"/>
      <c r="F18" s="203" t="s">
        <v>20</v>
      </c>
      <c r="G18" s="202"/>
      <c r="I18" s="220"/>
      <c r="J18" s="222" t="str">
        <f>IFERROR(I18/'1. General Inputs'!$J$13,"n/a")</f>
        <v>n/a</v>
      </c>
      <c r="K18" s="190"/>
      <c r="L18" s="190"/>
      <c r="M18" s="190"/>
      <c r="N18" s="20"/>
      <c r="X18" s="100"/>
      <c r="Y18" s="20"/>
      <c r="Z18" s="100"/>
    </row>
    <row r="19" spans="2:26" ht="15.75" x14ac:dyDescent="0.25">
      <c r="B19" s="2"/>
      <c r="C19" s="200"/>
      <c r="D19" s="203" t="s">
        <v>20</v>
      </c>
      <c r="E19" s="201"/>
      <c r="F19" s="203" t="s">
        <v>20</v>
      </c>
      <c r="G19" s="202"/>
      <c r="I19" s="220"/>
      <c r="J19" s="222" t="str">
        <f>IFERROR(I19/'1. General Inputs'!$J$13,"n/a")</f>
        <v>n/a</v>
      </c>
      <c r="K19" s="190"/>
      <c r="L19" s="190"/>
      <c r="M19" s="190"/>
      <c r="N19" s="20"/>
      <c r="X19" s="100"/>
      <c r="Y19" s="20"/>
      <c r="Z19" s="100"/>
    </row>
    <row r="20" spans="2:26" ht="15.75" x14ac:dyDescent="0.25">
      <c r="B20" s="2"/>
      <c r="C20" s="200"/>
      <c r="D20" s="203" t="s">
        <v>20</v>
      </c>
      <c r="E20" s="201"/>
      <c r="F20" s="203" t="s">
        <v>20</v>
      </c>
      <c r="G20" s="202"/>
      <c r="I20" s="220"/>
      <c r="J20" s="222" t="str">
        <f>IFERROR(I20/'1. General Inputs'!$J$13,"n/a")</f>
        <v>n/a</v>
      </c>
      <c r="K20" s="190"/>
      <c r="L20" s="190"/>
      <c r="M20" s="190"/>
      <c r="N20" s="20"/>
      <c r="X20" s="100"/>
      <c r="Y20" s="20"/>
      <c r="Z20" s="100"/>
    </row>
    <row r="21" spans="2:26" ht="15.75" x14ac:dyDescent="0.25">
      <c r="B21" s="2"/>
      <c r="C21" s="200"/>
      <c r="D21" s="203" t="s">
        <v>20</v>
      </c>
      <c r="E21" s="201"/>
      <c r="F21" s="203" t="s">
        <v>20</v>
      </c>
      <c r="G21" s="202"/>
      <c r="I21" s="220"/>
      <c r="J21" s="222" t="str">
        <f>IFERROR(I21/'1. General Inputs'!$J$13,"n/a")</f>
        <v>n/a</v>
      </c>
      <c r="K21" s="190"/>
      <c r="L21" s="190"/>
      <c r="M21" s="190"/>
      <c r="N21" s="20"/>
      <c r="X21" s="100"/>
      <c r="Y21" s="20"/>
      <c r="Z21" s="100"/>
    </row>
    <row r="22" spans="2:26" ht="16.5" thickBot="1" x14ac:dyDescent="0.3">
      <c r="B22" s="2"/>
      <c r="C22" s="200"/>
      <c r="D22" s="203" t="s">
        <v>20</v>
      </c>
      <c r="E22" s="201"/>
      <c r="F22" s="203" t="s">
        <v>20</v>
      </c>
      <c r="G22" s="202"/>
      <c r="I22" s="220"/>
      <c r="J22" s="222" t="str">
        <f>IFERROR(I22/'1. General Inputs'!$J$13,"n/a")</f>
        <v>n/a</v>
      </c>
      <c r="K22" s="190"/>
      <c r="L22" s="190"/>
      <c r="M22" s="190"/>
      <c r="N22" s="20"/>
      <c r="X22" s="100"/>
      <c r="Y22" s="20"/>
      <c r="Z22" s="100"/>
    </row>
    <row r="23" spans="2:26" ht="15.75" hidden="1" outlineLevel="1" x14ac:dyDescent="0.25">
      <c r="B23" s="2"/>
      <c r="C23" s="200"/>
      <c r="D23" s="203" t="s">
        <v>20</v>
      </c>
      <c r="E23" s="201"/>
      <c r="F23" s="203" t="s">
        <v>20</v>
      </c>
      <c r="G23" s="202"/>
      <c r="I23" s="220">
        <v>0</v>
      </c>
      <c r="J23" s="222" t="str">
        <f>IFERROR(I23/'1. General Inputs'!$J$13,"n/a")</f>
        <v>n/a</v>
      </c>
      <c r="K23" s="190"/>
      <c r="L23" s="190"/>
      <c r="M23" s="190"/>
      <c r="N23" s="20"/>
      <c r="X23" s="100"/>
      <c r="Y23" s="20"/>
      <c r="Z23" s="100"/>
    </row>
    <row r="24" spans="2:26" ht="15" hidden="1" outlineLevel="1" x14ac:dyDescent="0.25">
      <c r="B24" s="2"/>
      <c r="C24" s="200"/>
      <c r="D24" s="203" t="s">
        <v>20</v>
      </c>
      <c r="E24" s="201"/>
      <c r="F24" s="203" t="s">
        <v>20</v>
      </c>
      <c r="G24" s="202"/>
      <c r="I24" s="221">
        <v>0</v>
      </c>
      <c r="J24" s="222" t="str">
        <f>IFERROR(I24/'1. General Inputs'!$J$13,"n/a")</f>
        <v>n/a</v>
      </c>
      <c r="K24" s="197"/>
      <c r="L24" s="197"/>
      <c r="M24" s="197"/>
      <c r="N24" s="20"/>
      <c r="X24" s="100"/>
      <c r="Y24" s="20"/>
      <c r="Z24" s="100"/>
    </row>
    <row r="25" spans="2:26" ht="15" hidden="1" outlineLevel="1" x14ac:dyDescent="0.25">
      <c r="B25" s="2"/>
      <c r="C25" s="200"/>
      <c r="D25" s="203" t="s">
        <v>20</v>
      </c>
      <c r="E25" s="201"/>
      <c r="F25" s="203" t="s">
        <v>20</v>
      </c>
      <c r="G25" s="202"/>
      <c r="I25" s="221">
        <v>0</v>
      </c>
      <c r="J25" s="222" t="str">
        <f>IFERROR(I25/'1. General Inputs'!$J$13,"n/a")</f>
        <v>n/a</v>
      </c>
      <c r="K25" s="197"/>
      <c r="L25" s="197"/>
      <c r="M25" s="197"/>
      <c r="N25" s="20"/>
      <c r="X25" s="100"/>
      <c r="Y25" s="20"/>
      <c r="Z25" s="100"/>
    </row>
    <row r="26" spans="2:26" ht="15" hidden="1" outlineLevel="1" x14ac:dyDescent="0.25">
      <c r="B26" s="2"/>
      <c r="C26" s="200"/>
      <c r="D26" s="203" t="s">
        <v>20</v>
      </c>
      <c r="E26" s="201"/>
      <c r="F26" s="203" t="s">
        <v>20</v>
      </c>
      <c r="G26" s="202"/>
      <c r="I26" s="221">
        <v>0</v>
      </c>
      <c r="J26" s="222" t="str">
        <f>IFERROR(I26/'1. General Inputs'!$J$13,"n/a")</f>
        <v>n/a</v>
      </c>
      <c r="K26" s="197"/>
      <c r="L26" s="197"/>
      <c r="M26" s="197"/>
      <c r="N26" s="20"/>
      <c r="X26" s="100"/>
      <c r="Y26" s="20"/>
      <c r="Z26" s="100"/>
    </row>
    <row r="27" spans="2:26" ht="15" hidden="1" outlineLevel="1" x14ac:dyDescent="0.25">
      <c r="B27" s="2"/>
      <c r="C27" s="200"/>
      <c r="D27" s="203" t="s">
        <v>20</v>
      </c>
      <c r="E27" s="201"/>
      <c r="F27" s="203" t="s">
        <v>20</v>
      </c>
      <c r="G27" s="202"/>
      <c r="I27" s="221">
        <v>0</v>
      </c>
      <c r="J27" s="222" t="str">
        <f>IFERROR(I27/'1. General Inputs'!$J$13,"n/a")</f>
        <v>n/a</v>
      </c>
      <c r="K27" s="197"/>
      <c r="L27" s="197"/>
      <c r="M27" s="197"/>
      <c r="N27" s="20"/>
      <c r="X27" s="100"/>
      <c r="Y27" s="20"/>
      <c r="Z27" s="100"/>
    </row>
    <row r="28" spans="2:26" ht="15" hidden="1" outlineLevel="1" x14ac:dyDescent="0.25">
      <c r="B28" s="2"/>
      <c r="C28" s="200"/>
      <c r="D28" s="203" t="s">
        <v>20</v>
      </c>
      <c r="E28" s="201"/>
      <c r="F28" s="203" t="s">
        <v>20</v>
      </c>
      <c r="G28" s="202"/>
      <c r="I28" s="221">
        <v>0</v>
      </c>
      <c r="J28" s="222" t="str">
        <f>IFERROR(I28/'1. General Inputs'!$J$13,"n/a")</f>
        <v>n/a</v>
      </c>
      <c r="K28" s="197"/>
      <c r="L28" s="197"/>
      <c r="M28" s="197"/>
      <c r="N28" s="20"/>
      <c r="X28" s="100"/>
      <c r="Y28" s="20"/>
      <c r="Z28" s="100"/>
    </row>
    <row r="29" spans="2:26" ht="15" hidden="1" outlineLevel="1" x14ac:dyDescent="0.25">
      <c r="B29" s="2"/>
      <c r="C29" s="200"/>
      <c r="D29" s="203" t="s">
        <v>20</v>
      </c>
      <c r="E29" s="201"/>
      <c r="F29" s="203" t="s">
        <v>20</v>
      </c>
      <c r="G29" s="202"/>
      <c r="I29" s="221">
        <v>0</v>
      </c>
      <c r="J29" s="222" t="str">
        <f>IFERROR(I29/'1. General Inputs'!$J$13,"n/a")</f>
        <v>n/a</v>
      </c>
      <c r="K29" s="197"/>
      <c r="L29" s="197"/>
      <c r="M29" s="197"/>
      <c r="N29" s="20"/>
      <c r="X29" s="100"/>
      <c r="Y29" s="20"/>
      <c r="Z29" s="100"/>
    </row>
    <row r="30" spans="2:26" ht="15" hidden="1" outlineLevel="1" x14ac:dyDescent="0.25">
      <c r="B30" s="2"/>
      <c r="C30" s="200"/>
      <c r="D30" s="203" t="s">
        <v>20</v>
      </c>
      <c r="E30" s="201"/>
      <c r="F30" s="203" t="s">
        <v>20</v>
      </c>
      <c r="G30" s="202"/>
      <c r="I30" s="221">
        <v>0</v>
      </c>
      <c r="J30" s="222" t="str">
        <f>IFERROR(I30/'1. General Inputs'!$J$13,"n/a")</f>
        <v>n/a</v>
      </c>
      <c r="K30" s="197"/>
      <c r="L30" s="197"/>
      <c r="M30" s="197"/>
      <c r="N30" s="20"/>
      <c r="X30" s="100"/>
      <c r="Y30" s="20"/>
      <c r="Z30" s="100"/>
    </row>
    <row r="31" spans="2:26" ht="15" hidden="1" outlineLevel="1" x14ac:dyDescent="0.25">
      <c r="B31" s="2"/>
      <c r="C31" s="200"/>
      <c r="D31" s="203" t="s">
        <v>20</v>
      </c>
      <c r="E31" s="201"/>
      <c r="F31" s="203" t="s">
        <v>20</v>
      </c>
      <c r="G31" s="202"/>
      <c r="I31" s="221">
        <v>0</v>
      </c>
      <c r="J31" s="222" t="str">
        <f>IFERROR(I31/'1. General Inputs'!$J$13,"n/a")</f>
        <v>n/a</v>
      </c>
      <c r="K31" s="197"/>
      <c r="L31" s="197"/>
      <c r="M31" s="197"/>
      <c r="N31" s="20"/>
      <c r="X31" s="100"/>
      <c r="Y31" s="20"/>
      <c r="Z31" s="100"/>
    </row>
    <row r="32" spans="2:26" ht="15" hidden="1" outlineLevel="1" x14ac:dyDescent="0.25">
      <c r="B32" s="2"/>
      <c r="C32" s="200"/>
      <c r="D32" s="203" t="s">
        <v>20</v>
      </c>
      <c r="E32" s="201"/>
      <c r="F32" s="203" t="s">
        <v>20</v>
      </c>
      <c r="G32" s="202"/>
      <c r="I32" s="221">
        <v>0</v>
      </c>
      <c r="J32" s="222" t="str">
        <f>IFERROR(I32/'1. General Inputs'!$J$13,"n/a")</f>
        <v>n/a</v>
      </c>
      <c r="K32" s="197"/>
      <c r="L32" s="197"/>
      <c r="M32" s="197"/>
      <c r="N32" s="20"/>
      <c r="X32" s="100"/>
      <c r="Y32" s="20"/>
      <c r="Z32" s="100"/>
    </row>
    <row r="33" spans="2:26" ht="15" hidden="1" outlineLevel="1" x14ac:dyDescent="0.25">
      <c r="B33" s="2"/>
      <c r="C33" s="200"/>
      <c r="D33" s="203" t="s">
        <v>20</v>
      </c>
      <c r="E33" s="201"/>
      <c r="F33" s="203" t="s">
        <v>20</v>
      </c>
      <c r="G33" s="202"/>
      <c r="I33" s="221">
        <v>0</v>
      </c>
      <c r="J33" s="222" t="str">
        <f>IFERROR(I33/'1. General Inputs'!$J$13,"n/a")</f>
        <v>n/a</v>
      </c>
      <c r="K33" s="197"/>
      <c r="L33" s="197"/>
      <c r="M33" s="197"/>
      <c r="N33" s="20"/>
      <c r="X33" s="100"/>
      <c r="Y33" s="20"/>
      <c r="Z33" s="100"/>
    </row>
    <row r="34" spans="2:26" ht="15" hidden="1" outlineLevel="1" x14ac:dyDescent="0.25">
      <c r="B34" s="2"/>
      <c r="C34" s="200"/>
      <c r="D34" s="203" t="s">
        <v>20</v>
      </c>
      <c r="E34" s="201"/>
      <c r="F34" s="203" t="s">
        <v>20</v>
      </c>
      <c r="G34" s="202"/>
      <c r="I34" s="221">
        <v>0</v>
      </c>
      <c r="J34" s="222" t="str">
        <f>IFERROR(I34/'1. General Inputs'!$J$13,"n/a")</f>
        <v>n/a</v>
      </c>
      <c r="K34" s="197"/>
      <c r="L34" s="197"/>
      <c r="M34" s="197"/>
      <c r="N34" s="20"/>
      <c r="X34" s="100"/>
      <c r="Y34" s="20"/>
      <c r="Z34" s="100"/>
    </row>
    <row r="35" spans="2:26" ht="15" hidden="1" outlineLevel="1" x14ac:dyDescent="0.25">
      <c r="B35" s="2"/>
      <c r="C35" s="200"/>
      <c r="D35" s="203" t="s">
        <v>20</v>
      </c>
      <c r="E35" s="201"/>
      <c r="F35" s="203" t="s">
        <v>20</v>
      </c>
      <c r="G35" s="202"/>
      <c r="I35" s="221">
        <v>0</v>
      </c>
      <c r="J35" s="222" t="str">
        <f>IFERROR(I35/'1. General Inputs'!$J$13,"n/a")</f>
        <v>n/a</v>
      </c>
      <c r="K35" s="197"/>
      <c r="L35" s="197"/>
      <c r="M35" s="197"/>
      <c r="N35" s="20"/>
      <c r="X35" s="100"/>
      <c r="Y35" s="20"/>
      <c r="Z35" s="100"/>
    </row>
    <row r="36" spans="2:26" ht="15.75" hidden="1" outlineLevel="1" thickBot="1" x14ac:dyDescent="0.3">
      <c r="B36" s="2"/>
      <c r="C36" s="363"/>
      <c r="D36" s="364" t="s">
        <v>20</v>
      </c>
      <c r="E36" s="365"/>
      <c r="F36" s="364" t="s">
        <v>20</v>
      </c>
      <c r="G36" s="366"/>
      <c r="I36" s="371">
        <v>0</v>
      </c>
      <c r="J36" s="222" t="str">
        <f>IFERROR(I36/'1. General Inputs'!$J$13,"n/a")</f>
        <v>n/a</v>
      </c>
      <c r="K36" s="373"/>
      <c r="L36" s="373"/>
      <c r="M36" s="373"/>
      <c r="N36" s="20"/>
      <c r="X36" s="100"/>
      <c r="Y36" s="20"/>
      <c r="Z36" s="100"/>
    </row>
    <row r="37" spans="2:26" ht="15" collapsed="1" x14ac:dyDescent="0.25">
      <c r="B37" s="355" t="s">
        <v>263</v>
      </c>
      <c r="C37" s="367"/>
      <c r="D37" s="368" t="s">
        <v>20</v>
      </c>
      <c r="E37" s="369"/>
      <c r="F37" s="368" t="s">
        <v>20</v>
      </c>
      <c r="G37" s="370"/>
      <c r="I37" s="372"/>
      <c r="J37" s="331" t="str">
        <f>IFERROR(I37/'1. General Inputs'!$J$13,"n/a")</f>
        <v>n/a</v>
      </c>
      <c r="K37" s="374"/>
      <c r="L37" s="374"/>
      <c r="M37" s="374"/>
      <c r="N37" s="20"/>
      <c r="X37" s="100"/>
      <c r="Y37" s="20"/>
      <c r="Z37" s="100"/>
    </row>
    <row r="38" spans="2:26" ht="15" x14ac:dyDescent="0.25">
      <c r="B38" s="355" t="s">
        <v>263</v>
      </c>
      <c r="C38" s="200"/>
      <c r="D38" s="203" t="s">
        <v>20</v>
      </c>
      <c r="E38" s="201"/>
      <c r="F38" s="203" t="s">
        <v>20</v>
      </c>
      <c r="G38" s="202"/>
      <c r="I38" s="221"/>
      <c r="J38" s="317" t="str">
        <f>IFERROR(I38/'1. General Inputs'!$J$13,"n/a")</f>
        <v>n/a</v>
      </c>
      <c r="K38" s="375"/>
      <c r="L38" s="375"/>
      <c r="M38" s="375"/>
      <c r="N38" s="20"/>
      <c r="X38" s="100"/>
      <c r="Y38" s="20"/>
      <c r="Z38" s="100"/>
    </row>
    <row r="39" spans="2:26" ht="15" x14ac:dyDescent="0.25">
      <c r="B39" s="2"/>
      <c r="C39" s="28" t="s">
        <v>21</v>
      </c>
      <c r="D39" s="14"/>
      <c r="E39" s="14"/>
      <c r="F39" s="14"/>
      <c r="G39" s="15"/>
      <c r="I39" s="223">
        <f>SUM(I9:I36)</f>
        <v>0</v>
      </c>
      <c r="J39" s="222">
        <f>IF(ROUND(I39,10)=ROUND('1. General Inputs'!$J$13,10),1,SUM(J9:J36))</f>
        <v>1</v>
      </c>
      <c r="K39" s="194">
        <f>SUM(K9:K38)</f>
        <v>0</v>
      </c>
      <c r="L39" s="194">
        <f>SUM(L9:L38)</f>
        <v>0</v>
      </c>
      <c r="M39" s="194">
        <f>SUM(M9:M38)</f>
        <v>0</v>
      </c>
      <c r="N39" s="20"/>
      <c r="X39" s="100"/>
      <c r="Y39" s="169"/>
      <c r="Z39" s="100"/>
    </row>
    <row r="40" spans="2:26" ht="15" x14ac:dyDescent="0.25">
      <c r="I40" s="224" t="str">
        <f>"↑Must be "&amp;TEXT('1. General Inputs'!J13,"0,0")&amp;" &amp; 100% ↑"</f>
        <v>↑Must be 00 &amp; 100% ↑</v>
      </c>
      <c r="Y40" s="122"/>
    </row>
    <row r="41" spans="2:26" ht="11.25" customHeight="1" x14ac:dyDescent="0.3">
      <c r="B41" s="2"/>
      <c r="I41"/>
      <c r="J41" s="122"/>
      <c r="Y41" s="122"/>
    </row>
    <row r="42" spans="2:26" ht="18" x14ac:dyDescent="0.35">
      <c r="B42" s="2"/>
      <c r="C42" s="63" t="s">
        <v>22</v>
      </c>
      <c r="D42" s="12"/>
      <c r="E42" s="204"/>
      <c r="F42" s="12"/>
      <c r="G42" s="13"/>
      <c r="I42"/>
      <c r="J42" s="122"/>
      <c r="O42" s="17" t="s">
        <v>89</v>
      </c>
      <c r="P42" s="17" t="s">
        <v>90</v>
      </c>
      <c r="Q42" s="17" t="s">
        <v>91</v>
      </c>
      <c r="Y42" s="122"/>
    </row>
    <row r="43" spans="2:26" ht="15.6" x14ac:dyDescent="0.3">
      <c r="B43" s="2"/>
      <c r="C43" s="200"/>
      <c r="D43" s="203" t="s">
        <v>20</v>
      </c>
      <c r="E43" s="201"/>
      <c r="F43" s="203" t="s">
        <v>20</v>
      </c>
      <c r="G43" s="202"/>
      <c r="I43" s="220"/>
      <c r="J43" s="222" t="str">
        <f>IFERROR(I43/'1. General Inputs'!$L$13,"n/a")</f>
        <v>n/a</v>
      </c>
      <c r="O43" s="190"/>
      <c r="P43" s="190"/>
      <c r="Q43" s="190"/>
      <c r="Y43" s="20"/>
    </row>
    <row r="44" spans="2:26" ht="15.6" x14ac:dyDescent="0.3">
      <c r="B44" s="2"/>
      <c r="C44" s="200"/>
      <c r="D44" s="203" t="s">
        <v>20</v>
      </c>
      <c r="E44" s="201"/>
      <c r="F44" s="203" t="s">
        <v>20</v>
      </c>
      <c r="G44" s="202"/>
      <c r="I44" s="220"/>
      <c r="J44" s="222" t="str">
        <f>IFERROR(I44/'1. General Inputs'!$L$13,"n/a")</f>
        <v>n/a</v>
      </c>
      <c r="O44" s="190"/>
      <c r="P44" s="190"/>
      <c r="Q44" s="190"/>
      <c r="Y44" s="20"/>
    </row>
    <row r="45" spans="2:26" ht="15.6" x14ac:dyDescent="0.3">
      <c r="B45" s="2"/>
      <c r="C45" s="200"/>
      <c r="D45" s="203" t="s">
        <v>20</v>
      </c>
      <c r="E45" s="201"/>
      <c r="F45" s="203" t="s">
        <v>20</v>
      </c>
      <c r="G45" s="202"/>
      <c r="I45" s="220"/>
      <c r="J45" s="222" t="str">
        <f>IFERROR(I45/'1. General Inputs'!$L$13,"n/a")</f>
        <v>n/a</v>
      </c>
      <c r="O45" s="190"/>
      <c r="P45" s="190"/>
      <c r="Q45" s="190"/>
      <c r="Y45" s="20"/>
    </row>
    <row r="46" spans="2:26" ht="15.6" x14ac:dyDescent="0.3">
      <c r="B46" s="2"/>
      <c r="C46" s="200"/>
      <c r="D46" s="203" t="s">
        <v>20</v>
      </c>
      <c r="E46" s="201"/>
      <c r="F46" s="203" t="s">
        <v>20</v>
      </c>
      <c r="G46" s="202"/>
      <c r="I46" s="220"/>
      <c r="J46" s="222" t="str">
        <f>IFERROR(I46/'1. General Inputs'!$L$13,"n/a")</f>
        <v>n/a</v>
      </c>
      <c r="O46" s="190"/>
      <c r="P46" s="190"/>
      <c r="Q46" s="190"/>
      <c r="Y46" s="20"/>
    </row>
    <row r="47" spans="2:26" ht="15.6" x14ac:dyDescent="0.3">
      <c r="B47" s="2"/>
      <c r="C47" s="200"/>
      <c r="D47" s="203" t="s">
        <v>20</v>
      </c>
      <c r="E47" s="201"/>
      <c r="F47" s="203" t="s">
        <v>20</v>
      </c>
      <c r="G47" s="202"/>
      <c r="I47" s="220"/>
      <c r="J47" s="222" t="str">
        <f>IFERROR(I47/'1. General Inputs'!$L$13,"n/a")</f>
        <v>n/a</v>
      </c>
      <c r="O47" s="190"/>
      <c r="P47" s="190"/>
      <c r="Q47" s="190"/>
      <c r="Y47" s="20"/>
    </row>
    <row r="48" spans="2:26" ht="15.6" x14ac:dyDescent="0.3">
      <c r="B48" s="2"/>
      <c r="C48" s="200"/>
      <c r="D48" s="203" t="s">
        <v>20</v>
      </c>
      <c r="E48" s="201"/>
      <c r="F48" s="203" t="s">
        <v>20</v>
      </c>
      <c r="G48" s="202"/>
      <c r="I48" s="220"/>
      <c r="J48" s="222" t="str">
        <f>IFERROR(I48/'1. General Inputs'!$L$13,"n/a")</f>
        <v>n/a</v>
      </c>
      <c r="O48" s="190"/>
      <c r="P48" s="190"/>
      <c r="Q48" s="190"/>
      <c r="Y48" s="20"/>
    </row>
    <row r="49" spans="2:25" ht="15.6" x14ac:dyDescent="0.3">
      <c r="B49" s="2"/>
      <c r="C49" s="200"/>
      <c r="D49" s="203" t="s">
        <v>20</v>
      </c>
      <c r="E49" s="201"/>
      <c r="F49" s="203" t="s">
        <v>20</v>
      </c>
      <c r="G49" s="202"/>
      <c r="I49" s="220"/>
      <c r="J49" s="222" t="str">
        <f>IFERROR(I49/'1. General Inputs'!$L$13,"n/a")</f>
        <v>n/a</v>
      </c>
      <c r="O49" s="190"/>
      <c r="P49" s="190"/>
      <c r="Q49" s="190"/>
      <c r="Y49" s="20"/>
    </row>
    <row r="50" spans="2:25" ht="15.6" x14ac:dyDescent="0.3">
      <c r="B50" s="2"/>
      <c r="C50" s="200"/>
      <c r="D50" s="203" t="s">
        <v>20</v>
      </c>
      <c r="E50" s="201"/>
      <c r="F50" s="203" t="s">
        <v>20</v>
      </c>
      <c r="G50" s="202"/>
      <c r="I50" s="220"/>
      <c r="J50" s="222" t="str">
        <f>IFERROR(I50/'1. General Inputs'!$L$13,"n/a")</f>
        <v>n/a</v>
      </c>
      <c r="O50" s="190"/>
      <c r="P50" s="190"/>
      <c r="Q50" s="190"/>
      <c r="Y50" s="20"/>
    </row>
    <row r="51" spans="2:25" ht="15.6" x14ac:dyDescent="0.3">
      <c r="B51" s="2"/>
      <c r="C51" s="200"/>
      <c r="D51" s="203" t="s">
        <v>20</v>
      </c>
      <c r="E51" s="201"/>
      <c r="F51" s="203" t="s">
        <v>20</v>
      </c>
      <c r="G51" s="202"/>
      <c r="I51" s="220"/>
      <c r="J51" s="222" t="str">
        <f>IFERROR(I51/'1. General Inputs'!$L$13,"n/a")</f>
        <v>n/a</v>
      </c>
      <c r="O51" s="190"/>
      <c r="P51" s="190"/>
      <c r="Q51" s="190"/>
      <c r="Y51" s="20"/>
    </row>
    <row r="52" spans="2:25" ht="15.6" x14ac:dyDescent="0.3">
      <c r="B52" s="2"/>
      <c r="C52" s="200"/>
      <c r="D52" s="203" t="s">
        <v>20</v>
      </c>
      <c r="E52" s="201"/>
      <c r="F52" s="203" t="s">
        <v>20</v>
      </c>
      <c r="G52" s="202"/>
      <c r="I52" s="220"/>
      <c r="J52" s="222" t="str">
        <f>IFERROR(I52/'1. General Inputs'!$L$13,"n/a")</f>
        <v>n/a</v>
      </c>
      <c r="O52" s="190"/>
      <c r="P52" s="190"/>
      <c r="Q52" s="190"/>
      <c r="Y52" s="20"/>
    </row>
    <row r="53" spans="2:25" ht="15.6" x14ac:dyDescent="0.3">
      <c r="B53" s="2"/>
      <c r="C53" s="200"/>
      <c r="D53" s="203" t="s">
        <v>20</v>
      </c>
      <c r="E53" s="201"/>
      <c r="F53" s="203" t="s">
        <v>20</v>
      </c>
      <c r="G53" s="202"/>
      <c r="I53" s="220"/>
      <c r="J53" s="222" t="str">
        <f>IFERROR(I53/'1. General Inputs'!$L$13,"n/a")</f>
        <v>n/a</v>
      </c>
      <c r="O53" s="190"/>
      <c r="P53" s="190"/>
      <c r="Q53" s="190"/>
      <c r="Y53" s="20"/>
    </row>
    <row r="54" spans="2:25" ht="15.6" x14ac:dyDescent="0.3">
      <c r="B54" s="2"/>
      <c r="C54" s="200"/>
      <c r="D54" s="203" t="s">
        <v>20</v>
      </c>
      <c r="E54" s="201"/>
      <c r="F54" s="203" t="s">
        <v>20</v>
      </c>
      <c r="G54" s="202"/>
      <c r="I54" s="220"/>
      <c r="J54" s="222" t="str">
        <f>IFERROR(I54/'1. General Inputs'!$L$13,"n/a")</f>
        <v>n/a</v>
      </c>
      <c r="O54" s="190"/>
      <c r="P54" s="190"/>
      <c r="Q54" s="190"/>
      <c r="Y54" s="20"/>
    </row>
    <row r="55" spans="2:25" ht="15.6" x14ac:dyDescent="0.3">
      <c r="B55" s="2"/>
      <c r="C55" s="200"/>
      <c r="D55" s="203" t="s">
        <v>20</v>
      </c>
      <c r="E55" s="201"/>
      <c r="F55" s="203" t="s">
        <v>20</v>
      </c>
      <c r="G55" s="202"/>
      <c r="I55" s="220"/>
      <c r="J55" s="222" t="str">
        <f>IFERROR(I55/'1. General Inputs'!$L$13,"n/a")</f>
        <v>n/a</v>
      </c>
      <c r="O55" s="190"/>
      <c r="P55" s="190"/>
      <c r="Q55" s="190"/>
      <c r="Y55" s="20"/>
    </row>
    <row r="56" spans="2:25" ht="15.6" x14ac:dyDescent="0.3">
      <c r="B56" s="2"/>
      <c r="C56" s="200"/>
      <c r="D56" s="203" t="s">
        <v>20</v>
      </c>
      <c r="E56" s="201"/>
      <c r="F56" s="203" t="s">
        <v>20</v>
      </c>
      <c r="G56" s="202"/>
      <c r="I56" s="220"/>
      <c r="J56" s="222" t="str">
        <f>IFERROR(I56/'1. General Inputs'!$L$13,"n/a")</f>
        <v>n/a</v>
      </c>
      <c r="O56" s="190"/>
      <c r="P56" s="190"/>
      <c r="Q56" s="190"/>
      <c r="Y56" s="20"/>
    </row>
    <row r="57" spans="2:25" ht="15.6" x14ac:dyDescent="0.3">
      <c r="B57" s="2"/>
      <c r="C57" s="200"/>
      <c r="D57" s="203" t="s">
        <v>20</v>
      </c>
      <c r="E57" s="201"/>
      <c r="F57" s="203" t="s">
        <v>20</v>
      </c>
      <c r="G57" s="202"/>
      <c r="I57" s="220"/>
      <c r="J57" s="222" t="str">
        <f>IFERROR(I57/'1. General Inputs'!$L$13,"n/a")</f>
        <v>n/a</v>
      </c>
      <c r="O57" s="190"/>
      <c r="P57" s="190"/>
      <c r="Q57" s="190"/>
      <c r="Y57" s="20"/>
    </row>
    <row r="58" spans="2:25" ht="16.2" thickBot="1" x14ac:dyDescent="0.35">
      <c r="B58" s="2"/>
      <c r="C58" s="200"/>
      <c r="D58" s="203" t="s">
        <v>20</v>
      </c>
      <c r="E58" s="201"/>
      <c r="F58" s="203" t="s">
        <v>20</v>
      </c>
      <c r="G58" s="202"/>
      <c r="I58" s="221"/>
      <c r="J58" s="222" t="str">
        <f>IFERROR(I58/'1. General Inputs'!$L$13,"n/a")</f>
        <v>n/a</v>
      </c>
      <c r="O58" s="190"/>
      <c r="P58" s="190"/>
      <c r="Q58" s="190"/>
      <c r="Y58" s="20"/>
    </row>
    <row r="59" spans="2:25" ht="15.75" hidden="1" outlineLevel="1" x14ac:dyDescent="0.25">
      <c r="B59" s="2"/>
      <c r="C59" s="200"/>
      <c r="D59" s="203" t="s">
        <v>20</v>
      </c>
      <c r="E59" s="201"/>
      <c r="F59" s="203" t="s">
        <v>20</v>
      </c>
      <c r="G59" s="202"/>
      <c r="I59" s="221">
        <v>0</v>
      </c>
      <c r="J59" s="222" t="str">
        <f>IFERROR(I59/'1. General Inputs'!$L$13,"n/a")</f>
        <v>n/a</v>
      </c>
      <c r="O59" s="190"/>
      <c r="P59" s="190"/>
      <c r="Q59" s="190"/>
      <c r="Y59" s="20"/>
    </row>
    <row r="60" spans="2:25" ht="15.75" hidden="1" outlineLevel="1" x14ac:dyDescent="0.25">
      <c r="B60" s="2"/>
      <c r="C60" s="200"/>
      <c r="D60" s="203" t="s">
        <v>20</v>
      </c>
      <c r="E60" s="201"/>
      <c r="F60" s="203" t="s">
        <v>20</v>
      </c>
      <c r="G60" s="202"/>
      <c r="I60" s="221">
        <v>0</v>
      </c>
      <c r="J60" s="222" t="str">
        <f>IFERROR(I60/'1. General Inputs'!$L$13,"n/a")</f>
        <v>n/a</v>
      </c>
      <c r="O60" s="190"/>
      <c r="P60" s="190"/>
      <c r="Q60" s="190"/>
      <c r="Y60" s="20"/>
    </row>
    <row r="61" spans="2:25" ht="15.75" hidden="1" outlineLevel="1" x14ac:dyDescent="0.25">
      <c r="B61" s="2"/>
      <c r="C61" s="200"/>
      <c r="D61" s="203" t="s">
        <v>20</v>
      </c>
      <c r="E61" s="201"/>
      <c r="F61" s="203" t="s">
        <v>20</v>
      </c>
      <c r="G61" s="202"/>
      <c r="I61" s="221">
        <v>0</v>
      </c>
      <c r="J61" s="222" t="str">
        <f>IFERROR(I61/'1. General Inputs'!$L$13,"n/a")</f>
        <v>n/a</v>
      </c>
      <c r="O61" s="190"/>
      <c r="P61" s="190"/>
      <c r="Q61" s="190"/>
      <c r="Y61" s="20"/>
    </row>
    <row r="62" spans="2:25" ht="15.75" hidden="1" outlineLevel="1" x14ac:dyDescent="0.25">
      <c r="B62" s="2"/>
      <c r="C62" s="200"/>
      <c r="D62" s="203" t="s">
        <v>20</v>
      </c>
      <c r="E62" s="201"/>
      <c r="F62" s="203" t="s">
        <v>20</v>
      </c>
      <c r="G62" s="202"/>
      <c r="I62" s="221">
        <v>0</v>
      </c>
      <c r="J62" s="222" t="str">
        <f>IFERROR(I62/'1. General Inputs'!$L$13,"n/a")</f>
        <v>n/a</v>
      </c>
      <c r="O62" s="190"/>
      <c r="P62" s="190"/>
      <c r="Q62" s="190"/>
      <c r="Y62" s="20"/>
    </row>
    <row r="63" spans="2:25" ht="15.75" hidden="1" outlineLevel="1" x14ac:dyDescent="0.25">
      <c r="B63" s="2"/>
      <c r="C63" s="200"/>
      <c r="D63" s="203" t="s">
        <v>20</v>
      </c>
      <c r="E63" s="201"/>
      <c r="F63" s="203" t="s">
        <v>20</v>
      </c>
      <c r="G63" s="202"/>
      <c r="I63" s="221">
        <v>0</v>
      </c>
      <c r="J63" s="222" t="str">
        <f>IFERROR(I63/'1. General Inputs'!$L$13,"n/a")</f>
        <v>n/a</v>
      </c>
      <c r="O63" s="190"/>
      <c r="P63" s="190"/>
      <c r="Q63" s="190"/>
      <c r="Y63" s="20"/>
    </row>
    <row r="64" spans="2:25" ht="15" hidden="1" outlineLevel="1" x14ac:dyDescent="0.25">
      <c r="B64" s="2"/>
      <c r="C64" s="200"/>
      <c r="D64" s="203" t="s">
        <v>20</v>
      </c>
      <c r="E64" s="201"/>
      <c r="F64" s="203" t="s">
        <v>20</v>
      </c>
      <c r="G64" s="202"/>
      <c r="I64" s="221">
        <v>0</v>
      </c>
      <c r="J64" s="222" t="str">
        <f>IFERROR(I64/'1. General Inputs'!$L$13,"n/a")</f>
        <v>n/a</v>
      </c>
      <c r="O64" s="197"/>
      <c r="P64" s="197"/>
      <c r="Q64" s="197"/>
      <c r="Y64" s="20"/>
    </row>
    <row r="65" spans="2:25" ht="15" hidden="1" outlineLevel="1" x14ac:dyDescent="0.25">
      <c r="B65" s="2"/>
      <c r="C65" s="200"/>
      <c r="D65" s="203" t="s">
        <v>20</v>
      </c>
      <c r="E65" s="201"/>
      <c r="F65" s="203" t="s">
        <v>20</v>
      </c>
      <c r="G65" s="202"/>
      <c r="I65" s="221">
        <v>0</v>
      </c>
      <c r="J65" s="222" t="str">
        <f>IFERROR(I65/'1. General Inputs'!$L$13,"n/a")</f>
        <v>n/a</v>
      </c>
      <c r="O65" s="197"/>
      <c r="P65" s="197"/>
      <c r="Q65" s="197"/>
      <c r="Y65" s="20"/>
    </row>
    <row r="66" spans="2:25" ht="15" hidden="1" outlineLevel="1" x14ac:dyDescent="0.25">
      <c r="B66" s="2"/>
      <c r="C66" s="200"/>
      <c r="D66" s="203" t="s">
        <v>20</v>
      </c>
      <c r="E66" s="201"/>
      <c r="F66" s="203" t="s">
        <v>20</v>
      </c>
      <c r="G66" s="202"/>
      <c r="I66" s="221">
        <v>0</v>
      </c>
      <c r="J66" s="222" t="str">
        <f>IFERROR(I66/'1. General Inputs'!$L$13,"n/a")</f>
        <v>n/a</v>
      </c>
      <c r="O66" s="197"/>
      <c r="P66" s="197"/>
      <c r="Q66" s="197"/>
      <c r="Y66" s="20"/>
    </row>
    <row r="67" spans="2:25" ht="15" hidden="1" outlineLevel="1" x14ac:dyDescent="0.25">
      <c r="B67" s="2"/>
      <c r="C67" s="200"/>
      <c r="D67" s="203" t="s">
        <v>20</v>
      </c>
      <c r="E67" s="201"/>
      <c r="F67" s="203" t="s">
        <v>20</v>
      </c>
      <c r="G67" s="202"/>
      <c r="I67" s="221">
        <v>0</v>
      </c>
      <c r="J67" s="222" t="str">
        <f>IFERROR(I67/'1. General Inputs'!$L$13,"n/a")</f>
        <v>n/a</v>
      </c>
      <c r="O67" s="197"/>
      <c r="P67" s="197"/>
      <c r="Q67" s="197"/>
      <c r="Y67" s="20"/>
    </row>
    <row r="68" spans="2:25" ht="15" hidden="1" outlineLevel="1" x14ac:dyDescent="0.25">
      <c r="B68" s="2"/>
      <c r="C68" s="200"/>
      <c r="D68" s="203" t="s">
        <v>20</v>
      </c>
      <c r="E68" s="201"/>
      <c r="F68" s="203" t="s">
        <v>20</v>
      </c>
      <c r="G68" s="202"/>
      <c r="I68" s="221">
        <v>0</v>
      </c>
      <c r="J68" s="222" t="str">
        <f>IFERROR(I68/'1. General Inputs'!$L$13,"n/a")</f>
        <v>n/a</v>
      </c>
      <c r="O68" s="197"/>
      <c r="P68" s="197"/>
      <c r="Q68" s="197"/>
      <c r="Y68" s="20"/>
    </row>
    <row r="69" spans="2:25" ht="15" hidden="1" outlineLevel="1" x14ac:dyDescent="0.25">
      <c r="B69" s="2"/>
      <c r="C69" s="200"/>
      <c r="D69" s="203" t="s">
        <v>20</v>
      </c>
      <c r="E69" s="201"/>
      <c r="F69" s="203" t="s">
        <v>20</v>
      </c>
      <c r="G69" s="202"/>
      <c r="I69" s="221">
        <v>0</v>
      </c>
      <c r="J69" s="222" t="str">
        <f>IFERROR(I69/'1. General Inputs'!$L$13,"n/a")</f>
        <v>n/a</v>
      </c>
      <c r="O69" s="197"/>
      <c r="P69" s="197"/>
      <c r="Q69" s="197"/>
      <c r="Y69" s="20"/>
    </row>
    <row r="70" spans="2:25" ht="15.75" hidden="1" outlineLevel="1" thickBot="1" x14ac:dyDescent="0.3">
      <c r="B70" s="2"/>
      <c r="C70" s="363"/>
      <c r="D70" s="364" t="s">
        <v>20</v>
      </c>
      <c r="E70" s="365"/>
      <c r="F70" s="364" t="s">
        <v>20</v>
      </c>
      <c r="G70" s="366"/>
      <c r="I70" s="371">
        <v>0</v>
      </c>
      <c r="J70" s="222" t="str">
        <f>IFERROR(I70/'1. General Inputs'!$L$13,"n/a")</f>
        <v>n/a</v>
      </c>
      <c r="O70" s="373"/>
      <c r="P70" s="373"/>
      <c r="Q70" s="373"/>
      <c r="Y70" s="20"/>
    </row>
    <row r="71" spans="2:25" collapsed="1" x14ac:dyDescent="0.3">
      <c r="B71" s="355" t="s">
        <v>263</v>
      </c>
      <c r="C71" s="367"/>
      <c r="D71" s="368" t="s">
        <v>20</v>
      </c>
      <c r="E71" s="369"/>
      <c r="F71" s="368" t="s">
        <v>20</v>
      </c>
      <c r="G71" s="370"/>
      <c r="I71" s="372"/>
      <c r="J71" s="331" t="str">
        <f>IFERROR(I71/'1. General Inputs'!$L$13,"n/a")</f>
        <v>n/a</v>
      </c>
      <c r="O71" s="374"/>
      <c r="P71" s="374"/>
      <c r="Q71" s="374"/>
      <c r="Y71" s="20"/>
    </row>
    <row r="72" spans="2:25" x14ac:dyDescent="0.3">
      <c r="B72" s="355" t="s">
        <v>263</v>
      </c>
      <c r="C72" s="200"/>
      <c r="D72" s="203" t="s">
        <v>20</v>
      </c>
      <c r="E72" s="201"/>
      <c r="F72" s="203" t="s">
        <v>20</v>
      </c>
      <c r="G72" s="202"/>
      <c r="I72" s="221"/>
      <c r="J72" s="332" t="str">
        <f>IFERROR(I72/'1. General Inputs'!$L$13,"n/a")</f>
        <v>n/a</v>
      </c>
      <c r="O72" s="375"/>
      <c r="P72" s="375"/>
      <c r="Q72" s="375"/>
      <c r="Y72" s="20"/>
    </row>
    <row r="73" spans="2:25" x14ac:dyDescent="0.3">
      <c r="B73" s="2"/>
      <c r="C73" s="28" t="s">
        <v>21</v>
      </c>
      <c r="D73" s="14"/>
      <c r="E73" s="14"/>
      <c r="F73" s="14"/>
      <c r="G73" s="15"/>
      <c r="I73" s="223">
        <f>SUM(I42:I70)</f>
        <v>0</v>
      </c>
      <c r="J73" s="222">
        <f>IF(ROUND(I73,10)=ROUND('1. General Inputs'!$L$13,10),1,SUM(J43:J70))</f>
        <v>1</v>
      </c>
      <c r="K73" s="76"/>
      <c r="L73" s="76"/>
      <c r="M73" s="76"/>
      <c r="N73" s="76"/>
      <c r="O73" s="194">
        <f>SUM(O43:O72)</f>
        <v>0</v>
      </c>
      <c r="P73" s="194">
        <f>SUM(P43:P72)</f>
        <v>0</v>
      </c>
      <c r="Q73" s="194">
        <f>SUM(Q43:Q72)</f>
        <v>0</v>
      </c>
      <c r="Y73" s="75"/>
    </row>
    <row r="74" spans="2:25" x14ac:dyDescent="0.3">
      <c r="I74" s="224" t="str">
        <f>"↑Must be "&amp;TEXT('1. General Inputs'!L13,"0,0")&amp;" &amp; 100% ↑"</f>
        <v>↑Must be 00 &amp; 100% ↑</v>
      </c>
      <c r="Y74" s="122"/>
    </row>
    <row r="75" spans="2:25" ht="11.25" customHeight="1" x14ac:dyDescent="0.3">
      <c r="B75" s="2"/>
      <c r="I75"/>
      <c r="J75" s="122"/>
      <c r="Y75" s="122"/>
    </row>
    <row r="76" spans="2:25" ht="18" x14ac:dyDescent="0.35">
      <c r="B76" s="2"/>
      <c r="C76" s="63" t="s">
        <v>23</v>
      </c>
      <c r="D76" s="12"/>
      <c r="E76" s="12"/>
      <c r="F76" s="12"/>
      <c r="G76" s="13"/>
      <c r="I76"/>
      <c r="J76" s="122"/>
      <c r="S76" s="17" t="s">
        <v>89</v>
      </c>
      <c r="T76" s="17" t="s">
        <v>90</v>
      </c>
      <c r="U76" s="17" t="s">
        <v>91</v>
      </c>
      <c r="Y76" s="122"/>
    </row>
    <row r="77" spans="2:25" x14ac:dyDescent="0.3">
      <c r="B77" s="2"/>
      <c r="C77" s="200"/>
      <c r="D77" s="203" t="s">
        <v>20</v>
      </c>
      <c r="E77" s="201"/>
      <c r="F77" s="203" t="s">
        <v>20</v>
      </c>
      <c r="G77" s="202"/>
      <c r="I77" s="221"/>
      <c r="J77" s="222">
        <f>IFERROR(I77/'1. General Inputs'!$N$13,0)</f>
        <v>0</v>
      </c>
      <c r="S77" s="197"/>
      <c r="T77" s="197"/>
      <c r="U77" s="197"/>
      <c r="Y77" s="20"/>
    </row>
    <row r="78" spans="2:25" x14ac:dyDescent="0.3">
      <c r="B78" s="2"/>
      <c r="C78" s="200"/>
      <c r="D78" s="203" t="s">
        <v>20</v>
      </c>
      <c r="E78" s="201"/>
      <c r="F78" s="203" t="s">
        <v>20</v>
      </c>
      <c r="G78" s="202"/>
      <c r="I78" s="221"/>
      <c r="J78" s="222">
        <f>IFERROR(I78/'1. General Inputs'!$N$13,0)</f>
        <v>0</v>
      </c>
      <c r="S78" s="197"/>
      <c r="T78" s="197"/>
      <c r="U78" s="197"/>
      <c r="Y78" s="20"/>
    </row>
    <row r="79" spans="2:25" x14ac:dyDescent="0.3">
      <c r="B79" s="2"/>
      <c r="C79" s="200"/>
      <c r="D79" s="203" t="s">
        <v>20</v>
      </c>
      <c r="E79" s="201"/>
      <c r="F79" s="203" t="s">
        <v>20</v>
      </c>
      <c r="G79" s="202"/>
      <c r="I79" s="221"/>
      <c r="J79" s="222">
        <f>IFERROR(I79/'1. General Inputs'!$N$13,0)</f>
        <v>0</v>
      </c>
      <c r="S79" s="197"/>
      <c r="T79" s="197"/>
      <c r="U79" s="197"/>
      <c r="Y79" s="20"/>
    </row>
    <row r="80" spans="2:25" ht="15" hidden="1" outlineLevel="1" x14ac:dyDescent="0.25">
      <c r="B80" s="2"/>
      <c r="C80" s="200"/>
      <c r="D80" s="203" t="s">
        <v>20</v>
      </c>
      <c r="E80" s="201"/>
      <c r="F80" s="203" t="s">
        <v>20</v>
      </c>
      <c r="G80" s="202"/>
      <c r="I80" s="221"/>
      <c r="J80" s="222">
        <f>IFERROR(I80/'1. General Inputs'!$N$13,0)</f>
        <v>0</v>
      </c>
      <c r="S80" s="197"/>
      <c r="T80" s="197"/>
      <c r="U80" s="197"/>
      <c r="Y80" s="20"/>
    </row>
    <row r="81" spans="2:25" ht="15" hidden="1" outlineLevel="1" x14ac:dyDescent="0.25">
      <c r="B81" s="2"/>
      <c r="C81" s="200"/>
      <c r="D81" s="203" t="s">
        <v>20</v>
      </c>
      <c r="E81" s="201"/>
      <c r="F81" s="203" t="s">
        <v>20</v>
      </c>
      <c r="G81" s="202"/>
      <c r="I81" s="221">
        <v>0</v>
      </c>
      <c r="J81" s="222">
        <f>IFERROR(I81/'1. General Inputs'!$N$13,0)</f>
        <v>0</v>
      </c>
      <c r="S81" s="197"/>
      <c r="T81" s="197"/>
      <c r="U81" s="197"/>
      <c r="Y81" s="20"/>
    </row>
    <row r="82" spans="2:25" ht="15" hidden="1" outlineLevel="1" x14ac:dyDescent="0.25">
      <c r="B82" s="2"/>
      <c r="C82" s="200"/>
      <c r="D82" s="203" t="s">
        <v>20</v>
      </c>
      <c r="E82" s="201"/>
      <c r="F82" s="203" t="s">
        <v>20</v>
      </c>
      <c r="G82" s="202"/>
      <c r="I82" s="221">
        <v>0</v>
      </c>
      <c r="J82" s="222">
        <f>IFERROR(I82/'1. General Inputs'!$N$13,0)</f>
        <v>0</v>
      </c>
      <c r="S82" s="197"/>
      <c r="T82" s="197"/>
      <c r="U82" s="197"/>
      <c r="Y82" s="20"/>
    </row>
    <row r="83" spans="2:25" ht="15" hidden="1" outlineLevel="1" x14ac:dyDescent="0.25">
      <c r="B83" s="2"/>
      <c r="C83" s="200"/>
      <c r="D83" s="203" t="s">
        <v>20</v>
      </c>
      <c r="E83" s="201"/>
      <c r="F83" s="203" t="s">
        <v>20</v>
      </c>
      <c r="G83" s="202"/>
      <c r="I83" s="221">
        <v>0</v>
      </c>
      <c r="J83" s="222">
        <f>IFERROR(I83/'1. General Inputs'!$N$13,0)</f>
        <v>0</v>
      </c>
      <c r="S83" s="197"/>
      <c r="T83" s="197"/>
      <c r="U83" s="197"/>
      <c r="Y83" s="20"/>
    </row>
    <row r="84" spans="2:25" ht="15" hidden="1" outlineLevel="1" x14ac:dyDescent="0.25">
      <c r="B84" s="2"/>
      <c r="C84" s="200"/>
      <c r="D84" s="203" t="s">
        <v>20</v>
      </c>
      <c r="E84" s="201"/>
      <c r="F84" s="203" t="s">
        <v>20</v>
      </c>
      <c r="G84" s="202"/>
      <c r="I84" s="221">
        <v>0</v>
      </c>
      <c r="J84" s="222">
        <f>IFERROR(I84/'1. General Inputs'!$N$13,0)</f>
        <v>0</v>
      </c>
      <c r="S84" s="197"/>
      <c r="T84" s="197"/>
      <c r="U84" s="197"/>
      <c r="Y84" s="20"/>
    </row>
    <row r="85" spans="2:25" ht="15" hidden="1" outlineLevel="1" x14ac:dyDescent="0.25">
      <c r="B85" s="2"/>
      <c r="C85" s="200"/>
      <c r="D85" s="203" t="s">
        <v>20</v>
      </c>
      <c r="E85" s="201"/>
      <c r="F85" s="203" t="s">
        <v>20</v>
      </c>
      <c r="G85" s="202"/>
      <c r="I85" s="221">
        <v>0</v>
      </c>
      <c r="J85" s="222">
        <f>IFERROR(I85/'1. General Inputs'!$N$13,0)</f>
        <v>0</v>
      </c>
      <c r="S85" s="197"/>
      <c r="T85" s="197"/>
      <c r="U85" s="197"/>
      <c r="Y85" s="20"/>
    </row>
    <row r="86" spans="2:25" ht="15" hidden="1" outlineLevel="1" x14ac:dyDescent="0.25">
      <c r="B86" s="2"/>
      <c r="C86" s="200"/>
      <c r="D86" s="203" t="s">
        <v>20</v>
      </c>
      <c r="E86" s="201"/>
      <c r="F86" s="203" t="s">
        <v>20</v>
      </c>
      <c r="G86" s="202"/>
      <c r="I86" s="221">
        <v>0</v>
      </c>
      <c r="J86" s="222">
        <f>IFERROR(I86/'1. General Inputs'!$N$13,0)</f>
        <v>0</v>
      </c>
      <c r="S86" s="197"/>
      <c r="T86" s="197"/>
      <c r="U86" s="197"/>
      <c r="Y86" s="20"/>
    </row>
    <row r="87" spans="2:25" ht="15" hidden="1" outlineLevel="1" x14ac:dyDescent="0.25">
      <c r="B87" s="2"/>
      <c r="C87" s="200"/>
      <c r="D87" s="203" t="s">
        <v>20</v>
      </c>
      <c r="E87" s="201"/>
      <c r="F87" s="203" t="s">
        <v>20</v>
      </c>
      <c r="G87" s="202"/>
      <c r="I87" s="221">
        <v>0</v>
      </c>
      <c r="J87" s="222">
        <f>IFERROR(I87/'1. General Inputs'!$N$13,0)</f>
        <v>0</v>
      </c>
      <c r="S87" s="197"/>
      <c r="T87" s="197"/>
      <c r="U87" s="197"/>
      <c r="Y87" s="20"/>
    </row>
    <row r="88" spans="2:25" ht="15" hidden="1" outlineLevel="1" x14ac:dyDescent="0.25">
      <c r="B88" s="2"/>
      <c r="C88" s="200"/>
      <c r="D88" s="203" t="s">
        <v>20</v>
      </c>
      <c r="E88" s="201"/>
      <c r="F88" s="203" t="s">
        <v>20</v>
      </c>
      <c r="G88" s="202"/>
      <c r="I88" s="221">
        <v>0</v>
      </c>
      <c r="J88" s="222">
        <f>IFERROR(I88/'1. General Inputs'!$N$13,0)</f>
        <v>0</v>
      </c>
      <c r="S88" s="197"/>
      <c r="T88" s="197"/>
      <c r="U88" s="197"/>
      <c r="Y88" s="20"/>
    </row>
    <row r="89" spans="2:25" ht="15" hidden="1" outlineLevel="1" x14ac:dyDescent="0.25">
      <c r="B89" s="2"/>
      <c r="C89" s="200"/>
      <c r="D89" s="203" t="s">
        <v>20</v>
      </c>
      <c r="E89" s="201"/>
      <c r="F89" s="203" t="s">
        <v>20</v>
      </c>
      <c r="G89" s="202"/>
      <c r="I89" s="221">
        <v>0</v>
      </c>
      <c r="J89" s="222">
        <f>IFERROR(I89/'1. General Inputs'!$N$13,0)</f>
        <v>0</v>
      </c>
      <c r="S89" s="197"/>
      <c r="T89" s="197"/>
      <c r="U89" s="197"/>
      <c r="Y89" s="20"/>
    </row>
    <row r="90" spans="2:25" ht="15" hidden="1" outlineLevel="1" x14ac:dyDescent="0.25">
      <c r="B90" s="2"/>
      <c r="C90" s="200"/>
      <c r="D90" s="203" t="s">
        <v>20</v>
      </c>
      <c r="E90" s="201"/>
      <c r="F90" s="203" t="s">
        <v>20</v>
      </c>
      <c r="G90" s="202"/>
      <c r="I90" s="221">
        <v>0</v>
      </c>
      <c r="J90" s="222">
        <f>IFERROR(I90/'1. General Inputs'!$N$13,0)</f>
        <v>0</v>
      </c>
      <c r="S90" s="197"/>
      <c r="T90" s="197"/>
      <c r="U90" s="197"/>
      <c r="Y90" s="20"/>
    </row>
    <row r="91" spans="2:25" ht="15" hidden="1" outlineLevel="1" x14ac:dyDescent="0.25">
      <c r="B91" s="2"/>
      <c r="C91" s="200"/>
      <c r="D91" s="203" t="s">
        <v>20</v>
      </c>
      <c r="E91" s="201"/>
      <c r="F91" s="203" t="s">
        <v>20</v>
      </c>
      <c r="G91" s="202"/>
      <c r="I91" s="221">
        <v>0</v>
      </c>
      <c r="J91" s="222">
        <f>IFERROR(I91/'1. General Inputs'!$N$13,0)</f>
        <v>0</v>
      </c>
      <c r="S91" s="197"/>
      <c r="T91" s="197"/>
      <c r="U91" s="197"/>
      <c r="Y91" s="20"/>
    </row>
    <row r="92" spans="2:25" ht="15" hidden="1" outlineLevel="1" x14ac:dyDescent="0.25">
      <c r="B92" s="2"/>
      <c r="C92" s="200"/>
      <c r="D92" s="203" t="s">
        <v>20</v>
      </c>
      <c r="E92" s="201"/>
      <c r="F92" s="203" t="s">
        <v>20</v>
      </c>
      <c r="G92" s="202"/>
      <c r="I92" s="221">
        <v>0</v>
      </c>
      <c r="J92" s="222">
        <f>IFERROR(I92/'1. General Inputs'!$N$13,0)</f>
        <v>0</v>
      </c>
      <c r="S92" s="197"/>
      <c r="T92" s="197"/>
      <c r="U92" s="197"/>
      <c r="Y92" s="20"/>
    </row>
    <row r="93" spans="2:25" ht="15" hidden="1" outlineLevel="1" x14ac:dyDescent="0.25">
      <c r="B93" s="2"/>
      <c r="C93" s="200"/>
      <c r="D93" s="203" t="s">
        <v>20</v>
      </c>
      <c r="E93" s="201"/>
      <c r="F93" s="203" t="s">
        <v>20</v>
      </c>
      <c r="G93" s="202"/>
      <c r="I93" s="221">
        <v>0</v>
      </c>
      <c r="J93" s="222">
        <f>IFERROR(I93/'1. General Inputs'!$N$13,0)</f>
        <v>0</v>
      </c>
      <c r="S93" s="197"/>
      <c r="T93" s="197"/>
      <c r="U93" s="197"/>
      <c r="Y93" s="20"/>
    </row>
    <row r="94" spans="2:25" ht="15" hidden="1" outlineLevel="1" x14ac:dyDescent="0.25">
      <c r="B94" s="2"/>
      <c r="C94" s="200"/>
      <c r="D94" s="203" t="s">
        <v>20</v>
      </c>
      <c r="E94" s="201"/>
      <c r="F94" s="203" t="s">
        <v>20</v>
      </c>
      <c r="G94" s="202"/>
      <c r="I94" s="221">
        <v>0</v>
      </c>
      <c r="J94" s="222">
        <f>IFERROR(I94/'1. General Inputs'!$N$13,0)</f>
        <v>0</v>
      </c>
      <c r="S94" s="197"/>
      <c r="T94" s="197"/>
      <c r="U94" s="197"/>
      <c r="Y94" s="20"/>
    </row>
    <row r="95" spans="2:25" ht="15" hidden="1" outlineLevel="1" x14ac:dyDescent="0.25">
      <c r="B95" s="2"/>
      <c r="C95" s="200"/>
      <c r="D95" s="203" t="s">
        <v>20</v>
      </c>
      <c r="E95" s="201"/>
      <c r="F95" s="203" t="s">
        <v>20</v>
      </c>
      <c r="G95" s="202"/>
      <c r="I95" s="221">
        <v>0</v>
      </c>
      <c r="J95" s="222">
        <f>IFERROR(I95/'1. General Inputs'!$N$13,0)</f>
        <v>0</v>
      </c>
      <c r="S95" s="197"/>
      <c r="T95" s="197"/>
      <c r="U95" s="197"/>
      <c r="Y95" s="20"/>
    </row>
    <row r="96" spans="2:25" ht="15" hidden="1" outlineLevel="1" x14ac:dyDescent="0.25">
      <c r="B96" s="2"/>
      <c r="C96" s="200"/>
      <c r="D96" s="203" t="s">
        <v>20</v>
      </c>
      <c r="E96" s="201"/>
      <c r="F96" s="203" t="s">
        <v>20</v>
      </c>
      <c r="G96" s="202"/>
      <c r="I96" s="221">
        <v>0</v>
      </c>
      <c r="J96" s="222">
        <f>IFERROR(I96/'1. General Inputs'!$N$13,0)</f>
        <v>0</v>
      </c>
      <c r="S96" s="197"/>
      <c r="T96" s="197"/>
      <c r="U96" s="197"/>
      <c r="Y96" s="20"/>
    </row>
    <row r="97" spans="2:25" ht="15" hidden="1" outlineLevel="1" x14ac:dyDescent="0.25">
      <c r="B97" s="2"/>
      <c r="C97" s="200"/>
      <c r="D97" s="203" t="s">
        <v>20</v>
      </c>
      <c r="E97" s="201"/>
      <c r="F97" s="203" t="s">
        <v>20</v>
      </c>
      <c r="G97" s="202"/>
      <c r="I97" s="221">
        <v>0</v>
      </c>
      <c r="J97" s="222">
        <f>IFERROR(I97/'1. General Inputs'!$N$13,0)</f>
        <v>0</v>
      </c>
      <c r="S97" s="197"/>
      <c r="T97" s="197"/>
      <c r="U97" s="197"/>
      <c r="Y97" s="20"/>
    </row>
    <row r="98" spans="2:25" ht="15" hidden="1" outlineLevel="1" x14ac:dyDescent="0.25">
      <c r="B98" s="2"/>
      <c r="C98" s="200"/>
      <c r="D98" s="203" t="s">
        <v>20</v>
      </c>
      <c r="E98" s="201"/>
      <c r="F98" s="203" t="s">
        <v>20</v>
      </c>
      <c r="G98" s="202"/>
      <c r="I98" s="221">
        <v>0</v>
      </c>
      <c r="J98" s="222">
        <f>IFERROR(I98/'1. General Inputs'!$N$13,0)</f>
        <v>0</v>
      </c>
      <c r="S98" s="197"/>
      <c r="T98" s="197"/>
      <c r="U98" s="197"/>
      <c r="Y98" s="20"/>
    </row>
    <row r="99" spans="2:25" ht="15" hidden="1" outlineLevel="1" x14ac:dyDescent="0.25">
      <c r="B99" s="2"/>
      <c r="C99" s="200"/>
      <c r="D99" s="203" t="s">
        <v>20</v>
      </c>
      <c r="E99" s="201"/>
      <c r="F99" s="203" t="s">
        <v>20</v>
      </c>
      <c r="G99" s="202"/>
      <c r="I99" s="221">
        <v>0</v>
      </c>
      <c r="J99" s="222">
        <f>IFERROR(I99/'1. General Inputs'!$N$13,0)</f>
        <v>0</v>
      </c>
      <c r="S99" s="197"/>
      <c r="T99" s="197"/>
      <c r="U99" s="197"/>
      <c r="Y99" s="20"/>
    </row>
    <row r="100" spans="2:25" ht="15" hidden="1" outlineLevel="1" x14ac:dyDescent="0.25">
      <c r="B100" s="2"/>
      <c r="C100" s="200"/>
      <c r="D100" s="203" t="s">
        <v>20</v>
      </c>
      <c r="E100" s="201"/>
      <c r="F100" s="203" t="s">
        <v>20</v>
      </c>
      <c r="G100" s="202"/>
      <c r="I100" s="221">
        <v>0</v>
      </c>
      <c r="J100" s="222">
        <f>IFERROR(I100/'1. General Inputs'!$N$13,0)</f>
        <v>0</v>
      </c>
      <c r="S100" s="197"/>
      <c r="T100" s="197"/>
      <c r="U100" s="197"/>
      <c r="Y100" s="20"/>
    </row>
    <row r="101" spans="2:25" ht="15" hidden="1" outlineLevel="1" x14ac:dyDescent="0.25">
      <c r="B101" s="2"/>
      <c r="C101" s="200"/>
      <c r="D101" s="203" t="s">
        <v>20</v>
      </c>
      <c r="E101" s="201"/>
      <c r="F101" s="203" t="s">
        <v>20</v>
      </c>
      <c r="G101" s="202"/>
      <c r="I101" s="221">
        <v>0</v>
      </c>
      <c r="J101" s="222">
        <f>IFERROR(I101/'1. General Inputs'!$N$13,0)</f>
        <v>0</v>
      </c>
      <c r="S101" s="197"/>
      <c r="T101" s="197"/>
      <c r="U101" s="197"/>
      <c r="Y101" s="20"/>
    </row>
    <row r="102" spans="2:25" ht="15" hidden="1" outlineLevel="1" x14ac:dyDescent="0.25">
      <c r="B102" s="2"/>
      <c r="C102" s="200"/>
      <c r="D102" s="203" t="s">
        <v>20</v>
      </c>
      <c r="E102" s="201"/>
      <c r="F102" s="203" t="s">
        <v>20</v>
      </c>
      <c r="G102" s="202"/>
      <c r="I102" s="221">
        <v>0</v>
      </c>
      <c r="J102" s="222">
        <f>IFERROR(I102/'1. General Inputs'!$N$13,0)</f>
        <v>0</v>
      </c>
      <c r="S102" s="197"/>
      <c r="T102" s="197"/>
      <c r="U102" s="197"/>
      <c r="Y102" s="20"/>
    </row>
    <row r="103" spans="2:25" ht="15" hidden="1" outlineLevel="1" x14ac:dyDescent="0.25">
      <c r="B103" s="2"/>
      <c r="C103" s="200"/>
      <c r="D103" s="203" t="s">
        <v>20</v>
      </c>
      <c r="E103" s="201"/>
      <c r="F103" s="203" t="s">
        <v>20</v>
      </c>
      <c r="G103" s="202"/>
      <c r="I103" s="221">
        <v>0</v>
      </c>
      <c r="J103" s="222">
        <f>IFERROR(I103/'1. General Inputs'!$N$13,0)</f>
        <v>0</v>
      </c>
      <c r="S103" s="197"/>
      <c r="T103" s="197"/>
      <c r="U103" s="197"/>
      <c r="Y103" s="20"/>
    </row>
    <row r="104" spans="2:25" ht="15" hidden="1" outlineLevel="1" x14ac:dyDescent="0.25">
      <c r="B104" s="2"/>
      <c r="C104" s="363"/>
      <c r="D104" s="364" t="s">
        <v>20</v>
      </c>
      <c r="E104" s="365"/>
      <c r="F104" s="364" t="s">
        <v>20</v>
      </c>
      <c r="G104" s="366"/>
      <c r="I104" s="371">
        <v>0</v>
      </c>
      <c r="J104" s="222">
        <f>IFERROR(I104/'1. General Inputs'!$N$13,0)</f>
        <v>0</v>
      </c>
      <c r="S104" s="373"/>
      <c r="T104" s="373"/>
      <c r="U104" s="373"/>
      <c r="Y104" s="20"/>
    </row>
    <row r="105" spans="2:25" ht="15.75" hidden="1" outlineLevel="1" thickBot="1" x14ac:dyDescent="0.3">
      <c r="B105" s="355"/>
      <c r="C105" s="383"/>
      <c r="D105" s="384" t="s">
        <v>20</v>
      </c>
      <c r="E105" s="385"/>
      <c r="F105" s="384" t="s">
        <v>20</v>
      </c>
      <c r="G105" s="386"/>
      <c r="I105" s="388"/>
      <c r="J105" s="222">
        <f>IFERROR(I105/'1. General Inputs'!$N$13,0)</f>
        <v>0</v>
      </c>
      <c r="S105" s="390"/>
      <c r="T105" s="390"/>
      <c r="U105" s="390"/>
      <c r="Y105" s="20"/>
    </row>
    <row r="106" spans="2:25" collapsed="1" x14ac:dyDescent="0.3">
      <c r="B106" s="355" t="s">
        <v>263</v>
      </c>
      <c r="C106" s="379"/>
      <c r="D106" s="380" t="s">
        <v>20</v>
      </c>
      <c r="E106" s="381"/>
      <c r="F106" s="380" t="s">
        <v>20</v>
      </c>
      <c r="G106" s="382"/>
      <c r="I106" s="387"/>
      <c r="J106" s="332">
        <f>IFERROR(I106/'1. General Inputs'!$N$13,0)</f>
        <v>0</v>
      </c>
      <c r="S106" s="389"/>
      <c r="T106" s="389"/>
      <c r="U106" s="389"/>
      <c r="Y106" s="20"/>
    </row>
    <row r="107" spans="2:25" x14ac:dyDescent="0.3">
      <c r="B107" s="2"/>
      <c r="C107" s="28" t="s">
        <v>21</v>
      </c>
      <c r="D107" s="14"/>
      <c r="E107" s="14"/>
      <c r="F107" s="14"/>
      <c r="G107" s="15"/>
      <c r="I107" s="223">
        <f>SUM(I77:I105)</f>
        <v>0</v>
      </c>
      <c r="J107" s="222">
        <f>IF(ROUND(I107,10)=ROUND('1. General Inputs'!$N$13,10),1,SUM(J77:J105))</f>
        <v>1</v>
      </c>
      <c r="K107" s="76"/>
      <c r="L107" s="76"/>
      <c r="M107" s="76"/>
      <c r="N107" s="76"/>
      <c r="O107" s="76"/>
      <c r="P107" s="76"/>
      <c r="Q107" s="76"/>
      <c r="R107" s="76"/>
      <c r="S107" s="194">
        <f>SUM(S77:S106)</f>
        <v>0</v>
      </c>
      <c r="T107" s="194">
        <f>SUM(T77:T106)</f>
        <v>0</v>
      </c>
      <c r="U107" s="194">
        <f>SUM(U77:U106)</f>
        <v>0</v>
      </c>
      <c r="Y107" s="75"/>
    </row>
    <row r="108" spans="2:25" s="163" customFormat="1" x14ac:dyDescent="0.3">
      <c r="B108" s="162"/>
      <c r="I108" s="224" t="str">
        <f>"↑Must be "&amp;TEXT('1. General Inputs'!L47,"0,0")&amp;" &amp; 100% ↑"</f>
        <v>↑Must be 00 &amp; 100% ↑</v>
      </c>
      <c r="J108"/>
      <c r="K108" s="167"/>
      <c r="L108" s="167"/>
      <c r="M108" s="167"/>
      <c r="N108" s="167"/>
      <c r="O108" s="167"/>
      <c r="P108" s="167"/>
      <c r="Q108" s="167"/>
      <c r="R108" s="167"/>
      <c r="S108" s="168"/>
      <c r="T108" s="168"/>
      <c r="U108" s="168"/>
      <c r="Y108" s="166"/>
    </row>
    <row r="109" spans="2:25" x14ac:dyDescent="0.3">
      <c r="B109" s="2"/>
      <c r="I109" s="227">
        <f>SUM(I107,I73,I39)</f>
        <v>0</v>
      </c>
      <c r="J109" s="222" t="e">
        <f>ROUND(SUM(I107,I73,I39)/SUM('1. General Inputs'!$J$13,'1. General Inputs'!$L$13,'1. General Inputs'!$N$13),10)</f>
        <v>#DIV/0!</v>
      </c>
      <c r="K109" s="195">
        <f>K39</f>
        <v>0</v>
      </c>
      <c r="L109" s="195">
        <f>L39</f>
        <v>0</v>
      </c>
      <c r="M109" s="195">
        <f>M39</f>
        <v>0</v>
      </c>
      <c r="N109" s="2"/>
      <c r="O109" s="195">
        <f>O73</f>
        <v>0</v>
      </c>
      <c r="P109" s="195">
        <f>P73</f>
        <v>0</v>
      </c>
      <c r="Q109" s="195">
        <f>Q73</f>
        <v>0</v>
      </c>
      <c r="R109" s="2"/>
      <c r="S109" s="195">
        <f>S107</f>
        <v>0</v>
      </c>
      <c r="T109" s="195">
        <f>T107</f>
        <v>0</v>
      </c>
      <c r="U109" s="195">
        <f>U107</f>
        <v>0</v>
      </c>
      <c r="Y109" s="20"/>
    </row>
    <row r="110" spans="2:25" s="163" customFormat="1" x14ac:dyDescent="0.3">
      <c r="B110" s="162"/>
      <c r="I110" s="224" t="str">
        <f>"↑Must be "&amp;TEXT('1. General Inputs'!P13,"0,0")&amp;" &amp; 100% ↑"</f>
        <v>↑Must be 00 &amp; 100% ↑</v>
      </c>
      <c r="J110" s="163" t="s">
        <v>193</v>
      </c>
      <c r="K110" s="164" t="s">
        <v>193</v>
      </c>
      <c r="L110" s="164" t="s">
        <v>193</v>
      </c>
      <c r="M110" s="164" t="s">
        <v>193</v>
      </c>
      <c r="N110" s="165"/>
      <c r="O110" s="164" t="s">
        <v>193</v>
      </c>
      <c r="P110" s="164" t="s">
        <v>193</v>
      </c>
      <c r="Q110" s="164" t="s">
        <v>193</v>
      </c>
      <c r="R110" s="165"/>
      <c r="S110" s="164" t="s">
        <v>193</v>
      </c>
      <c r="T110" s="164" t="s">
        <v>193</v>
      </c>
      <c r="U110" s="164" t="s">
        <v>193</v>
      </c>
    </row>
    <row r="111" spans="2:25" x14ac:dyDescent="0.3">
      <c r="B111" s="2"/>
      <c r="I111" s="226"/>
    </row>
  </sheetData>
  <sheetProtection sheet="1" objects="1" scenarios="1"/>
  <mergeCells count="1">
    <mergeCell ref="K7:M7"/>
  </mergeCells>
  <conditionalFormatting sqref="N110 R110">
    <cfRule type="expression" dxfId="197" priority="53">
      <formula>IF(N109&lt;&gt;1,TRUE,FALSE)</formula>
    </cfRule>
  </conditionalFormatting>
  <conditionalFormatting sqref="K39:M39 O73:Q73 S107:U108">
    <cfRule type="cellIs" dxfId="196" priority="52" operator="notEqual">
      <formula>1</formula>
    </cfRule>
  </conditionalFormatting>
  <conditionalFormatting sqref="K110:M110">
    <cfRule type="expression" dxfId="195" priority="38">
      <formula>IF(K109&lt;&gt;1,TRUE,FALSE)</formula>
    </cfRule>
  </conditionalFormatting>
  <conditionalFormatting sqref="O110:Q110">
    <cfRule type="expression" dxfId="194" priority="37">
      <formula>IF(O109&lt;&gt;1,TRUE,FALSE)</formula>
    </cfRule>
  </conditionalFormatting>
  <conditionalFormatting sqref="S110:U110">
    <cfRule type="expression" dxfId="193" priority="36">
      <formula>IF(S109&lt;&gt;1,TRUE,FALSE)</formula>
    </cfRule>
  </conditionalFormatting>
  <conditionalFormatting sqref="O73:Q73 K39:M39">
    <cfRule type="expression" dxfId="192" priority="35">
      <formula>ROUND(K39,10)=1</formula>
    </cfRule>
  </conditionalFormatting>
  <conditionalFormatting sqref="S107:U107">
    <cfRule type="expression" dxfId="191" priority="34">
      <formula>ROUND(S107,10)=1</formula>
    </cfRule>
  </conditionalFormatting>
  <conditionalFormatting sqref="K109:M109">
    <cfRule type="cellIs" dxfId="190" priority="33" operator="notEqual">
      <formula>1</formula>
    </cfRule>
  </conditionalFormatting>
  <conditionalFormatting sqref="K109:M109">
    <cfRule type="expression" dxfId="189" priority="32">
      <formula>ROUND(K109,10)=1</formula>
    </cfRule>
  </conditionalFormatting>
  <conditionalFormatting sqref="O109:Q109">
    <cfRule type="cellIs" dxfId="188" priority="29" operator="notEqual">
      <formula>1</formula>
    </cfRule>
  </conditionalFormatting>
  <conditionalFormatting sqref="O109:Q109">
    <cfRule type="expression" dxfId="187" priority="28">
      <formula>ROUND(O109,10)=1</formula>
    </cfRule>
  </conditionalFormatting>
  <conditionalFormatting sqref="S109:U109">
    <cfRule type="cellIs" dxfId="186" priority="27" operator="notEqual">
      <formula>1</formula>
    </cfRule>
  </conditionalFormatting>
  <conditionalFormatting sqref="S109:U109">
    <cfRule type="expression" dxfId="185" priority="26">
      <formula>ROUND(S109,10)=1</formula>
    </cfRule>
  </conditionalFormatting>
  <conditionalFormatting sqref="I108">
    <cfRule type="expression" dxfId="184" priority="10">
      <formula>amd(J107&lt;&gt;1,J107&lt;&gt;"n/a")</formula>
    </cfRule>
  </conditionalFormatting>
  <conditionalFormatting sqref="I40">
    <cfRule type="expression" dxfId="183" priority="8">
      <formula>ROUND(J39,10)&lt;&gt;1</formula>
    </cfRule>
  </conditionalFormatting>
  <conditionalFormatting sqref="I107">
    <cfRule type="expression" dxfId="182" priority="6">
      <formula>ROUND(J107,10)=1</formula>
    </cfRule>
  </conditionalFormatting>
  <conditionalFormatting sqref="I73">
    <cfRule type="expression" dxfId="181" priority="5">
      <formula>ROUND(J73,10)=1</formula>
    </cfRule>
  </conditionalFormatting>
  <conditionalFormatting sqref="I39">
    <cfRule type="expression" dxfId="180" priority="4">
      <formula>ROUND(J39,10)=1</formula>
    </cfRule>
  </conditionalFormatting>
  <conditionalFormatting sqref="I74">
    <cfRule type="expression" dxfId="179" priority="3">
      <formula>ROUND(J73,10)&lt;&gt;1</formula>
    </cfRule>
  </conditionalFormatting>
  <conditionalFormatting sqref="I110">
    <cfRule type="expression" dxfId="178" priority="2">
      <formula>ROUND(J109,10)&lt;&gt;1</formula>
    </cfRule>
  </conditionalFormatting>
  <conditionalFormatting sqref="I109">
    <cfRule type="expression" dxfId="177" priority="1">
      <formula>ROUND(J109,10)=1</formula>
    </cfRule>
  </conditionalFormatting>
  <dataValidations count="1">
    <dataValidation type="list" allowBlank="1" showInputMessage="1" showErrorMessage="1" sqref="G43:G72 C43:C72 G77:G106 C77:C106 E77:E106 E43:E72 G9:G38 C9:C38 E9:E38">
      <formula1>ARVs</formula1>
    </dataValidation>
  </dataValidations>
  <pageMargins left="0.7" right="0.7" top="0.75" bottom="0.75" header="0.3" footer="0.3"/>
  <pageSetup orientation="portrait" r:id="rId1"/>
  <ignoredErrors>
    <ignoredError sqref="I39 I73 I10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79998168889431442"/>
  </sheetPr>
  <dimension ref="A1:XDS127"/>
  <sheetViews>
    <sheetView showGridLines="0" zoomScale="85" zoomScaleNormal="85" workbookViewId="0">
      <pane ySplit="2" topLeftCell="A3" activePane="bottomLeft" state="frozen"/>
      <selection pane="bottomLeft" activeCell="B2" sqref="B2"/>
    </sheetView>
  </sheetViews>
  <sheetFormatPr defaultRowHeight="14.4" x14ac:dyDescent="0.3"/>
  <cols>
    <col min="1" max="1" width="2" customWidth="1"/>
    <col min="2" max="2" width="12.88671875" customWidth="1"/>
    <col min="3" max="3" width="14.6640625" bestFit="1" customWidth="1"/>
    <col min="4" max="4" width="14.44140625" bestFit="1" customWidth="1"/>
    <col min="5" max="6" width="5.5546875" bestFit="1" customWidth="1"/>
    <col min="7" max="7" width="11.33203125" bestFit="1" customWidth="1"/>
    <col min="8" max="8" width="9.6640625" customWidth="1"/>
    <col min="9" max="9" width="10.109375" customWidth="1"/>
    <col min="10" max="10" width="15.109375" customWidth="1"/>
    <col min="11" max="11" width="9" customWidth="1"/>
    <col min="12" max="12" width="7.44140625" bestFit="1" customWidth="1"/>
    <col min="13" max="13" width="8.109375" customWidth="1"/>
    <col min="14" max="14" width="7.44140625" bestFit="1" customWidth="1"/>
    <col min="15" max="15" width="8" bestFit="1" customWidth="1"/>
    <col min="16" max="16" width="7.44140625" bestFit="1" customWidth="1"/>
    <col min="17" max="17" width="8.33203125" customWidth="1"/>
    <col min="18" max="47" width="7.44140625" bestFit="1" customWidth="1"/>
    <col min="48" max="48" width="6.44140625" bestFit="1" customWidth="1"/>
    <col min="49" max="49" width="32.6640625" bestFit="1" customWidth="1"/>
    <col min="50" max="54" width="6.44140625" bestFit="1" customWidth="1"/>
    <col min="55" max="55" width="8.44140625" customWidth="1"/>
    <col min="56" max="56" width="6.44140625" bestFit="1" customWidth="1"/>
    <col min="57" max="57" width="8.33203125" customWidth="1"/>
    <col min="58" max="63" width="6.44140625" bestFit="1" customWidth="1"/>
    <col min="64" max="64" width="6" bestFit="1" customWidth="1"/>
    <col min="65" max="65" width="3.109375" bestFit="1" customWidth="1"/>
    <col min="66" max="66" width="3.5546875" bestFit="1" customWidth="1"/>
    <col min="67" max="68" width="3.109375" bestFit="1" customWidth="1"/>
    <col min="69" max="69" width="3.5546875" bestFit="1" customWidth="1"/>
    <col min="70" max="71" width="3.109375" bestFit="1" customWidth="1"/>
    <col min="72" max="72" width="3.5546875" bestFit="1" customWidth="1"/>
    <col min="73" max="74" width="3.109375" bestFit="1" customWidth="1"/>
    <col min="75" max="75" width="3.5546875" bestFit="1" customWidth="1"/>
    <col min="76" max="77" width="3.109375" bestFit="1" customWidth="1"/>
    <col min="78" max="78" width="4.5546875" bestFit="1" customWidth="1"/>
    <col min="79" max="80" width="3.109375" bestFit="1" customWidth="1"/>
    <col min="81" max="81" width="4.5546875" bestFit="1" customWidth="1"/>
    <col min="82" max="83" width="3.109375" bestFit="1" customWidth="1"/>
    <col min="84" max="84" width="4.5546875" bestFit="1" customWidth="1"/>
    <col min="85" max="85" width="3.109375" bestFit="1" customWidth="1"/>
    <col min="86" max="86" width="3.5546875" customWidth="1"/>
    <col min="87" max="87" width="29" bestFit="1" customWidth="1"/>
    <col min="88" max="88" width="2.44140625" bestFit="1" customWidth="1"/>
    <col min="89" max="89" width="3.5546875" bestFit="1" customWidth="1"/>
    <col min="90" max="90" width="2.44140625" bestFit="1" customWidth="1"/>
    <col min="91" max="91" width="7.44140625" bestFit="1" customWidth="1"/>
    <col min="92" max="92" width="3.5546875" bestFit="1" customWidth="1"/>
    <col min="93" max="93" width="7.44140625" bestFit="1" customWidth="1"/>
    <col min="94" max="94" width="2.44140625" bestFit="1" customWidth="1"/>
    <col min="95" max="95" width="4.88671875" bestFit="1" customWidth="1"/>
    <col min="96" max="96" width="2.44140625" bestFit="1" customWidth="1"/>
    <col min="97" max="97" width="4.88671875" bestFit="1" customWidth="1"/>
    <col min="98" max="98" width="3.5546875" bestFit="1" customWidth="1"/>
    <col min="99" max="99" width="4.88671875" bestFit="1" customWidth="1"/>
    <col min="100" max="100" width="3.109375" bestFit="1" customWidth="1"/>
    <col min="101" max="101" width="3.5546875" bestFit="1" customWidth="1"/>
    <col min="102" max="103" width="3.109375" bestFit="1" customWidth="1"/>
    <col min="104" max="104" width="3.5546875" bestFit="1" customWidth="1"/>
    <col min="105" max="106" width="3.109375" bestFit="1" customWidth="1"/>
    <col min="107" max="107" width="3.5546875" bestFit="1" customWidth="1"/>
    <col min="108" max="109" width="3.109375" bestFit="1" customWidth="1"/>
    <col min="110" max="110" width="3.5546875" bestFit="1" customWidth="1"/>
    <col min="111" max="112" width="3.109375" bestFit="1" customWidth="1"/>
    <col min="113" max="113" width="3.5546875" bestFit="1" customWidth="1"/>
    <col min="114" max="115" width="3.109375" bestFit="1" customWidth="1"/>
    <col min="116" max="116" width="4.5546875" bestFit="1" customWidth="1"/>
    <col min="117" max="117" width="3.109375" bestFit="1" customWidth="1"/>
    <col min="118" max="118" width="38.88671875" bestFit="1" customWidth="1"/>
    <col min="119" max="119" width="4.5546875" bestFit="1" customWidth="1"/>
    <col min="120" max="121" width="3.109375" bestFit="1" customWidth="1"/>
    <col min="122" max="122" width="4.5546875" bestFit="1" customWidth="1"/>
    <col min="123" max="123" width="3.109375" bestFit="1" customWidth="1"/>
  </cols>
  <sheetData>
    <row r="1" spans="2:16347" ht="15" x14ac:dyDescent="0.25">
      <c r="I1" s="108" t="str">
        <f>$DN$10</f>
        <v>ERROR: Ensure regimens match 1L/2L/3L.</v>
      </c>
    </row>
    <row r="2" spans="2:16347" s="1" customFormat="1" ht="26.25" x14ac:dyDescent="0.4">
      <c r="B2" s="61" t="s">
        <v>312</v>
      </c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</row>
    <row r="3" spans="2:16347" ht="15" x14ac:dyDescent="0.25">
      <c r="B3" s="2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</row>
    <row r="4" spans="2:16347" ht="15" x14ac:dyDescent="0.25">
      <c r="B4" s="2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</row>
    <row r="5" spans="2:16347" ht="18.75" x14ac:dyDescent="0.3">
      <c r="B5" s="64" t="e">
        <f ca="1">IF(SUM(L35:AU127)&gt;0.0000001,(IFERROR(IF(SUM($L$35:$AU$127)&lt;&gt;SUM($AX$35:$CG$127,$CJ$35:$DS$127),"Switches manually entered (read cell '"&amp;CELL("address",B34)&amp;"', below)!!","Regimen Substitution Table"),"Complete table")),"Regimen Substitution Table")</f>
        <v>#VALUE!</v>
      </c>
      <c r="C5" s="64"/>
      <c r="D5" s="64"/>
      <c r="E5" s="64"/>
      <c r="F5" s="64"/>
      <c r="G5" s="64"/>
      <c r="H5" s="64"/>
      <c r="J5" s="251" t="s">
        <v>145</v>
      </c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</row>
    <row r="6" spans="2:16347" ht="15" x14ac:dyDescent="0.25">
      <c r="B6" s="378" t="s">
        <v>275</v>
      </c>
      <c r="J6" s="243" t="s">
        <v>129</v>
      </c>
      <c r="K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</row>
    <row r="7" spans="2:16347" ht="15" x14ac:dyDescent="0.25">
      <c r="B7" s="113" t="s">
        <v>142</v>
      </c>
      <c r="C7" s="114" t="s">
        <v>146</v>
      </c>
      <c r="D7" s="37"/>
      <c r="E7" s="114" t="s">
        <v>135</v>
      </c>
      <c r="F7" s="37"/>
      <c r="G7" s="37" t="s">
        <v>136</v>
      </c>
      <c r="H7" s="38" t="s">
        <v>136</v>
      </c>
      <c r="J7" s="216"/>
      <c r="K7" s="216"/>
      <c r="L7" s="298"/>
      <c r="M7" s="299" t="s">
        <v>56</v>
      </c>
      <c r="N7" s="300"/>
      <c r="O7" s="301"/>
      <c r="P7" s="302" t="s">
        <v>57</v>
      </c>
      <c r="Q7" s="303"/>
      <c r="R7" s="298"/>
      <c r="S7" s="299" t="s">
        <v>58</v>
      </c>
      <c r="T7" s="300"/>
      <c r="U7" s="301"/>
      <c r="V7" s="302" t="s">
        <v>59</v>
      </c>
      <c r="W7" s="303"/>
      <c r="X7" s="298"/>
      <c r="Y7" s="299" t="s">
        <v>60</v>
      </c>
      <c r="Z7" s="300"/>
      <c r="AA7" s="301"/>
      <c r="AB7" s="302" t="s">
        <v>61</v>
      </c>
      <c r="AC7" s="303"/>
      <c r="AD7" s="298"/>
      <c r="AE7" s="299" t="s">
        <v>62</v>
      </c>
      <c r="AF7" s="300"/>
      <c r="AG7" s="301"/>
      <c r="AH7" s="302" t="s">
        <v>63</v>
      </c>
      <c r="AI7" s="303"/>
      <c r="AJ7" s="298"/>
      <c r="AK7" s="299" t="s">
        <v>64</v>
      </c>
      <c r="AL7" s="300"/>
      <c r="AM7" s="301"/>
      <c r="AN7" s="302" t="s">
        <v>65</v>
      </c>
      <c r="AO7" s="303"/>
      <c r="AP7" s="298"/>
      <c r="AQ7" s="299" t="s">
        <v>66</v>
      </c>
      <c r="AR7" s="300"/>
      <c r="AS7" s="301"/>
      <c r="AT7" s="302" t="s">
        <v>67</v>
      </c>
      <c r="AU7" s="303"/>
      <c r="AV7" s="216"/>
      <c r="AW7" s="216"/>
      <c r="DN7" t="s">
        <v>6</v>
      </c>
    </row>
    <row r="8" spans="2:16347" ht="15" x14ac:dyDescent="0.25">
      <c r="B8" s="115" t="s">
        <v>141</v>
      </c>
      <c r="C8" s="112" t="s">
        <v>132</v>
      </c>
      <c r="D8" s="112" t="s">
        <v>133</v>
      </c>
      <c r="E8" s="112" t="s">
        <v>55</v>
      </c>
      <c r="F8" s="112" t="s">
        <v>134</v>
      </c>
      <c r="G8" s="112" t="s">
        <v>194</v>
      </c>
      <c r="H8" s="116" t="s">
        <v>137</v>
      </c>
      <c r="J8" s="304"/>
      <c r="K8" s="305" t="s">
        <v>55</v>
      </c>
      <c r="L8" s="305" t="s">
        <v>31</v>
      </c>
      <c r="M8" s="305" t="s">
        <v>32</v>
      </c>
      <c r="N8" s="305" t="s">
        <v>33</v>
      </c>
      <c r="O8" s="305" t="s">
        <v>34</v>
      </c>
      <c r="P8" s="305" t="s">
        <v>35</v>
      </c>
      <c r="Q8" s="305" t="s">
        <v>36</v>
      </c>
      <c r="R8" s="305" t="s">
        <v>37</v>
      </c>
      <c r="S8" s="305" t="s">
        <v>38</v>
      </c>
      <c r="T8" s="305" t="s">
        <v>39</v>
      </c>
      <c r="U8" s="305" t="s">
        <v>40</v>
      </c>
      <c r="V8" s="305" t="s">
        <v>41</v>
      </c>
      <c r="W8" s="305" t="s">
        <v>42</v>
      </c>
      <c r="X8" s="305" t="s">
        <v>43</v>
      </c>
      <c r="Y8" s="305" t="s">
        <v>44</v>
      </c>
      <c r="Z8" s="305" t="s">
        <v>45</v>
      </c>
      <c r="AA8" s="305" t="s">
        <v>46</v>
      </c>
      <c r="AB8" s="305" t="s">
        <v>47</v>
      </c>
      <c r="AC8" s="305" t="s">
        <v>48</v>
      </c>
      <c r="AD8" s="305" t="s">
        <v>49</v>
      </c>
      <c r="AE8" s="305" t="s">
        <v>50</v>
      </c>
      <c r="AF8" s="305" t="s">
        <v>51</v>
      </c>
      <c r="AG8" s="305" t="s">
        <v>52</v>
      </c>
      <c r="AH8" s="305" t="s">
        <v>53</v>
      </c>
      <c r="AI8" s="305" t="s">
        <v>54</v>
      </c>
      <c r="AJ8" s="305" t="s">
        <v>68</v>
      </c>
      <c r="AK8" s="305" t="s">
        <v>69</v>
      </c>
      <c r="AL8" s="305" t="s">
        <v>70</v>
      </c>
      <c r="AM8" s="305" t="s">
        <v>71</v>
      </c>
      <c r="AN8" s="305" t="s">
        <v>72</v>
      </c>
      <c r="AO8" s="305" t="s">
        <v>73</v>
      </c>
      <c r="AP8" s="305" t="s">
        <v>74</v>
      </c>
      <c r="AQ8" s="305" t="s">
        <v>75</v>
      </c>
      <c r="AR8" s="305" t="s">
        <v>76</v>
      </c>
      <c r="AS8" s="305" t="s">
        <v>77</v>
      </c>
      <c r="AT8" s="305" t="s">
        <v>78</v>
      </c>
      <c r="AU8" s="305" t="s">
        <v>79</v>
      </c>
      <c r="AV8" s="216"/>
      <c r="AW8" s="216"/>
      <c r="DN8" t="s">
        <v>22</v>
      </c>
    </row>
    <row r="9" spans="2:16347" ht="15" x14ac:dyDescent="0.25">
      <c r="B9" s="205"/>
      <c r="C9" s="205"/>
      <c r="D9" s="205"/>
      <c r="E9" s="206"/>
      <c r="F9" s="206"/>
      <c r="G9" s="207"/>
      <c r="H9" s="170">
        <f>1-(1+($G9*-1))^(1/(F9-E9+1))</f>
        <v>0</v>
      </c>
      <c r="I9" s="109" t="str">
        <f t="shared" ref="I9:I28" si="0">IF(ISERROR(VLOOKUP(C9,IF($B9=$DN$7,$J$35:$J$63,IF($B9=$DN$8,$J$66:$J$95,IF($B9=$DN$9,$J$98:$J$127,0))),1,0)&amp;VLOOKUP(D9,IF($B9=$DN$7,$J$35:$J$63,IF($B9=$DN$8,$J$66:$J$95,IF($B9=$DN$9,$J$98:$J$127,0))),1,0)),IF(AND(ISBLANK(C9),ISBLANK(D9)),"",$DN$10),"")</f>
        <v/>
      </c>
      <c r="J9" s="306">
        <f t="shared" ref="J9:J28" si="1">C9</f>
        <v>0</v>
      </c>
      <c r="K9" s="307">
        <f>IFERROR(IF($B9=$DN$7,VLOOKUP($C9,'6. Patients'!$C$10:$AQ$39,COLUMNS('6. Patients'!$C$8:G$8),0),IF($B9=$DN$8,VLOOKUP($C9,'6. Patients'!$C$43:$AQ$73,COLUMNS('6. Patients'!$C$8:G$8),0),VLOOKUP($C9,'6. Patients'!$C$78:$AQ$107,COLUMNS('6. Patients'!$C$8:G$8),0))),0)</f>
        <v>0</v>
      </c>
      <c r="L9" s="307">
        <f>IFERROR(IF($B9=$DN$7,VLOOKUP($C9,'6. Patients'!$C$10:$AQ$39,COLUMNS('6. Patients'!$C$8:H$8),0),IF($B9=$DN$8,VLOOKUP($C9,'6. Patients'!$C$43:$AQ$73,COLUMNS('6. Patients'!$C$8:H$8),0),VLOOKUP($C9,'6. Patients'!$C$78:$AQ$107,COLUMNS('6. Patients'!$C$8:H$8),0))),0)</f>
        <v>0</v>
      </c>
      <c r="M9" s="307">
        <f>IFERROR(IF($B9=$DN$7,VLOOKUP($C9,'6. Patients'!$C$10:$AQ$39,COLUMNS('6. Patients'!$C$8:I$8),0),IF($B9=$DN$8,VLOOKUP($C9,'6. Patients'!$C$43:$AQ$73,COLUMNS('6. Patients'!$C$8:I$8),0),VLOOKUP($C9,'6. Patients'!$C$78:$AQ$107,COLUMNS('6. Patients'!$C$8:I$8),0))),0)</f>
        <v>0</v>
      </c>
      <c r="N9" s="307">
        <f>IFERROR(IF($B9=$DN$7,VLOOKUP($C9,'6. Patients'!$C$10:$AQ$39,COLUMNS('6. Patients'!$C$8:J$8),0),IF($B9=$DN$8,VLOOKUP($C9,'6. Patients'!$C$43:$AQ$73,COLUMNS('6. Patients'!$C$8:J$8),0),VLOOKUP($C9,'6. Patients'!$C$78:$AQ$107,COLUMNS('6. Patients'!$C$8:J$8),0))),0)</f>
        <v>0</v>
      </c>
      <c r="O9" s="307">
        <f>IFERROR(IF($B9=$DN$7,VLOOKUP($C9,'6. Patients'!$C$10:$AQ$39,COLUMNS('6. Patients'!$C$8:K$8),0),IF($B9=$DN$8,VLOOKUP($C9,'6. Patients'!$C$43:$AQ$73,COLUMNS('6. Patients'!$C$8:K$8),0),VLOOKUP($C9,'6. Patients'!$C$78:$AQ$107,COLUMNS('6. Patients'!$C$8:K$8),0))),0)</f>
        <v>0</v>
      </c>
      <c r="P9" s="307">
        <f>IFERROR(IF($B9=$DN$7,VLOOKUP($C9,'6. Patients'!$C$10:$AQ$39,COLUMNS('6. Patients'!$C$8:L$8),0),IF($B9=$DN$8,VLOOKUP($C9,'6. Patients'!$C$43:$AQ$73,COLUMNS('6. Patients'!$C$8:L$8),0),VLOOKUP($C9,'6. Patients'!$C$78:$AQ$107,COLUMNS('6. Patients'!$C$8:L$8),0))),0)</f>
        <v>0</v>
      </c>
      <c r="Q9" s="307">
        <f>IFERROR(IF($B9=$DN$7,VLOOKUP($C9,'6. Patients'!$C$10:$AQ$39,COLUMNS('6. Patients'!$C$8:M$8),0),IF($B9=$DN$8,VLOOKUP($C9,'6. Patients'!$C$43:$AQ$73,COLUMNS('6. Patients'!$C$8:M$8),0),VLOOKUP($C9,'6. Patients'!$C$78:$AQ$107,COLUMNS('6. Patients'!$C$8:M$8),0))),0)</f>
        <v>0</v>
      </c>
      <c r="R9" s="307">
        <f>IFERROR(IF($B9=$DN$7,VLOOKUP($C9,'6. Patients'!$C$10:$AQ$39,COLUMNS('6. Patients'!$C$8:N$8),0),IF($B9=$DN$8,VLOOKUP($C9,'6. Patients'!$C$43:$AQ$73,COLUMNS('6. Patients'!$C$8:N$8),0),VLOOKUP($C9,'6. Patients'!$C$78:$AQ$107,COLUMNS('6. Patients'!$C$8:N$8),0))),0)</f>
        <v>0</v>
      </c>
      <c r="S9" s="307">
        <f>IFERROR(IF($B9=$DN$7,VLOOKUP($C9,'6. Patients'!$C$10:$AQ$39,COLUMNS('6. Patients'!$C$8:O$8),0),IF($B9=$DN$8,VLOOKUP($C9,'6. Patients'!$C$43:$AQ$73,COLUMNS('6. Patients'!$C$8:O$8),0),VLOOKUP($C9,'6. Patients'!$C$78:$AQ$107,COLUMNS('6. Patients'!$C$8:O$8),0))),0)</f>
        <v>0</v>
      </c>
      <c r="T9" s="307">
        <f>IFERROR(IF($B9=$DN$7,VLOOKUP($C9,'6. Patients'!$C$10:$AQ$39,COLUMNS('6. Patients'!$C$8:P$8),0),IF($B9=$DN$8,VLOOKUP($C9,'6. Patients'!$C$43:$AQ$73,COLUMNS('6. Patients'!$C$8:P$8),0),VLOOKUP($C9,'6. Patients'!$C$78:$AQ$107,COLUMNS('6. Patients'!$C$8:P$8),0))),0)</f>
        <v>0</v>
      </c>
      <c r="U9" s="307">
        <f>IFERROR(IF($B9=$DN$7,VLOOKUP($C9,'6. Patients'!$C$10:$AQ$39,COLUMNS('6. Patients'!$C$8:Q$8),0),IF($B9=$DN$8,VLOOKUP($C9,'6. Patients'!$C$43:$AQ$73,COLUMNS('6. Patients'!$C$8:Q$8),0),VLOOKUP($C9,'6. Patients'!$C$78:$AQ$107,COLUMNS('6. Patients'!$C$8:Q$8),0))),0)</f>
        <v>0</v>
      </c>
      <c r="V9" s="307">
        <f>IFERROR(IF($B9=$DN$7,VLOOKUP($C9,'6. Patients'!$C$10:$AQ$39,COLUMNS('6. Patients'!$C$8:R$8),0),IF($B9=$DN$8,VLOOKUP($C9,'6. Patients'!$C$43:$AQ$73,COLUMNS('6. Patients'!$C$8:R$8),0),VLOOKUP($C9,'6. Patients'!$C$78:$AQ$107,COLUMNS('6. Patients'!$C$8:R$8),0))),0)</f>
        <v>0</v>
      </c>
      <c r="W9" s="307">
        <f>IFERROR(IF($B9=$DN$7,VLOOKUP($C9,'6. Patients'!$C$10:$AQ$39,COLUMNS('6. Patients'!$C$8:S$8),0),IF($B9=$DN$8,VLOOKUP($C9,'6. Patients'!$C$43:$AQ$73,COLUMNS('6. Patients'!$C$8:S$8),0),VLOOKUP($C9,'6. Patients'!$C$78:$AQ$107,COLUMNS('6. Patients'!$C$8:S$8),0))),0)</f>
        <v>0</v>
      </c>
      <c r="X9" s="307">
        <f>IFERROR(IF($B9=$DN$7,VLOOKUP($C9,'6. Patients'!$C$10:$AQ$39,COLUMNS('6. Patients'!$C$8:T$8),0),IF($B9=$DN$8,VLOOKUP($C9,'6. Patients'!$C$43:$AQ$73,COLUMNS('6. Patients'!$C$8:T$8),0),VLOOKUP($C9,'6. Patients'!$C$78:$AQ$107,COLUMNS('6. Patients'!$C$8:T$8),0))),0)</f>
        <v>0</v>
      </c>
      <c r="Y9" s="307">
        <f>IFERROR(IF($B9=$DN$7,VLOOKUP($C9,'6. Patients'!$C$10:$AQ$39,COLUMNS('6. Patients'!$C$8:U$8),0),IF($B9=$DN$8,VLOOKUP($C9,'6. Patients'!$C$43:$AQ$73,COLUMNS('6. Patients'!$C$8:U$8),0),VLOOKUP($C9,'6. Patients'!$C$78:$AQ$107,COLUMNS('6. Patients'!$C$8:U$8),0))),0)</f>
        <v>0</v>
      </c>
      <c r="Z9" s="307">
        <f>IFERROR(IF($B9=$DN$7,VLOOKUP($C9,'6. Patients'!$C$10:$AQ$39,COLUMNS('6. Patients'!$C$8:V$8),0),IF($B9=$DN$8,VLOOKUP($C9,'6. Patients'!$C$43:$AQ$73,COLUMNS('6. Patients'!$C$8:V$8),0),VLOOKUP($C9,'6. Patients'!$C$78:$AQ$107,COLUMNS('6. Patients'!$C$8:V$8),0))),0)</f>
        <v>0</v>
      </c>
      <c r="AA9" s="307">
        <f>IFERROR(IF($B9=$DN$7,VLOOKUP($C9,'6. Patients'!$C$10:$AQ$39,COLUMNS('6. Patients'!$C$8:W$8),0),IF($B9=$DN$8,VLOOKUP($C9,'6. Patients'!$C$43:$AQ$73,COLUMNS('6. Patients'!$C$8:W$8),0),VLOOKUP($C9,'6. Patients'!$C$78:$AQ$107,COLUMNS('6. Patients'!$C$8:W$8),0))),0)</f>
        <v>0</v>
      </c>
      <c r="AB9" s="307">
        <f>IFERROR(IF($B9=$DN$7,VLOOKUP($C9,'6. Patients'!$C$10:$AQ$39,COLUMNS('6. Patients'!$C$8:X$8),0),IF($B9=$DN$8,VLOOKUP($C9,'6. Patients'!$C$43:$AQ$73,COLUMNS('6. Patients'!$C$8:X$8),0),VLOOKUP($C9,'6. Patients'!$C$78:$AQ$107,COLUMNS('6. Patients'!$C$8:X$8),0))),0)</f>
        <v>0</v>
      </c>
      <c r="AC9" s="307">
        <f>IFERROR(IF($B9=$DN$7,VLOOKUP($C9,'6. Patients'!$C$10:$AQ$39,COLUMNS('6. Patients'!$C$8:Y$8),0),IF($B9=$DN$8,VLOOKUP($C9,'6. Patients'!$C$43:$AQ$73,COLUMNS('6. Patients'!$C$8:Y$8),0),VLOOKUP($C9,'6. Patients'!$C$78:$AQ$107,COLUMNS('6. Patients'!$C$8:Y$8),0))),0)</f>
        <v>0</v>
      </c>
      <c r="AD9" s="307">
        <f>IFERROR(IF($B9=$DN$7,VLOOKUP($C9,'6. Patients'!$C$10:$AQ$39,COLUMNS('6. Patients'!$C$8:Z$8),0),IF($B9=$DN$8,VLOOKUP($C9,'6. Patients'!$C$43:$AQ$73,COLUMNS('6. Patients'!$C$8:Z$8),0),VLOOKUP($C9,'6. Patients'!$C$78:$AQ$107,COLUMNS('6. Patients'!$C$8:Z$8),0))),0)</f>
        <v>0</v>
      </c>
      <c r="AE9" s="307">
        <f>IFERROR(IF($B9=$DN$7,VLOOKUP($C9,'6. Patients'!$C$10:$AQ$39,COLUMNS('6. Patients'!$C$8:AA$8),0),IF($B9=$DN$8,VLOOKUP($C9,'6. Patients'!$C$43:$AQ$73,COLUMNS('6. Patients'!$C$8:AA$8),0),VLOOKUP($C9,'6. Patients'!$C$78:$AQ$107,COLUMNS('6. Patients'!$C$8:AA$8),0))),0)</f>
        <v>0</v>
      </c>
      <c r="AF9" s="307">
        <f>IFERROR(IF($B9=$DN$7,VLOOKUP($C9,'6. Patients'!$C$10:$AQ$39,COLUMNS('6. Patients'!$C$8:AB$8),0),IF($B9=$DN$8,VLOOKUP($C9,'6. Patients'!$C$43:$AQ$73,COLUMNS('6. Patients'!$C$8:AB$8),0),VLOOKUP($C9,'6. Patients'!$C$78:$AQ$107,COLUMNS('6. Patients'!$C$8:AB$8),0))),0)</f>
        <v>0</v>
      </c>
      <c r="AG9" s="307">
        <f>IFERROR(IF($B9=$DN$7,VLOOKUP($C9,'6. Patients'!$C$10:$AQ$39,COLUMNS('6. Patients'!$C$8:AC$8),0),IF($B9=$DN$8,VLOOKUP($C9,'6. Patients'!$C$43:$AQ$73,COLUMNS('6. Patients'!$C$8:AC$8),0),VLOOKUP($C9,'6. Patients'!$C$78:$AQ$107,COLUMNS('6. Patients'!$C$8:AC$8),0))),0)</f>
        <v>0</v>
      </c>
      <c r="AH9" s="307">
        <f>IFERROR(IF($B9=$DN$7,VLOOKUP($C9,'6. Patients'!$C$10:$AQ$39,COLUMNS('6. Patients'!$C$8:AD$8),0),IF($B9=$DN$8,VLOOKUP($C9,'6. Patients'!$C$43:$AQ$73,COLUMNS('6. Patients'!$C$8:AD$8),0),VLOOKUP($C9,'6. Patients'!$C$78:$AQ$107,COLUMNS('6. Patients'!$C$8:AD$8),0))),0)</f>
        <v>0</v>
      </c>
      <c r="AI9" s="307">
        <f>IFERROR(IF($B9=$DN$7,VLOOKUP($C9,'6. Patients'!$C$10:$AQ$39,COLUMNS('6. Patients'!$C$8:AE$8),0),IF($B9=$DN$8,VLOOKUP($C9,'6. Patients'!$C$43:$AQ$73,COLUMNS('6. Patients'!$C$8:AE$8),0),VLOOKUP($C9,'6. Patients'!$C$78:$AQ$107,COLUMNS('6. Patients'!$C$8:AE$8),0))),0)</f>
        <v>0</v>
      </c>
      <c r="AJ9" s="307">
        <f>IFERROR(IF($B9=$DN$7,VLOOKUP($C9,'6. Patients'!$C$10:$AQ$39,COLUMNS('6. Patients'!$C$8:AF$8),0),IF($B9=$DN$8,VLOOKUP($C9,'6. Patients'!$C$43:$AQ$73,COLUMNS('6. Patients'!$C$8:AF$8),0),VLOOKUP($C9,'6. Patients'!$C$78:$AQ$107,COLUMNS('6. Patients'!$C$8:AF$8),0))),0)</f>
        <v>0</v>
      </c>
      <c r="AK9" s="307">
        <f>IFERROR(IF($B9=$DN$7,VLOOKUP($C9,'6. Patients'!$C$10:$AQ$39,COLUMNS('6. Patients'!$C$8:AG$8),0),IF($B9=$DN$8,VLOOKUP($C9,'6. Patients'!$C$43:$AQ$73,COLUMNS('6. Patients'!$C$8:AG$8),0),VLOOKUP($C9,'6. Patients'!$C$78:$AQ$107,COLUMNS('6. Patients'!$C$8:AG$8),0))),0)</f>
        <v>0</v>
      </c>
      <c r="AL9" s="307">
        <f>IFERROR(IF($B9=$DN$7,VLOOKUP($C9,'6. Patients'!$C$10:$AQ$39,COLUMNS('6. Patients'!$C$8:AH$8),0),IF($B9=$DN$8,VLOOKUP($C9,'6. Patients'!$C$43:$AQ$73,COLUMNS('6. Patients'!$C$8:AH$8),0),VLOOKUP($C9,'6. Patients'!$C$78:$AQ$107,COLUMNS('6. Patients'!$C$8:AH$8),0))),0)</f>
        <v>0</v>
      </c>
      <c r="AM9" s="307">
        <f>IFERROR(IF($B9=$DN$7,VLOOKUP($C9,'6. Patients'!$C$10:$AQ$39,COLUMNS('6. Patients'!$C$8:AI$8),0),IF($B9=$DN$8,VLOOKUP($C9,'6. Patients'!$C$43:$AQ$73,COLUMNS('6. Patients'!$C$8:AI$8),0),VLOOKUP($C9,'6. Patients'!$C$78:$AQ$107,COLUMNS('6. Patients'!$C$8:AI$8),0))),0)</f>
        <v>0</v>
      </c>
      <c r="AN9" s="307">
        <f>IFERROR(IF($B9=$DN$7,VLOOKUP($C9,'6. Patients'!$C$10:$AQ$39,COLUMNS('6. Patients'!$C$8:AJ$8),0),IF($B9=$DN$8,VLOOKUP($C9,'6. Patients'!$C$43:$AQ$73,COLUMNS('6. Patients'!$C$8:AJ$8),0),VLOOKUP($C9,'6. Patients'!$C$78:$AQ$107,COLUMNS('6. Patients'!$C$8:AJ$8),0))),0)</f>
        <v>0</v>
      </c>
      <c r="AO9" s="307">
        <f>IFERROR(IF($B9=$DN$7,VLOOKUP($C9,'6. Patients'!$C$10:$AQ$39,COLUMNS('6. Patients'!$C$8:AK$8),0),IF($B9=$DN$8,VLOOKUP($C9,'6. Patients'!$C$43:$AQ$73,COLUMNS('6. Patients'!$C$8:AK$8),0),VLOOKUP($C9,'6. Patients'!$C$78:$AQ$107,COLUMNS('6. Patients'!$C$8:AK$8),0))),0)</f>
        <v>0</v>
      </c>
      <c r="AP9" s="307">
        <f>IFERROR(IF($B9=$DN$7,VLOOKUP($C9,'6. Patients'!$C$10:$AQ$39,COLUMNS('6. Patients'!$C$8:AL$8),0),IF($B9=$DN$8,VLOOKUP($C9,'6. Patients'!$C$43:$AQ$73,COLUMNS('6. Patients'!$C$8:AL$8),0),VLOOKUP($C9,'6. Patients'!$C$78:$AQ$107,COLUMNS('6. Patients'!$C$8:AL$8),0))),0)</f>
        <v>0</v>
      </c>
      <c r="AQ9" s="307">
        <f>IFERROR(IF($B9=$DN$7,VLOOKUP($C9,'6. Patients'!$C$10:$AQ$39,COLUMNS('6. Patients'!$C$8:AM$8),0),IF($B9=$DN$8,VLOOKUP($C9,'6. Patients'!$C$43:$AQ$73,COLUMNS('6. Patients'!$C$8:AM$8),0),VLOOKUP($C9,'6. Patients'!$C$78:$AQ$107,COLUMNS('6. Patients'!$C$8:AM$8),0))),0)</f>
        <v>0</v>
      </c>
      <c r="AR9" s="307">
        <f>IFERROR(IF($B9=$DN$7,VLOOKUP($C9,'6. Patients'!$C$10:$AQ$39,COLUMNS('6. Patients'!$C$8:AN$8),0),IF($B9=$DN$8,VLOOKUP($C9,'6. Patients'!$C$43:$AQ$73,COLUMNS('6. Patients'!$C$8:AN$8),0),VLOOKUP($C9,'6. Patients'!$C$78:$AQ$107,COLUMNS('6. Patients'!$C$8:AN$8),0))),0)</f>
        <v>0</v>
      </c>
      <c r="AS9" s="307">
        <f>IFERROR(IF($B9=$DN$7,VLOOKUP($C9,'6. Patients'!$C$10:$AQ$39,COLUMNS('6. Patients'!$C$8:AO$8),0),IF($B9=$DN$8,VLOOKUP($C9,'6. Patients'!$C$43:$AQ$73,COLUMNS('6. Patients'!$C$8:AO$8),0),VLOOKUP($C9,'6. Patients'!$C$78:$AQ$107,COLUMNS('6. Patients'!$C$8:AO$8),0))),0)</f>
        <v>0</v>
      </c>
      <c r="AT9" s="307">
        <f>IFERROR(IF($B9=$DN$7,VLOOKUP($C9,'6. Patients'!$C$10:$AQ$39,COLUMNS('6. Patients'!$C$8:AP$8),0),IF($B9=$DN$8,VLOOKUP($C9,'6. Patients'!$C$43:$AQ$73,COLUMNS('6. Patients'!$C$8:AP$8),0),VLOOKUP($C9,'6. Patients'!$C$78:$AQ$107,COLUMNS('6. Patients'!$C$8:AP$8),0))),0)</f>
        <v>0</v>
      </c>
      <c r="AU9" s="307">
        <f>IFERROR(IF($B9=$DN$7,VLOOKUP($C9,'6. Patients'!$C$10:$AQ$39,COLUMNS('6. Patients'!$C$8:AQ$8),0),IF($B9=$DN$8,VLOOKUP($C9,'6. Patients'!$C$43:$AQ$73,COLUMNS('6. Patients'!$C$8:AQ$8),0),VLOOKUP($C9,'6. Patients'!$C$78:$AQ$107,COLUMNS('6. Patients'!$C$8:AQ$8),0))),0)</f>
        <v>0</v>
      </c>
      <c r="AV9" s="216"/>
      <c r="AW9" s="216"/>
      <c r="DN9" t="s">
        <v>23</v>
      </c>
    </row>
    <row r="10" spans="2:16347" ht="15" x14ac:dyDescent="0.25">
      <c r="B10" s="205"/>
      <c r="C10" s="205"/>
      <c r="D10" s="205"/>
      <c r="E10" s="206"/>
      <c r="F10" s="206"/>
      <c r="G10" s="207"/>
      <c r="H10" s="170">
        <f t="shared" ref="H10:H28" si="2">1-(1+($G10*-1))^(1/(F10-E10+1))</f>
        <v>0</v>
      </c>
      <c r="I10" s="109" t="str">
        <f t="shared" si="0"/>
        <v/>
      </c>
      <c r="J10" s="306">
        <f t="shared" si="1"/>
        <v>0</v>
      </c>
      <c r="K10" s="307">
        <f>IFERROR(IF($B10=$DN$7,VLOOKUP($C10,'6. Patients'!$C$10:$AQ$39,COLUMNS('6. Patients'!$C$8:G$8),0),IF($B10=$DN$8,VLOOKUP($C10,'6. Patients'!$C$43:$AQ$73,COLUMNS('6. Patients'!$C$8:G$8),0),VLOOKUP($C10,'6. Patients'!$C$78:$AQ$107,COLUMNS('6. Patients'!$C$8:G$8),0))),0)</f>
        <v>0</v>
      </c>
      <c r="L10" s="307">
        <f>IFERROR(IF($B10=$DN$7,VLOOKUP($C10,'6. Patients'!$C$10:$AQ$39,COLUMNS('6. Patients'!$C$8:H$8),0),IF($B10=$DN$8,VLOOKUP($C10,'6. Patients'!$C$43:$AQ$73,COLUMNS('6. Patients'!$C$8:H$8),0),VLOOKUP($C10,'6. Patients'!$C$78:$AQ$107,COLUMNS('6. Patients'!$C$8:H$8),0))),0)</f>
        <v>0</v>
      </c>
      <c r="M10" s="307">
        <f>IFERROR(IF($B10=$DN$7,VLOOKUP($C10,'6. Patients'!$C$10:$AQ$39,COLUMNS('6. Patients'!$C$8:I$8),0),IF($B10=$DN$8,VLOOKUP($C10,'6. Patients'!$C$43:$AQ$73,COLUMNS('6. Patients'!$C$8:I$8),0),VLOOKUP($C10,'6. Patients'!$C$78:$AQ$107,COLUMNS('6. Patients'!$C$8:I$8),0))),0)</f>
        <v>0</v>
      </c>
      <c r="N10" s="307">
        <f>IFERROR(IF($B10=$DN$7,VLOOKUP($C10,'6. Patients'!$C$10:$AQ$39,COLUMNS('6. Patients'!$C$8:J$8),0),IF($B10=$DN$8,VLOOKUP($C10,'6. Patients'!$C$43:$AQ$73,COLUMNS('6. Patients'!$C$8:J$8),0),VLOOKUP($C10,'6. Patients'!$C$78:$AQ$107,COLUMNS('6. Patients'!$C$8:J$8),0))),0)</f>
        <v>0</v>
      </c>
      <c r="O10" s="307">
        <f>IFERROR(IF($B10=$DN$7,VLOOKUP($C10,'6. Patients'!$C$10:$AQ$39,COLUMNS('6. Patients'!$C$8:K$8),0),IF($B10=$DN$8,VLOOKUP($C10,'6. Patients'!$C$43:$AQ$73,COLUMNS('6. Patients'!$C$8:K$8),0),VLOOKUP($C10,'6. Patients'!$C$78:$AQ$107,COLUMNS('6. Patients'!$C$8:K$8),0))),0)</f>
        <v>0</v>
      </c>
      <c r="P10" s="307">
        <f>IFERROR(IF($B10=$DN$7,VLOOKUP($C10,'6. Patients'!$C$10:$AQ$39,COLUMNS('6. Patients'!$C$8:L$8),0),IF($B10=$DN$8,VLOOKUP($C10,'6. Patients'!$C$43:$AQ$73,COLUMNS('6. Patients'!$C$8:L$8),0),VLOOKUP($C10,'6. Patients'!$C$78:$AQ$107,COLUMNS('6. Patients'!$C$8:L$8),0))),0)</f>
        <v>0</v>
      </c>
      <c r="Q10" s="307">
        <f>IFERROR(IF($B10=$DN$7,VLOOKUP($C10,'6. Patients'!$C$10:$AQ$39,COLUMNS('6. Patients'!$C$8:M$8),0),IF($B10=$DN$8,VLOOKUP($C10,'6. Patients'!$C$43:$AQ$73,COLUMNS('6. Patients'!$C$8:M$8),0),VLOOKUP($C10,'6. Patients'!$C$78:$AQ$107,COLUMNS('6. Patients'!$C$8:M$8),0))),0)</f>
        <v>0</v>
      </c>
      <c r="R10" s="307">
        <f>IFERROR(IF($B10=$DN$7,VLOOKUP($C10,'6. Patients'!$C$10:$AQ$39,COLUMNS('6. Patients'!$C$8:N$8),0),IF($B10=$DN$8,VLOOKUP($C10,'6. Patients'!$C$43:$AQ$73,COLUMNS('6. Patients'!$C$8:N$8),0),VLOOKUP($C10,'6. Patients'!$C$78:$AQ$107,COLUMNS('6. Patients'!$C$8:N$8),0))),0)</f>
        <v>0</v>
      </c>
      <c r="S10" s="307">
        <f>IFERROR(IF($B10=$DN$7,VLOOKUP($C10,'6. Patients'!$C$10:$AQ$39,COLUMNS('6. Patients'!$C$8:O$8),0),IF($B10=$DN$8,VLOOKUP($C10,'6. Patients'!$C$43:$AQ$73,COLUMNS('6. Patients'!$C$8:O$8),0),VLOOKUP($C10,'6. Patients'!$C$78:$AQ$107,COLUMNS('6. Patients'!$C$8:O$8),0))),0)</f>
        <v>0</v>
      </c>
      <c r="T10" s="307">
        <f>IFERROR(IF($B10=$DN$7,VLOOKUP($C10,'6. Patients'!$C$10:$AQ$39,COLUMNS('6. Patients'!$C$8:P$8),0),IF($B10=$DN$8,VLOOKUP($C10,'6. Patients'!$C$43:$AQ$73,COLUMNS('6. Patients'!$C$8:P$8),0),VLOOKUP($C10,'6. Patients'!$C$78:$AQ$107,COLUMNS('6. Patients'!$C$8:P$8),0))),0)</f>
        <v>0</v>
      </c>
      <c r="U10" s="307">
        <f>IFERROR(IF($B10=$DN$7,VLOOKUP($C10,'6. Patients'!$C$10:$AQ$39,COLUMNS('6. Patients'!$C$8:Q$8),0),IF($B10=$DN$8,VLOOKUP($C10,'6. Patients'!$C$43:$AQ$73,COLUMNS('6. Patients'!$C$8:Q$8),0),VLOOKUP($C10,'6. Patients'!$C$78:$AQ$107,COLUMNS('6. Patients'!$C$8:Q$8),0))),0)</f>
        <v>0</v>
      </c>
      <c r="V10" s="307">
        <f>IFERROR(IF($B10=$DN$7,VLOOKUP($C10,'6. Patients'!$C$10:$AQ$39,COLUMNS('6. Patients'!$C$8:R$8),0),IF($B10=$DN$8,VLOOKUP($C10,'6. Patients'!$C$43:$AQ$73,COLUMNS('6. Patients'!$C$8:R$8),0),VLOOKUP($C10,'6. Patients'!$C$78:$AQ$107,COLUMNS('6. Patients'!$C$8:R$8),0))),0)</f>
        <v>0</v>
      </c>
      <c r="W10" s="307">
        <f>IFERROR(IF($B10=$DN$7,VLOOKUP($C10,'6. Patients'!$C$10:$AQ$39,COLUMNS('6. Patients'!$C$8:S$8),0),IF($B10=$DN$8,VLOOKUP($C10,'6. Patients'!$C$43:$AQ$73,COLUMNS('6. Patients'!$C$8:S$8),0),VLOOKUP($C10,'6. Patients'!$C$78:$AQ$107,COLUMNS('6. Patients'!$C$8:S$8),0))),0)</f>
        <v>0</v>
      </c>
      <c r="X10" s="307">
        <f>IFERROR(IF($B10=$DN$7,VLOOKUP($C10,'6. Patients'!$C$10:$AQ$39,COLUMNS('6. Patients'!$C$8:T$8),0),IF($B10=$DN$8,VLOOKUP($C10,'6. Patients'!$C$43:$AQ$73,COLUMNS('6. Patients'!$C$8:T$8),0),VLOOKUP($C10,'6. Patients'!$C$78:$AQ$107,COLUMNS('6. Patients'!$C$8:T$8),0))),0)</f>
        <v>0</v>
      </c>
      <c r="Y10" s="307">
        <f>IFERROR(IF($B10=$DN$7,VLOOKUP($C10,'6. Patients'!$C$10:$AQ$39,COLUMNS('6. Patients'!$C$8:U$8),0),IF($B10=$DN$8,VLOOKUP($C10,'6. Patients'!$C$43:$AQ$73,COLUMNS('6. Patients'!$C$8:U$8),0),VLOOKUP($C10,'6. Patients'!$C$78:$AQ$107,COLUMNS('6. Patients'!$C$8:U$8),0))),0)</f>
        <v>0</v>
      </c>
      <c r="Z10" s="307">
        <f>IFERROR(IF($B10=$DN$7,VLOOKUP($C10,'6. Patients'!$C$10:$AQ$39,COLUMNS('6. Patients'!$C$8:V$8),0),IF($B10=$DN$8,VLOOKUP($C10,'6. Patients'!$C$43:$AQ$73,COLUMNS('6. Patients'!$C$8:V$8),0),VLOOKUP($C10,'6. Patients'!$C$78:$AQ$107,COLUMNS('6. Patients'!$C$8:V$8),0))),0)</f>
        <v>0</v>
      </c>
      <c r="AA10" s="307">
        <f>IFERROR(IF($B10=$DN$7,VLOOKUP($C10,'6. Patients'!$C$10:$AQ$39,COLUMNS('6. Patients'!$C$8:W$8),0),IF($B10=$DN$8,VLOOKUP($C10,'6. Patients'!$C$43:$AQ$73,COLUMNS('6. Patients'!$C$8:W$8),0),VLOOKUP($C10,'6. Patients'!$C$78:$AQ$107,COLUMNS('6. Patients'!$C$8:W$8),0))),0)</f>
        <v>0</v>
      </c>
      <c r="AB10" s="307">
        <f>IFERROR(IF($B10=$DN$7,VLOOKUP($C10,'6. Patients'!$C$10:$AQ$39,COLUMNS('6. Patients'!$C$8:X$8),0),IF($B10=$DN$8,VLOOKUP($C10,'6. Patients'!$C$43:$AQ$73,COLUMNS('6. Patients'!$C$8:X$8),0),VLOOKUP($C10,'6. Patients'!$C$78:$AQ$107,COLUMNS('6. Patients'!$C$8:X$8),0))),0)</f>
        <v>0</v>
      </c>
      <c r="AC10" s="307">
        <f>IFERROR(IF($B10=$DN$7,VLOOKUP($C10,'6. Patients'!$C$10:$AQ$39,COLUMNS('6. Patients'!$C$8:Y$8),0),IF($B10=$DN$8,VLOOKUP($C10,'6. Patients'!$C$43:$AQ$73,COLUMNS('6. Patients'!$C$8:Y$8),0),VLOOKUP($C10,'6. Patients'!$C$78:$AQ$107,COLUMNS('6. Patients'!$C$8:Y$8),0))),0)</f>
        <v>0</v>
      </c>
      <c r="AD10" s="307">
        <f>IFERROR(IF($B10=$DN$7,VLOOKUP($C10,'6. Patients'!$C$10:$AQ$39,COLUMNS('6. Patients'!$C$8:Z$8),0),IF($B10=$DN$8,VLOOKUP($C10,'6. Patients'!$C$43:$AQ$73,COLUMNS('6. Patients'!$C$8:Z$8),0),VLOOKUP($C10,'6. Patients'!$C$78:$AQ$107,COLUMNS('6. Patients'!$C$8:Z$8),0))),0)</f>
        <v>0</v>
      </c>
      <c r="AE10" s="307">
        <f>IFERROR(IF($B10=$DN$7,VLOOKUP($C10,'6. Patients'!$C$10:$AQ$39,COLUMNS('6. Patients'!$C$8:AA$8),0),IF($B10=$DN$8,VLOOKUP($C10,'6. Patients'!$C$43:$AQ$73,COLUMNS('6. Patients'!$C$8:AA$8),0),VLOOKUP($C10,'6. Patients'!$C$78:$AQ$107,COLUMNS('6. Patients'!$C$8:AA$8),0))),0)</f>
        <v>0</v>
      </c>
      <c r="AF10" s="307">
        <f>IFERROR(IF($B10=$DN$7,VLOOKUP($C10,'6. Patients'!$C$10:$AQ$39,COLUMNS('6. Patients'!$C$8:AB$8),0),IF($B10=$DN$8,VLOOKUP($C10,'6. Patients'!$C$43:$AQ$73,COLUMNS('6. Patients'!$C$8:AB$8),0),VLOOKUP($C10,'6. Patients'!$C$78:$AQ$107,COLUMNS('6. Patients'!$C$8:AB$8),0))),0)</f>
        <v>0</v>
      </c>
      <c r="AG10" s="307">
        <f>IFERROR(IF($B10=$DN$7,VLOOKUP($C10,'6. Patients'!$C$10:$AQ$39,COLUMNS('6. Patients'!$C$8:AC$8),0),IF($B10=$DN$8,VLOOKUP($C10,'6. Patients'!$C$43:$AQ$73,COLUMNS('6. Patients'!$C$8:AC$8),0),VLOOKUP($C10,'6. Patients'!$C$78:$AQ$107,COLUMNS('6. Patients'!$C$8:AC$8),0))),0)</f>
        <v>0</v>
      </c>
      <c r="AH10" s="307">
        <f>IFERROR(IF($B10=$DN$7,VLOOKUP($C10,'6. Patients'!$C$10:$AQ$39,COLUMNS('6. Patients'!$C$8:AD$8),0),IF($B10=$DN$8,VLOOKUP($C10,'6. Patients'!$C$43:$AQ$73,COLUMNS('6. Patients'!$C$8:AD$8),0),VLOOKUP($C10,'6. Patients'!$C$78:$AQ$107,COLUMNS('6. Patients'!$C$8:AD$8),0))),0)</f>
        <v>0</v>
      </c>
      <c r="AI10" s="307">
        <f>IFERROR(IF($B10=$DN$7,VLOOKUP($C10,'6. Patients'!$C$10:$AQ$39,COLUMNS('6. Patients'!$C$8:AE$8),0),IF($B10=$DN$8,VLOOKUP($C10,'6. Patients'!$C$43:$AQ$73,COLUMNS('6. Patients'!$C$8:AE$8),0),VLOOKUP($C10,'6. Patients'!$C$78:$AQ$107,COLUMNS('6. Patients'!$C$8:AE$8),0))),0)</f>
        <v>0</v>
      </c>
      <c r="AJ10" s="307">
        <f>IFERROR(IF($B10=$DN$7,VLOOKUP($C10,'6. Patients'!$C$10:$AQ$39,COLUMNS('6. Patients'!$C$8:AF$8),0),IF($B10=$DN$8,VLOOKUP($C10,'6. Patients'!$C$43:$AQ$73,COLUMNS('6. Patients'!$C$8:AF$8),0),VLOOKUP($C10,'6. Patients'!$C$78:$AQ$107,COLUMNS('6. Patients'!$C$8:AF$8),0))),0)</f>
        <v>0</v>
      </c>
      <c r="AK10" s="307">
        <f>IFERROR(IF($B10=$DN$7,VLOOKUP($C10,'6. Patients'!$C$10:$AQ$39,COLUMNS('6. Patients'!$C$8:AG$8),0),IF($B10=$DN$8,VLOOKUP($C10,'6. Patients'!$C$43:$AQ$73,COLUMNS('6. Patients'!$C$8:AG$8),0),VLOOKUP($C10,'6. Patients'!$C$78:$AQ$107,COLUMNS('6. Patients'!$C$8:AG$8),0))),0)</f>
        <v>0</v>
      </c>
      <c r="AL10" s="307">
        <f>IFERROR(IF($B10=$DN$7,VLOOKUP($C10,'6. Patients'!$C$10:$AQ$39,COLUMNS('6. Patients'!$C$8:AH$8),0),IF($B10=$DN$8,VLOOKUP($C10,'6. Patients'!$C$43:$AQ$73,COLUMNS('6. Patients'!$C$8:AH$8),0),VLOOKUP($C10,'6. Patients'!$C$78:$AQ$107,COLUMNS('6. Patients'!$C$8:AH$8),0))),0)</f>
        <v>0</v>
      </c>
      <c r="AM10" s="307">
        <f>IFERROR(IF($B10=$DN$7,VLOOKUP($C10,'6. Patients'!$C$10:$AQ$39,COLUMNS('6. Patients'!$C$8:AI$8),0),IF($B10=$DN$8,VLOOKUP($C10,'6. Patients'!$C$43:$AQ$73,COLUMNS('6. Patients'!$C$8:AI$8),0),VLOOKUP($C10,'6. Patients'!$C$78:$AQ$107,COLUMNS('6. Patients'!$C$8:AI$8),0))),0)</f>
        <v>0</v>
      </c>
      <c r="AN10" s="307">
        <f>IFERROR(IF($B10=$DN$7,VLOOKUP($C10,'6. Patients'!$C$10:$AQ$39,COLUMNS('6. Patients'!$C$8:AJ$8),0),IF($B10=$DN$8,VLOOKUP($C10,'6. Patients'!$C$43:$AQ$73,COLUMNS('6. Patients'!$C$8:AJ$8),0),VLOOKUP($C10,'6. Patients'!$C$78:$AQ$107,COLUMNS('6. Patients'!$C$8:AJ$8),0))),0)</f>
        <v>0</v>
      </c>
      <c r="AO10" s="307">
        <f>IFERROR(IF($B10=$DN$7,VLOOKUP($C10,'6. Patients'!$C$10:$AQ$39,COLUMNS('6. Patients'!$C$8:AK$8),0),IF($B10=$DN$8,VLOOKUP($C10,'6. Patients'!$C$43:$AQ$73,COLUMNS('6. Patients'!$C$8:AK$8),0),VLOOKUP($C10,'6. Patients'!$C$78:$AQ$107,COLUMNS('6. Patients'!$C$8:AK$8),0))),0)</f>
        <v>0</v>
      </c>
      <c r="AP10" s="307">
        <f>IFERROR(IF($B10=$DN$7,VLOOKUP($C10,'6. Patients'!$C$10:$AQ$39,COLUMNS('6. Patients'!$C$8:AL$8),0),IF($B10=$DN$8,VLOOKUP($C10,'6. Patients'!$C$43:$AQ$73,COLUMNS('6. Patients'!$C$8:AL$8),0),VLOOKUP($C10,'6. Patients'!$C$78:$AQ$107,COLUMNS('6. Patients'!$C$8:AL$8),0))),0)</f>
        <v>0</v>
      </c>
      <c r="AQ10" s="307">
        <f>IFERROR(IF($B10=$DN$7,VLOOKUP($C10,'6. Patients'!$C$10:$AQ$39,COLUMNS('6. Patients'!$C$8:AM$8),0),IF($B10=$DN$8,VLOOKUP($C10,'6. Patients'!$C$43:$AQ$73,COLUMNS('6. Patients'!$C$8:AM$8),0),VLOOKUP($C10,'6. Patients'!$C$78:$AQ$107,COLUMNS('6. Patients'!$C$8:AM$8),0))),0)</f>
        <v>0</v>
      </c>
      <c r="AR10" s="307">
        <f>IFERROR(IF($B10=$DN$7,VLOOKUP($C10,'6. Patients'!$C$10:$AQ$39,COLUMNS('6. Patients'!$C$8:AN$8),0),IF($B10=$DN$8,VLOOKUP($C10,'6. Patients'!$C$43:$AQ$73,COLUMNS('6. Patients'!$C$8:AN$8),0),VLOOKUP($C10,'6. Patients'!$C$78:$AQ$107,COLUMNS('6. Patients'!$C$8:AN$8),0))),0)</f>
        <v>0</v>
      </c>
      <c r="AS10" s="307">
        <f>IFERROR(IF($B10=$DN$7,VLOOKUP($C10,'6. Patients'!$C$10:$AQ$39,COLUMNS('6. Patients'!$C$8:AO$8),0),IF($B10=$DN$8,VLOOKUP($C10,'6. Patients'!$C$43:$AQ$73,COLUMNS('6. Patients'!$C$8:AO$8),0),VLOOKUP($C10,'6. Patients'!$C$78:$AQ$107,COLUMNS('6. Patients'!$C$8:AO$8),0))),0)</f>
        <v>0</v>
      </c>
      <c r="AT10" s="307">
        <f>IFERROR(IF($B10=$DN$7,VLOOKUP($C10,'6. Patients'!$C$10:$AQ$39,COLUMNS('6. Patients'!$C$8:AP$8),0),IF($B10=$DN$8,VLOOKUP($C10,'6. Patients'!$C$43:$AQ$73,COLUMNS('6. Patients'!$C$8:AP$8),0),VLOOKUP($C10,'6. Patients'!$C$78:$AQ$107,COLUMNS('6. Patients'!$C$8:AP$8),0))),0)</f>
        <v>0</v>
      </c>
      <c r="AU10" s="307">
        <f>IFERROR(IF($B10=$DN$7,VLOOKUP($C10,'6. Patients'!$C$10:$AQ$39,COLUMNS('6. Patients'!$C$8:AQ$8),0),IF($B10=$DN$8,VLOOKUP($C10,'6. Patients'!$C$43:$AQ$73,COLUMNS('6. Patients'!$C$8:AQ$8),0),VLOOKUP($C10,'6. Patients'!$C$78:$AQ$107,COLUMNS('6. Patients'!$C$8:AQ$8),0))),0)</f>
        <v>0</v>
      </c>
      <c r="AV10" s="216"/>
      <c r="AW10" s="216"/>
      <c r="DN10" t="s">
        <v>143</v>
      </c>
    </row>
    <row r="11" spans="2:16347" ht="15" x14ac:dyDescent="0.25">
      <c r="B11" s="205"/>
      <c r="C11" s="205"/>
      <c r="D11" s="205"/>
      <c r="E11" s="206"/>
      <c r="F11" s="206"/>
      <c r="G11" s="207"/>
      <c r="H11" s="170">
        <f t="shared" si="2"/>
        <v>0</v>
      </c>
      <c r="I11" s="109" t="str">
        <f t="shared" si="0"/>
        <v/>
      </c>
      <c r="J11" s="306">
        <f t="shared" si="1"/>
        <v>0</v>
      </c>
      <c r="K11" s="307">
        <f>IFERROR(IF($B11=$DN$7,VLOOKUP($C11,'6. Patients'!$C$10:$AQ$39,COLUMNS('6. Patients'!$C$8:G$8),0),IF($B11=$DN$8,VLOOKUP($C11,'6. Patients'!$C$43:$AQ$73,COLUMNS('6. Patients'!$C$8:G$8),0),VLOOKUP($C11,'6. Patients'!$C$78:$AQ$107,COLUMNS('6. Patients'!$C$8:G$8),0))),0)</f>
        <v>0</v>
      </c>
      <c r="L11" s="307">
        <f>IFERROR(IF($B11=$DN$7,VLOOKUP($C11,'6. Patients'!$C$10:$AQ$39,COLUMNS('6. Patients'!$C$8:H$8),0),IF($B11=$DN$8,VLOOKUP($C11,'6. Patients'!$C$43:$AQ$73,COLUMNS('6. Patients'!$C$8:H$8),0),VLOOKUP($C11,'6. Patients'!$C$78:$AQ$107,COLUMNS('6. Patients'!$C$8:H$8),0))),0)</f>
        <v>0</v>
      </c>
      <c r="M11" s="307">
        <f>IFERROR(IF($B11=$DN$7,VLOOKUP($C11,'6. Patients'!$C$10:$AQ$39,COLUMNS('6. Patients'!$C$8:I$8),0),IF($B11=$DN$8,VLOOKUP($C11,'6. Patients'!$C$43:$AQ$73,COLUMNS('6. Patients'!$C$8:I$8),0),VLOOKUP($C11,'6. Patients'!$C$78:$AQ$107,COLUMNS('6. Patients'!$C$8:I$8),0))),0)</f>
        <v>0</v>
      </c>
      <c r="N11" s="307">
        <f>IFERROR(IF($B11=$DN$7,VLOOKUP($C11,'6. Patients'!$C$10:$AQ$39,COLUMNS('6. Patients'!$C$8:J$8),0),IF($B11=$DN$8,VLOOKUP($C11,'6. Patients'!$C$43:$AQ$73,COLUMNS('6. Patients'!$C$8:J$8),0),VLOOKUP($C11,'6. Patients'!$C$78:$AQ$107,COLUMNS('6. Patients'!$C$8:J$8),0))),0)</f>
        <v>0</v>
      </c>
      <c r="O11" s="307">
        <f>IFERROR(IF($B11=$DN$7,VLOOKUP($C11,'6. Patients'!$C$10:$AQ$39,COLUMNS('6. Patients'!$C$8:K$8),0),IF($B11=$DN$8,VLOOKUP($C11,'6. Patients'!$C$43:$AQ$73,COLUMNS('6. Patients'!$C$8:K$8),0),VLOOKUP($C11,'6. Patients'!$C$78:$AQ$107,COLUMNS('6. Patients'!$C$8:K$8),0))),0)</f>
        <v>0</v>
      </c>
      <c r="P11" s="307">
        <f>IFERROR(IF($B11=$DN$7,VLOOKUP($C11,'6. Patients'!$C$10:$AQ$39,COLUMNS('6. Patients'!$C$8:L$8),0),IF($B11=$DN$8,VLOOKUP($C11,'6. Patients'!$C$43:$AQ$73,COLUMNS('6. Patients'!$C$8:L$8),0),VLOOKUP($C11,'6. Patients'!$C$78:$AQ$107,COLUMNS('6. Patients'!$C$8:L$8),0))),0)</f>
        <v>0</v>
      </c>
      <c r="Q11" s="307">
        <f>IFERROR(IF($B11=$DN$7,VLOOKUP($C11,'6. Patients'!$C$10:$AQ$39,COLUMNS('6. Patients'!$C$8:M$8),0),IF($B11=$DN$8,VLOOKUP($C11,'6. Patients'!$C$43:$AQ$73,COLUMNS('6. Patients'!$C$8:M$8),0),VLOOKUP($C11,'6. Patients'!$C$78:$AQ$107,COLUMNS('6. Patients'!$C$8:M$8),0))),0)</f>
        <v>0</v>
      </c>
      <c r="R11" s="307">
        <f>IFERROR(IF($B11=$DN$7,VLOOKUP($C11,'6. Patients'!$C$10:$AQ$39,COLUMNS('6. Patients'!$C$8:N$8),0),IF($B11=$DN$8,VLOOKUP($C11,'6. Patients'!$C$43:$AQ$73,COLUMNS('6. Patients'!$C$8:N$8),0),VLOOKUP($C11,'6. Patients'!$C$78:$AQ$107,COLUMNS('6. Patients'!$C$8:N$8),0))),0)</f>
        <v>0</v>
      </c>
      <c r="S11" s="307">
        <f>IFERROR(IF($B11=$DN$7,VLOOKUP($C11,'6. Patients'!$C$10:$AQ$39,COLUMNS('6. Patients'!$C$8:O$8),0),IF($B11=$DN$8,VLOOKUP($C11,'6. Patients'!$C$43:$AQ$73,COLUMNS('6. Patients'!$C$8:O$8),0),VLOOKUP($C11,'6. Patients'!$C$78:$AQ$107,COLUMNS('6. Patients'!$C$8:O$8),0))),0)</f>
        <v>0</v>
      </c>
      <c r="T11" s="307">
        <f>IFERROR(IF($B11=$DN$7,VLOOKUP($C11,'6. Patients'!$C$10:$AQ$39,COLUMNS('6. Patients'!$C$8:P$8),0),IF($B11=$DN$8,VLOOKUP($C11,'6. Patients'!$C$43:$AQ$73,COLUMNS('6. Patients'!$C$8:P$8),0),VLOOKUP($C11,'6. Patients'!$C$78:$AQ$107,COLUMNS('6. Patients'!$C$8:P$8),0))),0)</f>
        <v>0</v>
      </c>
      <c r="U11" s="307">
        <f>IFERROR(IF($B11=$DN$7,VLOOKUP($C11,'6. Patients'!$C$10:$AQ$39,COLUMNS('6. Patients'!$C$8:Q$8),0),IF($B11=$DN$8,VLOOKUP($C11,'6. Patients'!$C$43:$AQ$73,COLUMNS('6. Patients'!$C$8:Q$8),0),VLOOKUP($C11,'6. Patients'!$C$78:$AQ$107,COLUMNS('6. Patients'!$C$8:Q$8),0))),0)</f>
        <v>0</v>
      </c>
      <c r="V11" s="307">
        <f>IFERROR(IF($B11=$DN$7,VLOOKUP($C11,'6. Patients'!$C$10:$AQ$39,COLUMNS('6. Patients'!$C$8:R$8),0),IF($B11=$DN$8,VLOOKUP($C11,'6. Patients'!$C$43:$AQ$73,COLUMNS('6. Patients'!$C$8:R$8),0),VLOOKUP($C11,'6. Patients'!$C$78:$AQ$107,COLUMNS('6. Patients'!$C$8:R$8),0))),0)</f>
        <v>0</v>
      </c>
      <c r="W11" s="307">
        <f>IFERROR(IF($B11=$DN$7,VLOOKUP($C11,'6. Patients'!$C$10:$AQ$39,COLUMNS('6. Patients'!$C$8:S$8),0),IF($B11=$DN$8,VLOOKUP($C11,'6. Patients'!$C$43:$AQ$73,COLUMNS('6. Patients'!$C$8:S$8),0),VLOOKUP($C11,'6. Patients'!$C$78:$AQ$107,COLUMNS('6. Patients'!$C$8:S$8),0))),0)</f>
        <v>0</v>
      </c>
      <c r="X11" s="307">
        <f>IFERROR(IF($B11=$DN$7,VLOOKUP($C11,'6. Patients'!$C$10:$AQ$39,COLUMNS('6. Patients'!$C$8:T$8),0),IF($B11=$DN$8,VLOOKUP($C11,'6. Patients'!$C$43:$AQ$73,COLUMNS('6. Patients'!$C$8:T$8),0),VLOOKUP($C11,'6. Patients'!$C$78:$AQ$107,COLUMNS('6. Patients'!$C$8:T$8),0))),0)</f>
        <v>0</v>
      </c>
      <c r="Y11" s="307">
        <f>IFERROR(IF($B11=$DN$7,VLOOKUP($C11,'6. Patients'!$C$10:$AQ$39,COLUMNS('6. Patients'!$C$8:U$8),0),IF($B11=$DN$8,VLOOKUP($C11,'6. Patients'!$C$43:$AQ$73,COLUMNS('6. Patients'!$C$8:U$8),0),VLOOKUP($C11,'6. Patients'!$C$78:$AQ$107,COLUMNS('6. Patients'!$C$8:U$8),0))),0)</f>
        <v>0</v>
      </c>
      <c r="Z11" s="307">
        <f>IFERROR(IF($B11=$DN$7,VLOOKUP($C11,'6. Patients'!$C$10:$AQ$39,COLUMNS('6. Patients'!$C$8:V$8),0),IF($B11=$DN$8,VLOOKUP($C11,'6. Patients'!$C$43:$AQ$73,COLUMNS('6. Patients'!$C$8:V$8),0),VLOOKUP($C11,'6. Patients'!$C$78:$AQ$107,COLUMNS('6. Patients'!$C$8:V$8),0))),0)</f>
        <v>0</v>
      </c>
      <c r="AA11" s="307">
        <f>IFERROR(IF($B11=$DN$7,VLOOKUP($C11,'6. Patients'!$C$10:$AQ$39,COLUMNS('6. Patients'!$C$8:W$8),0),IF($B11=$DN$8,VLOOKUP($C11,'6. Patients'!$C$43:$AQ$73,COLUMNS('6. Patients'!$C$8:W$8),0),VLOOKUP($C11,'6. Patients'!$C$78:$AQ$107,COLUMNS('6. Patients'!$C$8:W$8),0))),0)</f>
        <v>0</v>
      </c>
      <c r="AB11" s="307">
        <f>IFERROR(IF($B11=$DN$7,VLOOKUP($C11,'6. Patients'!$C$10:$AQ$39,COLUMNS('6. Patients'!$C$8:X$8),0),IF($B11=$DN$8,VLOOKUP($C11,'6. Patients'!$C$43:$AQ$73,COLUMNS('6. Patients'!$C$8:X$8),0),VLOOKUP($C11,'6. Patients'!$C$78:$AQ$107,COLUMNS('6. Patients'!$C$8:X$8),0))),0)</f>
        <v>0</v>
      </c>
      <c r="AC11" s="307">
        <f>IFERROR(IF($B11=$DN$7,VLOOKUP($C11,'6. Patients'!$C$10:$AQ$39,COLUMNS('6. Patients'!$C$8:Y$8),0),IF($B11=$DN$8,VLOOKUP($C11,'6. Patients'!$C$43:$AQ$73,COLUMNS('6. Patients'!$C$8:Y$8),0),VLOOKUP($C11,'6. Patients'!$C$78:$AQ$107,COLUMNS('6. Patients'!$C$8:Y$8),0))),0)</f>
        <v>0</v>
      </c>
      <c r="AD11" s="307">
        <f>IFERROR(IF($B11=$DN$7,VLOOKUP($C11,'6. Patients'!$C$10:$AQ$39,COLUMNS('6. Patients'!$C$8:Z$8),0),IF($B11=$DN$8,VLOOKUP($C11,'6. Patients'!$C$43:$AQ$73,COLUMNS('6. Patients'!$C$8:Z$8),0),VLOOKUP($C11,'6. Patients'!$C$78:$AQ$107,COLUMNS('6. Patients'!$C$8:Z$8),0))),0)</f>
        <v>0</v>
      </c>
      <c r="AE11" s="307">
        <f>IFERROR(IF($B11=$DN$7,VLOOKUP($C11,'6. Patients'!$C$10:$AQ$39,COLUMNS('6. Patients'!$C$8:AA$8),0),IF($B11=$DN$8,VLOOKUP($C11,'6. Patients'!$C$43:$AQ$73,COLUMNS('6. Patients'!$C$8:AA$8),0),VLOOKUP($C11,'6. Patients'!$C$78:$AQ$107,COLUMNS('6. Patients'!$C$8:AA$8),0))),0)</f>
        <v>0</v>
      </c>
      <c r="AF11" s="307">
        <f>IFERROR(IF($B11=$DN$7,VLOOKUP($C11,'6. Patients'!$C$10:$AQ$39,COLUMNS('6. Patients'!$C$8:AB$8),0),IF($B11=$DN$8,VLOOKUP($C11,'6. Patients'!$C$43:$AQ$73,COLUMNS('6. Patients'!$C$8:AB$8),0),VLOOKUP($C11,'6. Patients'!$C$78:$AQ$107,COLUMNS('6. Patients'!$C$8:AB$8),0))),0)</f>
        <v>0</v>
      </c>
      <c r="AG11" s="307">
        <f>IFERROR(IF($B11=$DN$7,VLOOKUP($C11,'6. Patients'!$C$10:$AQ$39,COLUMNS('6. Patients'!$C$8:AC$8),0),IF($B11=$DN$8,VLOOKUP($C11,'6. Patients'!$C$43:$AQ$73,COLUMNS('6. Patients'!$C$8:AC$8),0),VLOOKUP($C11,'6. Patients'!$C$78:$AQ$107,COLUMNS('6. Patients'!$C$8:AC$8),0))),0)</f>
        <v>0</v>
      </c>
      <c r="AH11" s="307">
        <f>IFERROR(IF($B11=$DN$7,VLOOKUP($C11,'6. Patients'!$C$10:$AQ$39,COLUMNS('6. Patients'!$C$8:AD$8),0),IF($B11=$DN$8,VLOOKUP($C11,'6. Patients'!$C$43:$AQ$73,COLUMNS('6. Patients'!$C$8:AD$8),0),VLOOKUP($C11,'6. Patients'!$C$78:$AQ$107,COLUMNS('6. Patients'!$C$8:AD$8),0))),0)</f>
        <v>0</v>
      </c>
      <c r="AI11" s="307">
        <f>IFERROR(IF($B11=$DN$7,VLOOKUP($C11,'6. Patients'!$C$10:$AQ$39,COLUMNS('6. Patients'!$C$8:AE$8),0),IF($B11=$DN$8,VLOOKUP($C11,'6. Patients'!$C$43:$AQ$73,COLUMNS('6. Patients'!$C$8:AE$8),0),VLOOKUP($C11,'6. Patients'!$C$78:$AQ$107,COLUMNS('6. Patients'!$C$8:AE$8),0))),0)</f>
        <v>0</v>
      </c>
      <c r="AJ11" s="307">
        <f>IFERROR(IF($B11=$DN$7,VLOOKUP($C11,'6. Patients'!$C$10:$AQ$39,COLUMNS('6. Patients'!$C$8:AF$8),0),IF($B11=$DN$8,VLOOKUP($C11,'6. Patients'!$C$43:$AQ$73,COLUMNS('6. Patients'!$C$8:AF$8),0),VLOOKUP($C11,'6. Patients'!$C$78:$AQ$107,COLUMNS('6. Patients'!$C$8:AF$8),0))),0)</f>
        <v>0</v>
      </c>
      <c r="AK11" s="307">
        <f>IFERROR(IF($B11=$DN$7,VLOOKUP($C11,'6. Patients'!$C$10:$AQ$39,COLUMNS('6. Patients'!$C$8:AG$8),0),IF($B11=$DN$8,VLOOKUP($C11,'6. Patients'!$C$43:$AQ$73,COLUMNS('6. Patients'!$C$8:AG$8),0),VLOOKUP($C11,'6. Patients'!$C$78:$AQ$107,COLUMNS('6. Patients'!$C$8:AG$8),0))),0)</f>
        <v>0</v>
      </c>
      <c r="AL11" s="307">
        <f>IFERROR(IF($B11=$DN$7,VLOOKUP($C11,'6. Patients'!$C$10:$AQ$39,COLUMNS('6. Patients'!$C$8:AH$8),0),IF($B11=$DN$8,VLOOKUP($C11,'6. Patients'!$C$43:$AQ$73,COLUMNS('6. Patients'!$C$8:AH$8),0),VLOOKUP($C11,'6. Patients'!$C$78:$AQ$107,COLUMNS('6. Patients'!$C$8:AH$8),0))),0)</f>
        <v>0</v>
      </c>
      <c r="AM11" s="307">
        <f>IFERROR(IF($B11=$DN$7,VLOOKUP($C11,'6. Patients'!$C$10:$AQ$39,COLUMNS('6. Patients'!$C$8:AI$8),0),IF($B11=$DN$8,VLOOKUP($C11,'6. Patients'!$C$43:$AQ$73,COLUMNS('6. Patients'!$C$8:AI$8),0),VLOOKUP($C11,'6. Patients'!$C$78:$AQ$107,COLUMNS('6. Patients'!$C$8:AI$8),0))),0)</f>
        <v>0</v>
      </c>
      <c r="AN11" s="307">
        <f>IFERROR(IF($B11=$DN$7,VLOOKUP($C11,'6. Patients'!$C$10:$AQ$39,COLUMNS('6. Patients'!$C$8:AJ$8),0),IF($B11=$DN$8,VLOOKUP($C11,'6. Patients'!$C$43:$AQ$73,COLUMNS('6. Patients'!$C$8:AJ$8),0),VLOOKUP($C11,'6. Patients'!$C$78:$AQ$107,COLUMNS('6. Patients'!$C$8:AJ$8),0))),0)</f>
        <v>0</v>
      </c>
      <c r="AO11" s="307">
        <f>IFERROR(IF($B11=$DN$7,VLOOKUP($C11,'6. Patients'!$C$10:$AQ$39,COLUMNS('6. Patients'!$C$8:AK$8),0),IF($B11=$DN$8,VLOOKUP($C11,'6. Patients'!$C$43:$AQ$73,COLUMNS('6. Patients'!$C$8:AK$8),0),VLOOKUP($C11,'6. Patients'!$C$78:$AQ$107,COLUMNS('6. Patients'!$C$8:AK$8),0))),0)</f>
        <v>0</v>
      </c>
      <c r="AP11" s="307">
        <f>IFERROR(IF($B11=$DN$7,VLOOKUP($C11,'6. Patients'!$C$10:$AQ$39,COLUMNS('6. Patients'!$C$8:AL$8),0),IF($B11=$DN$8,VLOOKUP($C11,'6. Patients'!$C$43:$AQ$73,COLUMNS('6. Patients'!$C$8:AL$8),0),VLOOKUP($C11,'6. Patients'!$C$78:$AQ$107,COLUMNS('6. Patients'!$C$8:AL$8),0))),0)</f>
        <v>0</v>
      </c>
      <c r="AQ11" s="307">
        <f>IFERROR(IF($B11=$DN$7,VLOOKUP($C11,'6. Patients'!$C$10:$AQ$39,COLUMNS('6. Patients'!$C$8:AM$8),0),IF($B11=$DN$8,VLOOKUP($C11,'6. Patients'!$C$43:$AQ$73,COLUMNS('6. Patients'!$C$8:AM$8),0),VLOOKUP($C11,'6. Patients'!$C$78:$AQ$107,COLUMNS('6. Patients'!$C$8:AM$8),0))),0)</f>
        <v>0</v>
      </c>
      <c r="AR11" s="307">
        <f>IFERROR(IF($B11=$DN$7,VLOOKUP($C11,'6. Patients'!$C$10:$AQ$39,COLUMNS('6. Patients'!$C$8:AN$8),0),IF($B11=$DN$8,VLOOKUP($C11,'6. Patients'!$C$43:$AQ$73,COLUMNS('6. Patients'!$C$8:AN$8),0),VLOOKUP($C11,'6. Patients'!$C$78:$AQ$107,COLUMNS('6. Patients'!$C$8:AN$8),0))),0)</f>
        <v>0</v>
      </c>
      <c r="AS11" s="307">
        <f>IFERROR(IF($B11=$DN$7,VLOOKUP($C11,'6. Patients'!$C$10:$AQ$39,COLUMNS('6. Patients'!$C$8:AO$8),0),IF($B11=$DN$8,VLOOKUP($C11,'6. Patients'!$C$43:$AQ$73,COLUMNS('6. Patients'!$C$8:AO$8),0),VLOOKUP($C11,'6. Patients'!$C$78:$AQ$107,COLUMNS('6. Patients'!$C$8:AO$8),0))),0)</f>
        <v>0</v>
      </c>
      <c r="AT11" s="307">
        <f>IFERROR(IF($B11=$DN$7,VLOOKUP($C11,'6. Patients'!$C$10:$AQ$39,COLUMNS('6. Patients'!$C$8:AP$8),0),IF($B11=$DN$8,VLOOKUP($C11,'6. Patients'!$C$43:$AQ$73,COLUMNS('6. Patients'!$C$8:AP$8),0),VLOOKUP($C11,'6. Patients'!$C$78:$AQ$107,COLUMNS('6. Patients'!$C$8:AP$8),0))),0)</f>
        <v>0</v>
      </c>
      <c r="AU11" s="307">
        <f>IFERROR(IF($B11=$DN$7,VLOOKUP($C11,'6. Patients'!$C$10:$AQ$39,COLUMNS('6. Patients'!$C$8:AQ$8),0),IF($B11=$DN$8,VLOOKUP($C11,'6. Patients'!$C$43:$AQ$73,COLUMNS('6. Patients'!$C$8:AQ$8),0),VLOOKUP($C11,'6. Patients'!$C$78:$AQ$107,COLUMNS('6. Patients'!$C$8:AQ$8),0))),0)</f>
        <v>0</v>
      </c>
      <c r="AV11" s="216"/>
      <c r="AW11" s="216"/>
    </row>
    <row r="12" spans="2:16347" ht="15" x14ac:dyDescent="0.25">
      <c r="B12" s="205"/>
      <c r="C12" s="205"/>
      <c r="D12" s="205"/>
      <c r="E12" s="206"/>
      <c r="F12" s="206"/>
      <c r="G12" s="207"/>
      <c r="H12" s="170">
        <f t="shared" si="2"/>
        <v>0</v>
      </c>
      <c r="I12" s="109" t="str">
        <f t="shared" si="0"/>
        <v/>
      </c>
      <c r="J12" s="306">
        <f t="shared" si="1"/>
        <v>0</v>
      </c>
      <c r="K12" s="307">
        <f>IFERROR(IF($B12=$DN$7,VLOOKUP($C12,'6. Patients'!$C$10:$AQ$39,COLUMNS('6. Patients'!$C$8:G$8),0),IF($B12=$DN$8,VLOOKUP($C12,'6. Patients'!$C$43:$AQ$73,COLUMNS('6. Patients'!$C$8:G$8),0),VLOOKUP($C12,'6. Patients'!$C$78:$AQ$107,COLUMNS('6. Patients'!$C$8:G$8),0))),0)</f>
        <v>0</v>
      </c>
      <c r="L12" s="307">
        <f>IFERROR(IF($B12=$DN$7,VLOOKUP($C12,'6. Patients'!$C$10:$AQ$39,COLUMNS('6. Patients'!$C$8:H$8),0),IF($B12=$DN$8,VLOOKUP($C12,'6. Patients'!$C$43:$AQ$73,COLUMNS('6. Patients'!$C$8:H$8),0),VLOOKUP($C12,'6. Patients'!$C$78:$AQ$107,COLUMNS('6. Patients'!$C$8:H$8),0))),0)</f>
        <v>0</v>
      </c>
      <c r="M12" s="307">
        <f>IFERROR(IF($B12=$DN$7,VLOOKUP($C12,'6. Patients'!$C$10:$AQ$39,COLUMNS('6. Patients'!$C$8:I$8),0),IF($B12=$DN$8,VLOOKUP($C12,'6. Patients'!$C$43:$AQ$73,COLUMNS('6. Patients'!$C$8:I$8),0),VLOOKUP($C12,'6. Patients'!$C$78:$AQ$107,COLUMNS('6. Patients'!$C$8:I$8),0))),0)</f>
        <v>0</v>
      </c>
      <c r="N12" s="307">
        <f>IFERROR(IF($B12=$DN$7,VLOOKUP($C12,'6. Patients'!$C$10:$AQ$39,COLUMNS('6. Patients'!$C$8:J$8),0),IF($B12=$DN$8,VLOOKUP($C12,'6. Patients'!$C$43:$AQ$73,COLUMNS('6. Patients'!$C$8:J$8),0),VLOOKUP($C12,'6. Patients'!$C$78:$AQ$107,COLUMNS('6. Patients'!$C$8:J$8),0))),0)</f>
        <v>0</v>
      </c>
      <c r="O12" s="307">
        <f>IFERROR(IF($B12=$DN$7,VLOOKUP($C12,'6. Patients'!$C$10:$AQ$39,COLUMNS('6. Patients'!$C$8:K$8),0),IF($B12=$DN$8,VLOOKUP($C12,'6. Patients'!$C$43:$AQ$73,COLUMNS('6. Patients'!$C$8:K$8),0),VLOOKUP($C12,'6. Patients'!$C$78:$AQ$107,COLUMNS('6. Patients'!$C$8:K$8),0))),0)</f>
        <v>0</v>
      </c>
      <c r="P12" s="307">
        <f>IFERROR(IF($B12=$DN$7,VLOOKUP($C12,'6. Patients'!$C$10:$AQ$39,COLUMNS('6. Patients'!$C$8:L$8),0),IF($B12=$DN$8,VLOOKUP($C12,'6. Patients'!$C$43:$AQ$73,COLUMNS('6. Patients'!$C$8:L$8),0),VLOOKUP($C12,'6. Patients'!$C$78:$AQ$107,COLUMNS('6. Patients'!$C$8:L$8),0))),0)</f>
        <v>0</v>
      </c>
      <c r="Q12" s="307">
        <f>IFERROR(IF($B12=$DN$7,VLOOKUP($C12,'6. Patients'!$C$10:$AQ$39,COLUMNS('6. Patients'!$C$8:M$8),0),IF($B12=$DN$8,VLOOKUP($C12,'6. Patients'!$C$43:$AQ$73,COLUMNS('6. Patients'!$C$8:M$8),0),VLOOKUP($C12,'6. Patients'!$C$78:$AQ$107,COLUMNS('6. Patients'!$C$8:M$8),0))),0)</f>
        <v>0</v>
      </c>
      <c r="R12" s="307">
        <f>IFERROR(IF($B12=$DN$7,VLOOKUP($C12,'6. Patients'!$C$10:$AQ$39,COLUMNS('6. Patients'!$C$8:N$8),0),IF($B12=$DN$8,VLOOKUP($C12,'6. Patients'!$C$43:$AQ$73,COLUMNS('6. Patients'!$C$8:N$8),0),VLOOKUP($C12,'6. Patients'!$C$78:$AQ$107,COLUMNS('6. Patients'!$C$8:N$8),0))),0)</f>
        <v>0</v>
      </c>
      <c r="S12" s="307">
        <f>IFERROR(IF($B12=$DN$7,VLOOKUP($C12,'6. Patients'!$C$10:$AQ$39,COLUMNS('6. Patients'!$C$8:O$8),0),IF($B12=$DN$8,VLOOKUP($C12,'6. Patients'!$C$43:$AQ$73,COLUMNS('6. Patients'!$C$8:O$8),0),VLOOKUP($C12,'6. Patients'!$C$78:$AQ$107,COLUMNS('6. Patients'!$C$8:O$8),0))),0)</f>
        <v>0</v>
      </c>
      <c r="T12" s="307">
        <f>IFERROR(IF($B12=$DN$7,VLOOKUP($C12,'6. Patients'!$C$10:$AQ$39,COLUMNS('6. Patients'!$C$8:P$8),0),IF($B12=$DN$8,VLOOKUP($C12,'6. Patients'!$C$43:$AQ$73,COLUMNS('6. Patients'!$C$8:P$8),0),VLOOKUP($C12,'6. Patients'!$C$78:$AQ$107,COLUMNS('6. Patients'!$C$8:P$8),0))),0)</f>
        <v>0</v>
      </c>
      <c r="U12" s="307">
        <f>IFERROR(IF($B12=$DN$7,VLOOKUP($C12,'6. Patients'!$C$10:$AQ$39,COLUMNS('6. Patients'!$C$8:Q$8),0),IF($B12=$DN$8,VLOOKUP($C12,'6. Patients'!$C$43:$AQ$73,COLUMNS('6. Patients'!$C$8:Q$8),0),VLOOKUP($C12,'6. Patients'!$C$78:$AQ$107,COLUMNS('6. Patients'!$C$8:Q$8),0))),0)</f>
        <v>0</v>
      </c>
      <c r="V12" s="307">
        <f>IFERROR(IF($B12=$DN$7,VLOOKUP($C12,'6. Patients'!$C$10:$AQ$39,COLUMNS('6. Patients'!$C$8:R$8),0),IF($B12=$DN$8,VLOOKUP($C12,'6. Patients'!$C$43:$AQ$73,COLUMNS('6. Patients'!$C$8:R$8),0),VLOOKUP($C12,'6. Patients'!$C$78:$AQ$107,COLUMNS('6. Patients'!$C$8:R$8),0))),0)</f>
        <v>0</v>
      </c>
      <c r="W12" s="307">
        <f>IFERROR(IF($B12=$DN$7,VLOOKUP($C12,'6. Patients'!$C$10:$AQ$39,COLUMNS('6. Patients'!$C$8:S$8),0),IF($B12=$DN$8,VLOOKUP($C12,'6. Patients'!$C$43:$AQ$73,COLUMNS('6. Patients'!$C$8:S$8),0),VLOOKUP($C12,'6. Patients'!$C$78:$AQ$107,COLUMNS('6. Patients'!$C$8:S$8),0))),0)</f>
        <v>0</v>
      </c>
      <c r="X12" s="307">
        <f>IFERROR(IF($B12=$DN$7,VLOOKUP($C12,'6. Patients'!$C$10:$AQ$39,COLUMNS('6. Patients'!$C$8:T$8),0),IF($B12=$DN$8,VLOOKUP($C12,'6. Patients'!$C$43:$AQ$73,COLUMNS('6. Patients'!$C$8:T$8),0),VLOOKUP($C12,'6. Patients'!$C$78:$AQ$107,COLUMNS('6. Patients'!$C$8:T$8),0))),0)</f>
        <v>0</v>
      </c>
      <c r="Y12" s="307">
        <f>IFERROR(IF($B12=$DN$7,VLOOKUP($C12,'6. Patients'!$C$10:$AQ$39,COLUMNS('6. Patients'!$C$8:U$8),0),IF($B12=$DN$8,VLOOKUP($C12,'6. Patients'!$C$43:$AQ$73,COLUMNS('6. Patients'!$C$8:U$8),0),VLOOKUP($C12,'6. Patients'!$C$78:$AQ$107,COLUMNS('6. Patients'!$C$8:U$8),0))),0)</f>
        <v>0</v>
      </c>
      <c r="Z12" s="307">
        <f>IFERROR(IF($B12=$DN$7,VLOOKUP($C12,'6. Patients'!$C$10:$AQ$39,COLUMNS('6. Patients'!$C$8:V$8),0),IF($B12=$DN$8,VLOOKUP($C12,'6. Patients'!$C$43:$AQ$73,COLUMNS('6. Patients'!$C$8:V$8),0),VLOOKUP($C12,'6. Patients'!$C$78:$AQ$107,COLUMNS('6. Patients'!$C$8:V$8),0))),0)</f>
        <v>0</v>
      </c>
      <c r="AA12" s="307">
        <f>IFERROR(IF($B12=$DN$7,VLOOKUP($C12,'6. Patients'!$C$10:$AQ$39,COLUMNS('6. Patients'!$C$8:W$8),0),IF($B12=$DN$8,VLOOKUP($C12,'6. Patients'!$C$43:$AQ$73,COLUMNS('6. Patients'!$C$8:W$8),0),VLOOKUP($C12,'6. Patients'!$C$78:$AQ$107,COLUMNS('6. Patients'!$C$8:W$8),0))),0)</f>
        <v>0</v>
      </c>
      <c r="AB12" s="307">
        <f>IFERROR(IF($B12=$DN$7,VLOOKUP($C12,'6. Patients'!$C$10:$AQ$39,COLUMNS('6. Patients'!$C$8:X$8),0),IF($B12=$DN$8,VLOOKUP($C12,'6. Patients'!$C$43:$AQ$73,COLUMNS('6. Patients'!$C$8:X$8),0),VLOOKUP($C12,'6. Patients'!$C$78:$AQ$107,COLUMNS('6. Patients'!$C$8:X$8),0))),0)</f>
        <v>0</v>
      </c>
      <c r="AC12" s="307">
        <f>IFERROR(IF($B12=$DN$7,VLOOKUP($C12,'6. Patients'!$C$10:$AQ$39,COLUMNS('6. Patients'!$C$8:Y$8),0),IF($B12=$DN$8,VLOOKUP($C12,'6. Patients'!$C$43:$AQ$73,COLUMNS('6. Patients'!$C$8:Y$8),0),VLOOKUP($C12,'6. Patients'!$C$78:$AQ$107,COLUMNS('6. Patients'!$C$8:Y$8),0))),0)</f>
        <v>0</v>
      </c>
      <c r="AD12" s="307">
        <f>IFERROR(IF($B12=$DN$7,VLOOKUP($C12,'6. Patients'!$C$10:$AQ$39,COLUMNS('6. Patients'!$C$8:Z$8),0),IF($B12=$DN$8,VLOOKUP($C12,'6. Patients'!$C$43:$AQ$73,COLUMNS('6. Patients'!$C$8:Z$8),0),VLOOKUP($C12,'6. Patients'!$C$78:$AQ$107,COLUMNS('6. Patients'!$C$8:Z$8),0))),0)</f>
        <v>0</v>
      </c>
      <c r="AE12" s="307">
        <f>IFERROR(IF($B12=$DN$7,VLOOKUP($C12,'6. Patients'!$C$10:$AQ$39,COLUMNS('6. Patients'!$C$8:AA$8),0),IF($B12=$DN$8,VLOOKUP($C12,'6. Patients'!$C$43:$AQ$73,COLUMNS('6. Patients'!$C$8:AA$8),0),VLOOKUP($C12,'6. Patients'!$C$78:$AQ$107,COLUMNS('6. Patients'!$C$8:AA$8),0))),0)</f>
        <v>0</v>
      </c>
      <c r="AF12" s="307">
        <f>IFERROR(IF($B12=$DN$7,VLOOKUP($C12,'6. Patients'!$C$10:$AQ$39,COLUMNS('6. Patients'!$C$8:AB$8),0),IF($B12=$DN$8,VLOOKUP($C12,'6. Patients'!$C$43:$AQ$73,COLUMNS('6. Patients'!$C$8:AB$8),0),VLOOKUP($C12,'6. Patients'!$C$78:$AQ$107,COLUMNS('6. Patients'!$C$8:AB$8),0))),0)</f>
        <v>0</v>
      </c>
      <c r="AG12" s="307">
        <f>IFERROR(IF($B12=$DN$7,VLOOKUP($C12,'6. Patients'!$C$10:$AQ$39,COLUMNS('6. Patients'!$C$8:AC$8),0),IF($B12=$DN$8,VLOOKUP($C12,'6. Patients'!$C$43:$AQ$73,COLUMNS('6. Patients'!$C$8:AC$8),0),VLOOKUP($C12,'6. Patients'!$C$78:$AQ$107,COLUMNS('6. Patients'!$C$8:AC$8),0))),0)</f>
        <v>0</v>
      </c>
      <c r="AH12" s="307">
        <f>IFERROR(IF($B12=$DN$7,VLOOKUP($C12,'6. Patients'!$C$10:$AQ$39,COLUMNS('6. Patients'!$C$8:AD$8),0),IF($B12=$DN$8,VLOOKUP($C12,'6. Patients'!$C$43:$AQ$73,COLUMNS('6. Patients'!$C$8:AD$8),0),VLOOKUP($C12,'6. Patients'!$C$78:$AQ$107,COLUMNS('6. Patients'!$C$8:AD$8),0))),0)</f>
        <v>0</v>
      </c>
      <c r="AI12" s="307">
        <f>IFERROR(IF($B12=$DN$7,VLOOKUP($C12,'6. Patients'!$C$10:$AQ$39,COLUMNS('6. Patients'!$C$8:AE$8),0),IF($B12=$DN$8,VLOOKUP($C12,'6. Patients'!$C$43:$AQ$73,COLUMNS('6. Patients'!$C$8:AE$8),0),VLOOKUP($C12,'6. Patients'!$C$78:$AQ$107,COLUMNS('6. Patients'!$C$8:AE$8),0))),0)</f>
        <v>0</v>
      </c>
      <c r="AJ12" s="307">
        <f>IFERROR(IF($B12=$DN$7,VLOOKUP($C12,'6. Patients'!$C$10:$AQ$39,COLUMNS('6. Patients'!$C$8:AF$8),0),IF($B12=$DN$8,VLOOKUP($C12,'6. Patients'!$C$43:$AQ$73,COLUMNS('6. Patients'!$C$8:AF$8),0),VLOOKUP($C12,'6. Patients'!$C$78:$AQ$107,COLUMNS('6. Patients'!$C$8:AF$8),0))),0)</f>
        <v>0</v>
      </c>
      <c r="AK12" s="307">
        <f>IFERROR(IF($B12=$DN$7,VLOOKUP($C12,'6. Patients'!$C$10:$AQ$39,COLUMNS('6. Patients'!$C$8:AG$8),0),IF($B12=$DN$8,VLOOKUP($C12,'6. Patients'!$C$43:$AQ$73,COLUMNS('6. Patients'!$C$8:AG$8),0),VLOOKUP($C12,'6. Patients'!$C$78:$AQ$107,COLUMNS('6. Patients'!$C$8:AG$8),0))),0)</f>
        <v>0</v>
      </c>
      <c r="AL12" s="307">
        <f>IFERROR(IF($B12=$DN$7,VLOOKUP($C12,'6. Patients'!$C$10:$AQ$39,COLUMNS('6. Patients'!$C$8:AH$8),0),IF($B12=$DN$8,VLOOKUP($C12,'6. Patients'!$C$43:$AQ$73,COLUMNS('6. Patients'!$C$8:AH$8),0),VLOOKUP($C12,'6. Patients'!$C$78:$AQ$107,COLUMNS('6. Patients'!$C$8:AH$8),0))),0)</f>
        <v>0</v>
      </c>
      <c r="AM12" s="307">
        <f>IFERROR(IF($B12=$DN$7,VLOOKUP($C12,'6. Patients'!$C$10:$AQ$39,COLUMNS('6. Patients'!$C$8:AI$8),0),IF($B12=$DN$8,VLOOKUP($C12,'6. Patients'!$C$43:$AQ$73,COLUMNS('6. Patients'!$C$8:AI$8),0),VLOOKUP($C12,'6. Patients'!$C$78:$AQ$107,COLUMNS('6. Patients'!$C$8:AI$8),0))),0)</f>
        <v>0</v>
      </c>
      <c r="AN12" s="307">
        <f>IFERROR(IF($B12=$DN$7,VLOOKUP($C12,'6. Patients'!$C$10:$AQ$39,COLUMNS('6. Patients'!$C$8:AJ$8),0),IF($B12=$DN$8,VLOOKUP($C12,'6. Patients'!$C$43:$AQ$73,COLUMNS('6. Patients'!$C$8:AJ$8),0),VLOOKUP($C12,'6. Patients'!$C$78:$AQ$107,COLUMNS('6. Patients'!$C$8:AJ$8),0))),0)</f>
        <v>0</v>
      </c>
      <c r="AO12" s="307">
        <f>IFERROR(IF($B12=$DN$7,VLOOKUP($C12,'6. Patients'!$C$10:$AQ$39,COLUMNS('6. Patients'!$C$8:AK$8),0),IF($B12=$DN$8,VLOOKUP($C12,'6. Patients'!$C$43:$AQ$73,COLUMNS('6. Patients'!$C$8:AK$8),0),VLOOKUP($C12,'6. Patients'!$C$78:$AQ$107,COLUMNS('6. Patients'!$C$8:AK$8),0))),0)</f>
        <v>0</v>
      </c>
      <c r="AP12" s="307">
        <f>IFERROR(IF($B12=$DN$7,VLOOKUP($C12,'6. Patients'!$C$10:$AQ$39,COLUMNS('6. Patients'!$C$8:AL$8),0),IF($B12=$DN$8,VLOOKUP($C12,'6. Patients'!$C$43:$AQ$73,COLUMNS('6. Patients'!$C$8:AL$8),0),VLOOKUP($C12,'6. Patients'!$C$78:$AQ$107,COLUMNS('6. Patients'!$C$8:AL$8),0))),0)</f>
        <v>0</v>
      </c>
      <c r="AQ12" s="307">
        <f>IFERROR(IF($B12=$DN$7,VLOOKUP($C12,'6. Patients'!$C$10:$AQ$39,COLUMNS('6. Patients'!$C$8:AM$8),0),IF($B12=$DN$8,VLOOKUP($C12,'6. Patients'!$C$43:$AQ$73,COLUMNS('6. Patients'!$C$8:AM$8),0),VLOOKUP($C12,'6. Patients'!$C$78:$AQ$107,COLUMNS('6. Patients'!$C$8:AM$8),0))),0)</f>
        <v>0</v>
      </c>
      <c r="AR12" s="307">
        <f>IFERROR(IF($B12=$DN$7,VLOOKUP($C12,'6. Patients'!$C$10:$AQ$39,COLUMNS('6. Patients'!$C$8:AN$8),0),IF($B12=$DN$8,VLOOKUP($C12,'6. Patients'!$C$43:$AQ$73,COLUMNS('6. Patients'!$C$8:AN$8),0),VLOOKUP($C12,'6. Patients'!$C$78:$AQ$107,COLUMNS('6. Patients'!$C$8:AN$8),0))),0)</f>
        <v>0</v>
      </c>
      <c r="AS12" s="307">
        <f>IFERROR(IF($B12=$DN$7,VLOOKUP($C12,'6. Patients'!$C$10:$AQ$39,COLUMNS('6. Patients'!$C$8:AO$8),0),IF($B12=$DN$8,VLOOKUP($C12,'6. Patients'!$C$43:$AQ$73,COLUMNS('6. Patients'!$C$8:AO$8),0),VLOOKUP($C12,'6. Patients'!$C$78:$AQ$107,COLUMNS('6. Patients'!$C$8:AO$8),0))),0)</f>
        <v>0</v>
      </c>
      <c r="AT12" s="307">
        <f>IFERROR(IF($B12=$DN$7,VLOOKUP($C12,'6. Patients'!$C$10:$AQ$39,COLUMNS('6. Patients'!$C$8:AP$8),0),IF($B12=$DN$8,VLOOKUP($C12,'6. Patients'!$C$43:$AQ$73,COLUMNS('6. Patients'!$C$8:AP$8),0),VLOOKUP($C12,'6. Patients'!$C$78:$AQ$107,COLUMNS('6. Patients'!$C$8:AP$8),0))),0)</f>
        <v>0</v>
      </c>
      <c r="AU12" s="307">
        <f>IFERROR(IF($B12=$DN$7,VLOOKUP($C12,'6. Patients'!$C$10:$AQ$39,COLUMNS('6. Patients'!$C$8:AQ$8),0),IF($B12=$DN$8,VLOOKUP($C12,'6. Patients'!$C$43:$AQ$73,COLUMNS('6. Patients'!$C$8:AQ$8),0),VLOOKUP($C12,'6. Patients'!$C$78:$AQ$107,COLUMNS('6. Patients'!$C$8:AQ$8),0))),0)</f>
        <v>0</v>
      </c>
      <c r="AV12" s="216"/>
      <c r="AW12" s="216"/>
    </row>
    <row r="13" spans="2:16347" ht="15" x14ac:dyDescent="0.25">
      <c r="B13" s="205"/>
      <c r="C13" s="205"/>
      <c r="D13" s="205"/>
      <c r="E13" s="206"/>
      <c r="F13" s="206"/>
      <c r="G13" s="207"/>
      <c r="H13" s="170">
        <f t="shared" si="2"/>
        <v>0</v>
      </c>
      <c r="I13" s="109" t="str">
        <f t="shared" si="0"/>
        <v/>
      </c>
      <c r="J13" s="306">
        <f t="shared" si="1"/>
        <v>0</v>
      </c>
      <c r="K13" s="307">
        <f>IFERROR(IF($B13=$DN$7,VLOOKUP($C13,'6. Patients'!$C$10:$AQ$39,COLUMNS('6. Patients'!$C$8:G$8),0),IF($B13=$DN$8,VLOOKUP($C13,'6. Patients'!$C$43:$AQ$73,COLUMNS('6. Patients'!$C$8:G$8),0),VLOOKUP($C13,'6. Patients'!$C$78:$AQ$107,COLUMNS('6. Patients'!$C$8:G$8),0))),0)</f>
        <v>0</v>
      </c>
      <c r="L13" s="307">
        <f>IFERROR(IF($B13=$DN$7,VLOOKUP($C13,'6. Patients'!$C$10:$AQ$39,COLUMNS('6. Patients'!$C$8:H$8),0),IF($B13=$DN$8,VLOOKUP($C13,'6. Patients'!$C$43:$AQ$73,COLUMNS('6. Patients'!$C$8:H$8),0),VLOOKUP($C13,'6. Patients'!$C$78:$AQ$107,COLUMNS('6. Patients'!$C$8:H$8),0))),0)</f>
        <v>0</v>
      </c>
      <c r="M13" s="307">
        <f>IFERROR(IF($B13=$DN$7,VLOOKUP($C13,'6. Patients'!$C$10:$AQ$39,COLUMNS('6. Patients'!$C$8:I$8),0),IF($B13=$DN$8,VLOOKUP($C13,'6. Patients'!$C$43:$AQ$73,COLUMNS('6. Patients'!$C$8:I$8),0),VLOOKUP($C13,'6. Patients'!$C$78:$AQ$107,COLUMNS('6. Patients'!$C$8:I$8),0))),0)</f>
        <v>0</v>
      </c>
      <c r="N13" s="307">
        <f>IFERROR(IF($B13=$DN$7,VLOOKUP($C13,'6. Patients'!$C$10:$AQ$39,COLUMNS('6. Patients'!$C$8:J$8),0),IF($B13=$DN$8,VLOOKUP($C13,'6. Patients'!$C$43:$AQ$73,COLUMNS('6. Patients'!$C$8:J$8),0),VLOOKUP($C13,'6. Patients'!$C$78:$AQ$107,COLUMNS('6. Patients'!$C$8:J$8),0))),0)</f>
        <v>0</v>
      </c>
      <c r="O13" s="307">
        <f>IFERROR(IF($B13=$DN$7,VLOOKUP($C13,'6. Patients'!$C$10:$AQ$39,COLUMNS('6. Patients'!$C$8:K$8),0),IF($B13=$DN$8,VLOOKUP($C13,'6. Patients'!$C$43:$AQ$73,COLUMNS('6. Patients'!$C$8:K$8),0),VLOOKUP($C13,'6. Patients'!$C$78:$AQ$107,COLUMNS('6. Patients'!$C$8:K$8),0))),0)</f>
        <v>0</v>
      </c>
      <c r="P13" s="307">
        <f>IFERROR(IF($B13=$DN$7,VLOOKUP($C13,'6. Patients'!$C$10:$AQ$39,COLUMNS('6. Patients'!$C$8:L$8),0),IF($B13=$DN$8,VLOOKUP($C13,'6. Patients'!$C$43:$AQ$73,COLUMNS('6. Patients'!$C$8:L$8),0),VLOOKUP($C13,'6. Patients'!$C$78:$AQ$107,COLUMNS('6. Patients'!$C$8:L$8),0))),0)</f>
        <v>0</v>
      </c>
      <c r="Q13" s="307">
        <f>IFERROR(IF($B13=$DN$7,VLOOKUP($C13,'6. Patients'!$C$10:$AQ$39,COLUMNS('6. Patients'!$C$8:M$8),0),IF($B13=$DN$8,VLOOKUP($C13,'6. Patients'!$C$43:$AQ$73,COLUMNS('6. Patients'!$C$8:M$8),0),VLOOKUP($C13,'6. Patients'!$C$78:$AQ$107,COLUMNS('6. Patients'!$C$8:M$8),0))),0)</f>
        <v>0</v>
      </c>
      <c r="R13" s="307">
        <f>IFERROR(IF($B13=$DN$7,VLOOKUP($C13,'6. Patients'!$C$10:$AQ$39,COLUMNS('6. Patients'!$C$8:N$8),0),IF($B13=$DN$8,VLOOKUP($C13,'6. Patients'!$C$43:$AQ$73,COLUMNS('6. Patients'!$C$8:N$8),0),VLOOKUP($C13,'6. Patients'!$C$78:$AQ$107,COLUMNS('6. Patients'!$C$8:N$8),0))),0)</f>
        <v>0</v>
      </c>
      <c r="S13" s="307">
        <f>IFERROR(IF($B13=$DN$7,VLOOKUP($C13,'6. Patients'!$C$10:$AQ$39,COLUMNS('6. Patients'!$C$8:O$8),0),IF($B13=$DN$8,VLOOKUP($C13,'6. Patients'!$C$43:$AQ$73,COLUMNS('6. Patients'!$C$8:O$8),0),VLOOKUP($C13,'6. Patients'!$C$78:$AQ$107,COLUMNS('6. Patients'!$C$8:O$8),0))),0)</f>
        <v>0</v>
      </c>
      <c r="T13" s="307">
        <f>IFERROR(IF($B13=$DN$7,VLOOKUP($C13,'6. Patients'!$C$10:$AQ$39,COLUMNS('6. Patients'!$C$8:P$8),0),IF($B13=$DN$8,VLOOKUP($C13,'6. Patients'!$C$43:$AQ$73,COLUMNS('6. Patients'!$C$8:P$8),0),VLOOKUP($C13,'6. Patients'!$C$78:$AQ$107,COLUMNS('6. Patients'!$C$8:P$8),0))),0)</f>
        <v>0</v>
      </c>
      <c r="U13" s="307">
        <f>IFERROR(IF($B13=$DN$7,VLOOKUP($C13,'6. Patients'!$C$10:$AQ$39,COLUMNS('6. Patients'!$C$8:Q$8),0),IF($B13=$DN$8,VLOOKUP($C13,'6. Patients'!$C$43:$AQ$73,COLUMNS('6. Patients'!$C$8:Q$8),0),VLOOKUP($C13,'6. Patients'!$C$78:$AQ$107,COLUMNS('6. Patients'!$C$8:Q$8),0))),0)</f>
        <v>0</v>
      </c>
      <c r="V13" s="307">
        <f>IFERROR(IF($B13=$DN$7,VLOOKUP($C13,'6. Patients'!$C$10:$AQ$39,COLUMNS('6. Patients'!$C$8:R$8),0),IF($B13=$DN$8,VLOOKUP($C13,'6. Patients'!$C$43:$AQ$73,COLUMNS('6. Patients'!$C$8:R$8),0),VLOOKUP($C13,'6. Patients'!$C$78:$AQ$107,COLUMNS('6. Patients'!$C$8:R$8),0))),0)</f>
        <v>0</v>
      </c>
      <c r="W13" s="307">
        <f>IFERROR(IF($B13=$DN$7,VLOOKUP($C13,'6. Patients'!$C$10:$AQ$39,COLUMNS('6. Patients'!$C$8:S$8),0),IF($B13=$DN$8,VLOOKUP($C13,'6. Patients'!$C$43:$AQ$73,COLUMNS('6. Patients'!$C$8:S$8),0),VLOOKUP($C13,'6. Patients'!$C$78:$AQ$107,COLUMNS('6. Patients'!$C$8:S$8),0))),0)</f>
        <v>0</v>
      </c>
      <c r="X13" s="307">
        <f>IFERROR(IF($B13=$DN$7,VLOOKUP($C13,'6. Patients'!$C$10:$AQ$39,COLUMNS('6. Patients'!$C$8:T$8),0),IF($B13=$DN$8,VLOOKUP($C13,'6. Patients'!$C$43:$AQ$73,COLUMNS('6. Patients'!$C$8:T$8),0),VLOOKUP($C13,'6. Patients'!$C$78:$AQ$107,COLUMNS('6. Patients'!$C$8:T$8),0))),0)</f>
        <v>0</v>
      </c>
      <c r="Y13" s="307">
        <f>IFERROR(IF($B13=$DN$7,VLOOKUP($C13,'6. Patients'!$C$10:$AQ$39,COLUMNS('6. Patients'!$C$8:U$8),0),IF($B13=$DN$8,VLOOKUP($C13,'6. Patients'!$C$43:$AQ$73,COLUMNS('6. Patients'!$C$8:U$8),0),VLOOKUP($C13,'6. Patients'!$C$78:$AQ$107,COLUMNS('6. Patients'!$C$8:U$8),0))),0)</f>
        <v>0</v>
      </c>
      <c r="Z13" s="307">
        <f>IFERROR(IF($B13=$DN$7,VLOOKUP($C13,'6. Patients'!$C$10:$AQ$39,COLUMNS('6. Patients'!$C$8:V$8),0),IF($B13=$DN$8,VLOOKUP($C13,'6. Patients'!$C$43:$AQ$73,COLUMNS('6. Patients'!$C$8:V$8),0),VLOOKUP($C13,'6. Patients'!$C$78:$AQ$107,COLUMNS('6. Patients'!$C$8:V$8),0))),0)</f>
        <v>0</v>
      </c>
      <c r="AA13" s="307">
        <f>IFERROR(IF($B13=$DN$7,VLOOKUP($C13,'6. Patients'!$C$10:$AQ$39,COLUMNS('6. Patients'!$C$8:W$8),0),IF($B13=$DN$8,VLOOKUP($C13,'6. Patients'!$C$43:$AQ$73,COLUMNS('6. Patients'!$C$8:W$8),0),VLOOKUP($C13,'6. Patients'!$C$78:$AQ$107,COLUMNS('6. Patients'!$C$8:W$8),0))),0)</f>
        <v>0</v>
      </c>
      <c r="AB13" s="307">
        <f>IFERROR(IF($B13=$DN$7,VLOOKUP($C13,'6. Patients'!$C$10:$AQ$39,COLUMNS('6. Patients'!$C$8:X$8),0),IF($B13=$DN$8,VLOOKUP($C13,'6. Patients'!$C$43:$AQ$73,COLUMNS('6. Patients'!$C$8:X$8),0),VLOOKUP($C13,'6. Patients'!$C$78:$AQ$107,COLUMNS('6. Patients'!$C$8:X$8),0))),0)</f>
        <v>0</v>
      </c>
      <c r="AC13" s="307">
        <f>IFERROR(IF($B13=$DN$7,VLOOKUP($C13,'6. Patients'!$C$10:$AQ$39,COLUMNS('6. Patients'!$C$8:Y$8),0),IF($B13=$DN$8,VLOOKUP($C13,'6. Patients'!$C$43:$AQ$73,COLUMNS('6. Patients'!$C$8:Y$8),0),VLOOKUP($C13,'6. Patients'!$C$78:$AQ$107,COLUMNS('6. Patients'!$C$8:Y$8),0))),0)</f>
        <v>0</v>
      </c>
      <c r="AD13" s="307">
        <f>IFERROR(IF($B13=$DN$7,VLOOKUP($C13,'6. Patients'!$C$10:$AQ$39,COLUMNS('6. Patients'!$C$8:Z$8),0),IF($B13=$DN$8,VLOOKUP($C13,'6. Patients'!$C$43:$AQ$73,COLUMNS('6. Patients'!$C$8:Z$8),0),VLOOKUP($C13,'6. Patients'!$C$78:$AQ$107,COLUMNS('6. Patients'!$C$8:Z$8),0))),0)</f>
        <v>0</v>
      </c>
      <c r="AE13" s="307">
        <f>IFERROR(IF($B13=$DN$7,VLOOKUP($C13,'6. Patients'!$C$10:$AQ$39,COLUMNS('6. Patients'!$C$8:AA$8),0),IF($B13=$DN$8,VLOOKUP($C13,'6. Patients'!$C$43:$AQ$73,COLUMNS('6. Patients'!$C$8:AA$8),0),VLOOKUP($C13,'6. Patients'!$C$78:$AQ$107,COLUMNS('6. Patients'!$C$8:AA$8),0))),0)</f>
        <v>0</v>
      </c>
      <c r="AF13" s="307">
        <f>IFERROR(IF($B13=$DN$7,VLOOKUP($C13,'6. Patients'!$C$10:$AQ$39,COLUMNS('6. Patients'!$C$8:AB$8),0),IF($B13=$DN$8,VLOOKUP($C13,'6. Patients'!$C$43:$AQ$73,COLUMNS('6. Patients'!$C$8:AB$8),0),VLOOKUP($C13,'6. Patients'!$C$78:$AQ$107,COLUMNS('6. Patients'!$C$8:AB$8),0))),0)</f>
        <v>0</v>
      </c>
      <c r="AG13" s="307">
        <f>IFERROR(IF($B13=$DN$7,VLOOKUP($C13,'6. Patients'!$C$10:$AQ$39,COLUMNS('6. Patients'!$C$8:AC$8),0),IF($B13=$DN$8,VLOOKUP($C13,'6. Patients'!$C$43:$AQ$73,COLUMNS('6. Patients'!$C$8:AC$8),0),VLOOKUP($C13,'6. Patients'!$C$78:$AQ$107,COLUMNS('6. Patients'!$C$8:AC$8),0))),0)</f>
        <v>0</v>
      </c>
      <c r="AH13" s="307">
        <f>IFERROR(IF($B13=$DN$7,VLOOKUP($C13,'6. Patients'!$C$10:$AQ$39,COLUMNS('6. Patients'!$C$8:AD$8),0),IF($B13=$DN$8,VLOOKUP($C13,'6. Patients'!$C$43:$AQ$73,COLUMNS('6. Patients'!$C$8:AD$8),0),VLOOKUP($C13,'6. Patients'!$C$78:$AQ$107,COLUMNS('6. Patients'!$C$8:AD$8),0))),0)</f>
        <v>0</v>
      </c>
      <c r="AI13" s="307">
        <f>IFERROR(IF($B13=$DN$7,VLOOKUP($C13,'6. Patients'!$C$10:$AQ$39,COLUMNS('6. Patients'!$C$8:AE$8),0),IF($B13=$DN$8,VLOOKUP($C13,'6. Patients'!$C$43:$AQ$73,COLUMNS('6. Patients'!$C$8:AE$8),0),VLOOKUP($C13,'6. Patients'!$C$78:$AQ$107,COLUMNS('6. Patients'!$C$8:AE$8),0))),0)</f>
        <v>0</v>
      </c>
      <c r="AJ13" s="307">
        <f>IFERROR(IF($B13=$DN$7,VLOOKUP($C13,'6. Patients'!$C$10:$AQ$39,COLUMNS('6. Patients'!$C$8:AF$8),0),IF($B13=$DN$8,VLOOKUP($C13,'6. Patients'!$C$43:$AQ$73,COLUMNS('6. Patients'!$C$8:AF$8),0),VLOOKUP($C13,'6. Patients'!$C$78:$AQ$107,COLUMNS('6. Patients'!$C$8:AF$8),0))),0)</f>
        <v>0</v>
      </c>
      <c r="AK13" s="307">
        <f>IFERROR(IF($B13=$DN$7,VLOOKUP($C13,'6. Patients'!$C$10:$AQ$39,COLUMNS('6. Patients'!$C$8:AG$8),0),IF($B13=$DN$8,VLOOKUP($C13,'6. Patients'!$C$43:$AQ$73,COLUMNS('6. Patients'!$C$8:AG$8),0),VLOOKUP($C13,'6. Patients'!$C$78:$AQ$107,COLUMNS('6. Patients'!$C$8:AG$8),0))),0)</f>
        <v>0</v>
      </c>
      <c r="AL13" s="307">
        <f>IFERROR(IF($B13=$DN$7,VLOOKUP($C13,'6. Patients'!$C$10:$AQ$39,COLUMNS('6. Patients'!$C$8:AH$8),0),IF($B13=$DN$8,VLOOKUP($C13,'6. Patients'!$C$43:$AQ$73,COLUMNS('6. Patients'!$C$8:AH$8),0),VLOOKUP($C13,'6. Patients'!$C$78:$AQ$107,COLUMNS('6. Patients'!$C$8:AH$8),0))),0)</f>
        <v>0</v>
      </c>
      <c r="AM13" s="307">
        <f>IFERROR(IF($B13=$DN$7,VLOOKUP($C13,'6. Patients'!$C$10:$AQ$39,COLUMNS('6. Patients'!$C$8:AI$8),0),IF($B13=$DN$8,VLOOKUP($C13,'6. Patients'!$C$43:$AQ$73,COLUMNS('6. Patients'!$C$8:AI$8),0),VLOOKUP($C13,'6. Patients'!$C$78:$AQ$107,COLUMNS('6. Patients'!$C$8:AI$8),0))),0)</f>
        <v>0</v>
      </c>
      <c r="AN13" s="307">
        <f>IFERROR(IF($B13=$DN$7,VLOOKUP($C13,'6. Patients'!$C$10:$AQ$39,COLUMNS('6. Patients'!$C$8:AJ$8),0),IF($B13=$DN$8,VLOOKUP($C13,'6. Patients'!$C$43:$AQ$73,COLUMNS('6. Patients'!$C$8:AJ$8),0),VLOOKUP($C13,'6. Patients'!$C$78:$AQ$107,COLUMNS('6. Patients'!$C$8:AJ$8),0))),0)</f>
        <v>0</v>
      </c>
      <c r="AO13" s="307">
        <f>IFERROR(IF($B13=$DN$7,VLOOKUP($C13,'6. Patients'!$C$10:$AQ$39,COLUMNS('6. Patients'!$C$8:AK$8),0),IF($B13=$DN$8,VLOOKUP($C13,'6. Patients'!$C$43:$AQ$73,COLUMNS('6. Patients'!$C$8:AK$8),0),VLOOKUP($C13,'6. Patients'!$C$78:$AQ$107,COLUMNS('6. Patients'!$C$8:AK$8),0))),0)</f>
        <v>0</v>
      </c>
      <c r="AP13" s="307">
        <f>IFERROR(IF($B13=$DN$7,VLOOKUP($C13,'6. Patients'!$C$10:$AQ$39,COLUMNS('6. Patients'!$C$8:AL$8),0),IF($B13=$DN$8,VLOOKUP($C13,'6. Patients'!$C$43:$AQ$73,COLUMNS('6. Patients'!$C$8:AL$8),0),VLOOKUP($C13,'6. Patients'!$C$78:$AQ$107,COLUMNS('6. Patients'!$C$8:AL$8),0))),0)</f>
        <v>0</v>
      </c>
      <c r="AQ13" s="307">
        <f>IFERROR(IF($B13=$DN$7,VLOOKUP($C13,'6. Patients'!$C$10:$AQ$39,COLUMNS('6. Patients'!$C$8:AM$8),0),IF($B13=$DN$8,VLOOKUP($C13,'6. Patients'!$C$43:$AQ$73,COLUMNS('6. Patients'!$C$8:AM$8),0),VLOOKUP($C13,'6. Patients'!$C$78:$AQ$107,COLUMNS('6. Patients'!$C$8:AM$8),0))),0)</f>
        <v>0</v>
      </c>
      <c r="AR13" s="307">
        <f>IFERROR(IF($B13=$DN$7,VLOOKUP($C13,'6. Patients'!$C$10:$AQ$39,COLUMNS('6. Patients'!$C$8:AN$8),0),IF($B13=$DN$8,VLOOKUP($C13,'6. Patients'!$C$43:$AQ$73,COLUMNS('6. Patients'!$C$8:AN$8),0),VLOOKUP($C13,'6. Patients'!$C$78:$AQ$107,COLUMNS('6. Patients'!$C$8:AN$8),0))),0)</f>
        <v>0</v>
      </c>
      <c r="AS13" s="307">
        <f>IFERROR(IF($B13=$DN$7,VLOOKUP($C13,'6. Patients'!$C$10:$AQ$39,COLUMNS('6. Patients'!$C$8:AO$8),0),IF($B13=$DN$8,VLOOKUP($C13,'6. Patients'!$C$43:$AQ$73,COLUMNS('6. Patients'!$C$8:AO$8),0),VLOOKUP($C13,'6. Patients'!$C$78:$AQ$107,COLUMNS('6. Patients'!$C$8:AO$8),0))),0)</f>
        <v>0</v>
      </c>
      <c r="AT13" s="307">
        <f>IFERROR(IF($B13=$DN$7,VLOOKUP($C13,'6. Patients'!$C$10:$AQ$39,COLUMNS('6. Patients'!$C$8:AP$8),0),IF($B13=$DN$8,VLOOKUP($C13,'6. Patients'!$C$43:$AQ$73,COLUMNS('6. Patients'!$C$8:AP$8),0),VLOOKUP($C13,'6. Patients'!$C$78:$AQ$107,COLUMNS('6. Patients'!$C$8:AP$8),0))),0)</f>
        <v>0</v>
      </c>
      <c r="AU13" s="307">
        <f>IFERROR(IF($B13=$DN$7,VLOOKUP($C13,'6. Patients'!$C$10:$AQ$39,COLUMNS('6. Patients'!$C$8:AQ$8),0),IF($B13=$DN$8,VLOOKUP($C13,'6. Patients'!$C$43:$AQ$73,COLUMNS('6. Patients'!$C$8:AQ$8),0),VLOOKUP($C13,'6. Patients'!$C$78:$AQ$107,COLUMNS('6. Patients'!$C$8:AQ$8),0))),0)</f>
        <v>0</v>
      </c>
      <c r="AV13" s="216"/>
      <c r="AW13" s="216"/>
    </row>
    <row r="14" spans="2:16347" ht="15" x14ac:dyDescent="0.25">
      <c r="B14" s="205"/>
      <c r="C14" s="205"/>
      <c r="D14" s="205"/>
      <c r="E14" s="206"/>
      <c r="F14" s="206"/>
      <c r="G14" s="207"/>
      <c r="H14" s="170">
        <f t="shared" si="2"/>
        <v>0</v>
      </c>
      <c r="I14" s="109" t="str">
        <f t="shared" si="0"/>
        <v/>
      </c>
      <c r="J14" s="306">
        <f t="shared" si="1"/>
        <v>0</v>
      </c>
      <c r="K14" s="307">
        <f>IFERROR(IF($B14=$DN$7,VLOOKUP($C14,'6. Patients'!$C$10:$AQ$39,COLUMNS('6. Patients'!$C$8:G$8),0),IF($B14=$DN$8,VLOOKUP($C14,'6. Patients'!$C$43:$AQ$73,COLUMNS('6. Patients'!$C$8:G$8),0),VLOOKUP($C14,'6. Patients'!$C$78:$AQ$107,COLUMNS('6. Patients'!$C$8:G$8),0))),0)</f>
        <v>0</v>
      </c>
      <c r="L14" s="307">
        <f>IFERROR(IF($B14=$DN$7,VLOOKUP($C14,'6. Patients'!$C$10:$AQ$39,COLUMNS('6. Patients'!$C$8:H$8),0),IF($B14=$DN$8,VLOOKUP($C14,'6. Patients'!$C$43:$AQ$73,COLUMNS('6. Patients'!$C$8:H$8),0),VLOOKUP($C14,'6. Patients'!$C$78:$AQ$107,COLUMNS('6. Patients'!$C$8:H$8),0))),0)</f>
        <v>0</v>
      </c>
      <c r="M14" s="307">
        <f>IFERROR(IF($B14=$DN$7,VLOOKUP($C14,'6. Patients'!$C$10:$AQ$39,COLUMNS('6. Patients'!$C$8:I$8),0),IF($B14=$DN$8,VLOOKUP($C14,'6. Patients'!$C$43:$AQ$73,COLUMNS('6. Patients'!$C$8:I$8),0),VLOOKUP($C14,'6. Patients'!$C$78:$AQ$107,COLUMNS('6. Patients'!$C$8:I$8),0))),0)</f>
        <v>0</v>
      </c>
      <c r="N14" s="307">
        <f>IFERROR(IF($B14=$DN$7,VLOOKUP($C14,'6. Patients'!$C$10:$AQ$39,COLUMNS('6. Patients'!$C$8:J$8),0),IF($B14=$DN$8,VLOOKUP($C14,'6. Patients'!$C$43:$AQ$73,COLUMNS('6. Patients'!$C$8:J$8),0),VLOOKUP($C14,'6. Patients'!$C$78:$AQ$107,COLUMNS('6. Patients'!$C$8:J$8),0))),0)</f>
        <v>0</v>
      </c>
      <c r="O14" s="307">
        <f>IFERROR(IF($B14=$DN$7,VLOOKUP($C14,'6. Patients'!$C$10:$AQ$39,COLUMNS('6. Patients'!$C$8:K$8),0),IF($B14=$DN$8,VLOOKUP($C14,'6. Patients'!$C$43:$AQ$73,COLUMNS('6. Patients'!$C$8:K$8),0),VLOOKUP($C14,'6. Patients'!$C$78:$AQ$107,COLUMNS('6. Patients'!$C$8:K$8),0))),0)</f>
        <v>0</v>
      </c>
      <c r="P14" s="307">
        <f>IFERROR(IF($B14=$DN$7,VLOOKUP($C14,'6. Patients'!$C$10:$AQ$39,COLUMNS('6. Patients'!$C$8:L$8),0),IF($B14=$DN$8,VLOOKUP($C14,'6. Patients'!$C$43:$AQ$73,COLUMNS('6. Patients'!$C$8:L$8),0),VLOOKUP($C14,'6. Patients'!$C$78:$AQ$107,COLUMNS('6. Patients'!$C$8:L$8),0))),0)</f>
        <v>0</v>
      </c>
      <c r="Q14" s="307">
        <f>IFERROR(IF($B14=$DN$7,VLOOKUP($C14,'6. Patients'!$C$10:$AQ$39,COLUMNS('6. Patients'!$C$8:M$8),0),IF($B14=$DN$8,VLOOKUP($C14,'6. Patients'!$C$43:$AQ$73,COLUMNS('6. Patients'!$C$8:M$8),0),VLOOKUP($C14,'6. Patients'!$C$78:$AQ$107,COLUMNS('6. Patients'!$C$8:M$8),0))),0)</f>
        <v>0</v>
      </c>
      <c r="R14" s="307">
        <f>IFERROR(IF($B14=$DN$7,VLOOKUP($C14,'6. Patients'!$C$10:$AQ$39,COLUMNS('6. Patients'!$C$8:N$8),0),IF($B14=$DN$8,VLOOKUP($C14,'6. Patients'!$C$43:$AQ$73,COLUMNS('6. Patients'!$C$8:N$8),0),VLOOKUP($C14,'6. Patients'!$C$78:$AQ$107,COLUMNS('6. Patients'!$C$8:N$8),0))),0)</f>
        <v>0</v>
      </c>
      <c r="S14" s="307">
        <f>IFERROR(IF($B14=$DN$7,VLOOKUP($C14,'6. Patients'!$C$10:$AQ$39,COLUMNS('6. Patients'!$C$8:O$8),0),IF($B14=$DN$8,VLOOKUP($C14,'6. Patients'!$C$43:$AQ$73,COLUMNS('6. Patients'!$C$8:O$8),0),VLOOKUP($C14,'6. Patients'!$C$78:$AQ$107,COLUMNS('6. Patients'!$C$8:O$8),0))),0)</f>
        <v>0</v>
      </c>
      <c r="T14" s="307">
        <f>IFERROR(IF($B14=$DN$7,VLOOKUP($C14,'6. Patients'!$C$10:$AQ$39,COLUMNS('6. Patients'!$C$8:P$8),0),IF($B14=$DN$8,VLOOKUP($C14,'6. Patients'!$C$43:$AQ$73,COLUMNS('6. Patients'!$C$8:P$8),0),VLOOKUP($C14,'6. Patients'!$C$78:$AQ$107,COLUMNS('6. Patients'!$C$8:P$8),0))),0)</f>
        <v>0</v>
      </c>
      <c r="U14" s="307">
        <f>IFERROR(IF($B14=$DN$7,VLOOKUP($C14,'6. Patients'!$C$10:$AQ$39,COLUMNS('6. Patients'!$C$8:Q$8),0),IF($B14=$DN$8,VLOOKUP($C14,'6. Patients'!$C$43:$AQ$73,COLUMNS('6. Patients'!$C$8:Q$8),0),VLOOKUP($C14,'6. Patients'!$C$78:$AQ$107,COLUMNS('6. Patients'!$C$8:Q$8),0))),0)</f>
        <v>0</v>
      </c>
      <c r="V14" s="307">
        <f>IFERROR(IF($B14=$DN$7,VLOOKUP($C14,'6. Patients'!$C$10:$AQ$39,COLUMNS('6. Patients'!$C$8:R$8),0),IF($B14=$DN$8,VLOOKUP($C14,'6. Patients'!$C$43:$AQ$73,COLUMNS('6. Patients'!$C$8:R$8),0),VLOOKUP($C14,'6. Patients'!$C$78:$AQ$107,COLUMNS('6. Patients'!$C$8:R$8),0))),0)</f>
        <v>0</v>
      </c>
      <c r="W14" s="307">
        <f>IFERROR(IF($B14=$DN$7,VLOOKUP($C14,'6. Patients'!$C$10:$AQ$39,COLUMNS('6. Patients'!$C$8:S$8),0),IF($B14=$DN$8,VLOOKUP($C14,'6. Patients'!$C$43:$AQ$73,COLUMNS('6. Patients'!$C$8:S$8),0),VLOOKUP($C14,'6. Patients'!$C$78:$AQ$107,COLUMNS('6. Patients'!$C$8:S$8),0))),0)</f>
        <v>0</v>
      </c>
      <c r="X14" s="307">
        <f>IFERROR(IF($B14=$DN$7,VLOOKUP($C14,'6. Patients'!$C$10:$AQ$39,COLUMNS('6. Patients'!$C$8:T$8),0),IF($B14=$DN$8,VLOOKUP($C14,'6. Patients'!$C$43:$AQ$73,COLUMNS('6. Patients'!$C$8:T$8),0),VLOOKUP($C14,'6. Patients'!$C$78:$AQ$107,COLUMNS('6. Patients'!$C$8:T$8),0))),0)</f>
        <v>0</v>
      </c>
      <c r="Y14" s="307">
        <f>IFERROR(IF($B14=$DN$7,VLOOKUP($C14,'6. Patients'!$C$10:$AQ$39,COLUMNS('6. Patients'!$C$8:U$8),0),IF($B14=$DN$8,VLOOKUP($C14,'6. Patients'!$C$43:$AQ$73,COLUMNS('6. Patients'!$C$8:U$8),0),VLOOKUP($C14,'6. Patients'!$C$78:$AQ$107,COLUMNS('6. Patients'!$C$8:U$8),0))),0)</f>
        <v>0</v>
      </c>
      <c r="Z14" s="307">
        <f>IFERROR(IF($B14=$DN$7,VLOOKUP($C14,'6. Patients'!$C$10:$AQ$39,COLUMNS('6. Patients'!$C$8:V$8),0),IF($B14=$DN$8,VLOOKUP($C14,'6. Patients'!$C$43:$AQ$73,COLUMNS('6. Patients'!$C$8:V$8),0),VLOOKUP($C14,'6. Patients'!$C$78:$AQ$107,COLUMNS('6. Patients'!$C$8:V$8),0))),0)</f>
        <v>0</v>
      </c>
      <c r="AA14" s="307">
        <f>IFERROR(IF($B14=$DN$7,VLOOKUP($C14,'6. Patients'!$C$10:$AQ$39,COLUMNS('6. Patients'!$C$8:W$8),0),IF($B14=$DN$8,VLOOKUP($C14,'6. Patients'!$C$43:$AQ$73,COLUMNS('6. Patients'!$C$8:W$8),0),VLOOKUP($C14,'6. Patients'!$C$78:$AQ$107,COLUMNS('6. Patients'!$C$8:W$8),0))),0)</f>
        <v>0</v>
      </c>
      <c r="AB14" s="307">
        <f>IFERROR(IF($B14=$DN$7,VLOOKUP($C14,'6. Patients'!$C$10:$AQ$39,COLUMNS('6. Patients'!$C$8:X$8),0),IF($B14=$DN$8,VLOOKUP($C14,'6. Patients'!$C$43:$AQ$73,COLUMNS('6. Patients'!$C$8:X$8),0),VLOOKUP($C14,'6. Patients'!$C$78:$AQ$107,COLUMNS('6. Patients'!$C$8:X$8),0))),0)</f>
        <v>0</v>
      </c>
      <c r="AC14" s="307">
        <f>IFERROR(IF($B14=$DN$7,VLOOKUP($C14,'6. Patients'!$C$10:$AQ$39,COLUMNS('6. Patients'!$C$8:Y$8),0),IF($B14=$DN$8,VLOOKUP($C14,'6. Patients'!$C$43:$AQ$73,COLUMNS('6. Patients'!$C$8:Y$8),0),VLOOKUP($C14,'6. Patients'!$C$78:$AQ$107,COLUMNS('6. Patients'!$C$8:Y$8),0))),0)</f>
        <v>0</v>
      </c>
      <c r="AD14" s="307">
        <f>IFERROR(IF($B14=$DN$7,VLOOKUP($C14,'6. Patients'!$C$10:$AQ$39,COLUMNS('6. Patients'!$C$8:Z$8),0),IF($B14=$DN$8,VLOOKUP($C14,'6. Patients'!$C$43:$AQ$73,COLUMNS('6. Patients'!$C$8:Z$8),0),VLOOKUP($C14,'6. Patients'!$C$78:$AQ$107,COLUMNS('6. Patients'!$C$8:Z$8),0))),0)</f>
        <v>0</v>
      </c>
      <c r="AE14" s="307">
        <f>IFERROR(IF($B14=$DN$7,VLOOKUP($C14,'6. Patients'!$C$10:$AQ$39,COLUMNS('6. Patients'!$C$8:AA$8),0),IF($B14=$DN$8,VLOOKUP($C14,'6. Patients'!$C$43:$AQ$73,COLUMNS('6. Patients'!$C$8:AA$8),0),VLOOKUP($C14,'6. Patients'!$C$78:$AQ$107,COLUMNS('6. Patients'!$C$8:AA$8),0))),0)</f>
        <v>0</v>
      </c>
      <c r="AF14" s="307">
        <f>IFERROR(IF($B14=$DN$7,VLOOKUP($C14,'6. Patients'!$C$10:$AQ$39,COLUMNS('6. Patients'!$C$8:AB$8),0),IF($B14=$DN$8,VLOOKUP($C14,'6. Patients'!$C$43:$AQ$73,COLUMNS('6. Patients'!$C$8:AB$8),0),VLOOKUP($C14,'6. Patients'!$C$78:$AQ$107,COLUMNS('6. Patients'!$C$8:AB$8),0))),0)</f>
        <v>0</v>
      </c>
      <c r="AG14" s="307">
        <f>IFERROR(IF($B14=$DN$7,VLOOKUP($C14,'6. Patients'!$C$10:$AQ$39,COLUMNS('6. Patients'!$C$8:AC$8),0),IF($B14=$DN$8,VLOOKUP($C14,'6. Patients'!$C$43:$AQ$73,COLUMNS('6. Patients'!$C$8:AC$8),0),VLOOKUP($C14,'6. Patients'!$C$78:$AQ$107,COLUMNS('6. Patients'!$C$8:AC$8),0))),0)</f>
        <v>0</v>
      </c>
      <c r="AH14" s="307">
        <f>IFERROR(IF($B14=$DN$7,VLOOKUP($C14,'6. Patients'!$C$10:$AQ$39,COLUMNS('6. Patients'!$C$8:AD$8),0),IF($B14=$DN$8,VLOOKUP($C14,'6. Patients'!$C$43:$AQ$73,COLUMNS('6. Patients'!$C$8:AD$8),0),VLOOKUP($C14,'6. Patients'!$C$78:$AQ$107,COLUMNS('6. Patients'!$C$8:AD$8),0))),0)</f>
        <v>0</v>
      </c>
      <c r="AI14" s="307">
        <f>IFERROR(IF($B14=$DN$7,VLOOKUP($C14,'6. Patients'!$C$10:$AQ$39,COLUMNS('6. Patients'!$C$8:AE$8),0),IF($B14=$DN$8,VLOOKUP($C14,'6. Patients'!$C$43:$AQ$73,COLUMNS('6. Patients'!$C$8:AE$8),0),VLOOKUP($C14,'6. Patients'!$C$78:$AQ$107,COLUMNS('6. Patients'!$C$8:AE$8),0))),0)</f>
        <v>0</v>
      </c>
      <c r="AJ14" s="307">
        <f>IFERROR(IF($B14=$DN$7,VLOOKUP($C14,'6. Patients'!$C$10:$AQ$39,COLUMNS('6. Patients'!$C$8:AF$8),0),IF($B14=$DN$8,VLOOKUP($C14,'6. Patients'!$C$43:$AQ$73,COLUMNS('6. Patients'!$C$8:AF$8),0),VLOOKUP($C14,'6. Patients'!$C$78:$AQ$107,COLUMNS('6. Patients'!$C$8:AF$8),0))),0)</f>
        <v>0</v>
      </c>
      <c r="AK14" s="307">
        <f>IFERROR(IF($B14=$DN$7,VLOOKUP($C14,'6. Patients'!$C$10:$AQ$39,COLUMNS('6. Patients'!$C$8:AG$8),0),IF($B14=$DN$8,VLOOKUP($C14,'6. Patients'!$C$43:$AQ$73,COLUMNS('6. Patients'!$C$8:AG$8),0),VLOOKUP($C14,'6. Patients'!$C$78:$AQ$107,COLUMNS('6. Patients'!$C$8:AG$8),0))),0)</f>
        <v>0</v>
      </c>
      <c r="AL14" s="307">
        <f>IFERROR(IF($B14=$DN$7,VLOOKUP($C14,'6. Patients'!$C$10:$AQ$39,COLUMNS('6. Patients'!$C$8:AH$8),0),IF($B14=$DN$8,VLOOKUP($C14,'6. Patients'!$C$43:$AQ$73,COLUMNS('6. Patients'!$C$8:AH$8),0),VLOOKUP($C14,'6. Patients'!$C$78:$AQ$107,COLUMNS('6. Patients'!$C$8:AH$8),0))),0)</f>
        <v>0</v>
      </c>
      <c r="AM14" s="307">
        <f>IFERROR(IF($B14=$DN$7,VLOOKUP($C14,'6. Patients'!$C$10:$AQ$39,COLUMNS('6. Patients'!$C$8:AI$8),0),IF($B14=$DN$8,VLOOKUP($C14,'6. Patients'!$C$43:$AQ$73,COLUMNS('6. Patients'!$C$8:AI$8),0),VLOOKUP($C14,'6. Patients'!$C$78:$AQ$107,COLUMNS('6. Patients'!$C$8:AI$8),0))),0)</f>
        <v>0</v>
      </c>
      <c r="AN14" s="307">
        <f>IFERROR(IF($B14=$DN$7,VLOOKUP($C14,'6. Patients'!$C$10:$AQ$39,COLUMNS('6. Patients'!$C$8:AJ$8),0),IF($B14=$DN$8,VLOOKUP($C14,'6. Patients'!$C$43:$AQ$73,COLUMNS('6. Patients'!$C$8:AJ$8),0),VLOOKUP($C14,'6. Patients'!$C$78:$AQ$107,COLUMNS('6. Patients'!$C$8:AJ$8),0))),0)</f>
        <v>0</v>
      </c>
      <c r="AO14" s="307">
        <f>IFERROR(IF($B14=$DN$7,VLOOKUP($C14,'6. Patients'!$C$10:$AQ$39,COLUMNS('6. Patients'!$C$8:AK$8),0),IF($B14=$DN$8,VLOOKUP($C14,'6. Patients'!$C$43:$AQ$73,COLUMNS('6. Patients'!$C$8:AK$8),0),VLOOKUP($C14,'6. Patients'!$C$78:$AQ$107,COLUMNS('6. Patients'!$C$8:AK$8),0))),0)</f>
        <v>0</v>
      </c>
      <c r="AP14" s="307">
        <f>IFERROR(IF($B14=$DN$7,VLOOKUP($C14,'6. Patients'!$C$10:$AQ$39,COLUMNS('6. Patients'!$C$8:AL$8),0),IF($B14=$DN$8,VLOOKUP($C14,'6. Patients'!$C$43:$AQ$73,COLUMNS('6. Patients'!$C$8:AL$8),0),VLOOKUP($C14,'6. Patients'!$C$78:$AQ$107,COLUMNS('6. Patients'!$C$8:AL$8),0))),0)</f>
        <v>0</v>
      </c>
      <c r="AQ14" s="307">
        <f>IFERROR(IF($B14=$DN$7,VLOOKUP($C14,'6. Patients'!$C$10:$AQ$39,COLUMNS('6. Patients'!$C$8:AM$8),0),IF($B14=$DN$8,VLOOKUP($C14,'6. Patients'!$C$43:$AQ$73,COLUMNS('6. Patients'!$C$8:AM$8),0),VLOOKUP($C14,'6. Patients'!$C$78:$AQ$107,COLUMNS('6. Patients'!$C$8:AM$8),0))),0)</f>
        <v>0</v>
      </c>
      <c r="AR14" s="307">
        <f>IFERROR(IF($B14=$DN$7,VLOOKUP($C14,'6. Patients'!$C$10:$AQ$39,COLUMNS('6. Patients'!$C$8:AN$8),0),IF($B14=$DN$8,VLOOKUP($C14,'6. Patients'!$C$43:$AQ$73,COLUMNS('6. Patients'!$C$8:AN$8),0),VLOOKUP($C14,'6. Patients'!$C$78:$AQ$107,COLUMNS('6. Patients'!$C$8:AN$8),0))),0)</f>
        <v>0</v>
      </c>
      <c r="AS14" s="307">
        <f>IFERROR(IF($B14=$DN$7,VLOOKUP($C14,'6. Patients'!$C$10:$AQ$39,COLUMNS('6. Patients'!$C$8:AO$8),0),IF($B14=$DN$8,VLOOKUP($C14,'6. Patients'!$C$43:$AQ$73,COLUMNS('6. Patients'!$C$8:AO$8),0),VLOOKUP($C14,'6. Patients'!$C$78:$AQ$107,COLUMNS('6. Patients'!$C$8:AO$8),0))),0)</f>
        <v>0</v>
      </c>
      <c r="AT14" s="307">
        <f>IFERROR(IF($B14=$DN$7,VLOOKUP($C14,'6. Patients'!$C$10:$AQ$39,COLUMNS('6. Patients'!$C$8:AP$8),0),IF($B14=$DN$8,VLOOKUP($C14,'6. Patients'!$C$43:$AQ$73,COLUMNS('6. Patients'!$C$8:AP$8),0),VLOOKUP($C14,'6. Patients'!$C$78:$AQ$107,COLUMNS('6. Patients'!$C$8:AP$8),0))),0)</f>
        <v>0</v>
      </c>
      <c r="AU14" s="307">
        <f>IFERROR(IF($B14=$DN$7,VLOOKUP($C14,'6. Patients'!$C$10:$AQ$39,COLUMNS('6. Patients'!$C$8:AQ$8),0),IF($B14=$DN$8,VLOOKUP($C14,'6. Patients'!$C$43:$AQ$73,COLUMNS('6. Patients'!$C$8:AQ$8),0),VLOOKUP($C14,'6. Patients'!$C$78:$AQ$107,COLUMNS('6. Patients'!$C$8:AQ$8),0))),0)</f>
        <v>0</v>
      </c>
      <c r="AV14" s="216"/>
      <c r="AW14" s="216"/>
    </row>
    <row r="15" spans="2:16347" ht="15" x14ac:dyDescent="0.25">
      <c r="B15" s="205"/>
      <c r="C15" s="205"/>
      <c r="D15" s="205"/>
      <c r="E15" s="206"/>
      <c r="F15" s="206"/>
      <c r="G15" s="207"/>
      <c r="H15" s="170">
        <f t="shared" si="2"/>
        <v>0</v>
      </c>
      <c r="I15" s="109" t="str">
        <f t="shared" si="0"/>
        <v/>
      </c>
      <c r="J15" s="306">
        <f t="shared" si="1"/>
        <v>0</v>
      </c>
      <c r="K15" s="307">
        <f>IFERROR(IF($B15=$DN$7,VLOOKUP($C15,'6. Patients'!$C$10:$AQ$39,COLUMNS('6. Patients'!$C$8:G$8),0),IF($B15=$DN$8,VLOOKUP($C15,'6. Patients'!$C$43:$AQ$73,COLUMNS('6. Patients'!$C$8:G$8),0),VLOOKUP($C15,'6. Patients'!$C$78:$AQ$107,COLUMNS('6. Patients'!$C$8:G$8),0))),0)</f>
        <v>0</v>
      </c>
      <c r="L15" s="307">
        <f>IFERROR(IF($B15=$DN$7,VLOOKUP($C15,'6. Patients'!$C$10:$AQ$39,COLUMNS('6. Patients'!$C$8:H$8),0),IF($B15=$DN$8,VLOOKUP($C15,'6. Patients'!$C$43:$AQ$73,COLUMNS('6. Patients'!$C$8:H$8),0),VLOOKUP($C15,'6. Patients'!$C$78:$AQ$107,COLUMNS('6. Patients'!$C$8:H$8),0))),0)</f>
        <v>0</v>
      </c>
      <c r="M15" s="307">
        <f>IFERROR(IF($B15=$DN$7,VLOOKUP($C15,'6. Patients'!$C$10:$AQ$39,COLUMNS('6. Patients'!$C$8:I$8),0),IF($B15=$DN$8,VLOOKUP($C15,'6. Patients'!$C$43:$AQ$73,COLUMNS('6. Patients'!$C$8:I$8),0),VLOOKUP($C15,'6. Patients'!$C$78:$AQ$107,COLUMNS('6. Patients'!$C$8:I$8),0))),0)</f>
        <v>0</v>
      </c>
      <c r="N15" s="307">
        <f>IFERROR(IF($B15=$DN$7,VLOOKUP($C15,'6. Patients'!$C$10:$AQ$39,COLUMNS('6. Patients'!$C$8:J$8),0),IF($B15=$DN$8,VLOOKUP($C15,'6. Patients'!$C$43:$AQ$73,COLUMNS('6. Patients'!$C$8:J$8),0),VLOOKUP($C15,'6. Patients'!$C$78:$AQ$107,COLUMNS('6. Patients'!$C$8:J$8),0))),0)</f>
        <v>0</v>
      </c>
      <c r="O15" s="307">
        <f>IFERROR(IF($B15=$DN$7,VLOOKUP($C15,'6. Patients'!$C$10:$AQ$39,COLUMNS('6. Patients'!$C$8:K$8),0),IF($B15=$DN$8,VLOOKUP($C15,'6. Patients'!$C$43:$AQ$73,COLUMNS('6. Patients'!$C$8:K$8),0),VLOOKUP($C15,'6. Patients'!$C$78:$AQ$107,COLUMNS('6. Patients'!$C$8:K$8),0))),0)</f>
        <v>0</v>
      </c>
      <c r="P15" s="307">
        <f>IFERROR(IF($B15=$DN$7,VLOOKUP($C15,'6. Patients'!$C$10:$AQ$39,COLUMNS('6. Patients'!$C$8:L$8),0),IF($B15=$DN$8,VLOOKUP($C15,'6. Patients'!$C$43:$AQ$73,COLUMNS('6. Patients'!$C$8:L$8),0),VLOOKUP($C15,'6. Patients'!$C$78:$AQ$107,COLUMNS('6. Patients'!$C$8:L$8),0))),0)</f>
        <v>0</v>
      </c>
      <c r="Q15" s="307">
        <f>IFERROR(IF($B15=$DN$7,VLOOKUP($C15,'6. Patients'!$C$10:$AQ$39,COLUMNS('6. Patients'!$C$8:M$8),0),IF($B15=$DN$8,VLOOKUP($C15,'6. Patients'!$C$43:$AQ$73,COLUMNS('6. Patients'!$C$8:M$8),0),VLOOKUP($C15,'6. Patients'!$C$78:$AQ$107,COLUMNS('6. Patients'!$C$8:M$8),0))),0)</f>
        <v>0</v>
      </c>
      <c r="R15" s="307">
        <f>IFERROR(IF($B15=$DN$7,VLOOKUP($C15,'6. Patients'!$C$10:$AQ$39,COLUMNS('6. Patients'!$C$8:N$8),0),IF($B15=$DN$8,VLOOKUP($C15,'6. Patients'!$C$43:$AQ$73,COLUMNS('6. Patients'!$C$8:N$8),0),VLOOKUP($C15,'6. Patients'!$C$78:$AQ$107,COLUMNS('6. Patients'!$C$8:N$8),0))),0)</f>
        <v>0</v>
      </c>
      <c r="S15" s="307">
        <f>IFERROR(IF($B15=$DN$7,VLOOKUP($C15,'6. Patients'!$C$10:$AQ$39,COLUMNS('6. Patients'!$C$8:O$8),0),IF($B15=$DN$8,VLOOKUP($C15,'6. Patients'!$C$43:$AQ$73,COLUMNS('6. Patients'!$C$8:O$8),0),VLOOKUP($C15,'6. Patients'!$C$78:$AQ$107,COLUMNS('6. Patients'!$C$8:O$8),0))),0)</f>
        <v>0</v>
      </c>
      <c r="T15" s="307">
        <f>IFERROR(IF($B15=$DN$7,VLOOKUP($C15,'6. Patients'!$C$10:$AQ$39,COLUMNS('6. Patients'!$C$8:P$8),0),IF($B15=$DN$8,VLOOKUP($C15,'6. Patients'!$C$43:$AQ$73,COLUMNS('6. Patients'!$C$8:P$8),0),VLOOKUP($C15,'6. Patients'!$C$78:$AQ$107,COLUMNS('6. Patients'!$C$8:P$8),0))),0)</f>
        <v>0</v>
      </c>
      <c r="U15" s="307">
        <f>IFERROR(IF($B15=$DN$7,VLOOKUP($C15,'6. Patients'!$C$10:$AQ$39,COLUMNS('6. Patients'!$C$8:Q$8),0),IF($B15=$DN$8,VLOOKUP($C15,'6. Patients'!$C$43:$AQ$73,COLUMNS('6. Patients'!$C$8:Q$8),0),VLOOKUP($C15,'6. Patients'!$C$78:$AQ$107,COLUMNS('6. Patients'!$C$8:Q$8),0))),0)</f>
        <v>0</v>
      </c>
      <c r="V15" s="307">
        <f>IFERROR(IF($B15=$DN$7,VLOOKUP($C15,'6. Patients'!$C$10:$AQ$39,COLUMNS('6. Patients'!$C$8:R$8),0),IF($B15=$DN$8,VLOOKUP($C15,'6. Patients'!$C$43:$AQ$73,COLUMNS('6. Patients'!$C$8:R$8),0),VLOOKUP($C15,'6. Patients'!$C$78:$AQ$107,COLUMNS('6. Patients'!$C$8:R$8),0))),0)</f>
        <v>0</v>
      </c>
      <c r="W15" s="307">
        <f>IFERROR(IF($B15=$DN$7,VLOOKUP($C15,'6. Patients'!$C$10:$AQ$39,COLUMNS('6. Patients'!$C$8:S$8),0),IF($B15=$DN$8,VLOOKUP($C15,'6. Patients'!$C$43:$AQ$73,COLUMNS('6. Patients'!$C$8:S$8),0),VLOOKUP($C15,'6. Patients'!$C$78:$AQ$107,COLUMNS('6. Patients'!$C$8:S$8),0))),0)</f>
        <v>0</v>
      </c>
      <c r="X15" s="307">
        <f>IFERROR(IF($B15=$DN$7,VLOOKUP($C15,'6. Patients'!$C$10:$AQ$39,COLUMNS('6. Patients'!$C$8:T$8),0),IF($B15=$DN$8,VLOOKUP($C15,'6. Patients'!$C$43:$AQ$73,COLUMNS('6. Patients'!$C$8:T$8),0),VLOOKUP($C15,'6. Patients'!$C$78:$AQ$107,COLUMNS('6. Patients'!$C$8:T$8),0))),0)</f>
        <v>0</v>
      </c>
      <c r="Y15" s="307">
        <f>IFERROR(IF($B15=$DN$7,VLOOKUP($C15,'6. Patients'!$C$10:$AQ$39,COLUMNS('6. Patients'!$C$8:U$8),0),IF($B15=$DN$8,VLOOKUP($C15,'6. Patients'!$C$43:$AQ$73,COLUMNS('6. Patients'!$C$8:U$8),0),VLOOKUP($C15,'6. Patients'!$C$78:$AQ$107,COLUMNS('6. Patients'!$C$8:U$8),0))),0)</f>
        <v>0</v>
      </c>
      <c r="Z15" s="307">
        <f>IFERROR(IF($B15=$DN$7,VLOOKUP($C15,'6. Patients'!$C$10:$AQ$39,COLUMNS('6. Patients'!$C$8:V$8),0),IF($B15=$DN$8,VLOOKUP($C15,'6. Patients'!$C$43:$AQ$73,COLUMNS('6. Patients'!$C$8:V$8),0),VLOOKUP($C15,'6. Patients'!$C$78:$AQ$107,COLUMNS('6. Patients'!$C$8:V$8),0))),0)</f>
        <v>0</v>
      </c>
      <c r="AA15" s="307">
        <f>IFERROR(IF($B15=$DN$7,VLOOKUP($C15,'6. Patients'!$C$10:$AQ$39,COLUMNS('6. Patients'!$C$8:W$8),0),IF($B15=$DN$8,VLOOKUP($C15,'6. Patients'!$C$43:$AQ$73,COLUMNS('6. Patients'!$C$8:W$8),0),VLOOKUP($C15,'6. Patients'!$C$78:$AQ$107,COLUMNS('6. Patients'!$C$8:W$8),0))),0)</f>
        <v>0</v>
      </c>
      <c r="AB15" s="307">
        <f>IFERROR(IF($B15=$DN$7,VLOOKUP($C15,'6. Patients'!$C$10:$AQ$39,COLUMNS('6. Patients'!$C$8:X$8),0),IF($B15=$DN$8,VLOOKUP($C15,'6. Patients'!$C$43:$AQ$73,COLUMNS('6. Patients'!$C$8:X$8),0),VLOOKUP($C15,'6. Patients'!$C$78:$AQ$107,COLUMNS('6. Patients'!$C$8:X$8),0))),0)</f>
        <v>0</v>
      </c>
      <c r="AC15" s="307">
        <f>IFERROR(IF($B15=$DN$7,VLOOKUP($C15,'6. Patients'!$C$10:$AQ$39,COLUMNS('6. Patients'!$C$8:Y$8),0),IF($B15=$DN$8,VLOOKUP($C15,'6. Patients'!$C$43:$AQ$73,COLUMNS('6. Patients'!$C$8:Y$8),0),VLOOKUP($C15,'6. Patients'!$C$78:$AQ$107,COLUMNS('6. Patients'!$C$8:Y$8),0))),0)</f>
        <v>0</v>
      </c>
      <c r="AD15" s="307">
        <f>IFERROR(IF($B15=$DN$7,VLOOKUP($C15,'6. Patients'!$C$10:$AQ$39,COLUMNS('6. Patients'!$C$8:Z$8),0),IF($B15=$DN$8,VLOOKUP($C15,'6. Patients'!$C$43:$AQ$73,COLUMNS('6. Patients'!$C$8:Z$8),0),VLOOKUP($C15,'6. Patients'!$C$78:$AQ$107,COLUMNS('6. Patients'!$C$8:Z$8),0))),0)</f>
        <v>0</v>
      </c>
      <c r="AE15" s="307">
        <f>IFERROR(IF($B15=$DN$7,VLOOKUP($C15,'6. Patients'!$C$10:$AQ$39,COLUMNS('6. Patients'!$C$8:AA$8),0),IF($B15=$DN$8,VLOOKUP($C15,'6. Patients'!$C$43:$AQ$73,COLUMNS('6. Patients'!$C$8:AA$8),0),VLOOKUP($C15,'6. Patients'!$C$78:$AQ$107,COLUMNS('6. Patients'!$C$8:AA$8),0))),0)</f>
        <v>0</v>
      </c>
      <c r="AF15" s="307">
        <f>IFERROR(IF($B15=$DN$7,VLOOKUP($C15,'6. Patients'!$C$10:$AQ$39,COLUMNS('6. Patients'!$C$8:AB$8),0),IF($B15=$DN$8,VLOOKUP($C15,'6. Patients'!$C$43:$AQ$73,COLUMNS('6. Patients'!$C$8:AB$8),0),VLOOKUP($C15,'6. Patients'!$C$78:$AQ$107,COLUMNS('6. Patients'!$C$8:AB$8),0))),0)</f>
        <v>0</v>
      </c>
      <c r="AG15" s="307">
        <f>IFERROR(IF($B15=$DN$7,VLOOKUP($C15,'6. Patients'!$C$10:$AQ$39,COLUMNS('6. Patients'!$C$8:AC$8),0),IF($B15=$DN$8,VLOOKUP($C15,'6. Patients'!$C$43:$AQ$73,COLUMNS('6. Patients'!$C$8:AC$8),0),VLOOKUP($C15,'6. Patients'!$C$78:$AQ$107,COLUMNS('6. Patients'!$C$8:AC$8),0))),0)</f>
        <v>0</v>
      </c>
      <c r="AH15" s="307">
        <f>IFERROR(IF($B15=$DN$7,VLOOKUP($C15,'6. Patients'!$C$10:$AQ$39,COLUMNS('6. Patients'!$C$8:AD$8),0),IF($B15=$DN$8,VLOOKUP($C15,'6. Patients'!$C$43:$AQ$73,COLUMNS('6. Patients'!$C$8:AD$8),0),VLOOKUP($C15,'6. Patients'!$C$78:$AQ$107,COLUMNS('6. Patients'!$C$8:AD$8),0))),0)</f>
        <v>0</v>
      </c>
      <c r="AI15" s="307">
        <f>IFERROR(IF($B15=$DN$7,VLOOKUP($C15,'6. Patients'!$C$10:$AQ$39,COLUMNS('6. Patients'!$C$8:AE$8),0),IF($B15=$DN$8,VLOOKUP($C15,'6. Patients'!$C$43:$AQ$73,COLUMNS('6. Patients'!$C$8:AE$8),0),VLOOKUP($C15,'6. Patients'!$C$78:$AQ$107,COLUMNS('6. Patients'!$C$8:AE$8),0))),0)</f>
        <v>0</v>
      </c>
      <c r="AJ15" s="307">
        <f>IFERROR(IF($B15=$DN$7,VLOOKUP($C15,'6. Patients'!$C$10:$AQ$39,COLUMNS('6. Patients'!$C$8:AF$8),0),IF($B15=$DN$8,VLOOKUP($C15,'6. Patients'!$C$43:$AQ$73,COLUMNS('6. Patients'!$C$8:AF$8),0),VLOOKUP($C15,'6. Patients'!$C$78:$AQ$107,COLUMNS('6. Patients'!$C$8:AF$8),0))),0)</f>
        <v>0</v>
      </c>
      <c r="AK15" s="307">
        <f>IFERROR(IF($B15=$DN$7,VLOOKUP($C15,'6. Patients'!$C$10:$AQ$39,COLUMNS('6. Patients'!$C$8:AG$8),0),IF($B15=$DN$8,VLOOKUP($C15,'6. Patients'!$C$43:$AQ$73,COLUMNS('6. Patients'!$C$8:AG$8),0),VLOOKUP($C15,'6. Patients'!$C$78:$AQ$107,COLUMNS('6. Patients'!$C$8:AG$8),0))),0)</f>
        <v>0</v>
      </c>
      <c r="AL15" s="307">
        <f>IFERROR(IF($B15=$DN$7,VLOOKUP($C15,'6. Patients'!$C$10:$AQ$39,COLUMNS('6. Patients'!$C$8:AH$8),0),IF($B15=$DN$8,VLOOKUP($C15,'6. Patients'!$C$43:$AQ$73,COLUMNS('6. Patients'!$C$8:AH$8),0),VLOOKUP($C15,'6. Patients'!$C$78:$AQ$107,COLUMNS('6. Patients'!$C$8:AH$8),0))),0)</f>
        <v>0</v>
      </c>
      <c r="AM15" s="307">
        <f>IFERROR(IF($B15=$DN$7,VLOOKUP($C15,'6. Patients'!$C$10:$AQ$39,COLUMNS('6. Patients'!$C$8:AI$8),0),IF($B15=$DN$8,VLOOKUP($C15,'6. Patients'!$C$43:$AQ$73,COLUMNS('6. Patients'!$C$8:AI$8),0),VLOOKUP($C15,'6. Patients'!$C$78:$AQ$107,COLUMNS('6. Patients'!$C$8:AI$8),0))),0)</f>
        <v>0</v>
      </c>
      <c r="AN15" s="307">
        <f>IFERROR(IF($B15=$DN$7,VLOOKUP($C15,'6. Patients'!$C$10:$AQ$39,COLUMNS('6. Patients'!$C$8:AJ$8),0),IF($B15=$DN$8,VLOOKUP($C15,'6. Patients'!$C$43:$AQ$73,COLUMNS('6. Patients'!$C$8:AJ$8),0),VLOOKUP($C15,'6. Patients'!$C$78:$AQ$107,COLUMNS('6. Patients'!$C$8:AJ$8),0))),0)</f>
        <v>0</v>
      </c>
      <c r="AO15" s="307">
        <f>IFERROR(IF($B15=$DN$7,VLOOKUP($C15,'6. Patients'!$C$10:$AQ$39,COLUMNS('6. Patients'!$C$8:AK$8),0),IF($B15=$DN$8,VLOOKUP($C15,'6. Patients'!$C$43:$AQ$73,COLUMNS('6. Patients'!$C$8:AK$8),0),VLOOKUP($C15,'6. Patients'!$C$78:$AQ$107,COLUMNS('6. Patients'!$C$8:AK$8),0))),0)</f>
        <v>0</v>
      </c>
      <c r="AP15" s="307">
        <f>IFERROR(IF($B15=$DN$7,VLOOKUP($C15,'6. Patients'!$C$10:$AQ$39,COLUMNS('6. Patients'!$C$8:AL$8),0),IF($B15=$DN$8,VLOOKUP($C15,'6. Patients'!$C$43:$AQ$73,COLUMNS('6. Patients'!$C$8:AL$8),0),VLOOKUP($C15,'6. Patients'!$C$78:$AQ$107,COLUMNS('6. Patients'!$C$8:AL$8),0))),0)</f>
        <v>0</v>
      </c>
      <c r="AQ15" s="307">
        <f>IFERROR(IF($B15=$DN$7,VLOOKUP($C15,'6. Patients'!$C$10:$AQ$39,COLUMNS('6. Patients'!$C$8:AM$8),0),IF($B15=$DN$8,VLOOKUP($C15,'6. Patients'!$C$43:$AQ$73,COLUMNS('6. Patients'!$C$8:AM$8),0),VLOOKUP($C15,'6. Patients'!$C$78:$AQ$107,COLUMNS('6. Patients'!$C$8:AM$8),0))),0)</f>
        <v>0</v>
      </c>
      <c r="AR15" s="307">
        <f>IFERROR(IF($B15=$DN$7,VLOOKUP($C15,'6. Patients'!$C$10:$AQ$39,COLUMNS('6. Patients'!$C$8:AN$8),0),IF($B15=$DN$8,VLOOKUP($C15,'6. Patients'!$C$43:$AQ$73,COLUMNS('6. Patients'!$C$8:AN$8),0),VLOOKUP($C15,'6. Patients'!$C$78:$AQ$107,COLUMNS('6. Patients'!$C$8:AN$8),0))),0)</f>
        <v>0</v>
      </c>
      <c r="AS15" s="307">
        <f>IFERROR(IF($B15=$DN$7,VLOOKUP($C15,'6. Patients'!$C$10:$AQ$39,COLUMNS('6. Patients'!$C$8:AO$8),0),IF($B15=$DN$8,VLOOKUP($C15,'6. Patients'!$C$43:$AQ$73,COLUMNS('6. Patients'!$C$8:AO$8),0),VLOOKUP($C15,'6. Patients'!$C$78:$AQ$107,COLUMNS('6. Patients'!$C$8:AO$8),0))),0)</f>
        <v>0</v>
      </c>
      <c r="AT15" s="307">
        <f>IFERROR(IF($B15=$DN$7,VLOOKUP($C15,'6. Patients'!$C$10:$AQ$39,COLUMNS('6. Patients'!$C$8:AP$8),0),IF($B15=$DN$8,VLOOKUP($C15,'6. Patients'!$C$43:$AQ$73,COLUMNS('6. Patients'!$C$8:AP$8),0),VLOOKUP($C15,'6. Patients'!$C$78:$AQ$107,COLUMNS('6. Patients'!$C$8:AP$8),0))),0)</f>
        <v>0</v>
      </c>
      <c r="AU15" s="307">
        <f>IFERROR(IF($B15=$DN$7,VLOOKUP($C15,'6. Patients'!$C$10:$AQ$39,COLUMNS('6. Patients'!$C$8:AQ$8),0),IF($B15=$DN$8,VLOOKUP($C15,'6. Patients'!$C$43:$AQ$73,COLUMNS('6. Patients'!$C$8:AQ$8),0),VLOOKUP($C15,'6. Patients'!$C$78:$AQ$107,COLUMNS('6. Patients'!$C$8:AQ$8),0))),0)</f>
        <v>0</v>
      </c>
      <c r="AV15" s="216"/>
      <c r="AW15" s="216"/>
    </row>
    <row r="16" spans="2:16347" ht="15" x14ac:dyDescent="0.25">
      <c r="B16" s="205"/>
      <c r="C16" s="205"/>
      <c r="D16" s="205"/>
      <c r="E16" s="206"/>
      <c r="F16" s="206"/>
      <c r="G16" s="207"/>
      <c r="H16" s="170">
        <f t="shared" si="2"/>
        <v>0</v>
      </c>
      <c r="I16" s="109" t="str">
        <f t="shared" si="0"/>
        <v/>
      </c>
      <c r="J16" s="306">
        <f t="shared" si="1"/>
        <v>0</v>
      </c>
      <c r="K16" s="307">
        <f>IFERROR(IF($B16=$DN$7,VLOOKUP($C16,'6. Patients'!$C$10:$AQ$39,COLUMNS('6. Patients'!$C$8:G$8),0),IF($B16=$DN$8,VLOOKUP($C16,'6. Patients'!$C$43:$AQ$73,COLUMNS('6. Patients'!$C$8:G$8),0),VLOOKUP($C16,'6. Patients'!$C$78:$AQ$107,COLUMNS('6. Patients'!$C$8:G$8),0))),0)</f>
        <v>0</v>
      </c>
      <c r="L16" s="307">
        <f>IFERROR(IF($B16=$DN$7,VLOOKUP($C16,'6. Patients'!$C$10:$AQ$39,COLUMNS('6. Patients'!$C$8:H$8),0),IF($B16=$DN$8,VLOOKUP($C16,'6. Patients'!$C$43:$AQ$73,COLUMNS('6. Patients'!$C$8:H$8),0),VLOOKUP($C16,'6. Patients'!$C$78:$AQ$107,COLUMNS('6. Patients'!$C$8:H$8),0))),0)</f>
        <v>0</v>
      </c>
      <c r="M16" s="307">
        <f>IFERROR(IF($B16=$DN$7,VLOOKUP($C16,'6. Patients'!$C$10:$AQ$39,COLUMNS('6. Patients'!$C$8:I$8),0),IF($B16=$DN$8,VLOOKUP($C16,'6. Patients'!$C$43:$AQ$73,COLUMNS('6. Patients'!$C$8:I$8),0),VLOOKUP($C16,'6. Patients'!$C$78:$AQ$107,COLUMNS('6. Patients'!$C$8:I$8),0))),0)</f>
        <v>0</v>
      </c>
      <c r="N16" s="307">
        <f>IFERROR(IF($B16=$DN$7,VLOOKUP($C16,'6. Patients'!$C$10:$AQ$39,COLUMNS('6. Patients'!$C$8:J$8),0),IF($B16=$DN$8,VLOOKUP($C16,'6. Patients'!$C$43:$AQ$73,COLUMNS('6. Patients'!$C$8:J$8),0),VLOOKUP($C16,'6. Patients'!$C$78:$AQ$107,COLUMNS('6. Patients'!$C$8:J$8),0))),0)</f>
        <v>0</v>
      </c>
      <c r="O16" s="307">
        <f>IFERROR(IF($B16=$DN$7,VLOOKUP($C16,'6. Patients'!$C$10:$AQ$39,COLUMNS('6. Patients'!$C$8:K$8),0),IF($B16=$DN$8,VLOOKUP($C16,'6. Patients'!$C$43:$AQ$73,COLUMNS('6. Patients'!$C$8:K$8),0),VLOOKUP($C16,'6. Patients'!$C$78:$AQ$107,COLUMNS('6. Patients'!$C$8:K$8),0))),0)</f>
        <v>0</v>
      </c>
      <c r="P16" s="307">
        <f>IFERROR(IF($B16=$DN$7,VLOOKUP($C16,'6. Patients'!$C$10:$AQ$39,COLUMNS('6. Patients'!$C$8:L$8),0),IF($B16=$DN$8,VLOOKUP($C16,'6. Patients'!$C$43:$AQ$73,COLUMNS('6. Patients'!$C$8:L$8),0),VLOOKUP($C16,'6. Patients'!$C$78:$AQ$107,COLUMNS('6. Patients'!$C$8:L$8),0))),0)</f>
        <v>0</v>
      </c>
      <c r="Q16" s="307">
        <f>IFERROR(IF($B16=$DN$7,VLOOKUP($C16,'6. Patients'!$C$10:$AQ$39,COLUMNS('6. Patients'!$C$8:M$8),0),IF($B16=$DN$8,VLOOKUP($C16,'6. Patients'!$C$43:$AQ$73,COLUMNS('6. Patients'!$C$8:M$8),0),VLOOKUP($C16,'6. Patients'!$C$78:$AQ$107,COLUMNS('6. Patients'!$C$8:M$8),0))),0)</f>
        <v>0</v>
      </c>
      <c r="R16" s="307">
        <f>IFERROR(IF($B16=$DN$7,VLOOKUP($C16,'6. Patients'!$C$10:$AQ$39,COLUMNS('6. Patients'!$C$8:N$8),0),IF($B16=$DN$8,VLOOKUP($C16,'6. Patients'!$C$43:$AQ$73,COLUMNS('6. Patients'!$C$8:N$8),0),VLOOKUP($C16,'6. Patients'!$C$78:$AQ$107,COLUMNS('6. Patients'!$C$8:N$8),0))),0)</f>
        <v>0</v>
      </c>
      <c r="S16" s="307">
        <f>IFERROR(IF($B16=$DN$7,VLOOKUP($C16,'6. Patients'!$C$10:$AQ$39,COLUMNS('6. Patients'!$C$8:O$8),0),IF($B16=$DN$8,VLOOKUP($C16,'6. Patients'!$C$43:$AQ$73,COLUMNS('6. Patients'!$C$8:O$8),0),VLOOKUP($C16,'6. Patients'!$C$78:$AQ$107,COLUMNS('6. Patients'!$C$8:O$8),0))),0)</f>
        <v>0</v>
      </c>
      <c r="T16" s="307">
        <f>IFERROR(IF($B16=$DN$7,VLOOKUP($C16,'6. Patients'!$C$10:$AQ$39,COLUMNS('6. Patients'!$C$8:P$8),0),IF($B16=$DN$8,VLOOKUP($C16,'6. Patients'!$C$43:$AQ$73,COLUMNS('6. Patients'!$C$8:P$8),0),VLOOKUP($C16,'6. Patients'!$C$78:$AQ$107,COLUMNS('6. Patients'!$C$8:P$8),0))),0)</f>
        <v>0</v>
      </c>
      <c r="U16" s="307">
        <f>IFERROR(IF($B16=$DN$7,VLOOKUP($C16,'6. Patients'!$C$10:$AQ$39,COLUMNS('6. Patients'!$C$8:Q$8),0),IF($B16=$DN$8,VLOOKUP($C16,'6. Patients'!$C$43:$AQ$73,COLUMNS('6. Patients'!$C$8:Q$8),0),VLOOKUP($C16,'6. Patients'!$C$78:$AQ$107,COLUMNS('6. Patients'!$C$8:Q$8),0))),0)</f>
        <v>0</v>
      </c>
      <c r="V16" s="307">
        <f>IFERROR(IF($B16=$DN$7,VLOOKUP($C16,'6. Patients'!$C$10:$AQ$39,COLUMNS('6. Patients'!$C$8:R$8),0),IF($B16=$DN$8,VLOOKUP($C16,'6. Patients'!$C$43:$AQ$73,COLUMNS('6. Patients'!$C$8:R$8),0),VLOOKUP($C16,'6. Patients'!$C$78:$AQ$107,COLUMNS('6. Patients'!$C$8:R$8),0))),0)</f>
        <v>0</v>
      </c>
      <c r="W16" s="307">
        <f>IFERROR(IF($B16=$DN$7,VLOOKUP($C16,'6. Patients'!$C$10:$AQ$39,COLUMNS('6. Patients'!$C$8:S$8),0),IF($B16=$DN$8,VLOOKUP($C16,'6. Patients'!$C$43:$AQ$73,COLUMNS('6. Patients'!$C$8:S$8),0),VLOOKUP($C16,'6. Patients'!$C$78:$AQ$107,COLUMNS('6. Patients'!$C$8:S$8),0))),0)</f>
        <v>0</v>
      </c>
      <c r="X16" s="307">
        <f>IFERROR(IF($B16=$DN$7,VLOOKUP($C16,'6. Patients'!$C$10:$AQ$39,COLUMNS('6. Patients'!$C$8:T$8),0),IF($B16=$DN$8,VLOOKUP($C16,'6. Patients'!$C$43:$AQ$73,COLUMNS('6. Patients'!$C$8:T$8),0),VLOOKUP($C16,'6. Patients'!$C$78:$AQ$107,COLUMNS('6. Patients'!$C$8:T$8),0))),0)</f>
        <v>0</v>
      </c>
      <c r="Y16" s="307">
        <f>IFERROR(IF($B16=$DN$7,VLOOKUP($C16,'6. Patients'!$C$10:$AQ$39,COLUMNS('6. Patients'!$C$8:U$8),0),IF($B16=$DN$8,VLOOKUP($C16,'6. Patients'!$C$43:$AQ$73,COLUMNS('6. Patients'!$C$8:U$8),0),VLOOKUP($C16,'6. Patients'!$C$78:$AQ$107,COLUMNS('6. Patients'!$C$8:U$8),0))),0)</f>
        <v>0</v>
      </c>
      <c r="Z16" s="307">
        <f>IFERROR(IF($B16=$DN$7,VLOOKUP($C16,'6. Patients'!$C$10:$AQ$39,COLUMNS('6. Patients'!$C$8:V$8),0),IF($B16=$DN$8,VLOOKUP($C16,'6. Patients'!$C$43:$AQ$73,COLUMNS('6. Patients'!$C$8:V$8),0),VLOOKUP($C16,'6. Patients'!$C$78:$AQ$107,COLUMNS('6. Patients'!$C$8:V$8),0))),0)</f>
        <v>0</v>
      </c>
      <c r="AA16" s="307">
        <f>IFERROR(IF($B16=$DN$7,VLOOKUP($C16,'6. Patients'!$C$10:$AQ$39,COLUMNS('6. Patients'!$C$8:W$8),0),IF($B16=$DN$8,VLOOKUP($C16,'6. Patients'!$C$43:$AQ$73,COLUMNS('6. Patients'!$C$8:W$8),0),VLOOKUP($C16,'6. Patients'!$C$78:$AQ$107,COLUMNS('6. Patients'!$C$8:W$8),0))),0)</f>
        <v>0</v>
      </c>
      <c r="AB16" s="307">
        <f>IFERROR(IF($B16=$DN$7,VLOOKUP($C16,'6. Patients'!$C$10:$AQ$39,COLUMNS('6. Patients'!$C$8:X$8),0),IF($B16=$DN$8,VLOOKUP($C16,'6. Patients'!$C$43:$AQ$73,COLUMNS('6. Patients'!$C$8:X$8),0),VLOOKUP($C16,'6. Patients'!$C$78:$AQ$107,COLUMNS('6. Patients'!$C$8:X$8),0))),0)</f>
        <v>0</v>
      </c>
      <c r="AC16" s="307">
        <f>IFERROR(IF($B16=$DN$7,VLOOKUP($C16,'6. Patients'!$C$10:$AQ$39,COLUMNS('6. Patients'!$C$8:Y$8),0),IF($B16=$DN$8,VLOOKUP($C16,'6. Patients'!$C$43:$AQ$73,COLUMNS('6. Patients'!$C$8:Y$8),0),VLOOKUP($C16,'6. Patients'!$C$78:$AQ$107,COLUMNS('6. Patients'!$C$8:Y$8),0))),0)</f>
        <v>0</v>
      </c>
      <c r="AD16" s="307">
        <f>IFERROR(IF($B16=$DN$7,VLOOKUP($C16,'6. Patients'!$C$10:$AQ$39,COLUMNS('6. Patients'!$C$8:Z$8),0),IF($B16=$DN$8,VLOOKUP($C16,'6. Patients'!$C$43:$AQ$73,COLUMNS('6. Patients'!$C$8:Z$8),0),VLOOKUP($C16,'6. Patients'!$C$78:$AQ$107,COLUMNS('6. Patients'!$C$8:Z$8),0))),0)</f>
        <v>0</v>
      </c>
      <c r="AE16" s="307">
        <f>IFERROR(IF($B16=$DN$7,VLOOKUP($C16,'6. Patients'!$C$10:$AQ$39,COLUMNS('6. Patients'!$C$8:AA$8),0),IF($B16=$DN$8,VLOOKUP($C16,'6. Patients'!$C$43:$AQ$73,COLUMNS('6. Patients'!$C$8:AA$8),0),VLOOKUP($C16,'6. Patients'!$C$78:$AQ$107,COLUMNS('6. Patients'!$C$8:AA$8),0))),0)</f>
        <v>0</v>
      </c>
      <c r="AF16" s="307">
        <f>IFERROR(IF($B16=$DN$7,VLOOKUP($C16,'6. Patients'!$C$10:$AQ$39,COLUMNS('6. Patients'!$C$8:AB$8),0),IF($B16=$DN$8,VLOOKUP($C16,'6. Patients'!$C$43:$AQ$73,COLUMNS('6. Patients'!$C$8:AB$8),0),VLOOKUP($C16,'6. Patients'!$C$78:$AQ$107,COLUMNS('6. Patients'!$C$8:AB$8),0))),0)</f>
        <v>0</v>
      </c>
      <c r="AG16" s="307">
        <f>IFERROR(IF($B16=$DN$7,VLOOKUP($C16,'6. Patients'!$C$10:$AQ$39,COLUMNS('6. Patients'!$C$8:AC$8),0),IF($B16=$DN$8,VLOOKUP($C16,'6. Patients'!$C$43:$AQ$73,COLUMNS('6. Patients'!$C$8:AC$8),0),VLOOKUP($C16,'6. Patients'!$C$78:$AQ$107,COLUMNS('6. Patients'!$C$8:AC$8),0))),0)</f>
        <v>0</v>
      </c>
      <c r="AH16" s="307">
        <f>IFERROR(IF($B16=$DN$7,VLOOKUP($C16,'6. Patients'!$C$10:$AQ$39,COLUMNS('6. Patients'!$C$8:AD$8),0),IF($B16=$DN$8,VLOOKUP($C16,'6. Patients'!$C$43:$AQ$73,COLUMNS('6. Patients'!$C$8:AD$8),0),VLOOKUP($C16,'6. Patients'!$C$78:$AQ$107,COLUMNS('6. Patients'!$C$8:AD$8),0))),0)</f>
        <v>0</v>
      </c>
      <c r="AI16" s="307">
        <f>IFERROR(IF($B16=$DN$7,VLOOKUP($C16,'6. Patients'!$C$10:$AQ$39,COLUMNS('6. Patients'!$C$8:AE$8),0),IF($B16=$DN$8,VLOOKUP($C16,'6. Patients'!$C$43:$AQ$73,COLUMNS('6. Patients'!$C$8:AE$8),0),VLOOKUP($C16,'6. Patients'!$C$78:$AQ$107,COLUMNS('6. Patients'!$C$8:AE$8),0))),0)</f>
        <v>0</v>
      </c>
      <c r="AJ16" s="307">
        <f>IFERROR(IF($B16=$DN$7,VLOOKUP($C16,'6. Patients'!$C$10:$AQ$39,COLUMNS('6. Patients'!$C$8:AF$8),0),IF($B16=$DN$8,VLOOKUP($C16,'6. Patients'!$C$43:$AQ$73,COLUMNS('6. Patients'!$C$8:AF$8),0),VLOOKUP($C16,'6. Patients'!$C$78:$AQ$107,COLUMNS('6. Patients'!$C$8:AF$8),0))),0)</f>
        <v>0</v>
      </c>
      <c r="AK16" s="307">
        <f>IFERROR(IF($B16=$DN$7,VLOOKUP($C16,'6. Patients'!$C$10:$AQ$39,COLUMNS('6. Patients'!$C$8:AG$8),0),IF($B16=$DN$8,VLOOKUP($C16,'6. Patients'!$C$43:$AQ$73,COLUMNS('6. Patients'!$C$8:AG$8),0),VLOOKUP($C16,'6. Patients'!$C$78:$AQ$107,COLUMNS('6. Patients'!$C$8:AG$8),0))),0)</f>
        <v>0</v>
      </c>
      <c r="AL16" s="307">
        <f>IFERROR(IF($B16=$DN$7,VLOOKUP($C16,'6. Patients'!$C$10:$AQ$39,COLUMNS('6. Patients'!$C$8:AH$8),0),IF($B16=$DN$8,VLOOKUP($C16,'6. Patients'!$C$43:$AQ$73,COLUMNS('6. Patients'!$C$8:AH$8),0),VLOOKUP($C16,'6. Patients'!$C$78:$AQ$107,COLUMNS('6. Patients'!$C$8:AH$8),0))),0)</f>
        <v>0</v>
      </c>
      <c r="AM16" s="307">
        <f>IFERROR(IF($B16=$DN$7,VLOOKUP($C16,'6. Patients'!$C$10:$AQ$39,COLUMNS('6. Patients'!$C$8:AI$8),0),IF($B16=$DN$8,VLOOKUP($C16,'6. Patients'!$C$43:$AQ$73,COLUMNS('6. Patients'!$C$8:AI$8),0),VLOOKUP($C16,'6. Patients'!$C$78:$AQ$107,COLUMNS('6. Patients'!$C$8:AI$8),0))),0)</f>
        <v>0</v>
      </c>
      <c r="AN16" s="307">
        <f>IFERROR(IF($B16=$DN$7,VLOOKUP($C16,'6. Patients'!$C$10:$AQ$39,COLUMNS('6. Patients'!$C$8:AJ$8),0),IF($B16=$DN$8,VLOOKUP($C16,'6. Patients'!$C$43:$AQ$73,COLUMNS('6. Patients'!$C$8:AJ$8),0),VLOOKUP($C16,'6. Patients'!$C$78:$AQ$107,COLUMNS('6. Patients'!$C$8:AJ$8),0))),0)</f>
        <v>0</v>
      </c>
      <c r="AO16" s="307">
        <f>IFERROR(IF($B16=$DN$7,VLOOKUP($C16,'6. Patients'!$C$10:$AQ$39,COLUMNS('6. Patients'!$C$8:AK$8),0),IF($B16=$DN$8,VLOOKUP($C16,'6. Patients'!$C$43:$AQ$73,COLUMNS('6. Patients'!$C$8:AK$8),0),VLOOKUP($C16,'6. Patients'!$C$78:$AQ$107,COLUMNS('6. Patients'!$C$8:AK$8),0))),0)</f>
        <v>0</v>
      </c>
      <c r="AP16" s="307">
        <f>IFERROR(IF($B16=$DN$7,VLOOKUP($C16,'6. Patients'!$C$10:$AQ$39,COLUMNS('6. Patients'!$C$8:AL$8),0),IF($B16=$DN$8,VLOOKUP($C16,'6. Patients'!$C$43:$AQ$73,COLUMNS('6. Patients'!$C$8:AL$8),0),VLOOKUP($C16,'6. Patients'!$C$78:$AQ$107,COLUMNS('6. Patients'!$C$8:AL$8),0))),0)</f>
        <v>0</v>
      </c>
      <c r="AQ16" s="307">
        <f>IFERROR(IF($B16=$DN$7,VLOOKUP($C16,'6. Patients'!$C$10:$AQ$39,COLUMNS('6. Patients'!$C$8:AM$8),0),IF($B16=$DN$8,VLOOKUP($C16,'6. Patients'!$C$43:$AQ$73,COLUMNS('6. Patients'!$C$8:AM$8),0),VLOOKUP($C16,'6. Patients'!$C$78:$AQ$107,COLUMNS('6. Patients'!$C$8:AM$8),0))),0)</f>
        <v>0</v>
      </c>
      <c r="AR16" s="307">
        <f>IFERROR(IF($B16=$DN$7,VLOOKUP($C16,'6. Patients'!$C$10:$AQ$39,COLUMNS('6. Patients'!$C$8:AN$8),0),IF($B16=$DN$8,VLOOKUP($C16,'6. Patients'!$C$43:$AQ$73,COLUMNS('6. Patients'!$C$8:AN$8),0),VLOOKUP($C16,'6. Patients'!$C$78:$AQ$107,COLUMNS('6. Patients'!$C$8:AN$8),0))),0)</f>
        <v>0</v>
      </c>
      <c r="AS16" s="307">
        <f>IFERROR(IF($B16=$DN$7,VLOOKUP($C16,'6. Patients'!$C$10:$AQ$39,COLUMNS('6. Patients'!$C$8:AO$8),0),IF($B16=$DN$8,VLOOKUP($C16,'6. Patients'!$C$43:$AQ$73,COLUMNS('6. Patients'!$C$8:AO$8),0),VLOOKUP($C16,'6. Patients'!$C$78:$AQ$107,COLUMNS('6. Patients'!$C$8:AO$8),0))),0)</f>
        <v>0</v>
      </c>
      <c r="AT16" s="307">
        <f>IFERROR(IF($B16=$DN$7,VLOOKUP($C16,'6. Patients'!$C$10:$AQ$39,COLUMNS('6. Patients'!$C$8:AP$8),0),IF($B16=$DN$8,VLOOKUP($C16,'6. Patients'!$C$43:$AQ$73,COLUMNS('6. Patients'!$C$8:AP$8),0),VLOOKUP($C16,'6. Patients'!$C$78:$AQ$107,COLUMNS('6. Patients'!$C$8:AP$8),0))),0)</f>
        <v>0</v>
      </c>
      <c r="AU16" s="307">
        <f>IFERROR(IF($B16=$DN$7,VLOOKUP($C16,'6. Patients'!$C$10:$AQ$39,COLUMNS('6. Patients'!$C$8:AQ$8),0),IF($B16=$DN$8,VLOOKUP($C16,'6. Patients'!$C$43:$AQ$73,COLUMNS('6. Patients'!$C$8:AQ$8),0),VLOOKUP($C16,'6. Patients'!$C$78:$AQ$107,COLUMNS('6. Patients'!$C$8:AQ$8),0))),0)</f>
        <v>0</v>
      </c>
      <c r="AV16" s="216"/>
      <c r="AW16" s="216"/>
    </row>
    <row r="17" spans="2:123" ht="15" x14ac:dyDescent="0.25">
      <c r="B17" s="205"/>
      <c r="C17" s="205"/>
      <c r="D17" s="205"/>
      <c r="E17" s="206"/>
      <c r="F17" s="206"/>
      <c r="G17" s="207"/>
      <c r="H17" s="170">
        <f t="shared" si="2"/>
        <v>0</v>
      </c>
      <c r="I17" s="109" t="str">
        <f t="shared" si="0"/>
        <v/>
      </c>
      <c r="J17" s="306">
        <f t="shared" si="1"/>
        <v>0</v>
      </c>
      <c r="K17" s="307">
        <f>IFERROR(IF($B17=$DN$7,VLOOKUP($C17,'6. Patients'!$C$10:$AQ$39,COLUMNS('6. Patients'!$C$8:G$8),0),IF($B17=$DN$8,VLOOKUP($C17,'6. Patients'!$C$43:$AQ$73,COLUMNS('6. Patients'!$C$8:G$8),0),VLOOKUP($C17,'6. Patients'!$C$78:$AQ$107,COLUMNS('6. Patients'!$C$8:G$8),0))),0)</f>
        <v>0</v>
      </c>
      <c r="L17" s="307">
        <f>IFERROR(IF($B17=$DN$7,VLOOKUP($C17,'6. Patients'!$C$10:$AQ$39,COLUMNS('6. Patients'!$C$8:H$8),0),IF($B17=$DN$8,VLOOKUP($C17,'6. Patients'!$C$43:$AQ$73,COLUMNS('6. Patients'!$C$8:H$8),0),VLOOKUP($C17,'6. Patients'!$C$78:$AQ$107,COLUMNS('6. Patients'!$C$8:H$8),0))),0)</f>
        <v>0</v>
      </c>
      <c r="M17" s="307">
        <f>IFERROR(IF($B17=$DN$7,VLOOKUP($C17,'6. Patients'!$C$10:$AQ$39,COLUMNS('6. Patients'!$C$8:I$8),0),IF($B17=$DN$8,VLOOKUP($C17,'6. Patients'!$C$43:$AQ$73,COLUMNS('6. Patients'!$C$8:I$8),0),VLOOKUP($C17,'6. Patients'!$C$78:$AQ$107,COLUMNS('6. Patients'!$C$8:I$8),0))),0)</f>
        <v>0</v>
      </c>
      <c r="N17" s="307">
        <f>IFERROR(IF($B17=$DN$7,VLOOKUP($C17,'6. Patients'!$C$10:$AQ$39,COLUMNS('6. Patients'!$C$8:J$8),0),IF($B17=$DN$8,VLOOKUP($C17,'6. Patients'!$C$43:$AQ$73,COLUMNS('6. Patients'!$C$8:J$8),0),VLOOKUP($C17,'6. Patients'!$C$78:$AQ$107,COLUMNS('6. Patients'!$C$8:J$8),0))),0)</f>
        <v>0</v>
      </c>
      <c r="O17" s="307">
        <f>IFERROR(IF($B17=$DN$7,VLOOKUP($C17,'6. Patients'!$C$10:$AQ$39,COLUMNS('6. Patients'!$C$8:K$8),0),IF($B17=$DN$8,VLOOKUP($C17,'6. Patients'!$C$43:$AQ$73,COLUMNS('6. Patients'!$C$8:K$8),0),VLOOKUP($C17,'6. Patients'!$C$78:$AQ$107,COLUMNS('6. Patients'!$C$8:K$8),0))),0)</f>
        <v>0</v>
      </c>
      <c r="P17" s="307">
        <f>IFERROR(IF($B17=$DN$7,VLOOKUP($C17,'6. Patients'!$C$10:$AQ$39,COLUMNS('6. Patients'!$C$8:L$8),0),IF($B17=$DN$8,VLOOKUP($C17,'6. Patients'!$C$43:$AQ$73,COLUMNS('6. Patients'!$C$8:L$8),0),VLOOKUP($C17,'6. Patients'!$C$78:$AQ$107,COLUMNS('6. Patients'!$C$8:L$8),0))),0)</f>
        <v>0</v>
      </c>
      <c r="Q17" s="307">
        <f>IFERROR(IF($B17=$DN$7,VLOOKUP($C17,'6. Patients'!$C$10:$AQ$39,COLUMNS('6. Patients'!$C$8:M$8),0),IF($B17=$DN$8,VLOOKUP($C17,'6. Patients'!$C$43:$AQ$73,COLUMNS('6. Patients'!$C$8:M$8),0),VLOOKUP($C17,'6. Patients'!$C$78:$AQ$107,COLUMNS('6. Patients'!$C$8:M$8),0))),0)</f>
        <v>0</v>
      </c>
      <c r="R17" s="307">
        <f>IFERROR(IF($B17=$DN$7,VLOOKUP($C17,'6. Patients'!$C$10:$AQ$39,COLUMNS('6. Patients'!$C$8:N$8),0),IF($B17=$DN$8,VLOOKUP($C17,'6. Patients'!$C$43:$AQ$73,COLUMNS('6. Patients'!$C$8:N$8),0),VLOOKUP($C17,'6. Patients'!$C$78:$AQ$107,COLUMNS('6. Patients'!$C$8:N$8),0))),0)</f>
        <v>0</v>
      </c>
      <c r="S17" s="307">
        <f>IFERROR(IF($B17=$DN$7,VLOOKUP($C17,'6. Patients'!$C$10:$AQ$39,COLUMNS('6. Patients'!$C$8:O$8),0),IF($B17=$DN$8,VLOOKUP($C17,'6. Patients'!$C$43:$AQ$73,COLUMNS('6. Patients'!$C$8:O$8),0),VLOOKUP($C17,'6. Patients'!$C$78:$AQ$107,COLUMNS('6. Patients'!$C$8:O$8),0))),0)</f>
        <v>0</v>
      </c>
      <c r="T17" s="307">
        <f>IFERROR(IF($B17=$DN$7,VLOOKUP($C17,'6. Patients'!$C$10:$AQ$39,COLUMNS('6. Patients'!$C$8:P$8),0),IF($B17=$DN$8,VLOOKUP($C17,'6. Patients'!$C$43:$AQ$73,COLUMNS('6. Patients'!$C$8:P$8),0),VLOOKUP($C17,'6. Patients'!$C$78:$AQ$107,COLUMNS('6. Patients'!$C$8:P$8),0))),0)</f>
        <v>0</v>
      </c>
      <c r="U17" s="307">
        <f>IFERROR(IF($B17=$DN$7,VLOOKUP($C17,'6. Patients'!$C$10:$AQ$39,COLUMNS('6. Patients'!$C$8:Q$8),0),IF($B17=$DN$8,VLOOKUP($C17,'6. Patients'!$C$43:$AQ$73,COLUMNS('6. Patients'!$C$8:Q$8),0),VLOOKUP($C17,'6. Patients'!$C$78:$AQ$107,COLUMNS('6. Patients'!$C$8:Q$8),0))),0)</f>
        <v>0</v>
      </c>
      <c r="V17" s="307">
        <f>IFERROR(IF($B17=$DN$7,VLOOKUP($C17,'6. Patients'!$C$10:$AQ$39,COLUMNS('6. Patients'!$C$8:R$8),0),IF($B17=$DN$8,VLOOKUP($C17,'6. Patients'!$C$43:$AQ$73,COLUMNS('6. Patients'!$C$8:R$8),0),VLOOKUP($C17,'6. Patients'!$C$78:$AQ$107,COLUMNS('6. Patients'!$C$8:R$8),0))),0)</f>
        <v>0</v>
      </c>
      <c r="W17" s="307">
        <f>IFERROR(IF($B17=$DN$7,VLOOKUP($C17,'6. Patients'!$C$10:$AQ$39,COLUMNS('6. Patients'!$C$8:S$8),0),IF($B17=$DN$8,VLOOKUP($C17,'6. Patients'!$C$43:$AQ$73,COLUMNS('6. Patients'!$C$8:S$8),0),VLOOKUP($C17,'6. Patients'!$C$78:$AQ$107,COLUMNS('6. Patients'!$C$8:S$8),0))),0)</f>
        <v>0</v>
      </c>
      <c r="X17" s="307">
        <f>IFERROR(IF($B17=$DN$7,VLOOKUP($C17,'6. Patients'!$C$10:$AQ$39,COLUMNS('6. Patients'!$C$8:T$8),0),IF($B17=$DN$8,VLOOKUP($C17,'6. Patients'!$C$43:$AQ$73,COLUMNS('6. Patients'!$C$8:T$8),0),VLOOKUP($C17,'6. Patients'!$C$78:$AQ$107,COLUMNS('6. Patients'!$C$8:T$8),0))),0)</f>
        <v>0</v>
      </c>
      <c r="Y17" s="307">
        <f>IFERROR(IF($B17=$DN$7,VLOOKUP($C17,'6. Patients'!$C$10:$AQ$39,COLUMNS('6. Patients'!$C$8:U$8),0),IF($B17=$DN$8,VLOOKUP($C17,'6. Patients'!$C$43:$AQ$73,COLUMNS('6. Patients'!$C$8:U$8),0),VLOOKUP($C17,'6. Patients'!$C$78:$AQ$107,COLUMNS('6. Patients'!$C$8:U$8),0))),0)</f>
        <v>0</v>
      </c>
      <c r="Z17" s="307">
        <f>IFERROR(IF($B17=$DN$7,VLOOKUP($C17,'6. Patients'!$C$10:$AQ$39,COLUMNS('6. Patients'!$C$8:V$8),0),IF($B17=$DN$8,VLOOKUP($C17,'6. Patients'!$C$43:$AQ$73,COLUMNS('6. Patients'!$C$8:V$8),0),VLOOKUP($C17,'6. Patients'!$C$78:$AQ$107,COLUMNS('6. Patients'!$C$8:V$8),0))),0)</f>
        <v>0</v>
      </c>
      <c r="AA17" s="307">
        <f>IFERROR(IF($B17=$DN$7,VLOOKUP($C17,'6. Patients'!$C$10:$AQ$39,COLUMNS('6. Patients'!$C$8:W$8),0),IF($B17=$DN$8,VLOOKUP($C17,'6. Patients'!$C$43:$AQ$73,COLUMNS('6. Patients'!$C$8:W$8),0),VLOOKUP($C17,'6. Patients'!$C$78:$AQ$107,COLUMNS('6. Patients'!$C$8:W$8),0))),0)</f>
        <v>0</v>
      </c>
      <c r="AB17" s="307">
        <f>IFERROR(IF($B17=$DN$7,VLOOKUP($C17,'6. Patients'!$C$10:$AQ$39,COLUMNS('6. Patients'!$C$8:X$8),0),IF($B17=$DN$8,VLOOKUP($C17,'6. Patients'!$C$43:$AQ$73,COLUMNS('6. Patients'!$C$8:X$8),0),VLOOKUP($C17,'6. Patients'!$C$78:$AQ$107,COLUMNS('6. Patients'!$C$8:X$8),0))),0)</f>
        <v>0</v>
      </c>
      <c r="AC17" s="307">
        <f>IFERROR(IF($B17=$DN$7,VLOOKUP($C17,'6. Patients'!$C$10:$AQ$39,COLUMNS('6. Patients'!$C$8:Y$8),0),IF($B17=$DN$8,VLOOKUP($C17,'6. Patients'!$C$43:$AQ$73,COLUMNS('6. Patients'!$C$8:Y$8),0),VLOOKUP($C17,'6. Patients'!$C$78:$AQ$107,COLUMNS('6. Patients'!$C$8:Y$8),0))),0)</f>
        <v>0</v>
      </c>
      <c r="AD17" s="307">
        <f>IFERROR(IF($B17=$DN$7,VLOOKUP($C17,'6. Patients'!$C$10:$AQ$39,COLUMNS('6. Patients'!$C$8:Z$8),0),IF($B17=$DN$8,VLOOKUP($C17,'6. Patients'!$C$43:$AQ$73,COLUMNS('6. Patients'!$C$8:Z$8),0),VLOOKUP($C17,'6. Patients'!$C$78:$AQ$107,COLUMNS('6. Patients'!$C$8:Z$8),0))),0)</f>
        <v>0</v>
      </c>
      <c r="AE17" s="307">
        <f>IFERROR(IF($B17=$DN$7,VLOOKUP($C17,'6. Patients'!$C$10:$AQ$39,COLUMNS('6. Patients'!$C$8:AA$8),0),IF($B17=$DN$8,VLOOKUP($C17,'6. Patients'!$C$43:$AQ$73,COLUMNS('6. Patients'!$C$8:AA$8),0),VLOOKUP($C17,'6. Patients'!$C$78:$AQ$107,COLUMNS('6. Patients'!$C$8:AA$8),0))),0)</f>
        <v>0</v>
      </c>
      <c r="AF17" s="307">
        <f>IFERROR(IF($B17=$DN$7,VLOOKUP($C17,'6. Patients'!$C$10:$AQ$39,COLUMNS('6. Patients'!$C$8:AB$8),0),IF($B17=$DN$8,VLOOKUP($C17,'6. Patients'!$C$43:$AQ$73,COLUMNS('6. Patients'!$C$8:AB$8),0),VLOOKUP($C17,'6. Patients'!$C$78:$AQ$107,COLUMNS('6. Patients'!$C$8:AB$8),0))),0)</f>
        <v>0</v>
      </c>
      <c r="AG17" s="307">
        <f>IFERROR(IF($B17=$DN$7,VLOOKUP($C17,'6. Patients'!$C$10:$AQ$39,COLUMNS('6. Patients'!$C$8:AC$8),0),IF($B17=$DN$8,VLOOKUP($C17,'6. Patients'!$C$43:$AQ$73,COLUMNS('6. Patients'!$C$8:AC$8),0),VLOOKUP($C17,'6. Patients'!$C$78:$AQ$107,COLUMNS('6. Patients'!$C$8:AC$8),0))),0)</f>
        <v>0</v>
      </c>
      <c r="AH17" s="307">
        <f>IFERROR(IF($B17=$DN$7,VLOOKUP($C17,'6. Patients'!$C$10:$AQ$39,COLUMNS('6. Patients'!$C$8:AD$8),0),IF($B17=$DN$8,VLOOKUP($C17,'6. Patients'!$C$43:$AQ$73,COLUMNS('6. Patients'!$C$8:AD$8),0),VLOOKUP($C17,'6. Patients'!$C$78:$AQ$107,COLUMNS('6. Patients'!$C$8:AD$8),0))),0)</f>
        <v>0</v>
      </c>
      <c r="AI17" s="307">
        <f>IFERROR(IF($B17=$DN$7,VLOOKUP($C17,'6. Patients'!$C$10:$AQ$39,COLUMNS('6. Patients'!$C$8:AE$8),0),IF($B17=$DN$8,VLOOKUP($C17,'6. Patients'!$C$43:$AQ$73,COLUMNS('6. Patients'!$C$8:AE$8),0),VLOOKUP($C17,'6. Patients'!$C$78:$AQ$107,COLUMNS('6. Patients'!$C$8:AE$8),0))),0)</f>
        <v>0</v>
      </c>
      <c r="AJ17" s="307">
        <f>IFERROR(IF($B17=$DN$7,VLOOKUP($C17,'6. Patients'!$C$10:$AQ$39,COLUMNS('6. Patients'!$C$8:AF$8),0),IF($B17=$DN$8,VLOOKUP($C17,'6. Patients'!$C$43:$AQ$73,COLUMNS('6. Patients'!$C$8:AF$8),0),VLOOKUP($C17,'6. Patients'!$C$78:$AQ$107,COLUMNS('6. Patients'!$C$8:AF$8),0))),0)</f>
        <v>0</v>
      </c>
      <c r="AK17" s="307">
        <f>IFERROR(IF($B17=$DN$7,VLOOKUP($C17,'6. Patients'!$C$10:$AQ$39,COLUMNS('6. Patients'!$C$8:AG$8),0),IF($B17=$DN$8,VLOOKUP($C17,'6. Patients'!$C$43:$AQ$73,COLUMNS('6. Patients'!$C$8:AG$8),0),VLOOKUP($C17,'6. Patients'!$C$78:$AQ$107,COLUMNS('6. Patients'!$C$8:AG$8),0))),0)</f>
        <v>0</v>
      </c>
      <c r="AL17" s="307">
        <f>IFERROR(IF($B17=$DN$7,VLOOKUP($C17,'6. Patients'!$C$10:$AQ$39,COLUMNS('6. Patients'!$C$8:AH$8),0),IF($B17=$DN$8,VLOOKUP($C17,'6. Patients'!$C$43:$AQ$73,COLUMNS('6. Patients'!$C$8:AH$8),0),VLOOKUP($C17,'6. Patients'!$C$78:$AQ$107,COLUMNS('6. Patients'!$C$8:AH$8),0))),0)</f>
        <v>0</v>
      </c>
      <c r="AM17" s="307">
        <f>IFERROR(IF($B17=$DN$7,VLOOKUP($C17,'6. Patients'!$C$10:$AQ$39,COLUMNS('6. Patients'!$C$8:AI$8),0),IF($B17=$DN$8,VLOOKUP($C17,'6. Patients'!$C$43:$AQ$73,COLUMNS('6. Patients'!$C$8:AI$8),0),VLOOKUP($C17,'6. Patients'!$C$78:$AQ$107,COLUMNS('6. Patients'!$C$8:AI$8),0))),0)</f>
        <v>0</v>
      </c>
      <c r="AN17" s="307">
        <f>IFERROR(IF($B17=$DN$7,VLOOKUP($C17,'6. Patients'!$C$10:$AQ$39,COLUMNS('6. Patients'!$C$8:AJ$8),0),IF($B17=$DN$8,VLOOKUP($C17,'6. Patients'!$C$43:$AQ$73,COLUMNS('6. Patients'!$C$8:AJ$8),0),VLOOKUP($C17,'6. Patients'!$C$78:$AQ$107,COLUMNS('6. Patients'!$C$8:AJ$8),0))),0)</f>
        <v>0</v>
      </c>
      <c r="AO17" s="307">
        <f>IFERROR(IF($B17=$DN$7,VLOOKUP($C17,'6. Patients'!$C$10:$AQ$39,COLUMNS('6. Patients'!$C$8:AK$8),0),IF($B17=$DN$8,VLOOKUP($C17,'6. Patients'!$C$43:$AQ$73,COLUMNS('6. Patients'!$C$8:AK$8),0),VLOOKUP($C17,'6. Patients'!$C$78:$AQ$107,COLUMNS('6. Patients'!$C$8:AK$8),0))),0)</f>
        <v>0</v>
      </c>
      <c r="AP17" s="307">
        <f>IFERROR(IF($B17=$DN$7,VLOOKUP($C17,'6. Patients'!$C$10:$AQ$39,COLUMNS('6. Patients'!$C$8:AL$8),0),IF($B17=$DN$8,VLOOKUP($C17,'6. Patients'!$C$43:$AQ$73,COLUMNS('6. Patients'!$C$8:AL$8),0),VLOOKUP($C17,'6. Patients'!$C$78:$AQ$107,COLUMNS('6. Patients'!$C$8:AL$8),0))),0)</f>
        <v>0</v>
      </c>
      <c r="AQ17" s="307">
        <f>IFERROR(IF($B17=$DN$7,VLOOKUP($C17,'6. Patients'!$C$10:$AQ$39,COLUMNS('6. Patients'!$C$8:AM$8),0),IF($B17=$DN$8,VLOOKUP($C17,'6. Patients'!$C$43:$AQ$73,COLUMNS('6. Patients'!$C$8:AM$8),0),VLOOKUP($C17,'6. Patients'!$C$78:$AQ$107,COLUMNS('6. Patients'!$C$8:AM$8),0))),0)</f>
        <v>0</v>
      </c>
      <c r="AR17" s="307">
        <f>IFERROR(IF($B17=$DN$7,VLOOKUP($C17,'6. Patients'!$C$10:$AQ$39,COLUMNS('6. Patients'!$C$8:AN$8),0),IF($B17=$DN$8,VLOOKUP($C17,'6. Patients'!$C$43:$AQ$73,COLUMNS('6. Patients'!$C$8:AN$8),0),VLOOKUP($C17,'6. Patients'!$C$78:$AQ$107,COLUMNS('6. Patients'!$C$8:AN$8),0))),0)</f>
        <v>0</v>
      </c>
      <c r="AS17" s="307">
        <f>IFERROR(IF($B17=$DN$7,VLOOKUP($C17,'6. Patients'!$C$10:$AQ$39,COLUMNS('6. Patients'!$C$8:AO$8),0),IF($B17=$DN$8,VLOOKUP($C17,'6. Patients'!$C$43:$AQ$73,COLUMNS('6. Patients'!$C$8:AO$8),0),VLOOKUP($C17,'6. Patients'!$C$78:$AQ$107,COLUMNS('6. Patients'!$C$8:AO$8),0))),0)</f>
        <v>0</v>
      </c>
      <c r="AT17" s="307">
        <f>IFERROR(IF($B17=$DN$7,VLOOKUP($C17,'6. Patients'!$C$10:$AQ$39,COLUMNS('6. Patients'!$C$8:AP$8),0),IF($B17=$DN$8,VLOOKUP($C17,'6. Patients'!$C$43:$AQ$73,COLUMNS('6. Patients'!$C$8:AP$8),0),VLOOKUP($C17,'6. Patients'!$C$78:$AQ$107,COLUMNS('6. Patients'!$C$8:AP$8),0))),0)</f>
        <v>0</v>
      </c>
      <c r="AU17" s="307">
        <f>IFERROR(IF($B17=$DN$7,VLOOKUP($C17,'6. Patients'!$C$10:$AQ$39,COLUMNS('6. Patients'!$C$8:AQ$8),0),IF($B17=$DN$8,VLOOKUP($C17,'6. Patients'!$C$43:$AQ$73,COLUMNS('6. Patients'!$C$8:AQ$8),0),VLOOKUP($C17,'6. Patients'!$C$78:$AQ$107,COLUMNS('6. Patients'!$C$8:AQ$8),0))),0)</f>
        <v>0</v>
      </c>
      <c r="AV17" s="216"/>
      <c r="AW17" s="216"/>
    </row>
    <row r="18" spans="2:123" ht="15" x14ac:dyDescent="0.25">
      <c r="B18" s="205"/>
      <c r="C18" s="205"/>
      <c r="D18" s="205"/>
      <c r="E18" s="206"/>
      <c r="F18" s="206"/>
      <c r="G18" s="207"/>
      <c r="H18" s="170">
        <f t="shared" si="2"/>
        <v>0</v>
      </c>
      <c r="I18" s="109" t="str">
        <f t="shared" si="0"/>
        <v/>
      </c>
      <c r="J18" s="306">
        <f t="shared" si="1"/>
        <v>0</v>
      </c>
      <c r="K18" s="307">
        <f>IFERROR(IF($B18=$DN$7,VLOOKUP($C18,'6. Patients'!$C$10:$AQ$39,COLUMNS('6. Patients'!$C$8:G$8),0),IF($B18=$DN$8,VLOOKUP($C18,'6. Patients'!$C$43:$AQ$73,COLUMNS('6. Patients'!$C$8:G$8),0),VLOOKUP($C18,'6. Patients'!$C$78:$AQ$107,COLUMNS('6. Patients'!$C$8:G$8),0))),0)</f>
        <v>0</v>
      </c>
      <c r="L18" s="307">
        <f>IFERROR(IF($B18=$DN$7,VLOOKUP($C18,'6. Patients'!$C$10:$AQ$39,COLUMNS('6. Patients'!$C$8:H$8),0),IF($B18=$DN$8,VLOOKUP($C18,'6. Patients'!$C$43:$AQ$73,COLUMNS('6. Patients'!$C$8:H$8),0),VLOOKUP($C18,'6. Patients'!$C$78:$AQ$107,COLUMNS('6. Patients'!$C$8:H$8),0))),0)</f>
        <v>0</v>
      </c>
      <c r="M18" s="307">
        <f>IFERROR(IF($B18=$DN$7,VLOOKUP($C18,'6. Patients'!$C$10:$AQ$39,COLUMNS('6. Patients'!$C$8:I$8),0),IF($B18=$DN$8,VLOOKUP($C18,'6. Patients'!$C$43:$AQ$73,COLUMNS('6. Patients'!$C$8:I$8),0),VLOOKUP($C18,'6. Patients'!$C$78:$AQ$107,COLUMNS('6. Patients'!$C$8:I$8),0))),0)</f>
        <v>0</v>
      </c>
      <c r="N18" s="307">
        <f>IFERROR(IF($B18=$DN$7,VLOOKUP($C18,'6. Patients'!$C$10:$AQ$39,COLUMNS('6. Patients'!$C$8:J$8),0),IF($B18=$DN$8,VLOOKUP($C18,'6. Patients'!$C$43:$AQ$73,COLUMNS('6. Patients'!$C$8:J$8),0),VLOOKUP($C18,'6. Patients'!$C$78:$AQ$107,COLUMNS('6. Patients'!$C$8:J$8),0))),0)</f>
        <v>0</v>
      </c>
      <c r="O18" s="307">
        <f>IFERROR(IF($B18=$DN$7,VLOOKUP($C18,'6. Patients'!$C$10:$AQ$39,COLUMNS('6. Patients'!$C$8:K$8),0),IF($B18=$DN$8,VLOOKUP($C18,'6. Patients'!$C$43:$AQ$73,COLUMNS('6. Patients'!$C$8:K$8),0),VLOOKUP($C18,'6. Patients'!$C$78:$AQ$107,COLUMNS('6. Patients'!$C$8:K$8),0))),0)</f>
        <v>0</v>
      </c>
      <c r="P18" s="307">
        <f>IFERROR(IF($B18=$DN$7,VLOOKUP($C18,'6. Patients'!$C$10:$AQ$39,COLUMNS('6. Patients'!$C$8:L$8),0),IF($B18=$DN$8,VLOOKUP($C18,'6. Patients'!$C$43:$AQ$73,COLUMNS('6. Patients'!$C$8:L$8),0),VLOOKUP($C18,'6. Patients'!$C$78:$AQ$107,COLUMNS('6. Patients'!$C$8:L$8),0))),0)</f>
        <v>0</v>
      </c>
      <c r="Q18" s="307">
        <f>IFERROR(IF($B18=$DN$7,VLOOKUP($C18,'6. Patients'!$C$10:$AQ$39,COLUMNS('6. Patients'!$C$8:M$8),0),IF($B18=$DN$8,VLOOKUP($C18,'6. Patients'!$C$43:$AQ$73,COLUMNS('6. Patients'!$C$8:M$8),0),VLOOKUP($C18,'6. Patients'!$C$78:$AQ$107,COLUMNS('6. Patients'!$C$8:M$8),0))),0)</f>
        <v>0</v>
      </c>
      <c r="R18" s="307">
        <f>IFERROR(IF($B18=$DN$7,VLOOKUP($C18,'6. Patients'!$C$10:$AQ$39,COLUMNS('6. Patients'!$C$8:N$8),0),IF($B18=$DN$8,VLOOKUP($C18,'6. Patients'!$C$43:$AQ$73,COLUMNS('6. Patients'!$C$8:N$8),0),VLOOKUP($C18,'6. Patients'!$C$78:$AQ$107,COLUMNS('6. Patients'!$C$8:N$8),0))),0)</f>
        <v>0</v>
      </c>
      <c r="S18" s="307">
        <f>IFERROR(IF($B18=$DN$7,VLOOKUP($C18,'6. Patients'!$C$10:$AQ$39,COLUMNS('6. Patients'!$C$8:O$8),0),IF($B18=$DN$8,VLOOKUP($C18,'6. Patients'!$C$43:$AQ$73,COLUMNS('6. Patients'!$C$8:O$8),0),VLOOKUP($C18,'6. Patients'!$C$78:$AQ$107,COLUMNS('6. Patients'!$C$8:O$8),0))),0)</f>
        <v>0</v>
      </c>
      <c r="T18" s="307">
        <f>IFERROR(IF($B18=$DN$7,VLOOKUP($C18,'6. Patients'!$C$10:$AQ$39,COLUMNS('6. Patients'!$C$8:P$8),0),IF($B18=$DN$8,VLOOKUP($C18,'6. Patients'!$C$43:$AQ$73,COLUMNS('6. Patients'!$C$8:P$8),0),VLOOKUP($C18,'6. Patients'!$C$78:$AQ$107,COLUMNS('6. Patients'!$C$8:P$8),0))),0)</f>
        <v>0</v>
      </c>
      <c r="U18" s="307">
        <f>IFERROR(IF($B18=$DN$7,VLOOKUP($C18,'6. Patients'!$C$10:$AQ$39,COLUMNS('6. Patients'!$C$8:Q$8),0),IF($B18=$DN$8,VLOOKUP($C18,'6. Patients'!$C$43:$AQ$73,COLUMNS('6. Patients'!$C$8:Q$8),0),VLOOKUP($C18,'6. Patients'!$C$78:$AQ$107,COLUMNS('6. Patients'!$C$8:Q$8),0))),0)</f>
        <v>0</v>
      </c>
      <c r="V18" s="307">
        <f>IFERROR(IF($B18=$DN$7,VLOOKUP($C18,'6. Patients'!$C$10:$AQ$39,COLUMNS('6. Patients'!$C$8:R$8),0),IF($B18=$DN$8,VLOOKUP($C18,'6. Patients'!$C$43:$AQ$73,COLUMNS('6. Patients'!$C$8:R$8),0),VLOOKUP($C18,'6. Patients'!$C$78:$AQ$107,COLUMNS('6. Patients'!$C$8:R$8),0))),0)</f>
        <v>0</v>
      </c>
      <c r="W18" s="307">
        <f>IFERROR(IF($B18=$DN$7,VLOOKUP($C18,'6. Patients'!$C$10:$AQ$39,COLUMNS('6. Patients'!$C$8:S$8),0),IF($B18=$DN$8,VLOOKUP($C18,'6. Patients'!$C$43:$AQ$73,COLUMNS('6. Patients'!$C$8:S$8),0),VLOOKUP($C18,'6. Patients'!$C$78:$AQ$107,COLUMNS('6. Patients'!$C$8:S$8),0))),0)</f>
        <v>0</v>
      </c>
      <c r="X18" s="307">
        <f>IFERROR(IF($B18=$DN$7,VLOOKUP($C18,'6. Patients'!$C$10:$AQ$39,COLUMNS('6. Patients'!$C$8:T$8),0),IF($B18=$DN$8,VLOOKUP($C18,'6. Patients'!$C$43:$AQ$73,COLUMNS('6. Patients'!$C$8:T$8),0),VLOOKUP($C18,'6. Patients'!$C$78:$AQ$107,COLUMNS('6. Patients'!$C$8:T$8),0))),0)</f>
        <v>0</v>
      </c>
      <c r="Y18" s="307">
        <f>IFERROR(IF($B18=$DN$7,VLOOKUP($C18,'6. Patients'!$C$10:$AQ$39,COLUMNS('6. Patients'!$C$8:U$8),0),IF($B18=$DN$8,VLOOKUP($C18,'6. Patients'!$C$43:$AQ$73,COLUMNS('6. Patients'!$C$8:U$8),0),VLOOKUP($C18,'6. Patients'!$C$78:$AQ$107,COLUMNS('6. Patients'!$C$8:U$8),0))),0)</f>
        <v>0</v>
      </c>
      <c r="Z18" s="307">
        <f>IFERROR(IF($B18=$DN$7,VLOOKUP($C18,'6. Patients'!$C$10:$AQ$39,COLUMNS('6. Patients'!$C$8:V$8),0),IF($B18=$DN$8,VLOOKUP($C18,'6. Patients'!$C$43:$AQ$73,COLUMNS('6. Patients'!$C$8:V$8),0),VLOOKUP($C18,'6. Patients'!$C$78:$AQ$107,COLUMNS('6. Patients'!$C$8:V$8),0))),0)</f>
        <v>0</v>
      </c>
      <c r="AA18" s="307">
        <f>IFERROR(IF($B18=$DN$7,VLOOKUP($C18,'6. Patients'!$C$10:$AQ$39,COLUMNS('6. Patients'!$C$8:W$8),0),IF($B18=$DN$8,VLOOKUP($C18,'6. Patients'!$C$43:$AQ$73,COLUMNS('6. Patients'!$C$8:W$8),0),VLOOKUP($C18,'6. Patients'!$C$78:$AQ$107,COLUMNS('6. Patients'!$C$8:W$8),0))),0)</f>
        <v>0</v>
      </c>
      <c r="AB18" s="307">
        <f>IFERROR(IF($B18=$DN$7,VLOOKUP($C18,'6. Patients'!$C$10:$AQ$39,COLUMNS('6. Patients'!$C$8:X$8),0),IF($B18=$DN$8,VLOOKUP($C18,'6. Patients'!$C$43:$AQ$73,COLUMNS('6. Patients'!$C$8:X$8),0),VLOOKUP($C18,'6. Patients'!$C$78:$AQ$107,COLUMNS('6. Patients'!$C$8:X$8),0))),0)</f>
        <v>0</v>
      </c>
      <c r="AC18" s="307">
        <f>IFERROR(IF($B18=$DN$7,VLOOKUP($C18,'6. Patients'!$C$10:$AQ$39,COLUMNS('6. Patients'!$C$8:Y$8),0),IF($B18=$DN$8,VLOOKUP($C18,'6. Patients'!$C$43:$AQ$73,COLUMNS('6. Patients'!$C$8:Y$8),0),VLOOKUP($C18,'6. Patients'!$C$78:$AQ$107,COLUMNS('6. Patients'!$C$8:Y$8),0))),0)</f>
        <v>0</v>
      </c>
      <c r="AD18" s="307">
        <f>IFERROR(IF($B18=$DN$7,VLOOKUP($C18,'6. Patients'!$C$10:$AQ$39,COLUMNS('6. Patients'!$C$8:Z$8),0),IF($B18=$DN$8,VLOOKUP($C18,'6. Patients'!$C$43:$AQ$73,COLUMNS('6. Patients'!$C$8:Z$8),0),VLOOKUP($C18,'6. Patients'!$C$78:$AQ$107,COLUMNS('6. Patients'!$C$8:Z$8),0))),0)</f>
        <v>0</v>
      </c>
      <c r="AE18" s="307">
        <f>IFERROR(IF($B18=$DN$7,VLOOKUP($C18,'6. Patients'!$C$10:$AQ$39,COLUMNS('6. Patients'!$C$8:AA$8),0),IF($B18=$DN$8,VLOOKUP($C18,'6. Patients'!$C$43:$AQ$73,COLUMNS('6. Patients'!$C$8:AA$8),0),VLOOKUP($C18,'6. Patients'!$C$78:$AQ$107,COLUMNS('6. Patients'!$C$8:AA$8),0))),0)</f>
        <v>0</v>
      </c>
      <c r="AF18" s="307">
        <f>IFERROR(IF($B18=$DN$7,VLOOKUP($C18,'6. Patients'!$C$10:$AQ$39,COLUMNS('6. Patients'!$C$8:AB$8),0),IF($B18=$DN$8,VLOOKUP($C18,'6. Patients'!$C$43:$AQ$73,COLUMNS('6. Patients'!$C$8:AB$8),0),VLOOKUP($C18,'6. Patients'!$C$78:$AQ$107,COLUMNS('6. Patients'!$C$8:AB$8),0))),0)</f>
        <v>0</v>
      </c>
      <c r="AG18" s="307">
        <f>IFERROR(IF($B18=$DN$7,VLOOKUP($C18,'6. Patients'!$C$10:$AQ$39,COLUMNS('6. Patients'!$C$8:AC$8),0),IF($B18=$DN$8,VLOOKUP($C18,'6. Patients'!$C$43:$AQ$73,COLUMNS('6. Patients'!$C$8:AC$8),0),VLOOKUP($C18,'6. Patients'!$C$78:$AQ$107,COLUMNS('6. Patients'!$C$8:AC$8),0))),0)</f>
        <v>0</v>
      </c>
      <c r="AH18" s="307">
        <f>IFERROR(IF($B18=$DN$7,VLOOKUP($C18,'6. Patients'!$C$10:$AQ$39,COLUMNS('6. Patients'!$C$8:AD$8),0),IF($B18=$DN$8,VLOOKUP($C18,'6. Patients'!$C$43:$AQ$73,COLUMNS('6. Patients'!$C$8:AD$8),0),VLOOKUP($C18,'6. Patients'!$C$78:$AQ$107,COLUMNS('6. Patients'!$C$8:AD$8),0))),0)</f>
        <v>0</v>
      </c>
      <c r="AI18" s="307">
        <f>IFERROR(IF($B18=$DN$7,VLOOKUP($C18,'6. Patients'!$C$10:$AQ$39,COLUMNS('6. Patients'!$C$8:AE$8),0),IF($B18=$DN$8,VLOOKUP($C18,'6. Patients'!$C$43:$AQ$73,COLUMNS('6. Patients'!$C$8:AE$8),0),VLOOKUP($C18,'6. Patients'!$C$78:$AQ$107,COLUMNS('6. Patients'!$C$8:AE$8),0))),0)</f>
        <v>0</v>
      </c>
      <c r="AJ18" s="307">
        <f>IFERROR(IF($B18=$DN$7,VLOOKUP($C18,'6. Patients'!$C$10:$AQ$39,COLUMNS('6. Patients'!$C$8:AF$8),0),IF($B18=$DN$8,VLOOKUP($C18,'6. Patients'!$C$43:$AQ$73,COLUMNS('6. Patients'!$C$8:AF$8),0),VLOOKUP($C18,'6. Patients'!$C$78:$AQ$107,COLUMNS('6. Patients'!$C$8:AF$8),0))),0)</f>
        <v>0</v>
      </c>
      <c r="AK18" s="307">
        <f>IFERROR(IF($B18=$DN$7,VLOOKUP($C18,'6. Patients'!$C$10:$AQ$39,COLUMNS('6. Patients'!$C$8:AG$8),0),IF($B18=$DN$8,VLOOKUP($C18,'6. Patients'!$C$43:$AQ$73,COLUMNS('6. Patients'!$C$8:AG$8),0),VLOOKUP($C18,'6. Patients'!$C$78:$AQ$107,COLUMNS('6. Patients'!$C$8:AG$8),0))),0)</f>
        <v>0</v>
      </c>
      <c r="AL18" s="307">
        <f>IFERROR(IF($B18=$DN$7,VLOOKUP($C18,'6. Patients'!$C$10:$AQ$39,COLUMNS('6. Patients'!$C$8:AH$8),0),IF($B18=$DN$8,VLOOKUP($C18,'6. Patients'!$C$43:$AQ$73,COLUMNS('6. Patients'!$C$8:AH$8),0),VLOOKUP($C18,'6. Patients'!$C$78:$AQ$107,COLUMNS('6. Patients'!$C$8:AH$8),0))),0)</f>
        <v>0</v>
      </c>
      <c r="AM18" s="307">
        <f>IFERROR(IF($B18=$DN$7,VLOOKUP($C18,'6. Patients'!$C$10:$AQ$39,COLUMNS('6. Patients'!$C$8:AI$8),0),IF($B18=$DN$8,VLOOKUP($C18,'6. Patients'!$C$43:$AQ$73,COLUMNS('6. Patients'!$C$8:AI$8),0),VLOOKUP($C18,'6. Patients'!$C$78:$AQ$107,COLUMNS('6. Patients'!$C$8:AI$8),0))),0)</f>
        <v>0</v>
      </c>
      <c r="AN18" s="307">
        <f>IFERROR(IF($B18=$DN$7,VLOOKUP($C18,'6. Patients'!$C$10:$AQ$39,COLUMNS('6. Patients'!$C$8:AJ$8),0),IF($B18=$DN$8,VLOOKUP($C18,'6. Patients'!$C$43:$AQ$73,COLUMNS('6. Patients'!$C$8:AJ$8),0),VLOOKUP($C18,'6. Patients'!$C$78:$AQ$107,COLUMNS('6. Patients'!$C$8:AJ$8),0))),0)</f>
        <v>0</v>
      </c>
      <c r="AO18" s="307">
        <f>IFERROR(IF($B18=$DN$7,VLOOKUP($C18,'6. Patients'!$C$10:$AQ$39,COLUMNS('6. Patients'!$C$8:AK$8),0),IF($B18=$DN$8,VLOOKUP($C18,'6. Patients'!$C$43:$AQ$73,COLUMNS('6. Patients'!$C$8:AK$8),0),VLOOKUP($C18,'6. Patients'!$C$78:$AQ$107,COLUMNS('6. Patients'!$C$8:AK$8),0))),0)</f>
        <v>0</v>
      </c>
      <c r="AP18" s="307">
        <f>IFERROR(IF($B18=$DN$7,VLOOKUP($C18,'6. Patients'!$C$10:$AQ$39,COLUMNS('6. Patients'!$C$8:AL$8),0),IF($B18=$DN$8,VLOOKUP($C18,'6. Patients'!$C$43:$AQ$73,COLUMNS('6. Patients'!$C$8:AL$8),0),VLOOKUP($C18,'6. Patients'!$C$78:$AQ$107,COLUMNS('6. Patients'!$C$8:AL$8),0))),0)</f>
        <v>0</v>
      </c>
      <c r="AQ18" s="307">
        <f>IFERROR(IF($B18=$DN$7,VLOOKUP($C18,'6. Patients'!$C$10:$AQ$39,COLUMNS('6. Patients'!$C$8:AM$8),0),IF($B18=$DN$8,VLOOKUP($C18,'6. Patients'!$C$43:$AQ$73,COLUMNS('6. Patients'!$C$8:AM$8),0),VLOOKUP($C18,'6. Patients'!$C$78:$AQ$107,COLUMNS('6. Patients'!$C$8:AM$8),0))),0)</f>
        <v>0</v>
      </c>
      <c r="AR18" s="307">
        <f>IFERROR(IF($B18=$DN$7,VLOOKUP($C18,'6. Patients'!$C$10:$AQ$39,COLUMNS('6. Patients'!$C$8:AN$8),0),IF($B18=$DN$8,VLOOKUP($C18,'6. Patients'!$C$43:$AQ$73,COLUMNS('6. Patients'!$C$8:AN$8),0),VLOOKUP($C18,'6. Patients'!$C$78:$AQ$107,COLUMNS('6. Patients'!$C$8:AN$8),0))),0)</f>
        <v>0</v>
      </c>
      <c r="AS18" s="307">
        <f>IFERROR(IF($B18=$DN$7,VLOOKUP($C18,'6. Patients'!$C$10:$AQ$39,COLUMNS('6. Patients'!$C$8:AO$8),0),IF($B18=$DN$8,VLOOKUP($C18,'6. Patients'!$C$43:$AQ$73,COLUMNS('6. Patients'!$C$8:AO$8),0),VLOOKUP($C18,'6. Patients'!$C$78:$AQ$107,COLUMNS('6. Patients'!$C$8:AO$8),0))),0)</f>
        <v>0</v>
      </c>
      <c r="AT18" s="307">
        <f>IFERROR(IF($B18=$DN$7,VLOOKUP($C18,'6. Patients'!$C$10:$AQ$39,COLUMNS('6. Patients'!$C$8:AP$8),0),IF($B18=$DN$8,VLOOKUP($C18,'6. Patients'!$C$43:$AQ$73,COLUMNS('6. Patients'!$C$8:AP$8),0),VLOOKUP($C18,'6. Patients'!$C$78:$AQ$107,COLUMNS('6. Patients'!$C$8:AP$8),0))),0)</f>
        <v>0</v>
      </c>
      <c r="AU18" s="307">
        <f>IFERROR(IF($B18=$DN$7,VLOOKUP($C18,'6. Patients'!$C$10:$AQ$39,COLUMNS('6. Patients'!$C$8:AQ$8),0),IF($B18=$DN$8,VLOOKUP($C18,'6. Patients'!$C$43:$AQ$73,COLUMNS('6. Patients'!$C$8:AQ$8),0),VLOOKUP($C18,'6. Patients'!$C$78:$AQ$107,COLUMNS('6. Patients'!$C$8:AQ$8),0))),0)</f>
        <v>0</v>
      </c>
      <c r="AV18" s="216"/>
      <c r="AW18" s="216"/>
    </row>
    <row r="19" spans="2:123" ht="15" x14ac:dyDescent="0.25">
      <c r="B19" s="205"/>
      <c r="C19" s="205"/>
      <c r="D19" s="205"/>
      <c r="E19" s="206"/>
      <c r="F19" s="206"/>
      <c r="G19" s="207"/>
      <c r="H19" s="170">
        <f t="shared" si="2"/>
        <v>0</v>
      </c>
      <c r="I19" s="109" t="str">
        <f t="shared" si="0"/>
        <v/>
      </c>
      <c r="J19" s="306">
        <f t="shared" si="1"/>
        <v>0</v>
      </c>
      <c r="K19" s="307">
        <f>IFERROR(IF($B19=$DN$7,VLOOKUP($C19,'6. Patients'!$C$10:$AQ$39,COLUMNS('6. Patients'!$C$8:G$8),0),IF($B19=$DN$8,VLOOKUP($C19,'6. Patients'!$C$43:$AQ$73,COLUMNS('6. Patients'!$C$8:G$8),0),VLOOKUP($C19,'6. Patients'!$C$78:$AQ$107,COLUMNS('6. Patients'!$C$8:G$8),0))),0)</f>
        <v>0</v>
      </c>
      <c r="L19" s="307">
        <f>IFERROR(IF($B19=$DN$7,VLOOKUP($C19,'6. Patients'!$C$10:$AQ$39,COLUMNS('6. Patients'!$C$8:H$8),0),IF($B19=$DN$8,VLOOKUP($C19,'6. Patients'!$C$43:$AQ$73,COLUMNS('6. Patients'!$C$8:H$8),0),VLOOKUP($C19,'6. Patients'!$C$78:$AQ$107,COLUMNS('6. Patients'!$C$8:H$8),0))),0)</f>
        <v>0</v>
      </c>
      <c r="M19" s="307">
        <f>IFERROR(IF($B19=$DN$7,VLOOKUP($C19,'6. Patients'!$C$10:$AQ$39,COLUMNS('6. Patients'!$C$8:I$8),0),IF($B19=$DN$8,VLOOKUP($C19,'6. Patients'!$C$43:$AQ$73,COLUMNS('6. Patients'!$C$8:I$8),0),VLOOKUP($C19,'6. Patients'!$C$78:$AQ$107,COLUMNS('6. Patients'!$C$8:I$8),0))),0)</f>
        <v>0</v>
      </c>
      <c r="N19" s="307">
        <f>IFERROR(IF($B19=$DN$7,VLOOKUP($C19,'6. Patients'!$C$10:$AQ$39,COLUMNS('6. Patients'!$C$8:J$8),0),IF($B19=$DN$8,VLOOKUP($C19,'6. Patients'!$C$43:$AQ$73,COLUMNS('6. Patients'!$C$8:J$8),0),VLOOKUP($C19,'6. Patients'!$C$78:$AQ$107,COLUMNS('6. Patients'!$C$8:J$8),0))),0)</f>
        <v>0</v>
      </c>
      <c r="O19" s="307">
        <f>IFERROR(IF($B19=$DN$7,VLOOKUP($C19,'6. Patients'!$C$10:$AQ$39,COLUMNS('6. Patients'!$C$8:K$8),0),IF($B19=$DN$8,VLOOKUP($C19,'6. Patients'!$C$43:$AQ$73,COLUMNS('6. Patients'!$C$8:K$8),0),VLOOKUP($C19,'6. Patients'!$C$78:$AQ$107,COLUMNS('6. Patients'!$C$8:K$8),0))),0)</f>
        <v>0</v>
      </c>
      <c r="P19" s="307">
        <f>IFERROR(IF($B19=$DN$7,VLOOKUP($C19,'6. Patients'!$C$10:$AQ$39,COLUMNS('6. Patients'!$C$8:L$8),0),IF($B19=$DN$8,VLOOKUP($C19,'6. Patients'!$C$43:$AQ$73,COLUMNS('6. Patients'!$C$8:L$8),0),VLOOKUP($C19,'6. Patients'!$C$78:$AQ$107,COLUMNS('6. Patients'!$C$8:L$8),0))),0)</f>
        <v>0</v>
      </c>
      <c r="Q19" s="307">
        <f>IFERROR(IF($B19=$DN$7,VLOOKUP($C19,'6. Patients'!$C$10:$AQ$39,COLUMNS('6. Patients'!$C$8:M$8),0),IF($B19=$DN$8,VLOOKUP($C19,'6. Patients'!$C$43:$AQ$73,COLUMNS('6. Patients'!$C$8:M$8),0),VLOOKUP($C19,'6. Patients'!$C$78:$AQ$107,COLUMNS('6. Patients'!$C$8:M$8),0))),0)</f>
        <v>0</v>
      </c>
      <c r="R19" s="307">
        <f>IFERROR(IF($B19=$DN$7,VLOOKUP($C19,'6. Patients'!$C$10:$AQ$39,COLUMNS('6. Patients'!$C$8:N$8),0),IF($B19=$DN$8,VLOOKUP($C19,'6. Patients'!$C$43:$AQ$73,COLUMNS('6. Patients'!$C$8:N$8),0),VLOOKUP($C19,'6. Patients'!$C$78:$AQ$107,COLUMNS('6. Patients'!$C$8:N$8),0))),0)</f>
        <v>0</v>
      </c>
      <c r="S19" s="307">
        <f>IFERROR(IF($B19=$DN$7,VLOOKUP($C19,'6. Patients'!$C$10:$AQ$39,COLUMNS('6. Patients'!$C$8:O$8),0),IF($B19=$DN$8,VLOOKUP($C19,'6. Patients'!$C$43:$AQ$73,COLUMNS('6. Patients'!$C$8:O$8),0),VLOOKUP($C19,'6. Patients'!$C$78:$AQ$107,COLUMNS('6. Patients'!$C$8:O$8),0))),0)</f>
        <v>0</v>
      </c>
      <c r="T19" s="307">
        <f>IFERROR(IF($B19=$DN$7,VLOOKUP($C19,'6. Patients'!$C$10:$AQ$39,COLUMNS('6. Patients'!$C$8:P$8),0),IF($B19=$DN$8,VLOOKUP($C19,'6. Patients'!$C$43:$AQ$73,COLUMNS('6. Patients'!$C$8:P$8),0),VLOOKUP($C19,'6. Patients'!$C$78:$AQ$107,COLUMNS('6. Patients'!$C$8:P$8),0))),0)</f>
        <v>0</v>
      </c>
      <c r="U19" s="307">
        <f>IFERROR(IF($B19=$DN$7,VLOOKUP($C19,'6. Patients'!$C$10:$AQ$39,COLUMNS('6. Patients'!$C$8:Q$8),0),IF($B19=$DN$8,VLOOKUP($C19,'6. Patients'!$C$43:$AQ$73,COLUMNS('6. Patients'!$C$8:Q$8),0),VLOOKUP($C19,'6. Patients'!$C$78:$AQ$107,COLUMNS('6. Patients'!$C$8:Q$8),0))),0)</f>
        <v>0</v>
      </c>
      <c r="V19" s="307">
        <f>IFERROR(IF($B19=$DN$7,VLOOKUP($C19,'6. Patients'!$C$10:$AQ$39,COLUMNS('6. Patients'!$C$8:R$8),0),IF($B19=$DN$8,VLOOKUP($C19,'6. Patients'!$C$43:$AQ$73,COLUMNS('6. Patients'!$C$8:R$8),0),VLOOKUP($C19,'6. Patients'!$C$78:$AQ$107,COLUMNS('6. Patients'!$C$8:R$8),0))),0)</f>
        <v>0</v>
      </c>
      <c r="W19" s="307">
        <f>IFERROR(IF($B19=$DN$7,VLOOKUP($C19,'6. Patients'!$C$10:$AQ$39,COLUMNS('6. Patients'!$C$8:S$8),0),IF($B19=$DN$8,VLOOKUP($C19,'6. Patients'!$C$43:$AQ$73,COLUMNS('6. Patients'!$C$8:S$8),0),VLOOKUP($C19,'6. Patients'!$C$78:$AQ$107,COLUMNS('6. Patients'!$C$8:S$8),0))),0)</f>
        <v>0</v>
      </c>
      <c r="X19" s="307">
        <f>IFERROR(IF($B19=$DN$7,VLOOKUP($C19,'6. Patients'!$C$10:$AQ$39,COLUMNS('6. Patients'!$C$8:T$8),0),IF($B19=$DN$8,VLOOKUP($C19,'6. Patients'!$C$43:$AQ$73,COLUMNS('6. Patients'!$C$8:T$8),0),VLOOKUP($C19,'6. Patients'!$C$78:$AQ$107,COLUMNS('6. Patients'!$C$8:T$8),0))),0)</f>
        <v>0</v>
      </c>
      <c r="Y19" s="307">
        <f>IFERROR(IF($B19=$DN$7,VLOOKUP($C19,'6. Patients'!$C$10:$AQ$39,COLUMNS('6. Patients'!$C$8:U$8),0),IF($B19=$DN$8,VLOOKUP($C19,'6. Patients'!$C$43:$AQ$73,COLUMNS('6. Patients'!$C$8:U$8),0),VLOOKUP($C19,'6. Patients'!$C$78:$AQ$107,COLUMNS('6. Patients'!$C$8:U$8),0))),0)</f>
        <v>0</v>
      </c>
      <c r="Z19" s="307">
        <f>IFERROR(IF($B19=$DN$7,VLOOKUP($C19,'6. Patients'!$C$10:$AQ$39,COLUMNS('6. Patients'!$C$8:V$8),0),IF($B19=$DN$8,VLOOKUP($C19,'6. Patients'!$C$43:$AQ$73,COLUMNS('6. Patients'!$C$8:V$8),0),VLOOKUP($C19,'6. Patients'!$C$78:$AQ$107,COLUMNS('6. Patients'!$C$8:V$8),0))),0)</f>
        <v>0</v>
      </c>
      <c r="AA19" s="307">
        <f>IFERROR(IF($B19=$DN$7,VLOOKUP($C19,'6. Patients'!$C$10:$AQ$39,COLUMNS('6. Patients'!$C$8:W$8),0),IF($B19=$DN$8,VLOOKUP($C19,'6. Patients'!$C$43:$AQ$73,COLUMNS('6. Patients'!$C$8:W$8),0),VLOOKUP($C19,'6. Patients'!$C$78:$AQ$107,COLUMNS('6. Patients'!$C$8:W$8),0))),0)</f>
        <v>0</v>
      </c>
      <c r="AB19" s="307">
        <f>IFERROR(IF($B19=$DN$7,VLOOKUP($C19,'6. Patients'!$C$10:$AQ$39,COLUMNS('6. Patients'!$C$8:X$8),0),IF($B19=$DN$8,VLOOKUP($C19,'6. Patients'!$C$43:$AQ$73,COLUMNS('6. Patients'!$C$8:X$8),0),VLOOKUP($C19,'6. Patients'!$C$78:$AQ$107,COLUMNS('6. Patients'!$C$8:X$8),0))),0)</f>
        <v>0</v>
      </c>
      <c r="AC19" s="307">
        <f>IFERROR(IF($B19=$DN$7,VLOOKUP($C19,'6. Patients'!$C$10:$AQ$39,COLUMNS('6. Patients'!$C$8:Y$8),0),IF($B19=$DN$8,VLOOKUP($C19,'6. Patients'!$C$43:$AQ$73,COLUMNS('6. Patients'!$C$8:Y$8),0),VLOOKUP($C19,'6. Patients'!$C$78:$AQ$107,COLUMNS('6. Patients'!$C$8:Y$8),0))),0)</f>
        <v>0</v>
      </c>
      <c r="AD19" s="307">
        <f>IFERROR(IF($B19=$DN$7,VLOOKUP($C19,'6. Patients'!$C$10:$AQ$39,COLUMNS('6. Patients'!$C$8:Z$8),0),IF($B19=$DN$8,VLOOKUP($C19,'6. Patients'!$C$43:$AQ$73,COLUMNS('6. Patients'!$C$8:Z$8),0),VLOOKUP($C19,'6. Patients'!$C$78:$AQ$107,COLUMNS('6. Patients'!$C$8:Z$8),0))),0)</f>
        <v>0</v>
      </c>
      <c r="AE19" s="307">
        <f>IFERROR(IF($B19=$DN$7,VLOOKUP($C19,'6. Patients'!$C$10:$AQ$39,COLUMNS('6. Patients'!$C$8:AA$8),0),IF($B19=$DN$8,VLOOKUP($C19,'6. Patients'!$C$43:$AQ$73,COLUMNS('6. Patients'!$C$8:AA$8),0),VLOOKUP($C19,'6. Patients'!$C$78:$AQ$107,COLUMNS('6. Patients'!$C$8:AA$8),0))),0)</f>
        <v>0</v>
      </c>
      <c r="AF19" s="307">
        <f>IFERROR(IF($B19=$DN$7,VLOOKUP($C19,'6. Patients'!$C$10:$AQ$39,COLUMNS('6. Patients'!$C$8:AB$8),0),IF($B19=$DN$8,VLOOKUP($C19,'6. Patients'!$C$43:$AQ$73,COLUMNS('6. Patients'!$C$8:AB$8),0),VLOOKUP($C19,'6. Patients'!$C$78:$AQ$107,COLUMNS('6. Patients'!$C$8:AB$8),0))),0)</f>
        <v>0</v>
      </c>
      <c r="AG19" s="307">
        <f>IFERROR(IF($B19=$DN$7,VLOOKUP($C19,'6. Patients'!$C$10:$AQ$39,COLUMNS('6. Patients'!$C$8:AC$8),0),IF($B19=$DN$8,VLOOKUP($C19,'6. Patients'!$C$43:$AQ$73,COLUMNS('6. Patients'!$C$8:AC$8),0),VLOOKUP($C19,'6. Patients'!$C$78:$AQ$107,COLUMNS('6. Patients'!$C$8:AC$8),0))),0)</f>
        <v>0</v>
      </c>
      <c r="AH19" s="307">
        <f>IFERROR(IF($B19=$DN$7,VLOOKUP($C19,'6. Patients'!$C$10:$AQ$39,COLUMNS('6. Patients'!$C$8:AD$8),0),IF($B19=$DN$8,VLOOKUP($C19,'6. Patients'!$C$43:$AQ$73,COLUMNS('6. Patients'!$C$8:AD$8),0),VLOOKUP($C19,'6. Patients'!$C$78:$AQ$107,COLUMNS('6. Patients'!$C$8:AD$8),0))),0)</f>
        <v>0</v>
      </c>
      <c r="AI19" s="307">
        <f>IFERROR(IF($B19=$DN$7,VLOOKUP($C19,'6. Patients'!$C$10:$AQ$39,COLUMNS('6. Patients'!$C$8:AE$8),0),IF($B19=$DN$8,VLOOKUP($C19,'6. Patients'!$C$43:$AQ$73,COLUMNS('6. Patients'!$C$8:AE$8),0),VLOOKUP($C19,'6. Patients'!$C$78:$AQ$107,COLUMNS('6. Patients'!$C$8:AE$8),0))),0)</f>
        <v>0</v>
      </c>
      <c r="AJ19" s="307">
        <f>IFERROR(IF($B19=$DN$7,VLOOKUP($C19,'6. Patients'!$C$10:$AQ$39,COLUMNS('6. Patients'!$C$8:AF$8),0),IF($B19=$DN$8,VLOOKUP($C19,'6. Patients'!$C$43:$AQ$73,COLUMNS('6. Patients'!$C$8:AF$8),0),VLOOKUP($C19,'6. Patients'!$C$78:$AQ$107,COLUMNS('6. Patients'!$C$8:AF$8),0))),0)</f>
        <v>0</v>
      </c>
      <c r="AK19" s="307">
        <f>IFERROR(IF($B19=$DN$7,VLOOKUP($C19,'6. Patients'!$C$10:$AQ$39,COLUMNS('6. Patients'!$C$8:AG$8),0),IF($B19=$DN$8,VLOOKUP($C19,'6. Patients'!$C$43:$AQ$73,COLUMNS('6. Patients'!$C$8:AG$8),0),VLOOKUP($C19,'6. Patients'!$C$78:$AQ$107,COLUMNS('6. Patients'!$C$8:AG$8),0))),0)</f>
        <v>0</v>
      </c>
      <c r="AL19" s="307">
        <f>IFERROR(IF($B19=$DN$7,VLOOKUP($C19,'6. Patients'!$C$10:$AQ$39,COLUMNS('6. Patients'!$C$8:AH$8),0),IF($B19=$DN$8,VLOOKUP($C19,'6. Patients'!$C$43:$AQ$73,COLUMNS('6. Patients'!$C$8:AH$8),0),VLOOKUP($C19,'6. Patients'!$C$78:$AQ$107,COLUMNS('6. Patients'!$C$8:AH$8),0))),0)</f>
        <v>0</v>
      </c>
      <c r="AM19" s="307">
        <f>IFERROR(IF($B19=$DN$7,VLOOKUP($C19,'6. Patients'!$C$10:$AQ$39,COLUMNS('6. Patients'!$C$8:AI$8),0),IF($B19=$DN$8,VLOOKUP($C19,'6. Patients'!$C$43:$AQ$73,COLUMNS('6. Patients'!$C$8:AI$8),0),VLOOKUP($C19,'6. Patients'!$C$78:$AQ$107,COLUMNS('6. Patients'!$C$8:AI$8),0))),0)</f>
        <v>0</v>
      </c>
      <c r="AN19" s="307">
        <f>IFERROR(IF($B19=$DN$7,VLOOKUP($C19,'6. Patients'!$C$10:$AQ$39,COLUMNS('6. Patients'!$C$8:AJ$8),0),IF($B19=$DN$8,VLOOKUP($C19,'6. Patients'!$C$43:$AQ$73,COLUMNS('6. Patients'!$C$8:AJ$8),0),VLOOKUP($C19,'6. Patients'!$C$78:$AQ$107,COLUMNS('6. Patients'!$C$8:AJ$8),0))),0)</f>
        <v>0</v>
      </c>
      <c r="AO19" s="307">
        <f>IFERROR(IF($B19=$DN$7,VLOOKUP($C19,'6. Patients'!$C$10:$AQ$39,COLUMNS('6. Patients'!$C$8:AK$8),0),IF($B19=$DN$8,VLOOKUP($C19,'6. Patients'!$C$43:$AQ$73,COLUMNS('6. Patients'!$C$8:AK$8),0),VLOOKUP($C19,'6. Patients'!$C$78:$AQ$107,COLUMNS('6. Patients'!$C$8:AK$8),0))),0)</f>
        <v>0</v>
      </c>
      <c r="AP19" s="307">
        <f>IFERROR(IF($B19=$DN$7,VLOOKUP($C19,'6. Patients'!$C$10:$AQ$39,COLUMNS('6. Patients'!$C$8:AL$8),0),IF($B19=$DN$8,VLOOKUP($C19,'6. Patients'!$C$43:$AQ$73,COLUMNS('6. Patients'!$C$8:AL$8),0),VLOOKUP($C19,'6. Patients'!$C$78:$AQ$107,COLUMNS('6. Patients'!$C$8:AL$8),0))),0)</f>
        <v>0</v>
      </c>
      <c r="AQ19" s="307">
        <f>IFERROR(IF($B19=$DN$7,VLOOKUP($C19,'6. Patients'!$C$10:$AQ$39,COLUMNS('6. Patients'!$C$8:AM$8),0),IF($B19=$DN$8,VLOOKUP($C19,'6. Patients'!$C$43:$AQ$73,COLUMNS('6. Patients'!$C$8:AM$8),0),VLOOKUP($C19,'6. Patients'!$C$78:$AQ$107,COLUMNS('6. Patients'!$C$8:AM$8),0))),0)</f>
        <v>0</v>
      </c>
      <c r="AR19" s="307">
        <f>IFERROR(IF($B19=$DN$7,VLOOKUP($C19,'6. Patients'!$C$10:$AQ$39,COLUMNS('6. Patients'!$C$8:AN$8),0),IF($B19=$DN$8,VLOOKUP($C19,'6. Patients'!$C$43:$AQ$73,COLUMNS('6. Patients'!$C$8:AN$8),0),VLOOKUP($C19,'6. Patients'!$C$78:$AQ$107,COLUMNS('6. Patients'!$C$8:AN$8),0))),0)</f>
        <v>0</v>
      </c>
      <c r="AS19" s="307">
        <f>IFERROR(IF($B19=$DN$7,VLOOKUP($C19,'6. Patients'!$C$10:$AQ$39,COLUMNS('6. Patients'!$C$8:AO$8),0),IF($B19=$DN$8,VLOOKUP($C19,'6. Patients'!$C$43:$AQ$73,COLUMNS('6. Patients'!$C$8:AO$8),0),VLOOKUP($C19,'6. Patients'!$C$78:$AQ$107,COLUMNS('6. Patients'!$C$8:AO$8),0))),0)</f>
        <v>0</v>
      </c>
      <c r="AT19" s="307">
        <f>IFERROR(IF($B19=$DN$7,VLOOKUP($C19,'6. Patients'!$C$10:$AQ$39,COLUMNS('6. Patients'!$C$8:AP$8),0),IF($B19=$DN$8,VLOOKUP($C19,'6. Patients'!$C$43:$AQ$73,COLUMNS('6. Patients'!$C$8:AP$8),0),VLOOKUP($C19,'6. Patients'!$C$78:$AQ$107,COLUMNS('6. Patients'!$C$8:AP$8),0))),0)</f>
        <v>0</v>
      </c>
      <c r="AU19" s="307">
        <f>IFERROR(IF($B19=$DN$7,VLOOKUP($C19,'6. Patients'!$C$10:$AQ$39,COLUMNS('6. Patients'!$C$8:AQ$8),0),IF($B19=$DN$8,VLOOKUP($C19,'6. Patients'!$C$43:$AQ$73,COLUMNS('6. Patients'!$C$8:AQ$8),0),VLOOKUP($C19,'6. Patients'!$C$78:$AQ$107,COLUMNS('6. Patients'!$C$8:AQ$8),0))),0)</f>
        <v>0</v>
      </c>
      <c r="AV19" s="216"/>
      <c r="AW19" s="216"/>
    </row>
    <row r="20" spans="2:123" ht="15" x14ac:dyDescent="0.25">
      <c r="B20" s="205"/>
      <c r="C20" s="205"/>
      <c r="D20" s="205"/>
      <c r="E20" s="206"/>
      <c r="F20" s="206"/>
      <c r="G20" s="207"/>
      <c r="H20" s="170">
        <f t="shared" si="2"/>
        <v>0</v>
      </c>
      <c r="I20" s="109" t="str">
        <f t="shared" si="0"/>
        <v/>
      </c>
      <c r="J20" s="306">
        <f t="shared" si="1"/>
        <v>0</v>
      </c>
      <c r="K20" s="307">
        <f>IFERROR(IF($B20=$DN$7,VLOOKUP($C20,'6. Patients'!$C$10:$AQ$39,COLUMNS('6. Patients'!$C$8:G$8),0),IF($B20=$DN$8,VLOOKUP($C20,'6. Patients'!$C$43:$AQ$73,COLUMNS('6. Patients'!$C$8:G$8),0),VLOOKUP($C20,'6. Patients'!$C$78:$AQ$107,COLUMNS('6. Patients'!$C$8:G$8),0))),0)</f>
        <v>0</v>
      </c>
      <c r="L20" s="307">
        <f>IFERROR(IF($B20=$DN$7,VLOOKUP($C20,'6. Patients'!$C$10:$AQ$39,COLUMNS('6. Patients'!$C$8:H$8),0),IF($B20=$DN$8,VLOOKUP($C20,'6. Patients'!$C$43:$AQ$73,COLUMNS('6. Patients'!$C$8:H$8),0),VLOOKUP($C20,'6. Patients'!$C$78:$AQ$107,COLUMNS('6. Patients'!$C$8:H$8),0))),0)</f>
        <v>0</v>
      </c>
      <c r="M20" s="307">
        <f>IFERROR(IF($B20=$DN$7,VLOOKUP($C20,'6. Patients'!$C$10:$AQ$39,COLUMNS('6. Patients'!$C$8:I$8),0),IF($B20=$DN$8,VLOOKUP($C20,'6. Patients'!$C$43:$AQ$73,COLUMNS('6. Patients'!$C$8:I$8),0),VLOOKUP($C20,'6. Patients'!$C$78:$AQ$107,COLUMNS('6. Patients'!$C$8:I$8),0))),0)</f>
        <v>0</v>
      </c>
      <c r="N20" s="307">
        <f>IFERROR(IF($B20=$DN$7,VLOOKUP($C20,'6. Patients'!$C$10:$AQ$39,COLUMNS('6. Patients'!$C$8:J$8),0),IF($B20=$DN$8,VLOOKUP($C20,'6. Patients'!$C$43:$AQ$73,COLUMNS('6. Patients'!$C$8:J$8),0),VLOOKUP($C20,'6. Patients'!$C$78:$AQ$107,COLUMNS('6. Patients'!$C$8:J$8),0))),0)</f>
        <v>0</v>
      </c>
      <c r="O20" s="307">
        <f>IFERROR(IF($B20=$DN$7,VLOOKUP($C20,'6. Patients'!$C$10:$AQ$39,COLUMNS('6. Patients'!$C$8:K$8),0),IF($B20=$DN$8,VLOOKUP($C20,'6. Patients'!$C$43:$AQ$73,COLUMNS('6. Patients'!$C$8:K$8),0),VLOOKUP($C20,'6. Patients'!$C$78:$AQ$107,COLUMNS('6. Patients'!$C$8:K$8),0))),0)</f>
        <v>0</v>
      </c>
      <c r="P20" s="307">
        <f>IFERROR(IF($B20=$DN$7,VLOOKUP($C20,'6. Patients'!$C$10:$AQ$39,COLUMNS('6. Patients'!$C$8:L$8),0),IF($B20=$DN$8,VLOOKUP($C20,'6. Patients'!$C$43:$AQ$73,COLUMNS('6. Patients'!$C$8:L$8),0),VLOOKUP($C20,'6. Patients'!$C$78:$AQ$107,COLUMNS('6. Patients'!$C$8:L$8),0))),0)</f>
        <v>0</v>
      </c>
      <c r="Q20" s="307">
        <f>IFERROR(IF($B20=$DN$7,VLOOKUP($C20,'6. Patients'!$C$10:$AQ$39,COLUMNS('6. Patients'!$C$8:M$8),0),IF($B20=$DN$8,VLOOKUP($C20,'6. Patients'!$C$43:$AQ$73,COLUMNS('6. Patients'!$C$8:M$8),0),VLOOKUP($C20,'6. Patients'!$C$78:$AQ$107,COLUMNS('6. Patients'!$C$8:M$8),0))),0)</f>
        <v>0</v>
      </c>
      <c r="R20" s="307">
        <f>IFERROR(IF($B20=$DN$7,VLOOKUP($C20,'6. Patients'!$C$10:$AQ$39,COLUMNS('6. Patients'!$C$8:N$8),0),IF($B20=$DN$8,VLOOKUP($C20,'6. Patients'!$C$43:$AQ$73,COLUMNS('6. Patients'!$C$8:N$8),0),VLOOKUP($C20,'6. Patients'!$C$78:$AQ$107,COLUMNS('6. Patients'!$C$8:N$8),0))),0)</f>
        <v>0</v>
      </c>
      <c r="S20" s="307">
        <f>IFERROR(IF($B20=$DN$7,VLOOKUP($C20,'6. Patients'!$C$10:$AQ$39,COLUMNS('6. Patients'!$C$8:O$8),0),IF($B20=$DN$8,VLOOKUP($C20,'6. Patients'!$C$43:$AQ$73,COLUMNS('6. Patients'!$C$8:O$8),0),VLOOKUP($C20,'6. Patients'!$C$78:$AQ$107,COLUMNS('6. Patients'!$C$8:O$8),0))),0)</f>
        <v>0</v>
      </c>
      <c r="T20" s="307">
        <f>IFERROR(IF($B20=$DN$7,VLOOKUP($C20,'6. Patients'!$C$10:$AQ$39,COLUMNS('6. Patients'!$C$8:P$8),0),IF($B20=$DN$8,VLOOKUP($C20,'6. Patients'!$C$43:$AQ$73,COLUMNS('6. Patients'!$C$8:P$8),0),VLOOKUP($C20,'6. Patients'!$C$78:$AQ$107,COLUMNS('6. Patients'!$C$8:P$8),0))),0)</f>
        <v>0</v>
      </c>
      <c r="U20" s="307">
        <f>IFERROR(IF($B20=$DN$7,VLOOKUP($C20,'6. Patients'!$C$10:$AQ$39,COLUMNS('6. Patients'!$C$8:Q$8),0),IF($B20=$DN$8,VLOOKUP($C20,'6. Patients'!$C$43:$AQ$73,COLUMNS('6. Patients'!$C$8:Q$8),0),VLOOKUP($C20,'6. Patients'!$C$78:$AQ$107,COLUMNS('6. Patients'!$C$8:Q$8),0))),0)</f>
        <v>0</v>
      </c>
      <c r="V20" s="307">
        <f>IFERROR(IF($B20=$DN$7,VLOOKUP($C20,'6. Patients'!$C$10:$AQ$39,COLUMNS('6. Patients'!$C$8:R$8),0),IF($B20=$DN$8,VLOOKUP($C20,'6. Patients'!$C$43:$AQ$73,COLUMNS('6. Patients'!$C$8:R$8),0),VLOOKUP($C20,'6. Patients'!$C$78:$AQ$107,COLUMNS('6. Patients'!$C$8:R$8),0))),0)</f>
        <v>0</v>
      </c>
      <c r="W20" s="307">
        <f>IFERROR(IF($B20=$DN$7,VLOOKUP($C20,'6. Patients'!$C$10:$AQ$39,COLUMNS('6. Patients'!$C$8:S$8),0),IF($B20=$DN$8,VLOOKUP($C20,'6. Patients'!$C$43:$AQ$73,COLUMNS('6. Patients'!$C$8:S$8),0),VLOOKUP($C20,'6. Patients'!$C$78:$AQ$107,COLUMNS('6. Patients'!$C$8:S$8),0))),0)</f>
        <v>0</v>
      </c>
      <c r="X20" s="307">
        <f>IFERROR(IF($B20=$DN$7,VLOOKUP($C20,'6. Patients'!$C$10:$AQ$39,COLUMNS('6. Patients'!$C$8:T$8),0),IF($B20=$DN$8,VLOOKUP($C20,'6. Patients'!$C$43:$AQ$73,COLUMNS('6. Patients'!$C$8:T$8),0),VLOOKUP($C20,'6. Patients'!$C$78:$AQ$107,COLUMNS('6. Patients'!$C$8:T$8),0))),0)</f>
        <v>0</v>
      </c>
      <c r="Y20" s="307">
        <f>IFERROR(IF($B20=$DN$7,VLOOKUP($C20,'6. Patients'!$C$10:$AQ$39,COLUMNS('6. Patients'!$C$8:U$8),0),IF($B20=$DN$8,VLOOKUP($C20,'6. Patients'!$C$43:$AQ$73,COLUMNS('6. Patients'!$C$8:U$8),0),VLOOKUP($C20,'6. Patients'!$C$78:$AQ$107,COLUMNS('6. Patients'!$C$8:U$8),0))),0)</f>
        <v>0</v>
      </c>
      <c r="Z20" s="307">
        <f>IFERROR(IF($B20=$DN$7,VLOOKUP($C20,'6. Patients'!$C$10:$AQ$39,COLUMNS('6. Patients'!$C$8:V$8),0),IF($B20=$DN$8,VLOOKUP($C20,'6. Patients'!$C$43:$AQ$73,COLUMNS('6. Patients'!$C$8:V$8),0),VLOOKUP($C20,'6. Patients'!$C$78:$AQ$107,COLUMNS('6. Patients'!$C$8:V$8),0))),0)</f>
        <v>0</v>
      </c>
      <c r="AA20" s="307">
        <f>IFERROR(IF($B20=$DN$7,VLOOKUP($C20,'6. Patients'!$C$10:$AQ$39,COLUMNS('6. Patients'!$C$8:W$8),0),IF($B20=$DN$8,VLOOKUP($C20,'6. Patients'!$C$43:$AQ$73,COLUMNS('6. Patients'!$C$8:W$8),0),VLOOKUP($C20,'6. Patients'!$C$78:$AQ$107,COLUMNS('6. Patients'!$C$8:W$8),0))),0)</f>
        <v>0</v>
      </c>
      <c r="AB20" s="307">
        <f>IFERROR(IF($B20=$DN$7,VLOOKUP($C20,'6. Patients'!$C$10:$AQ$39,COLUMNS('6. Patients'!$C$8:X$8),0),IF($B20=$DN$8,VLOOKUP($C20,'6. Patients'!$C$43:$AQ$73,COLUMNS('6. Patients'!$C$8:X$8),0),VLOOKUP($C20,'6. Patients'!$C$78:$AQ$107,COLUMNS('6. Patients'!$C$8:X$8),0))),0)</f>
        <v>0</v>
      </c>
      <c r="AC20" s="307">
        <f>IFERROR(IF($B20=$DN$7,VLOOKUP($C20,'6. Patients'!$C$10:$AQ$39,COLUMNS('6. Patients'!$C$8:Y$8),0),IF($B20=$DN$8,VLOOKUP($C20,'6. Patients'!$C$43:$AQ$73,COLUMNS('6. Patients'!$C$8:Y$8),0),VLOOKUP($C20,'6. Patients'!$C$78:$AQ$107,COLUMNS('6. Patients'!$C$8:Y$8),0))),0)</f>
        <v>0</v>
      </c>
      <c r="AD20" s="307">
        <f>IFERROR(IF($B20=$DN$7,VLOOKUP($C20,'6. Patients'!$C$10:$AQ$39,COLUMNS('6. Patients'!$C$8:Z$8),0),IF($B20=$DN$8,VLOOKUP($C20,'6. Patients'!$C$43:$AQ$73,COLUMNS('6. Patients'!$C$8:Z$8),0),VLOOKUP($C20,'6. Patients'!$C$78:$AQ$107,COLUMNS('6. Patients'!$C$8:Z$8),0))),0)</f>
        <v>0</v>
      </c>
      <c r="AE20" s="307">
        <f>IFERROR(IF($B20=$DN$7,VLOOKUP($C20,'6. Patients'!$C$10:$AQ$39,COLUMNS('6. Patients'!$C$8:AA$8),0),IF($B20=$DN$8,VLOOKUP($C20,'6. Patients'!$C$43:$AQ$73,COLUMNS('6. Patients'!$C$8:AA$8),0),VLOOKUP($C20,'6. Patients'!$C$78:$AQ$107,COLUMNS('6. Patients'!$C$8:AA$8),0))),0)</f>
        <v>0</v>
      </c>
      <c r="AF20" s="307">
        <f>IFERROR(IF($B20=$DN$7,VLOOKUP($C20,'6. Patients'!$C$10:$AQ$39,COLUMNS('6. Patients'!$C$8:AB$8),0),IF($B20=$DN$8,VLOOKUP($C20,'6. Patients'!$C$43:$AQ$73,COLUMNS('6. Patients'!$C$8:AB$8),0),VLOOKUP($C20,'6. Patients'!$C$78:$AQ$107,COLUMNS('6. Patients'!$C$8:AB$8),0))),0)</f>
        <v>0</v>
      </c>
      <c r="AG20" s="307">
        <f>IFERROR(IF($B20=$DN$7,VLOOKUP($C20,'6. Patients'!$C$10:$AQ$39,COLUMNS('6. Patients'!$C$8:AC$8),0),IF($B20=$DN$8,VLOOKUP($C20,'6. Patients'!$C$43:$AQ$73,COLUMNS('6. Patients'!$C$8:AC$8),0),VLOOKUP($C20,'6. Patients'!$C$78:$AQ$107,COLUMNS('6. Patients'!$C$8:AC$8),0))),0)</f>
        <v>0</v>
      </c>
      <c r="AH20" s="307">
        <f>IFERROR(IF($B20=$DN$7,VLOOKUP($C20,'6. Patients'!$C$10:$AQ$39,COLUMNS('6. Patients'!$C$8:AD$8),0),IF($B20=$DN$8,VLOOKUP($C20,'6. Patients'!$C$43:$AQ$73,COLUMNS('6. Patients'!$C$8:AD$8),0),VLOOKUP($C20,'6. Patients'!$C$78:$AQ$107,COLUMNS('6. Patients'!$C$8:AD$8),0))),0)</f>
        <v>0</v>
      </c>
      <c r="AI20" s="307">
        <f>IFERROR(IF($B20=$DN$7,VLOOKUP($C20,'6. Patients'!$C$10:$AQ$39,COLUMNS('6. Patients'!$C$8:AE$8),0),IF($B20=$DN$8,VLOOKUP($C20,'6. Patients'!$C$43:$AQ$73,COLUMNS('6. Patients'!$C$8:AE$8),0),VLOOKUP($C20,'6. Patients'!$C$78:$AQ$107,COLUMNS('6. Patients'!$C$8:AE$8),0))),0)</f>
        <v>0</v>
      </c>
      <c r="AJ20" s="307">
        <f>IFERROR(IF($B20=$DN$7,VLOOKUP($C20,'6. Patients'!$C$10:$AQ$39,COLUMNS('6. Patients'!$C$8:AF$8),0),IF($B20=$DN$8,VLOOKUP($C20,'6. Patients'!$C$43:$AQ$73,COLUMNS('6. Patients'!$C$8:AF$8),0),VLOOKUP($C20,'6. Patients'!$C$78:$AQ$107,COLUMNS('6. Patients'!$C$8:AF$8),0))),0)</f>
        <v>0</v>
      </c>
      <c r="AK20" s="307">
        <f>IFERROR(IF($B20=$DN$7,VLOOKUP($C20,'6. Patients'!$C$10:$AQ$39,COLUMNS('6. Patients'!$C$8:AG$8),0),IF($B20=$DN$8,VLOOKUP($C20,'6. Patients'!$C$43:$AQ$73,COLUMNS('6. Patients'!$C$8:AG$8),0),VLOOKUP($C20,'6. Patients'!$C$78:$AQ$107,COLUMNS('6. Patients'!$C$8:AG$8),0))),0)</f>
        <v>0</v>
      </c>
      <c r="AL20" s="307">
        <f>IFERROR(IF($B20=$DN$7,VLOOKUP($C20,'6. Patients'!$C$10:$AQ$39,COLUMNS('6. Patients'!$C$8:AH$8),0),IF($B20=$DN$8,VLOOKUP($C20,'6. Patients'!$C$43:$AQ$73,COLUMNS('6. Patients'!$C$8:AH$8),0),VLOOKUP($C20,'6. Patients'!$C$78:$AQ$107,COLUMNS('6. Patients'!$C$8:AH$8),0))),0)</f>
        <v>0</v>
      </c>
      <c r="AM20" s="307">
        <f>IFERROR(IF($B20=$DN$7,VLOOKUP($C20,'6. Patients'!$C$10:$AQ$39,COLUMNS('6. Patients'!$C$8:AI$8),0),IF($B20=$DN$8,VLOOKUP($C20,'6. Patients'!$C$43:$AQ$73,COLUMNS('6. Patients'!$C$8:AI$8),0),VLOOKUP($C20,'6. Patients'!$C$78:$AQ$107,COLUMNS('6. Patients'!$C$8:AI$8),0))),0)</f>
        <v>0</v>
      </c>
      <c r="AN20" s="307">
        <f>IFERROR(IF($B20=$DN$7,VLOOKUP($C20,'6. Patients'!$C$10:$AQ$39,COLUMNS('6. Patients'!$C$8:AJ$8),0),IF($B20=$DN$8,VLOOKUP($C20,'6. Patients'!$C$43:$AQ$73,COLUMNS('6. Patients'!$C$8:AJ$8),0),VLOOKUP($C20,'6. Patients'!$C$78:$AQ$107,COLUMNS('6. Patients'!$C$8:AJ$8),0))),0)</f>
        <v>0</v>
      </c>
      <c r="AO20" s="307">
        <f>IFERROR(IF($B20=$DN$7,VLOOKUP($C20,'6. Patients'!$C$10:$AQ$39,COLUMNS('6. Patients'!$C$8:AK$8),0),IF($B20=$DN$8,VLOOKUP($C20,'6. Patients'!$C$43:$AQ$73,COLUMNS('6. Patients'!$C$8:AK$8),0),VLOOKUP($C20,'6. Patients'!$C$78:$AQ$107,COLUMNS('6. Patients'!$C$8:AK$8),0))),0)</f>
        <v>0</v>
      </c>
      <c r="AP20" s="307">
        <f>IFERROR(IF($B20=$DN$7,VLOOKUP($C20,'6. Patients'!$C$10:$AQ$39,COLUMNS('6. Patients'!$C$8:AL$8),0),IF($B20=$DN$8,VLOOKUP($C20,'6. Patients'!$C$43:$AQ$73,COLUMNS('6. Patients'!$C$8:AL$8),0),VLOOKUP($C20,'6. Patients'!$C$78:$AQ$107,COLUMNS('6. Patients'!$C$8:AL$8),0))),0)</f>
        <v>0</v>
      </c>
      <c r="AQ20" s="307">
        <f>IFERROR(IF($B20=$DN$7,VLOOKUP($C20,'6. Patients'!$C$10:$AQ$39,COLUMNS('6. Patients'!$C$8:AM$8),0),IF($B20=$DN$8,VLOOKUP($C20,'6. Patients'!$C$43:$AQ$73,COLUMNS('6. Patients'!$C$8:AM$8),0),VLOOKUP($C20,'6. Patients'!$C$78:$AQ$107,COLUMNS('6. Patients'!$C$8:AM$8),0))),0)</f>
        <v>0</v>
      </c>
      <c r="AR20" s="307">
        <f>IFERROR(IF($B20=$DN$7,VLOOKUP($C20,'6. Patients'!$C$10:$AQ$39,COLUMNS('6. Patients'!$C$8:AN$8),0),IF($B20=$DN$8,VLOOKUP($C20,'6. Patients'!$C$43:$AQ$73,COLUMNS('6. Patients'!$C$8:AN$8),0),VLOOKUP($C20,'6. Patients'!$C$78:$AQ$107,COLUMNS('6. Patients'!$C$8:AN$8),0))),0)</f>
        <v>0</v>
      </c>
      <c r="AS20" s="307">
        <f>IFERROR(IF($B20=$DN$7,VLOOKUP($C20,'6. Patients'!$C$10:$AQ$39,COLUMNS('6. Patients'!$C$8:AO$8),0),IF($B20=$DN$8,VLOOKUP($C20,'6. Patients'!$C$43:$AQ$73,COLUMNS('6. Patients'!$C$8:AO$8),0),VLOOKUP($C20,'6. Patients'!$C$78:$AQ$107,COLUMNS('6. Patients'!$C$8:AO$8),0))),0)</f>
        <v>0</v>
      </c>
      <c r="AT20" s="307">
        <f>IFERROR(IF($B20=$DN$7,VLOOKUP($C20,'6. Patients'!$C$10:$AQ$39,COLUMNS('6. Patients'!$C$8:AP$8),0),IF($B20=$DN$8,VLOOKUP($C20,'6. Patients'!$C$43:$AQ$73,COLUMNS('6. Patients'!$C$8:AP$8),0),VLOOKUP($C20,'6. Patients'!$C$78:$AQ$107,COLUMNS('6. Patients'!$C$8:AP$8),0))),0)</f>
        <v>0</v>
      </c>
      <c r="AU20" s="307">
        <f>IFERROR(IF($B20=$DN$7,VLOOKUP($C20,'6. Patients'!$C$10:$AQ$39,COLUMNS('6. Patients'!$C$8:AQ$8),0),IF($B20=$DN$8,VLOOKUP($C20,'6. Patients'!$C$43:$AQ$73,COLUMNS('6. Patients'!$C$8:AQ$8),0),VLOOKUP($C20,'6. Patients'!$C$78:$AQ$107,COLUMNS('6. Patients'!$C$8:AQ$8),0))),0)</f>
        <v>0</v>
      </c>
      <c r="AV20" s="216"/>
      <c r="AW20" s="216"/>
    </row>
    <row r="21" spans="2:123" ht="15" x14ac:dyDescent="0.25">
      <c r="B21" s="205"/>
      <c r="C21" s="205"/>
      <c r="D21" s="205"/>
      <c r="E21" s="206"/>
      <c r="F21" s="206"/>
      <c r="G21" s="207"/>
      <c r="H21" s="170">
        <f t="shared" si="2"/>
        <v>0</v>
      </c>
      <c r="I21" s="109" t="str">
        <f t="shared" si="0"/>
        <v/>
      </c>
      <c r="J21" s="306">
        <f t="shared" si="1"/>
        <v>0</v>
      </c>
      <c r="K21" s="307">
        <f>IFERROR(IF($B21=$DN$7,VLOOKUP($C21,'6. Patients'!$C$10:$AQ$39,COLUMNS('6. Patients'!$C$8:G$8),0),IF($B21=$DN$8,VLOOKUP($C21,'6. Patients'!$C$43:$AQ$73,COLUMNS('6. Patients'!$C$8:G$8),0),VLOOKUP($C21,'6. Patients'!$C$78:$AQ$107,COLUMNS('6. Patients'!$C$8:G$8),0))),0)</f>
        <v>0</v>
      </c>
      <c r="L21" s="307">
        <f>IFERROR(IF($B21=$DN$7,VLOOKUP($C21,'6. Patients'!$C$10:$AQ$39,COLUMNS('6. Patients'!$C$8:H$8),0),IF($B21=$DN$8,VLOOKUP($C21,'6. Patients'!$C$43:$AQ$73,COLUMNS('6. Patients'!$C$8:H$8),0),VLOOKUP($C21,'6. Patients'!$C$78:$AQ$107,COLUMNS('6. Patients'!$C$8:H$8),0))),0)</f>
        <v>0</v>
      </c>
      <c r="M21" s="307">
        <f>IFERROR(IF($B21=$DN$7,VLOOKUP($C21,'6. Patients'!$C$10:$AQ$39,COLUMNS('6. Patients'!$C$8:I$8),0),IF($B21=$DN$8,VLOOKUP($C21,'6. Patients'!$C$43:$AQ$73,COLUMNS('6. Patients'!$C$8:I$8),0),VLOOKUP($C21,'6. Patients'!$C$78:$AQ$107,COLUMNS('6. Patients'!$C$8:I$8),0))),0)</f>
        <v>0</v>
      </c>
      <c r="N21" s="307">
        <f>IFERROR(IF($B21=$DN$7,VLOOKUP($C21,'6. Patients'!$C$10:$AQ$39,COLUMNS('6. Patients'!$C$8:J$8),0),IF($B21=$DN$8,VLOOKUP($C21,'6. Patients'!$C$43:$AQ$73,COLUMNS('6. Patients'!$C$8:J$8),0),VLOOKUP($C21,'6. Patients'!$C$78:$AQ$107,COLUMNS('6. Patients'!$C$8:J$8),0))),0)</f>
        <v>0</v>
      </c>
      <c r="O21" s="307">
        <f>IFERROR(IF($B21=$DN$7,VLOOKUP($C21,'6. Patients'!$C$10:$AQ$39,COLUMNS('6. Patients'!$C$8:K$8),0),IF($B21=$DN$8,VLOOKUP($C21,'6. Patients'!$C$43:$AQ$73,COLUMNS('6. Patients'!$C$8:K$8),0),VLOOKUP($C21,'6. Patients'!$C$78:$AQ$107,COLUMNS('6. Patients'!$C$8:K$8),0))),0)</f>
        <v>0</v>
      </c>
      <c r="P21" s="307">
        <f>IFERROR(IF($B21=$DN$7,VLOOKUP($C21,'6. Patients'!$C$10:$AQ$39,COLUMNS('6. Patients'!$C$8:L$8),0),IF($B21=$DN$8,VLOOKUP($C21,'6. Patients'!$C$43:$AQ$73,COLUMNS('6. Patients'!$C$8:L$8),0),VLOOKUP($C21,'6. Patients'!$C$78:$AQ$107,COLUMNS('6. Patients'!$C$8:L$8),0))),0)</f>
        <v>0</v>
      </c>
      <c r="Q21" s="307">
        <f>IFERROR(IF($B21=$DN$7,VLOOKUP($C21,'6. Patients'!$C$10:$AQ$39,COLUMNS('6. Patients'!$C$8:M$8),0),IF($B21=$DN$8,VLOOKUP($C21,'6. Patients'!$C$43:$AQ$73,COLUMNS('6. Patients'!$C$8:M$8),0),VLOOKUP($C21,'6. Patients'!$C$78:$AQ$107,COLUMNS('6. Patients'!$C$8:M$8),0))),0)</f>
        <v>0</v>
      </c>
      <c r="R21" s="307">
        <f>IFERROR(IF($B21=$DN$7,VLOOKUP($C21,'6. Patients'!$C$10:$AQ$39,COLUMNS('6. Patients'!$C$8:N$8),0),IF($B21=$DN$8,VLOOKUP($C21,'6. Patients'!$C$43:$AQ$73,COLUMNS('6. Patients'!$C$8:N$8),0),VLOOKUP($C21,'6. Patients'!$C$78:$AQ$107,COLUMNS('6. Patients'!$C$8:N$8),0))),0)</f>
        <v>0</v>
      </c>
      <c r="S21" s="307">
        <f>IFERROR(IF($B21=$DN$7,VLOOKUP($C21,'6. Patients'!$C$10:$AQ$39,COLUMNS('6. Patients'!$C$8:O$8),0),IF($B21=$DN$8,VLOOKUP($C21,'6. Patients'!$C$43:$AQ$73,COLUMNS('6. Patients'!$C$8:O$8),0),VLOOKUP($C21,'6. Patients'!$C$78:$AQ$107,COLUMNS('6. Patients'!$C$8:O$8),0))),0)</f>
        <v>0</v>
      </c>
      <c r="T21" s="307">
        <f>IFERROR(IF($B21=$DN$7,VLOOKUP($C21,'6. Patients'!$C$10:$AQ$39,COLUMNS('6. Patients'!$C$8:P$8),0),IF($B21=$DN$8,VLOOKUP($C21,'6. Patients'!$C$43:$AQ$73,COLUMNS('6. Patients'!$C$8:P$8),0),VLOOKUP($C21,'6. Patients'!$C$78:$AQ$107,COLUMNS('6. Patients'!$C$8:P$8),0))),0)</f>
        <v>0</v>
      </c>
      <c r="U21" s="307">
        <f>IFERROR(IF($B21=$DN$7,VLOOKUP($C21,'6. Patients'!$C$10:$AQ$39,COLUMNS('6. Patients'!$C$8:Q$8),0),IF($B21=$DN$8,VLOOKUP($C21,'6. Patients'!$C$43:$AQ$73,COLUMNS('6. Patients'!$C$8:Q$8),0),VLOOKUP($C21,'6. Patients'!$C$78:$AQ$107,COLUMNS('6. Patients'!$C$8:Q$8),0))),0)</f>
        <v>0</v>
      </c>
      <c r="V21" s="307">
        <f>IFERROR(IF($B21=$DN$7,VLOOKUP($C21,'6. Patients'!$C$10:$AQ$39,COLUMNS('6. Patients'!$C$8:R$8),0),IF($B21=$DN$8,VLOOKUP($C21,'6. Patients'!$C$43:$AQ$73,COLUMNS('6. Patients'!$C$8:R$8),0),VLOOKUP($C21,'6. Patients'!$C$78:$AQ$107,COLUMNS('6. Patients'!$C$8:R$8),0))),0)</f>
        <v>0</v>
      </c>
      <c r="W21" s="307">
        <f>IFERROR(IF($B21=$DN$7,VLOOKUP($C21,'6. Patients'!$C$10:$AQ$39,COLUMNS('6. Patients'!$C$8:S$8),0),IF($B21=$DN$8,VLOOKUP($C21,'6. Patients'!$C$43:$AQ$73,COLUMNS('6. Patients'!$C$8:S$8),0),VLOOKUP($C21,'6. Patients'!$C$78:$AQ$107,COLUMNS('6. Patients'!$C$8:S$8),0))),0)</f>
        <v>0</v>
      </c>
      <c r="X21" s="307">
        <f>IFERROR(IF($B21=$DN$7,VLOOKUP($C21,'6. Patients'!$C$10:$AQ$39,COLUMNS('6. Patients'!$C$8:T$8),0),IF($B21=$DN$8,VLOOKUP($C21,'6. Patients'!$C$43:$AQ$73,COLUMNS('6. Patients'!$C$8:T$8),0),VLOOKUP($C21,'6. Patients'!$C$78:$AQ$107,COLUMNS('6. Patients'!$C$8:T$8),0))),0)</f>
        <v>0</v>
      </c>
      <c r="Y21" s="307">
        <f>IFERROR(IF($B21=$DN$7,VLOOKUP($C21,'6. Patients'!$C$10:$AQ$39,COLUMNS('6. Patients'!$C$8:U$8),0),IF($B21=$DN$8,VLOOKUP($C21,'6. Patients'!$C$43:$AQ$73,COLUMNS('6. Patients'!$C$8:U$8),0),VLOOKUP($C21,'6. Patients'!$C$78:$AQ$107,COLUMNS('6. Patients'!$C$8:U$8),0))),0)</f>
        <v>0</v>
      </c>
      <c r="Z21" s="307">
        <f>IFERROR(IF($B21=$DN$7,VLOOKUP($C21,'6. Patients'!$C$10:$AQ$39,COLUMNS('6. Patients'!$C$8:V$8),0),IF($B21=$DN$8,VLOOKUP($C21,'6. Patients'!$C$43:$AQ$73,COLUMNS('6. Patients'!$C$8:V$8),0),VLOOKUP($C21,'6. Patients'!$C$78:$AQ$107,COLUMNS('6. Patients'!$C$8:V$8),0))),0)</f>
        <v>0</v>
      </c>
      <c r="AA21" s="307">
        <f>IFERROR(IF($B21=$DN$7,VLOOKUP($C21,'6. Patients'!$C$10:$AQ$39,COLUMNS('6. Patients'!$C$8:W$8),0),IF($B21=$DN$8,VLOOKUP($C21,'6. Patients'!$C$43:$AQ$73,COLUMNS('6. Patients'!$C$8:W$8),0),VLOOKUP($C21,'6. Patients'!$C$78:$AQ$107,COLUMNS('6. Patients'!$C$8:W$8),0))),0)</f>
        <v>0</v>
      </c>
      <c r="AB21" s="307">
        <f>IFERROR(IF($B21=$DN$7,VLOOKUP($C21,'6. Patients'!$C$10:$AQ$39,COLUMNS('6. Patients'!$C$8:X$8),0),IF($B21=$DN$8,VLOOKUP($C21,'6. Patients'!$C$43:$AQ$73,COLUMNS('6. Patients'!$C$8:X$8),0),VLOOKUP($C21,'6. Patients'!$C$78:$AQ$107,COLUMNS('6. Patients'!$C$8:X$8),0))),0)</f>
        <v>0</v>
      </c>
      <c r="AC21" s="307">
        <f>IFERROR(IF($B21=$DN$7,VLOOKUP($C21,'6. Patients'!$C$10:$AQ$39,COLUMNS('6. Patients'!$C$8:Y$8),0),IF($B21=$DN$8,VLOOKUP($C21,'6. Patients'!$C$43:$AQ$73,COLUMNS('6. Patients'!$C$8:Y$8),0),VLOOKUP($C21,'6. Patients'!$C$78:$AQ$107,COLUMNS('6. Patients'!$C$8:Y$8),0))),0)</f>
        <v>0</v>
      </c>
      <c r="AD21" s="307">
        <f>IFERROR(IF($B21=$DN$7,VLOOKUP($C21,'6. Patients'!$C$10:$AQ$39,COLUMNS('6. Patients'!$C$8:Z$8),0),IF($B21=$DN$8,VLOOKUP($C21,'6. Patients'!$C$43:$AQ$73,COLUMNS('6. Patients'!$C$8:Z$8),0),VLOOKUP($C21,'6. Patients'!$C$78:$AQ$107,COLUMNS('6. Patients'!$C$8:Z$8),0))),0)</f>
        <v>0</v>
      </c>
      <c r="AE21" s="307">
        <f>IFERROR(IF($B21=$DN$7,VLOOKUP($C21,'6. Patients'!$C$10:$AQ$39,COLUMNS('6. Patients'!$C$8:AA$8),0),IF($B21=$DN$8,VLOOKUP($C21,'6. Patients'!$C$43:$AQ$73,COLUMNS('6. Patients'!$C$8:AA$8),0),VLOOKUP($C21,'6. Patients'!$C$78:$AQ$107,COLUMNS('6. Patients'!$C$8:AA$8),0))),0)</f>
        <v>0</v>
      </c>
      <c r="AF21" s="307">
        <f>IFERROR(IF($B21=$DN$7,VLOOKUP($C21,'6. Patients'!$C$10:$AQ$39,COLUMNS('6. Patients'!$C$8:AB$8),0),IF($B21=$DN$8,VLOOKUP($C21,'6. Patients'!$C$43:$AQ$73,COLUMNS('6. Patients'!$C$8:AB$8),0),VLOOKUP($C21,'6. Patients'!$C$78:$AQ$107,COLUMNS('6. Patients'!$C$8:AB$8),0))),0)</f>
        <v>0</v>
      </c>
      <c r="AG21" s="307">
        <f>IFERROR(IF($B21=$DN$7,VLOOKUP($C21,'6. Patients'!$C$10:$AQ$39,COLUMNS('6. Patients'!$C$8:AC$8),0),IF($B21=$DN$8,VLOOKUP($C21,'6. Patients'!$C$43:$AQ$73,COLUMNS('6. Patients'!$C$8:AC$8),0),VLOOKUP($C21,'6. Patients'!$C$78:$AQ$107,COLUMNS('6. Patients'!$C$8:AC$8),0))),0)</f>
        <v>0</v>
      </c>
      <c r="AH21" s="307">
        <f>IFERROR(IF($B21=$DN$7,VLOOKUP($C21,'6. Patients'!$C$10:$AQ$39,COLUMNS('6. Patients'!$C$8:AD$8),0),IF($B21=$DN$8,VLOOKUP($C21,'6. Patients'!$C$43:$AQ$73,COLUMNS('6. Patients'!$C$8:AD$8),0),VLOOKUP($C21,'6. Patients'!$C$78:$AQ$107,COLUMNS('6. Patients'!$C$8:AD$8),0))),0)</f>
        <v>0</v>
      </c>
      <c r="AI21" s="307">
        <f>IFERROR(IF($B21=$DN$7,VLOOKUP($C21,'6. Patients'!$C$10:$AQ$39,COLUMNS('6. Patients'!$C$8:AE$8),0),IF($B21=$DN$8,VLOOKUP($C21,'6. Patients'!$C$43:$AQ$73,COLUMNS('6. Patients'!$C$8:AE$8),0),VLOOKUP($C21,'6. Patients'!$C$78:$AQ$107,COLUMNS('6. Patients'!$C$8:AE$8),0))),0)</f>
        <v>0</v>
      </c>
      <c r="AJ21" s="307">
        <f>IFERROR(IF($B21=$DN$7,VLOOKUP($C21,'6. Patients'!$C$10:$AQ$39,COLUMNS('6. Patients'!$C$8:AF$8),0),IF($B21=$DN$8,VLOOKUP($C21,'6. Patients'!$C$43:$AQ$73,COLUMNS('6. Patients'!$C$8:AF$8),0),VLOOKUP($C21,'6. Patients'!$C$78:$AQ$107,COLUMNS('6. Patients'!$C$8:AF$8),0))),0)</f>
        <v>0</v>
      </c>
      <c r="AK21" s="307">
        <f>IFERROR(IF($B21=$DN$7,VLOOKUP($C21,'6. Patients'!$C$10:$AQ$39,COLUMNS('6. Patients'!$C$8:AG$8),0),IF($B21=$DN$8,VLOOKUP($C21,'6. Patients'!$C$43:$AQ$73,COLUMNS('6. Patients'!$C$8:AG$8),0),VLOOKUP($C21,'6. Patients'!$C$78:$AQ$107,COLUMNS('6. Patients'!$C$8:AG$8),0))),0)</f>
        <v>0</v>
      </c>
      <c r="AL21" s="307">
        <f>IFERROR(IF($B21=$DN$7,VLOOKUP($C21,'6. Patients'!$C$10:$AQ$39,COLUMNS('6. Patients'!$C$8:AH$8),0),IF($B21=$DN$8,VLOOKUP($C21,'6. Patients'!$C$43:$AQ$73,COLUMNS('6. Patients'!$C$8:AH$8),0),VLOOKUP($C21,'6. Patients'!$C$78:$AQ$107,COLUMNS('6. Patients'!$C$8:AH$8),0))),0)</f>
        <v>0</v>
      </c>
      <c r="AM21" s="307">
        <f>IFERROR(IF($B21=$DN$7,VLOOKUP($C21,'6. Patients'!$C$10:$AQ$39,COLUMNS('6. Patients'!$C$8:AI$8),0),IF($B21=$DN$8,VLOOKUP($C21,'6. Patients'!$C$43:$AQ$73,COLUMNS('6. Patients'!$C$8:AI$8),0),VLOOKUP($C21,'6. Patients'!$C$78:$AQ$107,COLUMNS('6. Patients'!$C$8:AI$8),0))),0)</f>
        <v>0</v>
      </c>
      <c r="AN21" s="307">
        <f>IFERROR(IF($B21=$DN$7,VLOOKUP($C21,'6. Patients'!$C$10:$AQ$39,COLUMNS('6. Patients'!$C$8:AJ$8),0),IF($B21=$DN$8,VLOOKUP($C21,'6. Patients'!$C$43:$AQ$73,COLUMNS('6. Patients'!$C$8:AJ$8),0),VLOOKUP($C21,'6. Patients'!$C$78:$AQ$107,COLUMNS('6. Patients'!$C$8:AJ$8),0))),0)</f>
        <v>0</v>
      </c>
      <c r="AO21" s="307">
        <f>IFERROR(IF($B21=$DN$7,VLOOKUP($C21,'6. Patients'!$C$10:$AQ$39,COLUMNS('6. Patients'!$C$8:AK$8),0),IF($B21=$DN$8,VLOOKUP($C21,'6. Patients'!$C$43:$AQ$73,COLUMNS('6. Patients'!$C$8:AK$8),0),VLOOKUP($C21,'6. Patients'!$C$78:$AQ$107,COLUMNS('6. Patients'!$C$8:AK$8),0))),0)</f>
        <v>0</v>
      </c>
      <c r="AP21" s="307">
        <f>IFERROR(IF($B21=$DN$7,VLOOKUP($C21,'6. Patients'!$C$10:$AQ$39,COLUMNS('6. Patients'!$C$8:AL$8),0),IF($B21=$DN$8,VLOOKUP($C21,'6. Patients'!$C$43:$AQ$73,COLUMNS('6. Patients'!$C$8:AL$8),0),VLOOKUP($C21,'6. Patients'!$C$78:$AQ$107,COLUMNS('6. Patients'!$C$8:AL$8),0))),0)</f>
        <v>0</v>
      </c>
      <c r="AQ21" s="307">
        <f>IFERROR(IF($B21=$DN$7,VLOOKUP($C21,'6. Patients'!$C$10:$AQ$39,COLUMNS('6. Patients'!$C$8:AM$8),0),IF($B21=$DN$8,VLOOKUP($C21,'6. Patients'!$C$43:$AQ$73,COLUMNS('6. Patients'!$C$8:AM$8),0),VLOOKUP($C21,'6. Patients'!$C$78:$AQ$107,COLUMNS('6. Patients'!$C$8:AM$8),0))),0)</f>
        <v>0</v>
      </c>
      <c r="AR21" s="307">
        <f>IFERROR(IF($B21=$DN$7,VLOOKUP($C21,'6. Patients'!$C$10:$AQ$39,COLUMNS('6. Patients'!$C$8:AN$8),0),IF($B21=$DN$8,VLOOKUP($C21,'6. Patients'!$C$43:$AQ$73,COLUMNS('6. Patients'!$C$8:AN$8),0),VLOOKUP($C21,'6. Patients'!$C$78:$AQ$107,COLUMNS('6. Patients'!$C$8:AN$8),0))),0)</f>
        <v>0</v>
      </c>
      <c r="AS21" s="307">
        <f>IFERROR(IF($B21=$DN$7,VLOOKUP($C21,'6. Patients'!$C$10:$AQ$39,COLUMNS('6. Patients'!$C$8:AO$8),0),IF($B21=$DN$8,VLOOKUP($C21,'6. Patients'!$C$43:$AQ$73,COLUMNS('6. Patients'!$C$8:AO$8),0),VLOOKUP($C21,'6. Patients'!$C$78:$AQ$107,COLUMNS('6. Patients'!$C$8:AO$8),0))),0)</f>
        <v>0</v>
      </c>
      <c r="AT21" s="307">
        <f>IFERROR(IF($B21=$DN$7,VLOOKUP($C21,'6. Patients'!$C$10:$AQ$39,COLUMNS('6. Patients'!$C$8:AP$8),0),IF($B21=$DN$8,VLOOKUP($C21,'6. Patients'!$C$43:$AQ$73,COLUMNS('6. Patients'!$C$8:AP$8),0),VLOOKUP($C21,'6. Patients'!$C$78:$AQ$107,COLUMNS('6. Patients'!$C$8:AP$8),0))),0)</f>
        <v>0</v>
      </c>
      <c r="AU21" s="307">
        <f>IFERROR(IF($B21=$DN$7,VLOOKUP($C21,'6. Patients'!$C$10:$AQ$39,COLUMNS('6. Patients'!$C$8:AQ$8),0),IF($B21=$DN$8,VLOOKUP($C21,'6. Patients'!$C$43:$AQ$73,COLUMNS('6. Patients'!$C$8:AQ$8),0),VLOOKUP($C21,'6. Patients'!$C$78:$AQ$107,COLUMNS('6. Patients'!$C$8:AQ$8),0))),0)</f>
        <v>0</v>
      </c>
      <c r="AV21" s="216"/>
      <c r="AW21" s="216"/>
    </row>
    <row r="22" spans="2:123" ht="15" x14ac:dyDescent="0.25">
      <c r="B22" s="205"/>
      <c r="C22" s="205"/>
      <c r="D22" s="205"/>
      <c r="E22" s="206"/>
      <c r="F22" s="206"/>
      <c r="G22" s="207"/>
      <c r="H22" s="170">
        <f t="shared" si="2"/>
        <v>0</v>
      </c>
      <c r="I22" s="109" t="str">
        <f t="shared" si="0"/>
        <v/>
      </c>
      <c r="J22" s="306">
        <f t="shared" si="1"/>
        <v>0</v>
      </c>
      <c r="K22" s="307">
        <f>IFERROR(IF($B22=$DN$7,VLOOKUP($C22,'6. Patients'!$C$10:$AQ$39,COLUMNS('6. Patients'!$C$8:G$8),0),IF($B22=$DN$8,VLOOKUP($C22,'6. Patients'!$C$43:$AQ$73,COLUMNS('6. Patients'!$C$8:G$8),0),VLOOKUP($C22,'6. Patients'!$C$78:$AQ$107,COLUMNS('6. Patients'!$C$8:G$8),0))),0)</f>
        <v>0</v>
      </c>
      <c r="L22" s="307">
        <f>IFERROR(IF($B22=$DN$7,VLOOKUP($C22,'6. Patients'!$C$10:$AQ$39,COLUMNS('6. Patients'!$C$8:H$8),0),IF($B22=$DN$8,VLOOKUP($C22,'6. Patients'!$C$43:$AQ$73,COLUMNS('6. Patients'!$C$8:H$8),0),VLOOKUP($C22,'6. Patients'!$C$78:$AQ$107,COLUMNS('6. Patients'!$C$8:H$8),0))),0)</f>
        <v>0</v>
      </c>
      <c r="M22" s="307">
        <f>IFERROR(IF($B22=$DN$7,VLOOKUP($C22,'6. Patients'!$C$10:$AQ$39,COLUMNS('6. Patients'!$C$8:I$8),0),IF($B22=$DN$8,VLOOKUP($C22,'6. Patients'!$C$43:$AQ$73,COLUMNS('6. Patients'!$C$8:I$8),0),VLOOKUP($C22,'6. Patients'!$C$78:$AQ$107,COLUMNS('6. Patients'!$C$8:I$8),0))),0)</f>
        <v>0</v>
      </c>
      <c r="N22" s="307">
        <f>IFERROR(IF($B22=$DN$7,VLOOKUP($C22,'6. Patients'!$C$10:$AQ$39,COLUMNS('6. Patients'!$C$8:J$8),0),IF($B22=$DN$8,VLOOKUP($C22,'6. Patients'!$C$43:$AQ$73,COLUMNS('6. Patients'!$C$8:J$8),0),VLOOKUP($C22,'6. Patients'!$C$78:$AQ$107,COLUMNS('6. Patients'!$C$8:J$8),0))),0)</f>
        <v>0</v>
      </c>
      <c r="O22" s="307">
        <f>IFERROR(IF($B22=$DN$7,VLOOKUP($C22,'6. Patients'!$C$10:$AQ$39,COLUMNS('6. Patients'!$C$8:K$8),0),IF($B22=$DN$8,VLOOKUP($C22,'6. Patients'!$C$43:$AQ$73,COLUMNS('6. Patients'!$C$8:K$8),0),VLOOKUP($C22,'6. Patients'!$C$78:$AQ$107,COLUMNS('6. Patients'!$C$8:K$8),0))),0)</f>
        <v>0</v>
      </c>
      <c r="P22" s="307">
        <f>IFERROR(IF($B22=$DN$7,VLOOKUP($C22,'6. Patients'!$C$10:$AQ$39,COLUMNS('6. Patients'!$C$8:L$8),0),IF($B22=$DN$8,VLOOKUP($C22,'6. Patients'!$C$43:$AQ$73,COLUMNS('6. Patients'!$C$8:L$8),0),VLOOKUP($C22,'6. Patients'!$C$78:$AQ$107,COLUMNS('6. Patients'!$C$8:L$8),0))),0)</f>
        <v>0</v>
      </c>
      <c r="Q22" s="307">
        <f>IFERROR(IF($B22=$DN$7,VLOOKUP($C22,'6. Patients'!$C$10:$AQ$39,COLUMNS('6. Patients'!$C$8:M$8),0),IF($B22=$DN$8,VLOOKUP($C22,'6. Patients'!$C$43:$AQ$73,COLUMNS('6. Patients'!$C$8:M$8),0),VLOOKUP($C22,'6. Patients'!$C$78:$AQ$107,COLUMNS('6. Patients'!$C$8:M$8),0))),0)</f>
        <v>0</v>
      </c>
      <c r="R22" s="307">
        <f>IFERROR(IF($B22=$DN$7,VLOOKUP($C22,'6. Patients'!$C$10:$AQ$39,COLUMNS('6. Patients'!$C$8:N$8),0),IF($B22=$DN$8,VLOOKUP($C22,'6. Patients'!$C$43:$AQ$73,COLUMNS('6. Patients'!$C$8:N$8),0),VLOOKUP($C22,'6. Patients'!$C$78:$AQ$107,COLUMNS('6. Patients'!$C$8:N$8),0))),0)</f>
        <v>0</v>
      </c>
      <c r="S22" s="307">
        <f>IFERROR(IF($B22=$DN$7,VLOOKUP($C22,'6. Patients'!$C$10:$AQ$39,COLUMNS('6. Patients'!$C$8:O$8),0),IF($B22=$DN$8,VLOOKUP($C22,'6. Patients'!$C$43:$AQ$73,COLUMNS('6. Patients'!$C$8:O$8),0),VLOOKUP($C22,'6. Patients'!$C$78:$AQ$107,COLUMNS('6. Patients'!$C$8:O$8),0))),0)</f>
        <v>0</v>
      </c>
      <c r="T22" s="307">
        <f>IFERROR(IF($B22=$DN$7,VLOOKUP($C22,'6. Patients'!$C$10:$AQ$39,COLUMNS('6. Patients'!$C$8:P$8),0),IF($B22=$DN$8,VLOOKUP($C22,'6. Patients'!$C$43:$AQ$73,COLUMNS('6. Patients'!$C$8:P$8),0),VLOOKUP($C22,'6. Patients'!$C$78:$AQ$107,COLUMNS('6. Patients'!$C$8:P$8),0))),0)</f>
        <v>0</v>
      </c>
      <c r="U22" s="307">
        <f>IFERROR(IF($B22=$DN$7,VLOOKUP($C22,'6. Patients'!$C$10:$AQ$39,COLUMNS('6. Patients'!$C$8:Q$8),0),IF($B22=$DN$8,VLOOKUP($C22,'6. Patients'!$C$43:$AQ$73,COLUMNS('6. Patients'!$C$8:Q$8),0),VLOOKUP($C22,'6. Patients'!$C$78:$AQ$107,COLUMNS('6. Patients'!$C$8:Q$8),0))),0)</f>
        <v>0</v>
      </c>
      <c r="V22" s="307">
        <f>IFERROR(IF($B22=$DN$7,VLOOKUP($C22,'6. Patients'!$C$10:$AQ$39,COLUMNS('6. Patients'!$C$8:R$8),0),IF($B22=$DN$8,VLOOKUP($C22,'6. Patients'!$C$43:$AQ$73,COLUMNS('6. Patients'!$C$8:R$8),0),VLOOKUP($C22,'6. Patients'!$C$78:$AQ$107,COLUMNS('6. Patients'!$C$8:R$8),0))),0)</f>
        <v>0</v>
      </c>
      <c r="W22" s="307">
        <f>IFERROR(IF($B22=$DN$7,VLOOKUP($C22,'6. Patients'!$C$10:$AQ$39,COLUMNS('6. Patients'!$C$8:S$8),0),IF($B22=$DN$8,VLOOKUP($C22,'6. Patients'!$C$43:$AQ$73,COLUMNS('6. Patients'!$C$8:S$8),0),VLOOKUP($C22,'6. Patients'!$C$78:$AQ$107,COLUMNS('6. Patients'!$C$8:S$8),0))),0)</f>
        <v>0</v>
      </c>
      <c r="X22" s="307">
        <f>IFERROR(IF($B22=$DN$7,VLOOKUP($C22,'6. Patients'!$C$10:$AQ$39,COLUMNS('6. Patients'!$C$8:T$8),0),IF($B22=$DN$8,VLOOKUP($C22,'6. Patients'!$C$43:$AQ$73,COLUMNS('6. Patients'!$C$8:T$8),0),VLOOKUP($C22,'6. Patients'!$C$78:$AQ$107,COLUMNS('6. Patients'!$C$8:T$8),0))),0)</f>
        <v>0</v>
      </c>
      <c r="Y22" s="307">
        <f>IFERROR(IF($B22=$DN$7,VLOOKUP($C22,'6. Patients'!$C$10:$AQ$39,COLUMNS('6. Patients'!$C$8:U$8),0),IF($B22=$DN$8,VLOOKUP($C22,'6. Patients'!$C$43:$AQ$73,COLUMNS('6. Patients'!$C$8:U$8),0),VLOOKUP($C22,'6. Patients'!$C$78:$AQ$107,COLUMNS('6. Patients'!$C$8:U$8),0))),0)</f>
        <v>0</v>
      </c>
      <c r="Z22" s="307">
        <f>IFERROR(IF($B22=$DN$7,VLOOKUP($C22,'6. Patients'!$C$10:$AQ$39,COLUMNS('6. Patients'!$C$8:V$8),0),IF($B22=$DN$8,VLOOKUP($C22,'6. Patients'!$C$43:$AQ$73,COLUMNS('6. Patients'!$C$8:V$8),0),VLOOKUP($C22,'6. Patients'!$C$78:$AQ$107,COLUMNS('6. Patients'!$C$8:V$8),0))),0)</f>
        <v>0</v>
      </c>
      <c r="AA22" s="307">
        <f>IFERROR(IF($B22=$DN$7,VLOOKUP($C22,'6. Patients'!$C$10:$AQ$39,COLUMNS('6. Patients'!$C$8:W$8),0),IF($B22=$DN$8,VLOOKUP($C22,'6. Patients'!$C$43:$AQ$73,COLUMNS('6. Patients'!$C$8:W$8),0),VLOOKUP($C22,'6. Patients'!$C$78:$AQ$107,COLUMNS('6. Patients'!$C$8:W$8),0))),0)</f>
        <v>0</v>
      </c>
      <c r="AB22" s="307">
        <f>IFERROR(IF($B22=$DN$7,VLOOKUP($C22,'6. Patients'!$C$10:$AQ$39,COLUMNS('6. Patients'!$C$8:X$8),0),IF($B22=$DN$8,VLOOKUP($C22,'6. Patients'!$C$43:$AQ$73,COLUMNS('6. Patients'!$C$8:X$8),0),VLOOKUP($C22,'6. Patients'!$C$78:$AQ$107,COLUMNS('6. Patients'!$C$8:X$8),0))),0)</f>
        <v>0</v>
      </c>
      <c r="AC22" s="307">
        <f>IFERROR(IF($B22=$DN$7,VLOOKUP($C22,'6. Patients'!$C$10:$AQ$39,COLUMNS('6. Patients'!$C$8:Y$8),0),IF($B22=$DN$8,VLOOKUP($C22,'6. Patients'!$C$43:$AQ$73,COLUMNS('6. Patients'!$C$8:Y$8),0),VLOOKUP($C22,'6. Patients'!$C$78:$AQ$107,COLUMNS('6. Patients'!$C$8:Y$8),0))),0)</f>
        <v>0</v>
      </c>
      <c r="AD22" s="307">
        <f>IFERROR(IF($B22=$DN$7,VLOOKUP($C22,'6. Patients'!$C$10:$AQ$39,COLUMNS('6. Patients'!$C$8:Z$8),0),IF($B22=$DN$8,VLOOKUP($C22,'6. Patients'!$C$43:$AQ$73,COLUMNS('6. Patients'!$C$8:Z$8),0),VLOOKUP($C22,'6. Patients'!$C$78:$AQ$107,COLUMNS('6. Patients'!$C$8:Z$8),0))),0)</f>
        <v>0</v>
      </c>
      <c r="AE22" s="307">
        <f>IFERROR(IF($B22=$DN$7,VLOOKUP($C22,'6. Patients'!$C$10:$AQ$39,COLUMNS('6. Patients'!$C$8:AA$8),0),IF($B22=$DN$8,VLOOKUP($C22,'6. Patients'!$C$43:$AQ$73,COLUMNS('6. Patients'!$C$8:AA$8),0),VLOOKUP($C22,'6. Patients'!$C$78:$AQ$107,COLUMNS('6. Patients'!$C$8:AA$8),0))),0)</f>
        <v>0</v>
      </c>
      <c r="AF22" s="307">
        <f>IFERROR(IF($B22=$DN$7,VLOOKUP($C22,'6. Patients'!$C$10:$AQ$39,COLUMNS('6. Patients'!$C$8:AB$8),0),IF($B22=$DN$8,VLOOKUP($C22,'6. Patients'!$C$43:$AQ$73,COLUMNS('6. Patients'!$C$8:AB$8),0),VLOOKUP($C22,'6. Patients'!$C$78:$AQ$107,COLUMNS('6. Patients'!$C$8:AB$8),0))),0)</f>
        <v>0</v>
      </c>
      <c r="AG22" s="307">
        <f>IFERROR(IF($B22=$DN$7,VLOOKUP($C22,'6. Patients'!$C$10:$AQ$39,COLUMNS('6. Patients'!$C$8:AC$8),0),IF($B22=$DN$8,VLOOKUP($C22,'6. Patients'!$C$43:$AQ$73,COLUMNS('6. Patients'!$C$8:AC$8),0),VLOOKUP($C22,'6. Patients'!$C$78:$AQ$107,COLUMNS('6. Patients'!$C$8:AC$8),0))),0)</f>
        <v>0</v>
      </c>
      <c r="AH22" s="307">
        <f>IFERROR(IF($B22=$DN$7,VLOOKUP($C22,'6. Patients'!$C$10:$AQ$39,COLUMNS('6. Patients'!$C$8:AD$8),0),IF($B22=$DN$8,VLOOKUP($C22,'6. Patients'!$C$43:$AQ$73,COLUMNS('6. Patients'!$C$8:AD$8),0),VLOOKUP($C22,'6. Patients'!$C$78:$AQ$107,COLUMNS('6. Patients'!$C$8:AD$8),0))),0)</f>
        <v>0</v>
      </c>
      <c r="AI22" s="307">
        <f>IFERROR(IF($B22=$DN$7,VLOOKUP($C22,'6. Patients'!$C$10:$AQ$39,COLUMNS('6. Patients'!$C$8:AE$8),0),IF($B22=$DN$8,VLOOKUP($C22,'6. Patients'!$C$43:$AQ$73,COLUMNS('6. Patients'!$C$8:AE$8),0),VLOOKUP($C22,'6. Patients'!$C$78:$AQ$107,COLUMNS('6. Patients'!$C$8:AE$8),0))),0)</f>
        <v>0</v>
      </c>
      <c r="AJ22" s="307">
        <f>IFERROR(IF($B22=$DN$7,VLOOKUP($C22,'6. Patients'!$C$10:$AQ$39,COLUMNS('6. Patients'!$C$8:AF$8),0),IF($B22=$DN$8,VLOOKUP($C22,'6. Patients'!$C$43:$AQ$73,COLUMNS('6. Patients'!$C$8:AF$8),0),VLOOKUP($C22,'6. Patients'!$C$78:$AQ$107,COLUMNS('6. Patients'!$C$8:AF$8),0))),0)</f>
        <v>0</v>
      </c>
      <c r="AK22" s="307">
        <f>IFERROR(IF($B22=$DN$7,VLOOKUP($C22,'6. Patients'!$C$10:$AQ$39,COLUMNS('6. Patients'!$C$8:AG$8),0),IF($B22=$DN$8,VLOOKUP($C22,'6. Patients'!$C$43:$AQ$73,COLUMNS('6. Patients'!$C$8:AG$8),0),VLOOKUP($C22,'6. Patients'!$C$78:$AQ$107,COLUMNS('6. Patients'!$C$8:AG$8),0))),0)</f>
        <v>0</v>
      </c>
      <c r="AL22" s="307">
        <f>IFERROR(IF($B22=$DN$7,VLOOKUP($C22,'6. Patients'!$C$10:$AQ$39,COLUMNS('6. Patients'!$C$8:AH$8),0),IF($B22=$DN$8,VLOOKUP($C22,'6. Patients'!$C$43:$AQ$73,COLUMNS('6. Patients'!$C$8:AH$8),0),VLOOKUP($C22,'6. Patients'!$C$78:$AQ$107,COLUMNS('6. Patients'!$C$8:AH$8),0))),0)</f>
        <v>0</v>
      </c>
      <c r="AM22" s="307">
        <f>IFERROR(IF($B22=$DN$7,VLOOKUP($C22,'6. Patients'!$C$10:$AQ$39,COLUMNS('6. Patients'!$C$8:AI$8),0),IF($B22=$DN$8,VLOOKUP($C22,'6. Patients'!$C$43:$AQ$73,COLUMNS('6. Patients'!$C$8:AI$8),0),VLOOKUP($C22,'6. Patients'!$C$78:$AQ$107,COLUMNS('6. Patients'!$C$8:AI$8),0))),0)</f>
        <v>0</v>
      </c>
      <c r="AN22" s="307">
        <f>IFERROR(IF($B22=$DN$7,VLOOKUP($C22,'6. Patients'!$C$10:$AQ$39,COLUMNS('6. Patients'!$C$8:AJ$8),0),IF($B22=$DN$8,VLOOKUP($C22,'6. Patients'!$C$43:$AQ$73,COLUMNS('6. Patients'!$C$8:AJ$8),0),VLOOKUP($C22,'6. Patients'!$C$78:$AQ$107,COLUMNS('6. Patients'!$C$8:AJ$8),0))),0)</f>
        <v>0</v>
      </c>
      <c r="AO22" s="307">
        <f>IFERROR(IF($B22=$DN$7,VLOOKUP($C22,'6. Patients'!$C$10:$AQ$39,COLUMNS('6. Patients'!$C$8:AK$8),0),IF($B22=$DN$8,VLOOKUP($C22,'6. Patients'!$C$43:$AQ$73,COLUMNS('6. Patients'!$C$8:AK$8),0),VLOOKUP($C22,'6. Patients'!$C$78:$AQ$107,COLUMNS('6. Patients'!$C$8:AK$8),0))),0)</f>
        <v>0</v>
      </c>
      <c r="AP22" s="307">
        <f>IFERROR(IF($B22=$DN$7,VLOOKUP($C22,'6. Patients'!$C$10:$AQ$39,COLUMNS('6. Patients'!$C$8:AL$8),0),IF($B22=$DN$8,VLOOKUP($C22,'6. Patients'!$C$43:$AQ$73,COLUMNS('6. Patients'!$C$8:AL$8),0),VLOOKUP($C22,'6. Patients'!$C$78:$AQ$107,COLUMNS('6. Patients'!$C$8:AL$8),0))),0)</f>
        <v>0</v>
      </c>
      <c r="AQ22" s="307">
        <f>IFERROR(IF($B22=$DN$7,VLOOKUP($C22,'6. Patients'!$C$10:$AQ$39,COLUMNS('6. Patients'!$C$8:AM$8),0),IF($B22=$DN$8,VLOOKUP($C22,'6. Patients'!$C$43:$AQ$73,COLUMNS('6. Patients'!$C$8:AM$8),0),VLOOKUP($C22,'6. Patients'!$C$78:$AQ$107,COLUMNS('6. Patients'!$C$8:AM$8),0))),0)</f>
        <v>0</v>
      </c>
      <c r="AR22" s="307">
        <f>IFERROR(IF($B22=$DN$7,VLOOKUP($C22,'6. Patients'!$C$10:$AQ$39,COLUMNS('6. Patients'!$C$8:AN$8),0),IF($B22=$DN$8,VLOOKUP($C22,'6. Patients'!$C$43:$AQ$73,COLUMNS('6. Patients'!$C$8:AN$8),0),VLOOKUP($C22,'6. Patients'!$C$78:$AQ$107,COLUMNS('6. Patients'!$C$8:AN$8),0))),0)</f>
        <v>0</v>
      </c>
      <c r="AS22" s="307">
        <f>IFERROR(IF($B22=$DN$7,VLOOKUP($C22,'6. Patients'!$C$10:$AQ$39,COLUMNS('6. Patients'!$C$8:AO$8),0),IF($B22=$DN$8,VLOOKUP($C22,'6. Patients'!$C$43:$AQ$73,COLUMNS('6. Patients'!$C$8:AO$8),0),VLOOKUP($C22,'6. Patients'!$C$78:$AQ$107,COLUMNS('6. Patients'!$C$8:AO$8),0))),0)</f>
        <v>0</v>
      </c>
      <c r="AT22" s="307">
        <f>IFERROR(IF($B22=$DN$7,VLOOKUP($C22,'6. Patients'!$C$10:$AQ$39,COLUMNS('6. Patients'!$C$8:AP$8),0),IF($B22=$DN$8,VLOOKUP($C22,'6. Patients'!$C$43:$AQ$73,COLUMNS('6. Patients'!$C$8:AP$8),0),VLOOKUP($C22,'6. Patients'!$C$78:$AQ$107,COLUMNS('6. Patients'!$C$8:AP$8),0))),0)</f>
        <v>0</v>
      </c>
      <c r="AU22" s="307">
        <f>IFERROR(IF($B22=$DN$7,VLOOKUP($C22,'6. Patients'!$C$10:$AQ$39,COLUMNS('6. Patients'!$C$8:AQ$8),0),IF($B22=$DN$8,VLOOKUP($C22,'6. Patients'!$C$43:$AQ$73,COLUMNS('6. Patients'!$C$8:AQ$8),0),VLOOKUP($C22,'6. Patients'!$C$78:$AQ$107,COLUMNS('6. Patients'!$C$8:AQ$8),0))),0)</f>
        <v>0</v>
      </c>
      <c r="AV22" s="216"/>
      <c r="AW22" s="216"/>
    </row>
    <row r="23" spans="2:123" ht="15" x14ac:dyDescent="0.25">
      <c r="B23" s="205"/>
      <c r="C23" s="205"/>
      <c r="D23" s="205"/>
      <c r="E23" s="206"/>
      <c r="F23" s="206"/>
      <c r="G23" s="207"/>
      <c r="H23" s="170">
        <f t="shared" si="2"/>
        <v>0</v>
      </c>
      <c r="I23" s="109" t="str">
        <f t="shared" si="0"/>
        <v/>
      </c>
      <c r="J23" s="306">
        <f t="shared" si="1"/>
        <v>0</v>
      </c>
      <c r="K23" s="307">
        <f>IFERROR(IF($B23=$DN$7,VLOOKUP($C23,'6. Patients'!$C$10:$AQ$39,COLUMNS('6. Patients'!$C$8:G$8),0),IF($B23=$DN$8,VLOOKUP($C23,'6. Patients'!$C$43:$AQ$73,COLUMNS('6. Patients'!$C$8:G$8),0),VLOOKUP($C23,'6. Patients'!$C$78:$AQ$107,COLUMNS('6. Patients'!$C$8:G$8),0))),0)</f>
        <v>0</v>
      </c>
      <c r="L23" s="307">
        <f>IFERROR(IF($B23=$DN$7,VLOOKUP($C23,'6. Patients'!$C$10:$AQ$39,COLUMNS('6. Patients'!$C$8:H$8),0),IF($B23=$DN$8,VLOOKUP($C23,'6. Patients'!$C$43:$AQ$73,COLUMNS('6. Patients'!$C$8:H$8),0),VLOOKUP($C23,'6. Patients'!$C$78:$AQ$107,COLUMNS('6. Patients'!$C$8:H$8),0))),0)</f>
        <v>0</v>
      </c>
      <c r="M23" s="307">
        <f>IFERROR(IF($B23=$DN$7,VLOOKUP($C23,'6. Patients'!$C$10:$AQ$39,COLUMNS('6. Patients'!$C$8:I$8),0),IF($B23=$DN$8,VLOOKUP($C23,'6. Patients'!$C$43:$AQ$73,COLUMNS('6. Patients'!$C$8:I$8),0),VLOOKUP($C23,'6. Patients'!$C$78:$AQ$107,COLUMNS('6. Patients'!$C$8:I$8),0))),0)</f>
        <v>0</v>
      </c>
      <c r="N23" s="307">
        <f>IFERROR(IF($B23=$DN$7,VLOOKUP($C23,'6. Patients'!$C$10:$AQ$39,COLUMNS('6. Patients'!$C$8:J$8),0),IF($B23=$DN$8,VLOOKUP($C23,'6. Patients'!$C$43:$AQ$73,COLUMNS('6. Patients'!$C$8:J$8),0),VLOOKUP($C23,'6. Patients'!$C$78:$AQ$107,COLUMNS('6. Patients'!$C$8:J$8),0))),0)</f>
        <v>0</v>
      </c>
      <c r="O23" s="307">
        <f>IFERROR(IF($B23=$DN$7,VLOOKUP($C23,'6. Patients'!$C$10:$AQ$39,COLUMNS('6. Patients'!$C$8:K$8),0),IF($B23=$DN$8,VLOOKUP($C23,'6. Patients'!$C$43:$AQ$73,COLUMNS('6. Patients'!$C$8:K$8),0),VLOOKUP($C23,'6. Patients'!$C$78:$AQ$107,COLUMNS('6. Patients'!$C$8:K$8),0))),0)</f>
        <v>0</v>
      </c>
      <c r="P23" s="307">
        <f>IFERROR(IF($B23=$DN$7,VLOOKUP($C23,'6. Patients'!$C$10:$AQ$39,COLUMNS('6. Patients'!$C$8:L$8),0),IF($B23=$DN$8,VLOOKUP($C23,'6. Patients'!$C$43:$AQ$73,COLUMNS('6. Patients'!$C$8:L$8),0),VLOOKUP($C23,'6. Patients'!$C$78:$AQ$107,COLUMNS('6. Patients'!$C$8:L$8),0))),0)</f>
        <v>0</v>
      </c>
      <c r="Q23" s="307">
        <f>IFERROR(IF($B23=$DN$7,VLOOKUP($C23,'6. Patients'!$C$10:$AQ$39,COLUMNS('6. Patients'!$C$8:M$8),0),IF($B23=$DN$8,VLOOKUP($C23,'6. Patients'!$C$43:$AQ$73,COLUMNS('6. Patients'!$C$8:M$8),0),VLOOKUP($C23,'6. Patients'!$C$78:$AQ$107,COLUMNS('6. Patients'!$C$8:M$8),0))),0)</f>
        <v>0</v>
      </c>
      <c r="R23" s="307">
        <f>IFERROR(IF($B23=$DN$7,VLOOKUP($C23,'6. Patients'!$C$10:$AQ$39,COLUMNS('6. Patients'!$C$8:N$8),0),IF($B23=$DN$8,VLOOKUP($C23,'6. Patients'!$C$43:$AQ$73,COLUMNS('6. Patients'!$C$8:N$8),0),VLOOKUP($C23,'6. Patients'!$C$78:$AQ$107,COLUMNS('6. Patients'!$C$8:N$8),0))),0)</f>
        <v>0</v>
      </c>
      <c r="S23" s="307">
        <f>IFERROR(IF($B23=$DN$7,VLOOKUP($C23,'6. Patients'!$C$10:$AQ$39,COLUMNS('6. Patients'!$C$8:O$8),0),IF($B23=$DN$8,VLOOKUP($C23,'6. Patients'!$C$43:$AQ$73,COLUMNS('6. Patients'!$C$8:O$8),0),VLOOKUP($C23,'6. Patients'!$C$78:$AQ$107,COLUMNS('6. Patients'!$C$8:O$8),0))),0)</f>
        <v>0</v>
      </c>
      <c r="T23" s="307">
        <f>IFERROR(IF($B23=$DN$7,VLOOKUP($C23,'6. Patients'!$C$10:$AQ$39,COLUMNS('6. Patients'!$C$8:P$8),0),IF($B23=$DN$8,VLOOKUP($C23,'6. Patients'!$C$43:$AQ$73,COLUMNS('6. Patients'!$C$8:P$8),0),VLOOKUP($C23,'6. Patients'!$C$78:$AQ$107,COLUMNS('6. Patients'!$C$8:P$8),0))),0)</f>
        <v>0</v>
      </c>
      <c r="U23" s="307">
        <f>IFERROR(IF($B23=$DN$7,VLOOKUP($C23,'6. Patients'!$C$10:$AQ$39,COLUMNS('6. Patients'!$C$8:Q$8),0),IF($B23=$DN$8,VLOOKUP($C23,'6. Patients'!$C$43:$AQ$73,COLUMNS('6. Patients'!$C$8:Q$8),0),VLOOKUP($C23,'6. Patients'!$C$78:$AQ$107,COLUMNS('6. Patients'!$C$8:Q$8),0))),0)</f>
        <v>0</v>
      </c>
      <c r="V23" s="307">
        <f>IFERROR(IF($B23=$DN$7,VLOOKUP($C23,'6. Patients'!$C$10:$AQ$39,COLUMNS('6. Patients'!$C$8:R$8),0),IF($B23=$DN$8,VLOOKUP($C23,'6. Patients'!$C$43:$AQ$73,COLUMNS('6. Patients'!$C$8:R$8),0),VLOOKUP($C23,'6. Patients'!$C$78:$AQ$107,COLUMNS('6. Patients'!$C$8:R$8),0))),0)</f>
        <v>0</v>
      </c>
      <c r="W23" s="307">
        <f>IFERROR(IF($B23=$DN$7,VLOOKUP($C23,'6. Patients'!$C$10:$AQ$39,COLUMNS('6. Patients'!$C$8:S$8),0),IF($B23=$DN$8,VLOOKUP($C23,'6. Patients'!$C$43:$AQ$73,COLUMNS('6. Patients'!$C$8:S$8),0),VLOOKUP($C23,'6. Patients'!$C$78:$AQ$107,COLUMNS('6. Patients'!$C$8:S$8),0))),0)</f>
        <v>0</v>
      </c>
      <c r="X23" s="307">
        <f>IFERROR(IF($B23=$DN$7,VLOOKUP($C23,'6. Patients'!$C$10:$AQ$39,COLUMNS('6. Patients'!$C$8:T$8),0),IF($B23=$DN$8,VLOOKUP($C23,'6. Patients'!$C$43:$AQ$73,COLUMNS('6. Patients'!$C$8:T$8),0),VLOOKUP($C23,'6. Patients'!$C$78:$AQ$107,COLUMNS('6. Patients'!$C$8:T$8),0))),0)</f>
        <v>0</v>
      </c>
      <c r="Y23" s="307">
        <f>IFERROR(IF($B23=$DN$7,VLOOKUP($C23,'6. Patients'!$C$10:$AQ$39,COLUMNS('6. Patients'!$C$8:U$8),0),IF($B23=$DN$8,VLOOKUP($C23,'6. Patients'!$C$43:$AQ$73,COLUMNS('6. Patients'!$C$8:U$8),0),VLOOKUP($C23,'6. Patients'!$C$78:$AQ$107,COLUMNS('6. Patients'!$C$8:U$8),0))),0)</f>
        <v>0</v>
      </c>
      <c r="Z23" s="307">
        <f>IFERROR(IF($B23=$DN$7,VLOOKUP($C23,'6. Patients'!$C$10:$AQ$39,COLUMNS('6. Patients'!$C$8:V$8),0),IF($B23=$DN$8,VLOOKUP($C23,'6. Patients'!$C$43:$AQ$73,COLUMNS('6. Patients'!$C$8:V$8),0),VLOOKUP($C23,'6. Patients'!$C$78:$AQ$107,COLUMNS('6. Patients'!$C$8:V$8),0))),0)</f>
        <v>0</v>
      </c>
      <c r="AA23" s="307">
        <f>IFERROR(IF($B23=$DN$7,VLOOKUP($C23,'6. Patients'!$C$10:$AQ$39,COLUMNS('6. Patients'!$C$8:W$8),0),IF($B23=$DN$8,VLOOKUP($C23,'6. Patients'!$C$43:$AQ$73,COLUMNS('6. Patients'!$C$8:W$8),0),VLOOKUP($C23,'6. Patients'!$C$78:$AQ$107,COLUMNS('6. Patients'!$C$8:W$8),0))),0)</f>
        <v>0</v>
      </c>
      <c r="AB23" s="307">
        <f>IFERROR(IF($B23=$DN$7,VLOOKUP($C23,'6. Patients'!$C$10:$AQ$39,COLUMNS('6. Patients'!$C$8:X$8),0),IF($B23=$DN$8,VLOOKUP($C23,'6. Patients'!$C$43:$AQ$73,COLUMNS('6. Patients'!$C$8:X$8),0),VLOOKUP($C23,'6. Patients'!$C$78:$AQ$107,COLUMNS('6. Patients'!$C$8:X$8),0))),0)</f>
        <v>0</v>
      </c>
      <c r="AC23" s="307">
        <f>IFERROR(IF($B23=$DN$7,VLOOKUP($C23,'6. Patients'!$C$10:$AQ$39,COLUMNS('6. Patients'!$C$8:Y$8),0),IF($B23=$DN$8,VLOOKUP($C23,'6. Patients'!$C$43:$AQ$73,COLUMNS('6. Patients'!$C$8:Y$8),0),VLOOKUP($C23,'6. Patients'!$C$78:$AQ$107,COLUMNS('6. Patients'!$C$8:Y$8),0))),0)</f>
        <v>0</v>
      </c>
      <c r="AD23" s="307">
        <f>IFERROR(IF($B23=$DN$7,VLOOKUP($C23,'6. Patients'!$C$10:$AQ$39,COLUMNS('6. Patients'!$C$8:Z$8),0),IF($B23=$DN$8,VLOOKUP($C23,'6. Patients'!$C$43:$AQ$73,COLUMNS('6. Patients'!$C$8:Z$8),0),VLOOKUP($C23,'6. Patients'!$C$78:$AQ$107,COLUMNS('6. Patients'!$C$8:Z$8),0))),0)</f>
        <v>0</v>
      </c>
      <c r="AE23" s="307">
        <f>IFERROR(IF($B23=$DN$7,VLOOKUP($C23,'6. Patients'!$C$10:$AQ$39,COLUMNS('6. Patients'!$C$8:AA$8),0),IF($B23=$DN$8,VLOOKUP($C23,'6. Patients'!$C$43:$AQ$73,COLUMNS('6. Patients'!$C$8:AA$8),0),VLOOKUP($C23,'6. Patients'!$C$78:$AQ$107,COLUMNS('6. Patients'!$C$8:AA$8),0))),0)</f>
        <v>0</v>
      </c>
      <c r="AF23" s="307">
        <f>IFERROR(IF($B23=$DN$7,VLOOKUP($C23,'6. Patients'!$C$10:$AQ$39,COLUMNS('6. Patients'!$C$8:AB$8),0),IF($B23=$DN$8,VLOOKUP($C23,'6. Patients'!$C$43:$AQ$73,COLUMNS('6. Patients'!$C$8:AB$8),0),VLOOKUP($C23,'6. Patients'!$C$78:$AQ$107,COLUMNS('6. Patients'!$C$8:AB$8),0))),0)</f>
        <v>0</v>
      </c>
      <c r="AG23" s="307">
        <f>IFERROR(IF($B23=$DN$7,VLOOKUP($C23,'6. Patients'!$C$10:$AQ$39,COLUMNS('6. Patients'!$C$8:AC$8),0),IF($B23=$DN$8,VLOOKUP($C23,'6. Patients'!$C$43:$AQ$73,COLUMNS('6. Patients'!$C$8:AC$8),0),VLOOKUP($C23,'6. Patients'!$C$78:$AQ$107,COLUMNS('6. Patients'!$C$8:AC$8),0))),0)</f>
        <v>0</v>
      </c>
      <c r="AH23" s="307">
        <f>IFERROR(IF($B23=$DN$7,VLOOKUP($C23,'6. Patients'!$C$10:$AQ$39,COLUMNS('6. Patients'!$C$8:AD$8),0),IF($B23=$DN$8,VLOOKUP($C23,'6. Patients'!$C$43:$AQ$73,COLUMNS('6. Patients'!$C$8:AD$8),0),VLOOKUP($C23,'6. Patients'!$C$78:$AQ$107,COLUMNS('6. Patients'!$C$8:AD$8),0))),0)</f>
        <v>0</v>
      </c>
      <c r="AI23" s="307">
        <f>IFERROR(IF($B23=$DN$7,VLOOKUP($C23,'6. Patients'!$C$10:$AQ$39,COLUMNS('6. Patients'!$C$8:AE$8),0),IF($B23=$DN$8,VLOOKUP($C23,'6. Patients'!$C$43:$AQ$73,COLUMNS('6. Patients'!$C$8:AE$8),0),VLOOKUP($C23,'6. Patients'!$C$78:$AQ$107,COLUMNS('6. Patients'!$C$8:AE$8),0))),0)</f>
        <v>0</v>
      </c>
      <c r="AJ23" s="307">
        <f>IFERROR(IF($B23=$DN$7,VLOOKUP($C23,'6. Patients'!$C$10:$AQ$39,COLUMNS('6. Patients'!$C$8:AF$8),0),IF($B23=$DN$8,VLOOKUP($C23,'6. Patients'!$C$43:$AQ$73,COLUMNS('6. Patients'!$C$8:AF$8),0),VLOOKUP($C23,'6. Patients'!$C$78:$AQ$107,COLUMNS('6. Patients'!$C$8:AF$8),0))),0)</f>
        <v>0</v>
      </c>
      <c r="AK23" s="307">
        <f>IFERROR(IF($B23=$DN$7,VLOOKUP($C23,'6. Patients'!$C$10:$AQ$39,COLUMNS('6. Patients'!$C$8:AG$8),0),IF($B23=$DN$8,VLOOKUP($C23,'6. Patients'!$C$43:$AQ$73,COLUMNS('6. Patients'!$C$8:AG$8),0),VLOOKUP($C23,'6. Patients'!$C$78:$AQ$107,COLUMNS('6. Patients'!$C$8:AG$8),0))),0)</f>
        <v>0</v>
      </c>
      <c r="AL23" s="307">
        <f>IFERROR(IF($B23=$DN$7,VLOOKUP($C23,'6. Patients'!$C$10:$AQ$39,COLUMNS('6. Patients'!$C$8:AH$8),0),IF($B23=$DN$8,VLOOKUP($C23,'6. Patients'!$C$43:$AQ$73,COLUMNS('6. Patients'!$C$8:AH$8),0),VLOOKUP($C23,'6. Patients'!$C$78:$AQ$107,COLUMNS('6. Patients'!$C$8:AH$8),0))),0)</f>
        <v>0</v>
      </c>
      <c r="AM23" s="307">
        <f>IFERROR(IF($B23=$DN$7,VLOOKUP($C23,'6. Patients'!$C$10:$AQ$39,COLUMNS('6. Patients'!$C$8:AI$8),0),IF($B23=$DN$8,VLOOKUP($C23,'6. Patients'!$C$43:$AQ$73,COLUMNS('6. Patients'!$C$8:AI$8),0),VLOOKUP($C23,'6. Patients'!$C$78:$AQ$107,COLUMNS('6. Patients'!$C$8:AI$8),0))),0)</f>
        <v>0</v>
      </c>
      <c r="AN23" s="307">
        <f>IFERROR(IF($B23=$DN$7,VLOOKUP($C23,'6. Patients'!$C$10:$AQ$39,COLUMNS('6. Patients'!$C$8:AJ$8),0),IF($B23=$DN$8,VLOOKUP($C23,'6. Patients'!$C$43:$AQ$73,COLUMNS('6. Patients'!$C$8:AJ$8),0),VLOOKUP($C23,'6. Patients'!$C$78:$AQ$107,COLUMNS('6. Patients'!$C$8:AJ$8),0))),0)</f>
        <v>0</v>
      </c>
      <c r="AO23" s="307">
        <f>IFERROR(IF($B23=$DN$7,VLOOKUP($C23,'6. Patients'!$C$10:$AQ$39,COLUMNS('6. Patients'!$C$8:AK$8),0),IF($B23=$DN$8,VLOOKUP($C23,'6. Patients'!$C$43:$AQ$73,COLUMNS('6. Patients'!$C$8:AK$8),0),VLOOKUP($C23,'6. Patients'!$C$78:$AQ$107,COLUMNS('6. Patients'!$C$8:AK$8),0))),0)</f>
        <v>0</v>
      </c>
      <c r="AP23" s="307">
        <f>IFERROR(IF($B23=$DN$7,VLOOKUP($C23,'6. Patients'!$C$10:$AQ$39,COLUMNS('6. Patients'!$C$8:AL$8),0),IF($B23=$DN$8,VLOOKUP($C23,'6. Patients'!$C$43:$AQ$73,COLUMNS('6. Patients'!$C$8:AL$8),0),VLOOKUP($C23,'6. Patients'!$C$78:$AQ$107,COLUMNS('6. Patients'!$C$8:AL$8),0))),0)</f>
        <v>0</v>
      </c>
      <c r="AQ23" s="307">
        <f>IFERROR(IF($B23=$DN$7,VLOOKUP($C23,'6. Patients'!$C$10:$AQ$39,COLUMNS('6. Patients'!$C$8:AM$8),0),IF($B23=$DN$8,VLOOKUP($C23,'6. Patients'!$C$43:$AQ$73,COLUMNS('6. Patients'!$C$8:AM$8),0),VLOOKUP($C23,'6. Patients'!$C$78:$AQ$107,COLUMNS('6. Patients'!$C$8:AM$8),0))),0)</f>
        <v>0</v>
      </c>
      <c r="AR23" s="307">
        <f>IFERROR(IF($B23=$DN$7,VLOOKUP($C23,'6. Patients'!$C$10:$AQ$39,COLUMNS('6. Patients'!$C$8:AN$8),0),IF($B23=$DN$8,VLOOKUP($C23,'6. Patients'!$C$43:$AQ$73,COLUMNS('6. Patients'!$C$8:AN$8),0),VLOOKUP($C23,'6. Patients'!$C$78:$AQ$107,COLUMNS('6. Patients'!$C$8:AN$8),0))),0)</f>
        <v>0</v>
      </c>
      <c r="AS23" s="307">
        <f>IFERROR(IF($B23=$DN$7,VLOOKUP($C23,'6. Patients'!$C$10:$AQ$39,COLUMNS('6. Patients'!$C$8:AO$8),0),IF($B23=$DN$8,VLOOKUP($C23,'6. Patients'!$C$43:$AQ$73,COLUMNS('6. Patients'!$C$8:AO$8),0),VLOOKUP($C23,'6. Patients'!$C$78:$AQ$107,COLUMNS('6. Patients'!$C$8:AO$8),0))),0)</f>
        <v>0</v>
      </c>
      <c r="AT23" s="307">
        <f>IFERROR(IF($B23=$DN$7,VLOOKUP($C23,'6. Patients'!$C$10:$AQ$39,COLUMNS('6. Patients'!$C$8:AP$8),0),IF($B23=$DN$8,VLOOKUP($C23,'6. Patients'!$C$43:$AQ$73,COLUMNS('6. Patients'!$C$8:AP$8),0),VLOOKUP($C23,'6. Patients'!$C$78:$AQ$107,COLUMNS('6. Patients'!$C$8:AP$8),0))),0)</f>
        <v>0</v>
      </c>
      <c r="AU23" s="307">
        <f>IFERROR(IF($B23=$DN$7,VLOOKUP($C23,'6. Patients'!$C$10:$AQ$39,COLUMNS('6. Patients'!$C$8:AQ$8),0),IF($B23=$DN$8,VLOOKUP($C23,'6. Patients'!$C$43:$AQ$73,COLUMNS('6. Patients'!$C$8:AQ$8),0),VLOOKUP($C23,'6. Patients'!$C$78:$AQ$107,COLUMNS('6. Patients'!$C$8:AQ$8),0))),0)</f>
        <v>0</v>
      </c>
      <c r="AV23" s="216"/>
      <c r="AW23" s="216"/>
    </row>
    <row r="24" spans="2:123" ht="15" x14ac:dyDescent="0.25">
      <c r="B24" s="205"/>
      <c r="C24" s="205"/>
      <c r="D24" s="205"/>
      <c r="E24" s="206"/>
      <c r="F24" s="206"/>
      <c r="G24" s="207"/>
      <c r="H24" s="170">
        <f t="shared" si="2"/>
        <v>0</v>
      </c>
      <c r="I24" s="109" t="str">
        <f t="shared" si="0"/>
        <v/>
      </c>
      <c r="J24" s="306">
        <f t="shared" si="1"/>
        <v>0</v>
      </c>
      <c r="K24" s="307">
        <f>IFERROR(IF($B24=$DN$7,VLOOKUP($C24,'6. Patients'!$C$10:$AQ$39,COLUMNS('6. Patients'!$C$8:G$8),0),IF($B24=$DN$8,VLOOKUP($C24,'6. Patients'!$C$43:$AQ$73,COLUMNS('6. Patients'!$C$8:G$8),0),VLOOKUP($C24,'6. Patients'!$C$78:$AQ$107,COLUMNS('6. Patients'!$C$8:G$8),0))),0)</f>
        <v>0</v>
      </c>
      <c r="L24" s="307">
        <f>IFERROR(IF($B24=$DN$7,VLOOKUP($C24,'6. Patients'!$C$10:$AQ$39,COLUMNS('6. Patients'!$C$8:H$8),0),IF($B24=$DN$8,VLOOKUP($C24,'6. Patients'!$C$43:$AQ$73,COLUMNS('6. Patients'!$C$8:H$8),0),VLOOKUP($C24,'6. Patients'!$C$78:$AQ$107,COLUMNS('6. Patients'!$C$8:H$8),0))),0)</f>
        <v>0</v>
      </c>
      <c r="M24" s="307">
        <f>IFERROR(IF($B24=$DN$7,VLOOKUP($C24,'6. Patients'!$C$10:$AQ$39,COLUMNS('6. Patients'!$C$8:I$8),0),IF($B24=$DN$8,VLOOKUP($C24,'6. Patients'!$C$43:$AQ$73,COLUMNS('6. Patients'!$C$8:I$8),0),VLOOKUP($C24,'6. Patients'!$C$78:$AQ$107,COLUMNS('6. Patients'!$C$8:I$8),0))),0)</f>
        <v>0</v>
      </c>
      <c r="N24" s="307">
        <f>IFERROR(IF($B24=$DN$7,VLOOKUP($C24,'6. Patients'!$C$10:$AQ$39,COLUMNS('6. Patients'!$C$8:J$8),0),IF($B24=$DN$8,VLOOKUP($C24,'6. Patients'!$C$43:$AQ$73,COLUMNS('6. Patients'!$C$8:J$8),0),VLOOKUP($C24,'6. Patients'!$C$78:$AQ$107,COLUMNS('6. Patients'!$C$8:J$8),0))),0)</f>
        <v>0</v>
      </c>
      <c r="O24" s="307">
        <f>IFERROR(IF($B24=$DN$7,VLOOKUP($C24,'6. Patients'!$C$10:$AQ$39,COLUMNS('6. Patients'!$C$8:K$8),0),IF($B24=$DN$8,VLOOKUP($C24,'6. Patients'!$C$43:$AQ$73,COLUMNS('6. Patients'!$C$8:K$8),0),VLOOKUP($C24,'6. Patients'!$C$78:$AQ$107,COLUMNS('6. Patients'!$C$8:K$8),0))),0)</f>
        <v>0</v>
      </c>
      <c r="P24" s="307">
        <f>IFERROR(IF($B24=$DN$7,VLOOKUP($C24,'6. Patients'!$C$10:$AQ$39,COLUMNS('6. Patients'!$C$8:L$8),0),IF($B24=$DN$8,VLOOKUP($C24,'6. Patients'!$C$43:$AQ$73,COLUMNS('6. Patients'!$C$8:L$8),0),VLOOKUP($C24,'6. Patients'!$C$78:$AQ$107,COLUMNS('6. Patients'!$C$8:L$8),0))),0)</f>
        <v>0</v>
      </c>
      <c r="Q24" s="307">
        <f>IFERROR(IF($B24=$DN$7,VLOOKUP($C24,'6. Patients'!$C$10:$AQ$39,COLUMNS('6. Patients'!$C$8:M$8),0),IF($B24=$DN$8,VLOOKUP($C24,'6. Patients'!$C$43:$AQ$73,COLUMNS('6. Patients'!$C$8:M$8),0),VLOOKUP($C24,'6. Patients'!$C$78:$AQ$107,COLUMNS('6. Patients'!$C$8:M$8),0))),0)</f>
        <v>0</v>
      </c>
      <c r="R24" s="307">
        <f>IFERROR(IF($B24=$DN$7,VLOOKUP($C24,'6. Patients'!$C$10:$AQ$39,COLUMNS('6. Patients'!$C$8:N$8),0),IF($B24=$DN$8,VLOOKUP($C24,'6. Patients'!$C$43:$AQ$73,COLUMNS('6. Patients'!$C$8:N$8),0),VLOOKUP($C24,'6. Patients'!$C$78:$AQ$107,COLUMNS('6. Patients'!$C$8:N$8),0))),0)</f>
        <v>0</v>
      </c>
      <c r="S24" s="307">
        <f>IFERROR(IF($B24=$DN$7,VLOOKUP($C24,'6. Patients'!$C$10:$AQ$39,COLUMNS('6. Patients'!$C$8:O$8),0),IF($B24=$DN$8,VLOOKUP($C24,'6. Patients'!$C$43:$AQ$73,COLUMNS('6. Patients'!$C$8:O$8),0),VLOOKUP($C24,'6. Patients'!$C$78:$AQ$107,COLUMNS('6. Patients'!$C$8:O$8),0))),0)</f>
        <v>0</v>
      </c>
      <c r="T24" s="307">
        <f>IFERROR(IF($B24=$DN$7,VLOOKUP($C24,'6. Patients'!$C$10:$AQ$39,COLUMNS('6. Patients'!$C$8:P$8),0),IF($B24=$DN$8,VLOOKUP($C24,'6. Patients'!$C$43:$AQ$73,COLUMNS('6. Patients'!$C$8:P$8),0),VLOOKUP($C24,'6. Patients'!$C$78:$AQ$107,COLUMNS('6. Patients'!$C$8:P$8),0))),0)</f>
        <v>0</v>
      </c>
      <c r="U24" s="307">
        <f>IFERROR(IF($B24=$DN$7,VLOOKUP($C24,'6. Patients'!$C$10:$AQ$39,COLUMNS('6. Patients'!$C$8:Q$8),0),IF($B24=$DN$8,VLOOKUP($C24,'6. Patients'!$C$43:$AQ$73,COLUMNS('6. Patients'!$C$8:Q$8),0),VLOOKUP($C24,'6. Patients'!$C$78:$AQ$107,COLUMNS('6. Patients'!$C$8:Q$8),0))),0)</f>
        <v>0</v>
      </c>
      <c r="V24" s="307">
        <f>IFERROR(IF($B24=$DN$7,VLOOKUP($C24,'6. Patients'!$C$10:$AQ$39,COLUMNS('6. Patients'!$C$8:R$8),0),IF($B24=$DN$8,VLOOKUP($C24,'6. Patients'!$C$43:$AQ$73,COLUMNS('6. Patients'!$C$8:R$8),0),VLOOKUP($C24,'6. Patients'!$C$78:$AQ$107,COLUMNS('6. Patients'!$C$8:R$8),0))),0)</f>
        <v>0</v>
      </c>
      <c r="W24" s="307">
        <f>IFERROR(IF($B24=$DN$7,VLOOKUP($C24,'6. Patients'!$C$10:$AQ$39,COLUMNS('6. Patients'!$C$8:S$8),0),IF($B24=$DN$8,VLOOKUP($C24,'6. Patients'!$C$43:$AQ$73,COLUMNS('6. Patients'!$C$8:S$8),0),VLOOKUP($C24,'6. Patients'!$C$78:$AQ$107,COLUMNS('6. Patients'!$C$8:S$8),0))),0)</f>
        <v>0</v>
      </c>
      <c r="X24" s="307">
        <f>IFERROR(IF($B24=$DN$7,VLOOKUP($C24,'6. Patients'!$C$10:$AQ$39,COLUMNS('6. Patients'!$C$8:T$8),0),IF($B24=$DN$8,VLOOKUP($C24,'6. Patients'!$C$43:$AQ$73,COLUMNS('6. Patients'!$C$8:T$8),0),VLOOKUP($C24,'6. Patients'!$C$78:$AQ$107,COLUMNS('6. Patients'!$C$8:T$8),0))),0)</f>
        <v>0</v>
      </c>
      <c r="Y24" s="307">
        <f>IFERROR(IF($B24=$DN$7,VLOOKUP($C24,'6. Patients'!$C$10:$AQ$39,COLUMNS('6. Patients'!$C$8:U$8),0),IF($B24=$DN$8,VLOOKUP($C24,'6. Patients'!$C$43:$AQ$73,COLUMNS('6. Patients'!$C$8:U$8),0),VLOOKUP($C24,'6. Patients'!$C$78:$AQ$107,COLUMNS('6. Patients'!$C$8:U$8),0))),0)</f>
        <v>0</v>
      </c>
      <c r="Z24" s="307">
        <f>IFERROR(IF($B24=$DN$7,VLOOKUP($C24,'6. Patients'!$C$10:$AQ$39,COLUMNS('6. Patients'!$C$8:V$8),0),IF($B24=$DN$8,VLOOKUP($C24,'6. Patients'!$C$43:$AQ$73,COLUMNS('6. Patients'!$C$8:V$8),0),VLOOKUP($C24,'6. Patients'!$C$78:$AQ$107,COLUMNS('6. Patients'!$C$8:V$8),0))),0)</f>
        <v>0</v>
      </c>
      <c r="AA24" s="307">
        <f>IFERROR(IF($B24=$DN$7,VLOOKUP($C24,'6. Patients'!$C$10:$AQ$39,COLUMNS('6. Patients'!$C$8:W$8),0),IF($B24=$DN$8,VLOOKUP($C24,'6. Patients'!$C$43:$AQ$73,COLUMNS('6. Patients'!$C$8:W$8),0),VLOOKUP($C24,'6. Patients'!$C$78:$AQ$107,COLUMNS('6. Patients'!$C$8:W$8),0))),0)</f>
        <v>0</v>
      </c>
      <c r="AB24" s="307">
        <f>IFERROR(IF($B24=$DN$7,VLOOKUP($C24,'6. Patients'!$C$10:$AQ$39,COLUMNS('6. Patients'!$C$8:X$8),0),IF($B24=$DN$8,VLOOKUP($C24,'6. Patients'!$C$43:$AQ$73,COLUMNS('6. Patients'!$C$8:X$8),0),VLOOKUP($C24,'6. Patients'!$C$78:$AQ$107,COLUMNS('6. Patients'!$C$8:X$8),0))),0)</f>
        <v>0</v>
      </c>
      <c r="AC24" s="307">
        <f>IFERROR(IF($B24=$DN$7,VLOOKUP($C24,'6. Patients'!$C$10:$AQ$39,COLUMNS('6. Patients'!$C$8:Y$8),0),IF($B24=$DN$8,VLOOKUP($C24,'6. Patients'!$C$43:$AQ$73,COLUMNS('6. Patients'!$C$8:Y$8),0),VLOOKUP($C24,'6. Patients'!$C$78:$AQ$107,COLUMNS('6. Patients'!$C$8:Y$8),0))),0)</f>
        <v>0</v>
      </c>
      <c r="AD24" s="307">
        <f>IFERROR(IF($B24=$DN$7,VLOOKUP($C24,'6. Patients'!$C$10:$AQ$39,COLUMNS('6. Patients'!$C$8:Z$8),0),IF($B24=$DN$8,VLOOKUP($C24,'6. Patients'!$C$43:$AQ$73,COLUMNS('6. Patients'!$C$8:Z$8),0),VLOOKUP($C24,'6. Patients'!$C$78:$AQ$107,COLUMNS('6. Patients'!$C$8:Z$8),0))),0)</f>
        <v>0</v>
      </c>
      <c r="AE24" s="307">
        <f>IFERROR(IF($B24=$DN$7,VLOOKUP($C24,'6. Patients'!$C$10:$AQ$39,COLUMNS('6. Patients'!$C$8:AA$8),0),IF($B24=$DN$8,VLOOKUP($C24,'6. Patients'!$C$43:$AQ$73,COLUMNS('6. Patients'!$C$8:AA$8),0),VLOOKUP($C24,'6. Patients'!$C$78:$AQ$107,COLUMNS('6. Patients'!$C$8:AA$8),0))),0)</f>
        <v>0</v>
      </c>
      <c r="AF24" s="307">
        <f>IFERROR(IF($B24=$DN$7,VLOOKUP($C24,'6. Patients'!$C$10:$AQ$39,COLUMNS('6. Patients'!$C$8:AB$8),0),IF($B24=$DN$8,VLOOKUP($C24,'6. Patients'!$C$43:$AQ$73,COLUMNS('6. Patients'!$C$8:AB$8),0),VLOOKUP($C24,'6. Patients'!$C$78:$AQ$107,COLUMNS('6. Patients'!$C$8:AB$8),0))),0)</f>
        <v>0</v>
      </c>
      <c r="AG24" s="307">
        <f>IFERROR(IF($B24=$DN$7,VLOOKUP($C24,'6. Patients'!$C$10:$AQ$39,COLUMNS('6. Patients'!$C$8:AC$8),0),IF($B24=$DN$8,VLOOKUP($C24,'6. Patients'!$C$43:$AQ$73,COLUMNS('6. Patients'!$C$8:AC$8),0),VLOOKUP($C24,'6. Patients'!$C$78:$AQ$107,COLUMNS('6. Patients'!$C$8:AC$8),0))),0)</f>
        <v>0</v>
      </c>
      <c r="AH24" s="307">
        <f>IFERROR(IF($B24=$DN$7,VLOOKUP($C24,'6. Patients'!$C$10:$AQ$39,COLUMNS('6. Patients'!$C$8:AD$8),0),IF($B24=$DN$8,VLOOKUP($C24,'6. Patients'!$C$43:$AQ$73,COLUMNS('6. Patients'!$C$8:AD$8),0),VLOOKUP($C24,'6. Patients'!$C$78:$AQ$107,COLUMNS('6. Patients'!$C$8:AD$8),0))),0)</f>
        <v>0</v>
      </c>
      <c r="AI24" s="307">
        <f>IFERROR(IF($B24=$DN$7,VLOOKUP($C24,'6. Patients'!$C$10:$AQ$39,COLUMNS('6. Patients'!$C$8:AE$8),0),IF($B24=$DN$8,VLOOKUP($C24,'6. Patients'!$C$43:$AQ$73,COLUMNS('6. Patients'!$C$8:AE$8),0),VLOOKUP($C24,'6. Patients'!$C$78:$AQ$107,COLUMNS('6. Patients'!$C$8:AE$8),0))),0)</f>
        <v>0</v>
      </c>
      <c r="AJ24" s="307">
        <f>IFERROR(IF($B24=$DN$7,VLOOKUP($C24,'6. Patients'!$C$10:$AQ$39,COLUMNS('6. Patients'!$C$8:AF$8),0),IF($B24=$DN$8,VLOOKUP($C24,'6. Patients'!$C$43:$AQ$73,COLUMNS('6. Patients'!$C$8:AF$8),0),VLOOKUP($C24,'6. Patients'!$C$78:$AQ$107,COLUMNS('6. Patients'!$C$8:AF$8),0))),0)</f>
        <v>0</v>
      </c>
      <c r="AK24" s="307">
        <f>IFERROR(IF($B24=$DN$7,VLOOKUP($C24,'6. Patients'!$C$10:$AQ$39,COLUMNS('6. Patients'!$C$8:AG$8),0),IF($B24=$DN$8,VLOOKUP($C24,'6. Patients'!$C$43:$AQ$73,COLUMNS('6. Patients'!$C$8:AG$8),0),VLOOKUP($C24,'6. Patients'!$C$78:$AQ$107,COLUMNS('6. Patients'!$C$8:AG$8),0))),0)</f>
        <v>0</v>
      </c>
      <c r="AL24" s="307">
        <f>IFERROR(IF($B24=$DN$7,VLOOKUP($C24,'6. Patients'!$C$10:$AQ$39,COLUMNS('6. Patients'!$C$8:AH$8),0),IF($B24=$DN$8,VLOOKUP($C24,'6. Patients'!$C$43:$AQ$73,COLUMNS('6. Patients'!$C$8:AH$8),0),VLOOKUP($C24,'6. Patients'!$C$78:$AQ$107,COLUMNS('6. Patients'!$C$8:AH$8),0))),0)</f>
        <v>0</v>
      </c>
      <c r="AM24" s="307">
        <f>IFERROR(IF($B24=$DN$7,VLOOKUP($C24,'6. Patients'!$C$10:$AQ$39,COLUMNS('6. Patients'!$C$8:AI$8),0),IF($B24=$DN$8,VLOOKUP($C24,'6. Patients'!$C$43:$AQ$73,COLUMNS('6. Patients'!$C$8:AI$8),0),VLOOKUP($C24,'6. Patients'!$C$78:$AQ$107,COLUMNS('6. Patients'!$C$8:AI$8),0))),0)</f>
        <v>0</v>
      </c>
      <c r="AN24" s="307">
        <f>IFERROR(IF($B24=$DN$7,VLOOKUP($C24,'6. Patients'!$C$10:$AQ$39,COLUMNS('6. Patients'!$C$8:AJ$8),0),IF($B24=$DN$8,VLOOKUP($C24,'6. Patients'!$C$43:$AQ$73,COLUMNS('6. Patients'!$C$8:AJ$8),0),VLOOKUP($C24,'6. Patients'!$C$78:$AQ$107,COLUMNS('6. Patients'!$C$8:AJ$8),0))),0)</f>
        <v>0</v>
      </c>
      <c r="AO24" s="307">
        <f>IFERROR(IF($B24=$DN$7,VLOOKUP($C24,'6. Patients'!$C$10:$AQ$39,COLUMNS('6. Patients'!$C$8:AK$8),0),IF($B24=$DN$8,VLOOKUP($C24,'6. Patients'!$C$43:$AQ$73,COLUMNS('6. Patients'!$C$8:AK$8),0),VLOOKUP($C24,'6. Patients'!$C$78:$AQ$107,COLUMNS('6. Patients'!$C$8:AK$8),0))),0)</f>
        <v>0</v>
      </c>
      <c r="AP24" s="307">
        <f>IFERROR(IF($B24=$DN$7,VLOOKUP($C24,'6. Patients'!$C$10:$AQ$39,COLUMNS('6. Patients'!$C$8:AL$8),0),IF($B24=$DN$8,VLOOKUP($C24,'6. Patients'!$C$43:$AQ$73,COLUMNS('6. Patients'!$C$8:AL$8),0),VLOOKUP($C24,'6. Patients'!$C$78:$AQ$107,COLUMNS('6. Patients'!$C$8:AL$8),0))),0)</f>
        <v>0</v>
      </c>
      <c r="AQ24" s="307">
        <f>IFERROR(IF($B24=$DN$7,VLOOKUP($C24,'6. Patients'!$C$10:$AQ$39,COLUMNS('6. Patients'!$C$8:AM$8),0),IF($B24=$DN$8,VLOOKUP($C24,'6. Patients'!$C$43:$AQ$73,COLUMNS('6. Patients'!$C$8:AM$8),0),VLOOKUP($C24,'6. Patients'!$C$78:$AQ$107,COLUMNS('6. Patients'!$C$8:AM$8),0))),0)</f>
        <v>0</v>
      </c>
      <c r="AR24" s="307">
        <f>IFERROR(IF($B24=$DN$7,VLOOKUP($C24,'6. Patients'!$C$10:$AQ$39,COLUMNS('6. Patients'!$C$8:AN$8),0),IF($B24=$DN$8,VLOOKUP($C24,'6. Patients'!$C$43:$AQ$73,COLUMNS('6. Patients'!$C$8:AN$8),0),VLOOKUP($C24,'6. Patients'!$C$78:$AQ$107,COLUMNS('6. Patients'!$C$8:AN$8),0))),0)</f>
        <v>0</v>
      </c>
      <c r="AS24" s="307">
        <f>IFERROR(IF($B24=$DN$7,VLOOKUP($C24,'6. Patients'!$C$10:$AQ$39,COLUMNS('6. Patients'!$C$8:AO$8),0),IF($B24=$DN$8,VLOOKUP($C24,'6. Patients'!$C$43:$AQ$73,COLUMNS('6. Patients'!$C$8:AO$8),0),VLOOKUP($C24,'6. Patients'!$C$78:$AQ$107,COLUMNS('6. Patients'!$C$8:AO$8),0))),0)</f>
        <v>0</v>
      </c>
      <c r="AT24" s="307">
        <f>IFERROR(IF($B24=$DN$7,VLOOKUP($C24,'6. Patients'!$C$10:$AQ$39,COLUMNS('6. Patients'!$C$8:AP$8),0),IF($B24=$DN$8,VLOOKUP($C24,'6. Patients'!$C$43:$AQ$73,COLUMNS('6. Patients'!$C$8:AP$8),0),VLOOKUP($C24,'6. Patients'!$C$78:$AQ$107,COLUMNS('6. Patients'!$C$8:AP$8),0))),0)</f>
        <v>0</v>
      </c>
      <c r="AU24" s="307">
        <f>IFERROR(IF($B24=$DN$7,VLOOKUP($C24,'6. Patients'!$C$10:$AQ$39,COLUMNS('6. Patients'!$C$8:AQ$8),0),IF($B24=$DN$8,VLOOKUP($C24,'6. Patients'!$C$43:$AQ$73,COLUMNS('6. Patients'!$C$8:AQ$8),0),VLOOKUP($C24,'6. Patients'!$C$78:$AQ$107,COLUMNS('6. Patients'!$C$8:AQ$8),0))),0)</f>
        <v>0</v>
      </c>
      <c r="AV24" s="216"/>
      <c r="AW24" s="216"/>
    </row>
    <row r="25" spans="2:123" ht="15" x14ac:dyDescent="0.25">
      <c r="B25" s="205"/>
      <c r="C25" s="205"/>
      <c r="D25" s="205"/>
      <c r="E25" s="206"/>
      <c r="F25" s="206"/>
      <c r="G25" s="207"/>
      <c r="H25" s="170">
        <f t="shared" si="2"/>
        <v>0</v>
      </c>
      <c r="I25" s="109" t="str">
        <f t="shared" si="0"/>
        <v/>
      </c>
      <c r="J25" s="306">
        <f t="shared" si="1"/>
        <v>0</v>
      </c>
      <c r="K25" s="307">
        <f>IFERROR(IF($B25=$DN$7,VLOOKUP($C25,'6. Patients'!$C$10:$AQ$39,COLUMNS('6. Patients'!$C$8:G$8),0),IF($B25=$DN$8,VLOOKUP($C25,'6. Patients'!$C$43:$AQ$73,COLUMNS('6. Patients'!$C$8:G$8),0),VLOOKUP($C25,'6. Patients'!$C$78:$AQ$107,COLUMNS('6. Patients'!$C$8:G$8),0))),0)</f>
        <v>0</v>
      </c>
      <c r="L25" s="307">
        <f>IFERROR(IF($B25=$DN$7,VLOOKUP($C25,'6. Patients'!$C$10:$AQ$39,COLUMNS('6. Patients'!$C$8:H$8),0),IF($B25=$DN$8,VLOOKUP($C25,'6. Patients'!$C$43:$AQ$73,COLUMNS('6. Patients'!$C$8:H$8),0),VLOOKUP($C25,'6. Patients'!$C$78:$AQ$107,COLUMNS('6. Patients'!$C$8:H$8),0))),0)</f>
        <v>0</v>
      </c>
      <c r="M25" s="307">
        <f>IFERROR(IF($B25=$DN$7,VLOOKUP($C25,'6. Patients'!$C$10:$AQ$39,COLUMNS('6. Patients'!$C$8:I$8),0),IF($B25=$DN$8,VLOOKUP($C25,'6. Patients'!$C$43:$AQ$73,COLUMNS('6. Patients'!$C$8:I$8),0),VLOOKUP($C25,'6. Patients'!$C$78:$AQ$107,COLUMNS('6. Patients'!$C$8:I$8),0))),0)</f>
        <v>0</v>
      </c>
      <c r="N25" s="307">
        <f>IFERROR(IF($B25=$DN$7,VLOOKUP($C25,'6. Patients'!$C$10:$AQ$39,COLUMNS('6. Patients'!$C$8:J$8),0),IF($B25=$DN$8,VLOOKUP($C25,'6. Patients'!$C$43:$AQ$73,COLUMNS('6. Patients'!$C$8:J$8),0),VLOOKUP($C25,'6. Patients'!$C$78:$AQ$107,COLUMNS('6. Patients'!$C$8:J$8),0))),0)</f>
        <v>0</v>
      </c>
      <c r="O25" s="307">
        <f>IFERROR(IF($B25=$DN$7,VLOOKUP($C25,'6. Patients'!$C$10:$AQ$39,COLUMNS('6. Patients'!$C$8:K$8),0),IF($B25=$DN$8,VLOOKUP($C25,'6. Patients'!$C$43:$AQ$73,COLUMNS('6. Patients'!$C$8:K$8),0),VLOOKUP($C25,'6. Patients'!$C$78:$AQ$107,COLUMNS('6. Patients'!$C$8:K$8),0))),0)</f>
        <v>0</v>
      </c>
      <c r="P25" s="307">
        <f>IFERROR(IF($B25=$DN$7,VLOOKUP($C25,'6. Patients'!$C$10:$AQ$39,COLUMNS('6. Patients'!$C$8:L$8),0),IF($B25=$DN$8,VLOOKUP($C25,'6. Patients'!$C$43:$AQ$73,COLUMNS('6. Patients'!$C$8:L$8),0),VLOOKUP($C25,'6. Patients'!$C$78:$AQ$107,COLUMNS('6. Patients'!$C$8:L$8),0))),0)</f>
        <v>0</v>
      </c>
      <c r="Q25" s="307">
        <f>IFERROR(IF($B25=$DN$7,VLOOKUP($C25,'6. Patients'!$C$10:$AQ$39,COLUMNS('6. Patients'!$C$8:M$8),0),IF($B25=$DN$8,VLOOKUP($C25,'6. Patients'!$C$43:$AQ$73,COLUMNS('6. Patients'!$C$8:M$8),0),VLOOKUP($C25,'6. Patients'!$C$78:$AQ$107,COLUMNS('6. Patients'!$C$8:M$8),0))),0)</f>
        <v>0</v>
      </c>
      <c r="R25" s="307">
        <f>IFERROR(IF($B25=$DN$7,VLOOKUP($C25,'6. Patients'!$C$10:$AQ$39,COLUMNS('6. Patients'!$C$8:N$8),0),IF($B25=$DN$8,VLOOKUP($C25,'6. Patients'!$C$43:$AQ$73,COLUMNS('6. Patients'!$C$8:N$8),0),VLOOKUP($C25,'6. Patients'!$C$78:$AQ$107,COLUMNS('6. Patients'!$C$8:N$8),0))),0)</f>
        <v>0</v>
      </c>
      <c r="S25" s="307">
        <f>IFERROR(IF($B25=$DN$7,VLOOKUP($C25,'6. Patients'!$C$10:$AQ$39,COLUMNS('6. Patients'!$C$8:O$8),0),IF($B25=$DN$8,VLOOKUP($C25,'6. Patients'!$C$43:$AQ$73,COLUMNS('6. Patients'!$C$8:O$8),0),VLOOKUP($C25,'6. Patients'!$C$78:$AQ$107,COLUMNS('6. Patients'!$C$8:O$8),0))),0)</f>
        <v>0</v>
      </c>
      <c r="T25" s="307">
        <f>IFERROR(IF($B25=$DN$7,VLOOKUP($C25,'6. Patients'!$C$10:$AQ$39,COLUMNS('6. Patients'!$C$8:P$8),0),IF($B25=$DN$8,VLOOKUP($C25,'6. Patients'!$C$43:$AQ$73,COLUMNS('6. Patients'!$C$8:P$8),0),VLOOKUP($C25,'6. Patients'!$C$78:$AQ$107,COLUMNS('6. Patients'!$C$8:P$8),0))),0)</f>
        <v>0</v>
      </c>
      <c r="U25" s="307">
        <f>IFERROR(IF($B25=$DN$7,VLOOKUP($C25,'6. Patients'!$C$10:$AQ$39,COLUMNS('6. Patients'!$C$8:Q$8),0),IF($B25=$DN$8,VLOOKUP($C25,'6. Patients'!$C$43:$AQ$73,COLUMNS('6. Patients'!$C$8:Q$8),0),VLOOKUP($C25,'6. Patients'!$C$78:$AQ$107,COLUMNS('6. Patients'!$C$8:Q$8),0))),0)</f>
        <v>0</v>
      </c>
      <c r="V25" s="307">
        <f>IFERROR(IF($B25=$DN$7,VLOOKUP($C25,'6. Patients'!$C$10:$AQ$39,COLUMNS('6. Patients'!$C$8:R$8),0),IF($B25=$DN$8,VLOOKUP($C25,'6. Patients'!$C$43:$AQ$73,COLUMNS('6. Patients'!$C$8:R$8),0),VLOOKUP($C25,'6. Patients'!$C$78:$AQ$107,COLUMNS('6. Patients'!$C$8:R$8),0))),0)</f>
        <v>0</v>
      </c>
      <c r="W25" s="307">
        <f>IFERROR(IF($B25=$DN$7,VLOOKUP($C25,'6. Patients'!$C$10:$AQ$39,COLUMNS('6. Patients'!$C$8:S$8),0),IF($B25=$DN$8,VLOOKUP($C25,'6. Patients'!$C$43:$AQ$73,COLUMNS('6. Patients'!$C$8:S$8),0),VLOOKUP($C25,'6. Patients'!$C$78:$AQ$107,COLUMNS('6. Patients'!$C$8:S$8),0))),0)</f>
        <v>0</v>
      </c>
      <c r="X25" s="307">
        <f>IFERROR(IF($B25=$DN$7,VLOOKUP($C25,'6. Patients'!$C$10:$AQ$39,COLUMNS('6. Patients'!$C$8:T$8),0),IF($B25=$DN$8,VLOOKUP($C25,'6. Patients'!$C$43:$AQ$73,COLUMNS('6. Patients'!$C$8:T$8),0),VLOOKUP($C25,'6. Patients'!$C$78:$AQ$107,COLUMNS('6. Patients'!$C$8:T$8),0))),0)</f>
        <v>0</v>
      </c>
      <c r="Y25" s="307">
        <f>IFERROR(IF($B25=$DN$7,VLOOKUP($C25,'6. Patients'!$C$10:$AQ$39,COLUMNS('6. Patients'!$C$8:U$8),0),IF($B25=$DN$8,VLOOKUP($C25,'6. Patients'!$C$43:$AQ$73,COLUMNS('6. Patients'!$C$8:U$8),0),VLOOKUP($C25,'6. Patients'!$C$78:$AQ$107,COLUMNS('6. Patients'!$C$8:U$8),0))),0)</f>
        <v>0</v>
      </c>
      <c r="Z25" s="307">
        <f>IFERROR(IF($B25=$DN$7,VLOOKUP($C25,'6. Patients'!$C$10:$AQ$39,COLUMNS('6. Patients'!$C$8:V$8),0),IF($B25=$DN$8,VLOOKUP($C25,'6. Patients'!$C$43:$AQ$73,COLUMNS('6. Patients'!$C$8:V$8),0),VLOOKUP($C25,'6. Patients'!$C$78:$AQ$107,COLUMNS('6. Patients'!$C$8:V$8),0))),0)</f>
        <v>0</v>
      </c>
      <c r="AA25" s="307">
        <f>IFERROR(IF($B25=$DN$7,VLOOKUP($C25,'6. Patients'!$C$10:$AQ$39,COLUMNS('6. Patients'!$C$8:W$8),0),IF($B25=$DN$8,VLOOKUP($C25,'6. Patients'!$C$43:$AQ$73,COLUMNS('6. Patients'!$C$8:W$8),0),VLOOKUP($C25,'6. Patients'!$C$78:$AQ$107,COLUMNS('6. Patients'!$C$8:W$8),0))),0)</f>
        <v>0</v>
      </c>
      <c r="AB25" s="307">
        <f>IFERROR(IF($B25=$DN$7,VLOOKUP($C25,'6. Patients'!$C$10:$AQ$39,COLUMNS('6. Patients'!$C$8:X$8),0),IF($B25=$DN$8,VLOOKUP($C25,'6. Patients'!$C$43:$AQ$73,COLUMNS('6. Patients'!$C$8:X$8),0),VLOOKUP($C25,'6. Patients'!$C$78:$AQ$107,COLUMNS('6. Patients'!$C$8:X$8),0))),0)</f>
        <v>0</v>
      </c>
      <c r="AC25" s="307">
        <f>IFERROR(IF($B25=$DN$7,VLOOKUP($C25,'6. Patients'!$C$10:$AQ$39,COLUMNS('6. Patients'!$C$8:Y$8),0),IF($B25=$DN$8,VLOOKUP($C25,'6. Patients'!$C$43:$AQ$73,COLUMNS('6. Patients'!$C$8:Y$8),0),VLOOKUP($C25,'6. Patients'!$C$78:$AQ$107,COLUMNS('6. Patients'!$C$8:Y$8),0))),0)</f>
        <v>0</v>
      </c>
      <c r="AD25" s="307">
        <f>IFERROR(IF($B25=$DN$7,VLOOKUP($C25,'6. Patients'!$C$10:$AQ$39,COLUMNS('6. Patients'!$C$8:Z$8),0),IF($B25=$DN$8,VLOOKUP($C25,'6. Patients'!$C$43:$AQ$73,COLUMNS('6. Patients'!$C$8:Z$8),0),VLOOKUP($C25,'6. Patients'!$C$78:$AQ$107,COLUMNS('6. Patients'!$C$8:Z$8),0))),0)</f>
        <v>0</v>
      </c>
      <c r="AE25" s="307">
        <f>IFERROR(IF($B25=$DN$7,VLOOKUP($C25,'6. Patients'!$C$10:$AQ$39,COLUMNS('6. Patients'!$C$8:AA$8),0),IF($B25=$DN$8,VLOOKUP($C25,'6. Patients'!$C$43:$AQ$73,COLUMNS('6. Patients'!$C$8:AA$8),0),VLOOKUP($C25,'6. Patients'!$C$78:$AQ$107,COLUMNS('6. Patients'!$C$8:AA$8),0))),0)</f>
        <v>0</v>
      </c>
      <c r="AF25" s="307">
        <f>IFERROR(IF($B25=$DN$7,VLOOKUP($C25,'6. Patients'!$C$10:$AQ$39,COLUMNS('6. Patients'!$C$8:AB$8),0),IF($B25=$DN$8,VLOOKUP($C25,'6. Patients'!$C$43:$AQ$73,COLUMNS('6. Patients'!$C$8:AB$8),0),VLOOKUP($C25,'6. Patients'!$C$78:$AQ$107,COLUMNS('6. Patients'!$C$8:AB$8),0))),0)</f>
        <v>0</v>
      </c>
      <c r="AG25" s="307">
        <f>IFERROR(IF($B25=$DN$7,VLOOKUP($C25,'6. Patients'!$C$10:$AQ$39,COLUMNS('6. Patients'!$C$8:AC$8),0),IF($B25=$DN$8,VLOOKUP($C25,'6. Patients'!$C$43:$AQ$73,COLUMNS('6. Patients'!$C$8:AC$8),0),VLOOKUP($C25,'6. Patients'!$C$78:$AQ$107,COLUMNS('6. Patients'!$C$8:AC$8),0))),0)</f>
        <v>0</v>
      </c>
      <c r="AH25" s="307">
        <f>IFERROR(IF($B25=$DN$7,VLOOKUP($C25,'6. Patients'!$C$10:$AQ$39,COLUMNS('6. Patients'!$C$8:AD$8),0),IF($B25=$DN$8,VLOOKUP($C25,'6. Patients'!$C$43:$AQ$73,COLUMNS('6. Patients'!$C$8:AD$8),0),VLOOKUP($C25,'6. Patients'!$C$78:$AQ$107,COLUMNS('6. Patients'!$C$8:AD$8),0))),0)</f>
        <v>0</v>
      </c>
      <c r="AI25" s="307">
        <f>IFERROR(IF($B25=$DN$7,VLOOKUP($C25,'6. Patients'!$C$10:$AQ$39,COLUMNS('6. Patients'!$C$8:AE$8),0),IF($B25=$DN$8,VLOOKUP($C25,'6. Patients'!$C$43:$AQ$73,COLUMNS('6. Patients'!$C$8:AE$8),0),VLOOKUP($C25,'6. Patients'!$C$78:$AQ$107,COLUMNS('6. Patients'!$C$8:AE$8),0))),0)</f>
        <v>0</v>
      </c>
      <c r="AJ25" s="307">
        <f>IFERROR(IF($B25=$DN$7,VLOOKUP($C25,'6. Patients'!$C$10:$AQ$39,COLUMNS('6. Patients'!$C$8:AF$8),0),IF($B25=$DN$8,VLOOKUP($C25,'6. Patients'!$C$43:$AQ$73,COLUMNS('6. Patients'!$C$8:AF$8),0),VLOOKUP($C25,'6. Patients'!$C$78:$AQ$107,COLUMNS('6. Patients'!$C$8:AF$8),0))),0)</f>
        <v>0</v>
      </c>
      <c r="AK25" s="307">
        <f>IFERROR(IF($B25=$DN$7,VLOOKUP($C25,'6. Patients'!$C$10:$AQ$39,COLUMNS('6. Patients'!$C$8:AG$8),0),IF($B25=$DN$8,VLOOKUP($C25,'6. Patients'!$C$43:$AQ$73,COLUMNS('6. Patients'!$C$8:AG$8),0),VLOOKUP($C25,'6. Patients'!$C$78:$AQ$107,COLUMNS('6. Patients'!$C$8:AG$8),0))),0)</f>
        <v>0</v>
      </c>
      <c r="AL25" s="307">
        <f>IFERROR(IF($B25=$DN$7,VLOOKUP($C25,'6. Patients'!$C$10:$AQ$39,COLUMNS('6. Patients'!$C$8:AH$8),0),IF($B25=$DN$8,VLOOKUP($C25,'6. Patients'!$C$43:$AQ$73,COLUMNS('6. Patients'!$C$8:AH$8),0),VLOOKUP($C25,'6. Patients'!$C$78:$AQ$107,COLUMNS('6. Patients'!$C$8:AH$8),0))),0)</f>
        <v>0</v>
      </c>
      <c r="AM25" s="307">
        <f>IFERROR(IF($B25=$DN$7,VLOOKUP($C25,'6. Patients'!$C$10:$AQ$39,COLUMNS('6. Patients'!$C$8:AI$8),0),IF($B25=$DN$8,VLOOKUP($C25,'6. Patients'!$C$43:$AQ$73,COLUMNS('6. Patients'!$C$8:AI$8),0),VLOOKUP($C25,'6. Patients'!$C$78:$AQ$107,COLUMNS('6. Patients'!$C$8:AI$8),0))),0)</f>
        <v>0</v>
      </c>
      <c r="AN25" s="307">
        <f>IFERROR(IF($B25=$DN$7,VLOOKUP($C25,'6. Patients'!$C$10:$AQ$39,COLUMNS('6. Patients'!$C$8:AJ$8),0),IF($B25=$DN$8,VLOOKUP($C25,'6. Patients'!$C$43:$AQ$73,COLUMNS('6. Patients'!$C$8:AJ$8),0),VLOOKUP($C25,'6. Patients'!$C$78:$AQ$107,COLUMNS('6. Patients'!$C$8:AJ$8),0))),0)</f>
        <v>0</v>
      </c>
      <c r="AO25" s="307">
        <f>IFERROR(IF($B25=$DN$7,VLOOKUP($C25,'6. Patients'!$C$10:$AQ$39,COLUMNS('6. Patients'!$C$8:AK$8),0),IF($B25=$DN$8,VLOOKUP($C25,'6. Patients'!$C$43:$AQ$73,COLUMNS('6. Patients'!$C$8:AK$8),0),VLOOKUP($C25,'6. Patients'!$C$78:$AQ$107,COLUMNS('6. Patients'!$C$8:AK$8),0))),0)</f>
        <v>0</v>
      </c>
      <c r="AP25" s="307">
        <f>IFERROR(IF($B25=$DN$7,VLOOKUP($C25,'6. Patients'!$C$10:$AQ$39,COLUMNS('6. Patients'!$C$8:AL$8),0),IF($B25=$DN$8,VLOOKUP($C25,'6. Patients'!$C$43:$AQ$73,COLUMNS('6. Patients'!$C$8:AL$8),0),VLOOKUP($C25,'6. Patients'!$C$78:$AQ$107,COLUMNS('6. Patients'!$C$8:AL$8),0))),0)</f>
        <v>0</v>
      </c>
      <c r="AQ25" s="307">
        <f>IFERROR(IF($B25=$DN$7,VLOOKUP($C25,'6. Patients'!$C$10:$AQ$39,COLUMNS('6. Patients'!$C$8:AM$8),0),IF($B25=$DN$8,VLOOKUP($C25,'6. Patients'!$C$43:$AQ$73,COLUMNS('6. Patients'!$C$8:AM$8),0),VLOOKUP($C25,'6. Patients'!$C$78:$AQ$107,COLUMNS('6. Patients'!$C$8:AM$8),0))),0)</f>
        <v>0</v>
      </c>
      <c r="AR25" s="307">
        <f>IFERROR(IF($B25=$DN$7,VLOOKUP($C25,'6. Patients'!$C$10:$AQ$39,COLUMNS('6. Patients'!$C$8:AN$8),0),IF($B25=$DN$8,VLOOKUP($C25,'6. Patients'!$C$43:$AQ$73,COLUMNS('6. Patients'!$C$8:AN$8),0),VLOOKUP($C25,'6. Patients'!$C$78:$AQ$107,COLUMNS('6. Patients'!$C$8:AN$8),0))),0)</f>
        <v>0</v>
      </c>
      <c r="AS25" s="307">
        <f>IFERROR(IF($B25=$DN$7,VLOOKUP($C25,'6. Patients'!$C$10:$AQ$39,COLUMNS('6. Patients'!$C$8:AO$8),0),IF($B25=$DN$8,VLOOKUP($C25,'6. Patients'!$C$43:$AQ$73,COLUMNS('6. Patients'!$C$8:AO$8),0),VLOOKUP($C25,'6. Patients'!$C$78:$AQ$107,COLUMNS('6. Patients'!$C$8:AO$8),0))),0)</f>
        <v>0</v>
      </c>
      <c r="AT25" s="307">
        <f>IFERROR(IF($B25=$DN$7,VLOOKUP($C25,'6. Patients'!$C$10:$AQ$39,COLUMNS('6. Patients'!$C$8:AP$8),0),IF($B25=$DN$8,VLOOKUP($C25,'6. Patients'!$C$43:$AQ$73,COLUMNS('6. Patients'!$C$8:AP$8),0),VLOOKUP($C25,'6. Patients'!$C$78:$AQ$107,COLUMNS('6. Patients'!$C$8:AP$8),0))),0)</f>
        <v>0</v>
      </c>
      <c r="AU25" s="307">
        <f>IFERROR(IF($B25=$DN$7,VLOOKUP($C25,'6. Patients'!$C$10:$AQ$39,COLUMNS('6. Patients'!$C$8:AQ$8),0),IF($B25=$DN$8,VLOOKUP($C25,'6. Patients'!$C$43:$AQ$73,COLUMNS('6. Patients'!$C$8:AQ$8),0),VLOOKUP($C25,'6. Patients'!$C$78:$AQ$107,COLUMNS('6. Patients'!$C$8:AQ$8),0))),0)</f>
        <v>0</v>
      </c>
      <c r="AV25" s="216"/>
      <c r="AW25" s="216"/>
    </row>
    <row r="26" spans="2:123" ht="15" x14ac:dyDescent="0.25">
      <c r="B26" s="205"/>
      <c r="C26" s="205"/>
      <c r="D26" s="205"/>
      <c r="E26" s="206"/>
      <c r="F26" s="206"/>
      <c r="G26" s="207"/>
      <c r="H26" s="170">
        <f t="shared" si="2"/>
        <v>0</v>
      </c>
      <c r="I26" s="109" t="str">
        <f t="shared" si="0"/>
        <v/>
      </c>
      <c r="J26" s="306">
        <f t="shared" si="1"/>
        <v>0</v>
      </c>
      <c r="K26" s="307">
        <f>IFERROR(IF($B26=$DN$7,VLOOKUP($C26,'6. Patients'!$C$10:$AQ$39,COLUMNS('6. Patients'!$C$8:G$8),0),IF($B26=$DN$8,VLOOKUP($C26,'6. Patients'!$C$43:$AQ$73,COLUMNS('6. Patients'!$C$8:G$8),0),VLOOKUP($C26,'6. Patients'!$C$78:$AQ$107,COLUMNS('6. Patients'!$C$8:G$8),0))),0)</f>
        <v>0</v>
      </c>
      <c r="L26" s="307">
        <f>IFERROR(IF($B26=$DN$7,VLOOKUP($C26,'6. Patients'!$C$10:$AQ$39,COLUMNS('6. Patients'!$C$8:H$8),0),IF($B26=$DN$8,VLOOKUP($C26,'6. Patients'!$C$43:$AQ$73,COLUMNS('6. Patients'!$C$8:H$8),0),VLOOKUP($C26,'6. Patients'!$C$78:$AQ$107,COLUMNS('6. Patients'!$C$8:H$8),0))),0)</f>
        <v>0</v>
      </c>
      <c r="M26" s="307">
        <f>IFERROR(IF($B26=$DN$7,VLOOKUP($C26,'6. Patients'!$C$10:$AQ$39,COLUMNS('6. Patients'!$C$8:I$8),0),IF($B26=$DN$8,VLOOKUP($C26,'6. Patients'!$C$43:$AQ$73,COLUMNS('6. Patients'!$C$8:I$8),0),VLOOKUP($C26,'6. Patients'!$C$78:$AQ$107,COLUMNS('6. Patients'!$C$8:I$8),0))),0)</f>
        <v>0</v>
      </c>
      <c r="N26" s="307">
        <f>IFERROR(IF($B26=$DN$7,VLOOKUP($C26,'6. Patients'!$C$10:$AQ$39,COLUMNS('6. Patients'!$C$8:J$8),0),IF($B26=$DN$8,VLOOKUP($C26,'6. Patients'!$C$43:$AQ$73,COLUMNS('6. Patients'!$C$8:J$8),0),VLOOKUP($C26,'6. Patients'!$C$78:$AQ$107,COLUMNS('6. Patients'!$C$8:J$8),0))),0)</f>
        <v>0</v>
      </c>
      <c r="O26" s="307">
        <f>IFERROR(IF($B26=$DN$7,VLOOKUP($C26,'6. Patients'!$C$10:$AQ$39,COLUMNS('6. Patients'!$C$8:K$8),0),IF($B26=$DN$8,VLOOKUP($C26,'6. Patients'!$C$43:$AQ$73,COLUMNS('6. Patients'!$C$8:K$8),0),VLOOKUP($C26,'6. Patients'!$C$78:$AQ$107,COLUMNS('6. Patients'!$C$8:K$8),0))),0)</f>
        <v>0</v>
      </c>
      <c r="P26" s="307">
        <f>IFERROR(IF($B26=$DN$7,VLOOKUP($C26,'6. Patients'!$C$10:$AQ$39,COLUMNS('6. Patients'!$C$8:L$8),0),IF($B26=$DN$8,VLOOKUP($C26,'6. Patients'!$C$43:$AQ$73,COLUMNS('6. Patients'!$C$8:L$8),0),VLOOKUP($C26,'6. Patients'!$C$78:$AQ$107,COLUMNS('6. Patients'!$C$8:L$8),0))),0)</f>
        <v>0</v>
      </c>
      <c r="Q26" s="307">
        <f>IFERROR(IF($B26=$DN$7,VLOOKUP($C26,'6. Patients'!$C$10:$AQ$39,COLUMNS('6. Patients'!$C$8:M$8),0),IF($B26=$DN$8,VLOOKUP($C26,'6. Patients'!$C$43:$AQ$73,COLUMNS('6. Patients'!$C$8:M$8),0),VLOOKUP($C26,'6. Patients'!$C$78:$AQ$107,COLUMNS('6. Patients'!$C$8:M$8),0))),0)</f>
        <v>0</v>
      </c>
      <c r="R26" s="307">
        <f>IFERROR(IF($B26=$DN$7,VLOOKUP($C26,'6. Patients'!$C$10:$AQ$39,COLUMNS('6. Patients'!$C$8:N$8),0),IF($B26=$DN$8,VLOOKUP($C26,'6. Patients'!$C$43:$AQ$73,COLUMNS('6. Patients'!$C$8:N$8),0),VLOOKUP($C26,'6. Patients'!$C$78:$AQ$107,COLUMNS('6. Patients'!$C$8:N$8),0))),0)</f>
        <v>0</v>
      </c>
      <c r="S26" s="307">
        <f>IFERROR(IF($B26=$DN$7,VLOOKUP($C26,'6. Patients'!$C$10:$AQ$39,COLUMNS('6. Patients'!$C$8:O$8),0),IF($B26=$DN$8,VLOOKUP($C26,'6. Patients'!$C$43:$AQ$73,COLUMNS('6. Patients'!$C$8:O$8),0),VLOOKUP($C26,'6. Patients'!$C$78:$AQ$107,COLUMNS('6. Patients'!$C$8:O$8),0))),0)</f>
        <v>0</v>
      </c>
      <c r="T26" s="307">
        <f>IFERROR(IF($B26=$DN$7,VLOOKUP($C26,'6. Patients'!$C$10:$AQ$39,COLUMNS('6. Patients'!$C$8:P$8),0),IF($B26=$DN$8,VLOOKUP($C26,'6. Patients'!$C$43:$AQ$73,COLUMNS('6. Patients'!$C$8:P$8),0),VLOOKUP($C26,'6. Patients'!$C$78:$AQ$107,COLUMNS('6. Patients'!$C$8:P$8),0))),0)</f>
        <v>0</v>
      </c>
      <c r="U26" s="307">
        <f>IFERROR(IF($B26=$DN$7,VLOOKUP($C26,'6. Patients'!$C$10:$AQ$39,COLUMNS('6. Patients'!$C$8:Q$8),0),IF($B26=$DN$8,VLOOKUP($C26,'6. Patients'!$C$43:$AQ$73,COLUMNS('6. Patients'!$C$8:Q$8),0),VLOOKUP($C26,'6. Patients'!$C$78:$AQ$107,COLUMNS('6. Patients'!$C$8:Q$8),0))),0)</f>
        <v>0</v>
      </c>
      <c r="V26" s="307">
        <f>IFERROR(IF($B26=$DN$7,VLOOKUP($C26,'6. Patients'!$C$10:$AQ$39,COLUMNS('6. Patients'!$C$8:R$8),0),IF($B26=$DN$8,VLOOKUP($C26,'6. Patients'!$C$43:$AQ$73,COLUMNS('6. Patients'!$C$8:R$8),0),VLOOKUP($C26,'6. Patients'!$C$78:$AQ$107,COLUMNS('6. Patients'!$C$8:R$8),0))),0)</f>
        <v>0</v>
      </c>
      <c r="W26" s="307">
        <f>IFERROR(IF($B26=$DN$7,VLOOKUP($C26,'6. Patients'!$C$10:$AQ$39,COLUMNS('6. Patients'!$C$8:S$8),0),IF($B26=$DN$8,VLOOKUP($C26,'6. Patients'!$C$43:$AQ$73,COLUMNS('6. Patients'!$C$8:S$8),0),VLOOKUP($C26,'6. Patients'!$C$78:$AQ$107,COLUMNS('6. Patients'!$C$8:S$8),0))),0)</f>
        <v>0</v>
      </c>
      <c r="X26" s="307">
        <f>IFERROR(IF($B26=$DN$7,VLOOKUP($C26,'6. Patients'!$C$10:$AQ$39,COLUMNS('6. Patients'!$C$8:T$8),0),IF($B26=$DN$8,VLOOKUP($C26,'6. Patients'!$C$43:$AQ$73,COLUMNS('6. Patients'!$C$8:T$8),0),VLOOKUP($C26,'6. Patients'!$C$78:$AQ$107,COLUMNS('6. Patients'!$C$8:T$8),0))),0)</f>
        <v>0</v>
      </c>
      <c r="Y26" s="307">
        <f>IFERROR(IF($B26=$DN$7,VLOOKUP($C26,'6. Patients'!$C$10:$AQ$39,COLUMNS('6. Patients'!$C$8:U$8),0),IF($B26=$DN$8,VLOOKUP($C26,'6. Patients'!$C$43:$AQ$73,COLUMNS('6. Patients'!$C$8:U$8),0),VLOOKUP($C26,'6. Patients'!$C$78:$AQ$107,COLUMNS('6. Patients'!$C$8:U$8),0))),0)</f>
        <v>0</v>
      </c>
      <c r="Z26" s="307">
        <f>IFERROR(IF($B26=$DN$7,VLOOKUP($C26,'6. Patients'!$C$10:$AQ$39,COLUMNS('6. Patients'!$C$8:V$8),0),IF($B26=$DN$8,VLOOKUP($C26,'6. Patients'!$C$43:$AQ$73,COLUMNS('6. Patients'!$C$8:V$8),0),VLOOKUP($C26,'6. Patients'!$C$78:$AQ$107,COLUMNS('6. Patients'!$C$8:V$8),0))),0)</f>
        <v>0</v>
      </c>
      <c r="AA26" s="307">
        <f>IFERROR(IF($B26=$DN$7,VLOOKUP($C26,'6. Patients'!$C$10:$AQ$39,COLUMNS('6. Patients'!$C$8:W$8),0),IF($B26=$DN$8,VLOOKUP($C26,'6. Patients'!$C$43:$AQ$73,COLUMNS('6. Patients'!$C$8:W$8),0),VLOOKUP($C26,'6. Patients'!$C$78:$AQ$107,COLUMNS('6. Patients'!$C$8:W$8),0))),0)</f>
        <v>0</v>
      </c>
      <c r="AB26" s="307">
        <f>IFERROR(IF($B26=$DN$7,VLOOKUP($C26,'6. Patients'!$C$10:$AQ$39,COLUMNS('6. Patients'!$C$8:X$8),0),IF($B26=$DN$8,VLOOKUP($C26,'6. Patients'!$C$43:$AQ$73,COLUMNS('6. Patients'!$C$8:X$8),0),VLOOKUP($C26,'6. Patients'!$C$78:$AQ$107,COLUMNS('6. Patients'!$C$8:X$8),0))),0)</f>
        <v>0</v>
      </c>
      <c r="AC26" s="307">
        <f>IFERROR(IF($B26=$DN$7,VLOOKUP($C26,'6. Patients'!$C$10:$AQ$39,COLUMNS('6. Patients'!$C$8:Y$8),0),IF($B26=$DN$8,VLOOKUP($C26,'6. Patients'!$C$43:$AQ$73,COLUMNS('6. Patients'!$C$8:Y$8),0),VLOOKUP($C26,'6. Patients'!$C$78:$AQ$107,COLUMNS('6. Patients'!$C$8:Y$8),0))),0)</f>
        <v>0</v>
      </c>
      <c r="AD26" s="307">
        <f>IFERROR(IF($B26=$DN$7,VLOOKUP($C26,'6. Patients'!$C$10:$AQ$39,COLUMNS('6. Patients'!$C$8:Z$8),0),IF($B26=$DN$8,VLOOKUP($C26,'6. Patients'!$C$43:$AQ$73,COLUMNS('6. Patients'!$C$8:Z$8),0),VLOOKUP($C26,'6. Patients'!$C$78:$AQ$107,COLUMNS('6. Patients'!$C$8:Z$8),0))),0)</f>
        <v>0</v>
      </c>
      <c r="AE26" s="307">
        <f>IFERROR(IF($B26=$DN$7,VLOOKUP($C26,'6. Patients'!$C$10:$AQ$39,COLUMNS('6. Patients'!$C$8:AA$8),0),IF($B26=$DN$8,VLOOKUP($C26,'6. Patients'!$C$43:$AQ$73,COLUMNS('6. Patients'!$C$8:AA$8),0),VLOOKUP($C26,'6. Patients'!$C$78:$AQ$107,COLUMNS('6. Patients'!$C$8:AA$8),0))),0)</f>
        <v>0</v>
      </c>
      <c r="AF26" s="307">
        <f>IFERROR(IF($B26=$DN$7,VLOOKUP($C26,'6. Patients'!$C$10:$AQ$39,COLUMNS('6. Patients'!$C$8:AB$8),0),IF($B26=$DN$8,VLOOKUP($C26,'6. Patients'!$C$43:$AQ$73,COLUMNS('6. Patients'!$C$8:AB$8),0),VLOOKUP($C26,'6. Patients'!$C$78:$AQ$107,COLUMNS('6. Patients'!$C$8:AB$8),0))),0)</f>
        <v>0</v>
      </c>
      <c r="AG26" s="307">
        <f>IFERROR(IF($B26=$DN$7,VLOOKUP($C26,'6. Patients'!$C$10:$AQ$39,COLUMNS('6. Patients'!$C$8:AC$8),0),IF($B26=$DN$8,VLOOKUP($C26,'6. Patients'!$C$43:$AQ$73,COLUMNS('6. Patients'!$C$8:AC$8),0),VLOOKUP($C26,'6. Patients'!$C$78:$AQ$107,COLUMNS('6. Patients'!$C$8:AC$8),0))),0)</f>
        <v>0</v>
      </c>
      <c r="AH26" s="307">
        <f>IFERROR(IF($B26=$DN$7,VLOOKUP($C26,'6. Patients'!$C$10:$AQ$39,COLUMNS('6. Patients'!$C$8:AD$8),0),IF($B26=$DN$8,VLOOKUP($C26,'6. Patients'!$C$43:$AQ$73,COLUMNS('6. Patients'!$C$8:AD$8),0),VLOOKUP($C26,'6. Patients'!$C$78:$AQ$107,COLUMNS('6. Patients'!$C$8:AD$8),0))),0)</f>
        <v>0</v>
      </c>
      <c r="AI26" s="307">
        <f>IFERROR(IF($B26=$DN$7,VLOOKUP($C26,'6. Patients'!$C$10:$AQ$39,COLUMNS('6. Patients'!$C$8:AE$8),0),IF($B26=$DN$8,VLOOKUP($C26,'6. Patients'!$C$43:$AQ$73,COLUMNS('6. Patients'!$C$8:AE$8),0),VLOOKUP($C26,'6. Patients'!$C$78:$AQ$107,COLUMNS('6. Patients'!$C$8:AE$8),0))),0)</f>
        <v>0</v>
      </c>
      <c r="AJ26" s="307">
        <f>IFERROR(IF($B26=$DN$7,VLOOKUP($C26,'6. Patients'!$C$10:$AQ$39,COLUMNS('6. Patients'!$C$8:AF$8),0),IF($B26=$DN$8,VLOOKUP($C26,'6. Patients'!$C$43:$AQ$73,COLUMNS('6. Patients'!$C$8:AF$8),0),VLOOKUP($C26,'6. Patients'!$C$78:$AQ$107,COLUMNS('6. Patients'!$C$8:AF$8),0))),0)</f>
        <v>0</v>
      </c>
      <c r="AK26" s="307">
        <f>IFERROR(IF($B26=$DN$7,VLOOKUP($C26,'6. Patients'!$C$10:$AQ$39,COLUMNS('6. Patients'!$C$8:AG$8),0),IF($B26=$DN$8,VLOOKUP($C26,'6. Patients'!$C$43:$AQ$73,COLUMNS('6. Patients'!$C$8:AG$8),0),VLOOKUP($C26,'6. Patients'!$C$78:$AQ$107,COLUMNS('6. Patients'!$C$8:AG$8),0))),0)</f>
        <v>0</v>
      </c>
      <c r="AL26" s="307">
        <f>IFERROR(IF($B26=$DN$7,VLOOKUP($C26,'6. Patients'!$C$10:$AQ$39,COLUMNS('6. Patients'!$C$8:AH$8),0),IF($B26=$DN$8,VLOOKUP($C26,'6. Patients'!$C$43:$AQ$73,COLUMNS('6. Patients'!$C$8:AH$8),0),VLOOKUP($C26,'6. Patients'!$C$78:$AQ$107,COLUMNS('6. Patients'!$C$8:AH$8),0))),0)</f>
        <v>0</v>
      </c>
      <c r="AM26" s="307">
        <f>IFERROR(IF($B26=$DN$7,VLOOKUP($C26,'6. Patients'!$C$10:$AQ$39,COLUMNS('6. Patients'!$C$8:AI$8),0),IF($B26=$DN$8,VLOOKUP($C26,'6. Patients'!$C$43:$AQ$73,COLUMNS('6. Patients'!$C$8:AI$8),0),VLOOKUP($C26,'6. Patients'!$C$78:$AQ$107,COLUMNS('6. Patients'!$C$8:AI$8),0))),0)</f>
        <v>0</v>
      </c>
      <c r="AN26" s="307">
        <f>IFERROR(IF($B26=$DN$7,VLOOKUP($C26,'6. Patients'!$C$10:$AQ$39,COLUMNS('6. Patients'!$C$8:AJ$8),0),IF($B26=$DN$8,VLOOKUP($C26,'6. Patients'!$C$43:$AQ$73,COLUMNS('6. Patients'!$C$8:AJ$8),0),VLOOKUP($C26,'6. Patients'!$C$78:$AQ$107,COLUMNS('6. Patients'!$C$8:AJ$8),0))),0)</f>
        <v>0</v>
      </c>
      <c r="AO26" s="307">
        <f>IFERROR(IF($B26=$DN$7,VLOOKUP($C26,'6. Patients'!$C$10:$AQ$39,COLUMNS('6. Patients'!$C$8:AK$8),0),IF($B26=$DN$8,VLOOKUP($C26,'6. Patients'!$C$43:$AQ$73,COLUMNS('6. Patients'!$C$8:AK$8),0),VLOOKUP($C26,'6. Patients'!$C$78:$AQ$107,COLUMNS('6. Patients'!$C$8:AK$8),0))),0)</f>
        <v>0</v>
      </c>
      <c r="AP26" s="307">
        <f>IFERROR(IF($B26=$DN$7,VLOOKUP($C26,'6. Patients'!$C$10:$AQ$39,COLUMNS('6. Patients'!$C$8:AL$8),0),IF($B26=$DN$8,VLOOKUP($C26,'6. Patients'!$C$43:$AQ$73,COLUMNS('6. Patients'!$C$8:AL$8),0),VLOOKUP($C26,'6. Patients'!$C$78:$AQ$107,COLUMNS('6. Patients'!$C$8:AL$8),0))),0)</f>
        <v>0</v>
      </c>
      <c r="AQ26" s="307">
        <f>IFERROR(IF($B26=$DN$7,VLOOKUP($C26,'6. Patients'!$C$10:$AQ$39,COLUMNS('6. Patients'!$C$8:AM$8),0),IF($B26=$DN$8,VLOOKUP($C26,'6. Patients'!$C$43:$AQ$73,COLUMNS('6. Patients'!$C$8:AM$8),0),VLOOKUP($C26,'6. Patients'!$C$78:$AQ$107,COLUMNS('6. Patients'!$C$8:AM$8),0))),0)</f>
        <v>0</v>
      </c>
      <c r="AR26" s="307">
        <f>IFERROR(IF($B26=$DN$7,VLOOKUP($C26,'6. Patients'!$C$10:$AQ$39,COLUMNS('6. Patients'!$C$8:AN$8),0),IF($B26=$DN$8,VLOOKUP($C26,'6. Patients'!$C$43:$AQ$73,COLUMNS('6. Patients'!$C$8:AN$8),0),VLOOKUP($C26,'6. Patients'!$C$78:$AQ$107,COLUMNS('6. Patients'!$C$8:AN$8),0))),0)</f>
        <v>0</v>
      </c>
      <c r="AS26" s="307">
        <f>IFERROR(IF($B26=$DN$7,VLOOKUP($C26,'6. Patients'!$C$10:$AQ$39,COLUMNS('6. Patients'!$C$8:AO$8),0),IF($B26=$DN$8,VLOOKUP($C26,'6. Patients'!$C$43:$AQ$73,COLUMNS('6. Patients'!$C$8:AO$8),0),VLOOKUP($C26,'6. Patients'!$C$78:$AQ$107,COLUMNS('6. Patients'!$C$8:AO$8),0))),0)</f>
        <v>0</v>
      </c>
      <c r="AT26" s="307">
        <f>IFERROR(IF($B26=$DN$7,VLOOKUP($C26,'6. Patients'!$C$10:$AQ$39,COLUMNS('6. Patients'!$C$8:AP$8),0),IF($B26=$DN$8,VLOOKUP($C26,'6. Patients'!$C$43:$AQ$73,COLUMNS('6. Patients'!$C$8:AP$8),0),VLOOKUP($C26,'6. Patients'!$C$78:$AQ$107,COLUMNS('6. Patients'!$C$8:AP$8),0))),0)</f>
        <v>0</v>
      </c>
      <c r="AU26" s="307">
        <f>IFERROR(IF($B26=$DN$7,VLOOKUP($C26,'6. Patients'!$C$10:$AQ$39,COLUMNS('6. Patients'!$C$8:AQ$8),0),IF($B26=$DN$8,VLOOKUP($C26,'6. Patients'!$C$43:$AQ$73,COLUMNS('6. Patients'!$C$8:AQ$8),0),VLOOKUP($C26,'6. Patients'!$C$78:$AQ$107,COLUMNS('6. Patients'!$C$8:AQ$8),0))),0)</f>
        <v>0</v>
      </c>
      <c r="AV26" s="216"/>
      <c r="AW26" s="216"/>
    </row>
    <row r="27" spans="2:123" ht="15" x14ac:dyDescent="0.25">
      <c r="B27" s="205"/>
      <c r="C27" s="205"/>
      <c r="D27" s="205"/>
      <c r="E27" s="206"/>
      <c r="F27" s="206"/>
      <c r="G27" s="207"/>
      <c r="H27" s="170">
        <f t="shared" si="2"/>
        <v>0</v>
      </c>
      <c r="I27" s="109" t="str">
        <f t="shared" si="0"/>
        <v/>
      </c>
      <c r="J27" s="306">
        <f t="shared" si="1"/>
        <v>0</v>
      </c>
      <c r="K27" s="307">
        <f>IFERROR(IF($B27=$DN$7,VLOOKUP($C27,'6. Patients'!$C$10:$AQ$39,COLUMNS('6. Patients'!$C$8:G$8),0),IF($B27=$DN$8,VLOOKUP($C27,'6. Patients'!$C$43:$AQ$73,COLUMNS('6. Patients'!$C$8:G$8),0),VLOOKUP($C27,'6. Patients'!$C$78:$AQ$107,COLUMNS('6. Patients'!$C$8:G$8),0))),0)</f>
        <v>0</v>
      </c>
      <c r="L27" s="307">
        <f>IFERROR(IF($B27=$DN$7,VLOOKUP($C27,'6. Patients'!$C$10:$AQ$39,COLUMNS('6. Patients'!$C$8:H$8),0),IF($B27=$DN$8,VLOOKUP($C27,'6. Patients'!$C$43:$AQ$73,COLUMNS('6. Patients'!$C$8:H$8),0),VLOOKUP($C27,'6. Patients'!$C$78:$AQ$107,COLUMNS('6. Patients'!$C$8:H$8),0))),0)</f>
        <v>0</v>
      </c>
      <c r="M27" s="307">
        <f>IFERROR(IF($B27=$DN$7,VLOOKUP($C27,'6. Patients'!$C$10:$AQ$39,COLUMNS('6. Patients'!$C$8:I$8),0),IF($B27=$DN$8,VLOOKUP($C27,'6. Patients'!$C$43:$AQ$73,COLUMNS('6. Patients'!$C$8:I$8),0),VLOOKUP($C27,'6. Patients'!$C$78:$AQ$107,COLUMNS('6. Patients'!$C$8:I$8),0))),0)</f>
        <v>0</v>
      </c>
      <c r="N27" s="307">
        <f>IFERROR(IF($B27=$DN$7,VLOOKUP($C27,'6. Patients'!$C$10:$AQ$39,COLUMNS('6. Patients'!$C$8:J$8),0),IF($B27=$DN$8,VLOOKUP($C27,'6. Patients'!$C$43:$AQ$73,COLUMNS('6. Patients'!$C$8:J$8),0),VLOOKUP($C27,'6. Patients'!$C$78:$AQ$107,COLUMNS('6. Patients'!$C$8:J$8),0))),0)</f>
        <v>0</v>
      </c>
      <c r="O27" s="307">
        <f>IFERROR(IF($B27=$DN$7,VLOOKUP($C27,'6. Patients'!$C$10:$AQ$39,COLUMNS('6. Patients'!$C$8:K$8),0),IF($B27=$DN$8,VLOOKUP($C27,'6. Patients'!$C$43:$AQ$73,COLUMNS('6. Patients'!$C$8:K$8),0),VLOOKUP($C27,'6. Patients'!$C$78:$AQ$107,COLUMNS('6. Patients'!$C$8:K$8),0))),0)</f>
        <v>0</v>
      </c>
      <c r="P27" s="307">
        <f>IFERROR(IF($B27=$DN$7,VLOOKUP($C27,'6. Patients'!$C$10:$AQ$39,COLUMNS('6. Patients'!$C$8:L$8),0),IF($B27=$DN$8,VLOOKUP($C27,'6. Patients'!$C$43:$AQ$73,COLUMNS('6. Patients'!$C$8:L$8),0),VLOOKUP($C27,'6. Patients'!$C$78:$AQ$107,COLUMNS('6. Patients'!$C$8:L$8),0))),0)</f>
        <v>0</v>
      </c>
      <c r="Q27" s="307">
        <f>IFERROR(IF($B27=$DN$7,VLOOKUP($C27,'6. Patients'!$C$10:$AQ$39,COLUMNS('6. Patients'!$C$8:M$8),0),IF($B27=$DN$8,VLOOKUP($C27,'6. Patients'!$C$43:$AQ$73,COLUMNS('6. Patients'!$C$8:M$8),0),VLOOKUP($C27,'6. Patients'!$C$78:$AQ$107,COLUMNS('6. Patients'!$C$8:M$8),0))),0)</f>
        <v>0</v>
      </c>
      <c r="R27" s="307">
        <f>IFERROR(IF($B27=$DN$7,VLOOKUP($C27,'6. Patients'!$C$10:$AQ$39,COLUMNS('6. Patients'!$C$8:N$8),0),IF($B27=$DN$8,VLOOKUP($C27,'6. Patients'!$C$43:$AQ$73,COLUMNS('6. Patients'!$C$8:N$8),0),VLOOKUP($C27,'6. Patients'!$C$78:$AQ$107,COLUMNS('6. Patients'!$C$8:N$8),0))),0)</f>
        <v>0</v>
      </c>
      <c r="S27" s="307">
        <f>IFERROR(IF($B27=$DN$7,VLOOKUP($C27,'6. Patients'!$C$10:$AQ$39,COLUMNS('6. Patients'!$C$8:O$8),0),IF($B27=$DN$8,VLOOKUP($C27,'6. Patients'!$C$43:$AQ$73,COLUMNS('6. Patients'!$C$8:O$8),0),VLOOKUP($C27,'6. Patients'!$C$78:$AQ$107,COLUMNS('6. Patients'!$C$8:O$8),0))),0)</f>
        <v>0</v>
      </c>
      <c r="T27" s="307">
        <f>IFERROR(IF($B27=$DN$7,VLOOKUP($C27,'6. Patients'!$C$10:$AQ$39,COLUMNS('6. Patients'!$C$8:P$8),0),IF($B27=$DN$8,VLOOKUP($C27,'6. Patients'!$C$43:$AQ$73,COLUMNS('6. Patients'!$C$8:P$8),0),VLOOKUP($C27,'6. Patients'!$C$78:$AQ$107,COLUMNS('6. Patients'!$C$8:P$8),0))),0)</f>
        <v>0</v>
      </c>
      <c r="U27" s="307">
        <f>IFERROR(IF($B27=$DN$7,VLOOKUP($C27,'6. Patients'!$C$10:$AQ$39,COLUMNS('6. Patients'!$C$8:Q$8),0),IF($B27=$DN$8,VLOOKUP($C27,'6. Patients'!$C$43:$AQ$73,COLUMNS('6. Patients'!$C$8:Q$8),0),VLOOKUP($C27,'6. Patients'!$C$78:$AQ$107,COLUMNS('6. Patients'!$C$8:Q$8),0))),0)</f>
        <v>0</v>
      </c>
      <c r="V27" s="307">
        <f>IFERROR(IF($B27=$DN$7,VLOOKUP($C27,'6. Patients'!$C$10:$AQ$39,COLUMNS('6. Patients'!$C$8:R$8),0),IF($B27=$DN$8,VLOOKUP($C27,'6. Patients'!$C$43:$AQ$73,COLUMNS('6. Patients'!$C$8:R$8),0),VLOOKUP($C27,'6. Patients'!$C$78:$AQ$107,COLUMNS('6. Patients'!$C$8:R$8),0))),0)</f>
        <v>0</v>
      </c>
      <c r="W27" s="307">
        <f>IFERROR(IF($B27=$DN$7,VLOOKUP($C27,'6. Patients'!$C$10:$AQ$39,COLUMNS('6. Patients'!$C$8:S$8),0),IF($B27=$DN$8,VLOOKUP($C27,'6. Patients'!$C$43:$AQ$73,COLUMNS('6. Patients'!$C$8:S$8),0),VLOOKUP($C27,'6. Patients'!$C$78:$AQ$107,COLUMNS('6. Patients'!$C$8:S$8),0))),0)</f>
        <v>0</v>
      </c>
      <c r="X27" s="307">
        <f>IFERROR(IF($B27=$DN$7,VLOOKUP($C27,'6. Patients'!$C$10:$AQ$39,COLUMNS('6. Patients'!$C$8:T$8),0),IF($B27=$DN$8,VLOOKUP($C27,'6. Patients'!$C$43:$AQ$73,COLUMNS('6. Patients'!$C$8:T$8),0),VLOOKUP($C27,'6. Patients'!$C$78:$AQ$107,COLUMNS('6. Patients'!$C$8:T$8),0))),0)</f>
        <v>0</v>
      </c>
      <c r="Y27" s="307">
        <f>IFERROR(IF($B27=$DN$7,VLOOKUP($C27,'6. Patients'!$C$10:$AQ$39,COLUMNS('6. Patients'!$C$8:U$8),0),IF($B27=$DN$8,VLOOKUP($C27,'6. Patients'!$C$43:$AQ$73,COLUMNS('6. Patients'!$C$8:U$8),0),VLOOKUP($C27,'6. Patients'!$C$78:$AQ$107,COLUMNS('6. Patients'!$C$8:U$8),0))),0)</f>
        <v>0</v>
      </c>
      <c r="Z27" s="307">
        <f>IFERROR(IF($B27=$DN$7,VLOOKUP($C27,'6. Patients'!$C$10:$AQ$39,COLUMNS('6. Patients'!$C$8:V$8),0),IF($B27=$DN$8,VLOOKUP($C27,'6. Patients'!$C$43:$AQ$73,COLUMNS('6. Patients'!$C$8:V$8),0),VLOOKUP($C27,'6. Patients'!$C$78:$AQ$107,COLUMNS('6. Patients'!$C$8:V$8),0))),0)</f>
        <v>0</v>
      </c>
      <c r="AA27" s="307">
        <f>IFERROR(IF($B27=$DN$7,VLOOKUP($C27,'6. Patients'!$C$10:$AQ$39,COLUMNS('6. Patients'!$C$8:W$8),0),IF($B27=$DN$8,VLOOKUP($C27,'6. Patients'!$C$43:$AQ$73,COLUMNS('6. Patients'!$C$8:W$8),0),VLOOKUP($C27,'6. Patients'!$C$78:$AQ$107,COLUMNS('6. Patients'!$C$8:W$8),0))),0)</f>
        <v>0</v>
      </c>
      <c r="AB27" s="307">
        <f>IFERROR(IF($B27=$DN$7,VLOOKUP($C27,'6. Patients'!$C$10:$AQ$39,COLUMNS('6. Patients'!$C$8:X$8),0),IF($B27=$DN$8,VLOOKUP($C27,'6. Patients'!$C$43:$AQ$73,COLUMNS('6. Patients'!$C$8:X$8),0),VLOOKUP($C27,'6. Patients'!$C$78:$AQ$107,COLUMNS('6. Patients'!$C$8:X$8),0))),0)</f>
        <v>0</v>
      </c>
      <c r="AC27" s="307">
        <f>IFERROR(IF($B27=$DN$7,VLOOKUP($C27,'6. Patients'!$C$10:$AQ$39,COLUMNS('6. Patients'!$C$8:Y$8),0),IF($B27=$DN$8,VLOOKUP($C27,'6. Patients'!$C$43:$AQ$73,COLUMNS('6. Patients'!$C$8:Y$8),0),VLOOKUP($C27,'6. Patients'!$C$78:$AQ$107,COLUMNS('6. Patients'!$C$8:Y$8),0))),0)</f>
        <v>0</v>
      </c>
      <c r="AD27" s="307">
        <f>IFERROR(IF($B27=$DN$7,VLOOKUP($C27,'6. Patients'!$C$10:$AQ$39,COLUMNS('6. Patients'!$C$8:Z$8),0),IF($B27=$DN$8,VLOOKUP($C27,'6. Patients'!$C$43:$AQ$73,COLUMNS('6. Patients'!$C$8:Z$8),0),VLOOKUP($C27,'6. Patients'!$C$78:$AQ$107,COLUMNS('6. Patients'!$C$8:Z$8),0))),0)</f>
        <v>0</v>
      </c>
      <c r="AE27" s="307">
        <f>IFERROR(IF($B27=$DN$7,VLOOKUP($C27,'6. Patients'!$C$10:$AQ$39,COLUMNS('6. Patients'!$C$8:AA$8),0),IF($B27=$DN$8,VLOOKUP($C27,'6. Patients'!$C$43:$AQ$73,COLUMNS('6. Patients'!$C$8:AA$8),0),VLOOKUP($C27,'6. Patients'!$C$78:$AQ$107,COLUMNS('6. Patients'!$C$8:AA$8),0))),0)</f>
        <v>0</v>
      </c>
      <c r="AF27" s="307">
        <f>IFERROR(IF($B27=$DN$7,VLOOKUP($C27,'6. Patients'!$C$10:$AQ$39,COLUMNS('6. Patients'!$C$8:AB$8),0),IF($B27=$DN$8,VLOOKUP($C27,'6. Patients'!$C$43:$AQ$73,COLUMNS('6. Patients'!$C$8:AB$8),0),VLOOKUP($C27,'6. Patients'!$C$78:$AQ$107,COLUMNS('6. Patients'!$C$8:AB$8),0))),0)</f>
        <v>0</v>
      </c>
      <c r="AG27" s="307">
        <f>IFERROR(IF($B27=$DN$7,VLOOKUP($C27,'6. Patients'!$C$10:$AQ$39,COLUMNS('6. Patients'!$C$8:AC$8),0),IF($B27=$DN$8,VLOOKUP($C27,'6. Patients'!$C$43:$AQ$73,COLUMNS('6. Patients'!$C$8:AC$8),0),VLOOKUP($C27,'6. Patients'!$C$78:$AQ$107,COLUMNS('6. Patients'!$C$8:AC$8),0))),0)</f>
        <v>0</v>
      </c>
      <c r="AH27" s="307">
        <f>IFERROR(IF($B27=$DN$7,VLOOKUP($C27,'6. Patients'!$C$10:$AQ$39,COLUMNS('6. Patients'!$C$8:AD$8),0),IF($B27=$DN$8,VLOOKUP($C27,'6. Patients'!$C$43:$AQ$73,COLUMNS('6. Patients'!$C$8:AD$8),0),VLOOKUP($C27,'6. Patients'!$C$78:$AQ$107,COLUMNS('6. Patients'!$C$8:AD$8),0))),0)</f>
        <v>0</v>
      </c>
      <c r="AI27" s="307">
        <f>IFERROR(IF($B27=$DN$7,VLOOKUP($C27,'6. Patients'!$C$10:$AQ$39,COLUMNS('6. Patients'!$C$8:AE$8),0),IF($B27=$DN$8,VLOOKUP($C27,'6. Patients'!$C$43:$AQ$73,COLUMNS('6. Patients'!$C$8:AE$8),0),VLOOKUP($C27,'6. Patients'!$C$78:$AQ$107,COLUMNS('6. Patients'!$C$8:AE$8),0))),0)</f>
        <v>0</v>
      </c>
      <c r="AJ27" s="307">
        <f>IFERROR(IF($B27=$DN$7,VLOOKUP($C27,'6. Patients'!$C$10:$AQ$39,COLUMNS('6. Patients'!$C$8:AF$8),0),IF($B27=$DN$8,VLOOKUP($C27,'6. Patients'!$C$43:$AQ$73,COLUMNS('6. Patients'!$C$8:AF$8),0),VLOOKUP($C27,'6. Patients'!$C$78:$AQ$107,COLUMNS('6. Patients'!$C$8:AF$8),0))),0)</f>
        <v>0</v>
      </c>
      <c r="AK27" s="307">
        <f>IFERROR(IF($B27=$DN$7,VLOOKUP($C27,'6. Patients'!$C$10:$AQ$39,COLUMNS('6. Patients'!$C$8:AG$8),0),IF($B27=$DN$8,VLOOKUP($C27,'6. Patients'!$C$43:$AQ$73,COLUMNS('6. Patients'!$C$8:AG$8),0),VLOOKUP($C27,'6. Patients'!$C$78:$AQ$107,COLUMNS('6. Patients'!$C$8:AG$8),0))),0)</f>
        <v>0</v>
      </c>
      <c r="AL27" s="307">
        <f>IFERROR(IF($B27=$DN$7,VLOOKUP($C27,'6. Patients'!$C$10:$AQ$39,COLUMNS('6. Patients'!$C$8:AH$8),0),IF($B27=$DN$8,VLOOKUP($C27,'6. Patients'!$C$43:$AQ$73,COLUMNS('6. Patients'!$C$8:AH$8),0),VLOOKUP($C27,'6. Patients'!$C$78:$AQ$107,COLUMNS('6. Patients'!$C$8:AH$8),0))),0)</f>
        <v>0</v>
      </c>
      <c r="AM27" s="307">
        <f>IFERROR(IF($B27=$DN$7,VLOOKUP($C27,'6. Patients'!$C$10:$AQ$39,COLUMNS('6. Patients'!$C$8:AI$8),0),IF($B27=$DN$8,VLOOKUP($C27,'6. Patients'!$C$43:$AQ$73,COLUMNS('6. Patients'!$C$8:AI$8),0),VLOOKUP($C27,'6. Patients'!$C$78:$AQ$107,COLUMNS('6. Patients'!$C$8:AI$8),0))),0)</f>
        <v>0</v>
      </c>
      <c r="AN27" s="307">
        <f>IFERROR(IF($B27=$DN$7,VLOOKUP($C27,'6. Patients'!$C$10:$AQ$39,COLUMNS('6. Patients'!$C$8:AJ$8),0),IF($B27=$DN$8,VLOOKUP($C27,'6. Patients'!$C$43:$AQ$73,COLUMNS('6. Patients'!$C$8:AJ$8),0),VLOOKUP($C27,'6. Patients'!$C$78:$AQ$107,COLUMNS('6. Patients'!$C$8:AJ$8),0))),0)</f>
        <v>0</v>
      </c>
      <c r="AO27" s="307">
        <f>IFERROR(IF($B27=$DN$7,VLOOKUP($C27,'6. Patients'!$C$10:$AQ$39,COLUMNS('6. Patients'!$C$8:AK$8),0),IF($B27=$DN$8,VLOOKUP($C27,'6. Patients'!$C$43:$AQ$73,COLUMNS('6. Patients'!$C$8:AK$8),0),VLOOKUP($C27,'6. Patients'!$C$78:$AQ$107,COLUMNS('6. Patients'!$C$8:AK$8),0))),0)</f>
        <v>0</v>
      </c>
      <c r="AP27" s="307">
        <f>IFERROR(IF($B27=$DN$7,VLOOKUP($C27,'6. Patients'!$C$10:$AQ$39,COLUMNS('6. Patients'!$C$8:AL$8),0),IF($B27=$DN$8,VLOOKUP($C27,'6. Patients'!$C$43:$AQ$73,COLUMNS('6. Patients'!$C$8:AL$8),0),VLOOKUP($C27,'6. Patients'!$C$78:$AQ$107,COLUMNS('6. Patients'!$C$8:AL$8),0))),0)</f>
        <v>0</v>
      </c>
      <c r="AQ27" s="307">
        <f>IFERROR(IF($B27=$DN$7,VLOOKUP($C27,'6. Patients'!$C$10:$AQ$39,COLUMNS('6. Patients'!$C$8:AM$8),0),IF($B27=$DN$8,VLOOKUP($C27,'6. Patients'!$C$43:$AQ$73,COLUMNS('6. Patients'!$C$8:AM$8),0),VLOOKUP($C27,'6. Patients'!$C$78:$AQ$107,COLUMNS('6. Patients'!$C$8:AM$8),0))),0)</f>
        <v>0</v>
      </c>
      <c r="AR27" s="307">
        <f>IFERROR(IF($B27=$DN$7,VLOOKUP($C27,'6. Patients'!$C$10:$AQ$39,COLUMNS('6. Patients'!$C$8:AN$8),0),IF($B27=$DN$8,VLOOKUP($C27,'6. Patients'!$C$43:$AQ$73,COLUMNS('6. Patients'!$C$8:AN$8),0),VLOOKUP($C27,'6. Patients'!$C$78:$AQ$107,COLUMNS('6. Patients'!$C$8:AN$8),0))),0)</f>
        <v>0</v>
      </c>
      <c r="AS27" s="307">
        <f>IFERROR(IF($B27=$DN$7,VLOOKUP($C27,'6. Patients'!$C$10:$AQ$39,COLUMNS('6. Patients'!$C$8:AO$8),0),IF($B27=$DN$8,VLOOKUP($C27,'6. Patients'!$C$43:$AQ$73,COLUMNS('6. Patients'!$C$8:AO$8),0),VLOOKUP($C27,'6. Patients'!$C$78:$AQ$107,COLUMNS('6. Patients'!$C$8:AO$8),0))),0)</f>
        <v>0</v>
      </c>
      <c r="AT27" s="307">
        <f>IFERROR(IF($B27=$DN$7,VLOOKUP($C27,'6. Patients'!$C$10:$AQ$39,COLUMNS('6. Patients'!$C$8:AP$8),0),IF($B27=$DN$8,VLOOKUP($C27,'6. Patients'!$C$43:$AQ$73,COLUMNS('6. Patients'!$C$8:AP$8),0),VLOOKUP($C27,'6. Patients'!$C$78:$AQ$107,COLUMNS('6. Patients'!$C$8:AP$8),0))),0)</f>
        <v>0</v>
      </c>
      <c r="AU27" s="307">
        <f>IFERROR(IF($B27=$DN$7,VLOOKUP($C27,'6. Patients'!$C$10:$AQ$39,COLUMNS('6. Patients'!$C$8:AQ$8),0),IF($B27=$DN$8,VLOOKUP($C27,'6. Patients'!$C$43:$AQ$73,COLUMNS('6. Patients'!$C$8:AQ$8),0),VLOOKUP($C27,'6. Patients'!$C$78:$AQ$107,COLUMNS('6. Patients'!$C$8:AQ$8),0))),0)</f>
        <v>0</v>
      </c>
      <c r="AV27" s="216"/>
      <c r="AW27" s="216"/>
    </row>
    <row r="28" spans="2:123" ht="15" x14ac:dyDescent="0.25">
      <c r="B28" s="205"/>
      <c r="C28" s="205"/>
      <c r="D28" s="205"/>
      <c r="E28" s="206"/>
      <c r="F28" s="206"/>
      <c r="G28" s="207"/>
      <c r="H28" s="170">
        <f t="shared" si="2"/>
        <v>0</v>
      </c>
      <c r="I28" s="109" t="str">
        <f t="shared" si="0"/>
        <v/>
      </c>
      <c r="J28" s="306">
        <f t="shared" si="1"/>
        <v>0</v>
      </c>
      <c r="K28" s="307">
        <f>IFERROR(IF($B28=$DN$7,VLOOKUP($C28,'6. Patients'!$C$10:$AQ$39,COLUMNS('6. Patients'!$C$8:G$8),0),IF($B28=$DN$8,VLOOKUP($C28,'6. Patients'!$C$43:$AQ$73,COLUMNS('6. Patients'!$C$8:G$8),0),VLOOKUP($C28,'6. Patients'!$C$78:$AQ$107,COLUMNS('6. Patients'!$C$8:G$8),0))),0)</f>
        <v>0</v>
      </c>
      <c r="L28" s="307">
        <f>IFERROR(IF($B28=$DN$7,VLOOKUP($C28,'6. Patients'!$C$10:$AQ$39,COLUMNS('6. Patients'!$C$8:H$8),0),IF($B28=$DN$8,VLOOKUP($C28,'6. Patients'!$C$43:$AQ$73,COLUMNS('6. Patients'!$C$8:H$8),0),VLOOKUP($C28,'6. Patients'!$C$78:$AQ$107,COLUMNS('6. Patients'!$C$8:H$8),0))),0)</f>
        <v>0</v>
      </c>
      <c r="M28" s="307">
        <f>IFERROR(IF($B28=$DN$7,VLOOKUP($C28,'6. Patients'!$C$10:$AQ$39,COLUMNS('6. Patients'!$C$8:I$8),0),IF($B28=$DN$8,VLOOKUP($C28,'6. Patients'!$C$43:$AQ$73,COLUMNS('6. Patients'!$C$8:I$8),0),VLOOKUP($C28,'6. Patients'!$C$78:$AQ$107,COLUMNS('6. Patients'!$C$8:I$8),0))),0)</f>
        <v>0</v>
      </c>
      <c r="N28" s="307">
        <f>IFERROR(IF($B28=$DN$7,VLOOKUP($C28,'6. Patients'!$C$10:$AQ$39,COLUMNS('6. Patients'!$C$8:J$8),0),IF($B28=$DN$8,VLOOKUP($C28,'6. Patients'!$C$43:$AQ$73,COLUMNS('6. Patients'!$C$8:J$8),0),VLOOKUP($C28,'6. Patients'!$C$78:$AQ$107,COLUMNS('6. Patients'!$C$8:J$8),0))),0)</f>
        <v>0</v>
      </c>
      <c r="O28" s="307">
        <f>IFERROR(IF($B28=$DN$7,VLOOKUP($C28,'6. Patients'!$C$10:$AQ$39,COLUMNS('6. Patients'!$C$8:K$8),0),IF($B28=$DN$8,VLOOKUP($C28,'6. Patients'!$C$43:$AQ$73,COLUMNS('6. Patients'!$C$8:K$8),0),VLOOKUP($C28,'6. Patients'!$C$78:$AQ$107,COLUMNS('6. Patients'!$C$8:K$8),0))),0)</f>
        <v>0</v>
      </c>
      <c r="P28" s="307">
        <f>IFERROR(IF($B28=$DN$7,VLOOKUP($C28,'6. Patients'!$C$10:$AQ$39,COLUMNS('6. Patients'!$C$8:L$8),0),IF($B28=$DN$8,VLOOKUP($C28,'6. Patients'!$C$43:$AQ$73,COLUMNS('6. Patients'!$C$8:L$8),0),VLOOKUP($C28,'6. Patients'!$C$78:$AQ$107,COLUMNS('6. Patients'!$C$8:L$8),0))),0)</f>
        <v>0</v>
      </c>
      <c r="Q28" s="307">
        <f>IFERROR(IF($B28=$DN$7,VLOOKUP($C28,'6. Patients'!$C$10:$AQ$39,COLUMNS('6. Patients'!$C$8:M$8),0),IF($B28=$DN$8,VLOOKUP($C28,'6. Patients'!$C$43:$AQ$73,COLUMNS('6. Patients'!$C$8:M$8),0),VLOOKUP($C28,'6. Patients'!$C$78:$AQ$107,COLUMNS('6. Patients'!$C$8:M$8),0))),0)</f>
        <v>0</v>
      </c>
      <c r="R28" s="307">
        <f>IFERROR(IF($B28=$DN$7,VLOOKUP($C28,'6. Patients'!$C$10:$AQ$39,COLUMNS('6. Patients'!$C$8:N$8),0),IF($B28=$DN$8,VLOOKUP($C28,'6. Patients'!$C$43:$AQ$73,COLUMNS('6. Patients'!$C$8:N$8),0),VLOOKUP($C28,'6. Patients'!$C$78:$AQ$107,COLUMNS('6. Patients'!$C$8:N$8),0))),0)</f>
        <v>0</v>
      </c>
      <c r="S28" s="307">
        <f>IFERROR(IF($B28=$DN$7,VLOOKUP($C28,'6. Patients'!$C$10:$AQ$39,COLUMNS('6. Patients'!$C$8:O$8),0),IF($B28=$DN$8,VLOOKUP($C28,'6. Patients'!$C$43:$AQ$73,COLUMNS('6. Patients'!$C$8:O$8),0),VLOOKUP($C28,'6. Patients'!$C$78:$AQ$107,COLUMNS('6. Patients'!$C$8:O$8),0))),0)</f>
        <v>0</v>
      </c>
      <c r="T28" s="307">
        <f>IFERROR(IF($B28=$DN$7,VLOOKUP($C28,'6. Patients'!$C$10:$AQ$39,COLUMNS('6. Patients'!$C$8:P$8),0),IF($B28=$DN$8,VLOOKUP($C28,'6. Patients'!$C$43:$AQ$73,COLUMNS('6. Patients'!$C$8:P$8),0),VLOOKUP($C28,'6. Patients'!$C$78:$AQ$107,COLUMNS('6. Patients'!$C$8:P$8),0))),0)</f>
        <v>0</v>
      </c>
      <c r="U28" s="307">
        <f>IFERROR(IF($B28=$DN$7,VLOOKUP($C28,'6. Patients'!$C$10:$AQ$39,COLUMNS('6. Patients'!$C$8:Q$8),0),IF($B28=$DN$8,VLOOKUP($C28,'6. Patients'!$C$43:$AQ$73,COLUMNS('6. Patients'!$C$8:Q$8),0),VLOOKUP($C28,'6. Patients'!$C$78:$AQ$107,COLUMNS('6. Patients'!$C$8:Q$8),0))),0)</f>
        <v>0</v>
      </c>
      <c r="V28" s="307">
        <f>IFERROR(IF($B28=$DN$7,VLOOKUP($C28,'6. Patients'!$C$10:$AQ$39,COLUMNS('6. Patients'!$C$8:R$8),0),IF($B28=$DN$8,VLOOKUP($C28,'6. Patients'!$C$43:$AQ$73,COLUMNS('6. Patients'!$C$8:R$8),0),VLOOKUP($C28,'6. Patients'!$C$78:$AQ$107,COLUMNS('6. Patients'!$C$8:R$8),0))),0)</f>
        <v>0</v>
      </c>
      <c r="W28" s="307">
        <f>IFERROR(IF($B28=$DN$7,VLOOKUP($C28,'6. Patients'!$C$10:$AQ$39,COLUMNS('6. Patients'!$C$8:S$8),0),IF($B28=$DN$8,VLOOKUP($C28,'6. Patients'!$C$43:$AQ$73,COLUMNS('6. Patients'!$C$8:S$8),0),VLOOKUP($C28,'6. Patients'!$C$78:$AQ$107,COLUMNS('6. Patients'!$C$8:S$8),0))),0)</f>
        <v>0</v>
      </c>
      <c r="X28" s="307">
        <f>IFERROR(IF($B28=$DN$7,VLOOKUP($C28,'6. Patients'!$C$10:$AQ$39,COLUMNS('6. Patients'!$C$8:T$8),0),IF($B28=$DN$8,VLOOKUP($C28,'6. Patients'!$C$43:$AQ$73,COLUMNS('6. Patients'!$C$8:T$8),0),VLOOKUP($C28,'6. Patients'!$C$78:$AQ$107,COLUMNS('6. Patients'!$C$8:T$8),0))),0)</f>
        <v>0</v>
      </c>
      <c r="Y28" s="307">
        <f>IFERROR(IF($B28=$DN$7,VLOOKUP($C28,'6. Patients'!$C$10:$AQ$39,COLUMNS('6. Patients'!$C$8:U$8),0),IF($B28=$DN$8,VLOOKUP($C28,'6. Patients'!$C$43:$AQ$73,COLUMNS('6. Patients'!$C$8:U$8),0),VLOOKUP($C28,'6. Patients'!$C$78:$AQ$107,COLUMNS('6. Patients'!$C$8:U$8),0))),0)</f>
        <v>0</v>
      </c>
      <c r="Z28" s="307">
        <f>IFERROR(IF($B28=$DN$7,VLOOKUP($C28,'6. Patients'!$C$10:$AQ$39,COLUMNS('6. Patients'!$C$8:V$8),0),IF($B28=$DN$8,VLOOKUP($C28,'6. Patients'!$C$43:$AQ$73,COLUMNS('6. Patients'!$C$8:V$8),0),VLOOKUP($C28,'6. Patients'!$C$78:$AQ$107,COLUMNS('6. Patients'!$C$8:V$8),0))),0)</f>
        <v>0</v>
      </c>
      <c r="AA28" s="307">
        <f>IFERROR(IF($B28=$DN$7,VLOOKUP($C28,'6. Patients'!$C$10:$AQ$39,COLUMNS('6. Patients'!$C$8:W$8),0),IF($B28=$DN$8,VLOOKUP($C28,'6. Patients'!$C$43:$AQ$73,COLUMNS('6. Patients'!$C$8:W$8),0),VLOOKUP($C28,'6. Patients'!$C$78:$AQ$107,COLUMNS('6. Patients'!$C$8:W$8),0))),0)</f>
        <v>0</v>
      </c>
      <c r="AB28" s="307">
        <f>IFERROR(IF($B28=$DN$7,VLOOKUP($C28,'6. Patients'!$C$10:$AQ$39,COLUMNS('6. Patients'!$C$8:X$8),0),IF($B28=$DN$8,VLOOKUP($C28,'6. Patients'!$C$43:$AQ$73,COLUMNS('6. Patients'!$C$8:X$8),0),VLOOKUP($C28,'6. Patients'!$C$78:$AQ$107,COLUMNS('6. Patients'!$C$8:X$8),0))),0)</f>
        <v>0</v>
      </c>
      <c r="AC28" s="307">
        <f>IFERROR(IF($B28=$DN$7,VLOOKUP($C28,'6. Patients'!$C$10:$AQ$39,COLUMNS('6. Patients'!$C$8:Y$8),0),IF($B28=$DN$8,VLOOKUP($C28,'6. Patients'!$C$43:$AQ$73,COLUMNS('6. Patients'!$C$8:Y$8),0),VLOOKUP($C28,'6. Patients'!$C$78:$AQ$107,COLUMNS('6. Patients'!$C$8:Y$8),0))),0)</f>
        <v>0</v>
      </c>
      <c r="AD28" s="307">
        <f>IFERROR(IF($B28=$DN$7,VLOOKUP($C28,'6. Patients'!$C$10:$AQ$39,COLUMNS('6. Patients'!$C$8:Z$8),0),IF($B28=$DN$8,VLOOKUP($C28,'6. Patients'!$C$43:$AQ$73,COLUMNS('6. Patients'!$C$8:Z$8),0),VLOOKUP($C28,'6. Patients'!$C$78:$AQ$107,COLUMNS('6. Patients'!$C$8:Z$8),0))),0)</f>
        <v>0</v>
      </c>
      <c r="AE28" s="307">
        <f>IFERROR(IF($B28=$DN$7,VLOOKUP($C28,'6. Patients'!$C$10:$AQ$39,COLUMNS('6. Patients'!$C$8:AA$8),0),IF($B28=$DN$8,VLOOKUP($C28,'6. Patients'!$C$43:$AQ$73,COLUMNS('6. Patients'!$C$8:AA$8),0),VLOOKUP($C28,'6. Patients'!$C$78:$AQ$107,COLUMNS('6. Patients'!$C$8:AA$8),0))),0)</f>
        <v>0</v>
      </c>
      <c r="AF28" s="307">
        <f>IFERROR(IF($B28=$DN$7,VLOOKUP($C28,'6. Patients'!$C$10:$AQ$39,COLUMNS('6. Patients'!$C$8:AB$8),0),IF($B28=$DN$8,VLOOKUP($C28,'6. Patients'!$C$43:$AQ$73,COLUMNS('6. Patients'!$C$8:AB$8),0),VLOOKUP($C28,'6. Patients'!$C$78:$AQ$107,COLUMNS('6. Patients'!$C$8:AB$8),0))),0)</f>
        <v>0</v>
      </c>
      <c r="AG28" s="307">
        <f>IFERROR(IF($B28=$DN$7,VLOOKUP($C28,'6. Patients'!$C$10:$AQ$39,COLUMNS('6. Patients'!$C$8:AC$8),0),IF($B28=$DN$8,VLOOKUP($C28,'6. Patients'!$C$43:$AQ$73,COLUMNS('6. Patients'!$C$8:AC$8),0),VLOOKUP($C28,'6. Patients'!$C$78:$AQ$107,COLUMNS('6. Patients'!$C$8:AC$8),0))),0)</f>
        <v>0</v>
      </c>
      <c r="AH28" s="307">
        <f>IFERROR(IF($B28=$DN$7,VLOOKUP($C28,'6. Patients'!$C$10:$AQ$39,COLUMNS('6. Patients'!$C$8:AD$8),0),IF($B28=$DN$8,VLOOKUP($C28,'6. Patients'!$C$43:$AQ$73,COLUMNS('6. Patients'!$C$8:AD$8),0),VLOOKUP($C28,'6. Patients'!$C$78:$AQ$107,COLUMNS('6. Patients'!$C$8:AD$8),0))),0)</f>
        <v>0</v>
      </c>
      <c r="AI28" s="307">
        <f>IFERROR(IF($B28=$DN$7,VLOOKUP($C28,'6. Patients'!$C$10:$AQ$39,COLUMNS('6. Patients'!$C$8:AE$8),0),IF($B28=$DN$8,VLOOKUP($C28,'6. Patients'!$C$43:$AQ$73,COLUMNS('6. Patients'!$C$8:AE$8),0),VLOOKUP($C28,'6. Patients'!$C$78:$AQ$107,COLUMNS('6. Patients'!$C$8:AE$8),0))),0)</f>
        <v>0</v>
      </c>
      <c r="AJ28" s="307">
        <f>IFERROR(IF($B28=$DN$7,VLOOKUP($C28,'6. Patients'!$C$10:$AQ$39,COLUMNS('6. Patients'!$C$8:AF$8),0),IF($B28=$DN$8,VLOOKUP($C28,'6. Patients'!$C$43:$AQ$73,COLUMNS('6. Patients'!$C$8:AF$8),0),VLOOKUP($C28,'6. Patients'!$C$78:$AQ$107,COLUMNS('6. Patients'!$C$8:AF$8),0))),0)</f>
        <v>0</v>
      </c>
      <c r="AK28" s="307">
        <f>IFERROR(IF($B28=$DN$7,VLOOKUP($C28,'6. Patients'!$C$10:$AQ$39,COLUMNS('6. Patients'!$C$8:AG$8),0),IF($B28=$DN$8,VLOOKUP($C28,'6. Patients'!$C$43:$AQ$73,COLUMNS('6. Patients'!$C$8:AG$8),0),VLOOKUP($C28,'6. Patients'!$C$78:$AQ$107,COLUMNS('6. Patients'!$C$8:AG$8),0))),0)</f>
        <v>0</v>
      </c>
      <c r="AL28" s="307">
        <f>IFERROR(IF($B28=$DN$7,VLOOKUP($C28,'6. Patients'!$C$10:$AQ$39,COLUMNS('6. Patients'!$C$8:AH$8),0),IF($B28=$DN$8,VLOOKUP($C28,'6. Patients'!$C$43:$AQ$73,COLUMNS('6. Patients'!$C$8:AH$8),0),VLOOKUP($C28,'6. Patients'!$C$78:$AQ$107,COLUMNS('6. Patients'!$C$8:AH$8),0))),0)</f>
        <v>0</v>
      </c>
      <c r="AM28" s="307">
        <f>IFERROR(IF($B28=$DN$7,VLOOKUP($C28,'6. Patients'!$C$10:$AQ$39,COLUMNS('6. Patients'!$C$8:AI$8),0),IF($B28=$DN$8,VLOOKUP($C28,'6. Patients'!$C$43:$AQ$73,COLUMNS('6. Patients'!$C$8:AI$8),0),VLOOKUP($C28,'6. Patients'!$C$78:$AQ$107,COLUMNS('6. Patients'!$C$8:AI$8),0))),0)</f>
        <v>0</v>
      </c>
      <c r="AN28" s="307">
        <f>IFERROR(IF($B28=$DN$7,VLOOKUP($C28,'6. Patients'!$C$10:$AQ$39,COLUMNS('6. Patients'!$C$8:AJ$8),0),IF($B28=$DN$8,VLOOKUP($C28,'6. Patients'!$C$43:$AQ$73,COLUMNS('6. Patients'!$C$8:AJ$8),0),VLOOKUP($C28,'6. Patients'!$C$78:$AQ$107,COLUMNS('6. Patients'!$C$8:AJ$8),0))),0)</f>
        <v>0</v>
      </c>
      <c r="AO28" s="307">
        <f>IFERROR(IF($B28=$DN$7,VLOOKUP($C28,'6. Patients'!$C$10:$AQ$39,COLUMNS('6. Patients'!$C$8:AK$8),0),IF($B28=$DN$8,VLOOKUP($C28,'6. Patients'!$C$43:$AQ$73,COLUMNS('6. Patients'!$C$8:AK$8),0),VLOOKUP($C28,'6. Patients'!$C$78:$AQ$107,COLUMNS('6. Patients'!$C$8:AK$8),0))),0)</f>
        <v>0</v>
      </c>
      <c r="AP28" s="307">
        <f>IFERROR(IF($B28=$DN$7,VLOOKUP($C28,'6. Patients'!$C$10:$AQ$39,COLUMNS('6. Patients'!$C$8:AL$8),0),IF($B28=$DN$8,VLOOKUP($C28,'6. Patients'!$C$43:$AQ$73,COLUMNS('6. Patients'!$C$8:AL$8),0),VLOOKUP($C28,'6. Patients'!$C$78:$AQ$107,COLUMNS('6. Patients'!$C$8:AL$8),0))),0)</f>
        <v>0</v>
      </c>
      <c r="AQ28" s="307">
        <f>IFERROR(IF($B28=$DN$7,VLOOKUP($C28,'6. Patients'!$C$10:$AQ$39,COLUMNS('6. Patients'!$C$8:AM$8),0),IF($B28=$DN$8,VLOOKUP($C28,'6. Patients'!$C$43:$AQ$73,COLUMNS('6. Patients'!$C$8:AM$8),0),VLOOKUP($C28,'6. Patients'!$C$78:$AQ$107,COLUMNS('6. Patients'!$C$8:AM$8),0))),0)</f>
        <v>0</v>
      </c>
      <c r="AR28" s="307">
        <f>IFERROR(IF($B28=$DN$7,VLOOKUP($C28,'6. Patients'!$C$10:$AQ$39,COLUMNS('6. Patients'!$C$8:AN$8),0),IF($B28=$DN$8,VLOOKUP($C28,'6. Patients'!$C$43:$AQ$73,COLUMNS('6. Patients'!$C$8:AN$8),0),VLOOKUP($C28,'6. Patients'!$C$78:$AQ$107,COLUMNS('6. Patients'!$C$8:AN$8),0))),0)</f>
        <v>0</v>
      </c>
      <c r="AS28" s="307">
        <f>IFERROR(IF($B28=$DN$7,VLOOKUP($C28,'6. Patients'!$C$10:$AQ$39,COLUMNS('6. Patients'!$C$8:AO$8),0),IF($B28=$DN$8,VLOOKUP($C28,'6. Patients'!$C$43:$AQ$73,COLUMNS('6. Patients'!$C$8:AO$8),0),VLOOKUP($C28,'6. Patients'!$C$78:$AQ$107,COLUMNS('6. Patients'!$C$8:AO$8),0))),0)</f>
        <v>0</v>
      </c>
      <c r="AT28" s="307">
        <f>IFERROR(IF($B28=$DN$7,VLOOKUP($C28,'6. Patients'!$C$10:$AQ$39,COLUMNS('6. Patients'!$C$8:AP$8),0),IF($B28=$DN$8,VLOOKUP($C28,'6. Patients'!$C$43:$AQ$73,COLUMNS('6. Patients'!$C$8:AP$8),0),VLOOKUP($C28,'6. Patients'!$C$78:$AQ$107,COLUMNS('6. Patients'!$C$8:AP$8),0))),0)</f>
        <v>0</v>
      </c>
      <c r="AU28" s="307">
        <f>IFERROR(IF($B28=$DN$7,VLOOKUP($C28,'6. Patients'!$C$10:$AQ$39,COLUMNS('6. Patients'!$C$8:AQ$8),0),IF($B28=$DN$8,VLOOKUP($C28,'6. Patients'!$C$43:$AQ$73,COLUMNS('6. Patients'!$C$8:AQ$8),0),VLOOKUP($C28,'6. Patients'!$C$78:$AQ$107,COLUMNS('6. Patients'!$C$8:AQ$8),0))),0)</f>
        <v>0</v>
      </c>
      <c r="AV28" s="216"/>
      <c r="AW28" s="216"/>
    </row>
    <row r="29" spans="2:123" x14ac:dyDescent="0.3"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</row>
    <row r="30" spans="2:123" x14ac:dyDescent="0.3">
      <c r="B30" s="405" t="str">
        <f>IF(ISERROR(HLOOKUP("ERROR!",$M$31:$AU$31,1,0)),"","ERROR (see right) --&gt;
Note: If switching away from one regimen to various others, ensure above that there's not switching of more than 100% of the patients of the old regimen in a given period.")</f>
        <v/>
      </c>
      <c r="C30" s="405"/>
      <c r="D30" s="405"/>
      <c r="E30" s="405"/>
      <c r="F30" s="405"/>
      <c r="G30" s="405"/>
      <c r="H30" s="405"/>
      <c r="J30" s="2" t="s">
        <v>310</v>
      </c>
      <c r="AW30" s="2" t="s">
        <v>147</v>
      </c>
      <c r="CI30" s="2" t="s">
        <v>148</v>
      </c>
    </row>
    <row r="31" spans="2:123" ht="15" customHeight="1" x14ac:dyDescent="0.3">
      <c r="B31" s="405"/>
      <c r="C31" s="405"/>
      <c r="D31" s="405"/>
      <c r="E31" s="405"/>
      <c r="F31" s="405"/>
      <c r="G31" s="405"/>
      <c r="H31" s="405"/>
      <c r="L31" s="107" t="e">
        <f>IF(ROUND(SUM(L35:L127),0)=0,0,"ERROR! Column must sum to 0")</f>
        <v>#VALUE!</v>
      </c>
      <c r="M31" s="107" t="e">
        <f t="shared" ref="M31:AU31" si="3">IF(ROUND(SUM(M35:M127),0)=0,0,"ERROR! Column must sum to 0")</f>
        <v>#VALUE!</v>
      </c>
      <c r="N31" s="107" t="e">
        <f t="shared" si="3"/>
        <v>#VALUE!</v>
      </c>
      <c r="O31" s="107" t="e">
        <f t="shared" si="3"/>
        <v>#VALUE!</v>
      </c>
      <c r="P31" s="107" t="e">
        <f t="shared" si="3"/>
        <v>#VALUE!</v>
      </c>
      <c r="Q31" s="107" t="e">
        <f t="shared" si="3"/>
        <v>#VALUE!</v>
      </c>
      <c r="R31" s="107" t="e">
        <f t="shared" si="3"/>
        <v>#VALUE!</v>
      </c>
      <c r="S31" s="107" t="e">
        <f t="shared" si="3"/>
        <v>#VALUE!</v>
      </c>
      <c r="T31" s="107" t="e">
        <f t="shared" si="3"/>
        <v>#VALUE!</v>
      </c>
      <c r="U31" s="107" t="e">
        <f t="shared" si="3"/>
        <v>#VALUE!</v>
      </c>
      <c r="V31" s="107" t="e">
        <f t="shared" si="3"/>
        <v>#VALUE!</v>
      </c>
      <c r="W31" s="107" t="e">
        <f t="shared" si="3"/>
        <v>#VALUE!</v>
      </c>
      <c r="X31" s="107" t="e">
        <f t="shared" si="3"/>
        <v>#VALUE!</v>
      </c>
      <c r="Y31" s="107" t="e">
        <f t="shared" si="3"/>
        <v>#VALUE!</v>
      </c>
      <c r="Z31" s="107" t="e">
        <f t="shared" si="3"/>
        <v>#VALUE!</v>
      </c>
      <c r="AA31" s="107" t="e">
        <f t="shared" si="3"/>
        <v>#VALUE!</v>
      </c>
      <c r="AB31" s="107" t="e">
        <f t="shared" si="3"/>
        <v>#VALUE!</v>
      </c>
      <c r="AC31" s="107" t="e">
        <f t="shared" si="3"/>
        <v>#VALUE!</v>
      </c>
      <c r="AD31" s="107" t="e">
        <f t="shared" si="3"/>
        <v>#VALUE!</v>
      </c>
      <c r="AE31" s="107" t="e">
        <f t="shared" si="3"/>
        <v>#VALUE!</v>
      </c>
      <c r="AF31" s="107" t="e">
        <f t="shared" si="3"/>
        <v>#VALUE!</v>
      </c>
      <c r="AG31" s="107" t="e">
        <f t="shared" si="3"/>
        <v>#VALUE!</v>
      </c>
      <c r="AH31" s="107" t="e">
        <f t="shared" si="3"/>
        <v>#VALUE!</v>
      </c>
      <c r="AI31" s="107" t="e">
        <f t="shared" si="3"/>
        <v>#VALUE!</v>
      </c>
      <c r="AJ31" s="107" t="e">
        <f t="shared" si="3"/>
        <v>#VALUE!</v>
      </c>
      <c r="AK31" s="107" t="e">
        <f t="shared" si="3"/>
        <v>#VALUE!</v>
      </c>
      <c r="AL31" s="107" t="e">
        <f t="shared" si="3"/>
        <v>#VALUE!</v>
      </c>
      <c r="AM31" s="107" t="e">
        <f t="shared" si="3"/>
        <v>#VALUE!</v>
      </c>
      <c r="AN31" s="107" t="e">
        <f t="shared" si="3"/>
        <v>#VALUE!</v>
      </c>
      <c r="AO31" s="107" t="e">
        <f t="shared" si="3"/>
        <v>#VALUE!</v>
      </c>
      <c r="AP31" s="107" t="e">
        <f t="shared" si="3"/>
        <v>#VALUE!</v>
      </c>
      <c r="AQ31" s="107" t="e">
        <f t="shared" si="3"/>
        <v>#VALUE!</v>
      </c>
      <c r="AR31" s="107" t="e">
        <f t="shared" si="3"/>
        <v>#VALUE!</v>
      </c>
      <c r="AS31" s="107" t="e">
        <f t="shared" si="3"/>
        <v>#VALUE!</v>
      </c>
      <c r="AT31" s="107" t="e">
        <f t="shared" si="3"/>
        <v>#VALUE!</v>
      </c>
      <c r="AU31" s="107" t="e">
        <f t="shared" si="3"/>
        <v>#VALUE!</v>
      </c>
    </row>
    <row r="32" spans="2:123" x14ac:dyDescent="0.3">
      <c r="B32" s="405"/>
      <c r="C32" s="405"/>
      <c r="D32" s="405"/>
      <c r="E32" s="405"/>
      <c r="F32" s="405"/>
      <c r="G32" s="405"/>
      <c r="H32" s="405"/>
      <c r="K32" s="103" t="s">
        <v>139</v>
      </c>
      <c r="L32" s="47"/>
      <c r="M32" s="48" t="s">
        <v>56</v>
      </c>
      <c r="N32" s="49"/>
      <c r="O32" s="50"/>
      <c r="P32" s="51" t="s">
        <v>57</v>
      </c>
      <c r="Q32" s="52"/>
      <c r="R32" s="47"/>
      <c r="S32" s="48" t="s">
        <v>58</v>
      </c>
      <c r="T32" s="49"/>
      <c r="U32" s="50"/>
      <c r="V32" s="51" t="s">
        <v>59</v>
      </c>
      <c r="W32" s="52"/>
      <c r="X32" s="47"/>
      <c r="Y32" s="48" t="s">
        <v>60</v>
      </c>
      <c r="Z32" s="49"/>
      <c r="AA32" s="50"/>
      <c r="AB32" s="51" t="s">
        <v>61</v>
      </c>
      <c r="AC32" s="52"/>
      <c r="AD32" s="47"/>
      <c r="AE32" s="48" t="s">
        <v>62</v>
      </c>
      <c r="AF32" s="49"/>
      <c r="AG32" s="50"/>
      <c r="AH32" s="51" t="s">
        <v>63</v>
      </c>
      <c r="AI32" s="52"/>
      <c r="AJ32" s="47"/>
      <c r="AK32" s="48" t="s">
        <v>64</v>
      </c>
      <c r="AL32" s="49"/>
      <c r="AM32" s="50"/>
      <c r="AN32" s="51" t="s">
        <v>65</v>
      </c>
      <c r="AO32" s="52"/>
      <c r="AP32" s="47"/>
      <c r="AQ32" s="48" t="s">
        <v>66</v>
      </c>
      <c r="AR32" s="49"/>
      <c r="AS32" s="50"/>
      <c r="AT32" s="51" t="s">
        <v>67</v>
      </c>
      <c r="AU32" s="52"/>
      <c r="AX32" s="47"/>
      <c r="AY32" s="48" t="s">
        <v>56</v>
      </c>
      <c r="AZ32" s="49"/>
      <c r="BA32" s="50"/>
      <c r="BB32" s="51" t="s">
        <v>57</v>
      </c>
      <c r="BC32" s="52"/>
      <c r="BD32" s="47"/>
      <c r="BE32" s="48" t="s">
        <v>58</v>
      </c>
      <c r="BF32" s="49"/>
      <c r="BG32" s="50"/>
      <c r="BH32" s="51" t="s">
        <v>59</v>
      </c>
      <c r="BI32" s="52"/>
      <c r="BJ32" s="47"/>
      <c r="BK32" s="48" t="s">
        <v>60</v>
      </c>
      <c r="BL32" s="49"/>
      <c r="BM32" s="50"/>
      <c r="BN32" s="51" t="s">
        <v>61</v>
      </c>
      <c r="BO32" s="52"/>
      <c r="BP32" s="47"/>
      <c r="BQ32" s="48" t="s">
        <v>62</v>
      </c>
      <c r="BR32" s="49"/>
      <c r="BS32" s="50"/>
      <c r="BT32" s="51" t="s">
        <v>63</v>
      </c>
      <c r="BU32" s="52"/>
      <c r="BV32" s="47"/>
      <c r="BW32" s="48" t="s">
        <v>64</v>
      </c>
      <c r="BX32" s="49"/>
      <c r="BY32" s="50"/>
      <c r="BZ32" s="51" t="s">
        <v>65</v>
      </c>
      <c r="CA32" s="52"/>
      <c r="CB32" s="47"/>
      <c r="CC32" s="48" t="s">
        <v>66</v>
      </c>
      <c r="CD32" s="49"/>
      <c r="CE32" s="50"/>
      <c r="CF32" s="51" t="s">
        <v>67</v>
      </c>
      <c r="CG32" s="52"/>
      <c r="CJ32" s="47"/>
      <c r="CK32" s="48" t="s">
        <v>56</v>
      </c>
      <c r="CL32" s="49"/>
      <c r="CM32" s="50"/>
      <c r="CN32" s="51" t="s">
        <v>57</v>
      </c>
      <c r="CO32" s="52"/>
      <c r="CP32" s="47"/>
      <c r="CQ32" s="48" t="s">
        <v>58</v>
      </c>
      <c r="CR32" s="49"/>
      <c r="CS32" s="50"/>
      <c r="CT32" s="51" t="s">
        <v>59</v>
      </c>
      <c r="CU32" s="52"/>
      <c r="CV32" s="47"/>
      <c r="CW32" s="48" t="s">
        <v>60</v>
      </c>
      <c r="CX32" s="49"/>
      <c r="CY32" s="50"/>
      <c r="CZ32" s="51" t="s">
        <v>61</v>
      </c>
      <c r="DA32" s="52"/>
      <c r="DB32" s="47"/>
      <c r="DC32" s="48" t="s">
        <v>62</v>
      </c>
      <c r="DD32" s="49"/>
      <c r="DE32" s="50"/>
      <c r="DF32" s="51" t="s">
        <v>63</v>
      </c>
      <c r="DG32" s="52"/>
      <c r="DH32" s="47"/>
      <c r="DI32" s="48" t="s">
        <v>64</v>
      </c>
      <c r="DJ32" s="49"/>
      <c r="DK32" s="50"/>
      <c r="DL32" s="51" t="s">
        <v>65</v>
      </c>
      <c r="DM32" s="52"/>
      <c r="DN32" s="47"/>
      <c r="DO32" s="48" t="s">
        <v>66</v>
      </c>
      <c r="DP32" s="49"/>
      <c r="DQ32" s="50"/>
      <c r="DR32" s="51" t="s">
        <v>67</v>
      </c>
      <c r="DS32" s="52"/>
    </row>
    <row r="33" spans="1:123" x14ac:dyDescent="0.3">
      <c r="B33" s="405"/>
      <c r="C33" s="405"/>
      <c r="D33" s="405"/>
      <c r="E33" s="405"/>
      <c r="F33" s="405"/>
      <c r="G33" s="405"/>
      <c r="H33" s="405"/>
      <c r="K33" s="103" t="s">
        <v>138</v>
      </c>
      <c r="L33" s="53" t="s">
        <v>31</v>
      </c>
      <c r="M33" s="53" t="s">
        <v>32</v>
      </c>
      <c r="N33" s="53" t="s">
        <v>33</v>
      </c>
      <c r="O33" s="53" t="s">
        <v>34</v>
      </c>
      <c r="P33" s="53" t="s">
        <v>35</v>
      </c>
      <c r="Q33" s="53" t="s">
        <v>36</v>
      </c>
      <c r="R33" s="53" t="s">
        <v>37</v>
      </c>
      <c r="S33" s="53" t="s">
        <v>38</v>
      </c>
      <c r="T33" s="53" t="s">
        <v>39</v>
      </c>
      <c r="U33" s="53" t="s">
        <v>40</v>
      </c>
      <c r="V33" s="53" t="s">
        <v>41</v>
      </c>
      <c r="W33" s="53" t="s">
        <v>42</v>
      </c>
      <c r="X33" s="53" t="s">
        <v>43</v>
      </c>
      <c r="Y33" s="53" t="s">
        <v>44</v>
      </c>
      <c r="Z33" s="53" t="s">
        <v>45</v>
      </c>
      <c r="AA33" s="53" t="s">
        <v>46</v>
      </c>
      <c r="AB33" s="53" t="s">
        <v>47</v>
      </c>
      <c r="AC33" s="53" t="s">
        <v>48</v>
      </c>
      <c r="AD33" s="53" t="s">
        <v>49</v>
      </c>
      <c r="AE33" s="53" t="s">
        <v>50</v>
      </c>
      <c r="AF33" s="53" t="s">
        <v>51</v>
      </c>
      <c r="AG33" s="53" t="s">
        <v>52</v>
      </c>
      <c r="AH33" s="53" t="s">
        <v>53</v>
      </c>
      <c r="AI33" s="53" t="s">
        <v>54</v>
      </c>
      <c r="AJ33" s="53" t="s">
        <v>68</v>
      </c>
      <c r="AK33" s="53" t="s">
        <v>69</v>
      </c>
      <c r="AL33" s="53" t="s">
        <v>70</v>
      </c>
      <c r="AM33" s="53" t="s">
        <v>71</v>
      </c>
      <c r="AN33" s="53" t="s">
        <v>72</v>
      </c>
      <c r="AO33" s="53" t="s">
        <v>73</v>
      </c>
      <c r="AP33" s="53" t="s">
        <v>74</v>
      </c>
      <c r="AQ33" s="53" t="s">
        <v>75</v>
      </c>
      <c r="AR33" s="53" t="s">
        <v>76</v>
      </c>
      <c r="AS33" s="53" t="s">
        <v>77</v>
      </c>
      <c r="AT33" s="53" t="s">
        <v>78</v>
      </c>
      <c r="AU33" s="53" t="s">
        <v>79</v>
      </c>
      <c r="AW33" s="106"/>
      <c r="AX33" s="53">
        <v>1</v>
      </c>
      <c r="AY33" s="53">
        <v>2</v>
      </c>
      <c r="AZ33" s="53">
        <v>3</v>
      </c>
      <c r="BA33" s="53">
        <v>4</v>
      </c>
      <c r="BB33" s="53">
        <v>5</v>
      </c>
      <c r="BC33" s="53">
        <v>6</v>
      </c>
      <c r="BD33" s="53">
        <v>7</v>
      </c>
      <c r="BE33" s="53">
        <v>8</v>
      </c>
      <c r="BF33" s="53">
        <v>9</v>
      </c>
      <c r="BG33" s="53">
        <v>10</v>
      </c>
      <c r="BH33" s="53">
        <v>11</v>
      </c>
      <c r="BI33" s="53">
        <v>12</v>
      </c>
      <c r="BJ33" s="53">
        <v>13</v>
      </c>
      <c r="BK33" s="53">
        <v>14</v>
      </c>
      <c r="BL33" s="53">
        <v>15</v>
      </c>
      <c r="BM33" s="53">
        <v>16</v>
      </c>
      <c r="BN33" s="53">
        <v>17</v>
      </c>
      <c r="BO33" s="53">
        <v>18</v>
      </c>
      <c r="BP33" s="53">
        <v>19</v>
      </c>
      <c r="BQ33" s="53">
        <v>20</v>
      </c>
      <c r="BR33" s="53">
        <v>21</v>
      </c>
      <c r="BS33" s="53">
        <v>22</v>
      </c>
      <c r="BT33" s="53">
        <v>23</v>
      </c>
      <c r="BU33" s="53">
        <v>24</v>
      </c>
      <c r="BV33" s="53">
        <v>25</v>
      </c>
      <c r="BW33" s="53">
        <v>26</v>
      </c>
      <c r="BX33" s="53">
        <v>27</v>
      </c>
      <c r="BY33" s="53">
        <v>28</v>
      </c>
      <c r="BZ33" s="53">
        <v>29</v>
      </c>
      <c r="CA33" s="53">
        <v>30</v>
      </c>
      <c r="CB33" s="53">
        <v>31</v>
      </c>
      <c r="CC33" s="53">
        <v>32</v>
      </c>
      <c r="CD33" s="53">
        <v>33</v>
      </c>
      <c r="CE33" s="53">
        <v>34</v>
      </c>
      <c r="CF33" s="53">
        <v>35</v>
      </c>
      <c r="CG33" s="53">
        <v>36</v>
      </c>
      <c r="CH33" s="2"/>
      <c r="CJ33" s="53">
        <v>1</v>
      </c>
      <c r="CK33" s="53">
        <v>2</v>
      </c>
      <c r="CL33" s="53">
        <v>3</v>
      </c>
      <c r="CM33" s="53">
        <v>4</v>
      </c>
      <c r="CN33" s="53">
        <v>5</v>
      </c>
      <c r="CO33" s="53">
        <v>6</v>
      </c>
      <c r="CP33" s="53">
        <v>7</v>
      </c>
      <c r="CQ33" s="53">
        <v>8</v>
      </c>
      <c r="CR33" s="53">
        <v>9</v>
      </c>
      <c r="CS33" s="53">
        <v>10</v>
      </c>
      <c r="CT33" s="53">
        <v>11</v>
      </c>
      <c r="CU33" s="53">
        <v>12</v>
      </c>
      <c r="CV33" s="53">
        <v>13</v>
      </c>
      <c r="CW33" s="53">
        <v>14</v>
      </c>
      <c r="CX33" s="53">
        <v>15</v>
      </c>
      <c r="CY33" s="53">
        <v>16</v>
      </c>
      <c r="CZ33" s="53">
        <v>17</v>
      </c>
      <c r="DA33" s="53">
        <v>18</v>
      </c>
      <c r="DB33" s="53">
        <v>19</v>
      </c>
      <c r="DC33" s="53">
        <v>20</v>
      </c>
      <c r="DD33" s="53">
        <v>21</v>
      </c>
      <c r="DE33" s="53">
        <v>22</v>
      </c>
      <c r="DF33" s="53">
        <v>23</v>
      </c>
      <c r="DG33" s="53">
        <v>24</v>
      </c>
      <c r="DH33" s="53">
        <v>25</v>
      </c>
      <c r="DI33" s="53">
        <v>26</v>
      </c>
      <c r="DJ33" s="53">
        <v>27</v>
      </c>
      <c r="DK33" s="53">
        <v>28</v>
      </c>
      <c r="DL33" s="53">
        <v>29</v>
      </c>
      <c r="DM33" s="53">
        <v>30</v>
      </c>
      <c r="DN33" s="53">
        <v>31</v>
      </c>
      <c r="DO33" s="53">
        <v>32</v>
      </c>
      <c r="DP33" s="53">
        <v>33</v>
      </c>
      <c r="DQ33" s="53">
        <v>34</v>
      </c>
      <c r="DR33" s="53">
        <v>35</v>
      </c>
      <c r="DS33" s="53">
        <v>36</v>
      </c>
    </row>
    <row r="34" spans="1:123" ht="15" customHeight="1" x14ac:dyDescent="0.3">
      <c r="B34" s="406" t="s">
        <v>235</v>
      </c>
      <c r="C34" s="407"/>
      <c r="D34" s="407"/>
      <c r="E34" s="407"/>
      <c r="F34" s="407"/>
      <c r="G34" s="407"/>
      <c r="H34" s="408"/>
      <c r="J34" s="101" t="str">
        <f>DN7</f>
        <v>1st Line</v>
      </c>
      <c r="K34" s="102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7"/>
      <c r="AW34" s="101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7"/>
      <c r="CI34" s="101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</row>
    <row r="35" spans="1:123" x14ac:dyDescent="0.3">
      <c r="B35" s="409"/>
      <c r="C35" s="410"/>
      <c r="D35" s="410"/>
      <c r="E35" s="410"/>
      <c r="F35" s="410"/>
      <c r="G35" s="410"/>
      <c r="H35" s="411"/>
      <c r="J35" s="16" t="str">
        <f>'6. Patients'!C10</f>
        <v>TDF+3TC+EFV</v>
      </c>
      <c r="K35" s="16"/>
      <c r="L35" s="208" t="e">
        <f t="shared" ref="L35:N39" si="4">SUM(AX35,CJ35)</f>
        <v>#VALUE!</v>
      </c>
      <c r="M35" s="208" t="e">
        <f t="shared" si="4"/>
        <v>#VALUE!</v>
      </c>
      <c r="N35" s="208" t="e">
        <f t="shared" si="4"/>
        <v>#VALUE!</v>
      </c>
      <c r="O35" s="208" t="e">
        <f t="shared" ref="O35:O45" si="5">SUM(BA35,CM35)</f>
        <v>#VALUE!</v>
      </c>
      <c r="P35" s="208" t="e">
        <f t="shared" ref="P35:P45" si="6">SUM(BB35,CN35)</f>
        <v>#VALUE!</v>
      </c>
      <c r="Q35" s="208" t="e">
        <f t="shared" ref="Q35:Q45" si="7">SUM(BC35,CO35)</f>
        <v>#VALUE!</v>
      </c>
      <c r="R35" s="208" t="e">
        <f t="shared" ref="R35:R45" si="8">SUM(BD35,CP35)</f>
        <v>#VALUE!</v>
      </c>
      <c r="S35" s="208" t="e">
        <f t="shared" ref="S35:S45" si="9">SUM(BE35,CQ35)</f>
        <v>#VALUE!</v>
      </c>
      <c r="T35" s="208" t="e">
        <f t="shared" ref="T35:T45" si="10">SUM(BF35,CR35)</f>
        <v>#VALUE!</v>
      </c>
      <c r="U35" s="208" t="e">
        <f t="shared" ref="U35:U45" si="11">SUM(BG35,CS35)</f>
        <v>#VALUE!</v>
      </c>
      <c r="V35" s="208" t="e">
        <f t="shared" ref="V35:V45" si="12">SUM(BH35,CT35)</f>
        <v>#VALUE!</v>
      </c>
      <c r="W35" s="208" t="e">
        <f t="shared" ref="W35:AE39" si="13">SUM(BI35,CU35)</f>
        <v>#VALUE!</v>
      </c>
      <c r="X35" s="208" t="e">
        <f t="shared" si="13"/>
        <v>#VALUE!</v>
      </c>
      <c r="Y35" s="208" t="e">
        <f t="shared" si="13"/>
        <v>#VALUE!</v>
      </c>
      <c r="Z35" s="208" t="e">
        <f t="shared" si="13"/>
        <v>#VALUE!</v>
      </c>
      <c r="AA35" s="208" t="e">
        <f t="shared" si="13"/>
        <v>#VALUE!</v>
      </c>
      <c r="AB35" s="208" t="e">
        <f t="shared" si="13"/>
        <v>#VALUE!</v>
      </c>
      <c r="AC35" s="208" t="e">
        <f t="shared" si="13"/>
        <v>#VALUE!</v>
      </c>
      <c r="AD35" s="208" t="e">
        <f t="shared" si="13"/>
        <v>#VALUE!</v>
      </c>
      <c r="AE35" s="208" t="e">
        <f t="shared" si="13"/>
        <v>#VALUE!</v>
      </c>
      <c r="AF35" s="208" t="e">
        <f t="shared" ref="AF35:AO39" si="14">SUM(BR35,DD35)</f>
        <v>#VALUE!</v>
      </c>
      <c r="AG35" s="208" t="e">
        <f t="shared" si="14"/>
        <v>#VALUE!</v>
      </c>
      <c r="AH35" s="208" t="e">
        <f t="shared" si="14"/>
        <v>#VALUE!</v>
      </c>
      <c r="AI35" s="208" t="e">
        <f t="shared" si="14"/>
        <v>#VALUE!</v>
      </c>
      <c r="AJ35" s="208" t="e">
        <f t="shared" si="14"/>
        <v>#VALUE!</v>
      </c>
      <c r="AK35" s="208" t="e">
        <f t="shared" si="14"/>
        <v>#VALUE!</v>
      </c>
      <c r="AL35" s="208" t="e">
        <f t="shared" si="14"/>
        <v>#VALUE!</v>
      </c>
      <c r="AM35" s="208" t="e">
        <f t="shared" si="14"/>
        <v>#VALUE!</v>
      </c>
      <c r="AN35" s="208" t="e">
        <f t="shared" si="14"/>
        <v>#VALUE!</v>
      </c>
      <c r="AO35" s="208" t="e">
        <f t="shared" si="14"/>
        <v>#VALUE!</v>
      </c>
      <c r="AP35" s="208" t="e">
        <f t="shared" ref="AP35:AU39" si="15">SUM(CB35,DN35)</f>
        <v>#VALUE!</v>
      </c>
      <c r="AQ35" s="208" t="e">
        <f t="shared" si="15"/>
        <v>#VALUE!</v>
      </c>
      <c r="AR35" s="208" t="e">
        <f t="shared" si="15"/>
        <v>#VALUE!</v>
      </c>
      <c r="AS35" s="208" t="e">
        <f t="shared" si="15"/>
        <v>#VALUE!</v>
      </c>
      <c r="AT35" s="208" t="e">
        <f t="shared" si="15"/>
        <v>#VALUE!</v>
      </c>
      <c r="AU35" s="208" t="e">
        <f t="shared" si="15"/>
        <v>#VALUE!</v>
      </c>
      <c r="AW35" s="16" t="str">
        <f t="shared" ref="AW35:AW63" si="16">J35</f>
        <v>TDF+3TC+EFV</v>
      </c>
      <c r="AX35" s="105" t="e">
        <f>-MIN(SUMPRODUCT(--($E$9:$E$28&lt;=AX$33),--($B$9:$B$28=$J$34),--($F$9:$F$28&gt;=AX$33),--($C$9:$C$28=$AW35),$H$9:$H$28,K$9:K$28),VLOOKUP($AW35,'6. Patients'!$C$10:$AQ$39,COLUMNS('6. Patients'!$C$9:G$9),0))</f>
        <v>#VALUE!</v>
      </c>
      <c r="AY35" s="105" t="e">
        <f>-MIN(SUMPRODUCT(--($E$9:$E$28&lt;=AY$33),--($B$9:$B$28=$J$34),--($F$9:$F$28&gt;=AY$33),--($C$9:$C$28=$AW35),$H$9:$H$28,L$9:L$28),VLOOKUP($AW35,'6. Patients'!$C$10:$AQ$39,COLUMNS('6. Patients'!$C$9:H$9),0))</f>
        <v>#VALUE!</v>
      </c>
      <c r="AZ35" s="105" t="e">
        <f>-MIN(SUMPRODUCT(--($E$9:$E$28&lt;=AZ$33),--($B$9:$B$28=$J$34),--($F$9:$F$28&gt;=AZ$33),--($C$9:$C$28=$AW35),$H$9:$H$28,M$9:M$28),VLOOKUP($AW35,'6. Patients'!$C$10:$AQ$39,COLUMNS('6. Patients'!$C$9:I$9),0))</f>
        <v>#VALUE!</v>
      </c>
      <c r="BA35" s="105" t="e">
        <f>-MIN(SUMPRODUCT(--($E$9:$E$28&lt;=BA$33),--($B$9:$B$28=$J$34),--($F$9:$F$28&gt;=BA$33),--($C$9:$C$28=$AW35),$H$9:$H$28,N$9:N$28),VLOOKUP($AW35,'6. Patients'!$C$10:$AQ$39,COLUMNS('6. Patients'!$C$9:J$9),0))</f>
        <v>#VALUE!</v>
      </c>
      <c r="BB35" s="105" t="e">
        <f>-MIN(SUMPRODUCT(--($E$9:$E$28&lt;=BB$33),--($B$9:$B$28=$J$34),--($F$9:$F$28&gt;=BB$33),--($C$9:$C$28=$AW35),$H$9:$H$28,O$9:O$28),VLOOKUP($AW35,'6. Patients'!$C$10:$AQ$39,COLUMNS('6. Patients'!$C$9:K$9),0))</f>
        <v>#VALUE!</v>
      </c>
      <c r="BC35" s="105" t="e">
        <f>-MIN(SUMPRODUCT(--($E$9:$E$28&lt;=BC$33),--($B$9:$B$28=$J$34),--($F$9:$F$28&gt;=BC$33),--($C$9:$C$28=$AW35),$H$9:$H$28,P$9:P$28),VLOOKUP($AW35,'6. Patients'!$C$10:$AQ$39,COLUMNS('6. Patients'!$C$9:L$9),0))</f>
        <v>#VALUE!</v>
      </c>
      <c r="BD35" s="105" t="e">
        <f>-MIN(SUMPRODUCT(--($E$9:$E$28&lt;=BD$33),--($B$9:$B$28=$J$34),--($F$9:$F$28&gt;=BD$33),--($C$9:$C$28=$AW35),$H$9:$H$28,Q$9:Q$28),VLOOKUP($AW35,'6. Patients'!$C$10:$AQ$39,COLUMNS('6. Patients'!$C$9:M$9),0))</f>
        <v>#VALUE!</v>
      </c>
      <c r="BE35" s="105" t="e">
        <f>-MIN(SUMPRODUCT(--($E$9:$E$28&lt;=BE$33),--($B$9:$B$28=$J$34),--($F$9:$F$28&gt;=BE$33),--($C$9:$C$28=$AW35),$H$9:$H$28,R$9:R$28),VLOOKUP($AW35,'6. Patients'!$C$10:$AQ$39,COLUMNS('6. Patients'!$C$9:N$9),0))</f>
        <v>#VALUE!</v>
      </c>
      <c r="BF35" s="105" t="e">
        <f>-MIN(SUMPRODUCT(--($E$9:$E$28&lt;=BF$33),--($B$9:$B$28=$J$34),--($F$9:$F$28&gt;=BF$33),--($C$9:$C$28=$AW35),$H$9:$H$28,S$9:S$28),VLOOKUP($AW35,'6. Patients'!$C$10:$AQ$39,COLUMNS('6. Patients'!$C$9:O$9),0))</f>
        <v>#VALUE!</v>
      </c>
      <c r="BG35" s="105" t="e">
        <f>-MIN(SUMPRODUCT(--($E$9:$E$28&lt;=BG$33),--($B$9:$B$28=$J$34),--($F$9:$F$28&gt;=BG$33),--($C$9:$C$28=$AW35),$H$9:$H$28,T$9:T$28),VLOOKUP($AW35,'6. Patients'!$C$10:$AQ$39,COLUMNS('6. Patients'!$C$9:P$9),0))</f>
        <v>#VALUE!</v>
      </c>
      <c r="BH35" s="105" t="e">
        <f>-MIN(SUMPRODUCT(--($E$9:$E$28&lt;=BH$33),--($B$9:$B$28=$J$34),--($F$9:$F$28&gt;=BH$33),--($C$9:$C$28=$AW35),$H$9:$H$28,U$9:U$28),VLOOKUP($AW35,'6. Patients'!$C$10:$AQ$39,COLUMNS('6. Patients'!$C$9:Q$9),0))</f>
        <v>#VALUE!</v>
      </c>
      <c r="BI35" s="105" t="e">
        <f>-MIN(SUMPRODUCT(--($E$9:$E$28&lt;=BI$33),--($B$9:$B$28=$J$34),--($F$9:$F$28&gt;=BI$33),--($C$9:$C$28=$AW35),$H$9:$H$28,V$9:V$28),VLOOKUP($AW35,'6. Patients'!$C$10:$AQ$39,COLUMNS('6. Patients'!$C$9:R$9),0))</f>
        <v>#VALUE!</v>
      </c>
      <c r="BJ35" s="105" t="e">
        <f>-MIN(SUMPRODUCT(--($E$9:$E$28&lt;=BJ$33),--($B$9:$B$28=$J$34),--($F$9:$F$28&gt;=BJ$33),--($C$9:$C$28=$AW35),$H$9:$H$28,W$9:W$28),VLOOKUP($AW35,'6. Patients'!$C$10:$AQ$39,COLUMNS('6. Patients'!$C$9:S$9),0))</f>
        <v>#VALUE!</v>
      </c>
      <c r="BK35" s="105" t="e">
        <f>-MIN(SUMPRODUCT(--($E$9:$E$28&lt;=BK$33),--($B$9:$B$28=$J$34),--($F$9:$F$28&gt;=BK$33),--($C$9:$C$28=$AW35),$H$9:$H$28,X$9:X$28),VLOOKUP($AW35,'6. Patients'!$C$10:$AQ$39,COLUMNS('6. Patients'!$C$9:T$9),0))</f>
        <v>#VALUE!</v>
      </c>
      <c r="BL35" s="105" t="e">
        <f>-MIN(SUMPRODUCT(--($E$9:$E$28&lt;=BL$33),--($B$9:$B$28=$J$34),--($F$9:$F$28&gt;=BL$33),--($C$9:$C$28=$AW35),$H$9:$H$28,Y$9:Y$28),VLOOKUP($AW35,'6. Patients'!$C$10:$AQ$39,COLUMNS('6. Patients'!$C$9:U$9),0))</f>
        <v>#VALUE!</v>
      </c>
      <c r="BM35" s="105" t="e">
        <f>-MIN(SUMPRODUCT(--($E$9:$E$28&lt;=BM$33),--($B$9:$B$28=$J$34),--($F$9:$F$28&gt;=BM$33),--($C$9:$C$28=$AW35),$H$9:$H$28,Z$9:Z$28),VLOOKUP($AW35,'6. Patients'!$C$10:$AQ$39,COLUMNS('6. Patients'!$C$9:V$9),0))</f>
        <v>#VALUE!</v>
      </c>
      <c r="BN35" s="105" t="e">
        <f>-MIN(SUMPRODUCT(--($E$9:$E$28&lt;=BN$33),--($B$9:$B$28=$J$34),--($F$9:$F$28&gt;=BN$33),--($C$9:$C$28=$AW35),$H$9:$H$28,AA$9:AA$28),VLOOKUP($AW35,'6. Patients'!$C$10:$AQ$39,COLUMNS('6. Patients'!$C$9:W$9),0))</f>
        <v>#VALUE!</v>
      </c>
      <c r="BO35" s="105" t="e">
        <f>-MIN(SUMPRODUCT(--($E$9:$E$28&lt;=BO$33),--($B$9:$B$28=$J$34),--($F$9:$F$28&gt;=BO$33),--($C$9:$C$28=$AW35),$H$9:$H$28,AB$9:AB$28),VLOOKUP($AW35,'6. Patients'!$C$10:$AQ$39,COLUMNS('6. Patients'!$C$9:X$9),0))</f>
        <v>#VALUE!</v>
      </c>
      <c r="BP35" s="105" t="e">
        <f>-MIN(SUMPRODUCT(--($E$9:$E$28&lt;=BP$33),--($B$9:$B$28=$J$34),--($F$9:$F$28&gt;=BP$33),--($C$9:$C$28=$AW35),$H$9:$H$28,AC$9:AC$28),VLOOKUP($AW35,'6. Patients'!$C$10:$AQ$39,COLUMNS('6. Patients'!$C$9:Y$9),0))</f>
        <v>#VALUE!</v>
      </c>
      <c r="BQ35" s="105" t="e">
        <f>-MIN(SUMPRODUCT(--($E$9:$E$28&lt;=BQ$33),--($B$9:$B$28=$J$34),--($F$9:$F$28&gt;=BQ$33),--($C$9:$C$28=$AW35),$H$9:$H$28,AD$9:AD$28),VLOOKUP($AW35,'6. Patients'!$C$10:$AQ$39,COLUMNS('6. Patients'!$C$9:Z$9),0))</f>
        <v>#VALUE!</v>
      </c>
      <c r="BR35" s="105" t="e">
        <f>-MIN(SUMPRODUCT(--($E$9:$E$28&lt;=BR$33),--($B$9:$B$28=$J$34),--($F$9:$F$28&gt;=BR$33),--($C$9:$C$28=$AW35),$H$9:$H$28,AE$9:AE$28),VLOOKUP($AW35,'6. Patients'!$C$10:$AQ$39,COLUMNS('6. Patients'!$C$9:AA$9),0))</f>
        <v>#VALUE!</v>
      </c>
      <c r="BS35" s="105" t="e">
        <f>-MIN(SUMPRODUCT(--($E$9:$E$28&lt;=BS$33),--($B$9:$B$28=$J$34),--($F$9:$F$28&gt;=BS$33),--($C$9:$C$28=$AW35),$H$9:$H$28,AF$9:AF$28),VLOOKUP($AW35,'6. Patients'!$C$10:$AQ$39,COLUMNS('6. Patients'!$C$9:AB$9),0))</f>
        <v>#VALUE!</v>
      </c>
      <c r="BT35" s="105" t="e">
        <f>-MIN(SUMPRODUCT(--($E$9:$E$28&lt;=BT$33),--($B$9:$B$28=$J$34),--($F$9:$F$28&gt;=BT$33),--($C$9:$C$28=$AW35),$H$9:$H$28,AG$9:AG$28),VLOOKUP($AW35,'6. Patients'!$C$10:$AQ$39,COLUMNS('6. Patients'!$C$9:AC$9),0))</f>
        <v>#VALUE!</v>
      </c>
      <c r="BU35" s="105" t="e">
        <f>-MIN(SUMPRODUCT(--($E$9:$E$28&lt;=BU$33),--($B$9:$B$28=$J$34),--($F$9:$F$28&gt;=BU$33),--($C$9:$C$28=$AW35),$H$9:$H$28,AH$9:AH$28),VLOOKUP($AW35,'6. Patients'!$C$10:$AQ$39,COLUMNS('6. Patients'!$C$9:AD$9),0))</f>
        <v>#VALUE!</v>
      </c>
      <c r="BV35" s="105" t="e">
        <f>-MIN(SUMPRODUCT(--($E$9:$E$28&lt;=BV$33),--($B$9:$B$28=$J$34),--($F$9:$F$28&gt;=BV$33),--($C$9:$C$28=$AW35),$H$9:$H$28,AI$9:AI$28),VLOOKUP($AW35,'6. Patients'!$C$10:$AQ$39,COLUMNS('6. Patients'!$C$9:AE$9),0))</f>
        <v>#VALUE!</v>
      </c>
      <c r="BW35" s="105" t="e">
        <f>-MIN(SUMPRODUCT(--($E$9:$E$28&lt;=BW$33),--($B$9:$B$28=$J$34),--($F$9:$F$28&gt;=BW$33),--($C$9:$C$28=$AW35),$H$9:$H$28,AJ$9:AJ$28),VLOOKUP($AW35,'6. Patients'!$C$10:$AQ$39,COLUMNS('6. Patients'!$C$9:AF$9),0))</f>
        <v>#VALUE!</v>
      </c>
      <c r="BX35" s="105" t="e">
        <f>-MIN(SUMPRODUCT(--($E$9:$E$28&lt;=BX$33),--($B$9:$B$28=$J$34),--($F$9:$F$28&gt;=BX$33),--($C$9:$C$28=$AW35),$H$9:$H$28,AK$9:AK$28),VLOOKUP($AW35,'6. Patients'!$C$10:$AQ$39,COLUMNS('6. Patients'!$C$9:AG$9),0))</f>
        <v>#VALUE!</v>
      </c>
      <c r="BY35" s="105" t="e">
        <f>-MIN(SUMPRODUCT(--($E$9:$E$28&lt;=BY$33),--($B$9:$B$28=$J$34),--($F$9:$F$28&gt;=BY$33),--($C$9:$C$28=$AW35),$H$9:$H$28,AL$9:AL$28),VLOOKUP($AW35,'6. Patients'!$C$10:$AQ$39,COLUMNS('6. Patients'!$C$9:AH$9),0))</f>
        <v>#VALUE!</v>
      </c>
      <c r="BZ35" s="105" t="e">
        <f>-MIN(SUMPRODUCT(--($E$9:$E$28&lt;=BZ$33),--($B$9:$B$28=$J$34),--($F$9:$F$28&gt;=BZ$33),--($C$9:$C$28=$AW35),$H$9:$H$28,AM$9:AM$28),VLOOKUP($AW35,'6. Patients'!$C$10:$AQ$39,COLUMNS('6. Patients'!$C$9:AI$9),0))</f>
        <v>#VALUE!</v>
      </c>
      <c r="CA35" s="105" t="e">
        <f>-MIN(SUMPRODUCT(--($E$9:$E$28&lt;=CA$33),--($B$9:$B$28=$J$34),--($F$9:$F$28&gt;=CA$33),--($C$9:$C$28=$AW35),$H$9:$H$28,AN$9:AN$28),VLOOKUP($AW35,'6. Patients'!$C$10:$AQ$39,COLUMNS('6. Patients'!$C$9:AJ$9),0))</f>
        <v>#VALUE!</v>
      </c>
      <c r="CB35" s="105" t="e">
        <f>-MIN(SUMPRODUCT(--($E$9:$E$28&lt;=CB$33),--($B$9:$B$28=$J$34),--($F$9:$F$28&gt;=CB$33),--($C$9:$C$28=$AW35),$H$9:$H$28,AO$9:AO$28),VLOOKUP($AW35,'6. Patients'!$C$10:$AQ$39,COLUMNS('6. Patients'!$C$9:AK$9),0))</f>
        <v>#VALUE!</v>
      </c>
      <c r="CC35" s="105" t="e">
        <f>-MIN(SUMPRODUCT(--($E$9:$E$28&lt;=CC$33),--($B$9:$B$28=$J$34),--($F$9:$F$28&gt;=CC$33),--($C$9:$C$28=$AW35),$H$9:$H$28,AP$9:AP$28),VLOOKUP($AW35,'6. Patients'!$C$10:$AQ$39,COLUMNS('6. Patients'!$C$9:AL$9),0))</f>
        <v>#VALUE!</v>
      </c>
      <c r="CD35" s="105" t="e">
        <f>-MIN(SUMPRODUCT(--($E$9:$E$28&lt;=CD$33),--($B$9:$B$28=$J$34),--($F$9:$F$28&gt;=CD$33),--($C$9:$C$28=$AW35),$H$9:$H$28,AQ$9:AQ$28),VLOOKUP($AW35,'6. Patients'!$C$10:$AQ$39,COLUMNS('6. Patients'!$C$9:AM$9),0))</f>
        <v>#VALUE!</v>
      </c>
      <c r="CE35" s="105" t="e">
        <f>-MIN(SUMPRODUCT(--($E$9:$E$28&lt;=CE$33),--($B$9:$B$28=$J$34),--($F$9:$F$28&gt;=CE$33),--($C$9:$C$28=$AW35),$H$9:$H$28,AR$9:AR$28),VLOOKUP($AW35,'6. Patients'!$C$10:$AQ$39,COLUMNS('6. Patients'!$C$9:AN$9),0))</f>
        <v>#VALUE!</v>
      </c>
      <c r="CF35" s="105" t="e">
        <f>-MIN(SUMPRODUCT(--($E$9:$E$28&lt;=CF$33),--($B$9:$B$28=$J$34),--($F$9:$F$28&gt;=CF$33),--($C$9:$C$28=$AW35),$H$9:$H$28,AS$9:AS$28),VLOOKUP($AW35,'6. Patients'!$C$10:$AQ$39,COLUMNS('6. Patients'!$C$9:AO$9),0))</f>
        <v>#VALUE!</v>
      </c>
      <c r="CG35" s="105" t="e">
        <f>-MIN(SUMPRODUCT(--($E$9:$E$28&lt;=CG$33),--($B$9:$B$28=$J$34),--($F$9:$F$28&gt;=CG$33),--($C$9:$C$28=$AW35),$H$9:$H$28,AT$9:AT$28),VLOOKUP($AW35,'6. Patients'!$C$10:$AQ$39,COLUMNS('6. Patients'!$C$9:AP$9),0))</f>
        <v>#VALUE!</v>
      </c>
      <c r="CI35" s="16" t="str">
        <f>AW35</f>
        <v>TDF+3TC+EFV</v>
      </c>
      <c r="CJ35" s="105">
        <f t="shared" ref="CJ35:CJ63" si="17">SUMPRODUCT(--($E$9:$E$28&lt;=CJ$33),--($B$9:$B$28=$J$34),--($F$9:$F$28&gt;=CJ$33),--($D$9:$D$28=$AW35),$H$9:$H$28,K$9:K$28)</f>
        <v>0</v>
      </c>
      <c r="CK35" s="105">
        <f t="shared" ref="CK35:CK63" si="18">SUMPRODUCT(--($E$9:$E$28&lt;=CK$33),--($B$9:$B$28=$J$34),--($F$9:$F$28&gt;=CK$33),--($D$9:$D$28=$AW35),$H$9:$H$28,L$9:L$28)</f>
        <v>0</v>
      </c>
      <c r="CL35" s="105">
        <f t="shared" ref="CL35:CL63" si="19">SUMPRODUCT(--($E$9:$E$28&lt;=CL$33),--($B$9:$B$28=$J$34),--($F$9:$F$28&gt;=CL$33),--($D$9:$D$28=$AW35),$H$9:$H$28,M$9:M$28)</f>
        <v>0</v>
      </c>
      <c r="CM35" s="105">
        <f t="shared" ref="CM35:CM63" si="20">SUMPRODUCT(--($E$9:$E$28&lt;=CM$33),--($B$9:$B$28=$J$34),--($F$9:$F$28&gt;=CM$33),--($D$9:$D$28=$AW35),$H$9:$H$28,N$9:N$28)</f>
        <v>0</v>
      </c>
      <c r="CN35" s="105">
        <f t="shared" ref="CN35:CN63" si="21">SUMPRODUCT(--($E$9:$E$28&lt;=CN$33),--($B$9:$B$28=$J$34),--($F$9:$F$28&gt;=CN$33),--($D$9:$D$28=$AW35),$H$9:$H$28,O$9:O$28)</f>
        <v>0</v>
      </c>
      <c r="CO35" s="105">
        <f t="shared" ref="CO35:CO63" si="22">SUMPRODUCT(--($E$9:$E$28&lt;=CO$33),--($B$9:$B$28=$J$34),--($F$9:$F$28&gt;=CO$33),--($D$9:$D$28=$AW35),$H$9:$H$28,P$9:P$28)</f>
        <v>0</v>
      </c>
      <c r="CP35" s="105">
        <f t="shared" ref="CP35:CP63" si="23">SUMPRODUCT(--($E$9:$E$28&lt;=CP$33),--($B$9:$B$28=$J$34),--($F$9:$F$28&gt;=CP$33),--($D$9:$D$28=$AW35),$H$9:$H$28,Q$9:Q$28)</f>
        <v>0</v>
      </c>
      <c r="CQ35" s="105">
        <f t="shared" ref="CQ35:CQ63" si="24">SUMPRODUCT(--($E$9:$E$28&lt;=CQ$33),--($B$9:$B$28=$J$34),--($F$9:$F$28&gt;=CQ$33),--($D$9:$D$28=$AW35),$H$9:$H$28,R$9:R$28)</f>
        <v>0</v>
      </c>
      <c r="CR35" s="105">
        <f t="shared" ref="CR35:CR63" si="25">SUMPRODUCT(--($E$9:$E$28&lt;=CR$33),--($B$9:$B$28=$J$34),--($F$9:$F$28&gt;=CR$33),--($D$9:$D$28=$AW35),$H$9:$H$28,S$9:S$28)</f>
        <v>0</v>
      </c>
      <c r="CS35" s="105">
        <f t="shared" ref="CS35:CS63" si="26">SUMPRODUCT(--($E$9:$E$28&lt;=CS$33),--($B$9:$B$28=$J$34),--($F$9:$F$28&gt;=CS$33),--($D$9:$D$28=$AW35),$H$9:$H$28,T$9:T$28)</f>
        <v>0</v>
      </c>
      <c r="CT35" s="105">
        <f t="shared" ref="CT35:CT63" si="27">SUMPRODUCT(--($E$9:$E$28&lt;=CT$33),--($B$9:$B$28=$J$34),--($F$9:$F$28&gt;=CT$33),--($D$9:$D$28=$AW35),$H$9:$H$28,U$9:U$28)</f>
        <v>0</v>
      </c>
      <c r="CU35" s="105">
        <f t="shared" ref="CU35:CU63" si="28">SUMPRODUCT(--($E$9:$E$28&lt;=CU$33),--($B$9:$B$28=$J$34),--($F$9:$F$28&gt;=CU$33),--($D$9:$D$28=$AW35),$H$9:$H$28,V$9:V$28)</f>
        <v>0</v>
      </c>
      <c r="CV35" s="105">
        <f t="shared" ref="CV35:CV63" si="29">SUMPRODUCT(--($E$9:$E$28&lt;=CV$33),--($B$9:$B$28=$J$34),--($F$9:$F$28&gt;=CV$33),--($D$9:$D$28=$AW35),$H$9:$H$28,W$9:W$28)</f>
        <v>0</v>
      </c>
      <c r="CW35" s="105">
        <f t="shared" ref="CW35:CW63" si="30">SUMPRODUCT(--($E$9:$E$28&lt;=CW$33),--($B$9:$B$28=$J$34),--($F$9:$F$28&gt;=CW$33),--($D$9:$D$28=$AW35),$H$9:$H$28,X$9:X$28)</f>
        <v>0</v>
      </c>
      <c r="CX35" s="105">
        <f t="shared" ref="CX35:CX63" si="31">SUMPRODUCT(--($E$9:$E$28&lt;=CX$33),--($B$9:$B$28=$J$34),--($F$9:$F$28&gt;=CX$33),--($D$9:$D$28=$AW35),$H$9:$H$28,Y$9:Y$28)</f>
        <v>0</v>
      </c>
      <c r="CY35" s="105">
        <f t="shared" ref="CY35:CY63" si="32">SUMPRODUCT(--($E$9:$E$28&lt;=CY$33),--($B$9:$B$28=$J$34),--($F$9:$F$28&gt;=CY$33),--($D$9:$D$28=$AW35),$H$9:$H$28,Z$9:Z$28)</f>
        <v>0</v>
      </c>
      <c r="CZ35" s="105">
        <f t="shared" ref="CZ35:CZ63" si="33">SUMPRODUCT(--($E$9:$E$28&lt;=CZ$33),--($B$9:$B$28=$J$34),--($F$9:$F$28&gt;=CZ$33),--($D$9:$D$28=$AW35),$H$9:$H$28,AA$9:AA$28)</f>
        <v>0</v>
      </c>
      <c r="DA35" s="105">
        <f t="shared" ref="DA35:DA63" si="34">SUMPRODUCT(--($E$9:$E$28&lt;=DA$33),--($B$9:$B$28=$J$34),--($F$9:$F$28&gt;=DA$33),--($D$9:$D$28=$AW35),$H$9:$H$28,AB$9:AB$28)</f>
        <v>0</v>
      </c>
      <c r="DB35" s="105">
        <f t="shared" ref="DB35:DB63" si="35">SUMPRODUCT(--($E$9:$E$28&lt;=DB$33),--($B$9:$B$28=$J$34),--($F$9:$F$28&gt;=DB$33),--($D$9:$D$28=$AW35),$H$9:$H$28,AC$9:AC$28)</f>
        <v>0</v>
      </c>
      <c r="DC35" s="105">
        <f t="shared" ref="DC35:DC63" si="36">SUMPRODUCT(--($E$9:$E$28&lt;=DC$33),--($B$9:$B$28=$J$34),--($F$9:$F$28&gt;=DC$33),--($D$9:$D$28=$AW35),$H$9:$H$28,AD$9:AD$28)</f>
        <v>0</v>
      </c>
      <c r="DD35" s="105">
        <f t="shared" ref="DD35:DD63" si="37">SUMPRODUCT(--($E$9:$E$28&lt;=DD$33),--($B$9:$B$28=$J$34),--($F$9:$F$28&gt;=DD$33),--($D$9:$D$28=$AW35),$H$9:$H$28,AE$9:AE$28)</f>
        <v>0</v>
      </c>
      <c r="DE35" s="105">
        <f t="shared" ref="DE35:DE63" si="38">SUMPRODUCT(--($E$9:$E$28&lt;=DE$33),--($B$9:$B$28=$J$34),--($F$9:$F$28&gt;=DE$33),--($D$9:$D$28=$AW35),$H$9:$H$28,AF$9:AF$28)</f>
        <v>0</v>
      </c>
      <c r="DF35" s="105">
        <f t="shared" ref="DF35:DF63" si="39">SUMPRODUCT(--($E$9:$E$28&lt;=DF$33),--($B$9:$B$28=$J$34),--($F$9:$F$28&gt;=DF$33),--($D$9:$D$28=$AW35),$H$9:$H$28,AG$9:AG$28)</f>
        <v>0</v>
      </c>
      <c r="DG35" s="105">
        <f t="shared" ref="DG35:DG63" si="40">SUMPRODUCT(--($E$9:$E$28&lt;=DG$33),--($B$9:$B$28=$J$34),--($F$9:$F$28&gt;=DG$33),--($D$9:$D$28=$AW35),$H$9:$H$28,AH$9:AH$28)</f>
        <v>0</v>
      </c>
      <c r="DH35" s="105">
        <f t="shared" ref="DH35:DH63" si="41">SUMPRODUCT(--($E$9:$E$28&lt;=DH$33),--($B$9:$B$28=$J$34),--($F$9:$F$28&gt;=DH$33),--($D$9:$D$28=$AW35),$H$9:$H$28,AI$9:AI$28)</f>
        <v>0</v>
      </c>
      <c r="DI35" s="105">
        <f t="shared" ref="DI35:DI63" si="42">SUMPRODUCT(--($E$9:$E$28&lt;=DI$33),--($B$9:$B$28=$J$34),--($F$9:$F$28&gt;=DI$33),--($D$9:$D$28=$AW35),$H$9:$H$28,AJ$9:AJ$28)</f>
        <v>0</v>
      </c>
      <c r="DJ35" s="105">
        <f t="shared" ref="DJ35:DJ63" si="43">SUMPRODUCT(--($E$9:$E$28&lt;=DJ$33),--($B$9:$B$28=$J$34),--($F$9:$F$28&gt;=DJ$33),--($D$9:$D$28=$AW35),$H$9:$H$28,AK$9:AK$28)</f>
        <v>0</v>
      </c>
      <c r="DK35" s="105">
        <f t="shared" ref="DK35:DK63" si="44">SUMPRODUCT(--($E$9:$E$28&lt;=DK$33),--($B$9:$B$28=$J$34),--($F$9:$F$28&gt;=DK$33),--($D$9:$D$28=$AW35),$H$9:$H$28,AL$9:AL$28)</f>
        <v>0</v>
      </c>
      <c r="DL35" s="105">
        <f t="shared" ref="DL35:DL63" si="45">SUMPRODUCT(--($E$9:$E$28&lt;=DL$33),--($B$9:$B$28=$J$34),--($F$9:$F$28&gt;=DL$33),--($D$9:$D$28=$AW35),$H$9:$H$28,AM$9:AM$28)</f>
        <v>0</v>
      </c>
      <c r="DM35" s="105">
        <f t="shared" ref="DM35:DM63" si="46">SUMPRODUCT(--($E$9:$E$28&lt;=DM$33),--($B$9:$B$28=$J$34),--($F$9:$F$28&gt;=DM$33),--($D$9:$D$28=$AW35),$H$9:$H$28,AN$9:AN$28)</f>
        <v>0</v>
      </c>
      <c r="DN35" s="105">
        <f t="shared" ref="DN35:DN63" si="47">SUMPRODUCT(--($E$9:$E$28&lt;=DN$33),--($B$9:$B$28=$J$34),--($F$9:$F$28&gt;=DN$33),--($D$9:$D$28=$AW35),$H$9:$H$28,AO$9:AO$28)</f>
        <v>0</v>
      </c>
      <c r="DO35" s="105">
        <f t="shared" ref="DO35:DO63" si="48">SUMPRODUCT(--($E$9:$E$28&lt;=DO$33),--($B$9:$B$28=$J$34),--($F$9:$F$28&gt;=DO$33),--($D$9:$D$28=$AW35),$H$9:$H$28,AP$9:AP$28)</f>
        <v>0</v>
      </c>
      <c r="DP35" s="105">
        <f t="shared" ref="DP35:DP63" si="49">SUMPRODUCT(--($E$9:$E$28&lt;=DP$33),--($B$9:$B$28=$J$34),--($F$9:$F$28&gt;=DP$33),--($D$9:$D$28=$AW35),$H$9:$H$28,AQ$9:AQ$28)</f>
        <v>0</v>
      </c>
      <c r="DQ35" s="105">
        <f t="shared" ref="DQ35:DQ63" si="50">SUMPRODUCT(--($E$9:$E$28&lt;=DQ$33),--($B$9:$B$28=$J$34),--($F$9:$F$28&gt;=DQ$33),--($D$9:$D$28=$AW35),$H$9:$H$28,AR$9:AR$28)</f>
        <v>0</v>
      </c>
      <c r="DR35" s="105">
        <f t="shared" ref="DR35:DR63" si="51">SUMPRODUCT(--($E$9:$E$28&lt;=DR$33),--($B$9:$B$28=$J$34),--($F$9:$F$28&gt;=DR$33),--($D$9:$D$28=$AW35),$H$9:$H$28,AS$9:AS$28)</f>
        <v>0</v>
      </c>
      <c r="DS35" s="105">
        <f t="shared" ref="DS35:DS63" si="52">SUMPRODUCT(--($E$9:$E$28&lt;=DS$33),--($B$9:$B$28=$J$34),--($F$9:$F$28&gt;=DS$33),--($D$9:$D$28=$AW35),$H$9:$H$28,AT$9:AT$28)</f>
        <v>0</v>
      </c>
    </row>
    <row r="36" spans="1:123" x14ac:dyDescent="0.3">
      <c r="B36" s="409"/>
      <c r="C36" s="410"/>
      <c r="D36" s="410"/>
      <c r="E36" s="410"/>
      <c r="F36" s="410"/>
      <c r="G36" s="410"/>
      <c r="H36" s="411"/>
      <c r="J36" s="16" t="str">
        <f>'6. Patients'!C11</f>
        <v/>
      </c>
      <c r="K36" s="16"/>
      <c r="L36" s="208" t="e">
        <f t="shared" si="4"/>
        <v>#VALUE!</v>
      </c>
      <c r="M36" s="208" t="e">
        <f t="shared" si="4"/>
        <v>#VALUE!</v>
      </c>
      <c r="N36" s="208" t="e">
        <f t="shared" si="4"/>
        <v>#VALUE!</v>
      </c>
      <c r="O36" s="208" t="e">
        <f t="shared" si="5"/>
        <v>#VALUE!</v>
      </c>
      <c r="P36" s="208" t="e">
        <f t="shared" si="6"/>
        <v>#VALUE!</v>
      </c>
      <c r="Q36" s="208" t="e">
        <f t="shared" si="7"/>
        <v>#VALUE!</v>
      </c>
      <c r="R36" s="208" t="e">
        <f t="shared" si="8"/>
        <v>#VALUE!</v>
      </c>
      <c r="S36" s="208" t="e">
        <f t="shared" si="9"/>
        <v>#VALUE!</v>
      </c>
      <c r="T36" s="208" t="e">
        <f t="shared" si="10"/>
        <v>#VALUE!</v>
      </c>
      <c r="U36" s="208" t="e">
        <f t="shared" si="11"/>
        <v>#VALUE!</v>
      </c>
      <c r="V36" s="208" t="e">
        <f t="shared" si="12"/>
        <v>#VALUE!</v>
      </c>
      <c r="W36" s="208" t="e">
        <f t="shared" si="13"/>
        <v>#VALUE!</v>
      </c>
      <c r="X36" s="208" t="e">
        <f t="shared" si="13"/>
        <v>#VALUE!</v>
      </c>
      <c r="Y36" s="208" t="e">
        <f t="shared" si="13"/>
        <v>#VALUE!</v>
      </c>
      <c r="Z36" s="208" t="e">
        <f t="shared" si="13"/>
        <v>#VALUE!</v>
      </c>
      <c r="AA36" s="208" t="e">
        <f t="shared" si="13"/>
        <v>#VALUE!</v>
      </c>
      <c r="AB36" s="208" t="e">
        <f t="shared" si="13"/>
        <v>#VALUE!</v>
      </c>
      <c r="AC36" s="208" t="e">
        <f t="shared" si="13"/>
        <v>#VALUE!</v>
      </c>
      <c r="AD36" s="208" t="e">
        <f t="shared" si="13"/>
        <v>#VALUE!</v>
      </c>
      <c r="AE36" s="208" t="e">
        <f t="shared" si="13"/>
        <v>#VALUE!</v>
      </c>
      <c r="AF36" s="208" t="e">
        <f t="shared" si="14"/>
        <v>#VALUE!</v>
      </c>
      <c r="AG36" s="208" t="e">
        <f t="shared" si="14"/>
        <v>#VALUE!</v>
      </c>
      <c r="AH36" s="208" t="e">
        <f t="shared" si="14"/>
        <v>#VALUE!</v>
      </c>
      <c r="AI36" s="208" t="e">
        <f t="shared" si="14"/>
        <v>#VALUE!</v>
      </c>
      <c r="AJ36" s="208" t="e">
        <f t="shared" si="14"/>
        <v>#VALUE!</v>
      </c>
      <c r="AK36" s="208" t="e">
        <f t="shared" si="14"/>
        <v>#VALUE!</v>
      </c>
      <c r="AL36" s="208" t="e">
        <f t="shared" si="14"/>
        <v>#VALUE!</v>
      </c>
      <c r="AM36" s="208" t="e">
        <f t="shared" si="14"/>
        <v>#VALUE!</v>
      </c>
      <c r="AN36" s="208" t="e">
        <f t="shared" si="14"/>
        <v>#VALUE!</v>
      </c>
      <c r="AO36" s="208" t="e">
        <f t="shared" si="14"/>
        <v>#VALUE!</v>
      </c>
      <c r="AP36" s="208" t="e">
        <f t="shared" si="15"/>
        <v>#VALUE!</v>
      </c>
      <c r="AQ36" s="208" t="e">
        <f t="shared" si="15"/>
        <v>#VALUE!</v>
      </c>
      <c r="AR36" s="208" t="e">
        <f t="shared" si="15"/>
        <v>#VALUE!</v>
      </c>
      <c r="AS36" s="208" t="e">
        <f t="shared" si="15"/>
        <v>#VALUE!</v>
      </c>
      <c r="AT36" s="208" t="e">
        <f t="shared" si="15"/>
        <v>#VALUE!</v>
      </c>
      <c r="AU36" s="208" t="e">
        <f t="shared" si="15"/>
        <v>#VALUE!</v>
      </c>
      <c r="AW36" s="16" t="str">
        <f t="shared" si="16"/>
        <v/>
      </c>
      <c r="AX36" s="105" t="e">
        <f>-MIN(SUMPRODUCT(--($E$9:$E$28&lt;=AX$33),--($B$9:$B$28=$J$34),--($F$9:$F$28&gt;=AX$33),--($C$9:$C$28=$AW36),$H$9:$H$28,K$9:K$28),VLOOKUP($AW36,'6. Patients'!$C$10:$AQ$39,COLUMNS('6. Patients'!$C$9:G$9),0))</f>
        <v>#VALUE!</v>
      </c>
      <c r="AY36" s="105" t="e">
        <f>-MIN(SUMPRODUCT(--($E$9:$E$28&lt;=AY$33),--($B$9:$B$28=$J$34),--($F$9:$F$28&gt;=AY$33),--($C$9:$C$28=$AW36),$H$9:$H$28,L$9:L$28),VLOOKUP($AW36,'6. Patients'!$C$10:$AQ$39,COLUMNS('6. Patients'!$C$9:H$9),0))</f>
        <v>#VALUE!</v>
      </c>
      <c r="AZ36" s="105" t="e">
        <f>-MIN(SUMPRODUCT(--($E$9:$E$28&lt;=AZ$33),--($B$9:$B$28=$J$34),--($F$9:$F$28&gt;=AZ$33),--($C$9:$C$28=$AW36),$H$9:$H$28,M$9:M$28),VLOOKUP($AW36,'6. Patients'!$C$10:$AQ$39,COLUMNS('6. Patients'!$C$9:I$9),0))</f>
        <v>#VALUE!</v>
      </c>
      <c r="BA36" s="105" t="e">
        <f>-MIN(SUMPRODUCT(--($E$9:$E$28&lt;=BA$33),--($B$9:$B$28=$J$34),--($F$9:$F$28&gt;=BA$33),--($C$9:$C$28=$AW36),$H$9:$H$28,N$9:N$28),VLOOKUP($AW36,'6. Patients'!$C$10:$AQ$39,COLUMNS('6. Patients'!$C$9:J$9),0))</f>
        <v>#VALUE!</v>
      </c>
      <c r="BB36" s="105" t="e">
        <f>-MIN(SUMPRODUCT(--($E$9:$E$28&lt;=BB$33),--($B$9:$B$28=$J$34),--($F$9:$F$28&gt;=BB$33),--($C$9:$C$28=$AW36),$H$9:$H$28,O$9:O$28),VLOOKUP($AW36,'6. Patients'!$C$10:$AQ$39,COLUMNS('6. Patients'!$C$9:K$9),0))</f>
        <v>#VALUE!</v>
      </c>
      <c r="BC36" s="105" t="e">
        <f>-MIN(SUMPRODUCT(--($E$9:$E$28&lt;=BC$33),--($B$9:$B$28=$J$34),--($F$9:$F$28&gt;=BC$33),--($C$9:$C$28=$AW36),$H$9:$H$28,P$9:P$28),VLOOKUP($AW36,'6. Patients'!$C$10:$AQ$39,COLUMNS('6. Patients'!$C$9:L$9),0))</f>
        <v>#VALUE!</v>
      </c>
      <c r="BD36" s="105" t="e">
        <f>-MIN(SUMPRODUCT(--($E$9:$E$28&lt;=BD$33),--($B$9:$B$28=$J$34),--($F$9:$F$28&gt;=BD$33),--($C$9:$C$28=$AW36),$H$9:$H$28,Q$9:Q$28),VLOOKUP($AW36,'6. Patients'!$C$10:$AQ$39,COLUMNS('6. Patients'!$C$9:M$9),0))</f>
        <v>#VALUE!</v>
      </c>
      <c r="BE36" s="105" t="e">
        <f>-MIN(SUMPRODUCT(--($E$9:$E$28&lt;=BE$33),--($B$9:$B$28=$J$34),--($F$9:$F$28&gt;=BE$33),--($C$9:$C$28=$AW36),$H$9:$H$28,R$9:R$28),VLOOKUP($AW36,'6. Patients'!$C$10:$AQ$39,COLUMNS('6. Patients'!$C$9:N$9),0))</f>
        <v>#VALUE!</v>
      </c>
      <c r="BF36" s="105" t="e">
        <f>-MIN(SUMPRODUCT(--($E$9:$E$28&lt;=BF$33),--($B$9:$B$28=$J$34),--($F$9:$F$28&gt;=BF$33),--($C$9:$C$28=$AW36),$H$9:$H$28,S$9:S$28),VLOOKUP($AW36,'6. Patients'!$C$10:$AQ$39,COLUMNS('6. Patients'!$C$9:O$9),0))</f>
        <v>#VALUE!</v>
      </c>
      <c r="BG36" s="105" t="e">
        <f>-MIN(SUMPRODUCT(--($E$9:$E$28&lt;=BG$33),--($B$9:$B$28=$J$34),--($F$9:$F$28&gt;=BG$33),--($C$9:$C$28=$AW36),$H$9:$H$28,T$9:T$28),VLOOKUP($AW36,'6. Patients'!$C$10:$AQ$39,COLUMNS('6. Patients'!$C$9:P$9),0))</f>
        <v>#VALUE!</v>
      </c>
      <c r="BH36" s="105" t="e">
        <f>-MIN(SUMPRODUCT(--($E$9:$E$28&lt;=BH$33),--($B$9:$B$28=$J$34),--($F$9:$F$28&gt;=BH$33),--($C$9:$C$28=$AW36),$H$9:$H$28,U$9:U$28),VLOOKUP($AW36,'6. Patients'!$C$10:$AQ$39,COLUMNS('6. Patients'!$C$9:Q$9),0))</f>
        <v>#VALUE!</v>
      </c>
      <c r="BI36" s="105" t="e">
        <f>-MIN(SUMPRODUCT(--($E$9:$E$28&lt;=BI$33),--($B$9:$B$28=$J$34),--($F$9:$F$28&gt;=BI$33),--($C$9:$C$28=$AW36),$H$9:$H$28,V$9:V$28),VLOOKUP($AW36,'6. Patients'!$C$10:$AQ$39,COLUMNS('6. Patients'!$C$9:R$9),0))</f>
        <v>#VALUE!</v>
      </c>
      <c r="BJ36" s="105" t="e">
        <f>-MIN(SUMPRODUCT(--($E$9:$E$28&lt;=BJ$33),--($B$9:$B$28=$J$34),--($F$9:$F$28&gt;=BJ$33),--($C$9:$C$28=$AW36),$H$9:$H$28,W$9:W$28),VLOOKUP($AW36,'6. Patients'!$C$10:$AQ$39,COLUMNS('6. Patients'!$C$9:S$9),0))</f>
        <v>#VALUE!</v>
      </c>
      <c r="BK36" s="105" t="e">
        <f>-MIN(SUMPRODUCT(--($E$9:$E$28&lt;=BK$33),--($B$9:$B$28=$J$34),--($F$9:$F$28&gt;=BK$33),--($C$9:$C$28=$AW36),$H$9:$H$28,X$9:X$28),VLOOKUP($AW36,'6. Patients'!$C$10:$AQ$39,COLUMNS('6. Patients'!$C$9:T$9),0))</f>
        <v>#VALUE!</v>
      </c>
      <c r="BL36" s="105" t="e">
        <f>-MIN(SUMPRODUCT(--($E$9:$E$28&lt;=BL$33),--($B$9:$B$28=$J$34),--($F$9:$F$28&gt;=BL$33),--($C$9:$C$28=$AW36),$H$9:$H$28,Y$9:Y$28),VLOOKUP($AW36,'6. Patients'!$C$10:$AQ$39,COLUMNS('6. Patients'!$C$9:U$9),0))</f>
        <v>#VALUE!</v>
      </c>
      <c r="BM36" s="105" t="e">
        <f>-MIN(SUMPRODUCT(--($E$9:$E$28&lt;=BM$33),--($B$9:$B$28=$J$34),--($F$9:$F$28&gt;=BM$33),--($C$9:$C$28=$AW36),$H$9:$H$28,Z$9:Z$28),VLOOKUP($AW36,'6. Patients'!$C$10:$AQ$39,COLUMNS('6. Patients'!$C$9:V$9),0))</f>
        <v>#VALUE!</v>
      </c>
      <c r="BN36" s="105" t="e">
        <f>-MIN(SUMPRODUCT(--($E$9:$E$28&lt;=BN$33),--($B$9:$B$28=$J$34),--($F$9:$F$28&gt;=BN$33),--($C$9:$C$28=$AW36),$H$9:$H$28,AA$9:AA$28),VLOOKUP($AW36,'6. Patients'!$C$10:$AQ$39,COLUMNS('6. Patients'!$C$9:W$9),0))</f>
        <v>#VALUE!</v>
      </c>
      <c r="BO36" s="105" t="e">
        <f>-MIN(SUMPRODUCT(--($E$9:$E$28&lt;=BO$33),--($B$9:$B$28=$J$34),--($F$9:$F$28&gt;=BO$33),--($C$9:$C$28=$AW36),$H$9:$H$28,AB$9:AB$28),VLOOKUP($AW36,'6. Patients'!$C$10:$AQ$39,COLUMNS('6. Patients'!$C$9:X$9),0))</f>
        <v>#VALUE!</v>
      </c>
      <c r="BP36" s="105" t="e">
        <f>-MIN(SUMPRODUCT(--($E$9:$E$28&lt;=BP$33),--($B$9:$B$28=$J$34),--($F$9:$F$28&gt;=BP$33),--($C$9:$C$28=$AW36),$H$9:$H$28,AC$9:AC$28),VLOOKUP($AW36,'6. Patients'!$C$10:$AQ$39,COLUMNS('6. Patients'!$C$9:Y$9),0))</f>
        <v>#VALUE!</v>
      </c>
      <c r="BQ36" s="105" t="e">
        <f>-MIN(SUMPRODUCT(--($E$9:$E$28&lt;=BQ$33),--($B$9:$B$28=$J$34),--($F$9:$F$28&gt;=BQ$33),--($C$9:$C$28=$AW36),$H$9:$H$28,AD$9:AD$28),VLOOKUP($AW36,'6. Patients'!$C$10:$AQ$39,COLUMNS('6. Patients'!$C$9:Z$9),0))</f>
        <v>#VALUE!</v>
      </c>
      <c r="BR36" s="105" t="e">
        <f>-MIN(SUMPRODUCT(--($E$9:$E$28&lt;=BR$33),--($B$9:$B$28=$J$34),--($F$9:$F$28&gt;=BR$33),--($C$9:$C$28=$AW36),$H$9:$H$28,AE$9:AE$28),VLOOKUP($AW36,'6. Patients'!$C$10:$AQ$39,COLUMNS('6. Patients'!$C$9:AA$9),0))</f>
        <v>#VALUE!</v>
      </c>
      <c r="BS36" s="105" t="e">
        <f>-MIN(SUMPRODUCT(--($E$9:$E$28&lt;=BS$33),--($B$9:$B$28=$J$34),--($F$9:$F$28&gt;=BS$33),--($C$9:$C$28=$AW36),$H$9:$H$28,AF$9:AF$28),VLOOKUP($AW36,'6. Patients'!$C$10:$AQ$39,COLUMNS('6. Patients'!$C$9:AB$9),0))</f>
        <v>#VALUE!</v>
      </c>
      <c r="BT36" s="105" t="e">
        <f>-MIN(SUMPRODUCT(--($E$9:$E$28&lt;=BT$33),--($B$9:$B$28=$J$34),--($F$9:$F$28&gt;=BT$33),--($C$9:$C$28=$AW36),$H$9:$H$28,AG$9:AG$28),VLOOKUP($AW36,'6. Patients'!$C$10:$AQ$39,COLUMNS('6. Patients'!$C$9:AC$9),0))</f>
        <v>#VALUE!</v>
      </c>
      <c r="BU36" s="105" t="e">
        <f>-MIN(SUMPRODUCT(--($E$9:$E$28&lt;=BU$33),--($B$9:$B$28=$J$34),--($F$9:$F$28&gt;=BU$33),--($C$9:$C$28=$AW36),$H$9:$H$28,AH$9:AH$28),VLOOKUP($AW36,'6. Patients'!$C$10:$AQ$39,COLUMNS('6. Patients'!$C$9:AD$9),0))</f>
        <v>#VALUE!</v>
      </c>
      <c r="BV36" s="105" t="e">
        <f>-MIN(SUMPRODUCT(--($E$9:$E$28&lt;=BV$33),--($B$9:$B$28=$J$34),--($F$9:$F$28&gt;=BV$33),--($C$9:$C$28=$AW36),$H$9:$H$28,AI$9:AI$28),VLOOKUP($AW36,'6. Patients'!$C$10:$AQ$39,COLUMNS('6. Patients'!$C$9:AE$9),0))</f>
        <v>#VALUE!</v>
      </c>
      <c r="BW36" s="105" t="e">
        <f>-MIN(SUMPRODUCT(--($E$9:$E$28&lt;=BW$33),--($B$9:$B$28=$J$34),--($F$9:$F$28&gt;=BW$33),--($C$9:$C$28=$AW36),$H$9:$H$28,AJ$9:AJ$28),VLOOKUP($AW36,'6. Patients'!$C$10:$AQ$39,COLUMNS('6. Patients'!$C$9:AF$9),0))</f>
        <v>#VALUE!</v>
      </c>
      <c r="BX36" s="105" t="e">
        <f>-MIN(SUMPRODUCT(--($E$9:$E$28&lt;=BX$33),--($B$9:$B$28=$J$34),--($F$9:$F$28&gt;=BX$33),--($C$9:$C$28=$AW36),$H$9:$H$28,AK$9:AK$28),VLOOKUP($AW36,'6. Patients'!$C$10:$AQ$39,COLUMNS('6. Patients'!$C$9:AG$9),0))</f>
        <v>#VALUE!</v>
      </c>
      <c r="BY36" s="105" t="e">
        <f>-MIN(SUMPRODUCT(--($E$9:$E$28&lt;=BY$33),--($B$9:$B$28=$J$34),--($F$9:$F$28&gt;=BY$33),--($C$9:$C$28=$AW36),$H$9:$H$28,AL$9:AL$28),VLOOKUP($AW36,'6. Patients'!$C$10:$AQ$39,COLUMNS('6. Patients'!$C$9:AH$9),0))</f>
        <v>#VALUE!</v>
      </c>
      <c r="BZ36" s="105" t="e">
        <f>-MIN(SUMPRODUCT(--($E$9:$E$28&lt;=BZ$33),--($B$9:$B$28=$J$34),--($F$9:$F$28&gt;=BZ$33),--($C$9:$C$28=$AW36),$H$9:$H$28,AM$9:AM$28),VLOOKUP($AW36,'6. Patients'!$C$10:$AQ$39,COLUMNS('6. Patients'!$C$9:AI$9),0))</f>
        <v>#VALUE!</v>
      </c>
      <c r="CA36" s="105" t="e">
        <f>-MIN(SUMPRODUCT(--($E$9:$E$28&lt;=CA$33),--($B$9:$B$28=$J$34),--($F$9:$F$28&gt;=CA$33),--($C$9:$C$28=$AW36),$H$9:$H$28,AN$9:AN$28),VLOOKUP($AW36,'6. Patients'!$C$10:$AQ$39,COLUMNS('6. Patients'!$C$9:AJ$9),0))</f>
        <v>#VALUE!</v>
      </c>
      <c r="CB36" s="105" t="e">
        <f>-MIN(SUMPRODUCT(--($E$9:$E$28&lt;=CB$33),--($B$9:$B$28=$J$34),--($F$9:$F$28&gt;=CB$33),--($C$9:$C$28=$AW36),$H$9:$H$28,AO$9:AO$28),VLOOKUP($AW36,'6. Patients'!$C$10:$AQ$39,COLUMNS('6. Patients'!$C$9:AK$9),0))</f>
        <v>#VALUE!</v>
      </c>
      <c r="CC36" s="105" t="e">
        <f>-MIN(SUMPRODUCT(--($E$9:$E$28&lt;=CC$33),--($B$9:$B$28=$J$34),--($F$9:$F$28&gt;=CC$33),--($C$9:$C$28=$AW36),$H$9:$H$28,AP$9:AP$28),VLOOKUP($AW36,'6. Patients'!$C$10:$AQ$39,COLUMNS('6. Patients'!$C$9:AL$9),0))</f>
        <v>#VALUE!</v>
      </c>
      <c r="CD36" s="105" t="e">
        <f>-MIN(SUMPRODUCT(--($E$9:$E$28&lt;=CD$33),--($B$9:$B$28=$J$34),--($F$9:$F$28&gt;=CD$33),--($C$9:$C$28=$AW36),$H$9:$H$28,AQ$9:AQ$28),VLOOKUP($AW36,'6. Patients'!$C$10:$AQ$39,COLUMNS('6. Patients'!$C$9:AM$9),0))</f>
        <v>#VALUE!</v>
      </c>
      <c r="CE36" s="105" t="e">
        <f>-MIN(SUMPRODUCT(--($E$9:$E$28&lt;=CE$33),--($B$9:$B$28=$J$34),--($F$9:$F$28&gt;=CE$33),--($C$9:$C$28=$AW36),$H$9:$H$28,AR$9:AR$28),VLOOKUP($AW36,'6. Patients'!$C$10:$AQ$39,COLUMNS('6. Patients'!$C$9:AN$9),0))</f>
        <v>#VALUE!</v>
      </c>
      <c r="CF36" s="105" t="e">
        <f>-MIN(SUMPRODUCT(--($E$9:$E$28&lt;=CF$33),--($B$9:$B$28=$J$34),--($F$9:$F$28&gt;=CF$33),--($C$9:$C$28=$AW36),$H$9:$H$28,AS$9:AS$28),VLOOKUP($AW36,'6. Patients'!$C$10:$AQ$39,COLUMNS('6. Patients'!$C$9:AO$9),0))</f>
        <v>#VALUE!</v>
      </c>
      <c r="CG36" s="105" t="e">
        <f>-MIN(SUMPRODUCT(--($E$9:$E$28&lt;=CG$33),--($B$9:$B$28=$J$34),--($F$9:$F$28&gt;=CG$33),--($C$9:$C$28=$AW36),$H$9:$H$28,AT$9:AT$28),VLOOKUP($AW36,'6. Patients'!$C$10:$AQ$39,COLUMNS('6. Patients'!$C$9:AP$9),0))</f>
        <v>#VALUE!</v>
      </c>
      <c r="CI36" s="16" t="str">
        <f t="shared" ref="CI36:CI63" si="53">AW36</f>
        <v/>
      </c>
      <c r="CJ36" s="105">
        <f t="shared" si="17"/>
        <v>0</v>
      </c>
      <c r="CK36" s="105">
        <f t="shared" si="18"/>
        <v>0</v>
      </c>
      <c r="CL36" s="105">
        <f t="shared" si="19"/>
        <v>0</v>
      </c>
      <c r="CM36" s="105">
        <f t="shared" si="20"/>
        <v>0</v>
      </c>
      <c r="CN36" s="105">
        <f t="shared" si="21"/>
        <v>0</v>
      </c>
      <c r="CO36" s="105">
        <f t="shared" si="22"/>
        <v>0</v>
      </c>
      <c r="CP36" s="105">
        <f t="shared" si="23"/>
        <v>0</v>
      </c>
      <c r="CQ36" s="105">
        <f t="shared" si="24"/>
        <v>0</v>
      </c>
      <c r="CR36" s="105">
        <f t="shared" si="25"/>
        <v>0</v>
      </c>
      <c r="CS36" s="105">
        <f t="shared" si="26"/>
        <v>0</v>
      </c>
      <c r="CT36" s="105">
        <f t="shared" si="27"/>
        <v>0</v>
      </c>
      <c r="CU36" s="105">
        <f t="shared" si="28"/>
        <v>0</v>
      </c>
      <c r="CV36" s="105">
        <f t="shared" si="29"/>
        <v>0</v>
      </c>
      <c r="CW36" s="105">
        <f t="shared" si="30"/>
        <v>0</v>
      </c>
      <c r="CX36" s="105">
        <f t="shared" si="31"/>
        <v>0</v>
      </c>
      <c r="CY36" s="105">
        <f t="shared" si="32"/>
        <v>0</v>
      </c>
      <c r="CZ36" s="105">
        <f t="shared" si="33"/>
        <v>0</v>
      </c>
      <c r="DA36" s="105">
        <f t="shared" si="34"/>
        <v>0</v>
      </c>
      <c r="DB36" s="105">
        <f t="shared" si="35"/>
        <v>0</v>
      </c>
      <c r="DC36" s="105">
        <f t="shared" si="36"/>
        <v>0</v>
      </c>
      <c r="DD36" s="105">
        <f t="shared" si="37"/>
        <v>0</v>
      </c>
      <c r="DE36" s="105">
        <f t="shared" si="38"/>
        <v>0</v>
      </c>
      <c r="DF36" s="105">
        <f t="shared" si="39"/>
        <v>0</v>
      </c>
      <c r="DG36" s="105">
        <f t="shared" si="40"/>
        <v>0</v>
      </c>
      <c r="DH36" s="105">
        <f t="shared" si="41"/>
        <v>0</v>
      </c>
      <c r="DI36" s="105">
        <f t="shared" si="42"/>
        <v>0</v>
      </c>
      <c r="DJ36" s="105">
        <f t="shared" si="43"/>
        <v>0</v>
      </c>
      <c r="DK36" s="105">
        <f t="shared" si="44"/>
        <v>0</v>
      </c>
      <c r="DL36" s="105">
        <f t="shared" si="45"/>
        <v>0</v>
      </c>
      <c r="DM36" s="105">
        <f t="shared" si="46"/>
        <v>0</v>
      </c>
      <c r="DN36" s="105">
        <f t="shared" si="47"/>
        <v>0</v>
      </c>
      <c r="DO36" s="105">
        <f t="shared" si="48"/>
        <v>0</v>
      </c>
      <c r="DP36" s="105">
        <f t="shared" si="49"/>
        <v>0</v>
      </c>
      <c r="DQ36" s="105">
        <f t="shared" si="50"/>
        <v>0</v>
      </c>
      <c r="DR36" s="105">
        <f t="shared" si="51"/>
        <v>0</v>
      </c>
      <c r="DS36" s="105">
        <f t="shared" si="52"/>
        <v>0</v>
      </c>
    </row>
    <row r="37" spans="1:123" x14ac:dyDescent="0.3">
      <c r="A37" t="s">
        <v>140</v>
      </c>
      <c r="B37" s="409"/>
      <c r="C37" s="410"/>
      <c r="D37" s="410"/>
      <c r="E37" s="410"/>
      <c r="F37" s="410"/>
      <c r="G37" s="410"/>
      <c r="H37" s="411"/>
      <c r="J37" s="16" t="str">
        <f>'6. Patients'!C12</f>
        <v/>
      </c>
      <c r="K37" s="16"/>
      <c r="L37" s="208" t="e">
        <f t="shared" si="4"/>
        <v>#VALUE!</v>
      </c>
      <c r="M37" s="208" t="e">
        <f t="shared" si="4"/>
        <v>#VALUE!</v>
      </c>
      <c r="N37" s="208" t="e">
        <f t="shared" si="4"/>
        <v>#VALUE!</v>
      </c>
      <c r="O37" s="208" t="e">
        <f t="shared" si="5"/>
        <v>#VALUE!</v>
      </c>
      <c r="P37" s="208" t="e">
        <f t="shared" si="6"/>
        <v>#VALUE!</v>
      </c>
      <c r="Q37" s="208" t="e">
        <f t="shared" si="7"/>
        <v>#VALUE!</v>
      </c>
      <c r="R37" s="208" t="e">
        <f t="shared" si="8"/>
        <v>#VALUE!</v>
      </c>
      <c r="S37" s="208" t="e">
        <f t="shared" si="9"/>
        <v>#VALUE!</v>
      </c>
      <c r="T37" s="208" t="e">
        <f t="shared" si="10"/>
        <v>#VALUE!</v>
      </c>
      <c r="U37" s="208" t="e">
        <f t="shared" si="11"/>
        <v>#VALUE!</v>
      </c>
      <c r="V37" s="208" t="e">
        <f t="shared" si="12"/>
        <v>#VALUE!</v>
      </c>
      <c r="W37" s="208" t="e">
        <f t="shared" si="13"/>
        <v>#VALUE!</v>
      </c>
      <c r="X37" s="208" t="e">
        <f t="shared" si="13"/>
        <v>#VALUE!</v>
      </c>
      <c r="Y37" s="208" t="e">
        <f t="shared" si="13"/>
        <v>#VALUE!</v>
      </c>
      <c r="Z37" s="208" t="e">
        <f t="shared" si="13"/>
        <v>#VALUE!</v>
      </c>
      <c r="AA37" s="208" t="e">
        <f t="shared" si="13"/>
        <v>#VALUE!</v>
      </c>
      <c r="AB37" s="208" t="e">
        <f t="shared" si="13"/>
        <v>#VALUE!</v>
      </c>
      <c r="AC37" s="208" t="e">
        <f t="shared" si="13"/>
        <v>#VALUE!</v>
      </c>
      <c r="AD37" s="208" t="e">
        <f t="shared" si="13"/>
        <v>#VALUE!</v>
      </c>
      <c r="AE37" s="208" t="e">
        <f t="shared" si="13"/>
        <v>#VALUE!</v>
      </c>
      <c r="AF37" s="208" t="e">
        <f t="shared" si="14"/>
        <v>#VALUE!</v>
      </c>
      <c r="AG37" s="208" t="e">
        <f t="shared" si="14"/>
        <v>#VALUE!</v>
      </c>
      <c r="AH37" s="208" t="e">
        <f t="shared" si="14"/>
        <v>#VALUE!</v>
      </c>
      <c r="AI37" s="208" t="e">
        <f t="shared" si="14"/>
        <v>#VALUE!</v>
      </c>
      <c r="AJ37" s="208" t="e">
        <f t="shared" si="14"/>
        <v>#VALUE!</v>
      </c>
      <c r="AK37" s="208" t="e">
        <f t="shared" si="14"/>
        <v>#VALUE!</v>
      </c>
      <c r="AL37" s="208" t="e">
        <f t="shared" si="14"/>
        <v>#VALUE!</v>
      </c>
      <c r="AM37" s="208" t="e">
        <f t="shared" si="14"/>
        <v>#VALUE!</v>
      </c>
      <c r="AN37" s="208" t="e">
        <f t="shared" si="14"/>
        <v>#VALUE!</v>
      </c>
      <c r="AO37" s="208" t="e">
        <f t="shared" si="14"/>
        <v>#VALUE!</v>
      </c>
      <c r="AP37" s="208" t="e">
        <f t="shared" si="15"/>
        <v>#VALUE!</v>
      </c>
      <c r="AQ37" s="208" t="e">
        <f t="shared" si="15"/>
        <v>#VALUE!</v>
      </c>
      <c r="AR37" s="208" t="e">
        <f t="shared" si="15"/>
        <v>#VALUE!</v>
      </c>
      <c r="AS37" s="208" t="e">
        <f t="shared" si="15"/>
        <v>#VALUE!</v>
      </c>
      <c r="AT37" s="208" t="e">
        <f t="shared" si="15"/>
        <v>#VALUE!</v>
      </c>
      <c r="AU37" s="208" t="e">
        <f t="shared" si="15"/>
        <v>#VALUE!</v>
      </c>
      <c r="AW37" s="16" t="str">
        <f t="shared" si="16"/>
        <v/>
      </c>
      <c r="AX37" s="105" t="e">
        <f>-MIN(SUMPRODUCT(--($E$9:$E$28&lt;=AX$33),--($B$9:$B$28=$J$34),--($F$9:$F$28&gt;=AX$33),--($C$9:$C$28=$AW37),$H$9:$H$28,K$9:K$28),VLOOKUP($AW37,'6. Patients'!$C$10:$AQ$39,COLUMNS('6. Patients'!$C$9:G$9),0))</f>
        <v>#VALUE!</v>
      </c>
      <c r="AY37" s="105" t="e">
        <f>-MIN(SUMPRODUCT(--($E$9:$E$28&lt;=AY$33),--($B$9:$B$28=$J$34),--($F$9:$F$28&gt;=AY$33),--($C$9:$C$28=$AW37),$H$9:$H$28,L$9:L$28),VLOOKUP($AW37,'6. Patients'!$C$10:$AQ$39,COLUMNS('6. Patients'!$C$9:H$9),0))</f>
        <v>#VALUE!</v>
      </c>
      <c r="AZ37" s="105" t="e">
        <f>-MIN(SUMPRODUCT(--($E$9:$E$28&lt;=AZ$33),--($B$9:$B$28=$J$34),--($F$9:$F$28&gt;=AZ$33),--($C$9:$C$28=$AW37),$H$9:$H$28,M$9:M$28),VLOOKUP($AW37,'6. Patients'!$C$10:$AQ$39,COLUMNS('6. Patients'!$C$9:I$9),0))</f>
        <v>#VALUE!</v>
      </c>
      <c r="BA37" s="105" t="e">
        <f>-MIN(SUMPRODUCT(--($E$9:$E$28&lt;=BA$33),--($B$9:$B$28=$J$34),--($F$9:$F$28&gt;=BA$33),--($C$9:$C$28=$AW37),$H$9:$H$28,N$9:N$28),VLOOKUP($AW37,'6. Patients'!$C$10:$AQ$39,COLUMNS('6. Patients'!$C$9:J$9),0))</f>
        <v>#VALUE!</v>
      </c>
      <c r="BB37" s="105" t="e">
        <f>-MIN(SUMPRODUCT(--($E$9:$E$28&lt;=BB$33),--($B$9:$B$28=$J$34),--($F$9:$F$28&gt;=BB$33),--($C$9:$C$28=$AW37),$H$9:$H$28,O$9:O$28),VLOOKUP($AW37,'6. Patients'!$C$10:$AQ$39,COLUMNS('6. Patients'!$C$9:K$9),0))</f>
        <v>#VALUE!</v>
      </c>
      <c r="BC37" s="105" t="e">
        <f>-MIN(SUMPRODUCT(--($E$9:$E$28&lt;=BC$33),--($B$9:$B$28=$J$34),--($F$9:$F$28&gt;=BC$33),--($C$9:$C$28=$AW37),$H$9:$H$28,P$9:P$28),VLOOKUP($AW37,'6. Patients'!$C$10:$AQ$39,COLUMNS('6. Patients'!$C$9:L$9),0))</f>
        <v>#VALUE!</v>
      </c>
      <c r="BD37" s="105" t="e">
        <f>-MIN(SUMPRODUCT(--($E$9:$E$28&lt;=BD$33),--($B$9:$B$28=$J$34),--($F$9:$F$28&gt;=BD$33),--($C$9:$C$28=$AW37),$H$9:$H$28,Q$9:Q$28),VLOOKUP($AW37,'6. Patients'!$C$10:$AQ$39,COLUMNS('6. Patients'!$C$9:M$9),0))</f>
        <v>#VALUE!</v>
      </c>
      <c r="BE37" s="105" t="e">
        <f>-MIN(SUMPRODUCT(--($E$9:$E$28&lt;=BE$33),--($B$9:$B$28=$J$34),--($F$9:$F$28&gt;=BE$33),--($C$9:$C$28=$AW37),$H$9:$H$28,R$9:R$28),VLOOKUP($AW37,'6. Patients'!$C$10:$AQ$39,COLUMNS('6. Patients'!$C$9:N$9),0))</f>
        <v>#VALUE!</v>
      </c>
      <c r="BF37" s="105" t="e">
        <f>-MIN(SUMPRODUCT(--($E$9:$E$28&lt;=BF$33),--($B$9:$B$28=$J$34),--($F$9:$F$28&gt;=BF$33),--($C$9:$C$28=$AW37),$H$9:$H$28,S$9:S$28),VLOOKUP($AW37,'6. Patients'!$C$10:$AQ$39,COLUMNS('6. Patients'!$C$9:O$9),0))</f>
        <v>#VALUE!</v>
      </c>
      <c r="BG37" s="105" t="e">
        <f>-MIN(SUMPRODUCT(--($E$9:$E$28&lt;=BG$33),--($B$9:$B$28=$J$34),--($F$9:$F$28&gt;=BG$33),--($C$9:$C$28=$AW37),$H$9:$H$28,T$9:T$28),VLOOKUP($AW37,'6. Patients'!$C$10:$AQ$39,COLUMNS('6. Patients'!$C$9:P$9),0))</f>
        <v>#VALUE!</v>
      </c>
      <c r="BH37" s="105" t="e">
        <f>-MIN(SUMPRODUCT(--($E$9:$E$28&lt;=BH$33),--($B$9:$B$28=$J$34),--($F$9:$F$28&gt;=BH$33),--($C$9:$C$28=$AW37),$H$9:$H$28,U$9:U$28),VLOOKUP($AW37,'6. Patients'!$C$10:$AQ$39,COLUMNS('6. Patients'!$C$9:Q$9),0))</f>
        <v>#VALUE!</v>
      </c>
      <c r="BI37" s="105" t="e">
        <f>-MIN(SUMPRODUCT(--($E$9:$E$28&lt;=BI$33),--($B$9:$B$28=$J$34),--($F$9:$F$28&gt;=BI$33),--($C$9:$C$28=$AW37),$H$9:$H$28,V$9:V$28),VLOOKUP($AW37,'6. Patients'!$C$10:$AQ$39,COLUMNS('6. Patients'!$C$9:R$9),0))</f>
        <v>#VALUE!</v>
      </c>
      <c r="BJ37" s="105" t="e">
        <f>-MIN(SUMPRODUCT(--($E$9:$E$28&lt;=BJ$33),--($B$9:$B$28=$J$34),--($F$9:$F$28&gt;=BJ$33),--($C$9:$C$28=$AW37),$H$9:$H$28,W$9:W$28),VLOOKUP($AW37,'6. Patients'!$C$10:$AQ$39,COLUMNS('6. Patients'!$C$9:S$9),0))</f>
        <v>#VALUE!</v>
      </c>
      <c r="BK37" s="105" t="e">
        <f>-MIN(SUMPRODUCT(--($E$9:$E$28&lt;=BK$33),--($B$9:$B$28=$J$34),--($F$9:$F$28&gt;=BK$33),--($C$9:$C$28=$AW37),$H$9:$H$28,X$9:X$28),VLOOKUP($AW37,'6. Patients'!$C$10:$AQ$39,COLUMNS('6. Patients'!$C$9:T$9),0))</f>
        <v>#VALUE!</v>
      </c>
      <c r="BL37" s="105" t="e">
        <f>-MIN(SUMPRODUCT(--($E$9:$E$28&lt;=BL$33),--($B$9:$B$28=$J$34),--($F$9:$F$28&gt;=BL$33),--($C$9:$C$28=$AW37),$H$9:$H$28,Y$9:Y$28),VLOOKUP($AW37,'6. Patients'!$C$10:$AQ$39,COLUMNS('6. Patients'!$C$9:U$9),0))</f>
        <v>#VALUE!</v>
      </c>
      <c r="BM37" s="105" t="e">
        <f>-MIN(SUMPRODUCT(--($E$9:$E$28&lt;=BM$33),--($B$9:$B$28=$J$34),--($F$9:$F$28&gt;=BM$33),--($C$9:$C$28=$AW37),$H$9:$H$28,Z$9:Z$28),VLOOKUP($AW37,'6. Patients'!$C$10:$AQ$39,COLUMNS('6. Patients'!$C$9:V$9),0))</f>
        <v>#VALUE!</v>
      </c>
      <c r="BN37" s="105" t="e">
        <f>-MIN(SUMPRODUCT(--($E$9:$E$28&lt;=BN$33),--($B$9:$B$28=$J$34),--($F$9:$F$28&gt;=BN$33),--($C$9:$C$28=$AW37),$H$9:$H$28,AA$9:AA$28),VLOOKUP($AW37,'6. Patients'!$C$10:$AQ$39,COLUMNS('6. Patients'!$C$9:W$9),0))</f>
        <v>#VALUE!</v>
      </c>
      <c r="BO37" s="105" t="e">
        <f>-MIN(SUMPRODUCT(--($E$9:$E$28&lt;=BO$33),--($B$9:$B$28=$J$34),--($F$9:$F$28&gt;=BO$33),--($C$9:$C$28=$AW37),$H$9:$H$28,AB$9:AB$28),VLOOKUP($AW37,'6. Patients'!$C$10:$AQ$39,COLUMNS('6. Patients'!$C$9:X$9),0))</f>
        <v>#VALUE!</v>
      </c>
      <c r="BP37" s="105" t="e">
        <f>-MIN(SUMPRODUCT(--($E$9:$E$28&lt;=BP$33),--($B$9:$B$28=$J$34),--($F$9:$F$28&gt;=BP$33),--($C$9:$C$28=$AW37),$H$9:$H$28,AC$9:AC$28),VLOOKUP($AW37,'6. Patients'!$C$10:$AQ$39,COLUMNS('6. Patients'!$C$9:Y$9),0))</f>
        <v>#VALUE!</v>
      </c>
      <c r="BQ37" s="105" t="e">
        <f>-MIN(SUMPRODUCT(--($E$9:$E$28&lt;=BQ$33),--($B$9:$B$28=$J$34),--($F$9:$F$28&gt;=BQ$33),--($C$9:$C$28=$AW37),$H$9:$H$28,AD$9:AD$28),VLOOKUP($AW37,'6. Patients'!$C$10:$AQ$39,COLUMNS('6. Patients'!$C$9:Z$9),0))</f>
        <v>#VALUE!</v>
      </c>
      <c r="BR37" s="105" t="e">
        <f>-MIN(SUMPRODUCT(--($E$9:$E$28&lt;=BR$33),--($B$9:$B$28=$J$34),--($F$9:$F$28&gt;=BR$33),--($C$9:$C$28=$AW37),$H$9:$H$28,AE$9:AE$28),VLOOKUP($AW37,'6. Patients'!$C$10:$AQ$39,COLUMNS('6. Patients'!$C$9:AA$9),0))</f>
        <v>#VALUE!</v>
      </c>
      <c r="BS37" s="105" t="e">
        <f>-MIN(SUMPRODUCT(--($E$9:$E$28&lt;=BS$33),--($B$9:$B$28=$J$34),--($F$9:$F$28&gt;=BS$33),--($C$9:$C$28=$AW37),$H$9:$H$28,AF$9:AF$28),VLOOKUP($AW37,'6. Patients'!$C$10:$AQ$39,COLUMNS('6. Patients'!$C$9:AB$9),0))</f>
        <v>#VALUE!</v>
      </c>
      <c r="BT37" s="105" t="e">
        <f>-MIN(SUMPRODUCT(--($E$9:$E$28&lt;=BT$33),--($B$9:$B$28=$J$34),--($F$9:$F$28&gt;=BT$33),--($C$9:$C$28=$AW37),$H$9:$H$28,AG$9:AG$28),VLOOKUP($AW37,'6. Patients'!$C$10:$AQ$39,COLUMNS('6. Patients'!$C$9:AC$9),0))</f>
        <v>#VALUE!</v>
      </c>
      <c r="BU37" s="105" t="e">
        <f>-MIN(SUMPRODUCT(--($E$9:$E$28&lt;=BU$33),--($B$9:$B$28=$J$34),--($F$9:$F$28&gt;=BU$33),--($C$9:$C$28=$AW37),$H$9:$H$28,AH$9:AH$28),VLOOKUP($AW37,'6. Patients'!$C$10:$AQ$39,COLUMNS('6. Patients'!$C$9:AD$9),0))</f>
        <v>#VALUE!</v>
      </c>
      <c r="BV37" s="105" t="e">
        <f>-MIN(SUMPRODUCT(--($E$9:$E$28&lt;=BV$33),--($B$9:$B$28=$J$34),--($F$9:$F$28&gt;=BV$33),--($C$9:$C$28=$AW37),$H$9:$H$28,AI$9:AI$28),VLOOKUP($AW37,'6. Patients'!$C$10:$AQ$39,COLUMNS('6. Patients'!$C$9:AE$9),0))</f>
        <v>#VALUE!</v>
      </c>
      <c r="BW37" s="105" t="e">
        <f>-MIN(SUMPRODUCT(--($E$9:$E$28&lt;=BW$33),--($B$9:$B$28=$J$34),--($F$9:$F$28&gt;=BW$33),--($C$9:$C$28=$AW37),$H$9:$H$28,AJ$9:AJ$28),VLOOKUP($AW37,'6. Patients'!$C$10:$AQ$39,COLUMNS('6. Patients'!$C$9:AF$9),0))</f>
        <v>#VALUE!</v>
      </c>
      <c r="BX37" s="105" t="e">
        <f>-MIN(SUMPRODUCT(--($E$9:$E$28&lt;=BX$33),--($B$9:$B$28=$J$34),--($F$9:$F$28&gt;=BX$33),--($C$9:$C$28=$AW37),$H$9:$H$28,AK$9:AK$28),VLOOKUP($AW37,'6. Patients'!$C$10:$AQ$39,COLUMNS('6. Patients'!$C$9:AG$9),0))</f>
        <v>#VALUE!</v>
      </c>
      <c r="BY37" s="105" t="e">
        <f>-MIN(SUMPRODUCT(--($E$9:$E$28&lt;=BY$33),--($B$9:$B$28=$J$34),--($F$9:$F$28&gt;=BY$33),--($C$9:$C$28=$AW37),$H$9:$H$28,AL$9:AL$28),VLOOKUP($AW37,'6. Patients'!$C$10:$AQ$39,COLUMNS('6. Patients'!$C$9:AH$9),0))</f>
        <v>#VALUE!</v>
      </c>
      <c r="BZ37" s="105" t="e">
        <f>-MIN(SUMPRODUCT(--($E$9:$E$28&lt;=BZ$33),--($B$9:$B$28=$J$34),--($F$9:$F$28&gt;=BZ$33),--($C$9:$C$28=$AW37),$H$9:$H$28,AM$9:AM$28),VLOOKUP($AW37,'6. Patients'!$C$10:$AQ$39,COLUMNS('6. Patients'!$C$9:AI$9),0))</f>
        <v>#VALUE!</v>
      </c>
      <c r="CA37" s="105" t="e">
        <f>-MIN(SUMPRODUCT(--($E$9:$E$28&lt;=CA$33),--($B$9:$B$28=$J$34),--($F$9:$F$28&gt;=CA$33),--($C$9:$C$28=$AW37),$H$9:$H$28,AN$9:AN$28),VLOOKUP($AW37,'6. Patients'!$C$10:$AQ$39,COLUMNS('6. Patients'!$C$9:AJ$9),0))</f>
        <v>#VALUE!</v>
      </c>
      <c r="CB37" s="105" t="e">
        <f>-MIN(SUMPRODUCT(--($E$9:$E$28&lt;=CB$33),--($B$9:$B$28=$J$34),--($F$9:$F$28&gt;=CB$33),--($C$9:$C$28=$AW37),$H$9:$H$28,AO$9:AO$28),VLOOKUP($AW37,'6. Patients'!$C$10:$AQ$39,COLUMNS('6. Patients'!$C$9:AK$9),0))</f>
        <v>#VALUE!</v>
      </c>
      <c r="CC37" s="105" t="e">
        <f>-MIN(SUMPRODUCT(--($E$9:$E$28&lt;=CC$33),--($B$9:$B$28=$J$34),--($F$9:$F$28&gt;=CC$33),--($C$9:$C$28=$AW37),$H$9:$H$28,AP$9:AP$28),VLOOKUP($AW37,'6. Patients'!$C$10:$AQ$39,COLUMNS('6. Patients'!$C$9:AL$9),0))</f>
        <v>#VALUE!</v>
      </c>
      <c r="CD37" s="105" t="e">
        <f>-MIN(SUMPRODUCT(--($E$9:$E$28&lt;=CD$33),--($B$9:$B$28=$J$34),--($F$9:$F$28&gt;=CD$33),--($C$9:$C$28=$AW37),$H$9:$H$28,AQ$9:AQ$28),VLOOKUP($AW37,'6. Patients'!$C$10:$AQ$39,COLUMNS('6. Patients'!$C$9:AM$9),0))</f>
        <v>#VALUE!</v>
      </c>
      <c r="CE37" s="105" t="e">
        <f>-MIN(SUMPRODUCT(--($E$9:$E$28&lt;=CE$33),--($B$9:$B$28=$J$34),--($F$9:$F$28&gt;=CE$33),--($C$9:$C$28=$AW37),$H$9:$H$28,AR$9:AR$28),VLOOKUP($AW37,'6. Patients'!$C$10:$AQ$39,COLUMNS('6. Patients'!$C$9:AN$9),0))</f>
        <v>#VALUE!</v>
      </c>
      <c r="CF37" s="105" t="e">
        <f>-MIN(SUMPRODUCT(--($E$9:$E$28&lt;=CF$33),--($B$9:$B$28=$J$34),--($F$9:$F$28&gt;=CF$33),--($C$9:$C$28=$AW37),$H$9:$H$28,AS$9:AS$28),VLOOKUP($AW37,'6. Patients'!$C$10:$AQ$39,COLUMNS('6. Patients'!$C$9:AO$9),0))</f>
        <v>#VALUE!</v>
      </c>
      <c r="CG37" s="105" t="e">
        <f>-MIN(SUMPRODUCT(--($E$9:$E$28&lt;=CG$33),--($B$9:$B$28=$J$34),--($F$9:$F$28&gt;=CG$33),--($C$9:$C$28=$AW37),$H$9:$H$28,AT$9:AT$28),VLOOKUP($AW37,'6. Patients'!$C$10:$AQ$39,COLUMNS('6. Patients'!$C$9:AP$9),0))</f>
        <v>#VALUE!</v>
      </c>
      <c r="CI37" s="16" t="str">
        <f t="shared" si="53"/>
        <v/>
      </c>
      <c r="CJ37" s="105">
        <f t="shared" si="17"/>
        <v>0</v>
      </c>
      <c r="CK37" s="105">
        <f t="shared" si="18"/>
        <v>0</v>
      </c>
      <c r="CL37" s="105">
        <f t="shared" si="19"/>
        <v>0</v>
      </c>
      <c r="CM37" s="105">
        <f t="shared" si="20"/>
        <v>0</v>
      </c>
      <c r="CN37" s="105">
        <f t="shared" si="21"/>
        <v>0</v>
      </c>
      <c r="CO37" s="105">
        <f t="shared" si="22"/>
        <v>0</v>
      </c>
      <c r="CP37" s="105">
        <f t="shared" si="23"/>
        <v>0</v>
      </c>
      <c r="CQ37" s="105">
        <f t="shared" si="24"/>
        <v>0</v>
      </c>
      <c r="CR37" s="105">
        <f t="shared" si="25"/>
        <v>0</v>
      </c>
      <c r="CS37" s="105">
        <f t="shared" si="26"/>
        <v>0</v>
      </c>
      <c r="CT37" s="105">
        <f t="shared" si="27"/>
        <v>0</v>
      </c>
      <c r="CU37" s="105">
        <f t="shared" si="28"/>
        <v>0</v>
      </c>
      <c r="CV37" s="105">
        <f t="shared" si="29"/>
        <v>0</v>
      </c>
      <c r="CW37" s="105">
        <f t="shared" si="30"/>
        <v>0</v>
      </c>
      <c r="CX37" s="105">
        <f t="shared" si="31"/>
        <v>0</v>
      </c>
      <c r="CY37" s="105">
        <f t="shared" si="32"/>
        <v>0</v>
      </c>
      <c r="CZ37" s="105">
        <f t="shared" si="33"/>
        <v>0</v>
      </c>
      <c r="DA37" s="105">
        <f t="shared" si="34"/>
        <v>0</v>
      </c>
      <c r="DB37" s="105">
        <f t="shared" si="35"/>
        <v>0</v>
      </c>
      <c r="DC37" s="105">
        <f t="shared" si="36"/>
        <v>0</v>
      </c>
      <c r="DD37" s="105">
        <f t="shared" si="37"/>
        <v>0</v>
      </c>
      <c r="DE37" s="105">
        <f t="shared" si="38"/>
        <v>0</v>
      </c>
      <c r="DF37" s="105">
        <f t="shared" si="39"/>
        <v>0</v>
      </c>
      <c r="DG37" s="105">
        <f t="shared" si="40"/>
        <v>0</v>
      </c>
      <c r="DH37" s="105">
        <f t="shared" si="41"/>
        <v>0</v>
      </c>
      <c r="DI37" s="105">
        <f t="shared" si="42"/>
        <v>0</v>
      </c>
      <c r="DJ37" s="105">
        <f t="shared" si="43"/>
        <v>0</v>
      </c>
      <c r="DK37" s="105">
        <f t="shared" si="44"/>
        <v>0</v>
      </c>
      <c r="DL37" s="105">
        <f t="shared" si="45"/>
        <v>0</v>
      </c>
      <c r="DM37" s="105">
        <f t="shared" si="46"/>
        <v>0</v>
      </c>
      <c r="DN37" s="105">
        <f t="shared" si="47"/>
        <v>0</v>
      </c>
      <c r="DO37" s="105">
        <f t="shared" si="48"/>
        <v>0</v>
      </c>
      <c r="DP37" s="105">
        <f t="shared" si="49"/>
        <v>0</v>
      </c>
      <c r="DQ37" s="105">
        <f t="shared" si="50"/>
        <v>0</v>
      </c>
      <c r="DR37" s="105">
        <f t="shared" si="51"/>
        <v>0</v>
      </c>
      <c r="DS37" s="105">
        <f t="shared" si="52"/>
        <v>0</v>
      </c>
    </row>
    <row r="38" spans="1:123" x14ac:dyDescent="0.3">
      <c r="B38" s="412"/>
      <c r="C38" s="413"/>
      <c r="D38" s="413"/>
      <c r="E38" s="413"/>
      <c r="F38" s="413"/>
      <c r="G38" s="413"/>
      <c r="H38" s="414"/>
      <c r="J38" s="16" t="str">
        <f>'6. Patients'!C13</f>
        <v/>
      </c>
      <c r="K38" s="16"/>
      <c r="L38" s="208" t="e">
        <f t="shared" si="4"/>
        <v>#VALUE!</v>
      </c>
      <c r="M38" s="208" t="e">
        <f t="shared" si="4"/>
        <v>#VALUE!</v>
      </c>
      <c r="N38" s="208" t="e">
        <f t="shared" si="4"/>
        <v>#VALUE!</v>
      </c>
      <c r="O38" s="208" t="e">
        <f t="shared" si="5"/>
        <v>#VALUE!</v>
      </c>
      <c r="P38" s="208" t="e">
        <f t="shared" si="6"/>
        <v>#VALUE!</v>
      </c>
      <c r="Q38" s="208" t="e">
        <f t="shared" si="7"/>
        <v>#VALUE!</v>
      </c>
      <c r="R38" s="208" t="e">
        <f t="shared" si="8"/>
        <v>#VALUE!</v>
      </c>
      <c r="S38" s="208" t="e">
        <f t="shared" si="9"/>
        <v>#VALUE!</v>
      </c>
      <c r="T38" s="208" t="e">
        <f t="shared" si="10"/>
        <v>#VALUE!</v>
      </c>
      <c r="U38" s="208" t="e">
        <f t="shared" si="11"/>
        <v>#VALUE!</v>
      </c>
      <c r="V38" s="208" t="e">
        <f t="shared" si="12"/>
        <v>#VALUE!</v>
      </c>
      <c r="W38" s="208" t="e">
        <f t="shared" si="13"/>
        <v>#VALUE!</v>
      </c>
      <c r="X38" s="208" t="e">
        <f t="shared" si="13"/>
        <v>#VALUE!</v>
      </c>
      <c r="Y38" s="208" t="e">
        <f t="shared" si="13"/>
        <v>#VALUE!</v>
      </c>
      <c r="Z38" s="208" t="e">
        <f t="shared" si="13"/>
        <v>#VALUE!</v>
      </c>
      <c r="AA38" s="208" t="e">
        <f t="shared" si="13"/>
        <v>#VALUE!</v>
      </c>
      <c r="AB38" s="208" t="e">
        <f t="shared" si="13"/>
        <v>#VALUE!</v>
      </c>
      <c r="AC38" s="208" t="e">
        <f t="shared" si="13"/>
        <v>#VALUE!</v>
      </c>
      <c r="AD38" s="208" t="e">
        <f t="shared" si="13"/>
        <v>#VALUE!</v>
      </c>
      <c r="AE38" s="208" t="e">
        <f t="shared" si="13"/>
        <v>#VALUE!</v>
      </c>
      <c r="AF38" s="208" t="e">
        <f t="shared" si="14"/>
        <v>#VALUE!</v>
      </c>
      <c r="AG38" s="208" t="e">
        <f t="shared" si="14"/>
        <v>#VALUE!</v>
      </c>
      <c r="AH38" s="208" t="e">
        <f t="shared" si="14"/>
        <v>#VALUE!</v>
      </c>
      <c r="AI38" s="208" t="e">
        <f t="shared" si="14"/>
        <v>#VALUE!</v>
      </c>
      <c r="AJ38" s="208" t="e">
        <f t="shared" si="14"/>
        <v>#VALUE!</v>
      </c>
      <c r="AK38" s="208" t="e">
        <f t="shared" si="14"/>
        <v>#VALUE!</v>
      </c>
      <c r="AL38" s="208" t="e">
        <f t="shared" si="14"/>
        <v>#VALUE!</v>
      </c>
      <c r="AM38" s="208" t="e">
        <f t="shared" si="14"/>
        <v>#VALUE!</v>
      </c>
      <c r="AN38" s="208" t="e">
        <f t="shared" si="14"/>
        <v>#VALUE!</v>
      </c>
      <c r="AO38" s="208" t="e">
        <f t="shared" si="14"/>
        <v>#VALUE!</v>
      </c>
      <c r="AP38" s="208" t="e">
        <f t="shared" si="15"/>
        <v>#VALUE!</v>
      </c>
      <c r="AQ38" s="208" t="e">
        <f t="shared" si="15"/>
        <v>#VALUE!</v>
      </c>
      <c r="AR38" s="208" t="e">
        <f t="shared" si="15"/>
        <v>#VALUE!</v>
      </c>
      <c r="AS38" s="208" t="e">
        <f t="shared" si="15"/>
        <v>#VALUE!</v>
      </c>
      <c r="AT38" s="208" t="e">
        <f t="shared" si="15"/>
        <v>#VALUE!</v>
      </c>
      <c r="AU38" s="208" t="e">
        <f t="shared" si="15"/>
        <v>#VALUE!</v>
      </c>
      <c r="AW38" s="16" t="str">
        <f t="shared" si="16"/>
        <v/>
      </c>
      <c r="AX38" s="105" t="e">
        <f>-MIN(SUMPRODUCT(--($E$9:$E$28&lt;=AX$33),--($B$9:$B$28=$J$34),--($F$9:$F$28&gt;=AX$33),--($C$9:$C$28=$AW38),$H$9:$H$28,K$9:K$28),VLOOKUP($AW38,'6. Patients'!$C$10:$AQ$39,COLUMNS('6. Patients'!$C$9:G$9),0))</f>
        <v>#VALUE!</v>
      </c>
      <c r="AY38" s="105" t="e">
        <f>-MIN(SUMPRODUCT(--($E$9:$E$28&lt;=AY$33),--($B$9:$B$28=$J$34),--($F$9:$F$28&gt;=AY$33),--($C$9:$C$28=$AW38),$H$9:$H$28,L$9:L$28),VLOOKUP($AW38,'6. Patients'!$C$10:$AQ$39,COLUMNS('6. Patients'!$C$9:H$9),0))</f>
        <v>#VALUE!</v>
      </c>
      <c r="AZ38" s="105" t="e">
        <f>-MIN(SUMPRODUCT(--($E$9:$E$28&lt;=AZ$33),--($B$9:$B$28=$J$34),--($F$9:$F$28&gt;=AZ$33),--($C$9:$C$28=$AW38),$H$9:$H$28,M$9:M$28),VLOOKUP($AW38,'6. Patients'!$C$10:$AQ$39,COLUMNS('6. Patients'!$C$9:I$9),0))</f>
        <v>#VALUE!</v>
      </c>
      <c r="BA38" s="105" t="e">
        <f>-MIN(SUMPRODUCT(--($E$9:$E$28&lt;=BA$33),--($B$9:$B$28=$J$34),--($F$9:$F$28&gt;=BA$33),--($C$9:$C$28=$AW38),$H$9:$H$28,N$9:N$28),VLOOKUP($AW38,'6. Patients'!$C$10:$AQ$39,COLUMNS('6. Patients'!$C$9:J$9),0))</f>
        <v>#VALUE!</v>
      </c>
      <c r="BB38" s="105" t="e">
        <f>-MIN(SUMPRODUCT(--($E$9:$E$28&lt;=BB$33),--($B$9:$B$28=$J$34),--($F$9:$F$28&gt;=BB$33),--($C$9:$C$28=$AW38),$H$9:$H$28,O$9:O$28),VLOOKUP($AW38,'6. Patients'!$C$10:$AQ$39,COLUMNS('6. Patients'!$C$9:K$9),0))</f>
        <v>#VALUE!</v>
      </c>
      <c r="BC38" s="105" t="e">
        <f>-MIN(SUMPRODUCT(--($E$9:$E$28&lt;=BC$33),--($B$9:$B$28=$J$34),--($F$9:$F$28&gt;=BC$33),--($C$9:$C$28=$AW38),$H$9:$H$28,P$9:P$28),VLOOKUP($AW38,'6. Patients'!$C$10:$AQ$39,COLUMNS('6. Patients'!$C$9:L$9),0))</f>
        <v>#VALUE!</v>
      </c>
      <c r="BD38" s="105" t="e">
        <f>-MIN(SUMPRODUCT(--($E$9:$E$28&lt;=BD$33),--($B$9:$B$28=$J$34),--($F$9:$F$28&gt;=BD$33),--($C$9:$C$28=$AW38),$H$9:$H$28,Q$9:Q$28),VLOOKUP($AW38,'6. Patients'!$C$10:$AQ$39,COLUMNS('6. Patients'!$C$9:M$9),0))</f>
        <v>#VALUE!</v>
      </c>
      <c r="BE38" s="105" t="e">
        <f>-MIN(SUMPRODUCT(--($E$9:$E$28&lt;=BE$33),--($B$9:$B$28=$J$34),--($F$9:$F$28&gt;=BE$33),--($C$9:$C$28=$AW38),$H$9:$H$28,R$9:R$28),VLOOKUP($AW38,'6. Patients'!$C$10:$AQ$39,COLUMNS('6. Patients'!$C$9:N$9),0))</f>
        <v>#VALUE!</v>
      </c>
      <c r="BF38" s="105" t="e">
        <f>-MIN(SUMPRODUCT(--($E$9:$E$28&lt;=BF$33),--($B$9:$B$28=$J$34),--($F$9:$F$28&gt;=BF$33),--($C$9:$C$28=$AW38),$H$9:$H$28,S$9:S$28),VLOOKUP($AW38,'6. Patients'!$C$10:$AQ$39,COLUMNS('6. Patients'!$C$9:O$9),0))</f>
        <v>#VALUE!</v>
      </c>
      <c r="BG38" s="105" t="e">
        <f>-MIN(SUMPRODUCT(--($E$9:$E$28&lt;=BG$33),--($B$9:$B$28=$J$34),--($F$9:$F$28&gt;=BG$33),--($C$9:$C$28=$AW38),$H$9:$H$28,T$9:T$28),VLOOKUP($AW38,'6. Patients'!$C$10:$AQ$39,COLUMNS('6. Patients'!$C$9:P$9),0))</f>
        <v>#VALUE!</v>
      </c>
      <c r="BH38" s="105" t="e">
        <f>-MIN(SUMPRODUCT(--($E$9:$E$28&lt;=BH$33),--($B$9:$B$28=$J$34),--($F$9:$F$28&gt;=BH$33),--($C$9:$C$28=$AW38),$H$9:$H$28,U$9:U$28),VLOOKUP($AW38,'6. Patients'!$C$10:$AQ$39,COLUMNS('6. Patients'!$C$9:Q$9),0))</f>
        <v>#VALUE!</v>
      </c>
      <c r="BI38" s="105" t="e">
        <f>-MIN(SUMPRODUCT(--($E$9:$E$28&lt;=BI$33),--($B$9:$B$28=$J$34),--($F$9:$F$28&gt;=BI$33),--($C$9:$C$28=$AW38),$H$9:$H$28,V$9:V$28),VLOOKUP($AW38,'6. Patients'!$C$10:$AQ$39,COLUMNS('6. Patients'!$C$9:R$9),0))</f>
        <v>#VALUE!</v>
      </c>
      <c r="BJ38" s="105" t="e">
        <f>-MIN(SUMPRODUCT(--($E$9:$E$28&lt;=BJ$33),--($B$9:$B$28=$J$34),--($F$9:$F$28&gt;=BJ$33),--($C$9:$C$28=$AW38),$H$9:$H$28,W$9:W$28),VLOOKUP($AW38,'6. Patients'!$C$10:$AQ$39,COLUMNS('6. Patients'!$C$9:S$9),0))</f>
        <v>#VALUE!</v>
      </c>
      <c r="BK38" s="105" t="e">
        <f>-MIN(SUMPRODUCT(--($E$9:$E$28&lt;=BK$33),--($B$9:$B$28=$J$34),--($F$9:$F$28&gt;=BK$33),--($C$9:$C$28=$AW38),$H$9:$H$28,X$9:X$28),VLOOKUP($AW38,'6. Patients'!$C$10:$AQ$39,COLUMNS('6. Patients'!$C$9:T$9),0))</f>
        <v>#VALUE!</v>
      </c>
      <c r="BL38" s="105" t="e">
        <f>-MIN(SUMPRODUCT(--($E$9:$E$28&lt;=BL$33),--($B$9:$B$28=$J$34),--($F$9:$F$28&gt;=BL$33),--($C$9:$C$28=$AW38),$H$9:$H$28,Y$9:Y$28),VLOOKUP($AW38,'6. Patients'!$C$10:$AQ$39,COLUMNS('6. Patients'!$C$9:U$9),0))</f>
        <v>#VALUE!</v>
      </c>
      <c r="BM38" s="105" t="e">
        <f>-MIN(SUMPRODUCT(--($E$9:$E$28&lt;=BM$33),--($B$9:$B$28=$J$34),--($F$9:$F$28&gt;=BM$33),--($C$9:$C$28=$AW38),$H$9:$H$28,Z$9:Z$28),VLOOKUP($AW38,'6. Patients'!$C$10:$AQ$39,COLUMNS('6. Patients'!$C$9:V$9),0))</f>
        <v>#VALUE!</v>
      </c>
      <c r="BN38" s="105" t="e">
        <f>-MIN(SUMPRODUCT(--($E$9:$E$28&lt;=BN$33),--($B$9:$B$28=$J$34),--($F$9:$F$28&gt;=BN$33),--($C$9:$C$28=$AW38),$H$9:$H$28,AA$9:AA$28),VLOOKUP($AW38,'6. Patients'!$C$10:$AQ$39,COLUMNS('6. Patients'!$C$9:W$9),0))</f>
        <v>#VALUE!</v>
      </c>
      <c r="BO38" s="105" t="e">
        <f>-MIN(SUMPRODUCT(--($E$9:$E$28&lt;=BO$33),--($B$9:$B$28=$J$34),--($F$9:$F$28&gt;=BO$33),--($C$9:$C$28=$AW38),$H$9:$H$28,AB$9:AB$28),VLOOKUP($AW38,'6. Patients'!$C$10:$AQ$39,COLUMNS('6. Patients'!$C$9:X$9),0))</f>
        <v>#VALUE!</v>
      </c>
      <c r="BP38" s="105" t="e">
        <f>-MIN(SUMPRODUCT(--($E$9:$E$28&lt;=BP$33),--($B$9:$B$28=$J$34),--($F$9:$F$28&gt;=BP$33),--($C$9:$C$28=$AW38),$H$9:$H$28,AC$9:AC$28),VLOOKUP($AW38,'6. Patients'!$C$10:$AQ$39,COLUMNS('6. Patients'!$C$9:Y$9),0))</f>
        <v>#VALUE!</v>
      </c>
      <c r="BQ38" s="105" t="e">
        <f>-MIN(SUMPRODUCT(--($E$9:$E$28&lt;=BQ$33),--($B$9:$B$28=$J$34),--($F$9:$F$28&gt;=BQ$33),--($C$9:$C$28=$AW38),$H$9:$H$28,AD$9:AD$28),VLOOKUP($AW38,'6. Patients'!$C$10:$AQ$39,COLUMNS('6. Patients'!$C$9:Z$9),0))</f>
        <v>#VALUE!</v>
      </c>
      <c r="BR38" s="105" t="e">
        <f>-MIN(SUMPRODUCT(--($E$9:$E$28&lt;=BR$33),--($B$9:$B$28=$J$34),--($F$9:$F$28&gt;=BR$33),--($C$9:$C$28=$AW38),$H$9:$H$28,AE$9:AE$28),VLOOKUP($AW38,'6. Patients'!$C$10:$AQ$39,COLUMNS('6. Patients'!$C$9:AA$9),0))</f>
        <v>#VALUE!</v>
      </c>
      <c r="BS38" s="105" t="e">
        <f>-MIN(SUMPRODUCT(--($E$9:$E$28&lt;=BS$33),--($B$9:$B$28=$J$34),--($F$9:$F$28&gt;=BS$33),--($C$9:$C$28=$AW38),$H$9:$H$28,AF$9:AF$28),VLOOKUP($AW38,'6. Patients'!$C$10:$AQ$39,COLUMNS('6. Patients'!$C$9:AB$9),0))</f>
        <v>#VALUE!</v>
      </c>
      <c r="BT38" s="105" t="e">
        <f>-MIN(SUMPRODUCT(--($E$9:$E$28&lt;=BT$33),--($B$9:$B$28=$J$34),--($F$9:$F$28&gt;=BT$33),--($C$9:$C$28=$AW38),$H$9:$H$28,AG$9:AG$28),VLOOKUP($AW38,'6. Patients'!$C$10:$AQ$39,COLUMNS('6. Patients'!$C$9:AC$9),0))</f>
        <v>#VALUE!</v>
      </c>
      <c r="BU38" s="105" t="e">
        <f>-MIN(SUMPRODUCT(--($E$9:$E$28&lt;=BU$33),--($B$9:$B$28=$J$34),--($F$9:$F$28&gt;=BU$33),--($C$9:$C$28=$AW38),$H$9:$H$28,AH$9:AH$28),VLOOKUP($AW38,'6. Patients'!$C$10:$AQ$39,COLUMNS('6. Patients'!$C$9:AD$9),0))</f>
        <v>#VALUE!</v>
      </c>
      <c r="BV38" s="105" t="e">
        <f>-MIN(SUMPRODUCT(--($E$9:$E$28&lt;=BV$33),--($B$9:$B$28=$J$34),--($F$9:$F$28&gt;=BV$33),--($C$9:$C$28=$AW38),$H$9:$H$28,AI$9:AI$28),VLOOKUP($AW38,'6. Patients'!$C$10:$AQ$39,COLUMNS('6. Patients'!$C$9:AE$9),0))</f>
        <v>#VALUE!</v>
      </c>
      <c r="BW38" s="105" t="e">
        <f>-MIN(SUMPRODUCT(--($E$9:$E$28&lt;=BW$33),--($B$9:$B$28=$J$34),--($F$9:$F$28&gt;=BW$33),--($C$9:$C$28=$AW38),$H$9:$H$28,AJ$9:AJ$28),VLOOKUP($AW38,'6. Patients'!$C$10:$AQ$39,COLUMNS('6. Patients'!$C$9:AF$9),0))</f>
        <v>#VALUE!</v>
      </c>
      <c r="BX38" s="105" t="e">
        <f>-MIN(SUMPRODUCT(--($E$9:$E$28&lt;=BX$33),--($B$9:$B$28=$J$34),--($F$9:$F$28&gt;=BX$33),--($C$9:$C$28=$AW38),$H$9:$H$28,AK$9:AK$28),VLOOKUP($AW38,'6. Patients'!$C$10:$AQ$39,COLUMNS('6. Patients'!$C$9:AG$9),0))</f>
        <v>#VALUE!</v>
      </c>
      <c r="BY38" s="105" t="e">
        <f>-MIN(SUMPRODUCT(--($E$9:$E$28&lt;=BY$33),--($B$9:$B$28=$J$34),--($F$9:$F$28&gt;=BY$33),--($C$9:$C$28=$AW38),$H$9:$H$28,AL$9:AL$28),VLOOKUP($AW38,'6. Patients'!$C$10:$AQ$39,COLUMNS('6. Patients'!$C$9:AH$9),0))</f>
        <v>#VALUE!</v>
      </c>
      <c r="BZ38" s="105" t="e">
        <f>-MIN(SUMPRODUCT(--($E$9:$E$28&lt;=BZ$33),--($B$9:$B$28=$J$34),--($F$9:$F$28&gt;=BZ$33),--($C$9:$C$28=$AW38),$H$9:$H$28,AM$9:AM$28),VLOOKUP($AW38,'6. Patients'!$C$10:$AQ$39,COLUMNS('6. Patients'!$C$9:AI$9),0))</f>
        <v>#VALUE!</v>
      </c>
      <c r="CA38" s="105" t="e">
        <f>-MIN(SUMPRODUCT(--($E$9:$E$28&lt;=CA$33),--($B$9:$B$28=$J$34),--($F$9:$F$28&gt;=CA$33),--($C$9:$C$28=$AW38),$H$9:$H$28,AN$9:AN$28),VLOOKUP($AW38,'6. Patients'!$C$10:$AQ$39,COLUMNS('6. Patients'!$C$9:AJ$9),0))</f>
        <v>#VALUE!</v>
      </c>
      <c r="CB38" s="105" t="e">
        <f>-MIN(SUMPRODUCT(--($E$9:$E$28&lt;=CB$33),--($B$9:$B$28=$J$34),--($F$9:$F$28&gt;=CB$33),--($C$9:$C$28=$AW38),$H$9:$H$28,AO$9:AO$28),VLOOKUP($AW38,'6. Patients'!$C$10:$AQ$39,COLUMNS('6. Patients'!$C$9:AK$9),0))</f>
        <v>#VALUE!</v>
      </c>
      <c r="CC38" s="105" t="e">
        <f>-MIN(SUMPRODUCT(--($E$9:$E$28&lt;=CC$33),--($B$9:$B$28=$J$34),--($F$9:$F$28&gt;=CC$33),--($C$9:$C$28=$AW38),$H$9:$H$28,AP$9:AP$28),VLOOKUP($AW38,'6. Patients'!$C$10:$AQ$39,COLUMNS('6. Patients'!$C$9:AL$9),0))</f>
        <v>#VALUE!</v>
      </c>
      <c r="CD38" s="105" t="e">
        <f>-MIN(SUMPRODUCT(--($E$9:$E$28&lt;=CD$33),--($B$9:$B$28=$J$34),--($F$9:$F$28&gt;=CD$33),--($C$9:$C$28=$AW38),$H$9:$H$28,AQ$9:AQ$28),VLOOKUP($AW38,'6. Patients'!$C$10:$AQ$39,COLUMNS('6. Patients'!$C$9:AM$9),0))</f>
        <v>#VALUE!</v>
      </c>
      <c r="CE38" s="105" t="e">
        <f>-MIN(SUMPRODUCT(--($E$9:$E$28&lt;=CE$33),--($B$9:$B$28=$J$34),--($F$9:$F$28&gt;=CE$33),--($C$9:$C$28=$AW38),$H$9:$H$28,AR$9:AR$28),VLOOKUP($AW38,'6. Patients'!$C$10:$AQ$39,COLUMNS('6. Patients'!$C$9:AN$9),0))</f>
        <v>#VALUE!</v>
      </c>
      <c r="CF38" s="105" t="e">
        <f>-MIN(SUMPRODUCT(--($E$9:$E$28&lt;=CF$33),--($B$9:$B$28=$J$34),--($F$9:$F$28&gt;=CF$33),--($C$9:$C$28=$AW38),$H$9:$H$28,AS$9:AS$28),VLOOKUP($AW38,'6. Patients'!$C$10:$AQ$39,COLUMNS('6. Patients'!$C$9:AO$9),0))</f>
        <v>#VALUE!</v>
      </c>
      <c r="CG38" s="105" t="e">
        <f>-MIN(SUMPRODUCT(--($E$9:$E$28&lt;=CG$33),--($B$9:$B$28=$J$34),--($F$9:$F$28&gt;=CG$33),--($C$9:$C$28=$AW38),$H$9:$H$28,AT$9:AT$28),VLOOKUP($AW38,'6. Patients'!$C$10:$AQ$39,COLUMNS('6. Patients'!$C$9:AP$9),0))</f>
        <v>#VALUE!</v>
      </c>
      <c r="CI38" s="16" t="str">
        <f t="shared" si="53"/>
        <v/>
      </c>
      <c r="CJ38" s="105">
        <f t="shared" si="17"/>
        <v>0</v>
      </c>
      <c r="CK38" s="105">
        <f t="shared" si="18"/>
        <v>0</v>
      </c>
      <c r="CL38" s="105">
        <f t="shared" si="19"/>
        <v>0</v>
      </c>
      <c r="CM38" s="105">
        <f t="shared" si="20"/>
        <v>0</v>
      </c>
      <c r="CN38" s="105">
        <f t="shared" si="21"/>
        <v>0</v>
      </c>
      <c r="CO38" s="105">
        <f t="shared" si="22"/>
        <v>0</v>
      </c>
      <c r="CP38" s="105">
        <f t="shared" si="23"/>
        <v>0</v>
      </c>
      <c r="CQ38" s="105">
        <f t="shared" si="24"/>
        <v>0</v>
      </c>
      <c r="CR38" s="105">
        <f t="shared" si="25"/>
        <v>0</v>
      </c>
      <c r="CS38" s="105">
        <f t="shared" si="26"/>
        <v>0</v>
      </c>
      <c r="CT38" s="105">
        <f t="shared" si="27"/>
        <v>0</v>
      </c>
      <c r="CU38" s="105">
        <f t="shared" si="28"/>
        <v>0</v>
      </c>
      <c r="CV38" s="105">
        <f t="shared" si="29"/>
        <v>0</v>
      </c>
      <c r="CW38" s="105">
        <f t="shared" si="30"/>
        <v>0</v>
      </c>
      <c r="CX38" s="105">
        <f t="shared" si="31"/>
        <v>0</v>
      </c>
      <c r="CY38" s="105">
        <f t="shared" si="32"/>
        <v>0</v>
      </c>
      <c r="CZ38" s="105">
        <f t="shared" si="33"/>
        <v>0</v>
      </c>
      <c r="DA38" s="105">
        <f t="shared" si="34"/>
        <v>0</v>
      </c>
      <c r="DB38" s="105">
        <f t="shared" si="35"/>
        <v>0</v>
      </c>
      <c r="DC38" s="105">
        <f t="shared" si="36"/>
        <v>0</v>
      </c>
      <c r="DD38" s="105">
        <f t="shared" si="37"/>
        <v>0</v>
      </c>
      <c r="DE38" s="105">
        <f t="shared" si="38"/>
        <v>0</v>
      </c>
      <c r="DF38" s="105">
        <f t="shared" si="39"/>
        <v>0</v>
      </c>
      <c r="DG38" s="105">
        <f t="shared" si="40"/>
        <v>0</v>
      </c>
      <c r="DH38" s="105">
        <f t="shared" si="41"/>
        <v>0</v>
      </c>
      <c r="DI38" s="105">
        <f t="shared" si="42"/>
        <v>0</v>
      </c>
      <c r="DJ38" s="105">
        <f t="shared" si="43"/>
        <v>0</v>
      </c>
      <c r="DK38" s="105">
        <f t="shared" si="44"/>
        <v>0</v>
      </c>
      <c r="DL38" s="105">
        <f t="shared" si="45"/>
        <v>0</v>
      </c>
      <c r="DM38" s="105">
        <f t="shared" si="46"/>
        <v>0</v>
      </c>
      <c r="DN38" s="105">
        <f t="shared" si="47"/>
        <v>0</v>
      </c>
      <c r="DO38" s="105">
        <f t="shared" si="48"/>
        <v>0</v>
      </c>
      <c r="DP38" s="105">
        <f t="shared" si="49"/>
        <v>0</v>
      </c>
      <c r="DQ38" s="105">
        <f t="shared" si="50"/>
        <v>0</v>
      </c>
      <c r="DR38" s="105">
        <f t="shared" si="51"/>
        <v>0</v>
      </c>
      <c r="DS38" s="105">
        <f t="shared" si="52"/>
        <v>0</v>
      </c>
    </row>
    <row r="39" spans="1:123" x14ac:dyDescent="0.3">
      <c r="J39" s="16" t="str">
        <f>'6. Patients'!C14</f>
        <v/>
      </c>
      <c r="K39" s="16"/>
      <c r="L39" s="208" t="e">
        <f t="shared" si="4"/>
        <v>#VALUE!</v>
      </c>
      <c r="M39" s="208" t="e">
        <f t="shared" si="4"/>
        <v>#VALUE!</v>
      </c>
      <c r="N39" s="208" t="e">
        <f>SUM(AZ39,CL39)</f>
        <v>#VALUE!</v>
      </c>
      <c r="O39" s="208" t="e">
        <f t="shared" si="5"/>
        <v>#VALUE!</v>
      </c>
      <c r="P39" s="208" t="e">
        <f t="shared" si="6"/>
        <v>#VALUE!</v>
      </c>
      <c r="Q39" s="208" t="e">
        <f t="shared" si="7"/>
        <v>#VALUE!</v>
      </c>
      <c r="R39" s="208" t="e">
        <f t="shared" si="8"/>
        <v>#VALUE!</v>
      </c>
      <c r="S39" s="208" t="e">
        <f t="shared" si="9"/>
        <v>#VALUE!</v>
      </c>
      <c r="T39" s="208" t="e">
        <f t="shared" si="10"/>
        <v>#VALUE!</v>
      </c>
      <c r="U39" s="208" t="e">
        <f t="shared" si="11"/>
        <v>#VALUE!</v>
      </c>
      <c r="V39" s="208" t="e">
        <f t="shared" si="12"/>
        <v>#VALUE!</v>
      </c>
      <c r="W39" s="208" t="e">
        <f t="shared" si="13"/>
        <v>#VALUE!</v>
      </c>
      <c r="X39" s="208" t="e">
        <f t="shared" si="13"/>
        <v>#VALUE!</v>
      </c>
      <c r="Y39" s="208" t="e">
        <f t="shared" si="13"/>
        <v>#VALUE!</v>
      </c>
      <c r="Z39" s="208" t="e">
        <f t="shared" si="13"/>
        <v>#VALUE!</v>
      </c>
      <c r="AA39" s="208" t="e">
        <f t="shared" si="13"/>
        <v>#VALUE!</v>
      </c>
      <c r="AB39" s="208" t="e">
        <f t="shared" si="13"/>
        <v>#VALUE!</v>
      </c>
      <c r="AC39" s="208" t="e">
        <f t="shared" si="13"/>
        <v>#VALUE!</v>
      </c>
      <c r="AD39" s="208" t="e">
        <f t="shared" si="13"/>
        <v>#VALUE!</v>
      </c>
      <c r="AE39" s="208" t="e">
        <f t="shared" si="13"/>
        <v>#VALUE!</v>
      </c>
      <c r="AF39" s="208" t="e">
        <f t="shared" si="14"/>
        <v>#VALUE!</v>
      </c>
      <c r="AG39" s="208" t="e">
        <f t="shared" si="14"/>
        <v>#VALUE!</v>
      </c>
      <c r="AH39" s="208" t="e">
        <f t="shared" si="14"/>
        <v>#VALUE!</v>
      </c>
      <c r="AI39" s="208" t="e">
        <f t="shared" si="14"/>
        <v>#VALUE!</v>
      </c>
      <c r="AJ39" s="208" t="e">
        <f t="shared" si="14"/>
        <v>#VALUE!</v>
      </c>
      <c r="AK39" s="208" t="e">
        <f t="shared" si="14"/>
        <v>#VALUE!</v>
      </c>
      <c r="AL39" s="208" t="e">
        <f t="shared" si="14"/>
        <v>#VALUE!</v>
      </c>
      <c r="AM39" s="208" t="e">
        <f t="shared" si="14"/>
        <v>#VALUE!</v>
      </c>
      <c r="AN39" s="208" t="e">
        <f t="shared" si="14"/>
        <v>#VALUE!</v>
      </c>
      <c r="AO39" s="208" t="e">
        <f t="shared" si="14"/>
        <v>#VALUE!</v>
      </c>
      <c r="AP39" s="208" t="e">
        <f t="shared" si="15"/>
        <v>#VALUE!</v>
      </c>
      <c r="AQ39" s="208" t="e">
        <f t="shared" si="15"/>
        <v>#VALUE!</v>
      </c>
      <c r="AR39" s="208" t="e">
        <f t="shared" si="15"/>
        <v>#VALUE!</v>
      </c>
      <c r="AS39" s="208" t="e">
        <f t="shared" si="15"/>
        <v>#VALUE!</v>
      </c>
      <c r="AT39" s="208" t="e">
        <f t="shared" si="15"/>
        <v>#VALUE!</v>
      </c>
      <c r="AU39" s="208" t="e">
        <f t="shared" si="15"/>
        <v>#VALUE!</v>
      </c>
      <c r="AW39" s="16" t="str">
        <f t="shared" si="16"/>
        <v/>
      </c>
      <c r="AX39" s="105" t="e">
        <f>-MIN(SUMPRODUCT(--($E$9:$E$28&lt;=AX$33),--($B$9:$B$28=$J$34),--($F$9:$F$28&gt;=AX$33),--($C$9:$C$28=$AW39),$H$9:$H$28,K$9:K$28),VLOOKUP($AW39,'6. Patients'!$C$10:$AQ$39,COLUMNS('6. Patients'!$C$9:G$9),0))</f>
        <v>#VALUE!</v>
      </c>
      <c r="AY39" s="105" t="e">
        <f>-MIN(SUMPRODUCT(--($E$9:$E$28&lt;=AY$33),--($B$9:$B$28=$J$34),--($F$9:$F$28&gt;=AY$33),--($C$9:$C$28=$AW39),$H$9:$H$28,L$9:L$28),VLOOKUP($AW39,'6. Patients'!$C$10:$AQ$39,COLUMNS('6. Patients'!$C$9:H$9),0))</f>
        <v>#VALUE!</v>
      </c>
      <c r="AZ39" s="105" t="e">
        <f>-MIN(SUMPRODUCT(--($E$9:$E$28&lt;=AZ$33),--($B$9:$B$28=$J$34),--($F$9:$F$28&gt;=AZ$33),--($C$9:$C$28=$AW39),$H$9:$H$28,M$9:M$28),VLOOKUP($AW39,'6. Patients'!$C$10:$AQ$39,COLUMNS('6. Patients'!$C$9:I$9),0))</f>
        <v>#VALUE!</v>
      </c>
      <c r="BA39" s="105" t="e">
        <f>-MIN(SUMPRODUCT(--($E$9:$E$28&lt;=BA$33),--($B$9:$B$28=$J$34),--($F$9:$F$28&gt;=BA$33),--($C$9:$C$28=$AW39),$H$9:$H$28,N$9:N$28),VLOOKUP($AW39,'6. Patients'!$C$10:$AQ$39,COLUMNS('6. Patients'!$C$9:J$9),0))</f>
        <v>#VALUE!</v>
      </c>
      <c r="BB39" s="105" t="e">
        <f>-MIN(SUMPRODUCT(--($E$9:$E$28&lt;=BB$33),--($B$9:$B$28=$J$34),--($F$9:$F$28&gt;=BB$33),--($C$9:$C$28=$AW39),$H$9:$H$28,O$9:O$28),VLOOKUP($AW39,'6. Patients'!$C$10:$AQ$39,COLUMNS('6. Patients'!$C$9:K$9),0))</f>
        <v>#VALUE!</v>
      </c>
      <c r="BC39" s="105" t="e">
        <f>-MIN(SUMPRODUCT(--($E$9:$E$28&lt;=BC$33),--($B$9:$B$28=$J$34),--($F$9:$F$28&gt;=BC$33),--($C$9:$C$28=$AW39),$H$9:$H$28,P$9:P$28),VLOOKUP($AW39,'6. Patients'!$C$10:$AQ$39,COLUMNS('6. Patients'!$C$9:L$9),0))</f>
        <v>#VALUE!</v>
      </c>
      <c r="BD39" s="105" t="e">
        <f>-MIN(SUMPRODUCT(--($E$9:$E$28&lt;=BD$33),--($B$9:$B$28=$J$34),--($F$9:$F$28&gt;=BD$33),--($C$9:$C$28=$AW39),$H$9:$H$28,Q$9:Q$28),VLOOKUP($AW39,'6. Patients'!$C$10:$AQ$39,COLUMNS('6. Patients'!$C$9:M$9),0))</f>
        <v>#VALUE!</v>
      </c>
      <c r="BE39" s="105" t="e">
        <f>-MIN(SUMPRODUCT(--($E$9:$E$28&lt;=BE$33),--($B$9:$B$28=$J$34),--($F$9:$F$28&gt;=BE$33),--($C$9:$C$28=$AW39),$H$9:$H$28,R$9:R$28),VLOOKUP($AW39,'6. Patients'!$C$10:$AQ$39,COLUMNS('6. Patients'!$C$9:N$9),0))</f>
        <v>#VALUE!</v>
      </c>
      <c r="BF39" s="105" t="e">
        <f>-MIN(SUMPRODUCT(--($E$9:$E$28&lt;=BF$33),--($B$9:$B$28=$J$34),--($F$9:$F$28&gt;=BF$33),--($C$9:$C$28=$AW39),$H$9:$H$28,S$9:S$28),VLOOKUP($AW39,'6. Patients'!$C$10:$AQ$39,COLUMNS('6. Patients'!$C$9:O$9),0))</f>
        <v>#VALUE!</v>
      </c>
      <c r="BG39" s="105" t="e">
        <f>-MIN(SUMPRODUCT(--($E$9:$E$28&lt;=BG$33),--($B$9:$B$28=$J$34),--($F$9:$F$28&gt;=BG$33),--($C$9:$C$28=$AW39),$H$9:$H$28,T$9:T$28),VLOOKUP($AW39,'6. Patients'!$C$10:$AQ$39,COLUMNS('6. Patients'!$C$9:P$9),0))</f>
        <v>#VALUE!</v>
      </c>
      <c r="BH39" s="105" t="e">
        <f>-MIN(SUMPRODUCT(--($E$9:$E$28&lt;=BH$33),--($B$9:$B$28=$J$34),--($F$9:$F$28&gt;=BH$33),--($C$9:$C$28=$AW39),$H$9:$H$28,U$9:U$28),VLOOKUP($AW39,'6. Patients'!$C$10:$AQ$39,COLUMNS('6. Patients'!$C$9:Q$9),0))</f>
        <v>#VALUE!</v>
      </c>
      <c r="BI39" s="105" t="e">
        <f>-MIN(SUMPRODUCT(--($E$9:$E$28&lt;=BI$33),--($B$9:$B$28=$J$34),--($F$9:$F$28&gt;=BI$33),--($C$9:$C$28=$AW39),$H$9:$H$28,V$9:V$28),VLOOKUP($AW39,'6. Patients'!$C$10:$AQ$39,COLUMNS('6. Patients'!$C$9:R$9),0))</f>
        <v>#VALUE!</v>
      </c>
      <c r="BJ39" s="105" t="e">
        <f>-MIN(SUMPRODUCT(--($E$9:$E$28&lt;=BJ$33),--($B$9:$B$28=$J$34),--($F$9:$F$28&gt;=BJ$33),--($C$9:$C$28=$AW39),$H$9:$H$28,W$9:W$28),VLOOKUP($AW39,'6. Patients'!$C$10:$AQ$39,COLUMNS('6. Patients'!$C$9:S$9),0))</f>
        <v>#VALUE!</v>
      </c>
      <c r="BK39" s="105" t="e">
        <f>-MIN(SUMPRODUCT(--($E$9:$E$28&lt;=BK$33),--($B$9:$B$28=$J$34),--($F$9:$F$28&gt;=BK$33),--($C$9:$C$28=$AW39),$H$9:$H$28,X$9:X$28),VLOOKUP($AW39,'6. Patients'!$C$10:$AQ$39,COLUMNS('6. Patients'!$C$9:T$9),0))</f>
        <v>#VALUE!</v>
      </c>
      <c r="BL39" s="105" t="e">
        <f>-MIN(SUMPRODUCT(--($E$9:$E$28&lt;=BL$33),--($B$9:$B$28=$J$34),--($F$9:$F$28&gt;=BL$33),--($C$9:$C$28=$AW39),$H$9:$H$28,Y$9:Y$28),VLOOKUP($AW39,'6. Patients'!$C$10:$AQ$39,COLUMNS('6. Patients'!$C$9:U$9),0))</f>
        <v>#VALUE!</v>
      </c>
      <c r="BM39" s="105" t="e">
        <f>-MIN(SUMPRODUCT(--($E$9:$E$28&lt;=BM$33),--($B$9:$B$28=$J$34),--($F$9:$F$28&gt;=BM$33),--($C$9:$C$28=$AW39),$H$9:$H$28,Z$9:Z$28),VLOOKUP($AW39,'6. Patients'!$C$10:$AQ$39,COLUMNS('6. Patients'!$C$9:V$9),0))</f>
        <v>#VALUE!</v>
      </c>
      <c r="BN39" s="105" t="e">
        <f>-MIN(SUMPRODUCT(--($E$9:$E$28&lt;=BN$33),--($B$9:$B$28=$J$34),--($F$9:$F$28&gt;=BN$33),--($C$9:$C$28=$AW39),$H$9:$H$28,AA$9:AA$28),VLOOKUP($AW39,'6. Patients'!$C$10:$AQ$39,COLUMNS('6. Patients'!$C$9:W$9),0))</f>
        <v>#VALUE!</v>
      </c>
      <c r="BO39" s="105" t="e">
        <f>-MIN(SUMPRODUCT(--($E$9:$E$28&lt;=BO$33),--($B$9:$B$28=$J$34),--($F$9:$F$28&gt;=BO$33),--($C$9:$C$28=$AW39),$H$9:$H$28,AB$9:AB$28),VLOOKUP($AW39,'6. Patients'!$C$10:$AQ$39,COLUMNS('6. Patients'!$C$9:X$9),0))</f>
        <v>#VALUE!</v>
      </c>
      <c r="BP39" s="105" t="e">
        <f>-MIN(SUMPRODUCT(--($E$9:$E$28&lt;=BP$33),--($B$9:$B$28=$J$34),--($F$9:$F$28&gt;=BP$33),--($C$9:$C$28=$AW39),$H$9:$H$28,AC$9:AC$28),VLOOKUP($AW39,'6. Patients'!$C$10:$AQ$39,COLUMNS('6. Patients'!$C$9:Y$9),0))</f>
        <v>#VALUE!</v>
      </c>
      <c r="BQ39" s="105" t="e">
        <f>-MIN(SUMPRODUCT(--($E$9:$E$28&lt;=BQ$33),--($B$9:$B$28=$J$34),--($F$9:$F$28&gt;=BQ$33),--($C$9:$C$28=$AW39),$H$9:$H$28,AD$9:AD$28),VLOOKUP($AW39,'6. Patients'!$C$10:$AQ$39,COLUMNS('6. Patients'!$C$9:Z$9),0))</f>
        <v>#VALUE!</v>
      </c>
      <c r="BR39" s="105" t="e">
        <f>-MIN(SUMPRODUCT(--($E$9:$E$28&lt;=BR$33),--($B$9:$B$28=$J$34),--($F$9:$F$28&gt;=BR$33),--($C$9:$C$28=$AW39),$H$9:$H$28,AE$9:AE$28),VLOOKUP($AW39,'6. Patients'!$C$10:$AQ$39,COLUMNS('6. Patients'!$C$9:AA$9),0))</f>
        <v>#VALUE!</v>
      </c>
      <c r="BS39" s="105" t="e">
        <f>-MIN(SUMPRODUCT(--($E$9:$E$28&lt;=BS$33),--($B$9:$B$28=$J$34),--($F$9:$F$28&gt;=BS$33),--($C$9:$C$28=$AW39),$H$9:$H$28,AF$9:AF$28),VLOOKUP($AW39,'6. Patients'!$C$10:$AQ$39,COLUMNS('6. Patients'!$C$9:AB$9),0))</f>
        <v>#VALUE!</v>
      </c>
      <c r="BT39" s="105" t="e">
        <f>-MIN(SUMPRODUCT(--($E$9:$E$28&lt;=BT$33),--($B$9:$B$28=$J$34),--($F$9:$F$28&gt;=BT$33),--($C$9:$C$28=$AW39),$H$9:$H$28,AG$9:AG$28),VLOOKUP($AW39,'6. Patients'!$C$10:$AQ$39,COLUMNS('6. Patients'!$C$9:AC$9),0))</f>
        <v>#VALUE!</v>
      </c>
      <c r="BU39" s="105" t="e">
        <f>-MIN(SUMPRODUCT(--($E$9:$E$28&lt;=BU$33),--($B$9:$B$28=$J$34),--($F$9:$F$28&gt;=BU$33),--($C$9:$C$28=$AW39),$H$9:$H$28,AH$9:AH$28),VLOOKUP($AW39,'6. Patients'!$C$10:$AQ$39,COLUMNS('6. Patients'!$C$9:AD$9),0))</f>
        <v>#VALUE!</v>
      </c>
      <c r="BV39" s="105" t="e">
        <f>-MIN(SUMPRODUCT(--($E$9:$E$28&lt;=BV$33),--($B$9:$B$28=$J$34),--($F$9:$F$28&gt;=BV$33),--($C$9:$C$28=$AW39),$H$9:$H$28,AI$9:AI$28),VLOOKUP($AW39,'6. Patients'!$C$10:$AQ$39,COLUMNS('6. Patients'!$C$9:AE$9),0))</f>
        <v>#VALUE!</v>
      </c>
      <c r="BW39" s="105" t="e">
        <f>-MIN(SUMPRODUCT(--($E$9:$E$28&lt;=BW$33),--($B$9:$B$28=$J$34),--($F$9:$F$28&gt;=BW$33),--($C$9:$C$28=$AW39),$H$9:$H$28,AJ$9:AJ$28),VLOOKUP($AW39,'6. Patients'!$C$10:$AQ$39,COLUMNS('6. Patients'!$C$9:AF$9),0))</f>
        <v>#VALUE!</v>
      </c>
      <c r="BX39" s="105" t="e">
        <f>-MIN(SUMPRODUCT(--($E$9:$E$28&lt;=BX$33),--($B$9:$B$28=$J$34),--($F$9:$F$28&gt;=BX$33),--($C$9:$C$28=$AW39),$H$9:$H$28,AK$9:AK$28),VLOOKUP($AW39,'6. Patients'!$C$10:$AQ$39,COLUMNS('6. Patients'!$C$9:AG$9),0))</f>
        <v>#VALUE!</v>
      </c>
      <c r="BY39" s="105" t="e">
        <f>-MIN(SUMPRODUCT(--($E$9:$E$28&lt;=BY$33),--($B$9:$B$28=$J$34),--($F$9:$F$28&gt;=BY$33),--($C$9:$C$28=$AW39),$H$9:$H$28,AL$9:AL$28),VLOOKUP($AW39,'6. Patients'!$C$10:$AQ$39,COLUMNS('6. Patients'!$C$9:AH$9),0))</f>
        <v>#VALUE!</v>
      </c>
      <c r="BZ39" s="105" t="e">
        <f>-MIN(SUMPRODUCT(--($E$9:$E$28&lt;=BZ$33),--($B$9:$B$28=$J$34),--($F$9:$F$28&gt;=BZ$33),--($C$9:$C$28=$AW39),$H$9:$H$28,AM$9:AM$28),VLOOKUP($AW39,'6. Patients'!$C$10:$AQ$39,COLUMNS('6. Patients'!$C$9:AI$9),0))</f>
        <v>#VALUE!</v>
      </c>
      <c r="CA39" s="105" t="e">
        <f>-MIN(SUMPRODUCT(--($E$9:$E$28&lt;=CA$33),--($B$9:$B$28=$J$34),--($F$9:$F$28&gt;=CA$33),--($C$9:$C$28=$AW39),$H$9:$H$28,AN$9:AN$28),VLOOKUP($AW39,'6. Patients'!$C$10:$AQ$39,COLUMNS('6. Patients'!$C$9:AJ$9),0))</f>
        <v>#VALUE!</v>
      </c>
      <c r="CB39" s="105" t="e">
        <f>-MIN(SUMPRODUCT(--($E$9:$E$28&lt;=CB$33),--($B$9:$B$28=$J$34),--($F$9:$F$28&gt;=CB$33),--($C$9:$C$28=$AW39),$H$9:$H$28,AO$9:AO$28),VLOOKUP($AW39,'6. Patients'!$C$10:$AQ$39,COLUMNS('6. Patients'!$C$9:AK$9),0))</f>
        <v>#VALUE!</v>
      </c>
      <c r="CC39" s="105" t="e">
        <f>-MIN(SUMPRODUCT(--($E$9:$E$28&lt;=CC$33),--($B$9:$B$28=$J$34),--($F$9:$F$28&gt;=CC$33),--($C$9:$C$28=$AW39),$H$9:$H$28,AP$9:AP$28),VLOOKUP($AW39,'6. Patients'!$C$10:$AQ$39,COLUMNS('6. Patients'!$C$9:AL$9),0))</f>
        <v>#VALUE!</v>
      </c>
      <c r="CD39" s="105" t="e">
        <f>-MIN(SUMPRODUCT(--($E$9:$E$28&lt;=CD$33),--($B$9:$B$28=$J$34),--($F$9:$F$28&gt;=CD$33),--($C$9:$C$28=$AW39),$H$9:$H$28,AQ$9:AQ$28),VLOOKUP($AW39,'6. Patients'!$C$10:$AQ$39,COLUMNS('6. Patients'!$C$9:AM$9),0))</f>
        <v>#VALUE!</v>
      </c>
      <c r="CE39" s="105" t="e">
        <f>-MIN(SUMPRODUCT(--($E$9:$E$28&lt;=CE$33),--($B$9:$B$28=$J$34),--($F$9:$F$28&gt;=CE$33),--($C$9:$C$28=$AW39),$H$9:$H$28,AR$9:AR$28),VLOOKUP($AW39,'6. Patients'!$C$10:$AQ$39,COLUMNS('6. Patients'!$C$9:AN$9),0))</f>
        <v>#VALUE!</v>
      </c>
      <c r="CF39" s="105" t="e">
        <f>-MIN(SUMPRODUCT(--($E$9:$E$28&lt;=CF$33),--($B$9:$B$28=$J$34),--($F$9:$F$28&gt;=CF$33),--($C$9:$C$28=$AW39),$H$9:$H$28,AS$9:AS$28),VLOOKUP($AW39,'6. Patients'!$C$10:$AQ$39,COLUMNS('6. Patients'!$C$9:AO$9),0))</f>
        <v>#VALUE!</v>
      </c>
      <c r="CG39" s="105" t="e">
        <f>-MIN(SUMPRODUCT(--($E$9:$E$28&lt;=CG$33),--($B$9:$B$28=$J$34),--($F$9:$F$28&gt;=CG$33),--($C$9:$C$28=$AW39),$H$9:$H$28,AT$9:AT$28),VLOOKUP($AW39,'6. Patients'!$C$10:$AQ$39,COLUMNS('6. Patients'!$C$9:AP$9),0))</f>
        <v>#VALUE!</v>
      </c>
      <c r="CI39" s="16" t="str">
        <f t="shared" si="53"/>
        <v/>
      </c>
      <c r="CJ39" s="105">
        <f t="shared" si="17"/>
        <v>0</v>
      </c>
      <c r="CK39" s="105">
        <f t="shared" si="18"/>
        <v>0</v>
      </c>
      <c r="CL39" s="105">
        <f t="shared" si="19"/>
        <v>0</v>
      </c>
      <c r="CM39" s="105">
        <f t="shared" si="20"/>
        <v>0</v>
      </c>
      <c r="CN39" s="105">
        <f t="shared" si="21"/>
        <v>0</v>
      </c>
      <c r="CO39" s="105">
        <f t="shared" si="22"/>
        <v>0</v>
      </c>
      <c r="CP39" s="105">
        <f t="shared" si="23"/>
        <v>0</v>
      </c>
      <c r="CQ39" s="105">
        <f t="shared" si="24"/>
        <v>0</v>
      </c>
      <c r="CR39" s="105">
        <f t="shared" si="25"/>
        <v>0</v>
      </c>
      <c r="CS39" s="105">
        <f t="shared" si="26"/>
        <v>0</v>
      </c>
      <c r="CT39" s="105">
        <f t="shared" si="27"/>
        <v>0</v>
      </c>
      <c r="CU39" s="105">
        <f t="shared" si="28"/>
        <v>0</v>
      </c>
      <c r="CV39" s="105">
        <f t="shared" si="29"/>
        <v>0</v>
      </c>
      <c r="CW39" s="105">
        <f t="shared" si="30"/>
        <v>0</v>
      </c>
      <c r="CX39" s="105">
        <f t="shared" si="31"/>
        <v>0</v>
      </c>
      <c r="CY39" s="105">
        <f t="shared" si="32"/>
        <v>0</v>
      </c>
      <c r="CZ39" s="105">
        <f t="shared" si="33"/>
        <v>0</v>
      </c>
      <c r="DA39" s="105">
        <f t="shared" si="34"/>
        <v>0</v>
      </c>
      <c r="DB39" s="105">
        <f t="shared" si="35"/>
        <v>0</v>
      </c>
      <c r="DC39" s="105">
        <f t="shared" si="36"/>
        <v>0</v>
      </c>
      <c r="DD39" s="105">
        <f t="shared" si="37"/>
        <v>0</v>
      </c>
      <c r="DE39" s="105">
        <f t="shared" si="38"/>
        <v>0</v>
      </c>
      <c r="DF39" s="105">
        <f t="shared" si="39"/>
        <v>0</v>
      </c>
      <c r="DG39" s="105">
        <f t="shared" si="40"/>
        <v>0</v>
      </c>
      <c r="DH39" s="105">
        <f t="shared" si="41"/>
        <v>0</v>
      </c>
      <c r="DI39" s="105">
        <f t="shared" si="42"/>
        <v>0</v>
      </c>
      <c r="DJ39" s="105">
        <f t="shared" si="43"/>
        <v>0</v>
      </c>
      <c r="DK39" s="105">
        <f t="shared" si="44"/>
        <v>0</v>
      </c>
      <c r="DL39" s="105">
        <f t="shared" si="45"/>
        <v>0</v>
      </c>
      <c r="DM39" s="105">
        <f t="shared" si="46"/>
        <v>0</v>
      </c>
      <c r="DN39" s="105">
        <f t="shared" si="47"/>
        <v>0</v>
      </c>
      <c r="DO39" s="105">
        <f t="shared" si="48"/>
        <v>0</v>
      </c>
      <c r="DP39" s="105">
        <f t="shared" si="49"/>
        <v>0</v>
      </c>
      <c r="DQ39" s="105">
        <f t="shared" si="50"/>
        <v>0</v>
      </c>
      <c r="DR39" s="105">
        <f t="shared" si="51"/>
        <v>0</v>
      </c>
      <c r="DS39" s="105">
        <f t="shared" si="52"/>
        <v>0</v>
      </c>
    </row>
    <row r="40" spans="1:123" x14ac:dyDescent="0.3">
      <c r="J40" s="16" t="str">
        <f>'6. Patients'!C15</f>
        <v/>
      </c>
      <c r="K40" s="16"/>
      <c r="L40" s="208" t="e">
        <f t="shared" ref="L40:L63" si="54">SUM(AX40,CJ40)</f>
        <v>#VALUE!</v>
      </c>
      <c r="M40" s="208" t="e">
        <f t="shared" ref="M40:M63" si="55">SUM(AY40,CK40)</f>
        <v>#VALUE!</v>
      </c>
      <c r="N40" s="208" t="e">
        <f t="shared" ref="N40:N63" si="56">SUM(AZ40,CL40)</f>
        <v>#VALUE!</v>
      </c>
      <c r="O40" s="208" t="e">
        <f t="shared" si="5"/>
        <v>#VALUE!</v>
      </c>
      <c r="P40" s="208" t="e">
        <f t="shared" si="6"/>
        <v>#VALUE!</v>
      </c>
      <c r="Q40" s="208" t="e">
        <f t="shared" si="7"/>
        <v>#VALUE!</v>
      </c>
      <c r="R40" s="208" t="e">
        <f t="shared" si="8"/>
        <v>#VALUE!</v>
      </c>
      <c r="S40" s="208" t="e">
        <f t="shared" si="9"/>
        <v>#VALUE!</v>
      </c>
      <c r="T40" s="208" t="e">
        <f t="shared" si="10"/>
        <v>#VALUE!</v>
      </c>
      <c r="U40" s="208" t="e">
        <f t="shared" si="11"/>
        <v>#VALUE!</v>
      </c>
      <c r="V40" s="208" t="e">
        <f t="shared" si="12"/>
        <v>#VALUE!</v>
      </c>
      <c r="W40" s="208" t="e">
        <f t="shared" ref="W40:W63" si="57">SUM(BI40,CU40)</f>
        <v>#VALUE!</v>
      </c>
      <c r="X40" s="208" t="e">
        <f t="shared" ref="X40:X63" si="58">SUM(BJ40,CV40)</f>
        <v>#VALUE!</v>
      </c>
      <c r="Y40" s="208" t="e">
        <f t="shared" ref="Y40:Y63" si="59">SUM(BK40,CW40)</f>
        <v>#VALUE!</v>
      </c>
      <c r="Z40" s="208" t="e">
        <f t="shared" ref="Z40:Z63" si="60">SUM(BL40,CX40)</f>
        <v>#VALUE!</v>
      </c>
      <c r="AA40" s="208" t="e">
        <f t="shared" ref="AA40:AA63" si="61">SUM(BM40,CY40)</f>
        <v>#VALUE!</v>
      </c>
      <c r="AB40" s="208" t="e">
        <f t="shared" ref="AB40:AB63" si="62">SUM(BN40,CZ40)</f>
        <v>#VALUE!</v>
      </c>
      <c r="AC40" s="208" t="e">
        <f t="shared" ref="AC40:AC63" si="63">SUM(BO40,DA40)</f>
        <v>#VALUE!</v>
      </c>
      <c r="AD40" s="208" t="e">
        <f t="shared" ref="AD40:AD63" si="64">SUM(BP40,DB40)</f>
        <v>#VALUE!</v>
      </c>
      <c r="AE40" s="208" t="e">
        <f t="shared" ref="AE40:AE63" si="65">SUM(BQ40,DC40)</f>
        <v>#VALUE!</v>
      </c>
      <c r="AF40" s="208" t="e">
        <f t="shared" ref="AF40:AF63" si="66">SUM(BR40,DD40)</f>
        <v>#VALUE!</v>
      </c>
      <c r="AG40" s="208" t="e">
        <f t="shared" ref="AG40:AG63" si="67">SUM(BS40,DE40)</f>
        <v>#VALUE!</v>
      </c>
      <c r="AH40" s="208" t="e">
        <f t="shared" ref="AH40:AH63" si="68">SUM(BT40,DF40)</f>
        <v>#VALUE!</v>
      </c>
      <c r="AI40" s="208" t="e">
        <f t="shared" ref="AI40:AI63" si="69">SUM(BU40,DG40)</f>
        <v>#VALUE!</v>
      </c>
      <c r="AJ40" s="208" t="e">
        <f t="shared" ref="AJ40:AJ63" si="70">SUM(BV40,DH40)</f>
        <v>#VALUE!</v>
      </c>
      <c r="AK40" s="208" t="e">
        <f t="shared" ref="AK40:AK63" si="71">SUM(BW40,DI40)</f>
        <v>#VALUE!</v>
      </c>
      <c r="AL40" s="208" t="e">
        <f t="shared" ref="AL40:AL63" si="72">SUM(BX40,DJ40)</f>
        <v>#VALUE!</v>
      </c>
      <c r="AM40" s="208" t="e">
        <f t="shared" ref="AM40:AM63" si="73">SUM(BY40,DK40)</f>
        <v>#VALUE!</v>
      </c>
      <c r="AN40" s="208" t="e">
        <f t="shared" ref="AN40:AN63" si="74">SUM(BZ40,DL40)</f>
        <v>#VALUE!</v>
      </c>
      <c r="AO40" s="208" t="e">
        <f t="shared" ref="AO40:AO63" si="75">SUM(CA40,DM40)</f>
        <v>#VALUE!</v>
      </c>
      <c r="AP40" s="208" t="e">
        <f t="shared" ref="AP40:AP63" si="76">SUM(CB40,DN40)</f>
        <v>#VALUE!</v>
      </c>
      <c r="AQ40" s="208" t="e">
        <f t="shared" ref="AQ40:AQ63" si="77">SUM(CC40,DO40)</f>
        <v>#VALUE!</v>
      </c>
      <c r="AR40" s="208" t="e">
        <f t="shared" ref="AR40:AR63" si="78">SUM(CD40,DP40)</f>
        <v>#VALUE!</v>
      </c>
      <c r="AS40" s="208" t="e">
        <f t="shared" ref="AS40:AS63" si="79">SUM(CE40,DQ40)</f>
        <v>#VALUE!</v>
      </c>
      <c r="AT40" s="208" t="e">
        <f t="shared" ref="AT40:AT63" si="80">SUM(CF40,DR40)</f>
        <v>#VALUE!</v>
      </c>
      <c r="AU40" s="208" t="e">
        <f t="shared" ref="AU40:AU63" si="81">SUM(CG40,DS40)</f>
        <v>#VALUE!</v>
      </c>
      <c r="AW40" s="16" t="str">
        <f t="shared" si="16"/>
        <v/>
      </c>
      <c r="AX40" s="105" t="e">
        <f>-MIN(SUMPRODUCT(--($E$9:$E$28&lt;=AX$33),--($B$9:$B$28=$J$34),--($F$9:$F$28&gt;=AX$33),--($C$9:$C$28=$AW40),$H$9:$H$28,K$9:K$28),VLOOKUP($AW40,'6. Patients'!$C$10:$AQ$39,COLUMNS('6. Patients'!$C$9:G$9),0))</f>
        <v>#VALUE!</v>
      </c>
      <c r="AY40" s="105" t="e">
        <f>-MIN(SUMPRODUCT(--($E$9:$E$28&lt;=AY$33),--($B$9:$B$28=$J$34),--($F$9:$F$28&gt;=AY$33),--($C$9:$C$28=$AW40),$H$9:$H$28,L$9:L$28),VLOOKUP($AW40,'6. Patients'!$C$10:$AQ$39,COLUMNS('6. Patients'!$C$9:H$9),0))</f>
        <v>#VALUE!</v>
      </c>
      <c r="AZ40" s="105" t="e">
        <f>-MIN(SUMPRODUCT(--($E$9:$E$28&lt;=AZ$33),--($B$9:$B$28=$J$34),--($F$9:$F$28&gt;=AZ$33),--($C$9:$C$28=$AW40),$H$9:$H$28,M$9:M$28),VLOOKUP($AW40,'6. Patients'!$C$10:$AQ$39,COLUMNS('6. Patients'!$C$9:I$9),0))</f>
        <v>#VALUE!</v>
      </c>
      <c r="BA40" s="105" t="e">
        <f>-MIN(SUMPRODUCT(--($E$9:$E$28&lt;=BA$33),--($B$9:$B$28=$J$34),--($F$9:$F$28&gt;=BA$33),--($C$9:$C$28=$AW40),$H$9:$H$28,N$9:N$28),VLOOKUP($AW40,'6. Patients'!$C$10:$AQ$39,COLUMNS('6. Patients'!$C$9:J$9),0))</f>
        <v>#VALUE!</v>
      </c>
      <c r="BB40" s="105" t="e">
        <f>-MIN(SUMPRODUCT(--($E$9:$E$28&lt;=BB$33),--($B$9:$B$28=$J$34),--($F$9:$F$28&gt;=BB$33),--($C$9:$C$28=$AW40),$H$9:$H$28,O$9:O$28),VLOOKUP($AW40,'6. Patients'!$C$10:$AQ$39,COLUMNS('6. Patients'!$C$9:K$9),0))</f>
        <v>#VALUE!</v>
      </c>
      <c r="BC40" s="105" t="e">
        <f>-MIN(SUMPRODUCT(--($E$9:$E$28&lt;=BC$33),--($B$9:$B$28=$J$34),--($F$9:$F$28&gt;=BC$33),--($C$9:$C$28=$AW40),$H$9:$H$28,P$9:P$28),VLOOKUP($AW40,'6. Patients'!$C$10:$AQ$39,COLUMNS('6. Patients'!$C$9:L$9),0))</f>
        <v>#VALUE!</v>
      </c>
      <c r="BD40" s="105" t="e">
        <f>-MIN(SUMPRODUCT(--($E$9:$E$28&lt;=BD$33),--($B$9:$B$28=$J$34),--($F$9:$F$28&gt;=BD$33),--($C$9:$C$28=$AW40),$H$9:$H$28,Q$9:Q$28),VLOOKUP($AW40,'6. Patients'!$C$10:$AQ$39,COLUMNS('6. Patients'!$C$9:M$9),0))</f>
        <v>#VALUE!</v>
      </c>
      <c r="BE40" s="105" t="e">
        <f>-MIN(SUMPRODUCT(--($E$9:$E$28&lt;=BE$33),--($B$9:$B$28=$J$34),--($F$9:$F$28&gt;=BE$33),--($C$9:$C$28=$AW40),$H$9:$H$28,R$9:R$28),VLOOKUP($AW40,'6. Patients'!$C$10:$AQ$39,COLUMNS('6. Patients'!$C$9:N$9),0))</f>
        <v>#VALUE!</v>
      </c>
      <c r="BF40" s="105" t="e">
        <f>-MIN(SUMPRODUCT(--($E$9:$E$28&lt;=BF$33),--($B$9:$B$28=$J$34),--($F$9:$F$28&gt;=BF$33),--($C$9:$C$28=$AW40),$H$9:$H$28,S$9:S$28),VLOOKUP($AW40,'6. Patients'!$C$10:$AQ$39,COLUMNS('6. Patients'!$C$9:O$9),0))</f>
        <v>#VALUE!</v>
      </c>
      <c r="BG40" s="105" t="e">
        <f>-MIN(SUMPRODUCT(--($E$9:$E$28&lt;=BG$33),--($B$9:$B$28=$J$34),--($F$9:$F$28&gt;=BG$33),--($C$9:$C$28=$AW40),$H$9:$H$28,T$9:T$28),VLOOKUP($AW40,'6. Patients'!$C$10:$AQ$39,COLUMNS('6. Patients'!$C$9:P$9),0))</f>
        <v>#VALUE!</v>
      </c>
      <c r="BH40" s="105" t="e">
        <f>-MIN(SUMPRODUCT(--($E$9:$E$28&lt;=BH$33),--($B$9:$B$28=$J$34),--($F$9:$F$28&gt;=BH$33),--($C$9:$C$28=$AW40),$H$9:$H$28,U$9:U$28),VLOOKUP($AW40,'6. Patients'!$C$10:$AQ$39,COLUMNS('6. Patients'!$C$9:Q$9),0))</f>
        <v>#VALUE!</v>
      </c>
      <c r="BI40" s="105" t="e">
        <f>-MIN(SUMPRODUCT(--($E$9:$E$28&lt;=BI$33),--($B$9:$B$28=$J$34),--($F$9:$F$28&gt;=BI$33),--($C$9:$C$28=$AW40),$H$9:$H$28,V$9:V$28),VLOOKUP($AW40,'6. Patients'!$C$10:$AQ$39,COLUMNS('6. Patients'!$C$9:R$9),0))</f>
        <v>#VALUE!</v>
      </c>
      <c r="BJ40" s="105" t="e">
        <f>-MIN(SUMPRODUCT(--($E$9:$E$28&lt;=BJ$33),--($B$9:$B$28=$J$34),--($F$9:$F$28&gt;=BJ$33),--($C$9:$C$28=$AW40),$H$9:$H$28,W$9:W$28),VLOOKUP($AW40,'6. Patients'!$C$10:$AQ$39,COLUMNS('6. Patients'!$C$9:S$9),0))</f>
        <v>#VALUE!</v>
      </c>
      <c r="BK40" s="105" t="e">
        <f>-MIN(SUMPRODUCT(--($E$9:$E$28&lt;=BK$33),--($B$9:$B$28=$J$34),--($F$9:$F$28&gt;=BK$33),--($C$9:$C$28=$AW40),$H$9:$H$28,X$9:X$28),VLOOKUP($AW40,'6. Patients'!$C$10:$AQ$39,COLUMNS('6. Patients'!$C$9:T$9),0))</f>
        <v>#VALUE!</v>
      </c>
      <c r="BL40" s="105" t="e">
        <f>-MIN(SUMPRODUCT(--($E$9:$E$28&lt;=BL$33),--($B$9:$B$28=$J$34),--($F$9:$F$28&gt;=BL$33),--($C$9:$C$28=$AW40),$H$9:$H$28,Y$9:Y$28),VLOOKUP($AW40,'6. Patients'!$C$10:$AQ$39,COLUMNS('6. Patients'!$C$9:U$9),0))</f>
        <v>#VALUE!</v>
      </c>
      <c r="BM40" s="105" t="e">
        <f>-MIN(SUMPRODUCT(--($E$9:$E$28&lt;=BM$33),--($B$9:$B$28=$J$34),--($F$9:$F$28&gt;=BM$33),--($C$9:$C$28=$AW40),$H$9:$H$28,Z$9:Z$28),VLOOKUP($AW40,'6. Patients'!$C$10:$AQ$39,COLUMNS('6. Patients'!$C$9:V$9),0))</f>
        <v>#VALUE!</v>
      </c>
      <c r="BN40" s="105" t="e">
        <f>-MIN(SUMPRODUCT(--($E$9:$E$28&lt;=BN$33),--($B$9:$B$28=$J$34),--($F$9:$F$28&gt;=BN$33),--($C$9:$C$28=$AW40),$H$9:$H$28,AA$9:AA$28),VLOOKUP($AW40,'6. Patients'!$C$10:$AQ$39,COLUMNS('6. Patients'!$C$9:W$9),0))</f>
        <v>#VALUE!</v>
      </c>
      <c r="BO40" s="105" t="e">
        <f>-MIN(SUMPRODUCT(--($E$9:$E$28&lt;=BO$33),--($B$9:$B$28=$J$34),--($F$9:$F$28&gt;=BO$33),--($C$9:$C$28=$AW40),$H$9:$H$28,AB$9:AB$28),VLOOKUP($AW40,'6. Patients'!$C$10:$AQ$39,COLUMNS('6. Patients'!$C$9:X$9),0))</f>
        <v>#VALUE!</v>
      </c>
      <c r="BP40" s="105" t="e">
        <f>-MIN(SUMPRODUCT(--($E$9:$E$28&lt;=BP$33),--($B$9:$B$28=$J$34),--($F$9:$F$28&gt;=BP$33),--($C$9:$C$28=$AW40),$H$9:$H$28,AC$9:AC$28),VLOOKUP($AW40,'6. Patients'!$C$10:$AQ$39,COLUMNS('6. Patients'!$C$9:Y$9),0))</f>
        <v>#VALUE!</v>
      </c>
      <c r="BQ40" s="105" t="e">
        <f>-MIN(SUMPRODUCT(--($E$9:$E$28&lt;=BQ$33),--($B$9:$B$28=$J$34),--($F$9:$F$28&gt;=BQ$33),--($C$9:$C$28=$AW40),$H$9:$H$28,AD$9:AD$28),VLOOKUP($AW40,'6. Patients'!$C$10:$AQ$39,COLUMNS('6. Patients'!$C$9:Z$9),0))</f>
        <v>#VALUE!</v>
      </c>
      <c r="BR40" s="105" t="e">
        <f>-MIN(SUMPRODUCT(--($E$9:$E$28&lt;=BR$33),--($B$9:$B$28=$J$34),--($F$9:$F$28&gt;=BR$33),--($C$9:$C$28=$AW40),$H$9:$H$28,AE$9:AE$28),VLOOKUP($AW40,'6. Patients'!$C$10:$AQ$39,COLUMNS('6. Patients'!$C$9:AA$9),0))</f>
        <v>#VALUE!</v>
      </c>
      <c r="BS40" s="105" t="e">
        <f>-MIN(SUMPRODUCT(--($E$9:$E$28&lt;=BS$33),--($B$9:$B$28=$J$34),--($F$9:$F$28&gt;=BS$33),--($C$9:$C$28=$AW40),$H$9:$H$28,AF$9:AF$28),VLOOKUP($AW40,'6. Patients'!$C$10:$AQ$39,COLUMNS('6. Patients'!$C$9:AB$9),0))</f>
        <v>#VALUE!</v>
      </c>
      <c r="BT40" s="105" t="e">
        <f>-MIN(SUMPRODUCT(--($E$9:$E$28&lt;=BT$33),--($B$9:$B$28=$J$34),--($F$9:$F$28&gt;=BT$33),--($C$9:$C$28=$AW40),$H$9:$H$28,AG$9:AG$28),VLOOKUP($AW40,'6. Patients'!$C$10:$AQ$39,COLUMNS('6. Patients'!$C$9:AC$9),0))</f>
        <v>#VALUE!</v>
      </c>
      <c r="BU40" s="105" t="e">
        <f>-MIN(SUMPRODUCT(--($E$9:$E$28&lt;=BU$33),--($B$9:$B$28=$J$34),--($F$9:$F$28&gt;=BU$33),--($C$9:$C$28=$AW40),$H$9:$H$28,AH$9:AH$28),VLOOKUP($AW40,'6. Patients'!$C$10:$AQ$39,COLUMNS('6. Patients'!$C$9:AD$9),0))</f>
        <v>#VALUE!</v>
      </c>
      <c r="BV40" s="105" t="e">
        <f>-MIN(SUMPRODUCT(--($E$9:$E$28&lt;=BV$33),--($B$9:$B$28=$J$34),--($F$9:$F$28&gt;=BV$33),--($C$9:$C$28=$AW40),$H$9:$H$28,AI$9:AI$28),VLOOKUP($AW40,'6. Patients'!$C$10:$AQ$39,COLUMNS('6. Patients'!$C$9:AE$9),0))</f>
        <v>#VALUE!</v>
      </c>
      <c r="BW40" s="105" t="e">
        <f>-MIN(SUMPRODUCT(--($E$9:$E$28&lt;=BW$33),--($B$9:$B$28=$J$34),--($F$9:$F$28&gt;=BW$33),--($C$9:$C$28=$AW40),$H$9:$H$28,AJ$9:AJ$28),VLOOKUP($AW40,'6. Patients'!$C$10:$AQ$39,COLUMNS('6. Patients'!$C$9:AF$9),0))</f>
        <v>#VALUE!</v>
      </c>
      <c r="BX40" s="105" t="e">
        <f>-MIN(SUMPRODUCT(--($E$9:$E$28&lt;=BX$33),--($B$9:$B$28=$J$34),--($F$9:$F$28&gt;=BX$33),--($C$9:$C$28=$AW40),$H$9:$H$28,AK$9:AK$28),VLOOKUP($AW40,'6. Patients'!$C$10:$AQ$39,COLUMNS('6. Patients'!$C$9:AG$9),0))</f>
        <v>#VALUE!</v>
      </c>
      <c r="BY40" s="105" t="e">
        <f>-MIN(SUMPRODUCT(--($E$9:$E$28&lt;=BY$33),--($B$9:$B$28=$J$34),--($F$9:$F$28&gt;=BY$33),--($C$9:$C$28=$AW40),$H$9:$H$28,AL$9:AL$28),VLOOKUP($AW40,'6. Patients'!$C$10:$AQ$39,COLUMNS('6. Patients'!$C$9:AH$9),0))</f>
        <v>#VALUE!</v>
      </c>
      <c r="BZ40" s="105" t="e">
        <f>-MIN(SUMPRODUCT(--($E$9:$E$28&lt;=BZ$33),--($B$9:$B$28=$J$34),--($F$9:$F$28&gt;=BZ$33),--($C$9:$C$28=$AW40),$H$9:$H$28,AM$9:AM$28),VLOOKUP($AW40,'6. Patients'!$C$10:$AQ$39,COLUMNS('6. Patients'!$C$9:AI$9),0))</f>
        <v>#VALUE!</v>
      </c>
      <c r="CA40" s="105" t="e">
        <f>-MIN(SUMPRODUCT(--($E$9:$E$28&lt;=CA$33),--($B$9:$B$28=$J$34),--($F$9:$F$28&gt;=CA$33),--($C$9:$C$28=$AW40),$H$9:$H$28,AN$9:AN$28),VLOOKUP($AW40,'6. Patients'!$C$10:$AQ$39,COLUMNS('6. Patients'!$C$9:AJ$9),0))</f>
        <v>#VALUE!</v>
      </c>
      <c r="CB40" s="105" t="e">
        <f>-MIN(SUMPRODUCT(--($E$9:$E$28&lt;=CB$33),--($B$9:$B$28=$J$34),--($F$9:$F$28&gt;=CB$33),--($C$9:$C$28=$AW40),$H$9:$H$28,AO$9:AO$28),VLOOKUP($AW40,'6. Patients'!$C$10:$AQ$39,COLUMNS('6. Patients'!$C$9:AK$9),0))</f>
        <v>#VALUE!</v>
      </c>
      <c r="CC40" s="105" t="e">
        <f>-MIN(SUMPRODUCT(--($E$9:$E$28&lt;=CC$33),--($B$9:$B$28=$J$34),--($F$9:$F$28&gt;=CC$33),--($C$9:$C$28=$AW40),$H$9:$H$28,AP$9:AP$28),VLOOKUP($AW40,'6. Patients'!$C$10:$AQ$39,COLUMNS('6. Patients'!$C$9:AL$9),0))</f>
        <v>#VALUE!</v>
      </c>
      <c r="CD40" s="105" t="e">
        <f>-MIN(SUMPRODUCT(--($E$9:$E$28&lt;=CD$33),--($B$9:$B$28=$J$34),--($F$9:$F$28&gt;=CD$33),--($C$9:$C$28=$AW40),$H$9:$H$28,AQ$9:AQ$28),VLOOKUP($AW40,'6. Patients'!$C$10:$AQ$39,COLUMNS('6. Patients'!$C$9:AM$9),0))</f>
        <v>#VALUE!</v>
      </c>
      <c r="CE40" s="105" t="e">
        <f>-MIN(SUMPRODUCT(--($E$9:$E$28&lt;=CE$33),--($B$9:$B$28=$J$34),--($F$9:$F$28&gt;=CE$33),--($C$9:$C$28=$AW40),$H$9:$H$28,AR$9:AR$28),VLOOKUP($AW40,'6. Patients'!$C$10:$AQ$39,COLUMNS('6. Patients'!$C$9:AN$9),0))</f>
        <v>#VALUE!</v>
      </c>
      <c r="CF40" s="105" t="e">
        <f>-MIN(SUMPRODUCT(--($E$9:$E$28&lt;=CF$33),--($B$9:$B$28=$J$34),--($F$9:$F$28&gt;=CF$33),--($C$9:$C$28=$AW40),$H$9:$H$28,AS$9:AS$28),VLOOKUP($AW40,'6. Patients'!$C$10:$AQ$39,COLUMNS('6. Patients'!$C$9:AO$9),0))</f>
        <v>#VALUE!</v>
      </c>
      <c r="CG40" s="105" t="e">
        <f>-MIN(SUMPRODUCT(--($E$9:$E$28&lt;=CG$33),--($B$9:$B$28=$J$34),--($F$9:$F$28&gt;=CG$33),--($C$9:$C$28=$AW40),$H$9:$H$28,AT$9:AT$28),VLOOKUP($AW40,'6. Patients'!$C$10:$AQ$39,COLUMNS('6. Patients'!$C$9:AP$9),0))</f>
        <v>#VALUE!</v>
      </c>
      <c r="CI40" s="16" t="str">
        <f t="shared" si="53"/>
        <v/>
      </c>
      <c r="CJ40" s="105">
        <f t="shared" si="17"/>
        <v>0</v>
      </c>
      <c r="CK40" s="105">
        <f t="shared" si="18"/>
        <v>0</v>
      </c>
      <c r="CL40" s="105">
        <f t="shared" si="19"/>
        <v>0</v>
      </c>
      <c r="CM40" s="105">
        <f t="shared" si="20"/>
        <v>0</v>
      </c>
      <c r="CN40" s="105">
        <f t="shared" si="21"/>
        <v>0</v>
      </c>
      <c r="CO40" s="105">
        <f t="shared" si="22"/>
        <v>0</v>
      </c>
      <c r="CP40" s="105">
        <f t="shared" si="23"/>
        <v>0</v>
      </c>
      <c r="CQ40" s="105">
        <f t="shared" si="24"/>
        <v>0</v>
      </c>
      <c r="CR40" s="105">
        <f t="shared" si="25"/>
        <v>0</v>
      </c>
      <c r="CS40" s="105">
        <f t="shared" si="26"/>
        <v>0</v>
      </c>
      <c r="CT40" s="105">
        <f t="shared" si="27"/>
        <v>0</v>
      </c>
      <c r="CU40" s="105">
        <f t="shared" si="28"/>
        <v>0</v>
      </c>
      <c r="CV40" s="105">
        <f t="shared" si="29"/>
        <v>0</v>
      </c>
      <c r="CW40" s="105">
        <f t="shared" si="30"/>
        <v>0</v>
      </c>
      <c r="CX40" s="105">
        <f t="shared" si="31"/>
        <v>0</v>
      </c>
      <c r="CY40" s="105">
        <f t="shared" si="32"/>
        <v>0</v>
      </c>
      <c r="CZ40" s="105">
        <f t="shared" si="33"/>
        <v>0</v>
      </c>
      <c r="DA40" s="105">
        <f t="shared" si="34"/>
        <v>0</v>
      </c>
      <c r="DB40" s="105">
        <f t="shared" si="35"/>
        <v>0</v>
      </c>
      <c r="DC40" s="105">
        <f t="shared" si="36"/>
        <v>0</v>
      </c>
      <c r="DD40" s="105">
        <f t="shared" si="37"/>
        <v>0</v>
      </c>
      <c r="DE40" s="105">
        <f t="shared" si="38"/>
        <v>0</v>
      </c>
      <c r="DF40" s="105">
        <f t="shared" si="39"/>
        <v>0</v>
      </c>
      <c r="DG40" s="105">
        <f t="shared" si="40"/>
        <v>0</v>
      </c>
      <c r="DH40" s="105">
        <f t="shared" si="41"/>
        <v>0</v>
      </c>
      <c r="DI40" s="105">
        <f t="shared" si="42"/>
        <v>0</v>
      </c>
      <c r="DJ40" s="105">
        <f t="shared" si="43"/>
        <v>0</v>
      </c>
      <c r="DK40" s="105">
        <f t="shared" si="44"/>
        <v>0</v>
      </c>
      <c r="DL40" s="105">
        <f t="shared" si="45"/>
        <v>0</v>
      </c>
      <c r="DM40" s="105">
        <f t="shared" si="46"/>
        <v>0</v>
      </c>
      <c r="DN40" s="105">
        <f t="shared" si="47"/>
        <v>0</v>
      </c>
      <c r="DO40" s="105">
        <f t="shared" si="48"/>
        <v>0</v>
      </c>
      <c r="DP40" s="105">
        <f t="shared" si="49"/>
        <v>0</v>
      </c>
      <c r="DQ40" s="105">
        <f t="shared" si="50"/>
        <v>0</v>
      </c>
      <c r="DR40" s="105">
        <f t="shared" si="51"/>
        <v>0</v>
      </c>
      <c r="DS40" s="105">
        <f t="shared" si="52"/>
        <v>0</v>
      </c>
    </row>
    <row r="41" spans="1:123" x14ac:dyDescent="0.3">
      <c r="B41" s="376"/>
      <c r="C41" s="376"/>
      <c r="D41" s="376"/>
      <c r="E41" s="376"/>
      <c r="F41" s="376"/>
      <c r="G41" s="376"/>
      <c r="H41" s="376"/>
      <c r="I41" s="377"/>
      <c r="J41" s="16" t="str">
        <f>'6. Patients'!C16</f>
        <v/>
      </c>
      <c r="K41" s="16"/>
      <c r="L41" s="208" t="e">
        <f t="shared" si="54"/>
        <v>#VALUE!</v>
      </c>
      <c r="M41" s="208" t="e">
        <f t="shared" si="55"/>
        <v>#VALUE!</v>
      </c>
      <c r="N41" s="208" t="e">
        <f t="shared" si="56"/>
        <v>#VALUE!</v>
      </c>
      <c r="O41" s="208" t="e">
        <f t="shared" si="5"/>
        <v>#VALUE!</v>
      </c>
      <c r="P41" s="208" t="e">
        <f t="shared" si="6"/>
        <v>#VALUE!</v>
      </c>
      <c r="Q41" s="208" t="e">
        <f t="shared" si="7"/>
        <v>#VALUE!</v>
      </c>
      <c r="R41" s="208" t="e">
        <f t="shared" si="8"/>
        <v>#VALUE!</v>
      </c>
      <c r="S41" s="208" t="e">
        <f t="shared" si="9"/>
        <v>#VALUE!</v>
      </c>
      <c r="T41" s="208" t="e">
        <f t="shared" si="10"/>
        <v>#VALUE!</v>
      </c>
      <c r="U41" s="208" t="e">
        <f t="shared" si="11"/>
        <v>#VALUE!</v>
      </c>
      <c r="V41" s="208" t="e">
        <f t="shared" si="12"/>
        <v>#VALUE!</v>
      </c>
      <c r="W41" s="208" t="e">
        <f t="shared" si="57"/>
        <v>#VALUE!</v>
      </c>
      <c r="X41" s="208" t="e">
        <f t="shared" si="58"/>
        <v>#VALUE!</v>
      </c>
      <c r="Y41" s="208" t="e">
        <f t="shared" si="59"/>
        <v>#VALUE!</v>
      </c>
      <c r="Z41" s="208" t="e">
        <f t="shared" si="60"/>
        <v>#VALUE!</v>
      </c>
      <c r="AA41" s="208" t="e">
        <f t="shared" si="61"/>
        <v>#VALUE!</v>
      </c>
      <c r="AB41" s="208" t="e">
        <f t="shared" si="62"/>
        <v>#VALUE!</v>
      </c>
      <c r="AC41" s="208" t="e">
        <f t="shared" si="63"/>
        <v>#VALUE!</v>
      </c>
      <c r="AD41" s="208" t="e">
        <f t="shared" si="64"/>
        <v>#VALUE!</v>
      </c>
      <c r="AE41" s="208" t="e">
        <f t="shared" si="65"/>
        <v>#VALUE!</v>
      </c>
      <c r="AF41" s="208" t="e">
        <f t="shared" si="66"/>
        <v>#VALUE!</v>
      </c>
      <c r="AG41" s="208" t="e">
        <f t="shared" si="67"/>
        <v>#VALUE!</v>
      </c>
      <c r="AH41" s="208" t="e">
        <f t="shared" si="68"/>
        <v>#VALUE!</v>
      </c>
      <c r="AI41" s="208" t="e">
        <f t="shared" si="69"/>
        <v>#VALUE!</v>
      </c>
      <c r="AJ41" s="208" t="e">
        <f t="shared" si="70"/>
        <v>#VALUE!</v>
      </c>
      <c r="AK41" s="208" t="e">
        <f t="shared" si="71"/>
        <v>#VALUE!</v>
      </c>
      <c r="AL41" s="208" t="e">
        <f t="shared" si="72"/>
        <v>#VALUE!</v>
      </c>
      <c r="AM41" s="208" t="e">
        <f t="shared" si="73"/>
        <v>#VALUE!</v>
      </c>
      <c r="AN41" s="208" t="e">
        <f t="shared" si="74"/>
        <v>#VALUE!</v>
      </c>
      <c r="AO41" s="208" t="e">
        <f t="shared" si="75"/>
        <v>#VALUE!</v>
      </c>
      <c r="AP41" s="208" t="e">
        <f t="shared" si="76"/>
        <v>#VALUE!</v>
      </c>
      <c r="AQ41" s="208" t="e">
        <f t="shared" si="77"/>
        <v>#VALUE!</v>
      </c>
      <c r="AR41" s="208" t="e">
        <f t="shared" si="78"/>
        <v>#VALUE!</v>
      </c>
      <c r="AS41" s="208" t="e">
        <f t="shared" si="79"/>
        <v>#VALUE!</v>
      </c>
      <c r="AT41" s="208" t="e">
        <f t="shared" si="80"/>
        <v>#VALUE!</v>
      </c>
      <c r="AU41" s="208" t="e">
        <f t="shared" si="81"/>
        <v>#VALUE!</v>
      </c>
      <c r="AW41" s="16" t="str">
        <f t="shared" si="16"/>
        <v/>
      </c>
      <c r="AX41" s="105" t="e">
        <f>-MIN(SUMPRODUCT(--($E$9:$E$28&lt;=AX$33),--($B$9:$B$28=$J$34),--($F$9:$F$28&gt;=AX$33),--($C$9:$C$28=$AW41),$H$9:$H$28,K$9:K$28),VLOOKUP($AW41,'6. Patients'!$C$10:$AQ$39,COLUMNS('6. Patients'!$C$9:G$9),0))</f>
        <v>#VALUE!</v>
      </c>
      <c r="AY41" s="105" t="e">
        <f>-MIN(SUMPRODUCT(--($E$9:$E$28&lt;=AY$33),--($B$9:$B$28=$J$34),--($F$9:$F$28&gt;=AY$33),--($C$9:$C$28=$AW41),$H$9:$H$28,L$9:L$28),VLOOKUP($AW41,'6. Patients'!$C$10:$AQ$39,COLUMNS('6. Patients'!$C$9:H$9),0))</f>
        <v>#VALUE!</v>
      </c>
      <c r="AZ41" s="105" t="e">
        <f>-MIN(SUMPRODUCT(--($E$9:$E$28&lt;=AZ$33),--($B$9:$B$28=$J$34),--($F$9:$F$28&gt;=AZ$33),--($C$9:$C$28=$AW41),$H$9:$H$28,M$9:M$28),VLOOKUP($AW41,'6. Patients'!$C$10:$AQ$39,COLUMNS('6. Patients'!$C$9:I$9),0))</f>
        <v>#VALUE!</v>
      </c>
      <c r="BA41" s="105" t="e">
        <f>-MIN(SUMPRODUCT(--($E$9:$E$28&lt;=BA$33),--($B$9:$B$28=$J$34),--($F$9:$F$28&gt;=BA$33),--($C$9:$C$28=$AW41),$H$9:$H$28,N$9:N$28),VLOOKUP($AW41,'6. Patients'!$C$10:$AQ$39,COLUMNS('6. Patients'!$C$9:J$9),0))</f>
        <v>#VALUE!</v>
      </c>
      <c r="BB41" s="105" t="e">
        <f>-MIN(SUMPRODUCT(--($E$9:$E$28&lt;=BB$33),--($B$9:$B$28=$J$34),--($F$9:$F$28&gt;=BB$33),--($C$9:$C$28=$AW41),$H$9:$H$28,O$9:O$28),VLOOKUP($AW41,'6. Patients'!$C$10:$AQ$39,COLUMNS('6. Patients'!$C$9:K$9),0))</f>
        <v>#VALUE!</v>
      </c>
      <c r="BC41" s="105" t="e">
        <f>-MIN(SUMPRODUCT(--($E$9:$E$28&lt;=BC$33),--($B$9:$B$28=$J$34),--($F$9:$F$28&gt;=BC$33),--($C$9:$C$28=$AW41),$H$9:$H$28,P$9:P$28),VLOOKUP($AW41,'6. Patients'!$C$10:$AQ$39,COLUMNS('6. Patients'!$C$9:L$9),0))</f>
        <v>#VALUE!</v>
      </c>
      <c r="BD41" s="105" t="e">
        <f>-MIN(SUMPRODUCT(--($E$9:$E$28&lt;=BD$33),--($B$9:$B$28=$J$34),--($F$9:$F$28&gt;=BD$33),--($C$9:$C$28=$AW41),$H$9:$H$28,Q$9:Q$28),VLOOKUP($AW41,'6. Patients'!$C$10:$AQ$39,COLUMNS('6. Patients'!$C$9:M$9),0))</f>
        <v>#VALUE!</v>
      </c>
      <c r="BE41" s="105" t="e">
        <f>-MIN(SUMPRODUCT(--($E$9:$E$28&lt;=BE$33),--($B$9:$B$28=$J$34),--($F$9:$F$28&gt;=BE$33),--($C$9:$C$28=$AW41),$H$9:$H$28,R$9:R$28),VLOOKUP($AW41,'6. Patients'!$C$10:$AQ$39,COLUMNS('6. Patients'!$C$9:N$9),0))</f>
        <v>#VALUE!</v>
      </c>
      <c r="BF41" s="105" t="e">
        <f>-MIN(SUMPRODUCT(--($E$9:$E$28&lt;=BF$33),--($B$9:$B$28=$J$34),--($F$9:$F$28&gt;=BF$33),--($C$9:$C$28=$AW41),$H$9:$H$28,S$9:S$28),VLOOKUP($AW41,'6. Patients'!$C$10:$AQ$39,COLUMNS('6. Patients'!$C$9:O$9),0))</f>
        <v>#VALUE!</v>
      </c>
      <c r="BG41" s="105" t="e">
        <f>-MIN(SUMPRODUCT(--($E$9:$E$28&lt;=BG$33),--($B$9:$B$28=$J$34),--($F$9:$F$28&gt;=BG$33),--($C$9:$C$28=$AW41),$H$9:$H$28,T$9:T$28),VLOOKUP($AW41,'6. Patients'!$C$10:$AQ$39,COLUMNS('6. Patients'!$C$9:P$9),0))</f>
        <v>#VALUE!</v>
      </c>
      <c r="BH41" s="105" t="e">
        <f>-MIN(SUMPRODUCT(--($E$9:$E$28&lt;=BH$33),--($B$9:$B$28=$J$34),--($F$9:$F$28&gt;=BH$33),--($C$9:$C$28=$AW41),$H$9:$H$28,U$9:U$28),VLOOKUP($AW41,'6. Patients'!$C$10:$AQ$39,COLUMNS('6. Patients'!$C$9:Q$9),0))</f>
        <v>#VALUE!</v>
      </c>
      <c r="BI41" s="105" t="e">
        <f>-MIN(SUMPRODUCT(--($E$9:$E$28&lt;=BI$33),--($B$9:$B$28=$J$34),--($F$9:$F$28&gt;=BI$33),--($C$9:$C$28=$AW41),$H$9:$H$28,V$9:V$28),VLOOKUP($AW41,'6. Patients'!$C$10:$AQ$39,COLUMNS('6. Patients'!$C$9:R$9),0))</f>
        <v>#VALUE!</v>
      </c>
      <c r="BJ41" s="105" t="e">
        <f>-MIN(SUMPRODUCT(--($E$9:$E$28&lt;=BJ$33),--($B$9:$B$28=$J$34),--($F$9:$F$28&gt;=BJ$33),--($C$9:$C$28=$AW41),$H$9:$H$28,W$9:W$28),VLOOKUP($AW41,'6. Patients'!$C$10:$AQ$39,COLUMNS('6. Patients'!$C$9:S$9),0))</f>
        <v>#VALUE!</v>
      </c>
      <c r="BK41" s="105" t="e">
        <f>-MIN(SUMPRODUCT(--($E$9:$E$28&lt;=BK$33),--($B$9:$B$28=$J$34),--($F$9:$F$28&gt;=BK$33),--($C$9:$C$28=$AW41),$H$9:$H$28,X$9:X$28),VLOOKUP($AW41,'6. Patients'!$C$10:$AQ$39,COLUMNS('6. Patients'!$C$9:T$9),0))</f>
        <v>#VALUE!</v>
      </c>
      <c r="BL41" s="105" t="e">
        <f>-MIN(SUMPRODUCT(--($E$9:$E$28&lt;=BL$33),--($B$9:$B$28=$J$34),--($F$9:$F$28&gt;=BL$33),--($C$9:$C$28=$AW41),$H$9:$H$28,Y$9:Y$28),VLOOKUP($AW41,'6. Patients'!$C$10:$AQ$39,COLUMNS('6. Patients'!$C$9:U$9),0))</f>
        <v>#VALUE!</v>
      </c>
      <c r="BM41" s="105" t="e">
        <f>-MIN(SUMPRODUCT(--($E$9:$E$28&lt;=BM$33),--($B$9:$B$28=$J$34),--($F$9:$F$28&gt;=BM$33),--($C$9:$C$28=$AW41),$H$9:$H$28,Z$9:Z$28),VLOOKUP($AW41,'6. Patients'!$C$10:$AQ$39,COLUMNS('6. Patients'!$C$9:V$9),0))</f>
        <v>#VALUE!</v>
      </c>
      <c r="BN41" s="105" t="e">
        <f>-MIN(SUMPRODUCT(--($E$9:$E$28&lt;=BN$33),--($B$9:$B$28=$J$34),--($F$9:$F$28&gt;=BN$33),--($C$9:$C$28=$AW41),$H$9:$H$28,AA$9:AA$28),VLOOKUP($AW41,'6. Patients'!$C$10:$AQ$39,COLUMNS('6. Patients'!$C$9:W$9),0))</f>
        <v>#VALUE!</v>
      </c>
      <c r="BO41" s="105" t="e">
        <f>-MIN(SUMPRODUCT(--($E$9:$E$28&lt;=BO$33),--($B$9:$B$28=$J$34),--($F$9:$F$28&gt;=BO$33),--($C$9:$C$28=$AW41),$H$9:$H$28,AB$9:AB$28),VLOOKUP($AW41,'6. Patients'!$C$10:$AQ$39,COLUMNS('6. Patients'!$C$9:X$9),0))</f>
        <v>#VALUE!</v>
      </c>
      <c r="BP41" s="105" t="e">
        <f>-MIN(SUMPRODUCT(--($E$9:$E$28&lt;=BP$33),--($B$9:$B$28=$J$34),--($F$9:$F$28&gt;=BP$33),--($C$9:$C$28=$AW41),$H$9:$H$28,AC$9:AC$28),VLOOKUP($AW41,'6. Patients'!$C$10:$AQ$39,COLUMNS('6. Patients'!$C$9:Y$9),0))</f>
        <v>#VALUE!</v>
      </c>
      <c r="BQ41" s="105" t="e">
        <f>-MIN(SUMPRODUCT(--($E$9:$E$28&lt;=BQ$33),--($B$9:$B$28=$J$34),--($F$9:$F$28&gt;=BQ$33),--($C$9:$C$28=$AW41),$H$9:$H$28,AD$9:AD$28),VLOOKUP($AW41,'6. Patients'!$C$10:$AQ$39,COLUMNS('6. Patients'!$C$9:Z$9),0))</f>
        <v>#VALUE!</v>
      </c>
      <c r="BR41" s="105" t="e">
        <f>-MIN(SUMPRODUCT(--($E$9:$E$28&lt;=BR$33),--($B$9:$B$28=$J$34),--($F$9:$F$28&gt;=BR$33),--($C$9:$C$28=$AW41),$H$9:$H$28,AE$9:AE$28),VLOOKUP($AW41,'6. Patients'!$C$10:$AQ$39,COLUMNS('6. Patients'!$C$9:AA$9),0))</f>
        <v>#VALUE!</v>
      </c>
      <c r="BS41" s="105" t="e">
        <f>-MIN(SUMPRODUCT(--($E$9:$E$28&lt;=BS$33),--($B$9:$B$28=$J$34),--($F$9:$F$28&gt;=BS$33),--($C$9:$C$28=$AW41),$H$9:$H$28,AF$9:AF$28),VLOOKUP($AW41,'6. Patients'!$C$10:$AQ$39,COLUMNS('6. Patients'!$C$9:AB$9),0))</f>
        <v>#VALUE!</v>
      </c>
      <c r="BT41" s="105" t="e">
        <f>-MIN(SUMPRODUCT(--($E$9:$E$28&lt;=BT$33),--($B$9:$B$28=$J$34),--($F$9:$F$28&gt;=BT$33),--($C$9:$C$28=$AW41),$H$9:$H$28,AG$9:AG$28),VLOOKUP($AW41,'6. Patients'!$C$10:$AQ$39,COLUMNS('6. Patients'!$C$9:AC$9),0))</f>
        <v>#VALUE!</v>
      </c>
      <c r="BU41" s="105" t="e">
        <f>-MIN(SUMPRODUCT(--($E$9:$E$28&lt;=BU$33),--($B$9:$B$28=$J$34),--($F$9:$F$28&gt;=BU$33),--($C$9:$C$28=$AW41),$H$9:$H$28,AH$9:AH$28),VLOOKUP($AW41,'6. Patients'!$C$10:$AQ$39,COLUMNS('6. Patients'!$C$9:AD$9),0))</f>
        <v>#VALUE!</v>
      </c>
      <c r="BV41" s="105" t="e">
        <f>-MIN(SUMPRODUCT(--($E$9:$E$28&lt;=BV$33),--($B$9:$B$28=$J$34),--($F$9:$F$28&gt;=BV$33),--($C$9:$C$28=$AW41),$H$9:$H$28,AI$9:AI$28),VLOOKUP($AW41,'6. Patients'!$C$10:$AQ$39,COLUMNS('6. Patients'!$C$9:AE$9),0))</f>
        <v>#VALUE!</v>
      </c>
      <c r="BW41" s="105" t="e">
        <f>-MIN(SUMPRODUCT(--($E$9:$E$28&lt;=BW$33),--($B$9:$B$28=$J$34),--($F$9:$F$28&gt;=BW$33),--($C$9:$C$28=$AW41),$H$9:$H$28,AJ$9:AJ$28),VLOOKUP($AW41,'6. Patients'!$C$10:$AQ$39,COLUMNS('6. Patients'!$C$9:AF$9),0))</f>
        <v>#VALUE!</v>
      </c>
      <c r="BX41" s="105" t="e">
        <f>-MIN(SUMPRODUCT(--($E$9:$E$28&lt;=BX$33),--($B$9:$B$28=$J$34),--($F$9:$F$28&gt;=BX$33),--($C$9:$C$28=$AW41),$H$9:$H$28,AK$9:AK$28),VLOOKUP($AW41,'6. Patients'!$C$10:$AQ$39,COLUMNS('6. Patients'!$C$9:AG$9),0))</f>
        <v>#VALUE!</v>
      </c>
      <c r="BY41" s="105" t="e">
        <f>-MIN(SUMPRODUCT(--($E$9:$E$28&lt;=BY$33),--($B$9:$B$28=$J$34),--($F$9:$F$28&gt;=BY$33),--($C$9:$C$28=$AW41),$H$9:$H$28,AL$9:AL$28),VLOOKUP($AW41,'6. Patients'!$C$10:$AQ$39,COLUMNS('6. Patients'!$C$9:AH$9),0))</f>
        <v>#VALUE!</v>
      </c>
      <c r="BZ41" s="105" t="e">
        <f>-MIN(SUMPRODUCT(--($E$9:$E$28&lt;=BZ$33),--($B$9:$B$28=$J$34),--($F$9:$F$28&gt;=BZ$33),--($C$9:$C$28=$AW41),$H$9:$H$28,AM$9:AM$28),VLOOKUP($AW41,'6. Patients'!$C$10:$AQ$39,COLUMNS('6. Patients'!$C$9:AI$9),0))</f>
        <v>#VALUE!</v>
      </c>
      <c r="CA41" s="105" t="e">
        <f>-MIN(SUMPRODUCT(--($E$9:$E$28&lt;=CA$33),--($B$9:$B$28=$J$34),--($F$9:$F$28&gt;=CA$33),--($C$9:$C$28=$AW41),$H$9:$H$28,AN$9:AN$28),VLOOKUP($AW41,'6. Patients'!$C$10:$AQ$39,COLUMNS('6. Patients'!$C$9:AJ$9),0))</f>
        <v>#VALUE!</v>
      </c>
      <c r="CB41" s="105" t="e">
        <f>-MIN(SUMPRODUCT(--($E$9:$E$28&lt;=CB$33),--($B$9:$B$28=$J$34),--($F$9:$F$28&gt;=CB$33),--($C$9:$C$28=$AW41),$H$9:$H$28,AO$9:AO$28),VLOOKUP($AW41,'6. Patients'!$C$10:$AQ$39,COLUMNS('6. Patients'!$C$9:AK$9),0))</f>
        <v>#VALUE!</v>
      </c>
      <c r="CC41" s="105" t="e">
        <f>-MIN(SUMPRODUCT(--($E$9:$E$28&lt;=CC$33),--($B$9:$B$28=$J$34),--($F$9:$F$28&gt;=CC$33),--($C$9:$C$28=$AW41),$H$9:$H$28,AP$9:AP$28),VLOOKUP($AW41,'6. Patients'!$C$10:$AQ$39,COLUMNS('6. Patients'!$C$9:AL$9),0))</f>
        <v>#VALUE!</v>
      </c>
      <c r="CD41" s="105" t="e">
        <f>-MIN(SUMPRODUCT(--($E$9:$E$28&lt;=CD$33),--($B$9:$B$28=$J$34),--($F$9:$F$28&gt;=CD$33),--($C$9:$C$28=$AW41),$H$9:$H$28,AQ$9:AQ$28),VLOOKUP($AW41,'6. Patients'!$C$10:$AQ$39,COLUMNS('6. Patients'!$C$9:AM$9),0))</f>
        <v>#VALUE!</v>
      </c>
      <c r="CE41" s="105" t="e">
        <f>-MIN(SUMPRODUCT(--($E$9:$E$28&lt;=CE$33),--($B$9:$B$28=$J$34),--($F$9:$F$28&gt;=CE$33),--($C$9:$C$28=$AW41),$H$9:$H$28,AR$9:AR$28),VLOOKUP($AW41,'6. Patients'!$C$10:$AQ$39,COLUMNS('6. Patients'!$C$9:AN$9),0))</f>
        <v>#VALUE!</v>
      </c>
      <c r="CF41" s="105" t="e">
        <f>-MIN(SUMPRODUCT(--($E$9:$E$28&lt;=CF$33),--($B$9:$B$28=$J$34),--($F$9:$F$28&gt;=CF$33),--($C$9:$C$28=$AW41),$H$9:$H$28,AS$9:AS$28),VLOOKUP($AW41,'6. Patients'!$C$10:$AQ$39,COLUMNS('6. Patients'!$C$9:AO$9),0))</f>
        <v>#VALUE!</v>
      </c>
      <c r="CG41" s="105" t="e">
        <f>-MIN(SUMPRODUCT(--($E$9:$E$28&lt;=CG$33),--($B$9:$B$28=$J$34),--($F$9:$F$28&gt;=CG$33),--($C$9:$C$28=$AW41),$H$9:$H$28,AT$9:AT$28),VLOOKUP($AW41,'6. Patients'!$C$10:$AQ$39,COLUMNS('6. Patients'!$C$9:AP$9),0))</f>
        <v>#VALUE!</v>
      </c>
      <c r="CI41" s="16" t="str">
        <f t="shared" si="53"/>
        <v/>
      </c>
      <c r="CJ41" s="105">
        <f t="shared" si="17"/>
        <v>0</v>
      </c>
      <c r="CK41" s="105">
        <f t="shared" si="18"/>
        <v>0</v>
      </c>
      <c r="CL41" s="105">
        <f t="shared" si="19"/>
        <v>0</v>
      </c>
      <c r="CM41" s="105">
        <f t="shared" si="20"/>
        <v>0</v>
      </c>
      <c r="CN41" s="105">
        <f t="shared" si="21"/>
        <v>0</v>
      </c>
      <c r="CO41" s="105">
        <f t="shared" si="22"/>
        <v>0</v>
      </c>
      <c r="CP41" s="105">
        <f t="shared" si="23"/>
        <v>0</v>
      </c>
      <c r="CQ41" s="105">
        <f t="shared" si="24"/>
        <v>0</v>
      </c>
      <c r="CR41" s="105">
        <f t="shared" si="25"/>
        <v>0</v>
      </c>
      <c r="CS41" s="105">
        <f t="shared" si="26"/>
        <v>0</v>
      </c>
      <c r="CT41" s="105">
        <f t="shared" si="27"/>
        <v>0</v>
      </c>
      <c r="CU41" s="105">
        <f t="shared" si="28"/>
        <v>0</v>
      </c>
      <c r="CV41" s="105">
        <f t="shared" si="29"/>
        <v>0</v>
      </c>
      <c r="CW41" s="105">
        <f t="shared" si="30"/>
        <v>0</v>
      </c>
      <c r="CX41" s="105">
        <f t="shared" si="31"/>
        <v>0</v>
      </c>
      <c r="CY41" s="105">
        <f t="shared" si="32"/>
        <v>0</v>
      </c>
      <c r="CZ41" s="105">
        <f t="shared" si="33"/>
        <v>0</v>
      </c>
      <c r="DA41" s="105">
        <f t="shared" si="34"/>
        <v>0</v>
      </c>
      <c r="DB41" s="105">
        <f t="shared" si="35"/>
        <v>0</v>
      </c>
      <c r="DC41" s="105">
        <f t="shared" si="36"/>
        <v>0</v>
      </c>
      <c r="DD41" s="105">
        <f t="shared" si="37"/>
        <v>0</v>
      </c>
      <c r="DE41" s="105">
        <f t="shared" si="38"/>
        <v>0</v>
      </c>
      <c r="DF41" s="105">
        <f t="shared" si="39"/>
        <v>0</v>
      </c>
      <c r="DG41" s="105">
        <f t="shared" si="40"/>
        <v>0</v>
      </c>
      <c r="DH41" s="105">
        <f t="shared" si="41"/>
        <v>0</v>
      </c>
      <c r="DI41" s="105">
        <f t="shared" si="42"/>
        <v>0</v>
      </c>
      <c r="DJ41" s="105">
        <f t="shared" si="43"/>
        <v>0</v>
      </c>
      <c r="DK41" s="105">
        <f t="shared" si="44"/>
        <v>0</v>
      </c>
      <c r="DL41" s="105">
        <f t="shared" si="45"/>
        <v>0</v>
      </c>
      <c r="DM41" s="105">
        <f t="shared" si="46"/>
        <v>0</v>
      </c>
      <c r="DN41" s="105">
        <f t="shared" si="47"/>
        <v>0</v>
      </c>
      <c r="DO41" s="105">
        <f t="shared" si="48"/>
        <v>0</v>
      </c>
      <c r="DP41" s="105">
        <f t="shared" si="49"/>
        <v>0</v>
      </c>
      <c r="DQ41" s="105">
        <f t="shared" si="50"/>
        <v>0</v>
      </c>
      <c r="DR41" s="105">
        <f t="shared" si="51"/>
        <v>0</v>
      </c>
      <c r="DS41" s="105">
        <f t="shared" si="52"/>
        <v>0</v>
      </c>
    </row>
    <row r="42" spans="1:123" x14ac:dyDescent="0.3">
      <c r="B42" s="376"/>
      <c r="C42" s="376"/>
      <c r="D42" s="376"/>
      <c r="E42" s="376"/>
      <c r="F42" s="376"/>
      <c r="G42" s="376"/>
      <c r="H42" s="376"/>
      <c r="I42" s="377"/>
      <c r="J42" s="16" t="str">
        <f>'6. Patients'!C17</f>
        <v/>
      </c>
      <c r="K42" s="16"/>
      <c r="L42" s="208" t="e">
        <f t="shared" si="54"/>
        <v>#VALUE!</v>
      </c>
      <c r="M42" s="208" t="e">
        <f t="shared" si="55"/>
        <v>#VALUE!</v>
      </c>
      <c r="N42" s="208" t="e">
        <f t="shared" si="56"/>
        <v>#VALUE!</v>
      </c>
      <c r="O42" s="208" t="e">
        <f t="shared" si="5"/>
        <v>#VALUE!</v>
      </c>
      <c r="P42" s="208" t="e">
        <f t="shared" si="6"/>
        <v>#VALUE!</v>
      </c>
      <c r="Q42" s="208" t="e">
        <f t="shared" si="7"/>
        <v>#VALUE!</v>
      </c>
      <c r="R42" s="208" t="e">
        <f t="shared" si="8"/>
        <v>#VALUE!</v>
      </c>
      <c r="S42" s="208" t="e">
        <f t="shared" si="9"/>
        <v>#VALUE!</v>
      </c>
      <c r="T42" s="208" t="e">
        <f t="shared" si="10"/>
        <v>#VALUE!</v>
      </c>
      <c r="U42" s="208" t="e">
        <f t="shared" si="11"/>
        <v>#VALUE!</v>
      </c>
      <c r="V42" s="208" t="e">
        <f t="shared" si="12"/>
        <v>#VALUE!</v>
      </c>
      <c r="W42" s="208" t="e">
        <f t="shared" si="57"/>
        <v>#VALUE!</v>
      </c>
      <c r="X42" s="208" t="e">
        <f t="shared" si="58"/>
        <v>#VALUE!</v>
      </c>
      <c r="Y42" s="208" t="e">
        <f t="shared" si="59"/>
        <v>#VALUE!</v>
      </c>
      <c r="Z42" s="208" t="e">
        <f t="shared" si="60"/>
        <v>#VALUE!</v>
      </c>
      <c r="AA42" s="208" t="e">
        <f t="shared" si="61"/>
        <v>#VALUE!</v>
      </c>
      <c r="AB42" s="208" t="e">
        <f t="shared" si="62"/>
        <v>#VALUE!</v>
      </c>
      <c r="AC42" s="208" t="e">
        <f t="shared" si="63"/>
        <v>#VALUE!</v>
      </c>
      <c r="AD42" s="208" t="e">
        <f t="shared" si="64"/>
        <v>#VALUE!</v>
      </c>
      <c r="AE42" s="208" t="e">
        <f t="shared" si="65"/>
        <v>#VALUE!</v>
      </c>
      <c r="AF42" s="208" t="e">
        <f t="shared" si="66"/>
        <v>#VALUE!</v>
      </c>
      <c r="AG42" s="208" t="e">
        <f t="shared" si="67"/>
        <v>#VALUE!</v>
      </c>
      <c r="AH42" s="208" t="e">
        <f t="shared" si="68"/>
        <v>#VALUE!</v>
      </c>
      <c r="AI42" s="208" t="e">
        <f t="shared" si="69"/>
        <v>#VALUE!</v>
      </c>
      <c r="AJ42" s="208" t="e">
        <f t="shared" si="70"/>
        <v>#VALUE!</v>
      </c>
      <c r="AK42" s="208" t="e">
        <f t="shared" si="71"/>
        <v>#VALUE!</v>
      </c>
      <c r="AL42" s="208" t="e">
        <f t="shared" si="72"/>
        <v>#VALUE!</v>
      </c>
      <c r="AM42" s="208" t="e">
        <f t="shared" si="73"/>
        <v>#VALUE!</v>
      </c>
      <c r="AN42" s="208" t="e">
        <f t="shared" si="74"/>
        <v>#VALUE!</v>
      </c>
      <c r="AO42" s="208" t="e">
        <f t="shared" si="75"/>
        <v>#VALUE!</v>
      </c>
      <c r="AP42" s="208" t="e">
        <f t="shared" si="76"/>
        <v>#VALUE!</v>
      </c>
      <c r="AQ42" s="208" t="e">
        <f t="shared" si="77"/>
        <v>#VALUE!</v>
      </c>
      <c r="AR42" s="208" t="e">
        <f t="shared" si="78"/>
        <v>#VALUE!</v>
      </c>
      <c r="AS42" s="208" t="e">
        <f t="shared" si="79"/>
        <v>#VALUE!</v>
      </c>
      <c r="AT42" s="208" t="e">
        <f t="shared" si="80"/>
        <v>#VALUE!</v>
      </c>
      <c r="AU42" s="208" t="e">
        <f t="shared" si="81"/>
        <v>#VALUE!</v>
      </c>
      <c r="AW42" s="16" t="str">
        <f t="shared" si="16"/>
        <v/>
      </c>
      <c r="AX42" s="105" t="e">
        <f>-MIN(SUMPRODUCT(--($E$9:$E$28&lt;=AX$33),--($B$9:$B$28=$J$34),--($F$9:$F$28&gt;=AX$33),--($C$9:$C$28=$AW42),$H$9:$H$28,K$9:K$28),VLOOKUP($AW42,'6. Patients'!$C$10:$AQ$39,COLUMNS('6. Patients'!$C$9:G$9),0))</f>
        <v>#VALUE!</v>
      </c>
      <c r="AY42" s="105" t="e">
        <f>-MIN(SUMPRODUCT(--($E$9:$E$28&lt;=AY$33),--($B$9:$B$28=$J$34),--($F$9:$F$28&gt;=AY$33),--($C$9:$C$28=$AW42),$H$9:$H$28,L$9:L$28),VLOOKUP($AW42,'6. Patients'!$C$10:$AQ$39,COLUMNS('6. Patients'!$C$9:H$9),0))</f>
        <v>#VALUE!</v>
      </c>
      <c r="AZ42" s="105" t="e">
        <f>-MIN(SUMPRODUCT(--($E$9:$E$28&lt;=AZ$33),--($B$9:$B$28=$J$34),--($F$9:$F$28&gt;=AZ$33),--($C$9:$C$28=$AW42),$H$9:$H$28,M$9:M$28),VLOOKUP($AW42,'6. Patients'!$C$10:$AQ$39,COLUMNS('6. Patients'!$C$9:I$9),0))</f>
        <v>#VALUE!</v>
      </c>
      <c r="BA42" s="105" t="e">
        <f>-MIN(SUMPRODUCT(--($E$9:$E$28&lt;=BA$33),--($B$9:$B$28=$J$34),--($F$9:$F$28&gt;=BA$33),--($C$9:$C$28=$AW42),$H$9:$H$28,N$9:N$28),VLOOKUP($AW42,'6. Patients'!$C$10:$AQ$39,COLUMNS('6. Patients'!$C$9:J$9),0))</f>
        <v>#VALUE!</v>
      </c>
      <c r="BB42" s="105" t="e">
        <f>-MIN(SUMPRODUCT(--($E$9:$E$28&lt;=BB$33),--($B$9:$B$28=$J$34),--($F$9:$F$28&gt;=BB$33),--($C$9:$C$28=$AW42),$H$9:$H$28,O$9:O$28),VLOOKUP($AW42,'6. Patients'!$C$10:$AQ$39,COLUMNS('6. Patients'!$C$9:K$9),0))</f>
        <v>#VALUE!</v>
      </c>
      <c r="BC42" s="105" t="e">
        <f>-MIN(SUMPRODUCT(--($E$9:$E$28&lt;=BC$33),--($B$9:$B$28=$J$34),--($F$9:$F$28&gt;=BC$33),--($C$9:$C$28=$AW42),$H$9:$H$28,P$9:P$28),VLOOKUP($AW42,'6. Patients'!$C$10:$AQ$39,COLUMNS('6. Patients'!$C$9:L$9),0))</f>
        <v>#VALUE!</v>
      </c>
      <c r="BD42" s="105" t="e">
        <f>-MIN(SUMPRODUCT(--($E$9:$E$28&lt;=BD$33),--($B$9:$B$28=$J$34),--($F$9:$F$28&gt;=BD$33),--($C$9:$C$28=$AW42),$H$9:$H$28,Q$9:Q$28),VLOOKUP($AW42,'6. Patients'!$C$10:$AQ$39,COLUMNS('6. Patients'!$C$9:M$9),0))</f>
        <v>#VALUE!</v>
      </c>
      <c r="BE42" s="105" t="e">
        <f>-MIN(SUMPRODUCT(--($E$9:$E$28&lt;=BE$33),--($B$9:$B$28=$J$34),--($F$9:$F$28&gt;=BE$33),--($C$9:$C$28=$AW42),$H$9:$H$28,R$9:R$28),VLOOKUP($AW42,'6. Patients'!$C$10:$AQ$39,COLUMNS('6. Patients'!$C$9:N$9),0))</f>
        <v>#VALUE!</v>
      </c>
      <c r="BF42" s="105" t="e">
        <f>-MIN(SUMPRODUCT(--($E$9:$E$28&lt;=BF$33),--($B$9:$B$28=$J$34),--($F$9:$F$28&gt;=BF$33),--($C$9:$C$28=$AW42),$H$9:$H$28,S$9:S$28),VLOOKUP($AW42,'6. Patients'!$C$10:$AQ$39,COLUMNS('6. Patients'!$C$9:O$9),0))</f>
        <v>#VALUE!</v>
      </c>
      <c r="BG42" s="105" t="e">
        <f>-MIN(SUMPRODUCT(--($E$9:$E$28&lt;=BG$33),--($B$9:$B$28=$J$34),--($F$9:$F$28&gt;=BG$33),--($C$9:$C$28=$AW42),$H$9:$H$28,T$9:T$28),VLOOKUP($AW42,'6. Patients'!$C$10:$AQ$39,COLUMNS('6. Patients'!$C$9:P$9),0))</f>
        <v>#VALUE!</v>
      </c>
      <c r="BH42" s="105" t="e">
        <f>-MIN(SUMPRODUCT(--($E$9:$E$28&lt;=BH$33),--($B$9:$B$28=$J$34),--($F$9:$F$28&gt;=BH$33),--($C$9:$C$28=$AW42),$H$9:$H$28,U$9:U$28),VLOOKUP($AW42,'6. Patients'!$C$10:$AQ$39,COLUMNS('6. Patients'!$C$9:Q$9),0))</f>
        <v>#VALUE!</v>
      </c>
      <c r="BI42" s="105" t="e">
        <f>-MIN(SUMPRODUCT(--($E$9:$E$28&lt;=BI$33),--($B$9:$B$28=$J$34),--($F$9:$F$28&gt;=BI$33),--($C$9:$C$28=$AW42),$H$9:$H$28,V$9:V$28),VLOOKUP($AW42,'6. Patients'!$C$10:$AQ$39,COLUMNS('6. Patients'!$C$9:R$9),0))</f>
        <v>#VALUE!</v>
      </c>
      <c r="BJ42" s="105" t="e">
        <f>-MIN(SUMPRODUCT(--($E$9:$E$28&lt;=BJ$33),--($B$9:$B$28=$J$34),--($F$9:$F$28&gt;=BJ$33),--($C$9:$C$28=$AW42),$H$9:$H$28,W$9:W$28),VLOOKUP($AW42,'6. Patients'!$C$10:$AQ$39,COLUMNS('6. Patients'!$C$9:S$9),0))</f>
        <v>#VALUE!</v>
      </c>
      <c r="BK42" s="105" t="e">
        <f>-MIN(SUMPRODUCT(--($E$9:$E$28&lt;=BK$33),--($B$9:$B$28=$J$34),--($F$9:$F$28&gt;=BK$33),--($C$9:$C$28=$AW42),$H$9:$H$28,X$9:X$28),VLOOKUP($AW42,'6. Patients'!$C$10:$AQ$39,COLUMNS('6. Patients'!$C$9:T$9),0))</f>
        <v>#VALUE!</v>
      </c>
      <c r="BL42" s="105" t="e">
        <f>-MIN(SUMPRODUCT(--($E$9:$E$28&lt;=BL$33),--($B$9:$B$28=$J$34),--($F$9:$F$28&gt;=BL$33),--($C$9:$C$28=$AW42),$H$9:$H$28,Y$9:Y$28),VLOOKUP($AW42,'6. Patients'!$C$10:$AQ$39,COLUMNS('6. Patients'!$C$9:U$9),0))</f>
        <v>#VALUE!</v>
      </c>
      <c r="BM42" s="105" t="e">
        <f>-MIN(SUMPRODUCT(--($E$9:$E$28&lt;=BM$33),--($B$9:$B$28=$J$34),--($F$9:$F$28&gt;=BM$33),--($C$9:$C$28=$AW42),$H$9:$H$28,Z$9:Z$28),VLOOKUP($AW42,'6. Patients'!$C$10:$AQ$39,COLUMNS('6. Patients'!$C$9:V$9),0))</f>
        <v>#VALUE!</v>
      </c>
      <c r="BN42" s="105" t="e">
        <f>-MIN(SUMPRODUCT(--($E$9:$E$28&lt;=BN$33),--($B$9:$B$28=$J$34),--($F$9:$F$28&gt;=BN$33),--($C$9:$C$28=$AW42),$H$9:$H$28,AA$9:AA$28),VLOOKUP($AW42,'6. Patients'!$C$10:$AQ$39,COLUMNS('6. Patients'!$C$9:W$9),0))</f>
        <v>#VALUE!</v>
      </c>
      <c r="BO42" s="105" t="e">
        <f>-MIN(SUMPRODUCT(--($E$9:$E$28&lt;=BO$33),--($B$9:$B$28=$J$34),--($F$9:$F$28&gt;=BO$33),--($C$9:$C$28=$AW42),$H$9:$H$28,AB$9:AB$28),VLOOKUP($AW42,'6. Patients'!$C$10:$AQ$39,COLUMNS('6. Patients'!$C$9:X$9),0))</f>
        <v>#VALUE!</v>
      </c>
      <c r="BP42" s="105" t="e">
        <f>-MIN(SUMPRODUCT(--($E$9:$E$28&lt;=BP$33),--($B$9:$B$28=$J$34),--($F$9:$F$28&gt;=BP$33),--($C$9:$C$28=$AW42),$H$9:$H$28,AC$9:AC$28),VLOOKUP($AW42,'6. Patients'!$C$10:$AQ$39,COLUMNS('6. Patients'!$C$9:Y$9),0))</f>
        <v>#VALUE!</v>
      </c>
      <c r="BQ42" s="105" t="e">
        <f>-MIN(SUMPRODUCT(--($E$9:$E$28&lt;=BQ$33),--($B$9:$B$28=$J$34),--($F$9:$F$28&gt;=BQ$33),--($C$9:$C$28=$AW42),$H$9:$H$28,AD$9:AD$28),VLOOKUP($AW42,'6. Patients'!$C$10:$AQ$39,COLUMNS('6. Patients'!$C$9:Z$9),0))</f>
        <v>#VALUE!</v>
      </c>
      <c r="BR42" s="105" t="e">
        <f>-MIN(SUMPRODUCT(--($E$9:$E$28&lt;=BR$33),--($B$9:$B$28=$J$34),--($F$9:$F$28&gt;=BR$33),--($C$9:$C$28=$AW42),$H$9:$H$28,AE$9:AE$28),VLOOKUP($AW42,'6. Patients'!$C$10:$AQ$39,COLUMNS('6. Patients'!$C$9:AA$9),0))</f>
        <v>#VALUE!</v>
      </c>
      <c r="BS42" s="105" t="e">
        <f>-MIN(SUMPRODUCT(--($E$9:$E$28&lt;=BS$33),--($B$9:$B$28=$J$34),--($F$9:$F$28&gt;=BS$33),--($C$9:$C$28=$AW42),$H$9:$H$28,AF$9:AF$28),VLOOKUP($AW42,'6. Patients'!$C$10:$AQ$39,COLUMNS('6. Patients'!$C$9:AB$9),0))</f>
        <v>#VALUE!</v>
      </c>
      <c r="BT42" s="105" t="e">
        <f>-MIN(SUMPRODUCT(--($E$9:$E$28&lt;=BT$33),--($B$9:$B$28=$J$34),--($F$9:$F$28&gt;=BT$33),--($C$9:$C$28=$AW42),$H$9:$H$28,AG$9:AG$28),VLOOKUP($AW42,'6. Patients'!$C$10:$AQ$39,COLUMNS('6. Patients'!$C$9:AC$9),0))</f>
        <v>#VALUE!</v>
      </c>
      <c r="BU42" s="105" t="e">
        <f>-MIN(SUMPRODUCT(--($E$9:$E$28&lt;=BU$33),--($B$9:$B$28=$J$34),--($F$9:$F$28&gt;=BU$33),--($C$9:$C$28=$AW42),$H$9:$H$28,AH$9:AH$28),VLOOKUP($AW42,'6. Patients'!$C$10:$AQ$39,COLUMNS('6. Patients'!$C$9:AD$9),0))</f>
        <v>#VALUE!</v>
      </c>
      <c r="BV42" s="105" t="e">
        <f>-MIN(SUMPRODUCT(--($E$9:$E$28&lt;=BV$33),--($B$9:$B$28=$J$34),--($F$9:$F$28&gt;=BV$33),--($C$9:$C$28=$AW42),$H$9:$H$28,AI$9:AI$28),VLOOKUP($AW42,'6. Patients'!$C$10:$AQ$39,COLUMNS('6. Patients'!$C$9:AE$9),0))</f>
        <v>#VALUE!</v>
      </c>
      <c r="BW42" s="105" t="e">
        <f>-MIN(SUMPRODUCT(--($E$9:$E$28&lt;=BW$33),--($B$9:$B$28=$J$34),--($F$9:$F$28&gt;=BW$33),--($C$9:$C$28=$AW42),$H$9:$H$28,AJ$9:AJ$28),VLOOKUP($AW42,'6. Patients'!$C$10:$AQ$39,COLUMNS('6. Patients'!$C$9:AF$9),0))</f>
        <v>#VALUE!</v>
      </c>
      <c r="BX42" s="105" t="e">
        <f>-MIN(SUMPRODUCT(--($E$9:$E$28&lt;=BX$33),--($B$9:$B$28=$J$34),--($F$9:$F$28&gt;=BX$33),--($C$9:$C$28=$AW42),$H$9:$H$28,AK$9:AK$28),VLOOKUP($AW42,'6. Patients'!$C$10:$AQ$39,COLUMNS('6. Patients'!$C$9:AG$9),0))</f>
        <v>#VALUE!</v>
      </c>
      <c r="BY42" s="105" t="e">
        <f>-MIN(SUMPRODUCT(--($E$9:$E$28&lt;=BY$33),--($B$9:$B$28=$J$34),--($F$9:$F$28&gt;=BY$33),--($C$9:$C$28=$AW42),$H$9:$H$28,AL$9:AL$28),VLOOKUP($AW42,'6. Patients'!$C$10:$AQ$39,COLUMNS('6. Patients'!$C$9:AH$9),0))</f>
        <v>#VALUE!</v>
      </c>
      <c r="BZ42" s="105" t="e">
        <f>-MIN(SUMPRODUCT(--($E$9:$E$28&lt;=BZ$33),--($B$9:$B$28=$J$34),--($F$9:$F$28&gt;=BZ$33),--($C$9:$C$28=$AW42),$H$9:$H$28,AM$9:AM$28),VLOOKUP($AW42,'6. Patients'!$C$10:$AQ$39,COLUMNS('6. Patients'!$C$9:AI$9),0))</f>
        <v>#VALUE!</v>
      </c>
      <c r="CA42" s="105" t="e">
        <f>-MIN(SUMPRODUCT(--($E$9:$E$28&lt;=CA$33),--($B$9:$B$28=$J$34),--($F$9:$F$28&gt;=CA$33),--($C$9:$C$28=$AW42),$H$9:$H$28,AN$9:AN$28),VLOOKUP($AW42,'6. Patients'!$C$10:$AQ$39,COLUMNS('6. Patients'!$C$9:AJ$9),0))</f>
        <v>#VALUE!</v>
      </c>
      <c r="CB42" s="105" t="e">
        <f>-MIN(SUMPRODUCT(--($E$9:$E$28&lt;=CB$33),--($B$9:$B$28=$J$34),--($F$9:$F$28&gt;=CB$33),--($C$9:$C$28=$AW42),$H$9:$H$28,AO$9:AO$28),VLOOKUP($AW42,'6. Patients'!$C$10:$AQ$39,COLUMNS('6. Patients'!$C$9:AK$9),0))</f>
        <v>#VALUE!</v>
      </c>
      <c r="CC42" s="105" t="e">
        <f>-MIN(SUMPRODUCT(--($E$9:$E$28&lt;=CC$33),--($B$9:$B$28=$J$34),--($F$9:$F$28&gt;=CC$33),--($C$9:$C$28=$AW42),$H$9:$H$28,AP$9:AP$28),VLOOKUP($AW42,'6. Patients'!$C$10:$AQ$39,COLUMNS('6. Patients'!$C$9:AL$9),0))</f>
        <v>#VALUE!</v>
      </c>
      <c r="CD42" s="105" t="e">
        <f>-MIN(SUMPRODUCT(--($E$9:$E$28&lt;=CD$33),--($B$9:$B$28=$J$34),--($F$9:$F$28&gt;=CD$33),--($C$9:$C$28=$AW42),$H$9:$H$28,AQ$9:AQ$28),VLOOKUP($AW42,'6. Patients'!$C$10:$AQ$39,COLUMNS('6. Patients'!$C$9:AM$9),0))</f>
        <v>#VALUE!</v>
      </c>
      <c r="CE42" s="105" t="e">
        <f>-MIN(SUMPRODUCT(--($E$9:$E$28&lt;=CE$33),--($B$9:$B$28=$J$34),--($F$9:$F$28&gt;=CE$33),--($C$9:$C$28=$AW42),$H$9:$H$28,AR$9:AR$28),VLOOKUP($AW42,'6. Patients'!$C$10:$AQ$39,COLUMNS('6. Patients'!$C$9:AN$9),0))</f>
        <v>#VALUE!</v>
      </c>
      <c r="CF42" s="105" t="e">
        <f>-MIN(SUMPRODUCT(--($E$9:$E$28&lt;=CF$33),--($B$9:$B$28=$J$34),--($F$9:$F$28&gt;=CF$33),--($C$9:$C$28=$AW42),$H$9:$H$28,AS$9:AS$28),VLOOKUP($AW42,'6. Patients'!$C$10:$AQ$39,COLUMNS('6. Patients'!$C$9:AO$9),0))</f>
        <v>#VALUE!</v>
      </c>
      <c r="CG42" s="105" t="e">
        <f>-MIN(SUMPRODUCT(--($E$9:$E$28&lt;=CG$33),--($B$9:$B$28=$J$34),--($F$9:$F$28&gt;=CG$33),--($C$9:$C$28=$AW42),$H$9:$H$28,AT$9:AT$28),VLOOKUP($AW42,'6. Patients'!$C$10:$AQ$39,COLUMNS('6. Patients'!$C$9:AP$9),0))</f>
        <v>#VALUE!</v>
      </c>
      <c r="CI42" s="16" t="str">
        <f t="shared" si="53"/>
        <v/>
      </c>
      <c r="CJ42" s="105">
        <f t="shared" si="17"/>
        <v>0</v>
      </c>
      <c r="CK42" s="105">
        <f t="shared" si="18"/>
        <v>0</v>
      </c>
      <c r="CL42" s="105">
        <f t="shared" si="19"/>
        <v>0</v>
      </c>
      <c r="CM42" s="105">
        <f t="shared" si="20"/>
        <v>0</v>
      </c>
      <c r="CN42" s="105">
        <f t="shared" si="21"/>
        <v>0</v>
      </c>
      <c r="CO42" s="105">
        <f t="shared" si="22"/>
        <v>0</v>
      </c>
      <c r="CP42" s="105">
        <f t="shared" si="23"/>
        <v>0</v>
      </c>
      <c r="CQ42" s="105">
        <f t="shared" si="24"/>
        <v>0</v>
      </c>
      <c r="CR42" s="105">
        <f t="shared" si="25"/>
        <v>0</v>
      </c>
      <c r="CS42" s="105">
        <f t="shared" si="26"/>
        <v>0</v>
      </c>
      <c r="CT42" s="105">
        <f t="shared" si="27"/>
        <v>0</v>
      </c>
      <c r="CU42" s="105">
        <f t="shared" si="28"/>
        <v>0</v>
      </c>
      <c r="CV42" s="105">
        <f t="shared" si="29"/>
        <v>0</v>
      </c>
      <c r="CW42" s="105">
        <f t="shared" si="30"/>
        <v>0</v>
      </c>
      <c r="CX42" s="105">
        <f t="shared" si="31"/>
        <v>0</v>
      </c>
      <c r="CY42" s="105">
        <f t="shared" si="32"/>
        <v>0</v>
      </c>
      <c r="CZ42" s="105">
        <f t="shared" si="33"/>
        <v>0</v>
      </c>
      <c r="DA42" s="105">
        <f t="shared" si="34"/>
        <v>0</v>
      </c>
      <c r="DB42" s="105">
        <f t="shared" si="35"/>
        <v>0</v>
      </c>
      <c r="DC42" s="105">
        <f t="shared" si="36"/>
        <v>0</v>
      </c>
      <c r="DD42" s="105">
        <f t="shared" si="37"/>
        <v>0</v>
      </c>
      <c r="DE42" s="105">
        <f t="shared" si="38"/>
        <v>0</v>
      </c>
      <c r="DF42" s="105">
        <f t="shared" si="39"/>
        <v>0</v>
      </c>
      <c r="DG42" s="105">
        <f t="shared" si="40"/>
        <v>0</v>
      </c>
      <c r="DH42" s="105">
        <f t="shared" si="41"/>
        <v>0</v>
      </c>
      <c r="DI42" s="105">
        <f t="shared" si="42"/>
        <v>0</v>
      </c>
      <c r="DJ42" s="105">
        <f t="shared" si="43"/>
        <v>0</v>
      </c>
      <c r="DK42" s="105">
        <f t="shared" si="44"/>
        <v>0</v>
      </c>
      <c r="DL42" s="105">
        <f t="shared" si="45"/>
        <v>0</v>
      </c>
      <c r="DM42" s="105">
        <f t="shared" si="46"/>
        <v>0</v>
      </c>
      <c r="DN42" s="105">
        <f t="shared" si="47"/>
        <v>0</v>
      </c>
      <c r="DO42" s="105">
        <f t="shared" si="48"/>
        <v>0</v>
      </c>
      <c r="DP42" s="105">
        <f t="shared" si="49"/>
        <v>0</v>
      </c>
      <c r="DQ42" s="105">
        <f t="shared" si="50"/>
        <v>0</v>
      </c>
      <c r="DR42" s="105">
        <f t="shared" si="51"/>
        <v>0</v>
      </c>
      <c r="DS42" s="105">
        <f t="shared" si="52"/>
        <v>0</v>
      </c>
    </row>
    <row r="43" spans="1:123" x14ac:dyDescent="0.3">
      <c r="B43" s="376"/>
      <c r="C43" s="376"/>
      <c r="D43" s="376"/>
      <c r="E43" s="376"/>
      <c r="F43" s="376"/>
      <c r="G43" s="376"/>
      <c r="H43" s="376"/>
      <c r="I43" s="377"/>
      <c r="J43" s="16" t="str">
        <f>'6. Patients'!C18</f>
        <v/>
      </c>
      <c r="K43" s="16"/>
      <c r="L43" s="208" t="e">
        <f t="shared" si="54"/>
        <v>#VALUE!</v>
      </c>
      <c r="M43" s="208" t="e">
        <f t="shared" si="55"/>
        <v>#VALUE!</v>
      </c>
      <c r="N43" s="208" t="e">
        <f t="shared" si="56"/>
        <v>#VALUE!</v>
      </c>
      <c r="O43" s="208" t="e">
        <f t="shared" si="5"/>
        <v>#VALUE!</v>
      </c>
      <c r="P43" s="208" t="e">
        <f t="shared" si="6"/>
        <v>#VALUE!</v>
      </c>
      <c r="Q43" s="208" t="e">
        <f t="shared" si="7"/>
        <v>#VALUE!</v>
      </c>
      <c r="R43" s="208" t="e">
        <f t="shared" si="8"/>
        <v>#VALUE!</v>
      </c>
      <c r="S43" s="208" t="e">
        <f t="shared" si="9"/>
        <v>#VALUE!</v>
      </c>
      <c r="T43" s="208" t="e">
        <f t="shared" si="10"/>
        <v>#VALUE!</v>
      </c>
      <c r="U43" s="208" t="e">
        <f t="shared" si="11"/>
        <v>#VALUE!</v>
      </c>
      <c r="V43" s="208" t="e">
        <f t="shared" si="12"/>
        <v>#VALUE!</v>
      </c>
      <c r="W43" s="208" t="e">
        <f t="shared" si="57"/>
        <v>#VALUE!</v>
      </c>
      <c r="X43" s="208" t="e">
        <f t="shared" si="58"/>
        <v>#VALUE!</v>
      </c>
      <c r="Y43" s="208" t="e">
        <f t="shared" si="59"/>
        <v>#VALUE!</v>
      </c>
      <c r="Z43" s="208" t="e">
        <f t="shared" si="60"/>
        <v>#VALUE!</v>
      </c>
      <c r="AA43" s="208" t="e">
        <f t="shared" si="61"/>
        <v>#VALUE!</v>
      </c>
      <c r="AB43" s="208" t="e">
        <f t="shared" si="62"/>
        <v>#VALUE!</v>
      </c>
      <c r="AC43" s="208" t="e">
        <f t="shared" si="63"/>
        <v>#VALUE!</v>
      </c>
      <c r="AD43" s="208" t="e">
        <f t="shared" si="64"/>
        <v>#VALUE!</v>
      </c>
      <c r="AE43" s="208" t="e">
        <f t="shared" si="65"/>
        <v>#VALUE!</v>
      </c>
      <c r="AF43" s="208" t="e">
        <f t="shared" si="66"/>
        <v>#VALUE!</v>
      </c>
      <c r="AG43" s="208" t="e">
        <f t="shared" si="67"/>
        <v>#VALUE!</v>
      </c>
      <c r="AH43" s="208" t="e">
        <f t="shared" si="68"/>
        <v>#VALUE!</v>
      </c>
      <c r="AI43" s="208" t="e">
        <f t="shared" si="69"/>
        <v>#VALUE!</v>
      </c>
      <c r="AJ43" s="208" t="e">
        <f t="shared" si="70"/>
        <v>#VALUE!</v>
      </c>
      <c r="AK43" s="208" t="e">
        <f t="shared" si="71"/>
        <v>#VALUE!</v>
      </c>
      <c r="AL43" s="208" t="e">
        <f t="shared" si="72"/>
        <v>#VALUE!</v>
      </c>
      <c r="AM43" s="208" t="e">
        <f t="shared" si="73"/>
        <v>#VALUE!</v>
      </c>
      <c r="AN43" s="208" t="e">
        <f t="shared" si="74"/>
        <v>#VALUE!</v>
      </c>
      <c r="AO43" s="208" t="e">
        <f t="shared" si="75"/>
        <v>#VALUE!</v>
      </c>
      <c r="AP43" s="208" t="e">
        <f t="shared" si="76"/>
        <v>#VALUE!</v>
      </c>
      <c r="AQ43" s="208" t="e">
        <f t="shared" si="77"/>
        <v>#VALUE!</v>
      </c>
      <c r="AR43" s="208" t="e">
        <f t="shared" si="78"/>
        <v>#VALUE!</v>
      </c>
      <c r="AS43" s="208" t="e">
        <f t="shared" si="79"/>
        <v>#VALUE!</v>
      </c>
      <c r="AT43" s="208" t="e">
        <f t="shared" si="80"/>
        <v>#VALUE!</v>
      </c>
      <c r="AU43" s="208" t="e">
        <f t="shared" si="81"/>
        <v>#VALUE!</v>
      </c>
      <c r="AW43" s="16" t="str">
        <f t="shared" si="16"/>
        <v/>
      </c>
      <c r="AX43" s="105" t="e">
        <f>-MIN(SUMPRODUCT(--($E$9:$E$28&lt;=AX$33),--($B$9:$B$28=$J$34),--($F$9:$F$28&gt;=AX$33),--($C$9:$C$28=$AW43),$H$9:$H$28,K$9:K$28),VLOOKUP($AW43,'6. Patients'!$C$10:$AQ$39,COLUMNS('6. Patients'!$C$9:G$9),0))</f>
        <v>#VALUE!</v>
      </c>
      <c r="AY43" s="105" t="e">
        <f>-MIN(SUMPRODUCT(--($E$9:$E$28&lt;=AY$33),--($B$9:$B$28=$J$34),--($F$9:$F$28&gt;=AY$33),--($C$9:$C$28=$AW43),$H$9:$H$28,L$9:L$28),VLOOKUP($AW43,'6. Patients'!$C$10:$AQ$39,COLUMNS('6. Patients'!$C$9:H$9),0))</f>
        <v>#VALUE!</v>
      </c>
      <c r="AZ43" s="105" t="e">
        <f>-MIN(SUMPRODUCT(--($E$9:$E$28&lt;=AZ$33),--($B$9:$B$28=$J$34),--($F$9:$F$28&gt;=AZ$33),--($C$9:$C$28=$AW43),$H$9:$H$28,M$9:M$28),VLOOKUP($AW43,'6. Patients'!$C$10:$AQ$39,COLUMNS('6. Patients'!$C$9:I$9),0))</f>
        <v>#VALUE!</v>
      </c>
      <c r="BA43" s="105" t="e">
        <f>-MIN(SUMPRODUCT(--($E$9:$E$28&lt;=BA$33),--($B$9:$B$28=$J$34),--($F$9:$F$28&gt;=BA$33),--($C$9:$C$28=$AW43),$H$9:$H$28,N$9:N$28),VLOOKUP($AW43,'6. Patients'!$C$10:$AQ$39,COLUMNS('6. Patients'!$C$9:J$9),0))</f>
        <v>#VALUE!</v>
      </c>
      <c r="BB43" s="105" t="e">
        <f>-MIN(SUMPRODUCT(--($E$9:$E$28&lt;=BB$33),--($B$9:$B$28=$J$34),--($F$9:$F$28&gt;=BB$33),--($C$9:$C$28=$AW43),$H$9:$H$28,O$9:O$28),VLOOKUP($AW43,'6. Patients'!$C$10:$AQ$39,COLUMNS('6. Patients'!$C$9:K$9),0))</f>
        <v>#VALUE!</v>
      </c>
      <c r="BC43" s="105" t="e">
        <f>-MIN(SUMPRODUCT(--($E$9:$E$28&lt;=BC$33),--($B$9:$B$28=$J$34),--($F$9:$F$28&gt;=BC$33),--($C$9:$C$28=$AW43),$H$9:$H$28,P$9:P$28),VLOOKUP($AW43,'6. Patients'!$C$10:$AQ$39,COLUMNS('6. Patients'!$C$9:L$9),0))</f>
        <v>#VALUE!</v>
      </c>
      <c r="BD43" s="105" t="e">
        <f>-MIN(SUMPRODUCT(--($E$9:$E$28&lt;=BD$33),--($B$9:$B$28=$J$34),--($F$9:$F$28&gt;=BD$33),--($C$9:$C$28=$AW43),$H$9:$H$28,Q$9:Q$28),VLOOKUP($AW43,'6. Patients'!$C$10:$AQ$39,COLUMNS('6. Patients'!$C$9:M$9),0))</f>
        <v>#VALUE!</v>
      </c>
      <c r="BE43" s="105" t="e">
        <f>-MIN(SUMPRODUCT(--($E$9:$E$28&lt;=BE$33),--($B$9:$B$28=$J$34),--($F$9:$F$28&gt;=BE$33),--($C$9:$C$28=$AW43),$H$9:$H$28,R$9:R$28),VLOOKUP($AW43,'6. Patients'!$C$10:$AQ$39,COLUMNS('6. Patients'!$C$9:N$9),0))</f>
        <v>#VALUE!</v>
      </c>
      <c r="BF43" s="105" t="e">
        <f>-MIN(SUMPRODUCT(--($E$9:$E$28&lt;=BF$33),--($B$9:$B$28=$J$34),--($F$9:$F$28&gt;=BF$33),--($C$9:$C$28=$AW43),$H$9:$H$28,S$9:S$28),VLOOKUP($AW43,'6. Patients'!$C$10:$AQ$39,COLUMNS('6. Patients'!$C$9:O$9),0))</f>
        <v>#VALUE!</v>
      </c>
      <c r="BG43" s="105" t="e">
        <f>-MIN(SUMPRODUCT(--($E$9:$E$28&lt;=BG$33),--($B$9:$B$28=$J$34),--($F$9:$F$28&gt;=BG$33),--($C$9:$C$28=$AW43),$H$9:$H$28,T$9:T$28),VLOOKUP($AW43,'6. Patients'!$C$10:$AQ$39,COLUMNS('6. Patients'!$C$9:P$9),0))</f>
        <v>#VALUE!</v>
      </c>
      <c r="BH43" s="105" t="e">
        <f>-MIN(SUMPRODUCT(--($E$9:$E$28&lt;=BH$33),--($B$9:$B$28=$J$34),--($F$9:$F$28&gt;=BH$33),--($C$9:$C$28=$AW43),$H$9:$H$28,U$9:U$28),VLOOKUP($AW43,'6. Patients'!$C$10:$AQ$39,COLUMNS('6. Patients'!$C$9:Q$9),0))</f>
        <v>#VALUE!</v>
      </c>
      <c r="BI43" s="105" t="e">
        <f>-MIN(SUMPRODUCT(--($E$9:$E$28&lt;=BI$33),--($B$9:$B$28=$J$34),--($F$9:$F$28&gt;=BI$33),--($C$9:$C$28=$AW43),$H$9:$H$28,V$9:V$28),VLOOKUP($AW43,'6. Patients'!$C$10:$AQ$39,COLUMNS('6. Patients'!$C$9:R$9),0))</f>
        <v>#VALUE!</v>
      </c>
      <c r="BJ43" s="105" t="e">
        <f>-MIN(SUMPRODUCT(--($E$9:$E$28&lt;=BJ$33),--($B$9:$B$28=$J$34),--($F$9:$F$28&gt;=BJ$33),--($C$9:$C$28=$AW43),$H$9:$H$28,W$9:W$28),VLOOKUP($AW43,'6. Patients'!$C$10:$AQ$39,COLUMNS('6. Patients'!$C$9:S$9),0))</f>
        <v>#VALUE!</v>
      </c>
      <c r="BK43" s="105" t="e">
        <f>-MIN(SUMPRODUCT(--($E$9:$E$28&lt;=BK$33),--($B$9:$B$28=$J$34),--($F$9:$F$28&gt;=BK$33),--($C$9:$C$28=$AW43),$H$9:$H$28,X$9:X$28),VLOOKUP($AW43,'6. Patients'!$C$10:$AQ$39,COLUMNS('6. Patients'!$C$9:T$9),0))</f>
        <v>#VALUE!</v>
      </c>
      <c r="BL43" s="105" t="e">
        <f>-MIN(SUMPRODUCT(--($E$9:$E$28&lt;=BL$33),--($B$9:$B$28=$J$34),--($F$9:$F$28&gt;=BL$33),--($C$9:$C$28=$AW43),$H$9:$H$28,Y$9:Y$28),VLOOKUP($AW43,'6. Patients'!$C$10:$AQ$39,COLUMNS('6. Patients'!$C$9:U$9),0))</f>
        <v>#VALUE!</v>
      </c>
      <c r="BM43" s="105" t="e">
        <f>-MIN(SUMPRODUCT(--($E$9:$E$28&lt;=BM$33),--($B$9:$B$28=$J$34),--($F$9:$F$28&gt;=BM$33),--($C$9:$C$28=$AW43),$H$9:$H$28,Z$9:Z$28),VLOOKUP($AW43,'6. Patients'!$C$10:$AQ$39,COLUMNS('6. Patients'!$C$9:V$9),0))</f>
        <v>#VALUE!</v>
      </c>
      <c r="BN43" s="105" t="e">
        <f>-MIN(SUMPRODUCT(--($E$9:$E$28&lt;=BN$33),--($B$9:$B$28=$J$34),--($F$9:$F$28&gt;=BN$33),--($C$9:$C$28=$AW43),$H$9:$H$28,AA$9:AA$28),VLOOKUP($AW43,'6. Patients'!$C$10:$AQ$39,COLUMNS('6. Patients'!$C$9:W$9),0))</f>
        <v>#VALUE!</v>
      </c>
      <c r="BO43" s="105" t="e">
        <f>-MIN(SUMPRODUCT(--($E$9:$E$28&lt;=BO$33),--($B$9:$B$28=$J$34),--($F$9:$F$28&gt;=BO$33),--($C$9:$C$28=$AW43),$H$9:$H$28,AB$9:AB$28),VLOOKUP($AW43,'6. Patients'!$C$10:$AQ$39,COLUMNS('6. Patients'!$C$9:X$9),0))</f>
        <v>#VALUE!</v>
      </c>
      <c r="BP43" s="105" t="e">
        <f>-MIN(SUMPRODUCT(--($E$9:$E$28&lt;=BP$33),--($B$9:$B$28=$J$34),--($F$9:$F$28&gt;=BP$33),--($C$9:$C$28=$AW43),$H$9:$H$28,AC$9:AC$28),VLOOKUP($AW43,'6. Patients'!$C$10:$AQ$39,COLUMNS('6. Patients'!$C$9:Y$9),0))</f>
        <v>#VALUE!</v>
      </c>
      <c r="BQ43" s="105" t="e">
        <f>-MIN(SUMPRODUCT(--($E$9:$E$28&lt;=BQ$33),--($B$9:$B$28=$J$34),--($F$9:$F$28&gt;=BQ$33),--($C$9:$C$28=$AW43),$H$9:$H$28,AD$9:AD$28),VLOOKUP($AW43,'6. Patients'!$C$10:$AQ$39,COLUMNS('6. Patients'!$C$9:Z$9),0))</f>
        <v>#VALUE!</v>
      </c>
      <c r="BR43" s="105" t="e">
        <f>-MIN(SUMPRODUCT(--($E$9:$E$28&lt;=BR$33),--($B$9:$B$28=$J$34),--($F$9:$F$28&gt;=BR$33),--($C$9:$C$28=$AW43),$H$9:$H$28,AE$9:AE$28),VLOOKUP($AW43,'6. Patients'!$C$10:$AQ$39,COLUMNS('6. Patients'!$C$9:AA$9),0))</f>
        <v>#VALUE!</v>
      </c>
      <c r="BS43" s="105" t="e">
        <f>-MIN(SUMPRODUCT(--($E$9:$E$28&lt;=BS$33),--($B$9:$B$28=$J$34),--($F$9:$F$28&gt;=BS$33),--($C$9:$C$28=$AW43),$H$9:$H$28,AF$9:AF$28),VLOOKUP($AW43,'6. Patients'!$C$10:$AQ$39,COLUMNS('6. Patients'!$C$9:AB$9),0))</f>
        <v>#VALUE!</v>
      </c>
      <c r="BT43" s="105" t="e">
        <f>-MIN(SUMPRODUCT(--($E$9:$E$28&lt;=BT$33),--($B$9:$B$28=$J$34),--($F$9:$F$28&gt;=BT$33),--($C$9:$C$28=$AW43),$H$9:$H$28,AG$9:AG$28),VLOOKUP($AW43,'6. Patients'!$C$10:$AQ$39,COLUMNS('6. Patients'!$C$9:AC$9),0))</f>
        <v>#VALUE!</v>
      </c>
      <c r="BU43" s="105" t="e">
        <f>-MIN(SUMPRODUCT(--($E$9:$E$28&lt;=BU$33),--($B$9:$B$28=$J$34),--($F$9:$F$28&gt;=BU$33),--($C$9:$C$28=$AW43),$H$9:$H$28,AH$9:AH$28),VLOOKUP($AW43,'6. Patients'!$C$10:$AQ$39,COLUMNS('6. Patients'!$C$9:AD$9),0))</f>
        <v>#VALUE!</v>
      </c>
      <c r="BV43" s="105" t="e">
        <f>-MIN(SUMPRODUCT(--($E$9:$E$28&lt;=BV$33),--($B$9:$B$28=$J$34),--($F$9:$F$28&gt;=BV$33),--($C$9:$C$28=$AW43),$H$9:$H$28,AI$9:AI$28),VLOOKUP($AW43,'6. Patients'!$C$10:$AQ$39,COLUMNS('6. Patients'!$C$9:AE$9),0))</f>
        <v>#VALUE!</v>
      </c>
      <c r="BW43" s="105" t="e">
        <f>-MIN(SUMPRODUCT(--($E$9:$E$28&lt;=BW$33),--($B$9:$B$28=$J$34),--($F$9:$F$28&gt;=BW$33),--($C$9:$C$28=$AW43),$H$9:$H$28,AJ$9:AJ$28),VLOOKUP($AW43,'6. Patients'!$C$10:$AQ$39,COLUMNS('6. Patients'!$C$9:AF$9),0))</f>
        <v>#VALUE!</v>
      </c>
      <c r="BX43" s="105" t="e">
        <f>-MIN(SUMPRODUCT(--($E$9:$E$28&lt;=BX$33),--($B$9:$B$28=$J$34),--($F$9:$F$28&gt;=BX$33),--($C$9:$C$28=$AW43),$H$9:$H$28,AK$9:AK$28),VLOOKUP($AW43,'6. Patients'!$C$10:$AQ$39,COLUMNS('6. Patients'!$C$9:AG$9),0))</f>
        <v>#VALUE!</v>
      </c>
      <c r="BY43" s="105" t="e">
        <f>-MIN(SUMPRODUCT(--($E$9:$E$28&lt;=BY$33),--($B$9:$B$28=$J$34),--($F$9:$F$28&gt;=BY$33),--($C$9:$C$28=$AW43),$H$9:$H$28,AL$9:AL$28),VLOOKUP($AW43,'6. Patients'!$C$10:$AQ$39,COLUMNS('6. Patients'!$C$9:AH$9),0))</f>
        <v>#VALUE!</v>
      </c>
      <c r="BZ43" s="105" t="e">
        <f>-MIN(SUMPRODUCT(--($E$9:$E$28&lt;=BZ$33),--($B$9:$B$28=$J$34),--($F$9:$F$28&gt;=BZ$33),--($C$9:$C$28=$AW43),$H$9:$H$28,AM$9:AM$28),VLOOKUP($AW43,'6. Patients'!$C$10:$AQ$39,COLUMNS('6. Patients'!$C$9:AI$9),0))</f>
        <v>#VALUE!</v>
      </c>
      <c r="CA43" s="105" t="e">
        <f>-MIN(SUMPRODUCT(--($E$9:$E$28&lt;=CA$33),--($B$9:$B$28=$J$34),--($F$9:$F$28&gt;=CA$33),--($C$9:$C$28=$AW43),$H$9:$H$28,AN$9:AN$28),VLOOKUP($AW43,'6. Patients'!$C$10:$AQ$39,COLUMNS('6. Patients'!$C$9:AJ$9),0))</f>
        <v>#VALUE!</v>
      </c>
      <c r="CB43" s="105" t="e">
        <f>-MIN(SUMPRODUCT(--($E$9:$E$28&lt;=CB$33),--($B$9:$B$28=$J$34),--($F$9:$F$28&gt;=CB$33),--($C$9:$C$28=$AW43),$H$9:$H$28,AO$9:AO$28),VLOOKUP($AW43,'6. Patients'!$C$10:$AQ$39,COLUMNS('6. Patients'!$C$9:AK$9),0))</f>
        <v>#VALUE!</v>
      </c>
      <c r="CC43" s="105" t="e">
        <f>-MIN(SUMPRODUCT(--($E$9:$E$28&lt;=CC$33),--($B$9:$B$28=$J$34),--($F$9:$F$28&gt;=CC$33),--($C$9:$C$28=$AW43),$H$9:$H$28,AP$9:AP$28),VLOOKUP($AW43,'6. Patients'!$C$10:$AQ$39,COLUMNS('6. Patients'!$C$9:AL$9),0))</f>
        <v>#VALUE!</v>
      </c>
      <c r="CD43" s="105" t="e">
        <f>-MIN(SUMPRODUCT(--($E$9:$E$28&lt;=CD$33),--($B$9:$B$28=$J$34),--($F$9:$F$28&gt;=CD$33),--($C$9:$C$28=$AW43),$H$9:$H$28,AQ$9:AQ$28),VLOOKUP($AW43,'6. Patients'!$C$10:$AQ$39,COLUMNS('6. Patients'!$C$9:AM$9),0))</f>
        <v>#VALUE!</v>
      </c>
      <c r="CE43" s="105" t="e">
        <f>-MIN(SUMPRODUCT(--($E$9:$E$28&lt;=CE$33),--($B$9:$B$28=$J$34),--($F$9:$F$28&gt;=CE$33),--($C$9:$C$28=$AW43),$H$9:$H$28,AR$9:AR$28),VLOOKUP($AW43,'6. Patients'!$C$10:$AQ$39,COLUMNS('6. Patients'!$C$9:AN$9),0))</f>
        <v>#VALUE!</v>
      </c>
      <c r="CF43" s="105" t="e">
        <f>-MIN(SUMPRODUCT(--($E$9:$E$28&lt;=CF$33),--($B$9:$B$28=$J$34),--($F$9:$F$28&gt;=CF$33),--($C$9:$C$28=$AW43),$H$9:$H$28,AS$9:AS$28),VLOOKUP($AW43,'6. Patients'!$C$10:$AQ$39,COLUMNS('6. Patients'!$C$9:AO$9),0))</f>
        <v>#VALUE!</v>
      </c>
      <c r="CG43" s="105" t="e">
        <f>-MIN(SUMPRODUCT(--($E$9:$E$28&lt;=CG$33),--($B$9:$B$28=$J$34),--($F$9:$F$28&gt;=CG$33),--($C$9:$C$28=$AW43),$H$9:$H$28,AT$9:AT$28),VLOOKUP($AW43,'6. Patients'!$C$10:$AQ$39,COLUMNS('6. Patients'!$C$9:AP$9),0))</f>
        <v>#VALUE!</v>
      </c>
      <c r="CI43" s="16" t="str">
        <f t="shared" si="53"/>
        <v/>
      </c>
      <c r="CJ43" s="105">
        <f t="shared" si="17"/>
        <v>0</v>
      </c>
      <c r="CK43" s="105">
        <f t="shared" si="18"/>
        <v>0</v>
      </c>
      <c r="CL43" s="105">
        <f t="shared" si="19"/>
        <v>0</v>
      </c>
      <c r="CM43" s="105">
        <f t="shared" si="20"/>
        <v>0</v>
      </c>
      <c r="CN43" s="105">
        <f t="shared" si="21"/>
        <v>0</v>
      </c>
      <c r="CO43" s="105">
        <f t="shared" si="22"/>
        <v>0</v>
      </c>
      <c r="CP43" s="105">
        <f t="shared" si="23"/>
        <v>0</v>
      </c>
      <c r="CQ43" s="105">
        <f t="shared" si="24"/>
        <v>0</v>
      </c>
      <c r="CR43" s="105">
        <f t="shared" si="25"/>
        <v>0</v>
      </c>
      <c r="CS43" s="105">
        <f t="shared" si="26"/>
        <v>0</v>
      </c>
      <c r="CT43" s="105">
        <f t="shared" si="27"/>
        <v>0</v>
      </c>
      <c r="CU43" s="105">
        <f t="shared" si="28"/>
        <v>0</v>
      </c>
      <c r="CV43" s="105">
        <f t="shared" si="29"/>
        <v>0</v>
      </c>
      <c r="CW43" s="105">
        <f t="shared" si="30"/>
        <v>0</v>
      </c>
      <c r="CX43" s="105">
        <f t="shared" si="31"/>
        <v>0</v>
      </c>
      <c r="CY43" s="105">
        <f t="shared" si="32"/>
        <v>0</v>
      </c>
      <c r="CZ43" s="105">
        <f t="shared" si="33"/>
        <v>0</v>
      </c>
      <c r="DA43" s="105">
        <f t="shared" si="34"/>
        <v>0</v>
      </c>
      <c r="DB43" s="105">
        <f t="shared" si="35"/>
        <v>0</v>
      </c>
      <c r="DC43" s="105">
        <f t="shared" si="36"/>
        <v>0</v>
      </c>
      <c r="DD43" s="105">
        <f t="shared" si="37"/>
        <v>0</v>
      </c>
      <c r="DE43" s="105">
        <f t="shared" si="38"/>
        <v>0</v>
      </c>
      <c r="DF43" s="105">
        <f t="shared" si="39"/>
        <v>0</v>
      </c>
      <c r="DG43" s="105">
        <f t="shared" si="40"/>
        <v>0</v>
      </c>
      <c r="DH43" s="105">
        <f t="shared" si="41"/>
        <v>0</v>
      </c>
      <c r="DI43" s="105">
        <f t="shared" si="42"/>
        <v>0</v>
      </c>
      <c r="DJ43" s="105">
        <f t="shared" si="43"/>
        <v>0</v>
      </c>
      <c r="DK43" s="105">
        <f t="shared" si="44"/>
        <v>0</v>
      </c>
      <c r="DL43" s="105">
        <f t="shared" si="45"/>
        <v>0</v>
      </c>
      <c r="DM43" s="105">
        <f t="shared" si="46"/>
        <v>0</v>
      </c>
      <c r="DN43" s="105">
        <f t="shared" si="47"/>
        <v>0</v>
      </c>
      <c r="DO43" s="105">
        <f t="shared" si="48"/>
        <v>0</v>
      </c>
      <c r="DP43" s="105">
        <f t="shared" si="49"/>
        <v>0</v>
      </c>
      <c r="DQ43" s="105">
        <f t="shared" si="50"/>
        <v>0</v>
      </c>
      <c r="DR43" s="105">
        <f t="shared" si="51"/>
        <v>0</v>
      </c>
      <c r="DS43" s="105">
        <f t="shared" si="52"/>
        <v>0</v>
      </c>
    </row>
    <row r="44" spans="1:123" x14ac:dyDescent="0.3">
      <c r="J44" s="16" t="str">
        <f>'6. Patients'!C19</f>
        <v/>
      </c>
      <c r="K44" s="16"/>
      <c r="L44" s="208" t="e">
        <f t="shared" si="54"/>
        <v>#VALUE!</v>
      </c>
      <c r="M44" s="208" t="e">
        <f t="shared" si="55"/>
        <v>#VALUE!</v>
      </c>
      <c r="N44" s="208" t="e">
        <f t="shared" si="56"/>
        <v>#VALUE!</v>
      </c>
      <c r="O44" s="208" t="e">
        <f t="shared" si="5"/>
        <v>#VALUE!</v>
      </c>
      <c r="P44" s="208" t="e">
        <f t="shared" si="6"/>
        <v>#VALUE!</v>
      </c>
      <c r="Q44" s="208" t="e">
        <f t="shared" si="7"/>
        <v>#VALUE!</v>
      </c>
      <c r="R44" s="208" t="e">
        <f t="shared" si="8"/>
        <v>#VALUE!</v>
      </c>
      <c r="S44" s="208" t="e">
        <f t="shared" si="9"/>
        <v>#VALUE!</v>
      </c>
      <c r="T44" s="208" t="e">
        <f t="shared" si="10"/>
        <v>#VALUE!</v>
      </c>
      <c r="U44" s="208" t="e">
        <f t="shared" si="11"/>
        <v>#VALUE!</v>
      </c>
      <c r="V44" s="208" t="e">
        <f t="shared" si="12"/>
        <v>#VALUE!</v>
      </c>
      <c r="W44" s="208" t="e">
        <f t="shared" si="57"/>
        <v>#VALUE!</v>
      </c>
      <c r="X44" s="208" t="e">
        <f t="shared" si="58"/>
        <v>#VALUE!</v>
      </c>
      <c r="Y44" s="208" t="e">
        <f t="shared" si="59"/>
        <v>#VALUE!</v>
      </c>
      <c r="Z44" s="208" t="e">
        <f t="shared" si="60"/>
        <v>#VALUE!</v>
      </c>
      <c r="AA44" s="208" t="e">
        <f t="shared" si="61"/>
        <v>#VALUE!</v>
      </c>
      <c r="AB44" s="208" t="e">
        <f t="shared" si="62"/>
        <v>#VALUE!</v>
      </c>
      <c r="AC44" s="208" t="e">
        <f t="shared" si="63"/>
        <v>#VALUE!</v>
      </c>
      <c r="AD44" s="208" t="e">
        <f t="shared" si="64"/>
        <v>#VALUE!</v>
      </c>
      <c r="AE44" s="208" t="e">
        <f t="shared" si="65"/>
        <v>#VALUE!</v>
      </c>
      <c r="AF44" s="208" t="e">
        <f t="shared" si="66"/>
        <v>#VALUE!</v>
      </c>
      <c r="AG44" s="208" t="e">
        <f t="shared" si="67"/>
        <v>#VALUE!</v>
      </c>
      <c r="AH44" s="208" t="e">
        <f t="shared" si="68"/>
        <v>#VALUE!</v>
      </c>
      <c r="AI44" s="208" t="e">
        <f t="shared" si="69"/>
        <v>#VALUE!</v>
      </c>
      <c r="AJ44" s="208" t="e">
        <f t="shared" si="70"/>
        <v>#VALUE!</v>
      </c>
      <c r="AK44" s="208" t="e">
        <f t="shared" si="71"/>
        <v>#VALUE!</v>
      </c>
      <c r="AL44" s="208" t="e">
        <f t="shared" si="72"/>
        <v>#VALUE!</v>
      </c>
      <c r="AM44" s="208" t="e">
        <f t="shared" si="73"/>
        <v>#VALUE!</v>
      </c>
      <c r="AN44" s="208" t="e">
        <f t="shared" si="74"/>
        <v>#VALUE!</v>
      </c>
      <c r="AO44" s="208" t="e">
        <f t="shared" si="75"/>
        <v>#VALUE!</v>
      </c>
      <c r="AP44" s="208" t="e">
        <f t="shared" si="76"/>
        <v>#VALUE!</v>
      </c>
      <c r="AQ44" s="208" t="e">
        <f t="shared" si="77"/>
        <v>#VALUE!</v>
      </c>
      <c r="AR44" s="208" t="e">
        <f t="shared" si="78"/>
        <v>#VALUE!</v>
      </c>
      <c r="AS44" s="208" t="e">
        <f t="shared" si="79"/>
        <v>#VALUE!</v>
      </c>
      <c r="AT44" s="208" t="e">
        <f t="shared" si="80"/>
        <v>#VALUE!</v>
      </c>
      <c r="AU44" s="208" t="e">
        <f t="shared" si="81"/>
        <v>#VALUE!</v>
      </c>
      <c r="AW44" s="16" t="str">
        <f t="shared" si="16"/>
        <v/>
      </c>
      <c r="AX44" s="105" t="e">
        <f>-MIN(SUMPRODUCT(--($E$9:$E$28&lt;=AX$33),--($B$9:$B$28=$J$34),--($F$9:$F$28&gt;=AX$33),--($C$9:$C$28=$AW44),$H$9:$H$28,K$9:K$28),VLOOKUP($AW44,'6. Patients'!$C$10:$AQ$39,COLUMNS('6. Patients'!$C$9:G$9),0))</f>
        <v>#VALUE!</v>
      </c>
      <c r="AY44" s="105" t="e">
        <f>-MIN(SUMPRODUCT(--($E$9:$E$28&lt;=AY$33),--($B$9:$B$28=$J$34),--($F$9:$F$28&gt;=AY$33),--($C$9:$C$28=$AW44),$H$9:$H$28,L$9:L$28),VLOOKUP($AW44,'6. Patients'!$C$10:$AQ$39,COLUMNS('6. Patients'!$C$9:H$9),0))</f>
        <v>#VALUE!</v>
      </c>
      <c r="AZ44" s="105" t="e">
        <f>-MIN(SUMPRODUCT(--($E$9:$E$28&lt;=AZ$33),--($B$9:$B$28=$J$34),--($F$9:$F$28&gt;=AZ$33),--($C$9:$C$28=$AW44),$H$9:$H$28,M$9:M$28),VLOOKUP($AW44,'6. Patients'!$C$10:$AQ$39,COLUMNS('6. Patients'!$C$9:I$9),0))</f>
        <v>#VALUE!</v>
      </c>
      <c r="BA44" s="105" t="e">
        <f>-MIN(SUMPRODUCT(--($E$9:$E$28&lt;=BA$33),--($B$9:$B$28=$J$34),--($F$9:$F$28&gt;=BA$33),--($C$9:$C$28=$AW44),$H$9:$H$28,N$9:N$28),VLOOKUP($AW44,'6. Patients'!$C$10:$AQ$39,COLUMNS('6. Patients'!$C$9:J$9),0))</f>
        <v>#VALUE!</v>
      </c>
      <c r="BB44" s="105" t="e">
        <f>-MIN(SUMPRODUCT(--($E$9:$E$28&lt;=BB$33),--($B$9:$B$28=$J$34),--($F$9:$F$28&gt;=BB$33),--($C$9:$C$28=$AW44),$H$9:$H$28,O$9:O$28),VLOOKUP($AW44,'6. Patients'!$C$10:$AQ$39,COLUMNS('6. Patients'!$C$9:K$9),0))</f>
        <v>#VALUE!</v>
      </c>
      <c r="BC44" s="105" t="e">
        <f>-MIN(SUMPRODUCT(--($E$9:$E$28&lt;=BC$33),--($B$9:$B$28=$J$34),--($F$9:$F$28&gt;=BC$33),--($C$9:$C$28=$AW44),$H$9:$H$28,P$9:P$28),VLOOKUP($AW44,'6. Patients'!$C$10:$AQ$39,COLUMNS('6. Patients'!$C$9:L$9),0))</f>
        <v>#VALUE!</v>
      </c>
      <c r="BD44" s="105" t="e">
        <f>-MIN(SUMPRODUCT(--($E$9:$E$28&lt;=BD$33),--($B$9:$B$28=$J$34),--($F$9:$F$28&gt;=BD$33),--($C$9:$C$28=$AW44),$H$9:$H$28,Q$9:Q$28),VLOOKUP($AW44,'6. Patients'!$C$10:$AQ$39,COLUMNS('6. Patients'!$C$9:M$9),0))</f>
        <v>#VALUE!</v>
      </c>
      <c r="BE44" s="105" t="e">
        <f>-MIN(SUMPRODUCT(--($E$9:$E$28&lt;=BE$33),--($B$9:$B$28=$J$34),--($F$9:$F$28&gt;=BE$33),--($C$9:$C$28=$AW44),$H$9:$H$28,R$9:R$28),VLOOKUP($AW44,'6. Patients'!$C$10:$AQ$39,COLUMNS('6. Patients'!$C$9:N$9),0))</f>
        <v>#VALUE!</v>
      </c>
      <c r="BF44" s="105" t="e">
        <f>-MIN(SUMPRODUCT(--($E$9:$E$28&lt;=BF$33),--($B$9:$B$28=$J$34),--($F$9:$F$28&gt;=BF$33),--($C$9:$C$28=$AW44),$H$9:$H$28,S$9:S$28),VLOOKUP($AW44,'6. Patients'!$C$10:$AQ$39,COLUMNS('6. Patients'!$C$9:O$9),0))</f>
        <v>#VALUE!</v>
      </c>
      <c r="BG44" s="105" t="e">
        <f>-MIN(SUMPRODUCT(--($E$9:$E$28&lt;=BG$33),--($B$9:$B$28=$J$34),--($F$9:$F$28&gt;=BG$33),--($C$9:$C$28=$AW44),$H$9:$H$28,T$9:T$28),VLOOKUP($AW44,'6. Patients'!$C$10:$AQ$39,COLUMNS('6. Patients'!$C$9:P$9),0))</f>
        <v>#VALUE!</v>
      </c>
      <c r="BH44" s="105" t="e">
        <f>-MIN(SUMPRODUCT(--($E$9:$E$28&lt;=BH$33),--($B$9:$B$28=$J$34),--($F$9:$F$28&gt;=BH$33),--($C$9:$C$28=$AW44),$H$9:$H$28,U$9:U$28),VLOOKUP($AW44,'6. Patients'!$C$10:$AQ$39,COLUMNS('6. Patients'!$C$9:Q$9),0))</f>
        <v>#VALUE!</v>
      </c>
      <c r="BI44" s="105" t="e">
        <f>-MIN(SUMPRODUCT(--($E$9:$E$28&lt;=BI$33),--($B$9:$B$28=$J$34),--($F$9:$F$28&gt;=BI$33),--($C$9:$C$28=$AW44),$H$9:$H$28,V$9:V$28),VLOOKUP($AW44,'6. Patients'!$C$10:$AQ$39,COLUMNS('6. Patients'!$C$9:R$9),0))</f>
        <v>#VALUE!</v>
      </c>
      <c r="BJ44" s="105" t="e">
        <f>-MIN(SUMPRODUCT(--($E$9:$E$28&lt;=BJ$33),--($B$9:$B$28=$J$34),--($F$9:$F$28&gt;=BJ$33),--($C$9:$C$28=$AW44),$H$9:$H$28,W$9:W$28),VLOOKUP($AW44,'6. Patients'!$C$10:$AQ$39,COLUMNS('6. Patients'!$C$9:S$9),0))</f>
        <v>#VALUE!</v>
      </c>
      <c r="BK44" s="105" t="e">
        <f>-MIN(SUMPRODUCT(--($E$9:$E$28&lt;=BK$33),--($B$9:$B$28=$J$34),--($F$9:$F$28&gt;=BK$33),--($C$9:$C$28=$AW44),$H$9:$H$28,X$9:X$28),VLOOKUP($AW44,'6. Patients'!$C$10:$AQ$39,COLUMNS('6. Patients'!$C$9:T$9),0))</f>
        <v>#VALUE!</v>
      </c>
      <c r="BL44" s="105" t="e">
        <f>-MIN(SUMPRODUCT(--($E$9:$E$28&lt;=BL$33),--($B$9:$B$28=$J$34),--($F$9:$F$28&gt;=BL$33),--($C$9:$C$28=$AW44),$H$9:$H$28,Y$9:Y$28),VLOOKUP($AW44,'6. Patients'!$C$10:$AQ$39,COLUMNS('6. Patients'!$C$9:U$9),0))</f>
        <v>#VALUE!</v>
      </c>
      <c r="BM44" s="105" t="e">
        <f>-MIN(SUMPRODUCT(--($E$9:$E$28&lt;=BM$33),--($B$9:$B$28=$J$34),--($F$9:$F$28&gt;=BM$33),--($C$9:$C$28=$AW44),$H$9:$H$28,Z$9:Z$28),VLOOKUP($AW44,'6. Patients'!$C$10:$AQ$39,COLUMNS('6. Patients'!$C$9:V$9),0))</f>
        <v>#VALUE!</v>
      </c>
      <c r="BN44" s="105" t="e">
        <f>-MIN(SUMPRODUCT(--($E$9:$E$28&lt;=BN$33),--($B$9:$B$28=$J$34),--($F$9:$F$28&gt;=BN$33),--($C$9:$C$28=$AW44),$H$9:$H$28,AA$9:AA$28),VLOOKUP($AW44,'6. Patients'!$C$10:$AQ$39,COLUMNS('6. Patients'!$C$9:W$9),0))</f>
        <v>#VALUE!</v>
      </c>
      <c r="BO44" s="105" t="e">
        <f>-MIN(SUMPRODUCT(--($E$9:$E$28&lt;=BO$33),--($B$9:$B$28=$J$34),--($F$9:$F$28&gt;=BO$33),--($C$9:$C$28=$AW44),$H$9:$H$28,AB$9:AB$28),VLOOKUP($AW44,'6. Patients'!$C$10:$AQ$39,COLUMNS('6. Patients'!$C$9:X$9),0))</f>
        <v>#VALUE!</v>
      </c>
      <c r="BP44" s="105" t="e">
        <f>-MIN(SUMPRODUCT(--($E$9:$E$28&lt;=BP$33),--($B$9:$B$28=$J$34),--($F$9:$F$28&gt;=BP$33),--($C$9:$C$28=$AW44),$H$9:$H$28,AC$9:AC$28),VLOOKUP($AW44,'6. Patients'!$C$10:$AQ$39,COLUMNS('6. Patients'!$C$9:Y$9),0))</f>
        <v>#VALUE!</v>
      </c>
      <c r="BQ44" s="105" t="e">
        <f>-MIN(SUMPRODUCT(--($E$9:$E$28&lt;=BQ$33),--($B$9:$B$28=$J$34),--($F$9:$F$28&gt;=BQ$33),--($C$9:$C$28=$AW44),$H$9:$H$28,AD$9:AD$28),VLOOKUP($AW44,'6. Patients'!$C$10:$AQ$39,COLUMNS('6. Patients'!$C$9:Z$9),0))</f>
        <v>#VALUE!</v>
      </c>
      <c r="BR44" s="105" t="e">
        <f>-MIN(SUMPRODUCT(--($E$9:$E$28&lt;=BR$33),--($B$9:$B$28=$J$34),--($F$9:$F$28&gt;=BR$33),--($C$9:$C$28=$AW44),$H$9:$H$28,AE$9:AE$28),VLOOKUP($AW44,'6. Patients'!$C$10:$AQ$39,COLUMNS('6. Patients'!$C$9:AA$9),0))</f>
        <v>#VALUE!</v>
      </c>
      <c r="BS44" s="105" t="e">
        <f>-MIN(SUMPRODUCT(--($E$9:$E$28&lt;=BS$33),--($B$9:$B$28=$J$34),--($F$9:$F$28&gt;=BS$33),--($C$9:$C$28=$AW44),$H$9:$H$28,AF$9:AF$28),VLOOKUP($AW44,'6. Patients'!$C$10:$AQ$39,COLUMNS('6. Patients'!$C$9:AB$9),0))</f>
        <v>#VALUE!</v>
      </c>
      <c r="BT44" s="105" t="e">
        <f>-MIN(SUMPRODUCT(--($E$9:$E$28&lt;=BT$33),--($B$9:$B$28=$J$34),--($F$9:$F$28&gt;=BT$33),--($C$9:$C$28=$AW44),$H$9:$H$28,AG$9:AG$28),VLOOKUP($AW44,'6. Patients'!$C$10:$AQ$39,COLUMNS('6. Patients'!$C$9:AC$9),0))</f>
        <v>#VALUE!</v>
      </c>
      <c r="BU44" s="105" t="e">
        <f>-MIN(SUMPRODUCT(--($E$9:$E$28&lt;=BU$33),--($B$9:$B$28=$J$34),--($F$9:$F$28&gt;=BU$33),--($C$9:$C$28=$AW44),$H$9:$H$28,AH$9:AH$28),VLOOKUP($AW44,'6. Patients'!$C$10:$AQ$39,COLUMNS('6. Patients'!$C$9:AD$9),0))</f>
        <v>#VALUE!</v>
      </c>
      <c r="BV44" s="105" t="e">
        <f>-MIN(SUMPRODUCT(--($E$9:$E$28&lt;=BV$33),--($B$9:$B$28=$J$34),--($F$9:$F$28&gt;=BV$33),--($C$9:$C$28=$AW44),$H$9:$H$28,AI$9:AI$28),VLOOKUP($AW44,'6. Patients'!$C$10:$AQ$39,COLUMNS('6. Patients'!$C$9:AE$9),0))</f>
        <v>#VALUE!</v>
      </c>
      <c r="BW44" s="105" t="e">
        <f>-MIN(SUMPRODUCT(--($E$9:$E$28&lt;=BW$33),--($B$9:$B$28=$J$34),--($F$9:$F$28&gt;=BW$33),--($C$9:$C$28=$AW44),$H$9:$H$28,AJ$9:AJ$28),VLOOKUP($AW44,'6. Patients'!$C$10:$AQ$39,COLUMNS('6. Patients'!$C$9:AF$9),0))</f>
        <v>#VALUE!</v>
      </c>
      <c r="BX44" s="105" t="e">
        <f>-MIN(SUMPRODUCT(--($E$9:$E$28&lt;=BX$33),--($B$9:$B$28=$J$34),--($F$9:$F$28&gt;=BX$33),--($C$9:$C$28=$AW44),$H$9:$H$28,AK$9:AK$28),VLOOKUP($AW44,'6. Patients'!$C$10:$AQ$39,COLUMNS('6. Patients'!$C$9:AG$9),0))</f>
        <v>#VALUE!</v>
      </c>
      <c r="BY44" s="105" t="e">
        <f>-MIN(SUMPRODUCT(--($E$9:$E$28&lt;=BY$33),--($B$9:$B$28=$J$34),--($F$9:$F$28&gt;=BY$33),--($C$9:$C$28=$AW44),$H$9:$H$28,AL$9:AL$28),VLOOKUP($AW44,'6. Patients'!$C$10:$AQ$39,COLUMNS('6. Patients'!$C$9:AH$9),0))</f>
        <v>#VALUE!</v>
      </c>
      <c r="BZ44" s="105" t="e">
        <f>-MIN(SUMPRODUCT(--($E$9:$E$28&lt;=BZ$33),--($B$9:$B$28=$J$34),--($F$9:$F$28&gt;=BZ$33),--($C$9:$C$28=$AW44),$H$9:$H$28,AM$9:AM$28),VLOOKUP($AW44,'6. Patients'!$C$10:$AQ$39,COLUMNS('6. Patients'!$C$9:AI$9),0))</f>
        <v>#VALUE!</v>
      </c>
      <c r="CA44" s="105" t="e">
        <f>-MIN(SUMPRODUCT(--($E$9:$E$28&lt;=CA$33),--($B$9:$B$28=$J$34),--($F$9:$F$28&gt;=CA$33),--($C$9:$C$28=$AW44),$H$9:$H$28,AN$9:AN$28),VLOOKUP($AW44,'6. Patients'!$C$10:$AQ$39,COLUMNS('6. Patients'!$C$9:AJ$9),0))</f>
        <v>#VALUE!</v>
      </c>
      <c r="CB44" s="105" t="e">
        <f>-MIN(SUMPRODUCT(--($E$9:$E$28&lt;=CB$33),--($B$9:$B$28=$J$34),--($F$9:$F$28&gt;=CB$33),--($C$9:$C$28=$AW44),$H$9:$H$28,AO$9:AO$28),VLOOKUP($AW44,'6. Patients'!$C$10:$AQ$39,COLUMNS('6. Patients'!$C$9:AK$9),0))</f>
        <v>#VALUE!</v>
      </c>
      <c r="CC44" s="105" t="e">
        <f>-MIN(SUMPRODUCT(--($E$9:$E$28&lt;=CC$33),--($B$9:$B$28=$J$34),--($F$9:$F$28&gt;=CC$33),--($C$9:$C$28=$AW44),$H$9:$H$28,AP$9:AP$28),VLOOKUP($AW44,'6. Patients'!$C$10:$AQ$39,COLUMNS('6. Patients'!$C$9:AL$9),0))</f>
        <v>#VALUE!</v>
      </c>
      <c r="CD44" s="105" t="e">
        <f>-MIN(SUMPRODUCT(--($E$9:$E$28&lt;=CD$33),--($B$9:$B$28=$J$34),--($F$9:$F$28&gt;=CD$33),--($C$9:$C$28=$AW44),$H$9:$H$28,AQ$9:AQ$28),VLOOKUP($AW44,'6. Patients'!$C$10:$AQ$39,COLUMNS('6. Patients'!$C$9:AM$9),0))</f>
        <v>#VALUE!</v>
      </c>
      <c r="CE44" s="105" t="e">
        <f>-MIN(SUMPRODUCT(--($E$9:$E$28&lt;=CE$33),--($B$9:$B$28=$J$34),--($F$9:$F$28&gt;=CE$33),--($C$9:$C$28=$AW44),$H$9:$H$28,AR$9:AR$28),VLOOKUP($AW44,'6. Patients'!$C$10:$AQ$39,COLUMNS('6. Patients'!$C$9:AN$9),0))</f>
        <v>#VALUE!</v>
      </c>
      <c r="CF44" s="105" t="e">
        <f>-MIN(SUMPRODUCT(--($E$9:$E$28&lt;=CF$33),--($B$9:$B$28=$J$34),--($F$9:$F$28&gt;=CF$33),--($C$9:$C$28=$AW44),$H$9:$H$28,AS$9:AS$28),VLOOKUP($AW44,'6. Patients'!$C$10:$AQ$39,COLUMNS('6. Patients'!$C$9:AO$9),0))</f>
        <v>#VALUE!</v>
      </c>
      <c r="CG44" s="105" t="e">
        <f>-MIN(SUMPRODUCT(--($E$9:$E$28&lt;=CG$33),--($B$9:$B$28=$J$34),--($F$9:$F$28&gt;=CG$33),--($C$9:$C$28=$AW44),$H$9:$H$28,AT$9:AT$28),VLOOKUP($AW44,'6. Patients'!$C$10:$AQ$39,COLUMNS('6. Patients'!$C$9:AP$9),0))</f>
        <v>#VALUE!</v>
      </c>
      <c r="CI44" s="16" t="str">
        <f t="shared" si="53"/>
        <v/>
      </c>
      <c r="CJ44" s="105">
        <f t="shared" si="17"/>
        <v>0</v>
      </c>
      <c r="CK44" s="105">
        <f t="shared" si="18"/>
        <v>0</v>
      </c>
      <c r="CL44" s="105">
        <f t="shared" si="19"/>
        <v>0</v>
      </c>
      <c r="CM44" s="105">
        <f t="shared" si="20"/>
        <v>0</v>
      </c>
      <c r="CN44" s="105">
        <f t="shared" si="21"/>
        <v>0</v>
      </c>
      <c r="CO44" s="105">
        <f t="shared" si="22"/>
        <v>0</v>
      </c>
      <c r="CP44" s="105">
        <f t="shared" si="23"/>
        <v>0</v>
      </c>
      <c r="CQ44" s="105">
        <f t="shared" si="24"/>
        <v>0</v>
      </c>
      <c r="CR44" s="105">
        <f t="shared" si="25"/>
        <v>0</v>
      </c>
      <c r="CS44" s="105">
        <f t="shared" si="26"/>
        <v>0</v>
      </c>
      <c r="CT44" s="105">
        <f t="shared" si="27"/>
        <v>0</v>
      </c>
      <c r="CU44" s="105">
        <f t="shared" si="28"/>
        <v>0</v>
      </c>
      <c r="CV44" s="105">
        <f t="shared" si="29"/>
        <v>0</v>
      </c>
      <c r="CW44" s="105">
        <f t="shared" si="30"/>
        <v>0</v>
      </c>
      <c r="CX44" s="105">
        <f t="shared" si="31"/>
        <v>0</v>
      </c>
      <c r="CY44" s="105">
        <f t="shared" si="32"/>
        <v>0</v>
      </c>
      <c r="CZ44" s="105">
        <f t="shared" si="33"/>
        <v>0</v>
      </c>
      <c r="DA44" s="105">
        <f t="shared" si="34"/>
        <v>0</v>
      </c>
      <c r="DB44" s="105">
        <f t="shared" si="35"/>
        <v>0</v>
      </c>
      <c r="DC44" s="105">
        <f t="shared" si="36"/>
        <v>0</v>
      </c>
      <c r="DD44" s="105">
        <f t="shared" si="37"/>
        <v>0</v>
      </c>
      <c r="DE44" s="105">
        <f t="shared" si="38"/>
        <v>0</v>
      </c>
      <c r="DF44" s="105">
        <f t="shared" si="39"/>
        <v>0</v>
      </c>
      <c r="DG44" s="105">
        <f t="shared" si="40"/>
        <v>0</v>
      </c>
      <c r="DH44" s="105">
        <f t="shared" si="41"/>
        <v>0</v>
      </c>
      <c r="DI44" s="105">
        <f t="shared" si="42"/>
        <v>0</v>
      </c>
      <c r="DJ44" s="105">
        <f t="shared" si="43"/>
        <v>0</v>
      </c>
      <c r="DK44" s="105">
        <f t="shared" si="44"/>
        <v>0</v>
      </c>
      <c r="DL44" s="105">
        <f t="shared" si="45"/>
        <v>0</v>
      </c>
      <c r="DM44" s="105">
        <f t="shared" si="46"/>
        <v>0</v>
      </c>
      <c r="DN44" s="105">
        <f t="shared" si="47"/>
        <v>0</v>
      </c>
      <c r="DO44" s="105">
        <f t="shared" si="48"/>
        <v>0</v>
      </c>
      <c r="DP44" s="105">
        <f t="shared" si="49"/>
        <v>0</v>
      </c>
      <c r="DQ44" s="105">
        <f t="shared" si="50"/>
        <v>0</v>
      </c>
      <c r="DR44" s="105">
        <f t="shared" si="51"/>
        <v>0</v>
      </c>
      <c r="DS44" s="105">
        <f t="shared" si="52"/>
        <v>0</v>
      </c>
    </row>
    <row r="45" spans="1:123" x14ac:dyDescent="0.3">
      <c r="J45" s="16" t="str">
        <f>'6. Patients'!C20</f>
        <v/>
      </c>
      <c r="K45" s="16"/>
      <c r="L45" s="208" t="e">
        <f t="shared" si="54"/>
        <v>#VALUE!</v>
      </c>
      <c r="M45" s="208" t="e">
        <f t="shared" si="55"/>
        <v>#VALUE!</v>
      </c>
      <c r="N45" s="208" t="e">
        <f t="shared" si="56"/>
        <v>#VALUE!</v>
      </c>
      <c r="O45" s="208" t="e">
        <f t="shared" si="5"/>
        <v>#VALUE!</v>
      </c>
      <c r="P45" s="208" t="e">
        <f t="shared" si="6"/>
        <v>#VALUE!</v>
      </c>
      <c r="Q45" s="208" t="e">
        <f t="shared" si="7"/>
        <v>#VALUE!</v>
      </c>
      <c r="R45" s="208" t="e">
        <f t="shared" si="8"/>
        <v>#VALUE!</v>
      </c>
      <c r="S45" s="208" t="e">
        <f t="shared" si="9"/>
        <v>#VALUE!</v>
      </c>
      <c r="T45" s="208" t="e">
        <f t="shared" si="10"/>
        <v>#VALUE!</v>
      </c>
      <c r="U45" s="208" t="e">
        <f t="shared" si="11"/>
        <v>#VALUE!</v>
      </c>
      <c r="V45" s="208" t="e">
        <f t="shared" si="12"/>
        <v>#VALUE!</v>
      </c>
      <c r="W45" s="208" t="e">
        <f t="shared" si="57"/>
        <v>#VALUE!</v>
      </c>
      <c r="X45" s="208" t="e">
        <f t="shared" si="58"/>
        <v>#VALUE!</v>
      </c>
      <c r="Y45" s="208" t="e">
        <f t="shared" si="59"/>
        <v>#VALUE!</v>
      </c>
      <c r="Z45" s="208" t="e">
        <f t="shared" si="60"/>
        <v>#VALUE!</v>
      </c>
      <c r="AA45" s="208" t="e">
        <f t="shared" si="61"/>
        <v>#VALUE!</v>
      </c>
      <c r="AB45" s="208" t="e">
        <f t="shared" si="62"/>
        <v>#VALUE!</v>
      </c>
      <c r="AC45" s="208" t="e">
        <f t="shared" si="63"/>
        <v>#VALUE!</v>
      </c>
      <c r="AD45" s="208" t="e">
        <f t="shared" si="64"/>
        <v>#VALUE!</v>
      </c>
      <c r="AE45" s="208" t="e">
        <f t="shared" si="65"/>
        <v>#VALUE!</v>
      </c>
      <c r="AF45" s="208" t="e">
        <f t="shared" si="66"/>
        <v>#VALUE!</v>
      </c>
      <c r="AG45" s="208" t="e">
        <f t="shared" si="67"/>
        <v>#VALUE!</v>
      </c>
      <c r="AH45" s="208" t="e">
        <f t="shared" si="68"/>
        <v>#VALUE!</v>
      </c>
      <c r="AI45" s="208" t="e">
        <f t="shared" si="69"/>
        <v>#VALUE!</v>
      </c>
      <c r="AJ45" s="208" t="e">
        <f t="shared" si="70"/>
        <v>#VALUE!</v>
      </c>
      <c r="AK45" s="208" t="e">
        <f t="shared" si="71"/>
        <v>#VALUE!</v>
      </c>
      <c r="AL45" s="208" t="e">
        <f t="shared" si="72"/>
        <v>#VALUE!</v>
      </c>
      <c r="AM45" s="208" t="e">
        <f t="shared" si="73"/>
        <v>#VALUE!</v>
      </c>
      <c r="AN45" s="208" t="e">
        <f t="shared" si="74"/>
        <v>#VALUE!</v>
      </c>
      <c r="AO45" s="208" t="e">
        <f t="shared" si="75"/>
        <v>#VALUE!</v>
      </c>
      <c r="AP45" s="208" t="e">
        <f t="shared" si="76"/>
        <v>#VALUE!</v>
      </c>
      <c r="AQ45" s="208" t="e">
        <f t="shared" si="77"/>
        <v>#VALUE!</v>
      </c>
      <c r="AR45" s="208" t="e">
        <f t="shared" si="78"/>
        <v>#VALUE!</v>
      </c>
      <c r="AS45" s="208" t="e">
        <f t="shared" si="79"/>
        <v>#VALUE!</v>
      </c>
      <c r="AT45" s="208" t="e">
        <f t="shared" si="80"/>
        <v>#VALUE!</v>
      </c>
      <c r="AU45" s="208" t="e">
        <f t="shared" si="81"/>
        <v>#VALUE!</v>
      </c>
      <c r="AW45" s="16" t="str">
        <f t="shared" si="16"/>
        <v/>
      </c>
      <c r="AX45" s="105" t="e">
        <f>-MIN(SUMPRODUCT(--($E$9:$E$28&lt;=AX$33),--($B$9:$B$28=$J$34),--($F$9:$F$28&gt;=AX$33),--($C$9:$C$28=$AW45),$H$9:$H$28,K$9:K$28),VLOOKUP($AW45,'6. Patients'!$C$10:$AQ$39,COLUMNS('6. Patients'!$C$9:G$9),0))</f>
        <v>#VALUE!</v>
      </c>
      <c r="AY45" s="105" t="e">
        <f>-MIN(SUMPRODUCT(--($E$9:$E$28&lt;=AY$33),--($B$9:$B$28=$J$34),--($F$9:$F$28&gt;=AY$33),--($C$9:$C$28=$AW45),$H$9:$H$28,L$9:L$28),VLOOKUP($AW45,'6. Patients'!$C$10:$AQ$39,COLUMNS('6. Patients'!$C$9:H$9),0))</f>
        <v>#VALUE!</v>
      </c>
      <c r="AZ45" s="105" t="e">
        <f>-MIN(SUMPRODUCT(--($E$9:$E$28&lt;=AZ$33),--($B$9:$B$28=$J$34),--($F$9:$F$28&gt;=AZ$33),--($C$9:$C$28=$AW45),$H$9:$H$28,M$9:M$28),VLOOKUP($AW45,'6. Patients'!$C$10:$AQ$39,COLUMNS('6. Patients'!$C$9:I$9),0))</f>
        <v>#VALUE!</v>
      </c>
      <c r="BA45" s="105" t="e">
        <f>-MIN(SUMPRODUCT(--($E$9:$E$28&lt;=BA$33),--($B$9:$B$28=$J$34),--($F$9:$F$28&gt;=BA$33),--($C$9:$C$28=$AW45),$H$9:$H$28,N$9:N$28),VLOOKUP($AW45,'6. Patients'!$C$10:$AQ$39,COLUMNS('6. Patients'!$C$9:J$9),0))</f>
        <v>#VALUE!</v>
      </c>
      <c r="BB45" s="105" t="e">
        <f>-MIN(SUMPRODUCT(--($E$9:$E$28&lt;=BB$33),--($B$9:$B$28=$J$34),--($F$9:$F$28&gt;=BB$33),--($C$9:$C$28=$AW45),$H$9:$H$28,O$9:O$28),VLOOKUP($AW45,'6. Patients'!$C$10:$AQ$39,COLUMNS('6. Patients'!$C$9:K$9),0))</f>
        <v>#VALUE!</v>
      </c>
      <c r="BC45" s="105" t="e">
        <f>-MIN(SUMPRODUCT(--($E$9:$E$28&lt;=BC$33),--($B$9:$B$28=$J$34),--($F$9:$F$28&gt;=BC$33),--($C$9:$C$28=$AW45),$H$9:$H$28,P$9:P$28),VLOOKUP($AW45,'6. Patients'!$C$10:$AQ$39,COLUMNS('6. Patients'!$C$9:L$9),0))</f>
        <v>#VALUE!</v>
      </c>
      <c r="BD45" s="105" t="e">
        <f>-MIN(SUMPRODUCT(--($E$9:$E$28&lt;=BD$33),--($B$9:$B$28=$J$34),--($F$9:$F$28&gt;=BD$33),--($C$9:$C$28=$AW45),$H$9:$H$28,Q$9:Q$28),VLOOKUP($AW45,'6. Patients'!$C$10:$AQ$39,COLUMNS('6. Patients'!$C$9:M$9),0))</f>
        <v>#VALUE!</v>
      </c>
      <c r="BE45" s="105" t="e">
        <f>-MIN(SUMPRODUCT(--($E$9:$E$28&lt;=BE$33),--($B$9:$B$28=$J$34),--($F$9:$F$28&gt;=BE$33),--($C$9:$C$28=$AW45),$H$9:$H$28,R$9:R$28),VLOOKUP($AW45,'6. Patients'!$C$10:$AQ$39,COLUMNS('6. Patients'!$C$9:N$9),0))</f>
        <v>#VALUE!</v>
      </c>
      <c r="BF45" s="105" t="e">
        <f>-MIN(SUMPRODUCT(--($E$9:$E$28&lt;=BF$33),--($B$9:$B$28=$J$34),--($F$9:$F$28&gt;=BF$33),--($C$9:$C$28=$AW45),$H$9:$H$28,S$9:S$28),VLOOKUP($AW45,'6. Patients'!$C$10:$AQ$39,COLUMNS('6. Patients'!$C$9:O$9),0))</f>
        <v>#VALUE!</v>
      </c>
      <c r="BG45" s="105" t="e">
        <f>-MIN(SUMPRODUCT(--($E$9:$E$28&lt;=BG$33),--($B$9:$B$28=$J$34),--($F$9:$F$28&gt;=BG$33),--($C$9:$C$28=$AW45),$H$9:$H$28,T$9:T$28),VLOOKUP($AW45,'6. Patients'!$C$10:$AQ$39,COLUMNS('6. Patients'!$C$9:P$9),0))</f>
        <v>#VALUE!</v>
      </c>
      <c r="BH45" s="105" t="e">
        <f>-MIN(SUMPRODUCT(--($E$9:$E$28&lt;=BH$33),--($B$9:$B$28=$J$34),--($F$9:$F$28&gt;=BH$33),--($C$9:$C$28=$AW45),$H$9:$H$28,U$9:U$28),VLOOKUP($AW45,'6. Patients'!$C$10:$AQ$39,COLUMNS('6. Patients'!$C$9:Q$9),0))</f>
        <v>#VALUE!</v>
      </c>
      <c r="BI45" s="105" t="e">
        <f>-MIN(SUMPRODUCT(--($E$9:$E$28&lt;=BI$33),--($B$9:$B$28=$J$34),--($F$9:$F$28&gt;=BI$33),--($C$9:$C$28=$AW45),$H$9:$H$28,V$9:V$28),VLOOKUP($AW45,'6. Patients'!$C$10:$AQ$39,COLUMNS('6. Patients'!$C$9:R$9),0))</f>
        <v>#VALUE!</v>
      </c>
      <c r="BJ45" s="105" t="e">
        <f>-MIN(SUMPRODUCT(--($E$9:$E$28&lt;=BJ$33),--($B$9:$B$28=$J$34),--($F$9:$F$28&gt;=BJ$33),--($C$9:$C$28=$AW45),$H$9:$H$28,W$9:W$28),VLOOKUP($AW45,'6. Patients'!$C$10:$AQ$39,COLUMNS('6. Patients'!$C$9:S$9),0))</f>
        <v>#VALUE!</v>
      </c>
      <c r="BK45" s="105" t="e">
        <f>-MIN(SUMPRODUCT(--($E$9:$E$28&lt;=BK$33),--($B$9:$B$28=$J$34),--($F$9:$F$28&gt;=BK$33),--($C$9:$C$28=$AW45),$H$9:$H$28,X$9:X$28),VLOOKUP($AW45,'6. Patients'!$C$10:$AQ$39,COLUMNS('6. Patients'!$C$9:T$9),0))</f>
        <v>#VALUE!</v>
      </c>
      <c r="BL45" s="105" t="e">
        <f>-MIN(SUMPRODUCT(--($E$9:$E$28&lt;=BL$33),--($B$9:$B$28=$J$34),--($F$9:$F$28&gt;=BL$33),--($C$9:$C$28=$AW45),$H$9:$H$28,Y$9:Y$28),VLOOKUP($AW45,'6. Patients'!$C$10:$AQ$39,COLUMNS('6. Patients'!$C$9:U$9),0))</f>
        <v>#VALUE!</v>
      </c>
      <c r="BM45" s="105" t="e">
        <f>-MIN(SUMPRODUCT(--($E$9:$E$28&lt;=BM$33),--($B$9:$B$28=$J$34),--($F$9:$F$28&gt;=BM$33),--($C$9:$C$28=$AW45),$H$9:$H$28,Z$9:Z$28),VLOOKUP($AW45,'6. Patients'!$C$10:$AQ$39,COLUMNS('6. Patients'!$C$9:V$9),0))</f>
        <v>#VALUE!</v>
      </c>
      <c r="BN45" s="105" t="e">
        <f>-MIN(SUMPRODUCT(--($E$9:$E$28&lt;=BN$33),--($B$9:$B$28=$J$34),--($F$9:$F$28&gt;=BN$33),--($C$9:$C$28=$AW45),$H$9:$H$28,AA$9:AA$28),VLOOKUP($AW45,'6. Patients'!$C$10:$AQ$39,COLUMNS('6. Patients'!$C$9:W$9),0))</f>
        <v>#VALUE!</v>
      </c>
      <c r="BO45" s="105" t="e">
        <f>-MIN(SUMPRODUCT(--($E$9:$E$28&lt;=BO$33),--($B$9:$B$28=$J$34),--($F$9:$F$28&gt;=BO$33),--($C$9:$C$28=$AW45),$H$9:$H$28,AB$9:AB$28),VLOOKUP($AW45,'6. Patients'!$C$10:$AQ$39,COLUMNS('6. Patients'!$C$9:X$9),0))</f>
        <v>#VALUE!</v>
      </c>
      <c r="BP45" s="105" t="e">
        <f>-MIN(SUMPRODUCT(--($E$9:$E$28&lt;=BP$33),--($B$9:$B$28=$J$34),--($F$9:$F$28&gt;=BP$33),--($C$9:$C$28=$AW45),$H$9:$H$28,AC$9:AC$28),VLOOKUP($AW45,'6. Patients'!$C$10:$AQ$39,COLUMNS('6. Patients'!$C$9:Y$9),0))</f>
        <v>#VALUE!</v>
      </c>
      <c r="BQ45" s="105" t="e">
        <f>-MIN(SUMPRODUCT(--($E$9:$E$28&lt;=BQ$33),--($B$9:$B$28=$J$34),--($F$9:$F$28&gt;=BQ$33),--($C$9:$C$28=$AW45),$H$9:$H$28,AD$9:AD$28),VLOOKUP($AW45,'6. Patients'!$C$10:$AQ$39,COLUMNS('6. Patients'!$C$9:Z$9),0))</f>
        <v>#VALUE!</v>
      </c>
      <c r="BR45" s="105" t="e">
        <f>-MIN(SUMPRODUCT(--($E$9:$E$28&lt;=BR$33),--($B$9:$B$28=$J$34),--($F$9:$F$28&gt;=BR$33),--($C$9:$C$28=$AW45),$H$9:$H$28,AE$9:AE$28),VLOOKUP($AW45,'6. Patients'!$C$10:$AQ$39,COLUMNS('6. Patients'!$C$9:AA$9),0))</f>
        <v>#VALUE!</v>
      </c>
      <c r="BS45" s="105" t="e">
        <f>-MIN(SUMPRODUCT(--($E$9:$E$28&lt;=BS$33),--($B$9:$B$28=$J$34),--($F$9:$F$28&gt;=BS$33),--($C$9:$C$28=$AW45),$H$9:$H$28,AF$9:AF$28),VLOOKUP($AW45,'6. Patients'!$C$10:$AQ$39,COLUMNS('6. Patients'!$C$9:AB$9),0))</f>
        <v>#VALUE!</v>
      </c>
      <c r="BT45" s="105" t="e">
        <f>-MIN(SUMPRODUCT(--($E$9:$E$28&lt;=BT$33),--($B$9:$B$28=$J$34),--($F$9:$F$28&gt;=BT$33),--($C$9:$C$28=$AW45),$H$9:$H$28,AG$9:AG$28),VLOOKUP($AW45,'6. Patients'!$C$10:$AQ$39,COLUMNS('6. Patients'!$C$9:AC$9),0))</f>
        <v>#VALUE!</v>
      </c>
      <c r="BU45" s="105" t="e">
        <f>-MIN(SUMPRODUCT(--($E$9:$E$28&lt;=BU$33),--($B$9:$B$28=$J$34),--($F$9:$F$28&gt;=BU$33),--($C$9:$C$28=$AW45),$H$9:$H$28,AH$9:AH$28),VLOOKUP($AW45,'6. Patients'!$C$10:$AQ$39,COLUMNS('6. Patients'!$C$9:AD$9),0))</f>
        <v>#VALUE!</v>
      </c>
      <c r="BV45" s="105" t="e">
        <f>-MIN(SUMPRODUCT(--($E$9:$E$28&lt;=BV$33),--($B$9:$B$28=$J$34),--($F$9:$F$28&gt;=BV$33),--($C$9:$C$28=$AW45),$H$9:$H$28,AI$9:AI$28),VLOOKUP($AW45,'6. Patients'!$C$10:$AQ$39,COLUMNS('6. Patients'!$C$9:AE$9),0))</f>
        <v>#VALUE!</v>
      </c>
      <c r="BW45" s="105" t="e">
        <f>-MIN(SUMPRODUCT(--($E$9:$E$28&lt;=BW$33),--($B$9:$B$28=$J$34),--($F$9:$F$28&gt;=BW$33),--($C$9:$C$28=$AW45),$H$9:$H$28,AJ$9:AJ$28),VLOOKUP($AW45,'6. Patients'!$C$10:$AQ$39,COLUMNS('6. Patients'!$C$9:AF$9),0))</f>
        <v>#VALUE!</v>
      </c>
      <c r="BX45" s="105" t="e">
        <f>-MIN(SUMPRODUCT(--($E$9:$E$28&lt;=BX$33),--($B$9:$B$28=$J$34),--($F$9:$F$28&gt;=BX$33),--($C$9:$C$28=$AW45),$H$9:$H$28,AK$9:AK$28),VLOOKUP($AW45,'6. Patients'!$C$10:$AQ$39,COLUMNS('6. Patients'!$C$9:AG$9),0))</f>
        <v>#VALUE!</v>
      </c>
      <c r="BY45" s="105" t="e">
        <f>-MIN(SUMPRODUCT(--($E$9:$E$28&lt;=BY$33),--($B$9:$B$28=$J$34),--($F$9:$F$28&gt;=BY$33),--($C$9:$C$28=$AW45),$H$9:$H$28,AL$9:AL$28),VLOOKUP($AW45,'6. Patients'!$C$10:$AQ$39,COLUMNS('6. Patients'!$C$9:AH$9),0))</f>
        <v>#VALUE!</v>
      </c>
      <c r="BZ45" s="105" t="e">
        <f>-MIN(SUMPRODUCT(--($E$9:$E$28&lt;=BZ$33),--($B$9:$B$28=$J$34),--($F$9:$F$28&gt;=BZ$33),--($C$9:$C$28=$AW45),$H$9:$H$28,AM$9:AM$28),VLOOKUP($AW45,'6. Patients'!$C$10:$AQ$39,COLUMNS('6. Patients'!$C$9:AI$9),0))</f>
        <v>#VALUE!</v>
      </c>
      <c r="CA45" s="105" t="e">
        <f>-MIN(SUMPRODUCT(--($E$9:$E$28&lt;=CA$33),--($B$9:$B$28=$J$34),--($F$9:$F$28&gt;=CA$33),--($C$9:$C$28=$AW45),$H$9:$H$28,AN$9:AN$28),VLOOKUP($AW45,'6. Patients'!$C$10:$AQ$39,COLUMNS('6. Patients'!$C$9:AJ$9),0))</f>
        <v>#VALUE!</v>
      </c>
      <c r="CB45" s="105" t="e">
        <f>-MIN(SUMPRODUCT(--($E$9:$E$28&lt;=CB$33),--($B$9:$B$28=$J$34),--($F$9:$F$28&gt;=CB$33),--($C$9:$C$28=$AW45),$H$9:$H$28,AO$9:AO$28),VLOOKUP($AW45,'6. Patients'!$C$10:$AQ$39,COLUMNS('6. Patients'!$C$9:AK$9),0))</f>
        <v>#VALUE!</v>
      </c>
      <c r="CC45" s="105" t="e">
        <f>-MIN(SUMPRODUCT(--($E$9:$E$28&lt;=CC$33),--($B$9:$B$28=$J$34),--($F$9:$F$28&gt;=CC$33),--($C$9:$C$28=$AW45),$H$9:$H$28,AP$9:AP$28),VLOOKUP($AW45,'6. Patients'!$C$10:$AQ$39,COLUMNS('6. Patients'!$C$9:AL$9),0))</f>
        <v>#VALUE!</v>
      </c>
      <c r="CD45" s="105" t="e">
        <f>-MIN(SUMPRODUCT(--($E$9:$E$28&lt;=CD$33),--($B$9:$B$28=$J$34),--($F$9:$F$28&gt;=CD$33),--($C$9:$C$28=$AW45),$H$9:$H$28,AQ$9:AQ$28),VLOOKUP($AW45,'6. Patients'!$C$10:$AQ$39,COLUMNS('6. Patients'!$C$9:AM$9),0))</f>
        <v>#VALUE!</v>
      </c>
      <c r="CE45" s="105" t="e">
        <f>-MIN(SUMPRODUCT(--($E$9:$E$28&lt;=CE$33),--($B$9:$B$28=$J$34),--($F$9:$F$28&gt;=CE$33),--($C$9:$C$28=$AW45),$H$9:$H$28,AR$9:AR$28),VLOOKUP($AW45,'6. Patients'!$C$10:$AQ$39,COLUMNS('6. Patients'!$C$9:AN$9),0))</f>
        <v>#VALUE!</v>
      </c>
      <c r="CF45" s="105" t="e">
        <f>-MIN(SUMPRODUCT(--($E$9:$E$28&lt;=CF$33),--($B$9:$B$28=$J$34),--($F$9:$F$28&gt;=CF$33),--($C$9:$C$28=$AW45),$H$9:$H$28,AS$9:AS$28),VLOOKUP($AW45,'6. Patients'!$C$10:$AQ$39,COLUMNS('6. Patients'!$C$9:AO$9),0))</f>
        <v>#VALUE!</v>
      </c>
      <c r="CG45" s="105" t="e">
        <f>-MIN(SUMPRODUCT(--($E$9:$E$28&lt;=CG$33),--($B$9:$B$28=$J$34),--($F$9:$F$28&gt;=CG$33),--($C$9:$C$28=$AW45),$H$9:$H$28,AT$9:AT$28),VLOOKUP($AW45,'6. Patients'!$C$10:$AQ$39,COLUMNS('6. Patients'!$C$9:AP$9),0))</f>
        <v>#VALUE!</v>
      </c>
      <c r="CI45" s="16" t="str">
        <f t="shared" si="53"/>
        <v/>
      </c>
      <c r="CJ45" s="105">
        <f t="shared" si="17"/>
        <v>0</v>
      </c>
      <c r="CK45" s="105">
        <f t="shared" si="18"/>
        <v>0</v>
      </c>
      <c r="CL45" s="105">
        <f t="shared" si="19"/>
        <v>0</v>
      </c>
      <c r="CM45" s="105">
        <f t="shared" si="20"/>
        <v>0</v>
      </c>
      <c r="CN45" s="105">
        <f t="shared" si="21"/>
        <v>0</v>
      </c>
      <c r="CO45" s="105">
        <f t="shared" si="22"/>
        <v>0</v>
      </c>
      <c r="CP45" s="105">
        <f t="shared" si="23"/>
        <v>0</v>
      </c>
      <c r="CQ45" s="105">
        <f t="shared" si="24"/>
        <v>0</v>
      </c>
      <c r="CR45" s="105">
        <f t="shared" si="25"/>
        <v>0</v>
      </c>
      <c r="CS45" s="105">
        <f t="shared" si="26"/>
        <v>0</v>
      </c>
      <c r="CT45" s="105">
        <f t="shared" si="27"/>
        <v>0</v>
      </c>
      <c r="CU45" s="105">
        <f t="shared" si="28"/>
        <v>0</v>
      </c>
      <c r="CV45" s="105">
        <f t="shared" si="29"/>
        <v>0</v>
      </c>
      <c r="CW45" s="105">
        <f t="shared" si="30"/>
        <v>0</v>
      </c>
      <c r="CX45" s="105">
        <f t="shared" si="31"/>
        <v>0</v>
      </c>
      <c r="CY45" s="105">
        <f t="shared" si="32"/>
        <v>0</v>
      </c>
      <c r="CZ45" s="105">
        <f t="shared" si="33"/>
        <v>0</v>
      </c>
      <c r="DA45" s="105">
        <f t="shared" si="34"/>
        <v>0</v>
      </c>
      <c r="DB45" s="105">
        <f t="shared" si="35"/>
        <v>0</v>
      </c>
      <c r="DC45" s="105">
        <f t="shared" si="36"/>
        <v>0</v>
      </c>
      <c r="DD45" s="105">
        <f t="shared" si="37"/>
        <v>0</v>
      </c>
      <c r="DE45" s="105">
        <f t="shared" si="38"/>
        <v>0</v>
      </c>
      <c r="DF45" s="105">
        <f t="shared" si="39"/>
        <v>0</v>
      </c>
      <c r="DG45" s="105">
        <f t="shared" si="40"/>
        <v>0</v>
      </c>
      <c r="DH45" s="105">
        <f t="shared" si="41"/>
        <v>0</v>
      </c>
      <c r="DI45" s="105">
        <f t="shared" si="42"/>
        <v>0</v>
      </c>
      <c r="DJ45" s="105">
        <f t="shared" si="43"/>
        <v>0</v>
      </c>
      <c r="DK45" s="105">
        <f t="shared" si="44"/>
        <v>0</v>
      </c>
      <c r="DL45" s="105">
        <f t="shared" si="45"/>
        <v>0</v>
      </c>
      <c r="DM45" s="105">
        <f t="shared" si="46"/>
        <v>0</v>
      </c>
      <c r="DN45" s="105">
        <f t="shared" si="47"/>
        <v>0</v>
      </c>
      <c r="DO45" s="105">
        <f t="shared" si="48"/>
        <v>0</v>
      </c>
      <c r="DP45" s="105">
        <f t="shared" si="49"/>
        <v>0</v>
      </c>
      <c r="DQ45" s="105">
        <f t="shared" si="50"/>
        <v>0</v>
      </c>
      <c r="DR45" s="105">
        <f t="shared" si="51"/>
        <v>0</v>
      </c>
      <c r="DS45" s="105">
        <f t="shared" si="52"/>
        <v>0</v>
      </c>
    </row>
    <row r="46" spans="1:123" x14ac:dyDescent="0.3">
      <c r="J46" s="16" t="str">
        <f>'6. Patients'!C21</f>
        <v/>
      </c>
      <c r="K46" s="16"/>
      <c r="L46" s="208" t="e">
        <f t="shared" si="54"/>
        <v>#VALUE!</v>
      </c>
      <c r="M46" s="208" t="e">
        <f t="shared" si="55"/>
        <v>#VALUE!</v>
      </c>
      <c r="N46" s="208" t="e">
        <f t="shared" si="56"/>
        <v>#VALUE!</v>
      </c>
      <c r="O46" s="208" t="e">
        <f t="shared" ref="O46:O63" si="82">SUM(BA46,CM46)</f>
        <v>#VALUE!</v>
      </c>
      <c r="P46" s="208" t="e">
        <f t="shared" ref="P46:P63" si="83">SUM(BB46,CN46)</f>
        <v>#VALUE!</v>
      </c>
      <c r="Q46" s="208" t="e">
        <f t="shared" ref="Q46:Q63" si="84">SUM(BC46,CO46)</f>
        <v>#VALUE!</v>
      </c>
      <c r="R46" s="208" t="e">
        <f t="shared" ref="R46:R63" si="85">SUM(BD46,CP46)</f>
        <v>#VALUE!</v>
      </c>
      <c r="S46" s="208" t="e">
        <f t="shared" ref="S46:S63" si="86">SUM(BE46,CQ46)</f>
        <v>#VALUE!</v>
      </c>
      <c r="T46" s="208" t="e">
        <f t="shared" ref="T46:T63" si="87">SUM(BF46,CR46)</f>
        <v>#VALUE!</v>
      </c>
      <c r="U46" s="208" t="e">
        <f t="shared" ref="U46:U63" si="88">SUM(BG46,CS46)</f>
        <v>#VALUE!</v>
      </c>
      <c r="V46" s="208" t="e">
        <f t="shared" ref="V46:V63" si="89">SUM(BH46,CT46)</f>
        <v>#VALUE!</v>
      </c>
      <c r="W46" s="208" t="e">
        <f t="shared" si="57"/>
        <v>#VALUE!</v>
      </c>
      <c r="X46" s="208" t="e">
        <f t="shared" si="58"/>
        <v>#VALUE!</v>
      </c>
      <c r="Y46" s="208" t="e">
        <f t="shared" si="59"/>
        <v>#VALUE!</v>
      </c>
      <c r="Z46" s="208" t="e">
        <f t="shared" si="60"/>
        <v>#VALUE!</v>
      </c>
      <c r="AA46" s="208" t="e">
        <f t="shared" si="61"/>
        <v>#VALUE!</v>
      </c>
      <c r="AB46" s="208" t="e">
        <f t="shared" si="62"/>
        <v>#VALUE!</v>
      </c>
      <c r="AC46" s="208" t="e">
        <f t="shared" si="63"/>
        <v>#VALUE!</v>
      </c>
      <c r="AD46" s="208" t="e">
        <f t="shared" si="64"/>
        <v>#VALUE!</v>
      </c>
      <c r="AE46" s="208" t="e">
        <f t="shared" si="65"/>
        <v>#VALUE!</v>
      </c>
      <c r="AF46" s="208" t="e">
        <f t="shared" si="66"/>
        <v>#VALUE!</v>
      </c>
      <c r="AG46" s="208" t="e">
        <f t="shared" si="67"/>
        <v>#VALUE!</v>
      </c>
      <c r="AH46" s="208" t="e">
        <f t="shared" si="68"/>
        <v>#VALUE!</v>
      </c>
      <c r="AI46" s="208" t="e">
        <f t="shared" si="69"/>
        <v>#VALUE!</v>
      </c>
      <c r="AJ46" s="208" t="e">
        <f t="shared" si="70"/>
        <v>#VALUE!</v>
      </c>
      <c r="AK46" s="208" t="e">
        <f t="shared" si="71"/>
        <v>#VALUE!</v>
      </c>
      <c r="AL46" s="208" t="e">
        <f t="shared" si="72"/>
        <v>#VALUE!</v>
      </c>
      <c r="AM46" s="208" t="e">
        <f t="shared" si="73"/>
        <v>#VALUE!</v>
      </c>
      <c r="AN46" s="208" t="e">
        <f t="shared" si="74"/>
        <v>#VALUE!</v>
      </c>
      <c r="AO46" s="208" t="e">
        <f t="shared" si="75"/>
        <v>#VALUE!</v>
      </c>
      <c r="AP46" s="208" t="e">
        <f t="shared" si="76"/>
        <v>#VALUE!</v>
      </c>
      <c r="AQ46" s="208" t="e">
        <f t="shared" si="77"/>
        <v>#VALUE!</v>
      </c>
      <c r="AR46" s="208" t="e">
        <f t="shared" si="78"/>
        <v>#VALUE!</v>
      </c>
      <c r="AS46" s="208" t="e">
        <f t="shared" si="79"/>
        <v>#VALUE!</v>
      </c>
      <c r="AT46" s="208" t="e">
        <f t="shared" si="80"/>
        <v>#VALUE!</v>
      </c>
      <c r="AU46" s="208" t="e">
        <f t="shared" si="81"/>
        <v>#VALUE!</v>
      </c>
      <c r="AW46" s="16" t="str">
        <f t="shared" si="16"/>
        <v/>
      </c>
      <c r="AX46" s="105" t="e">
        <f>-MIN(SUMPRODUCT(--($E$9:$E$28&lt;=AX$33),--($B$9:$B$28=$J$34),--($F$9:$F$28&gt;=AX$33),--($C$9:$C$28=$AW46),$H$9:$H$28,K$9:K$28),VLOOKUP($AW46,'6. Patients'!$C$10:$AQ$39,COLUMNS('6. Patients'!$C$9:G$9),0))</f>
        <v>#VALUE!</v>
      </c>
      <c r="AY46" s="105" t="e">
        <f>-MIN(SUMPRODUCT(--($E$9:$E$28&lt;=AY$33),--($B$9:$B$28=$J$34),--($F$9:$F$28&gt;=AY$33),--($C$9:$C$28=$AW46),$H$9:$H$28,L$9:L$28),VLOOKUP($AW46,'6. Patients'!$C$10:$AQ$39,COLUMNS('6. Patients'!$C$9:H$9),0))</f>
        <v>#VALUE!</v>
      </c>
      <c r="AZ46" s="105" t="e">
        <f>-MIN(SUMPRODUCT(--($E$9:$E$28&lt;=AZ$33),--($B$9:$B$28=$J$34),--($F$9:$F$28&gt;=AZ$33),--($C$9:$C$28=$AW46),$H$9:$H$28,M$9:M$28),VLOOKUP($AW46,'6. Patients'!$C$10:$AQ$39,COLUMNS('6. Patients'!$C$9:I$9),0))</f>
        <v>#VALUE!</v>
      </c>
      <c r="BA46" s="105" t="e">
        <f>-MIN(SUMPRODUCT(--($E$9:$E$28&lt;=BA$33),--($B$9:$B$28=$J$34),--($F$9:$F$28&gt;=BA$33),--($C$9:$C$28=$AW46),$H$9:$H$28,N$9:N$28),VLOOKUP($AW46,'6. Patients'!$C$10:$AQ$39,COLUMNS('6. Patients'!$C$9:J$9),0))</f>
        <v>#VALUE!</v>
      </c>
      <c r="BB46" s="105" t="e">
        <f>-MIN(SUMPRODUCT(--($E$9:$E$28&lt;=BB$33),--($B$9:$B$28=$J$34),--($F$9:$F$28&gt;=BB$33),--($C$9:$C$28=$AW46),$H$9:$H$28,O$9:O$28),VLOOKUP($AW46,'6. Patients'!$C$10:$AQ$39,COLUMNS('6. Patients'!$C$9:K$9),0))</f>
        <v>#VALUE!</v>
      </c>
      <c r="BC46" s="105" t="e">
        <f>-MIN(SUMPRODUCT(--($E$9:$E$28&lt;=BC$33),--($B$9:$B$28=$J$34),--($F$9:$F$28&gt;=BC$33),--($C$9:$C$28=$AW46),$H$9:$H$28,P$9:P$28),VLOOKUP($AW46,'6. Patients'!$C$10:$AQ$39,COLUMNS('6. Patients'!$C$9:L$9),0))</f>
        <v>#VALUE!</v>
      </c>
      <c r="BD46" s="105" t="e">
        <f>-MIN(SUMPRODUCT(--($E$9:$E$28&lt;=BD$33),--($B$9:$B$28=$J$34),--($F$9:$F$28&gt;=BD$33),--($C$9:$C$28=$AW46),$H$9:$H$28,Q$9:Q$28),VLOOKUP($AW46,'6. Patients'!$C$10:$AQ$39,COLUMNS('6. Patients'!$C$9:M$9),0))</f>
        <v>#VALUE!</v>
      </c>
      <c r="BE46" s="105" t="e">
        <f>-MIN(SUMPRODUCT(--($E$9:$E$28&lt;=BE$33),--($B$9:$B$28=$J$34),--($F$9:$F$28&gt;=BE$33),--($C$9:$C$28=$AW46),$H$9:$H$28,R$9:R$28),VLOOKUP($AW46,'6. Patients'!$C$10:$AQ$39,COLUMNS('6. Patients'!$C$9:N$9),0))</f>
        <v>#VALUE!</v>
      </c>
      <c r="BF46" s="105" t="e">
        <f>-MIN(SUMPRODUCT(--($E$9:$E$28&lt;=BF$33),--($B$9:$B$28=$J$34),--($F$9:$F$28&gt;=BF$33),--($C$9:$C$28=$AW46),$H$9:$H$28,S$9:S$28),VLOOKUP($AW46,'6. Patients'!$C$10:$AQ$39,COLUMNS('6. Patients'!$C$9:O$9),0))</f>
        <v>#VALUE!</v>
      </c>
      <c r="BG46" s="105" t="e">
        <f>-MIN(SUMPRODUCT(--($E$9:$E$28&lt;=BG$33),--($B$9:$B$28=$J$34),--($F$9:$F$28&gt;=BG$33),--($C$9:$C$28=$AW46),$H$9:$H$28,T$9:T$28),VLOOKUP($AW46,'6. Patients'!$C$10:$AQ$39,COLUMNS('6. Patients'!$C$9:P$9),0))</f>
        <v>#VALUE!</v>
      </c>
      <c r="BH46" s="105" t="e">
        <f>-MIN(SUMPRODUCT(--($E$9:$E$28&lt;=BH$33),--($B$9:$B$28=$J$34),--($F$9:$F$28&gt;=BH$33),--($C$9:$C$28=$AW46),$H$9:$H$28,U$9:U$28),VLOOKUP($AW46,'6. Patients'!$C$10:$AQ$39,COLUMNS('6. Patients'!$C$9:Q$9),0))</f>
        <v>#VALUE!</v>
      </c>
      <c r="BI46" s="105" t="e">
        <f>-MIN(SUMPRODUCT(--($E$9:$E$28&lt;=BI$33),--($B$9:$B$28=$J$34),--($F$9:$F$28&gt;=BI$33),--($C$9:$C$28=$AW46),$H$9:$H$28,V$9:V$28),VLOOKUP($AW46,'6. Patients'!$C$10:$AQ$39,COLUMNS('6. Patients'!$C$9:R$9),0))</f>
        <v>#VALUE!</v>
      </c>
      <c r="BJ46" s="105" t="e">
        <f>-MIN(SUMPRODUCT(--($E$9:$E$28&lt;=BJ$33),--($B$9:$B$28=$J$34),--($F$9:$F$28&gt;=BJ$33),--($C$9:$C$28=$AW46),$H$9:$H$28,W$9:W$28),VLOOKUP($AW46,'6. Patients'!$C$10:$AQ$39,COLUMNS('6. Patients'!$C$9:S$9),0))</f>
        <v>#VALUE!</v>
      </c>
      <c r="BK46" s="105" t="e">
        <f>-MIN(SUMPRODUCT(--($E$9:$E$28&lt;=BK$33),--($B$9:$B$28=$J$34),--($F$9:$F$28&gt;=BK$33),--($C$9:$C$28=$AW46),$H$9:$H$28,X$9:X$28),VLOOKUP($AW46,'6. Patients'!$C$10:$AQ$39,COLUMNS('6. Patients'!$C$9:T$9),0))</f>
        <v>#VALUE!</v>
      </c>
      <c r="BL46" s="105" t="e">
        <f>-MIN(SUMPRODUCT(--($E$9:$E$28&lt;=BL$33),--($B$9:$B$28=$J$34),--($F$9:$F$28&gt;=BL$33),--($C$9:$C$28=$AW46),$H$9:$H$28,Y$9:Y$28),VLOOKUP($AW46,'6. Patients'!$C$10:$AQ$39,COLUMNS('6. Patients'!$C$9:U$9),0))</f>
        <v>#VALUE!</v>
      </c>
      <c r="BM46" s="105" t="e">
        <f>-MIN(SUMPRODUCT(--($E$9:$E$28&lt;=BM$33),--($B$9:$B$28=$J$34),--($F$9:$F$28&gt;=BM$33),--($C$9:$C$28=$AW46),$H$9:$H$28,Z$9:Z$28),VLOOKUP($AW46,'6. Patients'!$C$10:$AQ$39,COLUMNS('6. Patients'!$C$9:V$9),0))</f>
        <v>#VALUE!</v>
      </c>
      <c r="BN46" s="105" t="e">
        <f>-MIN(SUMPRODUCT(--($E$9:$E$28&lt;=BN$33),--($B$9:$B$28=$J$34),--($F$9:$F$28&gt;=BN$33),--($C$9:$C$28=$AW46),$H$9:$H$28,AA$9:AA$28),VLOOKUP($AW46,'6. Patients'!$C$10:$AQ$39,COLUMNS('6. Patients'!$C$9:W$9),0))</f>
        <v>#VALUE!</v>
      </c>
      <c r="BO46" s="105" t="e">
        <f>-MIN(SUMPRODUCT(--($E$9:$E$28&lt;=BO$33),--($B$9:$B$28=$J$34),--($F$9:$F$28&gt;=BO$33),--($C$9:$C$28=$AW46),$H$9:$H$28,AB$9:AB$28),VLOOKUP($AW46,'6. Patients'!$C$10:$AQ$39,COLUMNS('6. Patients'!$C$9:X$9),0))</f>
        <v>#VALUE!</v>
      </c>
      <c r="BP46" s="105" t="e">
        <f>-MIN(SUMPRODUCT(--($E$9:$E$28&lt;=BP$33),--($B$9:$B$28=$J$34),--($F$9:$F$28&gt;=BP$33),--($C$9:$C$28=$AW46),$H$9:$H$28,AC$9:AC$28),VLOOKUP($AW46,'6. Patients'!$C$10:$AQ$39,COLUMNS('6. Patients'!$C$9:Y$9),0))</f>
        <v>#VALUE!</v>
      </c>
      <c r="BQ46" s="105" t="e">
        <f>-MIN(SUMPRODUCT(--($E$9:$E$28&lt;=BQ$33),--($B$9:$B$28=$J$34),--($F$9:$F$28&gt;=BQ$33),--($C$9:$C$28=$AW46),$H$9:$H$28,AD$9:AD$28),VLOOKUP($AW46,'6. Patients'!$C$10:$AQ$39,COLUMNS('6. Patients'!$C$9:Z$9),0))</f>
        <v>#VALUE!</v>
      </c>
      <c r="BR46" s="105" t="e">
        <f>-MIN(SUMPRODUCT(--($E$9:$E$28&lt;=BR$33),--($B$9:$B$28=$J$34),--($F$9:$F$28&gt;=BR$33),--($C$9:$C$28=$AW46),$H$9:$H$28,AE$9:AE$28),VLOOKUP($AW46,'6. Patients'!$C$10:$AQ$39,COLUMNS('6. Patients'!$C$9:AA$9),0))</f>
        <v>#VALUE!</v>
      </c>
      <c r="BS46" s="105" t="e">
        <f>-MIN(SUMPRODUCT(--($E$9:$E$28&lt;=BS$33),--($B$9:$B$28=$J$34),--($F$9:$F$28&gt;=BS$33),--($C$9:$C$28=$AW46),$H$9:$H$28,AF$9:AF$28),VLOOKUP($AW46,'6. Patients'!$C$10:$AQ$39,COLUMNS('6. Patients'!$C$9:AB$9),0))</f>
        <v>#VALUE!</v>
      </c>
      <c r="BT46" s="105" t="e">
        <f>-MIN(SUMPRODUCT(--($E$9:$E$28&lt;=BT$33),--($B$9:$B$28=$J$34),--($F$9:$F$28&gt;=BT$33),--($C$9:$C$28=$AW46),$H$9:$H$28,AG$9:AG$28),VLOOKUP($AW46,'6. Patients'!$C$10:$AQ$39,COLUMNS('6. Patients'!$C$9:AC$9),0))</f>
        <v>#VALUE!</v>
      </c>
      <c r="BU46" s="105" t="e">
        <f>-MIN(SUMPRODUCT(--($E$9:$E$28&lt;=BU$33),--($B$9:$B$28=$J$34),--($F$9:$F$28&gt;=BU$33),--($C$9:$C$28=$AW46),$H$9:$H$28,AH$9:AH$28),VLOOKUP($AW46,'6. Patients'!$C$10:$AQ$39,COLUMNS('6. Patients'!$C$9:AD$9),0))</f>
        <v>#VALUE!</v>
      </c>
      <c r="BV46" s="105" t="e">
        <f>-MIN(SUMPRODUCT(--($E$9:$E$28&lt;=BV$33),--($B$9:$B$28=$J$34),--($F$9:$F$28&gt;=BV$33),--($C$9:$C$28=$AW46),$H$9:$H$28,AI$9:AI$28),VLOOKUP($AW46,'6. Patients'!$C$10:$AQ$39,COLUMNS('6. Patients'!$C$9:AE$9),0))</f>
        <v>#VALUE!</v>
      </c>
      <c r="BW46" s="105" t="e">
        <f>-MIN(SUMPRODUCT(--($E$9:$E$28&lt;=BW$33),--($B$9:$B$28=$J$34),--($F$9:$F$28&gt;=BW$33),--($C$9:$C$28=$AW46),$H$9:$H$28,AJ$9:AJ$28),VLOOKUP($AW46,'6. Patients'!$C$10:$AQ$39,COLUMNS('6. Patients'!$C$9:AF$9),0))</f>
        <v>#VALUE!</v>
      </c>
      <c r="BX46" s="105" t="e">
        <f>-MIN(SUMPRODUCT(--($E$9:$E$28&lt;=BX$33),--($B$9:$B$28=$J$34),--($F$9:$F$28&gt;=BX$33),--($C$9:$C$28=$AW46),$H$9:$H$28,AK$9:AK$28),VLOOKUP($AW46,'6. Patients'!$C$10:$AQ$39,COLUMNS('6. Patients'!$C$9:AG$9),0))</f>
        <v>#VALUE!</v>
      </c>
      <c r="BY46" s="105" t="e">
        <f>-MIN(SUMPRODUCT(--($E$9:$E$28&lt;=BY$33),--($B$9:$B$28=$J$34),--($F$9:$F$28&gt;=BY$33),--($C$9:$C$28=$AW46),$H$9:$H$28,AL$9:AL$28),VLOOKUP($AW46,'6. Patients'!$C$10:$AQ$39,COLUMNS('6. Patients'!$C$9:AH$9),0))</f>
        <v>#VALUE!</v>
      </c>
      <c r="BZ46" s="105" t="e">
        <f>-MIN(SUMPRODUCT(--($E$9:$E$28&lt;=BZ$33),--($B$9:$B$28=$J$34),--($F$9:$F$28&gt;=BZ$33),--($C$9:$C$28=$AW46),$H$9:$H$28,AM$9:AM$28),VLOOKUP($AW46,'6. Patients'!$C$10:$AQ$39,COLUMNS('6. Patients'!$C$9:AI$9),0))</f>
        <v>#VALUE!</v>
      </c>
      <c r="CA46" s="105" t="e">
        <f>-MIN(SUMPRODUCT(--($E$9:$E$28&lt;=CA$33),--($B$9:$B$28=$J$34),--($F$9:$F$28&gt;=CA$33),--($C$9:$C$28=$AW46),$H$9:$H$28,AN$9:AN$28),VLOOKUP($AW46,'6. Patients'!$C$10:$AQ$39,COLUMNS('6. Patients'!$C$9:AJ$9),0))</f>
        <v>#VALUE!</v>
      </c>
      <c r="CB46" s="105" t="e">
        <f>-MIN(SUMPRODUCT(--($E$9:$E$28&lt;=CB$33),--($B$9:$B$28=$J$34),--($F$9:$F$28&gt;=CB$33),--($C$9:$C$28=$AW46),$H$9:$H$28,AO$9:AO$28),VLOOKUP($AW46,'6. Patients'!$C$10:$AQ$39,COLUMNS('6. Patients'!$C$9:AK$9),0))</f>
        <v>#VALUE!</v>
      </c>
      <c r="CC46" s="105" t="e">
        <f>-MIN(SUMPRODUCT(--($E$9:$E$28&lt;=CC$33),--($B$9:$B$28=$J$34),--($F$9:$F$28&gt;=CC$33),--($C$9:$C$28=$AW46),$H$9:$H$28,AP$9:AP$28),VLOOKUP($AW46,'6. Patients'!$C$10:$AQ$39,COLUMNS('6. Patients'!$C$9:AL$9),0))</f>
        <v>#VALUE!</v>
      </c>
      <c r="CD46" s="105" t="e">
        <f>-MIN(SUMPRODUCT(--($E$9:$E$28&lt;=CD$33),--($B$9:$B$28=$J$34),--($F$9:$F$28&gt;=CD$33),--($C$9:$C$28=$AW46),$H$9:$H$28,AQ$9:AQ$28),VLOOKUP($AW46,'6. Patients'!$C$10:$AQ$39,COLUMNS('6. Patients'!$C$9:AM$9),0))</f>
        <v>#VALUE!</v>
      </c>
      <c r="CE46" s="105" t="e">
        <f>-MIN(SUMPRODUCT(--($E$9:$E$28&lt;=CE$33),--($B$9:$B$28=$J$34),--($F$9:$F$28&gt;=CE$33),--($C$9:$C$28=$AW46),$H$9:$H$28,AR$9:AR$28),VLOOKUP($AW46,'6. Patients'!$C$10:$AQ$39,COLUMNS('6. Patients'!$C$9:AN$9),0))</f>
        <v>#VALUE!</v>
      </c>
      <c r="CF46" s="105" t="e">
        <f>-MIN(SUMPRODUCT(--($E$9:$E$28&lt;=CF$33),--($B$9:$B$28=$J$34),--($F$9:$F$28&gt;=CF$33),--($C$9:$C$28=$AW46),$H$9:$H$28,AS$9:AS$28),VLOOKUP($AW46,'6. Patients'!$C$10:$AQ$39,COLUMNS('6. Patients'!$C$9:AO$9),0))</f>
        <v>#VALUE!</v>
      </c>
      <c r="CG46" s="105" t="e">
        <f>-MIN(SUMPRODUCT(--($E$9:$E$28&lt;=CG$33),--($B$9:$B$28=$J$34),--($F$9:$F$28&gt;=CG$33),--($C$9:$C$28=$AW46),$H$9:$H$28,AT$9:AT$28),VLOOKUP($AW46,'6. Patients'!$C$10:$AQ$39,COLUMNS('6. Patients'!$C$9:AP$9),0))</f>
        <v>#VALUE!</v>
      </c>
      <c r="CI46" s="16" t="str">
        <f t="shared" si="53"/>
        <v/>
      </c>
      <c r="CJ46" s="105">
        <f t="shared" si="17"/>
        <v>0</v>
      </c>
      <c r="CK46" s="105">
        <f t="shared" si="18"/>
        <v>0</v>
      </c>
      <c r="CL46" s="105">
        <f t="shared" si="19"/>
        <v>0</v>
      </c>
      <c r="CM46" s="105">
        <f t="shared" si="20"/>
        <v>0</v>
      </c>
      <c r="CN46" s="105">
        <f t="shared" si="21"/>
        <v>0</v>
      </c>
      <c r="CO46" s="105">
        <f t="shared" si="22"/>
        <v>0</v>
      </c>
      <c r="CP46" s="105">
        <f t="shared" si="23"/>
        <v>0</v>
      </c>
      <c r="CQ46" s="105">
        <f t="shared" si="24"/>
        <v>0</v>
      </c>
      <c r="CR46" s="105">
        <f t="shared" si="25"/>
        <v>0</v>
      </c>
      <c r="CS46" s="105">
        <f t="shared" si="26"/>
        <v>0</v>
      </c>
      <c r="CT46" s="105">
        <f t="shared" si="27"/>
        <v>0</v>
      </c>
      <c r="CU46" s="105">
        <f t="shared" si="28"/>
        <v>0</v>
      </c>
      <c r="CV46" s="105">
        <f t="shared" si="29"/>
        <v>0</v>
      </c>
      <c r="CW46" s="105">
        <f t="shared" si="30"/>
        <v>0</v>
      </c>
      <c r="CX46" s="105">
        <f t="shared" si="31"/>
        <v>0</v>
      </c>
      <c r="CY46" s="105">
        <f t="shared" si="32"/>
        <v>0</v>
      </c>
      <c r="CZ46" s="105">
        <f t="shared" si="33"/>
        <v>0</v>
      </c>
      <c r="DA46" s="105">
        <f t="shared" si="34"/>
        <v>0</v>
      </c>
      <c r="DB46" s="105">
        <f t="shared" si="35"/>
        <v>0</v>
      </c>
      <c r="DC46" s="105">
        <f t="shared" si="36"/>
        <v>0</v>
      </c>
      <c r="DD46" s="105">
        <f t="shared" si="37"/>
        <v>0</v>
      </c>
      <c r="DE46" s="105">
        <f t="shared" si="38"/>
        <v>0</v>
      </c>
      <c r="DF46" s="105">
        <f t="shared" si="39"/>
        <v>0</v>
      </c>
      <c r="DG46" s="105">
        <f t="shared" si="40"/>
        <v>0</v>
      </c>
      <c r="DH46" s="105">
        <f t="shared" si="41"/>
        <v>0</v>
      </c>
      <c r="DI46" s="105">
        <f t="shared" si="42"/>
        <v>0</v>
      </c>
      <c r="DJ46" s="105">
        <f t="shared" si="43"/>
        <v>0</v>
      </c>
      <c r="DK46" s="105">
        <f t="shared" si="44"/>
        <v>0</v>
      </c>
      <c r="DL46" s="105">
        <f t="shared" si="45"/>
        <v>0</v>
      </c>
      <c r="DM46" s="105">
        <f t="shared" si="46"/>
        <v>0</v>
      </c>
      <c r="DN46" s="105">
        <f t="shared" si="47"/>
        <v>0</v>
      </c>
      <c r="DO46" s="105">
        <f t="shared" si="48"/>
        <v>0</v>
      </c>
      <c r="DP46" s="105">
        <f t="shared" si="49"/>
        <v>0</v>
      </c>
      <c r="DQ46" s="105">
        <f t="shared" si="50"/>
        <v>0</v>
      </c>
      <c r="DR46" s="105">
        <f t="shared" si="51"/>
        <v>0</v>
      </c>
      <c r="DS46" s="105">
        <f t="shared" si="52"/>
        <v>0</v>
      </c>
    </row>
    <row r="47" spans="1:123" x14ac:dyDescent="0.3">
      <c r="J47" s="16" t="str">
        <f>'6. Patients'!C22</f>
        <v/>
      </c>
      <c r="K47" s="16"/>
      <c r="L47" s="208" t="e">
        <f t="shared" si="54"/>
        <v>#VALUE!</v>
      </c>
      <c r="M47" s="208" t="e">
        <f t="shared" si="55"/>
        <v>#VALUE!</v>
      </c>
      <c r="N47" s="208" t="e">
        <f t="shared" si="56"/>
        <v>#VALUE!</v>
      </c>
      <c r="O47" s="208" t="e">
        <f t="shared" si="82"/>
        <v>#VALUE!</v>
      </c>
      <c r="P47" s="208" t="e">
        <f t="shared" si="83"/>
        <v>#VALUE!</v>
      </c>
      <c r="Q47" s="208" t="e">
        <f t="shared" si="84"/>
        <v>#VALUE!</v>
      </c>
      <c r="R47" s="208" t="e">
        <f t="shared" si="85"/>
        <v>#VALUE!</v>
      </c>
      <c r="S47" s="208" t="e">
        <f t="shared" si="86"/>
        <v>#VALUE!</v>
      </c>
      <c r="T47" s="208" t="e">
        <f t="shared" si="87"/>
        <v>#VALUE!</v>
      </c>
      <c r="U47" s="208" t="e">
        <f t="shared" si="88"/>
        <v>#VALUE!</v>
      </c>
      <c r="V47" s="208" t="e">
        <f t="shared" si="89"/>
        <v>#VALUE!</v>
      </c>
      <c r="W47" s="208" t="e">
        <f t="shared" si="57"/>
        <v>#VALUE!</v>
      </c>
      <c r="X47" s="208" t="e">
        <f t="shared" si="58"/>
        <v>#VALUE!</v>
      </c>
      <c r="Y47" s="208" t="e">
        <f t="shared" si="59"/>
        <v>#VALUE!</v>
      </c>
      <c r="Z47" s="208" t="e">
        <f t="shared" si="60"/>
        <v>#VALUE!</v>
      </c>
      <c r="AA47" s="208" t="e">
        <f t="shared" si="61"/>
        <v>#VALUE!</v>
      </c>
      <c r="AB47" s="208" t="e">
        <f t="shared" si="62"/>
        <v>#VALUE!</v>
      </c>
      <c r="AC47" s="208" t="e">
        <f t="shared" si="63"/>
        <v>#VALUE!</v>
      </c>
      <c r="AD47" s="208" t="e">
        <f t="shared" si="64"/>
        <v>#VALUE!</v>
      </c>
      <c r="AE47" s="208" t="e">
        <f t="shared" si="65"/>
        <v>#VALUE!</v>
      </c>
      <c r="AF47" s="208" t="e">
        <f t="shared" si="66"/>
        <v>#VALUE!</v>
      </c>
      <c r="AG47" s="208" t="e">
        <f t="shared" si="67"/>
        <v>#VALUE!</v>
      </c>
      <c r="AH47" s="208" t="e">
        <f t="shared" si="68"/>
        <v>#VALUE!</v>
      </c>
      <c r="AI47" s="208" t="e">
        <f t="shared" si="69"/>
        <v>#VALUE!</v>
      </c>
      <c r="AJ47" s="208" t="e">
        <f t="shared" si="70"/>
        <v>#VALUE!</v>
      </c>
      <c r="AK47" s="208" t="e">
        <f t="shared" si="71"/>
        <v>#VALUE!</v>
      </c>
      <c r="AL47" s="208" t="e">
        <f t="shared" si="72"/>
        <v>#VALUE!</v>
      </c>
      <c r="AM47" s="208" t="e">
        <f t="shared" si="73"/>
        <v>#VALUE!</v>
      </c>
      <c r="AN47" s="208" t="e">
        <f t="shared" si="74"/>
        <v>#VALUE!</v>
      </c>
      <c r="AO47" s="208" t="e">
        <f t="shared" si="75"/>
        <v>#VALUE!</v>
      </c>
      <c r="AP47" s="208" t="e">
        <f t="shared" si="76"/>
        <v>#VALUE!</v>
      </c>
      <c r="AQ47" s="208" t="e">
        <f t="shared" si="77"/>
        <v>#VALUE!</v>
      </c>
      <c r="AR47" s="208" t="e">
        <f t="shared" si="78"/>
        <v>#VALUE!</v>
      </c>
      <c r="AS47" s="208" t="e">
        <f t="shared" si="79"/>
        <v>#VALUE!</v>
      </c>
      <c r="AT47" s="208" t="e">
        <f t="shared" si="80"/>
        <v>#VALUE!</v>
      </c>
      <c r="AU47" s="208" t="e">
        <f t="shared" si="81"/>
        <v>#VALUE!</v>
      </c>
      <c r="AW47" s="16" t="str">
        <f t="shared" si="16"/>
        <v/>
      </c>
      <c r="AX47" s="105" t="e">
        <f>-MIN(SUMPRODUCT(--($E$9:$E$28&lt;=AX$33),--($B$9:$B$28=$J$34),--($F$9:$F$28&gt;=AX$33),--($C$9:$C$28=$AW47),$H$9:$H$28,K$9:K$28),VLOOKUP($AW47,'6. Patients'!$C$10:$AQ$39,COLUMNS('6. Patients'!$C$9:G$9),0))</f>
        <v>#VALUE!</v>
      </c>
      <c r="AY47" s="105" t="e">
        <f>-MIN(SUMPRODUCT(--($E$9:$E$28&lt;=AY$33),--($B$9:$B$28=$J$34),--($F$9:$F$28&gt;=AY$33),--($C$9:$C$28=$AW47),$H$9:$H$28,L$9:L$28),VLOOKUP($AW47,'6. Patients'!$C$10:$AQ$39,COLUMNS('6. Patients'!$C$9:H$9),0))</f>
        <v>#VALUE!</v>
      </c>
      <c r="AZ47" s="105" t="e">
        <f>-MIN(SUMPRODUCT(--($E$9:$E$28&lt;=AZ$33),--($B$9:$B$28=$J$34),--($F$9:$F$28&gt;=AZ$33),--($C$9:$C$28=$AW47),$H$9:$H$28,M$9:M$28),VLOOKUP($AW47,'6. Patients'!$C$10:$AQ$39,COLUMNS('6. Patients'!$C$9:I$9),0))</f>
        <v>#VALUE!</v>
      </c>
      <c r="BA47" s="105" t="e">
        <f>-MIN(SUMPRODUCT(--($E$9:$E$28&lt;=BA$33),--($B$9:$B$28=$J$34),--($F$9:$F$28&gt;=BA$33),--($C$9:$C$28=$AW47),$H$9:$H$28,N$9:N$28),VLOOKUP($AW47,'6. Patients'!$C$10:$AQ$39,COLUMNS('6. Patients'!$C$9:J$9),0))</f>
        <v>#VALUE!</v>
      </c>
      <c r="BB47" s="105" t="e">
        <f>-MIN(SUMPRODUCT(--($E$9:$E$28&lt;=BB$33),--($B$9:$B$28=$J$34),--($F$9:$F$28&gt;=BB$33),--($C$9:$C$28=$AW47),$H$9:$H$28,O$9:O$28),VLOOKUP($AW47,'6. Patients'!$C$10:$AQ$39,COLUMNS('6. Patients'!$C$9:K$9),0))</f>
        <v>#VALUE!</v>
      </c>
      <c r="BC47" s="105" t="e">
        <f>-MIN(SUMPRODUCT(--($E$9:$E$28&lt;=BC$33),--($B$9:$B$28=$J$34),--($F$9:$F$28&gt;=BC$33),--($C$9:$C$28=$AW47),$H$9:$H$28,P$9:P$28),VLOOKUP($AW47,'6. Patients'!$C$10:$AQ$39,COLUMNS('6. Patients'!$C$9:L$9),0))</f>
        <v>#VALUE!</v>
      </c>
      <c r="BD47" s="105" t="e">
        <f>-MIN(SUMPRODUCT(--($E$9:$E$28&lt;=BD$33),--($B$9:$B$28=$J$34),--($F$9:$F$28&gt;=BD$33),--($C$9:$C$28=$AW47),$H$9:$H$28,Q$9:Q$28),VLOOKUP($AW47,'6. Patients'!$C$10:$AQ$39,COLUMNS('6. Patients'!$C$9:M$9),0))</f>
        <v>#VALUE!</v>
      </c>
      <c r="BE47" s="105" t="e">
        <f>-MIN(SUMPRODUCT(--($E$9:$E$28&lt;=BE$33),--($B$9:$B$28=$J$34),--($F$9:$F$28&gt;=BE$33),--($C$9:$C$28=$AW47),$H$9:$H$28,R$9:R$28),VLOOKUP($AW47,'6. Patients'!$C$10:$AQ$39,COLUMNS('6. Patients'!$C$9:N$9),0))</f>
        <v>#VALUE!</v>
      </c>
      <c r="BF47" s="105" t="e">
        <f>-MIN(SUMPRODUCT(--($E$9:$E$28&lt;=BF$33),--($B$9:$B$28=$J$34),--($F$9:$F$28&gt;=BF$33),--($C$9:$C$28=$AW47),$H$9:$H$28,S$9:S$28),VLOOKUP($AW47,'6. Patients'!$C$10:$AQ$39,COLUMNS('6. Patients'!$C$9:O$9),0))</f>
        <v>#VALUE!</v>
      </c>
      <c r="BG47" s="105" t="e">
        <f>-MIN(SUMPRODUCT(--($E$9:$E$28&lt;=BG$33),--($B$9:$B$28=$J$34),--($F$9:$F$28&gt;=BG$33),--($C$9:$C$28=$AW47),$H$9:$H$28,T$9:T$28),VLOOKUP($AW47,'6. Patients'!$C$10:$AQ$39,COLUMNS('6. Patients'!$C$9:P$9),0))</f>
        <v>#VALUE!</v>
      </c>
      <c r="BH47" s="105" t="e">
        <f>-MIN(SUMPRODUCT(--($E$9:$E$28&lt;=BH$33),--($B$9:$B$28=$J$34),--($F$9:$F$28&gt;=BH$33),--($C$9:$C$28=$AW47),$H$9:$H$28,U$9:U$28),VLOOKUP($AW47,'6. Patients'!$C$10:$AQ$39,COLUMNS('6. Patients'!$C$9:Q$9),0))</f>
        <v>#VALUE!</v>
      </c>
      <c r="BI47" s="105" t="e">
        <f>-MIN(SUMPRODUCT(--($E$9:$E$28&lt;=BI$33),--($B$9:$B$28=$J$34),--($F$9:$F$28&gt;=BI$33),--($C$9:$C$28=$AW47),$H$9:$H$28,V$9:V$28),VLOOKUP($AW47,'6. Patients'!$C$10:$AQ$39,COLUMNS('6. Patients'!$C$9:R$9),0))</f>
        <v>#VALUE!</v>
      </c>
      <c r="BJ47" s="105" t="e">
        <f>-MIN(SUMPRODUCT(--($E$9:$E$28&lt;=BJ$33),--($B$9:$B$28=$J$34),--($F$9:$F$28&gt;=BJ$33),--($C$9:$C$28=$AW47),$H$9:$H$28,W$9:W$28),VLOOKUP($AW47,'6. Patients'!$C$10:$AQ$39,COLUMNS('6. Patients'!$C$9:S$9),0))</f>
        <v>#VALUE!</v>
      </c>
      <c r="BK47" s="105" t="e">
        <f>-MIN(SUMPRODUCT(--($E$9:$E$28&lt;=BK$33),--($B$9:$B$28=$J$34),--($F$9:$F$28&gt;=BK$33),--($C$9:$C$28=$AW47),$H$9:$H$28,X$9:X$28),VLOOKUP($AW47,'6. Patients'!$C$10:$AQ$39,COLUMNS('6. Patients'!$C$9:T$9),0))</f>
        <v>#VALUE!</v>
      </c>
      <c r="BL47" s="105" t="e">
        <f>-MIN(SUMPRODUCT(--($E$9:$E$28&lt;=BL$33),--($B$9:$B$28=$J$34),--($F$9:$F$28&gt;=BL$33),--($C$9:$C$28=$AW47),$H$9:$H$28,Y$9:Y$28),VLOOKUP($AW47,'6. Patients'!$C$10:$AQ$39,COLUMNS('6. Patients'!$C$9:U$9),0))</f>
        <v>#VALUE!</v>
      </c>
      <c r="BM47" s="105" t="e">
        <f>-MIN(SUMPRODUCT(--($E$9:$E$28&lt;=BM$33),--($B$9:$B$28=$J$34),--($F$9:$F$28&gt;=BM$33),--($C$9:$C$28=$AW47),$H$9:$H$28,Z$9:Z$28),VLOOKUP($AW47,'6. Patients'!$C$10:$AQ$39,COLUMNS('6. Patients'!$C$9:V$9),0))</f>
        <v>#VALUE!</v>
      </c>
      <c r="BN47" s="105" t="e">
        <f>-MIN(SUMPRODUCT(--($E$9:$E$28&lt;=BN$33),--($B$9:$B$28=$J$34),--($F$9:$F$28&gt;=BN$33),--($C$9:$C$28=$AW47),$H$9:$H$28,AA$9:AA$28),VLOOKUP($AW47,'6. Patients'!$C$10:$AQ$39,COLUMNS('6. Patients'!$C$9:W$9),0))</f>
        <v>#VALUE!</v>
      </c>
      <c r="BO47" s="105" t="e">
        <f>-MIN(SUMPRODUCT(--($E$9:$E$28&lt;=BO$33),--($B$9:$B$28=$J$34),--($F$9:$F$28&gt;=BO$33),--($C$9:$C$28=$AW47),$H$9:$H$28,AB$9:AB$28),VLOOKUP($AW47,'6. Patients'!$C$10:$AQ$39,COLUMNS('6. Patients'!$C$9:X$9),0))</f>
        <v>#VALUE!</v>
      </c>
      <c r="BP47" s="105" t="e">
        <f>-MIN(SUMPRODUCT(--($E$9:$E$28&lt;=BP$33),--($B$9:$B$28=$J$34),--($F$9:$F$28&gt;=BP$33),--($C$9:$C$28=$AW47),$H$9:$H$28,AC$9:AC$28),VLOOKUP($AW47,'6. Patients'!$C$10:$AQ$39,COLUMNS('6. Patients'!$C$9:Y$9),0))</f>
        <v>#VALUE!</v>
      </c>
      <c r="BQ47" s="105" t="e">
        <f>-MIN(SUMPRODUCT(--($E$9:$E$28&lt;=BQ$33),--($B$9:$B$28=$J$34),--($F$9:$F$28&gt;=BQ$33),--($C$9:$C$28=$AW47),$H$9:$H$28,AD$9:AD$28),VLOOKUP($AW47,'6. Patients'!$C$10:$AQ$39,COLUMNS('6. Patients'!$C$9:Z$9),0))</f>
        <v>#VALUE!</v>
      </c>
      <c r="BR47" s="105" t="e">
        <f>-MIN(SUMPRODUCT(--($E$9:$E$28&lt;=BR$33),--($B$9:$B$28=$J$34),--($F$9:$F$28&gt;=BR$33),--($C$9:$C$28=$AW47),$H$9:$H$28,AE$9:AE$28),VLOOKUP($AW47,'6. Patients'!$C$10:$AQ$39,COLUMNS('6. Patients'!$C$9:AA$9),0))</f>
        <v>#VALUE!</v>
      </c>
      <c r="BS47" s="105" t="e">
        <f>-MIN(SUMPRODUCT(--($E$9:$E$28&lt;=BS$33),--($B$9:$B$28=$J$34),--($F$9:$F$28&gt;=BS$33),--($C$9:$C$28=$AW47),$H$9:$H$28,AF$9:AF$28),VLOOKUP($AW47,'6. Patients'!$C$10:$AQ$39,COLUMNS('6. Patients'!$C$9:AB$9),0))</f>
        <v>#VALUE!</v>
      </c>
      <c r="BT47" s="105" t="e">
        <f>-MIN(SUMPRODUCT(--($E$9:$E$28&lt;=BT$33),--($B$9:$B$28=$J$34),--($F$9:$F$28&gt;=BT$33),--($C$9:$C$28=$AW47),$H$9:$H$28,AG$9:AG$28),VLOOKUP($AW47,'6. Patients'!$C$10:$AQ$39,COLUMNS('6. Patients'!$C$9:AC$9),0))</f>
        <v>#VALUE!</v>
      </c>
      <c r="BU47" s="105" t="e">
        <f>-MIN(SUMPRODUCT(--($E$9:$E$28&lt;=BU$33),--($B$9:$B$28=$J$34),--($F$9:$F$28&gt;=BU$33),--($C$9:$C$28=$AW47),$H$9:$H$28,AH$9:AH$28),VLOOKUP($AW47,'6. Patients'!$C$10:$AQ$39,COLUMNS('6. Patients'!$C$9:AD$9),0))</f>
        <v>#VALUE!</v>
      </c>
      <c r="BV47" s="105" t="e">
        <f>-MIN(SUMPRODUCT(--($E$9:$E$28&lt;=BV$33),--($B$9:$B$28=$J$34),--($F$9:$F$28&gt;=BV$33),--($C$9:$C$28=$AW47),$H$9:$H$28,AI$9:AI$28),VLOOKUP($AW47,'6. Patients'!$C$10:$AQ$39,COLUMNS('6. Patients'!$C$9:AE$9),0))</f>
        <v>#VALUE!</v>
      </c>
      <c r="BW47" s="105" t="e">
        <f>-MIN(SUMPRODUCT(--($E$9:$E$28&lt;=BW$33),--($B$9:$B$28=$J$34),--($F$9:$F$28&gt;=BW$33),--($C$9:$C$28=$AW47),$H$9:$H$28,AJ$9:AJ$28),VLOOKUP($AW47,'6. Patients'!$C$10:$AQ$39,COLUMNS('6. Patients'!$C$9:AF$9),0))</f>
        <v>#VALUE!</v>
      </c>
      <c r="BX47" s="105" t="e">
        <f>-MIN(SUMPRODUCT(--($E$9:$E$28&lt;=BX$33),--($B$9:$B$28=$J$34),--($F$9:$F$28&gt;=BX$33),--($C$9:$C$28=$AW47),$H$9:$H$28,AK$9:AK$28),VLOOKUP($AW47,'6. Patients'!$C$10:$AQ$39,COLUMNS('6. Patients'!$C$9:AG$9),0))</f>
        <v>#VALUE!</v>
      </c>
      <c r="BY47" s="105" t="e">
        <f>-MIN(SUMPRODUCT(--($E$9:$E$28&lt;=BY$33),--($B$9:$B$28=$J$34),--($F$9:$F$28&gt;=BY$33),--($C$9:$C$28=$AW47),$H$9:$H$28,AL$9:AL$28),VLOOKUP($AW47,'6. Patients'!$C$10:$AQ$39,COLUMNS('6. Patients'!$C$9:AH$9),0))</f>
        <v>#VALUE!</v>
      </c>
      <c r="BZ47" s="105" t="e">
        <f>-MIN(SUMPRODUCT(--($E$9:$E$28&lt;=BZ$33),--($B$9:$B$28=$J$34),--($F$9:$F$28&gt;=BZ$33),--($C$9:$C$28=$AW47),$H$9:$H$28,AM$9:AM$28),VLOOKUP($AW47,'6. Patients'!$C$10:$AQ$39,COLUMNS('6. Patients'!$C$9:AI$9),0))</f>
        <v>#VALUE!</v>
      </c>
      <c r="CA47" s="105" t="e">
        <f>-MIN(SUMPRODUCT(--($E$9:$E$28&lt;=CA$33),--($B$9:$B$28=$J$34),--($F$9:$F$28&gt;=CA$33),--($C$9:$C$28=$AW47),$H$9:$H$28,AN$9:AN$28),VLOOKUP($AW47,'6. Patients'!$C$10:$AQ$39,COLUMNS('6. Patients'!$C$9:AJ$9),0))</f>
        <v>#VALUE!</v>
      </c>
      <c r="CB47" s="105" t="e">
        <f>-MIN(SUMPRODUCT(--($E$9:$E$28&lt;=CB$33),--($B$9:$B$28=$J$34),--($F$9:$F$28&gt;=CB$33),--($C$9:$C$28=$AW47),$H$9:$H$28,AO$9:AO$28),VLOOKUP($AW47,'6. Patients'!$C$10:$AQ$39,COLUMNS('6. Patients'!$C$9:AK$9),0))</f>
        <v>#VALUE!</v>
      </c>
      <c r="CC47" s="105" t="e">
        <f>-MIN(SUMPRODUCT(--($E$9:$E$28&lt;=CC$33),--($B$9:$B$28=$J$34),--($F$9:$F$28&gt;=CC$33),--($C$9:$C$28=$AW47),$H$9:$H$28,AP$9:AP$28),VLOOKUP($AW47,'6. Patients'!$C$10:$AQ$39,COLUMNS('6. Patients'!$C$9:AL$9),0))</f>
        <v>#VALUE!</v>
      </c>
      <c r="CD47" s="105" t="e">
        <f>-MIN(SUMPRODUCT(--($E$9:$E$28&lt;=CD$33),--($B$9:$B$28=$J$34),--($F$9:$F$28&gt;=CD$33),--($C$9:$C$28=$AW47),$H$9:$H$28,AQ$9:AQ$28),VLOOKUP($AW47,'6. Patients'!$C$10:$AQ$39,COLUMNS('6. Patients'!$C$9:AM$9),0))</f>
        <v>#VALUE!</v>
      </c>
      <c r="CE47" s="105" t="e">
        <f>-MIN(SUMPRODUCT(--($E$9:$E$28&lt;=CE$33),--($B$9:$B$28=$J$34),--($F$9:$F$28&gt;=CE$33),--($C$9:$C$28=$AW47),$H$9:$H$28,AR$9:AR$28),VLOOKUP($AW47,'6. Patients'!$C$10:$AQ$39,COLUMNS('6. Patients'!$C$9:AN$9),0))</f>
        <v>#VALUE!</v>
      </c>
      <c r="CF47" s="105" t="e">
        <f>-MIN(SUMPRODUCT(--($E$9:$E$28&lt;=CF$33),--($B$9:$B$28=$J$34),--($F$9:$F$28&gt;=CF$33),--($C$9:$C$28=$AW47),$H$9:$H$28,AS$9:AS$28),VLOOKUP($AW47,'6. Patients'!$C$10:$AQ$39,COLUMNS('6. Patients'!$C$9:AO$9),0))</f>
        <v>#VALUE!</v>
      </c>
      <c r="CG47" s="105" t="e">
        <f>-MIN(SUMPRODUCT(--($E$9:$E$28&lt;=CG$33),--($B$9:$B$28=$J$34),--($F$9:$F$28&gt;=CG$33),--($C$9:$C$28=$AW47),$H$9:$H$28,AT$9:AT$28),VLOOKUP($AW47,'6. Patients'!$C$10:$AQ$39,COLUMNS('6. Patients'!$C$9:AP$9),0))</f>
        <v>#VALUE!</v>
      </c>
      <c r="CI47" s="16" t="str">
        <f t="shared" si="53"/>
        <v/>
      </c>
      <c r="CJ47" s="105">
        <f t="shared" si="17"/>
        <v>0</v>
      </c>
      <c r="CK47" s="105">
        <f t="shared" si="18"/>
        <v>0</v>
      </c>
      <c r="CL47" s="105">
        <f t="shared" si="19"/>
        <v>0</v>
      </c>
      <c r="CM47" s="105">
        <f t="shared" si="20"/>
        <v>0</v>
      </c>
      <c r="CN47" s="105">
        <f t="shared" si="21"/>
        <v>0</v>
      </c>
      <c r="CO47" s="105">
        <f t="shared" si="22"/>
        <v>0</v>
      </c>
      <c r="CP47" s="105">
        <f t="shared" si="23"/>
        <v>0</v>
      </c>
      <c r="CQ47" s="105">
        <f t="shared" si="24"/>
        <v>0</v>
      </c>
      <c r="CR47" s="105">
        <f t="shared" si="25"/>
        <v>0</v>
      </c>
      <c r="CS47" s="105">
        <f t="shared" si="26"/>
        <v>0</v>
      </c>
      <c r="CT47" s="105">
        <f t="shared" si="27"/>
        <v>0</v>
      </c>
      <c r="CU47" s="105">
        <f t="shared" si="28"/>
        <v>0</v>
      </c>
      <c r="CV47" s="105">
        <f t="shared" si="29"/>
        <v>0</v>
      </c>
      <c r="CW47" s="105">
        <f t="shared" si="30"/>
        <v>0</v>
      </c>
      <c r="CX47" s="105">
        <f t="shared" si="31"/>
        <v>0</v>
      </c>
      <c r="CY47" s="105">
        <f t="shared" si="32"/>
        <v>0</v>
      </c>
      <c r="CZ47" s="105">
        <f t="shared" si="33"/>
        <v>0</v>
      </c>
      <c r="DA47" s="105">
        <f t="shared" si="34"/>
        <v>0</v>
      </c>
      <c r="DB47" s="105">
        <f t="shared" si="35"/>
        <v>0</v>
      </c>
      <c r="DC47" s="105">
        <f t="shared" si="36"/>
        <v>0</v>
      </c>
      <c r="DD47" s="105">
        <f t="shared" si="37"/>
        <v>0</v>
      </c>
      <c r="DE47" s="105">
        <f t="shared" si="38"/>
        <v>0</v>
      </c>
      <c r="DF47" s="105">
        <f t="shared" si="39"/>
        <v>0</v>
      </c>
      <c r="DG47" s="105">
        <f t="shared" si="40"/>
        <v>0</v>
      </c>
      <c r="DH47" s="105">
        <f t="shared" si="41"/>
        <v>0</v>
      </c>
      <c r="DI47" s="105">
        <f t="shared" si="42"/>
        <v>0</v>
      </c>
      <c r="DJ47" s="105">
        <f t="shared" si="43"/>
        <v>0</v>
      </c>
      <c r="DK47" s="105">
        <f t="shared" si="44"/>
        <v>0</v>
      </c>
      <c r="DL47" s="105">
        <f t="shared" si="45"/>
        <v>0</v>
      </c>
      <c r="DM47" s="105">
        <f t="shared" si="46"/>
        <v>0</v>
      </c>
      <c r="DN47" s="105">
        <f t="shared" si="47"/>
        <v>0</v>
      </c>
      <c r="DO47" s="105">
        <f t="shared" si="48"/>
        <v>0</v>
      </c>
      <c r="DP47" s="105">
        <f t="shared" si="49"/>
        <v>0</v>
      </c>
      <c r="DQ47" s="105">
        <f t="shared" si="50"/>
        <v>0</v>
      </c>
      <c r="DR47" s="105">
        <f t="shared" si="51"/>
        <v>0</v>
      </c>
      <c r="DS47" s="105">
        <f t="shared" si="52"/>
        <v>0</v>
      </c>
    </row>
    <row r="48" spans="1:123" x14ac:dyDescent="0.3">
      <c r="J48" s="16" t="str">
        <f>'6. Patients'!C23</f>
        <v/>
      </c>
      <c r="K48" s="16"/>
      <c r="L48" s="208" t="e">
        <f t="shared" si="54"/>
        <v>#VALUE!</v>
      </c>
      <c r="M48" s="208" t="e">
        <f t="shared" si="55"/>
        <v>#VALUE!</v>
      </c>
      <c r="N48" s="208" t="e">
        <f t="shared" si="56"/>
        <v>#VALUE!</v>
      </c>
      <c r="O48" s="208" t="e">
        <f t="shared" si="82"/>
        <v>#VALUE!</v>
      </c>
      <c r="P48" s="208" t="e">
        <f t="shared" si="83"/>
        <v>#VALUE!</v>
      </c>
      <c r="Q48" s="208" t="e">
        <f t="shared" si="84"/>
        <v>#VALUE!</v>
      </c>
      <c r="R48" s="208" t="e">
        <f t="shared" si="85"/>
        <v>#VALUE!</v>
      </c>
      <c r="S48" s="208" t="e">
        <f t="shared" si="86"/>
        <v>#VALUE!</v>
      </c>
      <c r="T48" s="208" t="e">
        <f t="shared" si="87"/>
        <v>#VALUE!</v>
      </c>
      <c r="U48" s="208" t="e">
        <f t="shared" si="88"/>
        <v>#VALUE!</v>
      </c>
      <c r="V48" s="208" t="e">
        <f t="shared" si="89"/>
        <v>#VALUE!</v>
      </c>
      <c r="W48" s="208" t="e">
        <f t="shared" si="57"/>
        <v>#VALUE!</v>
      </c>
      <c r="X48" s="208" t="e">
        <f t="shared" si="58"/>
        <v>#VALUE!</v>
      </c>
      <c r="Y48" s="208" t="e">
        <f t="shared" si="59"/>
        <v>#VALUE!</v>
      </c>
      <c r="Z48" s="208" t="e">
        <f t="shared" si="60"/>
        <v>#VALUE!</v>
      </c>
      <c r="AA48" s="208" t="e">
        <f t="shared" si="61"/>
        <v>#VALUE!</v>
      </c>
      <c r="AB48" s="208" t="e">
        <f t="shared" si="62"/>
        <v>#VALUE!</v>
      </c>
      <c r="AC48" s="208" t="e">
        <f t="shared" si="63"/>
        <v>#VALUE!</v>
      </c>
      <c r="AD48" s="208" t="e">
        <f t="shared" si="64"/>
        <v>#VALUE!</v>
      </c>
      <c r="AE48" s="208" t="e">
        <f t="shared" si="65"/>
        <v>#VALUE!</v>
      </c>
      <c r="AF48" s="208" t="e">
        <f t="shared" si="66"/>
        <v>#VALUE!</v>
      </c>
      <c r="AG48" s="208" t="e">
        <f t="shared" si="67"/>
        <v>#VALUE!</v>
      </c>
      <c r="AH48" s="208" t="e">
        <f t="shared" si="68"/>
        <v>#VALUE!</v>
      </c>
      <c r="AI48" s="208" t="e">
        <f t="shared" si="69"/>
        <v>#VALUE!</v>
      </c>
      <c r="AJ48" s="208" t="e">
        <f t="shared" si="70"/>
        <v>#VALUE!</v>
      </c>
      <c r="AK48" s="208" t="e">
        <f t="shared" si="71"/>
        <v>#VALUE!</v>
      </c>
      <c r="AL48" s="208" t="e">
        <f t="shared" si="72"/>
        <v>#VALUE!</v>
      </c>
      <c r="AM48" s="208" t="e">
        <f t="shared" si="73"/>
        <v>#VALUE!</v>
      </c>
      <c r="AN48" s="208" t="e">
        <f t="shared" si="74"/>
        <v>#VALUE!</v>
      </c>
      <c r="AO48" s="208" t="e">
        <f t="shared" si="75"/>
        <v>#VALUE!</v>
      </c>
      <c r="AP48" s="208" t="e">
        <f t="shared" si="76"/>
        <v>#VALUE!</v>
      </c>
      <c r="AQ48" s="208" t="e">
        <f t="shared" si="77"/>
        <v>#VALUE!</v>
      </c>
      <c r="AR48" s="208" t="e">
        <f t="shared" si="78"/>
        <v>#VALUE!</v>
      </c>
      <c r="AS48" s="208" t="e">
        <f t="shared" si="79"/>
        <v>#VALUE!</v>
      </c>
      <c r="AT48" s="208" t="e">
        <f t="shared" si="80"/>
        <v>#VALUE!</v>
      </c>
      <c r="AU48" s="208" t="e">
        <f t="shared" si="81"/>
        <v>#VALUE!</v>
      </c>
      <c r="AW48" s="16" t="str">
        <f t="shared" si="16"/>
        <v/>
      </c>
      <c r="AX48" s="105" t="e">
        <f>-MIN(SUMPRODUCT(--($E$9:$E$28&lt;=AX$33),--($B$9:$B$28=$J$34),--($F$9:$F$28&gt;=AX$33),--($C$9:$C$28=$AW48),$H$9:$H$28,K$9:K$28),VLOOKUP($AW48,'6. Patients'!$C$10:$AQ$39,COLUMNS('6. Patients'!$C$9:G$9),0))</f>
        <v>#VALUE!</v>
      </c>
      <c r="AY48" s="105" t="e">
        <f>-MIN(SUMPRODUCT(--($E$9:$E$28&lt;=AY$33),--($B$9:$B$28=$J$34),--($F$9:$F$28&gt;=AY$33),--($C$9:$C$28=$AW48),$H$9:$H$28,L$9:L$28),VLOOKUP($AW48,'6. Patients'!$C$10:$AQ$39,COLUMNS('6. Patients'!$C$9:H$9),0))</f>
        <v>#VALUE!</v>
      </c>
      <c r="AZ48" s="105" t="e">
        <f>-MIN(SUMPRODUCT(--($E$9:$E$28&lt;=AZ$33),--($B$9:$B$28=$J$34),--($F$9:$F$28&gt;=AZ$33),--($C$9:$C$28=$AW48),$H$9:$H$28,M$9:M$28),VLOOKUP($AW48,'6. Patients'!$C$10:$AQ$39,COLUMNS('6. Patients'!$C$9:I$9),0))</f>
        <v>#VALUE!</v>
      </c>
      <c r="BA48" s="105" t="e">
        <f>-MIN(SUMPRODUCT(--($E$9:$E$28&lt;=BA$33),--($B$9:$B$28=$J$34),--($F$9:$F$28&gt;=BA$33),--($C$9:$C$28=$AW48),$H$9:$H$28,N$9:N$28),VLOOKUP($AW48,'6. Patients'!$C$10:$AQ$39,COLUMNS('6. Patients'!$C$9:J$9),0))</f>
        <v>#VALUE!</v>
      </c>
      <c r="BB48" s="105" t="e">
        <f>-MIN(SUMPRODUCT(--($E$9:$E$28&lt;=BB$33),--($B$9:$B$28=$J$34),--($F$9:$F$28&gt;=BB$33),--($C$9:$C$28=$AW48),$H$9:$H$28,O$9:O$28),VLOOKUP($AW48,'6. Patients'!$C$10:$AQ$39,COLUMNS('6. Patients'!$C$9:K$9),0))</f>
        <v>#VALUE!</v>
      </c>
      <c r="BC48" s="105" t="e">
        <f>-MIN(SUMPRODUCT(--($E$9:$E$28&lt;=BC$33),--($B$9:$B$28=$J$34),--($F$9:$F$28&gt;=BC$33),--($C$9:$C$28=$AW48),$H$9:$H$28,P$9:P$28),VLOOKUP($AW48,'6. Patients'!$C$10:$AQ$39,COLUMNS('6. Patients'!$C$9:L$9),0))</f>
        <v>#VALUE!</v>
      </c>
      <c r="BD48" s="105" t="e">
        <f>-MIN(SUMPRODUCT(--($E$9:$E$28&lt;=BD$33),--($B$9:$B$28=$J$34),--($F$9:$F$28&gt;=BD$33),--($C$9:$C$28=$AW48),$H$9:$H$28,Q$9:Q$28),VLOOKUP($AW48,'6. Patients'!$C$10:$AQ$39,COLUMNS('6. Patients'!$C$9:M$9),0))</f>
        <v>#VALUE!</v>
      </c>
      <c r="BE48" s="105" t="e">
        <f>-MIN(SUMPRODUCT(--($E$9:$E$28&lt;=BE$33),--($B$9:$B$28=$J$34),--($F$9:$F$28&gt;=BE$33),--($C$9:$C$28=$AW48),$H$9:$H$28,R$9:R$28),VLOOKUP($AW48,'6. Patients'!$C$10:$AQ$39,COLUMNS('6. Patients'!$C$9:N$9),0))</f>
        <v>#VALUE!</v>
      </c>
      <c r="BF48" s="105" t="e">
        <f>-MIN(SUMPRODUCT(--($E$9:$E$28&lt;=BF$33),--($B$9:$B$28=$J$34),--($F$9:$F$28&gt;=BF$33),--($C$9:$C$28=$AW48),$H$9:$H$28,S$9:S$28),VLOOKUP($AW48,'6. Patients'!$C$10:$AQ$39,COLUMNS('6. Patients'!$C$9:O$9),0))</f>
        <v>#VALUE!</v>
      </c>
      <c r="BG48" s="105" t="e">
        <f>-MIN(SUMPRODUCT(--($E$9:$E$28&lt;=BG$33),--($B$9:$B$28=$J$34),--($F$9:$F$28&gt;=BG$33),--($C$9:$C$28=$AW48),$H$9:$H$28,T$9:T$28),VLOOKUP($AW48,'6. Patients'!$C$10:$AQ$39,COLUMNS('6. Patients'!$C$9:P$9),0))</f>
        <v>#VALUE!</v>
      </c>
      <c r="BH48" s="105" t="e">
        <f>-MIN(SUMPRODUCT(--($E$9:$E$28&lt;=BH$33),--($B$9:$B$28=$J$34),--($F$9:$F$28&gt;=BH$33),--($C$9:$C$28=$AW48),$H$9:$H$28,U$9:U$28),VLOOKUP($AW48,'6. Patients'!$C$10:$AQ$39,COLUMNS('6. Patients'!$C$9:Q$9),0))</f>
        <v>#VALUE!</v>
      </c>
      <c r="BI48" s="105" t="e">
        <f>-MIN(SUMPRODUCT(--($E$9:$E$28&lt;=BI$33),--($B$9:$B$28=$J$34),--($F$9:$F$28&gt;=BI$33),--($C$9:$C$28=$AW48),$H$9:$H$28,V$9:V$28),VLOOKUP($AW48,'6. Patients'!$C$10:$AQ$39,COLUMNS('6. Patients'!$C$9:R$9),0))</f>
        <v>#VALUE!</v>
      </c>
      <c r="BJ48" s="105" t="e">
        <f>-MIN(SUMPRODUCT(--($E$9:$E$28&lt;=BJ$33),--($B$9:$B$28=$J$34),--($F$9:$F$28&gt;=BJ$33),--($C$9:$C$28=$AW48),$H$9:$H$28,W$9:W$28),VLOOKUP($AW48,'6. Patients'!$C$10:$AQ$39,COLUMNS('6. Patients'!$C$9:S$9),0))</f>
        <v>#VALUE!</v>
      </c>
      <c r="BK48" s="105" t="e">
        <f>-MIN(SUMPRODUCT(--($E$9:$E$28&lt;=BK$33),--($B$9:$B$28=$J$34),--($F$9:$F$28&gt;=BK$33),--($C$9:$C$28=$AW48),$H$9:$H$28,X$9:X$28),VLOOKUP($AW48,'6. Patients'!$C$10:$AQ$39,COLUMNS('6. Patients'!$C$9:T$9),0))</f>
        <v>#VALUE!</v>
      </c>
      <c r="BL48" s="105" t="e">
        <f>-MIN(SUMPRODUCT(--($E$9:$E$28&lt;=BL$33),--($B$9:$B$28=$J$34),--($F$9:$F$28&gt;=BL$33),--($C$9:$C$28=$AW48),$H$9:$H$28,Y$9:Y$28),VLOOKUP($AW48,'6. Patients'!$C$10:$AQ$39,COLUMNS('6. Patients'!$C$9:U$9),0))</f>
        <v>#VALUE!</v>
      </c>
      <c r="BM48" s="105" t="e">
        <f>-MIN(SUMPRODUCT(--($E$9:$E$28&lt;=BM$33),--($B$9:$B$28=$J$34),--($F$9:$F$28&gt;=BM$33),--($C$9:$C$28=$AW48),$H$9:$H$28,Z$9:Z$28),VLOOKUP($AW48,'6. Patients'!$C$10:$AQ$39,COLUMNS('6. Patients'!$C$9:V$9),0))</f>
        <v>#VALUE!</v>
      </c>
      <c r="BN48" s="105" t="e">
        <f>-MIN(SUMPRODUCT(--($E$9:$E$28&lt;=BN$33),--($B$9:$B$28=$J$34),--($F$9:$F$28&gt;=BN$33),--($C$9:$C$28=$AW48),$H$9:$H$28,AA$9:AA$28),VLOOKUP($AW48,'6. Patients'!$C$10:$AQ$39,COLUMNS('6. Patients'!$C$9:W$9),0))</f>
        <v>#VALUE!</v>
      </c>
      <c r="BO48" s="105" t="e">
        <f>-MIN(SUMPRODUCT(--($E$9:$E$28&lt;=BO$33),--($B$9:$B$28=$J$34),--($F$9:$F$28&gt;=BO$33),--($C$9:$C$28=$AW48),$H$9:$H$28,AB$9:AB$28),VLOOKUP($AW48,'6. Patients'!$C$10:$AQ$39,COLUMNS('6. Patients'!$C$9:X$9),0))</f>
        <v>#VALUE!</v>
      </c>
      <c r="BP48" s="105" t="e">
        <f>-MIN(SUMPRODUCT(--($E$9:$E$28&lt;=BP$33),--($B$9:$B$28=$J$34),--($F$9:$F$28&gt;=BP$33),--($C$9:$C$28=$AW48),$H$9:$H$28,AC$9:AC$28),VLOOKUP($AW48,'6. Patients'!$C$10:$AQ$39,COLUMNS('6. Patients'!$C$9:Y$9),0))</f>
        <v>#VALUE!</v>
      </c>
      <c r="BQ48" s="105" t="e">
        <f>-MIN(SUMPRODUCT(--($E$9:$E$28&lt;=BQ$33),--($B$9:$B$28=$J$34),--($F$9:$F$28&gt;=BQ$33),--($C$9:$C$28=$AW48),$H$9:$H$28,AD$9:AD$28),VLOOKUP($AW48,'6. Patients'!$C$10:$AQ$39,COLUMNS('6. Patients'!$C$9:Z$9),0))</f>
        <v>#VALUE!</v>
      </c>
      <c r="BR48" s="105" t="e">
        <f>-MIN(SUMPRODUCT(--($E$9:$E$28&lt;=BR$33),--($B$9:$B$28=$J$34),--($F$9:$F$28&gt;=BR$33),--($C$9:$C$28=$AW48),$H$9:$H$28,AE$9:AE$28),VLOOKUP($AW48,'6. Patients'!$C$10:$AQ$39,COLUMNS('6. Patients'!$C$9:AA$9),0))</f>
        <v>#VALUE!</v>
      </c>
      <c r="BS48" s="105" t="e">
        <f>-MIN(SUMPRODUCT(--($E$9:$E$28&lt;=BS$33),--($B$9:$B$28=$J$34),--($F$9:$F$28&gt;=BS$33),--($C$9:$C$28=$AW48),$H$9:$H$28,AF$9:AF$28),VLOOKUP($AW48,'6. Patients'!$C$10:$AQ$39,COLUMNS('6. Patients'!$C$9:AB$9),0))</f>
        <v>#VALUE!</v>
      </c>
      <c r="BT48" s="105" t="e">
        <f>-MIN(SUMPRODUCT(--($E$9:$E$28&lt;=BT$33),--($B$9:$B$28=$J$34),--($F$9:$F$28&gt;=BT$33),--($C$9:$C$28=$AW48),$H$9:$H$28,AG$9:AG$28),VLOOKUP($AW48,'6. Patients'!$C$10:$AQ$39,COLUMNS('6. Patients'!$C$9:AC$9),0))</f>
        <v>#VALUE!</v>
      </c>
      <c r="BU48" s="105" t="e">
        <f>-MIN(SUMPRODUCT(--($E$9:$E$28&lt;=BU$33),--($B$9:$B$28=$J$34),--($F$9:$F$28&gt;=BU$33),--($C$9:$C$28=$AW48),$H$9:$H$28,AH$9:AH$28),VLOOKUP($AW48,'6. Patients'!$C$10:$AQ$39,COLUMNS('6. Patients'!$C$9:AD$9),0))</f>
        <v>#VALUE!</v>
      </c>
      <c r="BV48" s="105" t="e">
        <f>-MIN(SUMPRODUCT(--($E$9:$E$28&lt;=BV$33),--($B$9:$B$28=$J$34),--($F$9:$F$28&gt;=BV$33),--($C$9:$C$28=$AW48),$H$9:$H$28,AI$9:AI$28),VLOOKUP($AW48,'6. Patients'!$C$10:$AQ$39,COLUMNS('6. Patients'!$C$9:AE$9),0))</f>
        <v>#VALUE!</v>
      </c>
      <c r="BW48" s="105" t="e">
        <f>-MIN(SUMPRODUCT(--($E$9:$E$28&lt;=BW$33),--($B$9:$B$28=$J$34),--($F$9:$F$28&gt;=BW$33),--($C$9:$C$28=$AW48),$H$9:$H$28,AJ$9:AJ$28),VLOOKUP($AW48,'6. Patients'!$C$10:$AQ$39,COLUMNS('6. Patients'!$C$9:AF$9),0))</f>
        <v>#VALUE!</v>
      </c>
      <c r="BX48" s="105" t="e">
        <f>-MIN(SUMPRODUCT(--($E$9:$E$28&lt;=BX$33),--($B$9:$B$28=$J$34),--($F$9:$F$28&gt;=BX$33),--($C$9:$C$28=$AW48),$H$9:$H$28,AK$9:AK$28),VLOOKUP($AW48,'6. Patients'!$C$10:$AQ$39,COLUMNS('6. Patients'!$C$9:AG$9),0))</f>
        <v>#VALUE!</v>
      </c>
      <c r="BY48" s="105" t="e">
        <f>-MIN(SUMPRODUCT(--($E$9:$E$28&lt;=BY$33),--($B$9:$B$28=$J$34),--($F$9:$F$28&gt;=BY$33),--($C$9:$C$28=$AW48),$H$9:$H$28,AL$9:AL$28),VLOOKUP($AW48,'6. Patients'!$C$10:$AQ$39,COLUMNS('6. Patients'!$C$9:AH$9),0))</f>
        <v>#VALUE!</v>
      </c>
      <c r="BZ48" s="105" t="e">
        <f>-MIN(SUMPRODUCT(--($E$9:$E$28&lt;=BZ$33),--($B$9:$B$28=$J$34),--($F$9:$F$28&gt;=BZ$33),--($C$9:$C$28=$AW48),$H$9:$H$28,AM$9:AM$28),VLOOKUP($AW48,'6. Patients'!$C$10:$AQ$39,COLUMNS('6. Patients'!$C$9:AI$9),0))</f>
        <v>#VALUE!</v>
      </c>
      <c r="CA48" s="105" t="e">
        <f>-MIN(SUMPRODUCT(--($E$9:$E$28&lt;=CA$33),--($B$9:$B$28=$J$34),--($F$9:$F$28&gt;=CA$33),--($C$9:$C$28=$AW48),$H$9:$H$28,AN$9:AN$28),VLOOKUP($AW48,'6. Patients'!$C$10:$AQ$39,COLUMNS('6. Patients'!$C$9:AJ$9),0))</f>
        <v>#VALUE!</v>
      </c>
      <c r="CB48" s="105" t="e">
        <f>-MIN(SUMPRODUCT(--($E$9:$E$28&lt;=CB$33),--($B$9:$B$28=$J$34),--($F$9:$F$28&gt;=CB$33),--($C$9:$C$28=$AW48),$H$9:$H$28,AO$9:AO$28),VLOOKUP($AW48,'6. Patients'!$C$10:$AQ$39,COLUMNS('6. Patients'!$C$9:AK$9),0))</f>
        <v>#VALUE!</v>
      </c>
      <c r="CC48" s="105" t="e">
        <f>-MIN(SUMPRODUCT(--($E$9:$E$28&lt;=CC$33),--($B$9:$B$28=$J$34),--($F$9:$F$28&gt;=CC$33),--($C$9:$C$28=$AW48),$H$9:$H$28,AP$9:AP$28),VLOOKUP($AW48,'6. Patients'!$C$10:$AQ$39,COLUMNS('6. Patients'!$C$9:AL$9),0))</f>
        <v>#VALUE!</v>
      </c>
      <c r="CD48" s="105" t="e">
        <f>-MIN(SUMPRODUCT(--($E$9:$E$28&lt;=CD$33),--($B$9:$B$28=$J$34),--($F$9:$F$28&gt;=CD$33),--($C$9:$C$28=$AW48),$H$9:$H$28,AQ$9:AQ$28),VLOOKUP($AW48,'6. Patients'!$C$10:$AQ$39,COLUMNS('6. Patients'!$C$9:AM$9),0))</f>
        <v>#VALUE!</v>
      </c>
      <c r="CE48" s="105" t="e">
        <f>-MIN(SUMPRODUCT(--($E$9:$E$28&lt;=CE$33),--($B$9:$B$28=$J$34),--($F$9:$F$28&gt;=CE$33),--($C$9:$C$28=$AW48),$H$9:$H$28,AR$9:AR$28),VLOOKUP($AW48,'6. Patients'!$C$10:$AQ$39,COLUMNS('6. Patients'!$C$9:AN$9),0))</f>
        <v>#VALUE!</v>
      </c>
      <c r="CF48" s="105" t="e">
        <f>-MIN(SUMPRODUCT(--($E$9:$E$28&lt;=CF$33),--($B$9:$B$28=$J$34),--($F$9:$F$28&gt;=CF$33),--($C$9:$C$28=$AW48),$H$9:$H$28,AS$9:AS$28),VLOOKUP($AW48,'6. Patients'!$C$10:$AQ$39,COLUMNS('6. Patients'!$C$9:AO$9),0))</f>
        <v>#VALUE!</v>
      </c>
      <c r="CG48" s="105" t="e">
        <f>-MIN(SUMPRODUCT(--($E$9:$E$28&lt;=CG$33),--($B$9:$B$28=$J$34),--($F$9:$F$28&gt;=CG$33),--($C$9:$C$28=$AW48),$H$9:$H$28,AT$9:AT$28),VLOOKUP($AW48,'6. Patients'!$C$10:$AQ$39,COLUMNS('6. Patients'!$C$9:AP$9),0))</f>
        <v>#VALUE!</v>
      </c>
      <c r="CI48" s="16" t="str">
        <f t="shared" si="53"/>
        <v/>
      </c>
      <c r="CJ48" s="105">
        <f t="shared" si="17"/>
        <v>0</v>
      </c>
      <c r="CK48" s="105">
        <f t="shared" si="18"/>
        <v>0</v>
      </c>
      <c r="CL48" s="105">
        <f t="shared" si="19"/>
        <v>0</v>
      </c>
      <c r="CM48" s="105">
        <f t="shared" si="20"/>
        <v>0</v>
      </c>
      <c r="CN48" s="105">
        <f t="shared" si="21"/>
        <v>0</v>
      </c>
      <c r="CO48" s="105">
        <f t="shared" si="22"/>
        <v>0</v>
      </c>
      <c r="CP48" s="105">
        <f t="shared" si="23"/>
        <v>0</v>
      </c>
      <c r="CQ48" s="105">
        <f t="shared" si="24"/>
        <v>0</v>
      </c>
      <c r="CR48" s="105">
        <f t="shared" si="25"/>
        <v>0</v>
      </c>
      <c r="CS48" s="105">
        <f t="shared" si="26"/>
        <v>0</v>
      </c>
      <c r="CT48" s="105">
        <f t="shared" si="27"/>
        <v>0</v>
      </c>
      <c r="CU48" s="105">
        <f t="shared" si="28"/>
        <v>0</v>
      </c>
      <c r="CV48" s="105">
        <f t="shared" si="29"/>
        <v>0</v>
      </c>
      <c r="CW48" s="105">
        <f t="shared" si="30"/>
        <v>0</v>
      </c>
      <c r="CX48" s="105">
        <f t="shared" si="31"/>
        <v>0</v>
      </c>
      <c r="CY48" s="105">
        <f t="shared" si="32"/>
        <v>0</v>
      </c>
      <c r="CZ48" s="105">
        <f t="shared" si="33"/>
        <v>0</v>
      </c>
      <c r="DA48" s="105">
        <f t="shared" si="34"/>
        <v>0</v>
      </c>
      <c r="DB48" s="105">
        <f t="shared" si="35"/>
        <v>0</v>
      </c>
      <c r="DC48" s="105">
        <f t="shared" si="36"/>
        <v>0</v>
      </c>
      <c r="DD48" s="105">
        <f t="shared" si="37"/>
        <v>0</v>
      </c>
      <c r="DE48" s="105">
        <f t="shared" si="38"/>
        <v>0</v>
      </c>
      <c r="DF48" s="105">
        <f t="shared" si="39"/>
        <v>0</v>
      </c>
      <c r="DG48" s="105">
        <f t="shared" si="40"/>
        <v>0</v>
      </c>
      <c r="DH48" s="105">
        <f t="shared" si="41"/>
        <v>0</v>
      </c>
      <c r="DI48" s="105">
        <f t="shared" si="42"/>
        <v>0</v>
      </c>
      <c r="DJ48" s="105">
        <f t="shared" si="43"/>
        <v>0</v>
      </c>
      <c r="DK48" s="105">
        <f t="shared" si="44"/>
        <v>0</v>
      </c>
      <c r="DL48" s="105">
        <f t="shared" si="45"/>
        <v>0</v>
      </c>
      <c r="DM48" s="105">
        <f t="shared" si="46"/>
        <v>0</v>
      </c>
      <c r="DN48" s="105">
        <f t="shared" si="47"/>
        <v>0</v>
      </c>
      <c r="DO48" s="105">
        <f t="shared" si="48"/>
        <v>0</v>
      </c>
      <c r="DP48" s="105">
        <f t="shared" si="49"/>
        <v>0</v>
      </c>
      <c r="DQ48" s="105">
        <f t="shared" si="50"/>
        <v>0</v>
      </c>
      <c r="DR48" s="105">
        <f t="shared" si="51"/>
        <v>0</v>
      </c>
      <c r="DS48" s="105">
        <f t="shared" si="52"/>
        <v>0</v>
      </c>
    </row>
    <row r="49" spans="10:16347" x14ac:dyDescent="0.3">
      <c r="J49" s="16" t="str">
        <f>'6. Patients'!C24</f>
        <v/>
      </c>
      <c r="K49" s="16"/>
      <c r="L49" s="208" t="e">
        <f t="shared" si="54"/>
        <v>#VALUE!</v>
      </c>
      <c r="M49" s="208" t="e">
        <f t="shared" si="55"/>
        <v>#VALUE!</v>
      </c>
      <c r="N49" s="208" t="e">
        <f t="shared" si="56"/>
        <v>#VALUE!</v>
      </c>
      <c r="O49" s="208" t="e">
        <f t="shared" si="82"/>
        <v>#VALUE!</v>
      </c>
      <c r="P49" s="208" t="e">
        <f t="shared" si="83"/>
        <v>#VALUE!</v>
      </c>
      <c r="Q49" s="208" t="e">
        <f t="shared" si="84"/>
        <v>#VALUE!</v>
      </c>
      <c r="R49" s="208" t="e">
        <f t="shared" si="85"/>
        <v>#VALUE!</v>
      </c>
      <c r="S49" s="208" t="e">
        <f t="shared" si="86"/>
        <v>#VALUE!</v>
      </c>
      <c r="T49" s="208" t="e">
        <f t="shared" si="87"/>
        <v>#VALUE!</v>
      </c>
      <c r="U49" s="208" t="e">
        <f t="shared" si="88"/>
        <v>#VALUE!</v>
      </c>
      <c r="V49" s="208" t="e">
        <f t="shared" si="89"/>
        <v>#VALUE!</v>
      </c>
      <c r="W49" s="208" t="e">
        <f t="shared" si="57"/>
        <v>#VALUE!</v>
      </c>
      <c r="X49" s="208" t="e">
        <f t="shared" si="58"/>
        <v>#VALUE!</v>
      </c>
      <c r="Y49" s="208" t="e">
        <f t="shared" si="59"/>
        <v>#VALUE!</v>
      </c>
      <c r="Z49" s="208" t="e">
        <f t="shared" si="60"/>
        <v>#VALUE!</v>
      </c>
      <c r="AA49" s="208" t="e">
        <f t="shared" si="61"/>
        <v>#VALUE!</v>
      </c>
      <c r="AB49" s="208" t="e">
        <f t="shared" si="62"/>
        <v>#VALUE!</v>
      </c>
      <c r="AC49" s="208" t="e">
        <f t="shared" si="63"/>
        <v>#VALUE!</v>
      </c>
      <c r="AD49" s="208" t="e">
        <f t="shared" si="64"/>
        <v>#VALUE!</v>
      </c>
      <c r="AE49" s="208" t="e">
        <f t="shared" si="65"/>
        <v>#VALUE!</v>
      </c>
      <c r="AF49" s="208" t="e">
        <f t="shared" si="66"/>
        <v>#VALUE!</v>
      </c>
      <c r="AG49" s="208" t="e">
        <f t="shared" si="67"/>
        <v>#VALUE!</v>
      </c>
      <c r="AH49" s="208" t="e">
        <f t="shared" si="68"/>
        <v>#VALUE!</v>
      </c>
      <c r="AI49" s="208" t="e">
        <f t="shared" si="69"/>
        <v>#VALUE!</v>
      </c>
      <c r="AJ49" s="208" t="e">
        <f t="shared" si="70"/>
        <v>#VALUE!</v>
      </c>
      <c r="AK49" s="208" t="e">
        <f t="shared" si="71"/>
        <v>#VALUE!</v>
      </c>
      <c r="AL49" s="208" t="e">
        <f t="shared" si="72"/>
        <v>#VALUE!</v>
      </c>
      <c r="AM49" s="208" t="e">
        <f t="shared" si="73"/>
        <v>#VALUE!</v>
      </c>
      <c r="AN49" s="208" t="e">
        <f t="shared" si="74"/>
        <v>#VALUE!</v>
      </c>
      <c r="AO49" s="208" t="e">
        <f t="shared" si="75"/>
        <v>#VALUE!</v>
      </c>
      <c r="AP49" s="208" t="e">
        <f t="shared" si="76"/>
        <v>#VALUE!</v>
      </c>
      <c r="AQ49" s="208" t="e">
        <f t="shared" si="77"/>
        <v>#VALUE!</v>
      </c>
      <c r="AR49" s="208" t="e">
        <f t="shared" si="78"/>
        <v>#VALUE!</v>
      </c>
      <c r="AS49" s="208" t="e">
        <f t="shared" si="79"/>
        <v>#VALUE!</v>
      </c>
      <c r="AT49" s="208" t="e">
        <f t="shared" si="80"/>
        <v>#VALUE!</v>
      </c>
      <c r="AU49" s="208" t="e">
        <f t="shared" si="81"/>
        <v>#VALUE!</v>
      </c>
      <c r="AW49" s="16" t="str">
        <f t="shared" si="16"/>
        <v/>
      </c>
      <c r="AX49" s="105" t="e">
        <f>-MIN(SUMPRODUCT(--($E$9:$E$28&lt;=AX$33),--($B$9:$B$28=$J$34),--($F$9:$F$28&gt;=AX$33),--($C$9:$C$28=$AW49),$H$9:$H$28,K$9:K$28),VLOOKUP($AW49,'6. Patients'!$C$10:$AQ$39,COLUMNS('6. Patients'!$C$9:G$9),0))</f>
        <v>#VALUE!</v>
      </c>
      <c r="AY49" s="105" t="e">
        <f>-MIN(SUMPRODUCT(--($E$9:$E$28&lt;=AY$33),--($B$9:$B$28=$J$34),--($F$9:$F$28&gt;=AY$33),--($C$9:$C$28=$AW49),$H$9:$H$28,L$9:L$28),VLOOKUP($AW49,'6. Patients'!$C$10:$AQ$39,COLUMNS('6. Patients'!$C$9:H$9),0))</f>
        <v>#VALUE!</v>
      </c>
      <c r="AZ49" s="105" t="e">
        <f>-MIN(SUMPRODUCT(--($E$9:$E$28&lt;=AZ$33),--($B$9:$B$28=$J$34),--($F$9:$F$28&gt;=AZ$33),--($C$9:$C$28=$AW49),$H$9:$H$28,M$9:M$28),VLOOKUP($AW49,'6. Patients'!$C$10:$AQ$39,COLUMNS('6. Patients'!$C$9:I$9),0))</f>
        <v>#VALUE!</v>
      </c>
      <c r="BA49" s="105" t="e">
        <f>-MIN(SUMPRODUCT(--($E$9:$E$28&lt;=BA$33),--($B$9:$B$28=$J$34),--($F$9:$F$28&gt;=BA$33),--($C$9:$C$28=$AW49),$H$9:$H$28,N$9:N$28),VLOOKUP($AW49,'6. Patients'!$C$10:$AQ$39,COLUMNS('6. Patients'!$C$9:J$9),0))</f>
        <v>#VALUE!</v>
      </c>
      <c r="BB49" s="105" t="e">
        <f>-MIN(SUMPRODUCT(--($E$9:$E$28&lt;=BB$33),--($B$9:$B$28=$J$34),--($F$9:$F$28&gt;=BB$33),--($C$9:$C$28=$AW49),$H$9:$H$28,O$9:O$28),VLOOKUP($AW49,'6. Patients'!$C$10:$AQ$39,COLUMNS('6. Patients'!$C$9:K$9),0))</f>
        <v>#VALUE!</v>
      </c>
      <c r="BC49" s="105" t="e">
        <f>-MIN(SUMPRODUCT(--($E$9:$E$28&lt;=BC$33),--($B$9:$B$28=$J$34),--($F$9:$F$28&gt;=BC$33),--($C$9:$C$28=$AW49),$H$9:$H$28,P$9:P$28),VLOOKUP($AW49,'6. Patients'!$C$10:$AQ$39,COLUMNS('6. Patients'!$C$9:L$9),0))</f>
        <v>#VALUE!</v>
      </c>
      <c r="BD49" s="105" t="e">
        <f>-MIN(SUMPRODUCT(--($E$9:$E$28&lt;=BD$33),--($B$9:$B$28=$J$34),--($F$9:$F$28&gt;=BD$33),--($C$9:$C$28=$AW49),$H$9:$H$28,Q$9:Q$28),VLOOKUP($AW49,'6. Patients'!$C$10:$AQ$39,COLUMNS('6. Patients'!$C$9:M$9),0))</f>
        <v>#VALUE!</v>
      </c>
      <c r="BE49" s="105" t="e">
        <f>-MIN(SUMPRODUCT(--($E$9:$E$28&lt;=BE$33),--($B$9:$B$28=$J$34),--($F$9:$F$28&gt;=BE$33),--($C$9:$C$28=$AW49),$H$9:$H$28,R$9:R$28),VLOOKUP($AW49,'6. Patients'!$C$10:$AQ$39,COLUMNS('6. Patients'!$C$9:N$9),0))</f>
        <v>#VALUE!</v>
      </c>
      <c r="BF49" s="105" t="e">
        <f>-MIN(SUMPRODUCT(--($E$9:$E$28&lt;=BF$33),--($B$9:$B$28=$J$34),--($F$9:$F$28&gt;=BF$33),--($C$9:$C$28=$AW49),$H$9:$H$28,S$9:S$28),VLOOKUP($AW49,'6. Patients'!$C$10:$AQ$39,COLUMNS('6. Patients'!$C$9:O$9),0))</f>
        <v>#VALUE!</v>
      </c>
      <c r="BG49" s="105" t="e">
        <f>-MIN(SUMPRODUCT(--($E$9:$E$28&lt;=BG$33),--($B$9:$B$28=$J$34),--($F$9:$F$28&gt;=BG$33),--($C$9:$C$28=$AW49),$H$9:$H$28,T$9:T$28),VLOOKUP($AW49,'6. Patients'!$C$10:$AQ$39,COLUMNS('6. Patients'!$C$9:P$9),0))</f>
        <v>#VALUE!</v>
      </c>
      <c r="BH49" s="105" t="e">
        <f>-MIN(SUMPRODUCT(--($E$9:$E$28&lt;=BH$33),--($B$9:$B$28=$J$34),--($F$9:$F$28&gt;=BH$33),--($C$9:$C$28=$AW49),$H$9:$H$28,U$9:U$28),VLOOKUP($AW49,'6. Patients'!$C$10:$AQ$39,COLUMNS('6. Patients'!$C$9:Q$9),0))</f>
        <v>#VALUE!</v>
      </c>
      <c r="BI49" s="105" t="e">
        <f>-MIN(SUMPRODUCT(--($E$9:$E$28&lt;=BI$33),--($B$9:$B$28=$J$34),--($F$9:$F$28&gt;=BI$33),--($C$9:$C$28=$AW49),$H$9:$H$28,V$9:V$28),VLOOKUP($AW49,'6. Patients'!$C$10:$AQ$39,COLUMNS('6. Patients'!$C$9:R$9),0))</f>
        <v>#VALUE!</v>
      </c>
      <c r="BJ49" s="105" t="e">
        <f>-MIN(SUMPRODUCT(--($E$9:$E$28&lt;=BJ$33),--($B$9:$B$28=$J$34),--($F$9:$F$28&gt;=BJ$33),--($C$9:$C$28=$AW49),$H$9:$H$28,W$9:W$28),VLOOKUP($AW49,'6. Patients'!$C$10:$AQ$39,COLUMNS('6. Patients'!$C$9:S$9),0))</f>
        <v>#VALUE!</v>
      </c>
      <c r="BK49" s="105" t="e">
        <f>-MIN(SUMPRODUCT(--($E$9:$E$28&lt;=BK$33),--($B$9:$B$28=$J$34),--($F$9:$F$28&gt;=BK$33),--($C$9:$C$28=$AW49),$H$9:$H$28,X$9:X$28),VLOOKUP($AW49,'6. Patients'!$C$10:$AQ$39,COLUMNS('6. Patients'!$C$9:T$9),0))</f>
        <v>#VALUE!</v>
      </c>
      <c r="BL49" s="105" t="e">
        <f>-MIN(SUMPRODUCT(--($E$9:$E$28&lt;=BL$33),--($B$9:$B$28=$J$34),--($F$9:$F$28&gt;=BL$33),--($C$9:$C$28=$AW49),$H$9:$H$28,Y$9:Y$28),VLOOKUP($AW49,'6. Patients'!$C$10:$AQ$39,COLUMNS('6. Patients'!$C$9:U$9),0))</f>
        <v>#VALUE!</v>
      </c>
      <c r="BM49" s="105" t="e">
        <f>-MIN(SUMPRODUCT(--($E$9:$E$28&lt;=BM$33),--($B$9:$B$28=$J$34),--($F$9:$F$28&gt;=BM$33),--($C$9:$C$28=$AW49),$H$9:$H$28,Z$9:Z$28),VLOOKUP($AW49,'6. Patients'!$C$10:$AQ$39,COLUMNS('6. Patients'!$C$9:V$9),0))</f>
        <v>#VALUE!</v>
      </c>
      <c r="BN49" s="105" t="e">
        <f>-MIN(SUMPRODUCT(--($E$9:$E$28&lt;=BN$33),--($B$9:$B$28=$J$34),--($F$9:$F$28&gt;=BN$33),--($C$9:$C$28=$AW49),$H$9:$H$28,AA$9:AA$28),VLOOKUP($AW49,'6. Patients'!$C$10:$AQ$39,COLUMNS('6. Patients'!$C$9:W$9),0))</f>
        <v>#VALUE!</v>
      </c>
      <c r="BO49" s="105" t="e">
        <f>-MIN(SUMPRODUCT(--($E$9:$E$28&lt;=BO$33),--($B$9:$B$28=$J$34),--($F$9:$F$28&gt;=BO$33),--($C$9:$C$28=$AW49),$H$9:$H$28,AB$9:AB$28),VLOOKUP($AW49,'6. Patients'!$C$10:$AQ$39,COLUMNS('6. Patients'!$C$9:X$9),0))</f>
        <v>#VALUE!</v>
      </c>
      <c r="BP49" s="105" t="e">
        <f>-MIN(SUMPRODUCT(--($E$9:$E$28&lt;=BP$33),--($B$9:$B$28=$J$34),--($F$9:$F$28&gt;=BP$33),--($C$9:$C$28=$AW49),$H$9:$H$28,AC$9:AC$28),VLOOKUP($AW49,'6. Patients'!$C$10:$AQ$39,COLUMNS('6. Patients'!$C$9:Y$9),0))</f>
        <v>#VALUE!</v>
      </c>
      <c r="BQ49" s="105" t="e">
        <f>-MIN(SUMPRODUCT(--($E$9:$E$28&lt;=BQ$33),--($B$9:$B$28=$J$34),--($F$9:$F$28&gt;=BQ$33),--($C$9:$C$28=$AW49),$H$9:$H$28,AD$9:AD$28),VLOOKUP($AW49,'6. Patients'!$C$10:$AQ$39,COLUMNS('6. Patients'!$C$9:Z$9),0))</f>
        <v>#VALUE!</v>
      </c>
      <c r="BR49" s="105" t="e">
        <f>-MIN(SUMPRODUCT(--($E$9:$E$28&lt;=BR$33),--($B$9:$B$28=$J$34),--($F$9:$F$28&gt;=BR$33),--($C$9:$C$28=$AW49),$H$9:$H$28,AE$9:AE$28),VLOOKUP($AW49,'6. Patients'!$C$10:$AQ$39,COLUMNS('6. Patients'!$C$9:AA$9),0))</f>
        <v>#VALUE!</v>
      </c>
      <c r="BS49" s="105" t="e">
        <f>-MIN(SUMPRODUCT(--($E$9:$E$28&lt;=BS$33),--($B$9:$B$28=$J$34),--($F$9:$F$28&gt;=BS$33),--($C$9:$C$28=$AW49),$H$9:$H$28,AF$9:AF$28),VLOOKUP($AW49,'6. Patients'!$C$10:$AQ$39,COLUMNS('6. Patients'!$C$9:AB$9),0))</f>
        <v>#VALUE!</v>
      </c>
      <c r="BT49" s="105" t="e">
        <f>-MIN(SUMPRODUCT(--($E$9:$E$28&lt;=BT$33),--($B$9:$B$28=$J$34),--($F$9:$F$28&gt;=BT$33),--($C$9:$C$28=$AW49),$H$9:$H$28,AG$9:AG$28),VLOOKUP($AW49,'6. Patients'!$C$10:$AQ$39,COLUMNS('6. Patients'!$C$9:AC$9),0))</f>
        <v>#VALUE!</v>
      </c>
      <c r="BU49" s="105" t="e">
        <f>-MIN(SUMPRODUCT(--($E$9:$E$28&lt;=BU$33),--($B$9:$B$28=$J$34),--($F$9:$F$28&gt;=BU$33),--($C$9:$C$28=$AW49),$H$9:$H$28,AH$9:AH$28),VLOOKUP($AW49,'6. Patients'!$C$10:$AQ$39,COLUMNS('6. Patients'!$C$9:AD$9),0))</f>
        <v>#VALUE!</v>
      </c>
      <c r="BV49" s="105" t="e">
        <f>-MIN(SUMPRODUCT(--($E$9:$E$28&lt;=BV$33),--($B$9:$B$28=$J$34),--($F$9:$F$28&gt;=BV$33),--($C$9:$C$28=$AW49),$H$9:$H$28,AI$9:AI$28),VLOOKUP($AW49,'6. Patients'!$C$10:$AQ$39,COLUMNS('6. Patients'!$C$9:AE$9),0))</f>
        <v>#VALUE!</v>
      </c>
      <c r="BW49" s="105" t="e">
        <f>-MIN(SUMPRODUCT(--($E$9:$E$28&lt;=BW$33),--($B$9:$B$28=$J$34),--($F$9:$F$28&gt;=BW$33),--($C$9:$C$28=$AW49),$H$9:$H$28,AJ$9:AJ$28),VLOOKUP($AW49,'6. Patients'!$C$10:$AQ$39,COLUMNS('6. Patients'!$C$9:AF$9),0))</f>
        <v>#VALUE!</v>
      </c>
      <c r="BX49" s="105" t="e">
        <f>-MIN(SUMPRODUCT(--($E$9:$E$28&lt;=BX$33),--($B$9:$B$28=$J$34),--($F$9:$F$28&gt;=BX$33),--($C$9:$C$28=$AW49),$H$9:$H$28,AK$9:AK$28),VLOOKUP($AW49,'6. Patients'!$C$10:$AQ$39,COLUMNS('6. Patients'!$C$9:AG$9),0))</f>
        <v>#VALUE!</v>
      </c>
      <c r="BY49" s="105" t="e">
        <f>-MIN(SUMPRODUCT(--($E$9:$E$28&lt;=BY$33),--($B$9:$B$28=$J$34),--($F$9:$F$28&gt;=BY$33),--($C$9:$C$28=$AW49),$H$9:$H$28,AL$9:AL$28),VLOOKUP($AW49,'6. Patients'!$C$10:$AQ$39,COLUMNS('6. Patients'!$C$9:AH$9),0))</f>
        <v>#VALUE!</v>
      </c>
      <c r="BZ49" s="105" t="e">
        <f>-MIN(SUMPRODUCT(--($E$9:$E$28&lt;=BZ$33),--($B$9:$B$28=$J$34),--($F$9:$F$28&gt;=BZ$33),--($C$9:$C$28=$AW49),$H$9:$H$28,AM$9:AM$28),VLOOKUP($AW49,'6. Patients'!$C$10:$AQ$39,COLUMNS('6. Patients'!$C$9:AI$9),0))</f>
        <v>#VALUE!</v>
      </c>
      <c r="CA49" s="105" t="e">
        <f>-MIN(SUMPRODUCT(--($E$9:$E$28&lt;=CA$33),--($B$9:$B$28=$J$34),--($F$9:$F$28&gt;=CA$33),--($C$9:$C$28=$AW49),$H$9:$H$28,AN$9:AN$28),VLOOKUP($AW49,'6. Patients'!$C$10:$AQ$39,COLUMNS('6. Patients'!$C$9:AJ$9),0))</f>
        <v>#VALUE!</v>
      </c>
      <c r="CB49" s="105" t="e">
        <f>-MIN(SUMPRODUCT(--($E$9:$E$28&lt;=CB$33),--($B$9:$B$28=$J$34),--($F$9:$F$28&gt;=CB$33),--($C$9:$C$28=$AW49),$H$9:$H$28,AO$9:AO$28),VLOOKUP($AW49,'6. Patients'!$C$10:$AQ$39,COLUMNS('6. Patients'!$C$9:AK$9),0))</f>
        <v>#VALUE!</v>
      </c>
      <c r="CC49" s="105" t="e">
        <f>-MIN(SUMPRODUCT(--($E$9:$E$28&lt;=CC$33),--($B$9:$B$28=$J$34),--($F$9:$F$28&gt;=CC$33),--($C$9:$C$28=$AW49),$H$9:$H$28,AP$9:AP$28),VLOOKUP($AW49,'6. Patients'!$C$10:$AQ$39,COLUMNS('6. Patients'!$C$9:AL$9),0))</f>
        <v>#VALUE!</v>
      </c>
      <c r="CD49" s="105" t="e">
        <f>-MIN(SUMPRODUCT(--($E$9:$E$28&lt;=CD$33),--($B$9:$B$28=$J$34),--($F$9:$F$28&gt;=CD$33),--($C$9:$C$28=$AW49),$H$9:$H$28,AQ$9:AQ$28),VLOOKUP($AW49,'6. Patients'!$C$10:$AQ$39,COLUMNS('6. Patients'!$C$9:AM$9),0))</f>
        <v>#VALUE!</v>
      </c>
      <c r="CE49" s="105" t="e">
        <f>-MIN(SUMPRODUCT(--($E$9:$E$28&lt;=CE$33),--($B$9:$B$28=$J$34),--($F$9:$F$28&gt;=CE$33),--($C$9:$C$28=$AW49),$H$9:$H$28,AR$9:AR$28),VLOOKUP($AW49,'6. Patients'!$C$10:$AQ$39,COLUMNS('6. Patients'!$C$9:AN$9),0))</f>
        <v>#VALUE!</v>
      </c>
      <c r="CF49" s="105" t="e">
        <f>-MIN(SUMPRODUCT(--($E$9:$E$28&lt;=CF$33),--($B$9:$B$28=$J$34),--($F$9:$F$28&gt;=CF$33),--($C$9:$C$28=$AW49),$H$9:$H$28,AS$9:AS$28),VLOOKUP($AW49,'6. Patients'!$C$10:$AQ$39,COLUMNS('6. Patients'!$C$9:AO$9),0))</f>
        <v>#VALUE!</v>
      </c>
      <c r="CG49" s="105" t="e">
        <f>-MIN(SUMPRODUCT(--($E$9:$E$28&lt;=CG$33),--($B$9:$B$28=$J$34),--($F$9:$F$28&gt;=CG$33),--($C$9:$C$28=$AW49),$H$9:$H$28,AT$9:AT$28),VLOOKUP($AW49,'6. Patients'!$C$10:$AQ$39,COLUMNS('6. Patients'!$C$9:AP$9),0))</f>
        <v>#VALUE!</v>
      </c>
      <c r="CI49" s="16" t="str">
        <f t="shared" si="53"/>
        <v/>
      </c>
      <c r="CJ49" s="105">
        <f t="shared" si="17"/>
        <v>0</v>
      </c>
      <c r="CK49" s="105">
        <f t="shared" si="18"/>
        <v>0</v>
      </c>
      <c r="CL49" s="105">
        <f t="shared" si="19"/>
        <v>0</v>
      </c>
      <c r="CM49" s="105">
        <f t="shared" si="20"/>
        <v>0</v>
      </c>
      <c r="CN49" s="105">
        <f t="shared" si="21"/>
        <v>0</v>
      </c>
      <c r="CO49" s="105">
        <f t="shared" si="22"/>
        <v>0</v>
      </c>
      <c r="CP49" s="105">
        <f t="shared" si="23"/>
        <v>0</v>
      </c>
      <c r="CQ49" s="105">
        <f t="shared" si="24"/>
        <v>0</v>
      </c>
      <c r="CR49" s="105">
        <f t="shared" si="25"/>
        <v>0</v>
      </c>
      <c r="CS49" s="105">
        <f t="shared" si="26"/>
        <v>0</v>
      </c>
      <c r="CT49" s="105">
        <f t="shared" si="27"/>
        <v>0</v>
      </c>
      <c r="CU49" s="105">
        <f t="shared" si="28"/>
        <v>0</v>
      </c>
      <c r="CV49" s="105">
        <f t="shared" si="29"/>
        <v>0</v>
      </c>
      <c r="CW49" s="105">
        <f t="shared" si="30"/>
        <v>0</v>
      </c>
      <c r="CX49" s="105">
        <f t="shared" si="31"/>
        <v>0</v>
      </c>
      <c r="CY49" s="105">
        <f t="shared" si="32"/>
        <v>0</v>
      </c>
      <c r="CZ49" s="105">
        <f t="shared" si="33"/>
        <v>0</v>
      </c>
      <c r="DA49" s="105">
        <f t="shared" si="34"/>
        <v>0</v>
      </c>
      <c r="DB49" s="105">
        <f t="shared" si="35"/>
        <v>0</v>
      </c>
      <c r="DC49" s="105">
        <f t="shared" si="36"/>
        <v>0</v>
      </c>
      <c r="DD49" s="105">
        <f t="shared" si="37"/>
        <v>0</v>
      </c>
      <c r="DE49" s="105">
        <f t="shared" si="38"/>
        <v>0</v>
      </c>
      <c r="DF49" s="105">
        <f t="shared" si="39"/>
        <v>0</v>
      </c>
      <c r="DG49" s="105">
        <f t="shared" si="40"/>
        <v>0</v>
      </c>
      <c r="DH49" s="105">
        <f t="shared" si="41"/>
        <v>0</v>
      </c>
      <c r="DI49" s="105">
        <f t="shared" si="42"/>
        <v>0</v>
      </c>
      <c r="DJ49" s="105">
        <f t="shared" si="43"/>
        <v>0</v>
      </c>
      <c r="DK49" s="105">
        <f t="shared" si="44"/>
        <v>0</v>
      </c>
      <c r="DL49" s="105">
        <f t="shared" si="45"/>
        <v>0</v>
      </c>
      <c r="DM49" s="105">
        <f t="shared" si="46"/>
        <v>0</v>
      </c>
      <c r="DN49" s="105">
        <f t="shared" si="47"/>
        <v>0</v>
      </c>
      <c r="DO49" s="105">
        <f t="shared" si="48"/>
        <v>0</v>
      </c>
      <c r="DP49" s="105">
        <f t="shared" si="49"/>
        <v>0</v>
      </c>
      <c r="DQ49" s="105">
        <f t="shared" si="50"/>
        <v>0</v>
      </c>
      <c r="DR49" s="105">
        <f t="shared" si="51"/>
        <v>0</v>
      </c>
      <c r="DS49" s="105">
        <f t="shared" si="52"/>
        <v>0</v>
      </c>
    </row>
    <row r="50" spans="10:16347" x14ac:dyDescent="0.3">
      <c r="J50" s="16" t="str">
        <f>'6. Patients'!C25</f>
        <v/>
      </c>
      <c r="K50" s="16"/>
      <c r="L50" s="208" t="e">
        <f t="shared" si="54"/>
        <v>#VALUE!</v>
      </c>
      <c r="M50" s="208" t="e">
        <f t="shared" si="55"/>
        <v>#VALUE!</v>
      </c>
      <c r="N50" s="208" t="e">
        <f t="shared" si="56"/>
        <v>#VALUE!</v>
      </c>
      <c r="O50" s="208" t="e">
        <f t="shared" si="82"/>
        <v>#VALUE!</v>
      </c>
      <c r="P50" s="208" t="e">
        <f t="shared" si="83"/>
        <v>#VALUE!</v>
      </c>
      <c r="Q50" s="208" t="e">
        <f t="shared" si="84"/>
        <v>#VALUE!</v>
      </c>
      <c r="R50" s="208" t="e">
        <f t="shared" si="85"/>
        <v>#VALUE!</v>
      </c>
      <c r="S50" s="208" t="e">
        <f t="shared" si="86"/>
        <v>#VALUE!</v>
      </c>
      <c r="T50" s="208" t="e">
        <f t="shared" si="87"/>
        <v>#VALUE!</v>
      </c>
      <c r="U50" s="208" t="e">
        <f t="shared" si="88"/>
        <v>#VALUE!</v>
      </c>
      <c r="V50" s="208" t="e">
        <f t="shared" si="89"/>
        <v>#VALUE!</v>
      </c>
      <c r="W50" s="208" t="e">
        <f t="shared" si="57"/>
        <v>#VALUE!</v>
      </c>
      <c r="X50" s="208" t="e">
        <f t="shared" si="58"/>
        <v>#VALUE!</v>
      </c>
      <c r="Y50" s="208" t="e">
        <f t="shared" si="59"/>
        <v>#VALUE!</v>
      </c>
      <c r="Z50" s="208" t="e">
        <f t="shared" si="60"/>
        <v>#VALUE!</v>
      </c>
      <c r="AA50" s="208" t="e">
        <f t="shared" si="61"/>
        <v>#VALUE!</v>
      </c>
      <c r="AB50" s="208" t="e">
        <f t="shared" si="62"/>
        <v>#VALUE!</v>
      </c>
      <c r="AC50" s="208" t="e">
        <f t="shared" si="63"/>
        <v>#VALUE!</v>
      </c>
      <c r="AD50" s="208" t="e">
        <f t="shared" si="64"/>
        <v>#VALUE!</v>
      </c>
      <c r="AE50" s="208" t="e">
        <f t="shared" si="65"/>
        <v>#VALUE!</v>
      </c>
      <c r="AF50" s="208" t="e">
        <f t="shared" si="66"/>
        <v>#VALUE!</v>
      </c>
      <c r="AG50" s="208" t="e">
        <f t="shared" si="67"/>
        <v>#VALUE!</v>
      </c>
      <c r="AH50" s="208" t="e">
        <f t="shared" si="68"/>
        <v>#VALUE!</v>
      </c>
      <c r="AI50" s="208" t="e">
        <f t="shared" si="69"/>
        <v>#VALUE!</v>
      </c>
      <c r="AJ50" s="208" t="e">
        <f t="shared" si="70"/>
        <v>#VALUE!</v>
      </c>
      <c r="AK50" s="208" t="e">
        <f t="shared" si="71"/>
        <v>#VALUE!</v>
      </c>
      <c r="AL50" s="208" t="e">
        <f t="shared" si="72"/>
        <v>#VALUE!</v>
      </c>
      <c r="AM50" s="208" t="e">
        <f t="shared" si="73"/>
        <v>#VALUE!</v>
      </c>
      <c r="AN50" s="208" t="e">
        <f t="shared" si="74"/>
        <v>#VALUE!</v>
      </c>
      <c r="AO50" s="208" t="e">
        <f t="shared" si="75"/>
        <v>#VALUE!</v>
      </c>
      <c r="AP50" s="208" t="e">
        <f t="shared" si="76"/>
        <v>#VALUE!</v>
      </c>
      <c r="AQ50" s="208" t="e">
        <f t="shared" si="77"/>
        <v>#VALUE!</v>
      </c>
      <c r="AR50" s="208" t="e">
        <f t="shared" si="78"/>
        <v>#VALUE!</v>
      </c>
      <c r="AS50" s="208" t="e">
        <f t="shared" si="79"/>
        <v>#VALUE!</v>
      </c>
      <c r="AT50" s="208" t="e">
        <f t="shared" si="80"/>
        <v>#VALUE!</v>
      </c>
      <c r="AU50" s="208" t="e">
        <f t="shared" si="81"/>
        <v>#VALUE!</v>
      </c>
      <c r="AW50" s="16" t="str">
        <f t="shared" si="16"/>
        <v/>
      </c>
      <c r="AX50" s="105" t="e">
        <f>-MIN(SUMPRODUCT(--($E$9:$E$28&lt;=AX$33),--($B$9:$B$28=$J$34),--($F$9:$F$28&gt;=AX$33),--($C$9:$C$28=$AW50),$H$9:$H$28,K$9:K$28),VLOOKUP($AW50,'6. Patients'!$C$10:$AQ$39,COLUMNS('6. Patients'!$C$9:G$9),0))</f>
        <v>#VALUE!</v>
      </c>
      <c r="AY50" s="105" t="e">
        <f>-MIN(SUMPRODUCT(--($E$9:$E$28&lt;=AY$33),--($B$9:$B$28=$J$34),--($F$9:$F$28&gt;=AY$33),--($C$9:$C$28=$AW50),$H$9:$H$28,L$9:L$28),VLOOKUP($AW50,'6. Patients'!$C$10:$AQ$39,COLUMNS('6. Patients'!$C$9:H$9),0))</f>
        <v>#VALUE!</v>
      </c>
      <c r="AZ50" s="105" t="e">
        <f>-MIN(SUMPRODUCT(--($E$9:$E$28&lt;=AZ$33),--($B$9:$B$28=$J$34),--($F$9:$F$28&gt;=AZ$33),--($C$9:$C$28=$AW50),$H$9:$H$28,M$9:M$28),VLOOKUP($AW50,'6. Patients'!$C$10:$AQ$39,COLUMNS('6. Patients'!$C$9:I$9),0))</f>
        <v>#VALUE!</v>
      </c>
      <c r="BA50" s="105" t="e">
        <f>-MIN(SUMPRODUCT(--($E$9:$E$28&lt;=BA$33),--($B$9:$B$28=$J$34),--($F$9:$F$28&gt;=BA$33),--($C$9:$C$28=$AW50),$H$9:$H$28,N$9:N$28),VLOOKUP($AW50,'6. Patients'!$C$10:$AQ$39,COLUMNS('6. Patients'!$C$9:J$9),0))</f>
        <v>#VALUE!</v>
      </c>
      <c r="BB50" s="105" t="e">
        <f>-MIN(SUMPRODUCT(--($E$9:$E$28&lt;=BB$33),--($B$9:$B$28=$J$34),--($F$9:$F$28&gt;=BB$33),--($C$9:$C$28=$AW50),$H$9:$H$28,O$9:O$28),VLOOKUP($AW50,'6. Patients'!$C$10:$AQ$39,COLUMNS('6. Patients'!$C$9:K$9),0))</f>
        <v>#VALUE!</v>
      </c>
      <c r="BC50" s="105" t="e">
        <f>-MIN(SUMPRODUCT(--($E$9:$E$28&lt;=BC$33),--($B$9:$B$28=$J$34),--($F$9:$F$28&gt;=BC$33),--($C$9:$C$28=$AW50),$H$9:$H$28,P$9:P$28),VLOOKUP($AW50,'6. Patients'!$C$10:$AQ$39,COLUMNS('6. Patients'!$C$9:L$9),0))</f>
        <v>#VALUE!</v>
      </c>
      <c r="BD50" s="105" t="e">
        <f>-MIN(SUMPRODUCT(--($E$9:$E$28&lt;=BD$33),--($B$9:$B$28=$J$34),--($F$9:$F$28&gt;=BD$33),--($C$9:$C$28=$AW50),$H$9:$H$28,Q$9:Q$28),VLOOKUP($AW50,'6. Patients'!$C$10:$AQ$39,COLUMNS('6. Patients'!$C$9:M$9),0))</f>
        <v>#VALUE!</v>
      </c>
      <c r="BE50" s="105" t="e">
        <f>-MIN(SUMPRODUCT(--($E$9:$E$28&lt;=BE$33),--($B$9:$B$28=$J$34),--($F$9:$F$28&gt;=BE$33),--($C$9:$C$28=$AW50),$H$9:$H$28,R$9:R$28),VLOOKUP($AW50,'6. Patients'!$C$10:$AQ$39,COLUMNS('6. Patients'!$C$9:N$9),0))</f>
        <v>#VALUE!</v>
      </c>
      <c r="BF50" s="105" t="e">
        <f>-MIN(SUMPRODUCT(--($E$9:$E$28&lt;=BF$33),--($B$9:$B$28=$J$34),--($F$9:$F$28&gt;=BF$33),--($C$9:$C$28=$AW50),$H$9:$H$28,S$9:S$28),VLOOKUP($AW50,'6. Patients'!$C$10:$AQ$39,COLUMNS('6. Patients'!$C$9:O$9),0))</f>
        <v>#VALUE!</v>
      </c>
      <c r="BG50" s="105" t="e">
        <f>-MIN(SUMPRODUCT(--($E$9:$E$28&lt;=BG$33),--($B$9:$B$28=$J$34),--($F$9:$F$28&gt;=BG$33),--($C$9:$C$28=$AW50),$H$9:$H$28,T$9:T$28),VLOOKUP($AW50,'6. Patients'!$C$10:$AQ$39,COLUMNS('6. Patients'!$C$9:P$9),0))</f>
        <v>#VALUE!</v>
      </c>
      <c r="BH50" s="105" t="e">
        <f>-MIN(SUMPRODUCT(--($E$9:$E$28&lt;=BH$33),--($B$9:$B$28=$J$34),--($F$9:$F$28&gt;=BH$33),--($C$9:$C$28=$AW50),$H$9:$H$28,U$9:U$28),VLOOKUP($AW50,'6. Patients'!$C$10:$AQ$39,COLUMNS('6. Patients'!$C$9:Q$9),0))</f>
        <v>#VALUE!</v>
      </c>
      <c r="BI50" s="105" t="e">
        <f>-MIN(SUMPRODUCT(--($E$9:$E$28&lt;=BI$33),--($B$9:$B$28=$J$34),--($F$9:$F$28&gt;=BI$33),--($C$9:$C$28=$AW50),$H$9:$H$28,V$9:V$28),VLOOKUP($AW50,'6. Patients'!$C$10:$AQ$39,COLUMNS('6. Patients'!$C$9:R$9),0))</f>
        <v>#VALUE!</v>
      </c>
      <c r="BJ50" s="105" t="e">
        <f>-MIN(SUMPRODUCT(--($E$9:$E$28&lt;=BJ$33),--($B$9:$B$28=$J$34),--($F$9:$F$28&gt;=BJ$33),--($C$9:$C$28=$AW50),$H$9:$H$28,W$9:W$28),VLOOKUP($AW50,'6. Patients'!$C$10:$AQ$39,COLUMNS('6. Patients'!$C$9:S$9),0))</f>
        <v>#VALUE!</v>
      </c>
      <c r="BK50" s="105" t="e">
        <f>-MIN(SUMPRODUCT(--($E$9:$E$28&lt;=BK$33),--($B$9:$B$28=$J$34),--($F$9:$F$28&gt;=BK$33),--($C$9:$C$28=$AW50),$H$9:$H$28,X$9:X$28),VLOOKUP($AW50,'6. Patients'!$C$10:$AQ$39,COLUMNS('6. Patients'!$C$9:T$9),0))</f>
        <v>#VALUE!</v>
      </c>
      <c r="BL50" s="105" t="e">
        <f>-MIN(SUMPRODUCT(--($E$9:$E$28&lt;=BL$33),--($B$9:$B$28=$J$34),--($F$9:$F$28&gt;=BL$33),--($C$9:$C$28=$AW50),$H$9:$H$28,Y$9:Y$28),VLOOKUP($AW50,'6. Patients'!$C$10:$AQ$39,COLUMNS('6. Patients'!$C$9:U$9),0))</f>
        <v>#VALUE!</v>
      </c>
      <c r="BM50" s="105" t="e">
        <f>-MIN(SUMPRODUCT(--($E$9:$E$28&lt;=BM$33),--($B$9:$B$28=$J$34),--($F$9:$F$28&gt;=BM$33),--($C$9:$C$28=$AW50),$H$9:$H$28,Z$9:Z$28),VLOOKUP($AW50,'6. Patients'!$C$10:$AQ$39,COLUMNS('6. Patients'!$C$9:V$9),0))</f>
        <v>#VALUE!</v>
      </c>
      <c r="BN50" s="105" t="e">
        <f>-MIN(SUMPRODUCT(--($E$9:$E$28&lt;=BN$33),--($B$9:$B$28=$J$34),--($F$9:$F$28&gt;=BN$33),--($C$9:$C$28=$AW50),$H$9:$H$28,AA$9:AA$28),VLOOKUP($AW50,'6. Patients'!$C$10:$AQ$39,COLUMNS('6. Patients'!$C$9:W$9),0))</f>
        <v>#VALUE!</v>
      </c>
      <c r="BO50" s="105" t="e">
        <f>-MIN(SUMPRODUCT(--($E$9:$E$28&lt;=BO$33),--($B$9:$B$28=$J$34),--($F$9:$F$28&gt;=BO$33),--($C$9:$C$28=$AW50),$H$9:$H$28,AB$9:AB$28),VLOOKUP($AW50,'6. Patients'!$C$10:$AQ$39,COLUMNS('6. Patients'!$C$9:X$9),0))</f>
        <v>#VALUE!</v>
      </c>
      <c r="BP50" s="105" t="e">
        <f>-MIN(SUMPRODUCT(--($E$9:$E$28&lt;=BP$33),--($B$9:$B$28=$J$34),--($F$9:$F$28&gt;=BP$33),--($C$9:$C$28=$AW50),$H$9:$H$28,AC$9:AC$28),VLOOKUP($AW50,'6. Patients'!$C$10:$AQ$39,COLUMNS('6. Patients'!$C$9:Y$9),0))</f>
        <v>#VALUE!</v>
      </c>
      <c r="BQ50" s="105" t="e">
        <f>-MIN(SUMPRODUCT(--($E$9:$E$28&lt;=BQ$33),--($B$9:$B$28=$J$34),--($F$9:$F$28&gt;=BQ$33),--($C$9:$C$28=$AW50),$H$9:$H$28,AD$9:AD$28),VLOOKUP($AW50,'6. Patients'!$C$10:$AQ$39,COLUMNS('6. Patients'!$C$9:Z$9),0))</f>
        <v>#VALUE!</v>
      </c>
      <c r="BR50" s="105" t="e">
        <f>-MIN(SUMPRODUCT(--($E$9:$E$28&lt;=BR$33),--($B$9:$B$28=$J$34),--($F$9:$F$28&gt;=BR$33),--($C$9:$C$28=$AW50),$H$9:$H$28,AE$9:AE$28),VLOOKUP($AW50,'6. Patients'!$C$10:$AQ$39,COLUMNS('6. Patients'!$C$9:AA$9),0))</f>
        <v>#VALUE!</v>
      </c>
      <c r="BS50" s="105" t="e">
        <f>-MIN(SUMPRODUCT(--($E$9:$E$28&lt;=BS$33),--($B$9:$B$28=$J$34),--($F$9:$F$28&gt;=BS$33),--($C$9:$C$28=$AW50),$H$9:$H$28,AF$9:AF$28),VLOOKUP($AW50,'6. Patients'!$C$10:$AQ$39,COLUMNS('6. Patients'!$C$9:AB$9),0))</f>
        <v>#VALUE!</v>
      </c>
      <c r="BT50" s="105" t="e">
        <f>-MIN(SUMPRODUCT(--($E$9:$E$28&lt;=BT$33),--($B$9:$B$28=$J$34),--($F$9:$F$28&gt;=BT$33),--($C$9:$C$28=$AW50),$H$9:$H$28,AG$9:AG$28),VLOOKUP($AW50,'6. Patients'!$C$10:$AQ$39,COLUMNS('6. Patients'!$C$9:AC$9),0))</f>
        <v>#VALUE!</v>
      </c>
      <c r="BU50" s="105" t="e">
        <f>-MIN(SUMPRODUCT(--($E$9:$E$28&lt;=BU$33),--($B$9:$B$28=$J$34),--($F$9:$F$28&gt;=BU$33),--($C$9:$C$28=$AW50),$H$9:$H$28,AH$9:AH$28),VLOOKUP($AW50,'6. Patients'!$C$10:$AQ$39,COLUMNS('6. Patients'!$C$9:AD$9),0))</f>
        <v>#VALUE!</v>
      </c>
      <c r="BV50" s="105" t="e">
        <f>-MIN(SUMPRODUCT(--($E$9:$E$28&lt;=BV$33),--($B$9:$B$28=$J$34),--($F$9:$F$28&gt;=BV$33),--($C$9:$C$28=$AW50),$H$9:$H$28,AI$9:AI$28),VLOOKUP($AW50,'6. Patients'!$C$10:$AQ$39,COLUMNS('6. Patients'!$C$9:AE$9),0))</f>
        <v>#VALUE!</v>
      </c>
      <c r="BW50" s="105" t="e">
        <f>-MIN(SUMPRODUCT(--($E$9:$E$28&lt;=BW$33),--($B$9:$B$28=$J$34),--($F$9:$F$28&gt;=BW$33),--($C$9:$C$28=$AW50),$H$9:$H$28,AJ$9:AJ$28),VLOOKUP($AW50,'6. Patients'!$C$10:$AQ$39,COLUMNS('6. Patients'!$C$9:AF$9),0))</f>
        <v>#VALUE!</v>
      </c>
      <c r="BX50" s="105" t="e">
        <f>-MIN(SUMPRODUCT(--($E$9:$E$28&lt;=BX$33),--($B$9:$B$28=$J$34),--($F$9:$F$28&gt;=BX$33),--($C$9:$C$28=$AW50),$H$9:$H$28,AK$9:AK$28),VLOOKUP($AW50,'6. Patients'!$C$10:$AQ$39,COLUMNS('6. Patients'!$C$9:AG$9),0))</f>
        <v>#VALUE!</v>
      </c>
      <c r="BY50" s="105" t="e">
        <f>-MIN(SUMPRODUCT(--($E$9:$E$28&lt;=BY$33),--($B$9:$B$28=$J$34),--($F$9:$F$28&gt;=BY$33),--($C$9:$C$28=$AW50),$H$9:$H$28,AL$9:AL$28),VLOOKUP($AW50,'6. Patients'!$C$10:$AQ$39,COLUMNS('6. Patients'!$C$9:AH$9),0))</f>
        <v>#VALUE!</v>
      </c>
      <c r="BZ50" s="105" t="e">
        <f>-MIN(SUMPRODUCT(--($E$9:$E$28&lt;=BZ$33),--($B$9:$B$28=$J$34),--($F$9:$F$28&gt;=BZ$33),--($C$9:$C$28=$AW50),$H$9:$H$28,AM$9:AM$28),VLOOKUP($AW50,'6. Patients'!$C$10:$AQ$39,COLUMNS('6. Patients'!$C$9:AI$9),0))</f>
        <v>#VALUE!</v>
      </c>
      <c r="CA50" s="105" t="e">
        <f>-MIN(SUMPRODUCT(--($E$9:$E$28&lt;=CA$33),--($B$9:$B$28=$J$34),--($F$9:$F$28&gt;=CA$33),--($C$9:$C$28=$AW50),$H$9:$H$28,AN$9:AN$28),VLOOKUP($AW50,'6. Patients'!$C$10:$AQ$39,COLUMNS('6. Patients'!$C$9:AJ$9),0))</f>
        <v>#VALUE!</v>
      </c>
      <c r="CB50" s="105" t="e">
        <f>-MIN(SUMPRODUCT(--($E$9:$E$28&lt;=CB$33),--($B$9:$B$28=$J$34),--($F$9:$F$28&gt;=CB$33),--($C$9:$C$28=$AW50),$H$9:$H$28,AO$9:AO$28),VLOOKUP($AW50,'6. Patients'!$C$10:$AQ$39,COLUMNS('6. Patients'!$C$9:AK$9),0))</f>
        <v>#VALUE!</v>
      </c>
      <c r="CC50" s="105" t="e">
        <f>-MIN(SUMPRODUCT(--($E$9:$E$28&lt;=CC$33),--($B$9:$B$28=$J$34),--($F$9:$F$28&gt;=CC$33),--($C$9:$C$28=$AW50),$H$9:$H$28,AP$9:AP$28),VLOOKUP($AW50,'6. Patients'!$C$10:$AQ$39,COLUMNS('6. Patients'!$C$9:AL$9),0))</f>
        <v>#VALUE!</v>
      </c>
      <c r="CD50" s="105" t="e">
        <f>-MIN(SUMPRODUCT(--($E$9:$E$28&lt;=CD$33),--($B$9:$B$28=$J$34),--($F$9:$F$28&gt;=CD$33),--($C$9:$C$28=$AW50),$H$9:$H$28,AQ$9:AQ$28),VLOOKUP($AW50,'6. Patients'!$C$10:$AQ$39,COLUMNS('6. Patients'!$C$9:AM$9),0))</f>
        <v>#VALUE!</v>
      </c>
      <c r="CE50" s="105" t="e">
        <f>-MIN(SUMPRODUCT(--($E$9:$E$28&lt;=CE$33),--($B$9:$B$28=$J$34),--($F$9:$F$28&gt;=CE$33),--($C$9:$C$28=$AW50),$H$9:$H$28,AR$9:AR$28),VLOOKUP($AW50,'6. Patients'!$C$10:$AQ$39,COLUMNS('6. Patients'!$C$9:AN$9),0))</f>
        <v>#VALUE!</v>
      </c>
      <c r="CF50" s="105" t="e">
        <f>-MIN(SUMPRODUCT(--($E$9:$E$28&lt;=CF$33),--($B$9:$B$28=$J$34),--($F$9:$F$28&gt;=CF$33),--($C$9:$C$28=$AW50),$H$9:$H$28,AS$9:AS$28),VLOOKUP($AW50,'6. Patients'!$C$10:$AQ$39,COLUMNS('6. Patients'!$C$9:AO$9),0))</f>
        <v>#VALUE!</v>
      </c>
      <c r="CG50" s="105" t="e">
        <f>-MIN(SUMPRODUCT(--($E$9:$E$28&lt;=CG$33),--($B$9:$B$28=$J$34),--($F$9:$F$28&gt;=CG$33),--($C$9:$C$28=$AW50),$H$9:$H$28,AT$9:AT$28),VLOOKUP($AW50,'6. Patients'!$C$10:$AQ$39,COLUMNS('6. Patients'!$C$9:AP$9),0))</f>
        <v>#VALUE!</v>
      </c>
      <c r="CI50" s="16" t="str">
        <f t="shared" si="53"/>
        <v/>
      </c>
      <c r="CJ50" s="105">
        <f t="shared" si="17"/>
        <v>0</v>
      </c>
      <c r="CK50" s="105">
        <f t="shared" si="18"/>
        <v>0</v>
      </c>
      <c r="CL50" s="105">
        <f t="shared" si="19"/>
        <v>0</v>
      </c>
      <c r="CM50" s="105">
        <f t="shared" si="20"/>
        <v>0</v>
      </c>
      <c r="CN50" s="105">
        <f t="shared" si="21"/>
        <v>0</v>
      </c>
      <c r="CO50" s="105">
        <f t="shared" si="22"/>
        <v>0</v>
      </c>
      <c r="CP50" s="105">
        <f t="shared" si="23"/>
        <v>0</v>
      </c>
      <c r="CQ50" s="105">
        <f t="shared" si="24"/>
        <v>0</v>
      </c>
      <c r="CR50" s="105">
        <f t="shared" si="25"/>
        <v>0</v>
      </c>
      <c r="CS50" s="105">
        <f t="shared" si="26"/>
        <v>0</v>
      </c>
      <c r="CT50" s="105">
        <f t="shared" si="27"/>
        <v>0</v>
      </c>
      <c r="CU50" s="105">
        <f t="shared" si="28"/>
        <v>0</v>
      </c>
      <c r="CV50" s="105">
        <f t="shared" si="29"/>
        <v>0</v>
      </c>
      <c r="CW50" s="105">
        <f t="shared" si="30"/>
        <v>0</v>
      </c>
      <c r="CX50" s="105">
        <f t="shared" si="31"/>
        <v>0</v>
      </c>
      <c r="CY50" s="105">
        <f t="shared" si="32"/>
        <v>0</v>
      </c>
      <c r="CZ50" s="105">
        <f t="shared" si="33"/>
        <v>0</v>
      </c>
      <c r="DA50" s="105">
        <f t="shared" si="34"/>
        <v>0</v>
      </c>
      <c r="DB50" s="105">
        <f t="shared" si="35"/>
        <v>0</v>
      </c>
      <c r="DC50" s="105">
        <f t="shared" si="36"/>
        <v>0</v>
      </c>
      <c r="DD50" s="105">
        <f t="shared" si="37"/>
        <v>0</v>
      </c>
      <c r="DE50" s="105">
        <f t="shared" si="38"/>
        <v>0</v>
      </c>
      <c r="DF50" s="105">
        <f t="shared" si="39"/>
        <v>0</v>
      </c>
      <c r="DG50" s="105">
        <f t="shared" si="40"/>
        <v>0</v>
      </c>
      <c r="DH50" s="105">
        <f t="shared" si="41"/>
        <v>0</v>
      </c>
      <c r="DI50" s="105">
        <f t="shared" si="42"/>
        <v>0</v>
      </c>
      <c r="DJ50" s="105">
        <f t="shared" si="43"/>
        <v>0</v>
      </c>
      <c r="DK50" s="105">
        <f t="shared" si="44"/>
        <v>0</v>
      </c>
      <c r="DL50" s="105">
        <f t="shared" si="45"/>
        <v>0</v>
      </c>
      <c r="DM50" s="105">
        <f t="shared" si="46"/>
        <v>0</v>
      </c>
      <c r="DN50" s="105">
        <f t="shared" si="47"/>
        <v>0</v>
      </c>
      <c r="DO50" s="105">
        <f t="shared" si="48"/>
        <v>0</v>
      </c>
      <c r="DP50" s="105">
        <f t="shared" si="49"/>
        <v>0</v>
      </c>
      <c r="DQ50" s="105">
        <f t="shared" si="50"/>
        <v>0</v>
      </c>
      <c r="DR50" s="105">
        <f t="shared" si="51"/>
        <v>0</v>
      </c>
      <c r="DS50" s="105">
        <f t="shared" si="52"/>
        <v>0</v>
      </c>
    </row>
    <row r="51" spans="10:16347" x14ac:dyDescent="0.3">
      <c r="J51" s="16" t="str">
        <f>'6. Patients'!C26</f>
        <v/>
      </c>
      <c r="K51" s="16"/>
      <c r="L51" s="208" t="e">
        <f t="shared" si="54"/>
        <v>#VALUE!</v>
      </c>
      <c r="M51" s="208" t="e">
        <f t="shared" si="55"/>
        <v>#VALUE!</v>
      </c>
      <c r="N51" s="208" t="e">
        <f t="shared" si="56"/>
        <v>#VALUE!</v>
      </c>
      <c r="O51" s="208" t="e">
        <f t="shared" si="82"/>
        <v>#VALUE!</v>
      </c>
      <c r="P51" s="208" t="e">
        <f t="shared" si="83"/>
        <v>#VALUE!</v>
      </c>
      <c r="Q51" s="208" t="e">
        <f t="shared" si="84"/>
        <v>#VALUE!</v>
      </c>
      <c r="R51" s="208" t="e">
        <f t="shared" si="85"/>
        <v>#VALUE!</v>
      </c>
      <c r="S51" s="208" t="e">
        <f t="shared" si="86"/>
        <v>#VALUE!</v>
      </c>
      <c r="T51" s="208" t="e">
        <f t="shared" si="87"/>
        <v>#VALUE!</v>
      </c>
      <c r="U51" s="208" t="e">
        <f t="shared" si="88"/>
        <v>#VALUE!</v>
      </c>
      <c r="V51" s="208" t="e">
        <f t="shared" si="89"/>
        <v>#VALUE!</v>
      </c>
      <c r="W51" s="208" t="e">
        <f t="shared" si="57"/>
        <v>#VALUE!</v>
      </c>
      <c r="X51" s="208" t="e">
        <f t="shared" si="58"/>
        <v>#VALUE!</v>
      </c>
      <c r="Y51" s="208" t="e">
        <f t="shared" si="59"/>
        <v>#VALUE!</v>
      </c>
      <c r="Z51" s="208" t="e">
        <f t="shared" si="60"/>
        <v>#VALUE!</v>
      </c>
      <c r="AA51" s="208" t="e">
        <f t="shared" si="61"/>
        <v>#VALUE!</v>
      </c>
      <c r="AB51" s="208" t="e">
        <f t="shared" si="62"/>
        <v>#VALUE!</v>
      </c>
      <c r="AC51" s="208" t="e">
        <f t="shared" si="63"/>
        <v>#VALUE!</v>
      </c>
      <c r="AD51" s="208" t="e">
        <f t="shared" si="64"/>
        <v>#VALUE!</v>
      </c>
      <c r="AE51" s="208" t="e">
        <f t="shared" si="65"/>
        <v>#VALUE!</v>
      </c>
      <c r="AF51" s="208" t="e">
        <f t="shared" si="66"/>
        <v>#VALUE!</v>
      </c>
      <c r="AG51" s="208" t="e">
        <f t="shared" si="67"/>
        <v>#VALUE!</v>
      </c>
      <c r="AH51" s="208" t="e">
        <f t="shared" si="68"/>
        <v>#VALUE!</v>
      </c>
      <c r="AI51" s="208" t="e">
        <f t="shared" si="69"/>
        <v>#VALUE!</v>
      </c>
      <c r="AJ51" s="208" t="e">
        <f t="shared" si="70"/>
        <v>#VALUE!</v>
      </c>
      <c r="AK51" s="208" t="e">
        <f t="shared" si="71"/>
        <v>#VALUE!</v>
      </c>
      <c r="AL51" s="208" t="e">
        <f t="shared" si="72"/>
        <v>#VALUE!</v>
      </c>
      <c r="AM51" s="208" t="e">
        <f t="shared" si="73"/>
        <v>#VALUE!</v>
      </c>
      <c r="AN51" s="208" t="e">
        <f t="shared" si="74"/>
        <v>#VALUE!</v>
      </c>
      <c r="AO51" s="208" t="e">
        <f t="shared" si="75"/>
        <v>#VALUE!</v>
      </c>
      <c r="AP51" s="208" t="e">
        <f t="shared" si="76"/>
        <v>#VALUE!</v>
      </c>
      <c r="AQ51" s="208" t="e">
        <f t="shared" si="77"/>
        <v>#VALUE!</v>
      </c>
      <c r="AR51" s="208" t="e">
        <f t="shared" si="78"/>
        <v>#VALUE!</v>
      </c>
      <c r="AS51" s="208" t="e">
        <f t="shared" si="79"/>
        <v>#VALUE!</v>
      </c>
      <c r="AT51" s="208" t="e">
        <f t="shared" si="80"/>
        <v>#VALUE!</v>
      </c>
      <c r="AU51" s="208" t="e">
        <f t="shared" si="81"/>
        <v>#VALUE!</v>
      </c>
      <c r="AW51" s="16" t="str">
        <f t="shared" si="16"/>
        <v/>
      </c>
      <c r="AX51" s="105" t="e">
        <f>-MIN(SUMPRODUCT(--($E$9:$E$28&lt;=AX$33),--($B$9:$B$28=$J$34),--($F$9:$F$28&gt;=AX$33),--($C$9:$C$28=$AW51),$H$9:$H$28,K$9:K$28),VLOOKUP($AW51,'6. Patients'!$C$10:$AQ$39,COLUMNS('6. Patients'!$C$9:G$9),0))</f>
        <v>#VALUE!</v>
      </c>
      <c r="AY51" s="105" t="e">
        <f>-MIN(SUMPRODUCT(--($E$9:$E$28&lt;=AY$33),--($B$9:$B$28=$J$34),--($F$9:$F$28&gt;=AY$33),--($C$9:$C$28=$AW51),$H$9:$H$28,L$9:L$28),VLOOKUP($AW51,'6. Patients'!$C$10:$AQ$39,COLUMNS('6. Patients'!$C$9:H$9),0))</f>
        <v>#VALUE!</v>
      </c>
      <c r="AZ51" s="105" t="e">
        <f>-MIN(SUMPRODUCT(--($E$9:$E$28&lt;=AZ$33),--($B$9:$B$28=$J$34),--($F$9:$F$28&gt;=AZ$33),--($C$9:$C$28=$AW51),$H$9:$H$28,M$9:M$28),VLOOKUP($AW51,'6. Patients'!$C$10:$AQ$39,COLUMNS('6. Patients'!$C$9:I$9),0))</f>
        <v>#VALUE!</v>
      </c>
      <c r="BA51" s="105" t="e">
        <f>-MIN(SUMPRODUCT(--($E$9:$E$28&lt;=BA$33),--($B$9:$B$28=$J$34),--($F$9:$F$28&gt;=BA$33),--($C$9:$C$28=$AW51),$H$9:$H$28,N$9:N$28),VLOOKUP($AW51,'6. Patients'!$C$10:$AQ$39,COLUMNS('6. Patients'!$C$9:J$9),0))</f>
        <v>#VALUE!</v>
      </c>
      <c r="BB51" s="105" t="e">
        <f>-MIN(SUMPRODUCT(--($E$9:$E$28&lt;=BB$33),--($B$9:$B$28=$J$34),--($F$9:$F$28&gt;=BB$33),--($C$9:$C$28=$AW51),$H$9:$H$28,O$9:O$28),VLOOKUP($AW51,'6. Patients'!$C$10:$AQ$39,COLUMNS('6. Patients'!$C$9:K$9),0))</f>
        <v>#VALUE!</v>
      </c>
      <c r="BC51" s="105" t="e">
        <f>-MIN(SUMPRODUCT(--($E$9:$E$28&lt;=BC$33),--($B$9:$B$28=$J$34),--($F$9:$F$28&gt;=BC$33),--($C$9:$C$28=$AW51),$H$9:$H$28,P$9:P$28),VLOOKUP($AW51,'6. Patients'!$C$10:$AQ$39,COLUMNS('6. Patients'!$C$9:L$9),0))</f>
        <v>#VALUE!</v>
      </c>
      <c r="BD51" s="105" t="e">
        <f>-MIN(SUMPRODUCT(--($E$9:$E$28&lt;=BD$33),--($B$9:$B$28=$J$34),--($F$9:$F$28&gt;=BD$33),--($C$9:$C$28=$AW51),$H$9:$H$28,Q$9:Q$28),VLOOKUP($AW51,'6. Patients'!$C$10:$AQ$39,COLUMNS('6. Patients'!$C$9:M$9),0))</f>
        <v>#VALUE!</v>
      </c>
      <c r="BE51" s="105" t="e">
        <f>-MIN(SUMPRODUCT(--($E$9:$E$28&lt;=BE$33),--($B$9:$B$28=$J$34),--($F$9:$F$28&gt;=BE$33),--($C$9:$C$28=$AW51),$H$9:$H$28,R$9:R$28),VLOOKUP($AW51,'6. Patients'!$C$10:$AQ$39,COLUMNS('6. Patients'!$C$9:N$9),0))</f>
        <v>#VALUE!</v>
      </c>
      <c r="BF51" s="105" t="e">
        <f>-MIN(SUMPRODUCT(--($E$9:$E$28&lt;=BF$33),--($B$9:$B$28=$J$34),--($F$9:$F$28&gt;=BF$33),--($C$9:$C$28=$AW51),$H$9:$H$28,S$9:S$28),VLOOKUP($AW51,'6. Patients'!$C$10:$AQ$39,COLUMNS('6. Patients'!$C$9:O$9),0))</f>
        <v>#VALUE!</v>
      </c>
      <c r="BG51" s="105" t="e">
        <f>-MIN(SUMPRODUCT(--($E$9:$E$28&lt;=BG$33),--($B$9:$B$28=$J$34),--($F$9:$F$28&gt;=BG$33),--($C$9:$C$28=$AW51),$H$9:$H$28,T$9:T$28),VLOOKUP($AW51,'6. Patients'!$C$10:$AQ$39,COLUMNS('6. Patients'!$C$9:P$9),0))</f>
        <v>#VALUE!</v>
      </c>
      <c r="BH51" s="105" t="e">
        <f>-MIN(SUMPRODUCT(--($E$9:$E$28&lt;=BH$33),--($B$9:$B$28=$J$34),--($F$9:$F$28&gt;=BH$33),--($C$9:$C$28=$AW51),$H$9:$H$28,U$9:U$28),VLOOKUP($AW51,'6. Patients'!$C$10:$AQ$39,COLUMNS('6. Patients'!$C$9:Q$9),0))</f>
        <v>#VALUE!</v>
      </c>
      <c r="BI51" s="105" t="e">
        <f>-MIN(SUMPRODUCT(--($E$9:$E$28&lt;=BI$33),--($B$9:$B$28=$J$34),--($F$9:$F$28&gt;=BI$33),--($C$9:$C$28=$AW51),$H$9:$H$28,V$9:V$28),VLOOKUP($AW51,'6. Patients'!$C$10:$AQ$39,COLUMNS('6. Patients'!$C$9:R$9),0))</f>
        <v>#VALUE!</v>
      </c>
      <c r="BJ51" s="105" t="e">
        <f>-MIN(SUMPRODUCT(--($E$9:$E$28&lt;=BJ$33),--($B$9:$B$28=$J$34),--($F$9:$F$28&gt;=BJ$33),--($C$9:$C$28=$AW51),$H$9:$H$28,W$9:W$28),VLOOKUP($AW51,'6. Patients'!$C$10:$AQ$39,COLUMNS('6. Patients'!$C$9:S$9),0))</f>
        <v>#VALUE!</v>
      </c>
      <c r="BK51" s="105" t="e">
        <f>-MIN(SUMPRODUCT(--($E$9:$E$28&lt;=BK$33),--($B$9:$B$28=$J$34),--($F$9:$F$28&gt;=BK$33),--($C$9:$C$28=$AW51),$H$9:$H$28,X$9:X$28),VLOOKUP($AW51,'6. Patients'!$C$10:$AQ$39,COLUMNS('6. Patients'!$C$9:T$9),0))</f>
        <v>#VALUE!</v>
      </c>
      <c r="BL51" s="105" t="e">
        <f>-MIN(SUMPRODUCT(--($E$9:$E$28&lt;=BL$33),--($B$9:$B$28=$J$34),--($F$9:$F$28&gt;=BL$33),--($C$9:$C$28=$AW51),$H$9:$H$28,Y$9:Y$28),VLOOKUP($AW51,'6. Patients'!$C$10:$AQ$39,COLUMNS('6. Patients'!$C$9:U$9),0))</f>
        <v>#VALUE!</v>
      </c>
      <c r="BM51" s="105" t="e">
        <f>-MIN(SUMPRODUCT(--($E$9:$E$28&lt;=BM$33),--($B$9:$B$28=$J$34),--($F$9:$F$28&gt;=BM$33),--($C$9:$C$28=$AW51),$H$9:$H$28,Z$9:Z$28),VLOOKUP($AW51,'6. Patients'!$C$10:$AQ$39,COLUMNS('6. Patients'!$C$9:V$9),0))</f>
        <v>#VALUE!</v>
      </c>
      <c r="BN51" s="105" t="e">
        <f>-MIN(SUMPRODUCT(--($E$9:$E$28&lt;=BN$33),--($B$9:$B$28=$J$34),--($F$9:$F$28&gt;=BN$33),--($C$9:$C$28=$AW51),$H$9:$H$28,AA$9:AA$28),VLOOKUP($AW51,'6. Patients'!$C$10:$AQ$39,COLUMNS('6. Patients'!$C$9:W$9),0))</f>
        <v>#VALUE!</v>
      </c>
      <c r="BO51" s="105" t="e">
        <f>-MIN(SUMPRODUCT(--($E$9:$E$28&lt;=BO$33),--($B$9:$B$28=$J$34),--($F$9:$F$28&gt;=BO$33),--($C$9:$C$28=$AW51),$H$9:$H$28,AB$9:AB$28),VLOOKUP($AW51,'6. Patients'!$C$10:$AQ$39,COLUMNS('6. Patients'!$C$9:X$9),0))</f>
        <v>#VALUE!</v>
      </c>
      <c r="BP51" s="105" t="e">
        <f>-MIN(SUMPRODUCT(--($E$9:$E$28&lt;=BP$33),--($B$9:$B$28=$J$34),--($F$9:$F$28&gt;=BP$33),--($C$9:$C$28=$AW51),$H$9:$H$28,AC$9:AC$28),VLOOKUP($AW51,'6. Patients'!$C$10:$AQ$39,COLUMNS('6. Patients'!$C$9:Y$9),0))</f>
        <v>#VALUE!</v>
      </c>
      <c r="BQ51" s="105" t="e">
        <f>-MIN(SUMPRODUCT(--($E$9:$E$28&lt;=BQ$33),--($B$9:$B$28=$J$34),--($F$9:$F$28&gt;=BQ$33),--($C$9:$C$28=$AW51),$H$9:$H$28,AD$9:AD$28),VLOOKUP($AW51,'6. Patients'!$C$10:$AQ$39,COLUMNS('6. Patients'!$C$9:Z$9),0))</f>
        <v>#VALUE!</v>
      </c>
      <c r="BR51" s="105" t="e">
        <f>-MIN(SUMPRODUCT(--($E$9:$E$28&lt;=BR$33),--($B$9:$B$28=$J$34),--($F$9:$F$28&gt;=BR$33),--($C$9:$C$28=$AW51),$H$9:$H$28,AE$9:AE$28),VLOOKUP($AW51,'6. Patients'!$C$10:$AQ$39,COLUMNS('6. Patients'!$C$9:AA$9),0))</f>
        <v>#VALUE!</v>
      </c>
      <c r="BS51" s="105" t="e">
        <f>-MIN(SUMPRODUCT(--($E$9:$E$28&lt;=BS$33),--($B$9:$B$28=$J$34),--($F$9:$F$28&gt;=BS$33),--($C$9:$C$28=$AW51),$H$9:$H$28,AF$9:AF$28),VLOOKUP($AW51,'6. Patients'!$C$10:$AQ$39,COLUMNS('6. Patients'!$C$9:AB$9),0))</f>
        <v>#VALUE!</v>
      </c>
      <c r="BT51" s="105" t="e">
        <f>-MIN(SUMPRODUCT(--($E$9:$E$28&lt;=BT$33),--($B$9:$B$28=$J$34),--($F$9:$F$28&gt;=BT$33),--($C$9:$C$28=$AW51),$H$9:$H$28,AG$9:AG$28),VLOOKUP($AW51,'6. Patients'!$C$10:$AQ$39,COLUMNS('6. Patients'!$C$9:AC$9),0))</f>
        <v>#VALUE!</v>
      </c>
      <c r="BU51" s="105" t="e">
        <f>-MIN(SUMPRODUCT(--($E$9:$E$28&lt;=BU$33),--($B$9:$B$28=$J$34),--($F$9:$F$28&gt;=BU$33),--($C$9:$C$28=$AW51),$H$9:$H$28,AH$9:AH$28),VLOOKUP($AW51,'6. Patients'!$C$10:$AQ$39,COLUMNS('6. Patients'!$C$9:AD$9),0))</f>
        <v>#VALUE!</v>
      </c>
      <c r="BV51" s="105" t="e">
        <f>-MIN(SUMPRODUCT(--($E$9:$E$28&lt;=BV$33),--($B$9:$B$28=$J$34),--($F$9:$F$28&gt;=BV$33),--($C$9:$C$28=$AW51),$H$9:$H$28,AI$9:AI$28),VLOOKUP($AW51,'6. Patients'!$C$10:$AQ$39,COLUMNS('6. Patients'!$C$9:AE$9),0))</f>
        <v>#VALUE!</v>
      </c>
      <c r="BW51" s="105" t="e">
        <f>-MIN(SUMPRODUCT(--($E$9:$E$28&lt;=BW$33),--($B$9:$B$28=$J$34),--($F$9:$F$28&gt;=BW$33),--($C$9:$C$28=$AW51),$H$9:$H$28,AJ$9:AJ$28),VLOOKUP($AW51,'6. Patients'!$C$10:$AQ$39,COLUMNS('6. Patients'!$C$9:AF$9),0))</f>
        <v>#VALUE!</v>
      </c>
      <c r="BX51" s="105" t="e">
        <f>-MIN(SUMPRODUCT(--($E$9:$E$28&lt;=BX$33),--($B$9:$B$28=$J$34),--($F$9:$F$28&gt;=BX$33),--($C$9:$C$28=$AW51),$H$9:$H$28,AK$9:AK$28),VLOOKUP($AW51,'6. Patients'!$C$10:$AQ$39,COLUMNS('6. Patients'!$C$9:AG$9),0))</f>
        <v>#VALUE!</v>
      </c>
      <c r="BY51" s="105" t="e">
        <f>-MIN(SUMPRODUCT(--($E$9:$E$28&lt;=BY$33),--($B$9:$B$28=$J$34),--($F$9:$F$28&gt;=BY$33),--($C$9:$C$28=$AW51),$H$9:$H$28,AL$9:AL$28),VLOOKUP($AW51,'6. Patients'!$C$10:$AQ$39,COLUMNS('6. Patients'!$C$9:AH$9),0))</f>
        <v>#VALUE!</v>
      </c>
      <c r="BZ51" s="105" t="e">
        <f>-MIN(SUMPRODUCT(--($E$9:$E$28&lt;=BZ$33),--($B$9:$B$28=$J$34),--($F$9:$F$28&gt;=BZ$33),--($C$9:$C$28=$AW51),$H$9:$H$28,AM$9:AM$28),VLOOKUP($AW51,'6. Patients'!$C$10:$AQ$39,COLUMNS('6. Patients'!$C$9:AI$9),0))</f>
        <v>#VALUE!</v>
      </c>
      <c r="CA51" s="105" t="e">
        <f>-MIN(SUMPRODUCT(--($E$9:$E$28&lt;=CA$33),--($B$9:$B$28=$J$34),--($F$9:$F$28&gt;=CA$33),--($C$9:$C$28=$AW51),$H$9:$H$28,AN$9:AN$28),VLOOKUP($AW51,'6. Patients'!$C$10:$AQ$39,COLUMNS('6. Patients'!$C$9:AJ$9),0))</f>
        <v>#VALUE!</v>
      </c>
      <c r="CB51" s="105" t="e">
        <f>-MIN(SUMPRODUCT(--($E$9:$E$28&lt;=CB$33),--($B$9:$B$28=$J$34),--($F$9:$F$28&gt;=CB$33),--($C$9:$C$28=$AW51),$H$9:$H$28,AO$9:AO$28),VLOOKUP($AW51,'6. Patients'!$C$10:$AQ$39,COLUMNS('6. Patients'!$C$9:AK$9),0))</f>
        <v>#VALUE!</v>
      </c>
      <c r="CC51" s="105" t="e">
        <f>-MIN(SUMPRODUCT(--($E$9:$E$28&lt;=CC$33),--($B$9:$B$28=$J$34),--($F$9:$F$28&gt;=CC$33),--($C$9:$C$28=$AW51),$H$9:$H$28,AP$9:AP$28),VLOOKUP($AW51,'6. Patients'!$C$10:$AQ$39,COLUMNS('6. Patients'!$C$9:AL$9),0))</f>
        <v>#VALUE!</v>
      </c>
      <c r="CD51" s="105" t="e">
        <f>-MIN(SUMPRODUCT(--($E$9:$E$28&lt;=CD$33),--($B$9:$B$28=$J$34),--($F$9:$F$28&gt;=CD$33),--($C$9:$C$28=$AW51),$H$9:$H$28,AQ$9:AQ$28),VLOOKUP($AW51,'6. Patients'!$C$10:$AQ$39,COLUMNS('6. Patients'!$C$9:AM$9),0))</f>
        <v>#VALUE!</v>
      </c>
      <c r="CE51" s="105" t="e">
        <f>-MIN(SUMPRODUCT(--($E$9:$E$28&lt;=CE$33),--($B$9:$B$28=$J$34),--($F$9:$F$28&gt;=CE$33),--($C$9:$C$28=$AW51),$H$9:$H$28,AR$9:AR$28),VLOOKUP($AW51,'6. Patients'!$C$10:$AQ$39,COLUMNS('6. Patients'!$C$9:AN$9),0))</f>
        <v>#VALUE!</v>
      </c>
      <c r="CF51" s="105" t="e">
        <f>-MIN(SUMPRODUCT(--($E$9:$E$28&lt;=CF$33),--($B$9:$B$28=$J$34),--($F$9:$F$28&gt;=CF$33),--($C$9:$C$28=$AW51),$H$9:$H$28,AS$9:AS$28),VLOOKUP($AW51,'6. Patients'!$C$10:$AQ$39,COLUMNS('6. Patients'!$C$9:AO$9),0))</f>
        <v>#VALUE!</v>
      </c>
      <c r="CG51" s="105" t="e">
        <f>-MIN(SUMPRODUCT(--($E$9:$E$28&lt;=CG$33),--($B$9:$B$28=$J$34),--($F$9:$F$28&gt;=CG$33),--($C$9:$C$28=$AW51),$H$9:$H$28,AT$9:AT$28),VLOOKUP($AW51,'6. Patients'!$C$10:$AQ$39,COLUMNS('6. Patients'!$C$9:AP$9),0))</f>
        <v>#VALUE!</v>
      </c>
      <c r="CI51" s="16" t="str">
        <f t="shared" si="53"/>
        <v/>
      </c>
      <c r="CJ51" s="105">
        <f t="shared" si="17"/>
        <v>0</v>
      </c>
      <c r="CK51" s="105">
        <f t="shared" si="18"/>
        <v>0</v>
      </c>
      <c r="CL51" s="105">
        <f t="shared" si="19"/>
        <v>0</v>
      </c>
      <c r="CM51" s="105">
        <f t="shared" si="20"/>
        <v>0</v>
      </c>
      <c r="CN51" s="105">
        <f t="shared" si="21"/>
        <v>0</v>
      </c>
      <c r="CO51" s="105">
        <f t="shared" si="22"/>
        <v>0</v>
      </c>
      <c r="CP51" s="105">
        <f t="shared" si="23"/>
        <v>0</v>
      </c>
      <c r="CQ51" s="105">
        <f t="shared" si="24"/>
        <v>0</v>
      </c>
      <c r="CR51" s="105">
        <f t="shared" si="25"/>
        <v>0</v>
      </c>
      <c r="CS51" s="105">
        <f t="shared" si="26"/>
        <v>0</v>
      </c>
      <c r="CT51" s="105">
        <f t="shared" si="27"/>
        <v>0</v>
      </c>
      <c r="CU51" s="105">
        <f t="shared" si="28"/>
        <v>0</v>
      </c>
      <c r="CV51" s="105">
        <f t="shared" si="29"/>
        <v>0</v>
      </c>
      <c r="CW51" s="105">
        <f t="shared" si="30"/>
        <v>0</v>
      </c>
      <c r="CX51" s="105">
        <f t="shared" si="31"/>
        <v>0</v>
      </c>
      <c r="CY51" s="105">
        <f t="shared" si="32"/>
        <v>0</v>
      </c>
      <c r="CZ51" s="105">
        <f t="shared" si="33"/>
        <v>0</v>
      </c>
      <c r="DA51" s="105">
        <f t="shared" si="34"/>
        <v>0</v>
      </c>
      <c r="DB51" s="105">
        <f t="shared" si="35"/>
        <v>0</v>
      </c>
      <c r="DC51" s="105">
        <f t="shared" si="36"/>
        <v>0</v>
      </c>
      <c r="DD51" s="105">
        <f t="shared" si="37"/>
        <v>0</v>
      </c>
      <c r="DE51" s="105">
        <f t="shared" si="38"/>
        <v>0</v>
      </c>
      <c r="DF51" s="105">
        <f t="shared" si="39"/>
        <v>0</v>
      </c>
      <c r="DG51" s="105">
        <f t="shared" si="40"/>
        <v>0</v>
      </c>
      <c r="DH51" s="105">
        <f t="shared" si="41"/>
        <v>0</v>
      </c>
      <c r="DI51" s="105">
        <f t="shared" si="42"/>
        <v>0</v>
      </c>
      <c r="DJ51" s="105">
        <f t="shared" si="43"/>
        <v>0</v>
      </c>
      <c r="DK51" s="105">
        <f t="shared" si="44"/>
        <v>0</v>
      </c>
      <c r="DL51" s="105">
        <f t="shared" si="45"/>
        <v>0</v>
      </c>
      <c r="DM51" s="105">
        <f t="shared" si="46"/>
        <v>0</v>
      </c>
      <c r="DN51" s="105">
        <f t="shared" si="47"/>
        <v>0</v>
      </c>
      <c r="DO51" s="105">
        <f t="shared" si="48"/>
        <v>0</v>
      </c>
      <c r="DP51" s="105">
        <f t="shared" si="49"/>
        <v>0</v>
      </c>
      <c r="DQ51" s="105">
        <f t="shared" si="50"/>
        <v>0</v>
      </c>
      <c r="DR51" s="105">
        <f t="shared" si="51"/>
        <v>0</v>
      </c>
      <c r="DS51" s="105">
        <f t="shared" si="52"/>
        <v>0</v>
      </c>
    </row>
    <row r="52" spans="10:16347" x14ac:dyDescent="0.3">
      <c r="J52" s="16" t="str">
        <f>'6. Patients'!C27</f>
        <v/>
      </c>
      <c r="K52" s="16"/>
      <c r="L52" s="208" t="e">
        <f t="shared" si="54"/>
        <v>#VALUE!</v>
      </c>
      <c r="M52" s="208" t="e">
        <f t="shared" si="55"/>
        <v>#VALUE!</v>
      </c>
      <c r="N52" s="208" t="e">
        <f t="shared" si="56"/>
        <v>#VALUE!</v>
      </c>
      <c r="O52" s="208" t="e">
        <f t="shared" si="82"/>
        <v>#VALUE!</v>
      </c>
      <c r="P52" s="208" t="e">
        <f t="shared" si="83"/>
        <v>#VALUE!</v>
      </c>
      <c r="Q52" s="208" t="e">
        <f t="shared" si="84"/>
        <v>#VALUE!</v>
      </c>
      <c r="R52" s="208" t="e">
        <f t="shared" si="85"/>
        <v>#VALUE!</v>
      </c>
      <c r="S52" s="208" t="e">
        <f t="shared" si="86"/>
        <v>#VALUE!</v>
      </c>
      <c r="T52" s="208" t="e">
        <f t="shared" si="87"/>
        <v>#VALUE!</v>
      </c>
      <c r="U52" s="208" t="e">
        <f t="shared" si="88"/>
        <v>#VALUE!</v>
      </c>
      <c r="V52" s="208" t="e">
        <f t="shared" si="89"/>
        <v>#VALUE!</v>
      </c>
      <c r="W52" s="208" t="e">
        <f t="shared" si="57"/>
        <v>#VALUE!</v>
      </c>
      <c r="X52" s="208" t="e">
        <f t="shared" si="58"/>
        <v>#VALUE!</v>
      </c>
      <c r="Y52" s="208" t="e">
        <f t="shared" si="59"/>
        <v>#VALUE!</v>
      </c>
      <c r="Z52" s="208" t="e">
        <f t="shared" si="60"/>
        <v>#VALUE!</v>
      </c>
      <c r="AA52" s="208" t="e">
        <f t="shared" si="61"/>
        <v>#VALUE!</v>
      </c>
      <c r="AB52" s="208" t="e">
        <f t="shared" si="62"/>
        <v>#VALUE!</v>
      </c>
      <c r="AC52" s="208" t="e">
        <f t="shared" si="63"/>
        <v>#VALUE!</v>
      </c>
      <c r="AD52" s="208" t="e">
        <f t="shared" si="64"/>
        <v>#VALUE!</v>
      </c>
      <c r="AE52" s="208" t="e">
        <f t="shared" si="65"/>
        <v>#VALUE!</v>
      </c>
      <c r="AF52" s="208" t="e">
        <f t="shared" si="66"/>
        <v>#VALUE!</v>
      </c>
      <c r="AG52" s="208" t="e">
        <f t="shared" si="67"/>
        <v>#VALUE!</v>
      </c>
      <c r="AH52" s="208" t="e">
        <f t="shared" si="68"/>
        <v>#VALUE!</v>
      </c>
      <c r="AI52" s="208" t="e">
        <f t="shared" si="69"/>
        <v>#VALUE!</v>
      </c>
      <c r="AJ52" s="208" t="e">
        <f t="shared" si="70"/>
        <v>#VALUE!</v>
      </c>
      <c r="AK52" s="208" t="e">
        <f t="shared" si="71"/>
        <v>#VALUE!</v>
      </c>
      <c r="AL52" s="208" t="e">
        <f t="shared" si="72"/>
        <v>#VALUE!</v>
      </c>
      <c r="AM52" s="208" t="e">
        <f t="shared" si="73"/>
        <v>#VALUE!</v>
      </c>
      <c r="AN52" s="208" t="e">
        <f t="shared" si="74"/>
        <v>#VALUE!</v>
      </c>
      <c r="AO52" s="208" t="e">
        <f t="shared" si="75"/>
        <v>#VALUE!</v>
      </c>
      <c r="AP52" s="208" t="e">
        <f t="shared" si="76"/>
        <v>#VALUE!</v>
      </c>
      <c r="AQ52" s="208" t="e">
        <f t="shared" si="77"/>
        <v>#VALUE!</v>
      </c>
      <c r="AR52" s="208" t="e">
        <f t="shared" si="78"/>
        <v>#VALUE!</v>
      </c>
      <c r="AS52" s="208" t="e">
        <f t="shared" si="79"/>
        <v>#VALUE!</v>
      </c>
      <c r="AT52" s="208" t="e">
        <f t="shared" si="80"/>
        <v>#VALUE!</v>
      </c>
      <c r="AU52" s="208" t="e">
        <f t="shared" si="81"/>
        <v>#VALUE!</v>
      </c>
      <c r="AW52" s="16" t="str">
        <f t="shared" si="16"/>
        <v/>
      </c>
      <c r="AX52" s="105" t="e">
        <f>-MIN(SUMPRODUCT(--($E$9:$E$28&lt;=AX$33),--($B$9:$B$28=$J$34),--($F$9:$F$28&gt;=AX$33),--($C$9:$C$28=$AW52),$H$9:$H$28,K$9:K$28),VLOOKUP($AW52,'6. Patients'!$C$10:$AQ$39,COLUMNS('6. Patients'!$C$9:G$9),0))</f>
        <v>#VALUE!</v>
      </c>
      <c r="AY52" s="105" t="e">
        <f>-MIN(SUMPRODUCT(--($E$9:$E$28&lt;=AY$33),--($B$9:$B$28=$J$34),--($F$9:$F$28&gt;=AY$33),--($C$9:$C$28=$AW52),$H$9:$H$28,L$9:L$28),VLOOKUP($AW52,'6. Patients'!$C$10:$AQ$39,COLUMNS('6. Patients'!$C$9:H$9),0))</f>
        <v>#VALUE!</v>
      </c>
      <c r="AZ52" s="105" t="e">
        <f>-MIN(SUMPRODUCT(--($E$9:$E$28&lt;=AZ$33),--($B$9:$B$28=$J$34),--($F$9:$F$28&gt;=AZ$33),--($C$9:$C$28=$AW52),$H$9:$H$28,M$9:M$28),VLOOKUP($AW52,'6. Patients'!$C$10:$AQ$39,COLUMNS('6. Patients'!$C$9:I$9),0))</f>
        <v>#VALUE!</v>
      </c>
      <c r="BA52" s="105" t="e">
        <f>-MIN(SUMPRODUCT(--($E$9:$E$28&lt;=BA$33),--($B$9:$B$28=$J$34),--($F$9:$F$28&gt;=BA$33),--($C$9:$C$28=$AW52),$H$9:$H$28,N$9:N$28),VLOOKUP($AW52,'6. Patients'!$C$10:$AQ$39,COLUMNS('6. Patients'!$C$9:J$9),0))</f>
        <v>#VALUE!</v>
      </c>
      <c r="BB52" s="105" t="e">
        <f>-MIN(SUMPRODUCT(--($E$9:$E$28&lt;=BB$33),--($B$9:$B$28=$J$34),--($F$9:$F$28&gt;=BB$33),--($C$9:$C$28=$AW52),$H$9:$H$28,O$9:O$28),VLOOKUP($AW52,'6. Patients'!$C$10:$AQ$39,COLUMNS('6. Patients'!$C$9:K$9),0))</f>
        <v>#VALUE!</v>
      </c>
      <c r="BC52" s="105" t="e">
        <f>-MIN(SUMPRODUCT(--($E$9:$E$28&lt;=BC$33),--($B$9:$B$28=$J$34),--($F$9:$F$28&gt;=BC$33),--($C$9:$C$28=$AW52),$H$9:$H$28,P$9:P$28),VLOOKUP($AW52,'6. Patients'!$C$10:$AQ$39,COLUMNS('6. Patients'!$C$9:L$9),0))</f>
        <v>#VALUE!</v>
      </c>
      <c r="BD52" s="105" t="e">
        <f>-MIN(SUMPRODUCT(--($E$9:$E$28&lt;=BD$33),--($B$9:$B$28=$J$34),--($F$9:$F$28&gt;=BD$33),--($C$9:$C$28=$AW52),$H$9:$H$28,Q$9:Q$28),VLOOKUP($AW52,'6. Patients'!$C$10:$AQ$39,COLUMNS('6. Patients'!$C$9:M$9),0))</f>
        <v>#VALUE!</v>
      </c>
      <c r="BE52" s="105" t="e">
        <f>-MIN(SUMPRODUCT(--($E$9:$E$28&lt;=BE$33),--($B$9:$B$28=$J$34),--($F$9:$F$28&gt;=BE$33),--($C$9:$C$28=$AW52),$H$9:$H$28,R$9:R$28),VLOOKUP($AW52,'6. Patients'!$C$10:$AQ$39,COLUMNS('6. Patients'!$C$9:N$9),0))</f>
        <v>#VALUE!</v>
      </c>
      <c r="BF52" s="105" t="e">
        <f>-MIN(SUMPRODUCT(--($E$9:$E$28&lt;=BF$33),--($B$9:$B$28=$J$34),--($F$9:$F$28&gt;=BF$33),--($C$9:$C$28=$AW52),$H$9:$H$28,S$9:S$28),VLOOKUP($AW52,'6. Patients'!$C$10:$AQ$39,COLUMNS('6. Patients'!$C$9:O$9),0))</f>
        <v>#VALUE!</v>
      </c>
      <c r="BG52" s="105" t="e">
        <f>-MIN(SUMPRODUCT(--($E$9:$E$28&lt;=BG$33),--($B$9:$B$28=$J$34),--($F$9:$F$28&gt;=BG$33),--($C$9:$C$28=$AW52),$H$9:$H$28,T$9:T$28),VLOOKUP($AW52,'6. Patients'!$C$10:$AQ$39,COLUMNS('6. Patients'!$C$9:P$9),0))</f>
        <v>#VALUE!</v>
      </c>
      <c r="BH52" s="105" t="e">
        <f>-MIN(SUMPRODUCT(--($E$9:$E$28&lt;=BH$33),--($B$9:$B$28=$J$34),--($F$9:$F$28&gt;=BH$33),--($C$9:$C$28=$AW52),$H$9:$H$28,U$9:U$28),VLOOKUP($AW52,'6. Patients'!$C$10:$AQ$39,COLUMNS('6. Patients'!$C$9:Q$9),0))</f>
        <v>#VALUE!</v>
      </c>
      <c r="BI52" s="105" t="e">
        <f>-MIN(SUMPRODUCT(--($E$9:$E$28&lt;=BI$33),--($B$9:$B$28=$J$34),--($F$9:$F$28&gt;=BI$33),--($C$9:$C$28=$AW52),$H$9:$H$28,V$9:V$28),VLOOKUP($AW52,'6. Patients'!$C$10:$AQ$39,COLUMNS('6. Patients'!$C$9:R$9),0))</f>
        <v>#VALUE!</v>
      </c>
      <c r="BJ52" s="105" t="e">
        <f>-MIN(SUMPRODUCT(--($E$9:$E$28&lt;=BJ$33),--($B$9:$B$28=$J$34),--($F$9:$F$28&gt;=BJ$33),--($C$9:$C$28=$AW52),$H$9:$H$28,W$9:W$28),VLOOKUP($AW52,'6. Patients'!$C$10:$AQ$39,COLUMNS('6. Patients'!$C$9:S$9),0))</f>
        <v>#VALUE!</v>
      </c>
      <c r="BK52" s="105" t="e">
        <f>-MIN(SUMPRODUCT(--($E$9:$E$28&lt;=BK$33),--($B$9:$B$28=$J$34),--($F$9:$F$28&gt;=BK$33),--($C$9:$C$28=$AW52),$H$9:$H$28,X$9:X$28),VLOOKUP($AW52,'6. Patients'!$C$10:$AQ$39,COLUMNS('6. Patients'!$C$9:T$9),0))</f>
        <v>#VALUE!</v>
      </c>
      <c r="BL52" s="105" t="e">
        <f>-MIN(SUMPRODUCT(--($E$9:$E$28&lt;=BL$33),--($B$9:$B$28=$J$34),--($F$9:$F$28&gt;=BL$33),--($C$9:$C$28=$AW52),$H$9:$H$28,Y$9:Y$28),VLOOKUP($AW52,'6. Patients'!$C$10:$AQ$39,COLUMNS('6. Patients'!$C$9:U$9),0))</f>
        <v>#VALUE!</v>
      </c>
      <c r="BM52" s="105" t="e">
        <f>-MIN(SUMPRODUCT(--($E$9:$E$28&lt;=BM$33),--($B$9:$B$28=$J$34),--($F$9:$F$28&gt;=BM$33),--($C$9:$C$28=$AW52),$H$9:$H$28,Z$9:Z$28),VLOOKUP($AW52,'6. Patients'!$C$10:$AQ$39,COLUMNS('6. Patients'!$C$9:V$9),0))</f>
        <v>#VALUE!</v>
      </c>
      <c r="BN52" s="105" t="e">
        <f>-MIN(SUMPRODUCT(--($E$9:$E$28&lt;=BN$33),--($B$9:$B$28=$J$34),--($F$9:$F$28&gt;=BN$33),--($C$9:$C$28=$AW52),$H$9:$H$28,AA$9:AA$28),VLOOKUP($AW52,'6. Patients'!$C$10:$AQ$39,COLUMNS('6. Patients'!$C$9:W$9),0))</f>
        <v>#VALUE!</v>
      </c>
      <c r="BO52" s="105" t="e">
        <f>-MIN(SUMPRODUCT(--($E$9:$E$28&lt;=BO$33),--($B$9:$B$28=$J$34),--($F$9:$F$28&gt;=BO$33),--($C$9:$C$28=$AW52),$H$9:$H$28,AB$9:AB$28),VLOOKUP($AW52,'6. Patients'!$C$10:$AQ$39,COLUMNS('6. Patients'!$C$9:X$9),0))</f>
        <v>#VALUE!</v>
      </c>
      <c r="BP52" s="105" t="e">
        <f>-MIN(SUMPRODUCT(--($E$9:$E$28&lt;=BP$33),--($B$9:$B$28=$J$34),--($F$9:$F$28&gt;=BP$33),--($C$9:$C$28=$AW52),$H$9:$H$28,AC$9:AC$28),VLOOKUP($AW52,'6. Patients'!$C$10:$AQ$39,COLUMNS('6. Patients'!$C$9:Y$9),0))</f>
        <v>#VALUE!</v>
      </c>
      <c r="BQ52" s="105" t="e">
        <f>-MIN(SUMPRODUCT(--($E$9:$E$28&lt;=BQ$33),--($B$9:$B$28=$J$34),--($F$9:$F$28&gt;=BQ$33),--($C$9:$C$28=$AW52),$H$9:$H$28,AD$9:AD$28),VLOOKUP($AW52,'6. Patients'!$C$10:$AQ$39,COLUMNS('6. Patients'!$C$9:Z$9),0))</f>
        <v>#VALUE!</v>
      </c>
      <c r="BR52" s="105" t="e">
        <f>-MIN(SUMPRODUCT(--($E$9:$E$28&lt;=BR$33),--($B$9:$B$28=$J$34),--($F$9:$F$28&gt;=BR$33),--($C$9:$C$28=$AW52),$H$9:$H$28,AE$9:AE$28),VLOOKUP($AW52,'6. Patients'!$C$10:$AQ$39,COLUMNS('6. Patients'!$C$9:AA$9),0))</f>
        <v>#VALUE!</v>
      </c>
      <c r="BS52" s="105" t="e">
        <f>-MIN(SUMPRODUCT(--($E$9:$E$28&lt;=BS$33),--($B$9:$B$28=$J$34),--($F$9:$F$28&gt;=BS$33),--($C$9:$C$28=$AW52),$H$9:$H$28,AF$9:AF$28),VLOOKUP($AW52,'6. Patients'!$C$10:$AQ$39,COLUMNS('6. Patients'!$C$9:AB$9),0))</f>
        <v>#VALUE!</v>
      </c>
      <c r="BT52" s="105" t="e">
        <f>-MIN(SUMPRODUCT(--($E$9:$E$28&lt;=BT$33),--($B$9:$B$28=$J$34),--($F$9:$F$28&gt;=BT$33),--($C$9:$C$28=$AW52),$H$9:$H$28,AG$9:AG$28),VLOOKUP($AW52,'6. Patients'!$C$10:$AQ$39,COLUMNS('6. Patients'!$C$9:AC$9),0))</f>
        <v>#VALUE!</v>
      </c>
      <c r="BU52" s="105" t="e">
        <f>-MIN(SUMPRODUCT(--($E$9:$E$28&lt;=BU$33),--($B$9:$B$28=$J$34),--($F$9:$F$28&gt;=BU$33),--($C$9:$C$28=$AW52),$H$9:$H$28,AH$9:AH$28),VLOOKUP($AW52,'6. Patients'!$C$10:$AQ$39,COLUMNS('6. Patients'!$C$9:AD$9),0))</f>
        <v>#VALUE!</v>
      </c>
      <c r="BV52" s="105" t="e">
        <f>-MIN(SUMPRODUCT(--($E$9:$E$28&lt;=BV$33),--($B$9:$B$28=$J$34),--($F$9:$F$28&gt;=BV$33),--($C$9:$C$28=$AW52),$H$9:$H$28,AI$9:AI$28),VLOOKUP($AW52,'6. Patients'!$C$10:$AQ$39,COLUMNS('6. Patients'!$C$9:AE$9),0))</f>
        <v>#VALUE!</v>
      </c>
      <c r="BW52" s="105" t="e">
        <f>-MIN(SUMPRODUCT(--($E$9:$E$28&lt;=BW$33),--($B$9:$B$28=$J$34),--($F$9:$F$28&gt;=BW$33),--($C$9:$C$28=$AW52),$H$9:$H$28,AJ$9:AJ$28),VLOOKUP($AW52,'6. Patients'!$C$10:$AQ$39,COLUMNS('6. Patients'!$C$9:AF$9),0))</f>
        <v>#VALUE!</v>
      </c>
      <c r="BX52" s="105" t="e">
        <f>-MIN(SUMPRODUCT(--($E$9:$E$28&lt;=BX$33),--($B$9:$B$28=$J$34),--($F$9:$F$28&gt;=BX$33),--($C$9:$C$28=$AW52),$H$9:$H$28,AK$9:AK$28),VLOOKUP($AW52,'6. Patients'!$C$10:$AQ$39,COLUMNS('6. Patients'!$C$9:AG$9),0))</f>
        <v>#VALUE!</v>
      </c>
      <c r="BY52" s="105" t="e">
        <f>-MIN(SUMPRODUCT(--($E$9:$E$28&lt;=BY$33),--($B$9:$B$28=$J$34),--($F$9:$F$28&gt;=BY$33),--($C$9:$C$28=$AW52),$H$9:$H$28,AL$9:AL$28),VLOOKUP($AW52,'6. Patients'!$C$10:$AQ$39,COLUMNS('6. Patients'!$C$9:AH$9),0))</f>
        <v>#VALUE!</v>
      </c>
      <c r="BZ52" s="105" t="e">
        <f>-MIN(SUMPRODUCT(--($E$9:$E$28&lt;=BZ$33),--($B$9:$B$28=$J$34),--($F$9:$F$28&gt;=BZ$33),--($C$9:$C$28=$AW52),$H$9:$H$28,AM$9:AM$28),VLOOKUP($AW52,'6. Patients'!$C$10:$AQ$39,COLUMNS('6. Patients'!$C$9:AI$9),0))</f>
        <v>#VALUE!</v>
      </c>
      <c r="CA52" s="105" t="e">
        <f>-MIN(SUMPRODUCT(--($E$9:$E$28&lt;=CA$33),--($B$9:$B$28=$J$34),--($F$9:$F$28&gt;=CA$33),--($C$9:$C$28=$AW52),$H$9:$H$28,AN$9:AN$28),VLOOKUP($AW52,'6. Patients'!$C$10:$AQ$39,COLUMNS('6. Patients'!$C$9:AJ$9),0))</f>
        <v>#VALUE!</v>
      </c>
      <c r="CB52" s="105" t="e">
        <f>-MIN(SUMPRODUCT(--($E$9:$E$28&lt;=CB$33),--($B$9:$B$28=$J$34),--($F$9:$F$28&gt;=CB$33),--($C$9:$C$28=$AW52),$H$9:$H$28,AO$9:AO$28),VLOOKUP($AW52,'6. Patients'!$C$10:$AQ$39,COLUMNS('6. Patients'!$C$9:AK$9),0))</f>
        <v>#VALUE!</v>
      </c>
      <c r="CC52" s="105" t="e">
        <f>-MIN(SUMPRODUCT(--($E$9:$E$28&lt;=CC$33),--($B$9:$B$28=$J$34),--($F$9:$F$28&gt;=CC$33),--($C$9:$C$28=$AW52),$H$9:$H$28,AP$9:AP$28),VLOOKUP($AW52,'6. Patients'!$C$10:$AQ$39,COLUMNS('6. Patients'!$C$9:AL$9),0))</f>
        <v>#VALUE!</v>
      </c>
      <c r="CD52" s="105" t="e">
        <f>-MIN(SUMPRODUCT(--($E$9:$E$28&lt;=CD$33),--($B$9:$B$28=$J$34),--($F$9:$F$28&gt;=CD$33),--($C$9:$C$28=$AW52),$H$9:$H$28,AQ$9:AQ$28),VLOOKUP($AW52,'6. Patients'!$C$10:$AQ$39,COLUMNS('6. Patients'!$C$9:AM$9),0))</f>
        <v>#VALUE!</v>
      </c>
      <c r="CE52" s="105" t="e">
        <f>-MIN(SUMPRODUCT(--($E$9:$E$28&lt;=CE$33),--($B$9:$B$28=$J$34),--($F$9:$F$28&gt;=CE$33),--($C$9:$C$28=$AW52),$H$9:$H$28,AR$9:AR$28),VLOOKUP($AW52,'6. Patients'!$C$10:$AQ$39,COLUMNS('6. Patients'!$C$9:AN$9),0))</f>
        <v>#VALUE!</v>
      </c>
      <c r="CF52" s="105" t="e">
        <f>-MIN(SUMPRODUCT(--($E$9:$E$28&lt;=CF$33),--($B$9:$B$28=$J$34),--($F$9:$F$28&gt;=CF$33),--($C$9:$C$28=$AW52),$H$9:$H$28,AS$9:AS$28),VLOOKUP($AW52,'6. Patients'!$C$10:$AQ$39,COLUMNS('6. Patients'!$C$9:AO$9),0))</f>
        <v>#VALUE!</v>
      </c>
      <c r="CG52" s="105" t="e">
        <f>-MIN(SUMPRODUCT(--($E$9:$E$28&lt;=CG$33),--($B$9:$B$28=$J$34),--($F$9:$F$28&gt;=CG$33),--($C$9:$C$28=$AW52),$H$9:$H$28,AT$9:AT$28),VLOOKUP($AW52,'6. Patients'!$C$10:$AQ$39,COLUMNS('6. Patients'!$C$9:AP$9),0))</f>
        <v>#VALUE!</v>
      </c>
      <c r="CI52" s="16" t="str">
        <f t="shared" si="53"/>
        <v/>
      </c>
      <c r="CJ52" s="105">
        <f t="shared" si="17"/>
        <v>0</v>
      </c>
      <c r="CK52" s="105">
        <f t="shared" si="18"/>
        <v>0</v>
      </c>
      <c r="CL52" s="105">
        <f t="shared" si="19"/>
        <v>0</v>
      </c>
      <c r="CM52" s="105">
        <f t="shared" si="20"/>
        <v>0</v>
      </c>
      <c r="CN52" s="105">
        <f t="shared" si="21"/>
        <v>0</v>
      </c>
      <c r="CO52" s="105">
        <f t="shared" si="22"/>
        <v>0</v>
      </c>
      <c r="CP52" s="105">
        <f t="shared" si="23"/>
        <v>0</v>
      </c>
      <c r="CQ52" s="105">
        <f t="shared" si="24"/>
        <v>0</v>
      </c>
      <c r="CR52" s="105">
        <f t="shared" si="25"/>
        <v>0</v>
      </c>
      <c r="CS52" s="105">
        <f t="shared" si="26"/>
        <v>0</v>
      </c>
      <c r="CT52" s="105">
        <f t="shared" si="27"/>
        <v>0</v>
      </c>
      <c r="CU52" s="105">
        <f t="shared" si="28"/>
        <v>0</v>
      </c>
      <c r="CV52" s="105">
        <f t="shared" si="29"/>
        <v>0</v>
      </c>
      <c r="CW52" s="105">
        <f t="shared" si="30"/>
        <v>0</v>
      </c>
      <c r="CX52" s="105">
        <f t="shared" si="31"/>
        <v>0</v>
      </c>
      <c r="CY52" s="105">
        <f t="shared" si="32"/>
        <v>0</v>
      </c>
      <c r="CZ52" s="105">
        <f t="shared" si="33"/>
        <v>0</v>
      </c>
      <c r="DA52" s="105">
        <f t="shared" si="34"/>
        <v>0</v>
      </c>
      <c r="DB52" s="105">
        <f t="shared" si="35"/>
        <v>0</v>
      </c>
      <c r="DC52" s="105">
        <f t="shared" si="36"/>
        <v>0</v>
      </c>
      <c r="DD52" s="105">
        <f t="shared" si="37"/>
        <v>0</v>
      </c>
      <c r="DE52" s="105">
        <f t="shared" si="38"/>
        <v>0</v>
      </c>
      <c r="DF52" s="105">
        <f t="shared" si="39"/>
        <v>0</v>
      </c>
      <c r="DG52" s="105">
        <f t="shared" si="40"/>
        <v>0</v>
      </c>
      <c r="DH52" s="105">
        <f t="shared" si="41"/>
        <v>0</v>
      </c>
      <c r="DI52" s="105">
        <f t="shared" si="42"/>
        <v>0</v>
      </c>
      <c r="DJ52" s="105">
        <f t="shared" si="43"/>
        <v>0</v>
      </c>
      <c r="DK52" s="105">
        <f t="shared" si="44"/>
        <v>0</v>
      </c>
      <c r="DL52" s="105">
        <f t="shared" si="45"/>
        <v>0</v>
      </c>
      <c r="DM52" s="105">
        <f t="shared" si="46"/>
        <v>0</v>
      </c>
      <c r="DN52" s="105">
        <f t="shared" si="47"/>
        <v>0</v>
      </c>
      <c r="DO52" s="105">
        <f t="shared" si="48"/>
        <v>0</v>
      </c>
      <c r="DP52" s="105">
        <f t="shared" si="49"/>
        <v>0</v>
      </c>
      <c r="DQ52" s="105">
        <f t="shared" si="50"/>
        <v>0</v>
      </c>
      <c r="DR52" s="105">
        <f t="shared" si="51"/>
        <v>0</v>
      </c>
      <c r="DS52" s="105">
        <f t="shared" si="52"/>
        <v>0</v>
      </c>
    </row>
    <row r="53" spans="10:16347" x14ac:dyDescent="0.3">
      <c r="J53" s="16" t="str">
        <f>'6. Patients'!C28</f>
        <v/>
      </c>
      <c r="K53" s="16"/>
      <c r="L53" s="208" t="e">
        <f t="shared" si="54"/>
        <v>#VALUE!</v>
      </c>
      <c r="M53" s="208" t="e">
        <f t="shared" si="55"/>
        <v>#VALUE!</v>
      </c>
      <c r="N53" s="208" t="e">
        <f t="shared" si="56"/>
        <v>#VALUE!</v>
      </c>
      <c r="O53" s="208" t="e">
        <f t="shared" si="82"/>
        <v>#VALUE!</v>
      </c>
      <c r="P53" s="208" t="e">
        <f t="shared" si="83"/>
        <v>#VALUE!</v>
      </c>
      <c r="Q53" s="208" t="e">
        <f t="shared" si="84"/>
        <v>#VALUE!</v>
      </c>
      <c r="R53" s="208" t="e">
        <f t="shared" si="85"/>
        <v>#VALUE!</v>
      </c>
      <c r="S53" s="208" t="e">
        <f t="shared" si="86"/>
        <v>#VALUE!</v>
      </c>
      <c r="T53" s="208" t="e">
        <f t="shared" si="87"/>
        <v>#VALUE!</v>
      </c>
      <c r="U53" s="208" t="e">
        <f t="shared" si="88"/>
        <v>#VALUE!</v>
      </c>
      <c r="V53" s="208" t="e">
        <f t="shared" si="89"/>
        <v>#VALUE!</v>
      </c>
      <c r="W53" s="208" t="e">
        <f t="shared" si="57"/>
        <v>#VALUE!</v>
      </c>
      <c r="X53" s="208" t="e">
        <f t="shared" si="58"/>
        <v>#VALUE!</v>
      </c>
      <c r="Y53" s="208" t="e">
        <f t="shared" si="59"/>
        <v>#VALUE!</v>
      </c>
      <c r="Z53" s="208" t="e">
        <f t="shared" si="60"/>
        <v>#VALUE!</v>
      </c>
      <c r="AA53" s="208" t="e">
        <f t="shared" si="61"/>
        <v>#VALUE!</v>
      </c>
      <c r="AB53" s="208" t="e">
        <f t="shared" si="62"/>
        <v>#VALUE!</v>
      </c>
      <c r="AC53" s="208" t="e">
        <f t="shared" si="63"/>
        <v>#VALUE!</v>
      </c>
      <c r="AD53" s="208" t="e">
        <f t="shared" si="64"/>
        <v>#VALUE!</v>
      </c>
      <c r="AE53" s="208" t="e">
        <f t="shared" si="65"/>
        <v>#VALUE!</v>
      </c>
      <c r="AF53" s="208" t="e">
        <f t="shared" si="66"/>
        <v>#VALUE!</v>
      </c>
      <c r="AG53" s="208" t="e">
        <f t="shared" si="67"/>
        <v>#VALUE!</v>
      </c>
      <c r="AH53" s="208" t="e">
        <f t="shared" si="68"/>
        <v>#VALUE!</v>
      </c>
      <c r="AI53" s="208" t="e">
        <f t="shared" si="69"/>
        <v>#VALUE!</v>
      </c>
      <c r="AJ53" s="208" t="e">
        <f t="shared" si="70"/>
        <v>#VALUE!</v>
      </c>
      <c r="AK53" s="208" t="e">
        <f t="shared" si="71"/>
        <v>#VALUE!</v>
      </c>
      <c r="AL53" s="208" t="e">
        <f t="shared" si="72"/>
        <v>#VALUE!</v>
      </c>
      <c r="AM53" s="208" t="e">
        <f t="shared" si="73"/>
        <v>#VALUE!</v>
      </c>
      <c r="AN53" s="208" t="e">
        <f t="shared" si="74"/>
        <v>#VALUE!</v>
      </c>
      <c r="AO53" s="208" t="e">
        <f t="shared" si="75"/>
        <v>#VALUE!</v>
      </c>
      <c r="AP53" s="208" t="e">
        <f t="shared" si="76"/>
        <v>#VALUE!</v>
      </c>
      <c r="AQ53" s="208" t="e">
        <f t="shared" si="77"/>
        <v>#VALUE!</v>
      </c>
      <c r="AR53" s="208" t="e">
        <f t="shared" si="78"/>
        <v>#VALUE!</v>
      </c>
      <c r="AS53" s="208" t="e">
        <f t="shared" si="79"/>
        <v>#VALUE!</v>
      </c>
      <c r="AT53" s="208" t="e">
        <f t="shared" si="80"/>
        <v>#VALUE!</v>
      </c>
      <c r="AU53" s="208" t="e">
        <f t="shared" si="81"/>
        <v>#VALUE!</v>
      </c>
      <c r="AW53" s="16" t="str">
        <f t="shared" si="16"/>
        <v/>
      </c>
      <c r="AX53" s="105" t="e">
        <f>-MIN(SUMPRODUCT(--($E$9:$E$28&lt;=AX$33),--($B$9:$B$28=$J$34),--($F$9:$F$28&gt;=AX$33),--($C$9:$C$28=$AW53),$H$9:$H$28,K$9:K$28),VLOOKUP($AW53,'6. Patients'!$C$10:$AQ$39,COLUMNS('6. Patients'!$C$9:G$9),0))</f>
        <v>#VALUE!</v>
      </c>
      <c r="AY53" s="105" t="e">
        <f>-MIN(SUMPRODUCT(--($E$9:$E$28&lt;=AY$33),--($B$9:$B$28=$J$34),--($F$9:$F$28&gt;=AY$33),--($C$9:$C$28=$AW53),$H$9:$H$28,L$9:L$28),VLOOKUP($AW53,'6. Patients'!$C$10:$AQ$39,COLUMNS('6. Patients'!$C$9:H$9),0))</f>
        <v>#VALUE!</v>
      </c>
      <c r="AZ53" s="105" t="e">
        <f>-MIN(SUMPRODUCT(--($E$9:$E$28&lt;=AZ$33),--($B$9:$B$28=$J$34),--($F$9:$F$28&gt;=AZ$33),--($C$9:$C$28=$AW53),$H$9:$H$28,M$9:M$28),VLOOKUP($AW53,'6. Patients'!$C$10:$AQ$39,COLUMNS('6. Patients'!$C$9:I$9),0))</f>
        <v>#VALUE!</v>
      </c>
      <c r="BA53" s="105" t="e">
        <f>-MIN(SUMPRODUCT(--($E$9:$E$28&lt;=BA$33),--($B$9:$B$28=$J$34),--($F$9:$F$28&gt;=BA$33),--($C$9:$C$28=$AW53),$H$9:$H$28,N$9:N$28),VLOOKUP($AW53,'6. Patients'!$C$10:$AQ$39,COLUMNS('6. Patients'!$C$9:J$9),0))</f>
        <v>#VALUE!</v>
      </c>
      <c r="BB53" s="105" t="e">
        <f>-MIN(SUMPRODUCT(--($E$9:$E$28&lt;=BB$33),--($B$9:$B$28=$J$34),--($F$9:$F$28&gt;=BB$33),--($C$9:$C$28=$AW53),$H$9:$H$28,O$9:O$28),VLOOKUP($AW53,'6. Patients'!$C$10:$AQ$39,COLUMNS('6. Patients'!$C$9:K$9),0))</f>
        <v>#VALUE!</v>
      </c>
      <c r="BC53" s="105" t="e">
        <f>-MIN(SUMPRODUCT(--($E$9:$E$28&lt;=BC$33),--($B$9:$B$28=$J$34),--($F$9:$F$28&gt;=BC$33),--($C$9:$C$28=$AW53),$H$9:$H$28,P$9:P$28),VLOOKUP($AW53,'6. Patients'!$C$10:$AQ$39,COLUMNS('6. Patients'!$C$9:L$9),0))</f>
        <v>#VALUE!</v>
      </c>
      <c r="BD53" s="105" t="e">
        <f>-MIN(SUMPRODUCT(--($E$9:$E$28&lt;=BD$33),--($B$9:$B$28=$J$34),--($F$9:$F$28&gt;=BD$33),--($C$9:$C$28=$AW53),$H$9:$H$28,Q$9:Q$28),VLOOKUP($AW53,'6. Patients'!$C$10:$AQ$39,COLUMNS('6. Patients'!$C$9:M$9),0))</f>
        <v>#VALUE!</v>
      </c>
      <c r="BE53" s="105" t="e">
        <f>-MIN(SUMPRODUCT(--($E$9:$E$28&lt;=BE$33),--($B$9:$B$28=$J$34),--($F$9:$F$28&gt;=BE$33),--($C$9:$C$28=$AW53),$H$9:$H$28,R$9:R$28),VLOOKUP($AW53,'6. Patients'!$C$10:$AQ$39,COLUMNS('6. Patients'!$C$9:N$9),0))</f>
        <v>#VALUE!</v>
      </c>
      <c r="BF53" s="105" t="e">
        <f>-MIN(SUMPRODUCT(--($E$9:$E$28&lt;=BF$33),--($B$9:$B$28=$J$34),--($F$9:$F$28&gt;=BF$33),--($C$9:$C$28=$AW53),$H$9:$H$28,S$9:S$28),VLOOKUP($AW53,'6. Patients'!$C$10:$AQ$39,COLUMNS('6. Patients'!$C$9:O$9),0))</f>
        <v>#VALUE!</v>
      </c>
      <c r="BG53" s="105" t="e">
        <f>-MIN(SUMPRODUCT(--($E$9:$E$28&lt;=BG$33),--($B$9:$B$28=$J$34),--($F$9:$F$28&gt;=BG$33),--($C$9:$C$28=$AW53),$H$9:$H$28,T$9:T$28),VLOOKUP($AW53,'6. Patients'!$C$10:$AQ$39,COLUMNS('6. Patients'!$C$9:P$9),0))</f>
        <v>#VALUE!</v>
      </c>
      <c r="BH53" s="105" t="e">
        <f>-MIN(SUMPRODUCT(--($E$9:$E$28&lt;=BH$33),--($B$9:$B$28=$J$34),--($F$9:$F$28&gt;=BH$33),--($C$9:$C$28=$AW53),$H$9:$H$28,U$9:U$28),VLOOKUP($AW53,'6. Patients'!$C$10:$AQ$39,COLUMNS('6. Patients'!$C$9:Q$9),0))</f>
        <v>#VALUE!</v>
      </c>
      <c r="BI53" s="105" t="e">
        <f>-MIN(SUMPRODUCT(--($E$9:$E$28&lt;=BI$33),--($B$9:$B$28=$J$34),--($F$9:$F$28&gt;=BI$33),--($C$9:$C$28=$AW53),$H$9:$H$28,V$9:V$28),VLOOKUP($AW53,'6. Patients'!$C$10:$AQ$39,COLUMNS('6. Patients'!$C$9:R$9),0))</f>
        <v>#VALUE!</v>
      </c>
      <c r="BJ53" s="105" t="e">
        <f>-MIN(SUMPRODUCT(--($E$9:$E$28&lt;=BJ$33),--($B$9:$B$28=$J$34),--($F$9:$F$28&gt;=BJ$33),--($C$9:$C$28=$AW53),$H$9:$H$28,W$9:W$28),VLOOKUP($AW53,'6. Patients'!$C$10:$AQ$39,COLUMNS('6. Patients'!$C$9:S$9),0))</f>
        <v>#VALUE!</v>
      </c>
      <c r="BK53" s="105" t="e">
        <f>-MIN(SUMPRODUCT(--($E$9:$E$28&lt;=BK$33),--($B$9:$B$28=$J$34),--($F$9:$F$28&gt;=BK$33),--($C$9:$C$28=$AW53),$H$9:$H$28,X$9:X$28),VLOOKUP($AW53,'6. Patients'!$C$10:$AQ$39,COLUMNS('6. Patients'!$C$9:T$9),0))</f>
        <v>#VALUE!</v>
      </c>
      <c r="BL53" s="105" t="e">
        <f>-MIN(SUMPRODUCT(--($E$9:$E$28&lt;=BL$33),--($B$9:$B$28=$J$34),--($F$9:$F$28&gt;=BL$33),--($C$9:$C$28=$AW53),$H$9:$H$28,Y$9:Y$28),VLOOKUP($AW53,'6. Patients'!$C$10:$AQ$39,COLUMNS('6. Patients'!$C$9:U$9),0))</f>
        <v>#VALUE!</v>
      </c>
      <c r="BM53" s="105" t="e">
        <f>-MIN(SUMPRODUCT(--($E$9:$E$28&lt;=BM$33),--($B$9:$B$28=$J$34),--($F$9:$F$28&gt;=BM$33),--($C$9:$C$28=$AW53),$H$9:$H$28,Z$9:Z$28),VLOOKUP($AW53,'6. Patients'!$C$10:$AQ$39,COLUMNS('6. Patients'!$C$9:V$9),0))</f>
        <v>#VALUE!</v>
      </c>
      <c r="BN53" s="105" t="e">
        <f>-MIN(SUMPRODUCT(--($E$9:$E$28&lt;=BN$33),--($B$9:$B$28=$J$34),--($F$9:$F$28&gt;=BN$33),--($C$9:$C$28=$AW53),$H$9:$H$28,AA$9:AA$28),VLOOKUP($AW53,'6. Patients'!$C$10:$AQ$39,COLUMNS('6. Patients'!$C$9:W$9),0))</f>
        <v>#VALUE!</v>
      </c>
      <c r="BO53" s="105" t="e">
        <f>-MIN(SUMPRODUCT(--($E$9:$E$28&lt;=BO$33),--($B$9:$B$28=$J$34),--($F$9:$F$28&gt;=BO$33),--($C$9:$C$28=$AW53),$H$9:$H$28,AB$9:AB$28),VLOOKUP($AW53,'6. Patients'!$C$10:$AQ$39,COLUMNS('6. Patients'!$C$9:X$9),0))</f>
        <v>#VALUE!</v>
      </c>
      <c r="BP53" s="105" t="e">
        <f>-MIN(SUMPRODUCT(--($E$9:$E$28&lt;=BP$33),--($B$9:$B$28=$J$34),--($F$9:$F$28&gt;=BP$33),--($C$9:$C$28=$AW53),$H$9:$H$28,AC$9:AC$28),VLOOKUP($AW53,'6. Patients'!$C$10:$AQ$39,COLUMNS('6. Patients'!$C$9:Y$9),0))</f>
        <v>#VALUE!</v>
      </c>
      <c r="BQ53" s="105" t="e">
        <f>-MIN(SUMPRODUCT(--($E$9:$E$28&lt;=BQ$33),--($B$9:$B$28=$J$34),--($F$9:$F$28&gt;=BQ$33),--($C$9:$C$28=$AW53),$H$9:$H$28,AD$9:AD$28),VLOOKUP($AW53,'6. Patients'!$C$10:$AQ$39,COLUMNS('6. Patients'!$C$9:Z$9),0))</f>
        <v>#VALUE!</v>
      </c>
      <c r="BR53" s="105" t="e">
        <f>-MIN(SUMPRODUCT(--($E$9:$E$28&lt;=BR$33),--($B$9:$B$28=$J$34),--($F$9:$F$28&gt;=BR$33),--($C$9:$C$28=$AW53),$H$9:$H$28,AE$9:AE$28),VLOOKUP($AW53,'6. Patients'!$C$10:$AQ$39,COLUMNS('6. Patients'!$C$9:AA$9),0))</f>
        <v>#VALUE!</v>
      </c>
      <c r="BS53" s="105" t="e">
        <f>-MIN(SUMPRODUCT(--($E$9:$E$28&lt;=BS$33),--($B$9:$B$28=$J$34),--($F$9:$F$28&gt;=BS$33),--($C$9:$C$28=$AW53),$H$9:$H$28,AF$9:AF$28),VLOOKUP($AW53,'6. Patients'!$C$10:$AQ$39,COLUMNS('6. Patients'!$C$9:AB$9),0))</f>
        <v>#VALUE!</v>
      </c>
      <c r="BT53" s="105" t="e">
        <f>-MIN(SUMPRODUCT(--($E$9:$E$28&lt;=BT$33),--($B$9:$B$28=$J$34),--($F$9:$F$28&gt;=BT$33),--($C$9:$C$28=$AW53),$H$9:$H$28,AG$9:AG$28),VLOOKUP($AW53,'6. Patients'!$C$10:$AQ$39,COLUMNS('6. Patients'!$C$9:AC$9),0))</f>
        <v>#VALUE!</v>
      </c>
      <c r="BU53" s="105" t="e">
        <f>-MIN(SUMPRODUCT(--($E$9:$E$28&lt;=BU$33),--($B$9:$B$28=$J$34),--($F$9:$F$28&gt;=BU$33),--($C$9:$C$28=$AW53),$H$9:$H$28,AH$9:AH$28),VLOOKUP($AW53,'6. Patients'!$C$10:$AQ$39,COLUMNS('6. Patients'!$C$9:AD$9),0))</f>
        <v>#VALUE!</v>
      </c>
      <c r="BV53" s="105" t="e">
        <f>-MIN(SUMPRODUCT(--($E$9:$E$28&lt;=BV$33),--($B$9:$B$28=$J$34),--($F$9:$F$28&gt;=BV$33),--($C$9:$C$28=$AW53),$H$9:$H$28,AI$9:AI$28),VLOOKUP($AW53,'6. Patients'!$C$10:$AQ$39,COLUMNS('6. Patients'!$C$9:AE$9),0))</f>
        <v>#VALUE!</v>
      </c>
      <c r="BW53" s="105" t="e">
        <f>-MIN(SUMPRODUCT(--($E$9:$E$28&lt;=BW$33),--($B$9:$B$28=$J$34),--($F$9:$F$28&gt;=BW$33),--($C$9:$C$28=$AW53),$H$9:$H$28,AJ$9:AJ$28),VLOOKUP($AW53,'6. Patients'!$C$10:$AQ$39,COLUMNS('6. Patients'!$C$9:AF$9),0))</f>
        <v>#VALUE!</v>
      </c>
      <c r="BX53" s="105" t="e">
        <f>-MIN(SUMPRODUCT(--($E$9:$E$28&lt;=BX$33),--($B$9:$B$28=$J$34),--($F$9:$F$28&gt;=BX$33),--($C$9:$C$28=$AW53),$H$9:$H$28,AK$9:AK$28),VLOOKUP($AW53,'6. Patients'!$C$10:$AQ$39,COLUMNS('6. Patients'!$C$9:AG$9),0))</f>
        <v>#VALUE!</v>
      </c>
      <c r="BY53" s="105" t="e">
        <f>-MIN(SUMPRODUCT(--($E$9:$E$28&lt;=BY$33),--($B$9:$B$28=$J$34),--($F$9:$F$28&gt;=BY$33),--($C$9:$C$28=$AW53),$H$9:$H$28,AL$9:AL$28),VLOOKUP($AW53,'6. Patients'!$C$10:$AQ$39,COLUMNS('6. Patients'!$C$9:AH$9),0))</f>
        <v>#VALUE!</v>
      </c>
      <c r="BZ53" s="105" t="e">
        <f>-MIN(SUMPRODUCT(--($E$9:$E$28&lt;=BZ$33),--($B$9:$B$28=$J$34),--($F$9:$F$28&gt;=BZ$33),--($C$9:$C$28=$AW53),$H$9:$H$28,AM$9:AM$28),VLOOKUP($AW53,'6. Patients'!$C$10:$AQ$39,COLUMNS('6. Patients'!$C$9:AI$9),0))</f>
        <v>#VALUE!</v>
      </c>
      <c r="CA53" s="105" t="e">
        <f>-MIN(SUMPRODUCT(--($E$9:$E$28&lt;=CA$33),--($B$9:$B$28=$J$34),--($F$9:$F$28&gt;=CA$33),--($C$9:$C$28=$AW53),$H$9:$H$28,AN$9:AN$28),VLOOKUP($AW53,'6. Patients'!$C$10:$AQ$39,COLUMNS('6. Patients'!$C$9:AJ$9),0))</f>
        <v>#VALUE!</v>
      </c>
      <c r="CB53" s="105" t="e">
        <f>-MIN(SUMPRODUCT(--($E$9:$E$28&lt;=CB$33),--($B$9:$B$28=$J$34),--($F$9:$F$28&gt;=CB$33),--($C$9:$C$28=$AW53),$H$9:$H$28,AO$9:AO$28),VLOOKUP($AW53,'6. Patients'!$C$10:$AQ$39,COLUMNS('6. Patients'!$C$9:AK$9),0))</f>
        <v>#VALUE!</v>
      </c>
      <c r="CC53" s="105" t="e">
        <f>-MIN(SUMPRODUCT(--($E$9:$E$28&lt;=CC$33),--($B$9:$B$28=$J$34),--($F$9:$F$28&gt;=CC$33),--($C$9:$C$28=$AW53),$H$9:$H$28,AP$9:AP$28),VLOOKUP($AW53,'6. Patients'!$C$10:$AQ$39,COLUMNS('6. Patients'!$C$9:AL$9),0))</f>
        <v>#VALUE!</v>
      </c>
      <c r="CD53" s="105" t="e">
        <f>-MIN(SUMPRODUCT(--($E$9:$E$28&lt;=CD$33),--($B$9:$B$28=$J$34),--($F$9:$F$28&gt;=CD$33),--($C$9:$C$28=$AW53),$H$9:$H$28,AQ$9:AQ$28),VLOOKUP($AW53,'6. Patients'!$C$10:$AQ$39,COLUMNS('6. Patients'!$C$9:AM$9),0))</f>
        <v>#VALUE!</v>
      </c>
      <c r="CE53" s="105" t="e">
        <f>-MIN(SUMPRODUCT(--($E$9:$E$28&lt;=CE$33),--($B$9:$B$28=$J$34),--($F$9:$F$28&gt;=CE$33),--($C$9:$C$28=$AW53),$H$9:$H$28,AR$9:AR$28),VLOOKUP($AW53,'6. Patients'!$C$10:$AQ$39,COLUMNS('6. Patients'!$C$9:AN$9),0))</f>
        <v>#VALUE!</v>
      </c>
      <c r="CF53" s="105" t="e">
        <f>-MIN(SUMPRODUCT(--($E$9:$E$28&lt;=CF$33),--($B$9:$B$28=$J$34),--($F$9:$F$28&gt;=CF$33),--($C$9:$C$28=$AW53),$H$9:$H$28,AS$9:AS$28),VLOOKUP($AW53,'6. Patients'!$C$10:$AQ$39,COLUMNS('6. Patients'!$C$9:AO$9),0))</f>
        <v>#VALUE!</v>
      </c>
      <c r="CG53" s="105" t="e">
        <f>-MIN(SUMPRODUCT(--($E$9:$E$28&lt;=CG$33),--($B$9:$B$28=$J$34),--($F$9:$F$28&gt;=CG$33),--($C$9:$C$28=$AW53),$H$9:$H$28,AT$9:AT$28),VLOOKUP($AW53,'6. Patients'!$C$10:$AQ$39,COLUMNS('6. Patients'!$C$9:AP$9),0))</f>
        <v>#VALUE!</v>
      </c>
      <c r="CI53" s="16" t="str">
        <f t="shared" si="53"/>
        <v/>
      </c>
      <c r="CJ53" s="105">
        <f t="shared" si="17"/>
        <v>0</v>
      </c>
      <c r="CK53" s="105">
        <f t="shared" si="18"/>
        <v>0</v>
      </c>
      <c r="CL53" s="105">
        <f t="shared" si="19"/>
        <v>0</v>
      </c>
      <c r="CM53" s="105">
        <f t="shared" si="20"/>
        <v>0</v>
      </c>
      <c r="CN53" s="105">
        <f t="shared" si="21"/>
        <v>0</v>
      </c>
      <c r="CO53" s="105">
        <f t="shared" si="22"/>
        <v>0</v>
      </c>
      <c r="CP53" s="105">
        <f t="shared" si="23"/>
        <v>0</v>
      </c>
      <c r="CQ53" s="105">
        <f t="shared" si="24"/>
        <v>0</v>
      </c>
      <c r="CR53" s="105">
        <f t="shared" si="25"/>
        <v>0</v>
      </c>
      <c r="CS53" s="105">
        <f t="shared" si="26"/>
        <v>0</v>
      </c>
      <c r="CT53" s="105">
        <f t="shared" si="27"/>
        <v>0</v>
      </c>
      <c r="CU53" s="105">
        <f t="shared" si="28"/>
        <v>0</v>
      </c>
      <c r="CV53" s="105">
        <f t="shared" si="29"/>
        <v>0</v>
      </c>
      <c r="CW53" s="105">
        <f t="shared" si="30"/>
        <v>0</v>
      </c>
      <c r="CX53" s="105">
        <f t="shared" si="31"/>
        <v>0</v>
      </c>
      <c r="CY53" s="105">
        <f t="shared" si="32"/>
        <v>0</v>
      </c>
      <c r="CZ53" s="105">
        <f t="shared" si="33"/>
        <v>0</v>
      </c>
      <c r="DA53" s="105">
        <f t="shared" si="34"/>
        <v>0</v>
      </c>
      <c r="DB53" s="105">
        <f t="shared" si="35"/>
        <v>0</v>
      </c>
      <c r="DC53" s="105">
        <f t="shared" si="36"/>
        <v>0</v>
      </c>
      <c r="DD53" s="105">
        <f t="shared" si="37"/>
        <v>0</v>
      </c>
      <c r="DE53" s="105">
        <f t="shared" si="38"/>
        <v>0</v>
      </c>
      <c r="DF53" s="105">
        <f t="shared" si="39"/>
        <v>0</v>
      </c>
      <c r="DG53" s="105">
        <f t="shared" si="40"/>
        <v>0</v>
      </c>
      <c r="DH53" s="105">
        <f t="shared" si="41"/>
        <v>0</v>
      </c>
      <c r="DI53" s="105">
        <f t="shared" si="42"/>
        <v>0</v>
      </c>
      <c r="DJ53" s="105">
        <f t="shared" si="43"/>
        <v>0</v>
      </c>
      <c r="DK53" s="105">
        <f t="shared" si="44"/>
        <v>0</v>
      </c>
      <c r="DL53" s="105">
        <f t="shared" si="45"/>
        <v>0</v>
      </c>
      <c r="DM53" s="105">
        <f t="shared" si="46"/>
        <v>0</v>
      </c>
      <c r="DN53" s="105">
        <f t="shared" si="47"/>
        <v>0</v>
      </c>
      <c r="DO53" s="105">
        <f t="shared" si="48"/>
        <v>0</v>
      </c>
      <c r="DP53" s="105">
        <f t="shared" si="49"/>
        <v>0</v>
      </c>
      <c r="DQ53" s="105">
        <f t="shared" si="50"/>
        <v>0</v>
      </c>
      <c r="DR53" s="105">
        <f t="shared" si="51"/>
        <v>0</v>
      </c>
      <c r="DS53" s="105">
        <f t="shared" si="52"/>
        <v>0</v>
      </c>
    </row>
    <row r="54" spans="10:16347" x14ac:dyDescent="0.3">
      <c r="J54" s="16" t="str">
        <f>'6. Patients'!C29</f>
        <v/>
      </c>
      <c r="K54" s="16"/>
      <c r="L54" s="208" t="e">
        <f t="shared" si="54"/>
        <v>#VALUE!</v>
      </c>
      <c r="M54" s="208" t="e">
        <f t="shared" si="55"/>
        <v>#VALUE!</v>
      </c>
      <c r="N54" s="208" t="e">
        <f t="shared" si="56"/>
        <v>#VALUE!</v>
      </c>
      <c r="O54" s="208" t="e">
        <f t="shared" si="82"/>
        <v>#VALUE!</v>
      </c>
      <c r="P54" s="208" t="e">
        <f t="shared" si="83"/>
        <v>#VALUE!</v>
      </c>
      <c r="Q54" s="208" t="e">
        <f t="shared" si="84"/>
        <v>#VALUE!</v>
      </c>
      <c r="R54" s="208" t="e">
        <f t="shared" si="85"/>
        <v>#VALUE!</v>
      </c>
      <c r="S54" s="208" t="e">
        <f t="shared" si="86"/>
        <v>#VALUE!</v>
      </c>
      <c r="T54" s="208" t="e">
        <f t="shared" si="87"/>
        <v>#VALUE!</v>
      </c>
      <c r="U54" s="208" t="e">
        <f t="shared" si="88"/>
        <v>#VALUE!</v>
      </c>
      <c r="V54" s="208" t="e">
        <f t="shared" si="89"/>
        <v>#VALUE!</v>
      </c>
      <c r="W54" s="208" t="e">
        <f t="shared" si="57"/>
        <v>#VALUE!</v>
      </c>
      <c r="X54" s="208" t="e">
        <f t="shared" si="58"/>
        <v>#VALUE!</v>
      </c>
      <c r="Y54" s="208" t="e">
        <f t="shared" si="59"/>
        <v>#VALUE!</v>
      </c>
      <c r="Z54" s="208" t="e">
        <f t="shared" si="60"/>
        <v>#VALUE!</v>
      </c>
      <c r="AA54" s="208" t="e">
        <f t="shared" si="61"/>
        <v>#VALUE!</v>
      </c>
      <c r="AB54" s="208" t="e">
        <f t="shared" si="62"/>
        <v>#VALUE!</v>
      </c>
      <c r="AC54" s="208" t="e">
        <f t="shared" si="63"/>
        <v>#VALUE!</v>
      </c>
      <c r="AD54" s="208" t="e">
        <f t="shared" si="64"/>
        <v>#VALUE!</v>
      </c>
      <c r="AE54" s="208" t="e">
        <f t="shared" si="65"/>
        <v>#VALUE!</v>
      </c>
      <c r="AF54" s="208" t="e">
        <f t="shared" si="66"/>
        <v>#VALUE!</v>
      </c>
      <c r="AG54" s="208" t="e">
        <f t="shared" si="67"/>
        <v>#VALUE!</v>
      </c>
      <c r="AH54" s="208" t="e">
        <f t="shared" si="68"/>
        <v>#VALUE!</v>
      </c>
      <c r="AI54" s="208" t="e">
        <f t="shared" si="69"/>
        <v>#VALUE!</v>
      </c>
      <c r="AJ54" s="208" t="e">
        <f t="shared" si="70"/>
        <v>#VALUE!</v>
      </c>
      <c r="AK54" s="208" t="e">
        <f t="shared" si="71"/>
        <v>#VALUE!</v>
      </c>
      <c r="AL54" s="208" t="e">
        <f t="shared" si="72"/>
        <v>#VALUE!</v>
      </c>
      <c r="AM54" s="208" t="e">
        <f t="shared" si="73"/>
        <v>#VALUE!</v>
      </c>
      <c r="AN54" s="208" t="e">
        <f t="shared" si="74"/>
        <v>#VALUE!</v>
      </c>
      <c r="AO54" s="208" t="e">
        <f t="shared" si="75"/>
        <v>#VALUE!</v>
      </c>
      <c r="AP54" s="208" t="e">
        <f t="shared" si="76"/>
        <v>#VALUE!</v>
      </c>
      <c r="AQ54" s="208" t="e">
        <f t="shared" si="77"/>
        <v>#VALUE!</v>
      </c>
      <c r="AR54" s="208" t="e">
        <f t="shared" si="78"/>
        <v>#VALUE!</v>
      </c>
      <c r="AS54" s="208" t="e">
        <f t="shared" si="79"/>
        <v>#VALUE!</v>
      </c>
      <c r="AT54" s="208" t="e">
        <f t="shared" si="80"/>
        <v>#VALUE!</v>
      </c>
      <c r="AU54" s="208" t="e">
        <f t="shared" si="81"/>
        <v>#VALUE!</v>
      </c>
      <c r="AW54" s="16" t="str">
        <f t="shared" si="16"/>
        <v/>
      </c>
      <c r="AX54" s="105" t="e">
        <f>-MIN(SUMPRODUCT(--($E$9:$E$28&lt;=AX$33),--($B$9:$B$28=$J$34),--($F$9:$F$28&gt;=AX$33),--($C$9:$C$28=$AW54),$H$9:$H$28,K$9:K$28),VLOOKUP($AW54,'6. Patients'!$C$10:$AQ$39,COLUMNS('6. Patients'!$C$9:G$9),0))</f>
        <v>#VALUE!</v>
      </c>
      <c r="AY54" s="105" t="e">
        <f>-MIN(SUMPRODUCT(--($E$9:$E$28&lt;=AY$33),--($B$9:$B$28=$J$34),--($F$9:$F$28&gt;=AY$33),--($C$9:$C$28=$AW54),$H$9:$H$28,L$9:L$28),VLOOKUP($AW54,'6. Patients'!$C$10:$AQ$39,COLUMNS('6. Patients'!$C$9:H$9),0))</f>
        <v>#VALUE!</v>
      </c>
      <c r="AZ54" s="105" t="e">
        <f>-MIN(SUMPRODUCT(--($E$9:$E$28&lt;=AZ$33),--($B$9:$B$28=$J$34),--($F$9:$F$28&gt;=AZ$33),--($C$9:$C$28=$AW54),$H$9:$H$28,M$9:M$28),VLOOKUP($AW54,'6. Patients'!$C$10:$AQ$39,COLUMNS('6. Patients'!$C$9:I$9),0))</f>
        <v>#VALUE!</v>
      </c>
      <c r="BA54" s="105" t="e">
        <f>-MIN(SUMPRODUCT(--($E$9:$E$28&lt;=BA$33),--($B$9:$B$28=$J$34),--($F$9:$F$28&gt;=BA$33),--($C$9:$C$28=$AW54),$H$9:$H$28,N$9:N$28),VLOOKUP($AW54,'6. Patients'!$C$10:$AQ$39,COLUMNS('6. Patients'!$C$9:J$9),0))</f>
        <v>#VALUE!</v>
      </c>
      <c r="BB54" s="105" t="e">
        <f>-MIN(SUMPRODUCT(--($E$9:$E$28&lt;=BB$33),--($B$9:$B$28=$J$34),--($F$9:$F$28&gt;=BB$33),--($C$9:$C$28=$AW54),$H$9:$H$28,O$9:O$28),VLOOKUP($AW54,'6. Patients'!$C$10:$AQ$39,COLUMNS('6. Patients'!$C$9:K$9),0))</f>
        <v>#VALUE!</v>
      </c>
      <c r="BC54" s="105" t="e">
        <f>-MIN(SUMPRODUCT(--($E$9:$E$28&lt;=BC$33),--($B$9:$B$28=$J$34),--($F$9:$F$28&gt;=BC$33),--($C$9:$C$28=$AW54),$H$9:$H$28,P$9:P$28),VLOOKUP($AW54,'6. Patients'!$C$10:$AQ$39,COLUMNS('6. Patients'!$C$9:L$9),0))</f>
        <v>#VALUE!</v>
      </c>
      <c r="BD54" s="105" t="e">
        <f>-MIN(SUMPRODUCT(--($E$9:$E$28&lt;=BD$33),--($B$9:$B$28=$J$34),--($F$9:$F$28&gt;=BD$33),--($C$9:$C$28=$AW54),$H$9:$H$28,Q$9:Q$28),VLOOKUP($AW54,'6. Patients'!$C$10:$AQ$39,COLUMNS('6. Patients'!$C$9:M$9),0))</f>
        <v>#VALUE!</v>
      </c>
      <c r="BE54" s="105" t="e">
        <f>-MIN(SUMPRODUCT(--($E$9:$E$28&lt;=BE$33),--($B$9:$B$28=$J$34),--($F$9:$F$28&gt;=BE$33),--($C$9:$C$28=$AW54),$H$9:$H$28,R$9:R$28),VLOOKUP($AW54,'6. Patients'!$C$10:$AQ$39,COLUMNS('6. Patients'!$C$9:N$9),0))</f>
        <v>#VALUE!</v>
      </c>
      <c r="BF54" s="105" t="e">
        <f>-MIN(SUMPRODUCT(--($E$9:$E$28&lt;=BF$33),--($B$9:$B$28=$J$34),--($F$9:$F$28&gt;=BF$33),--($C$9:$C$28=$AW54),$H$9:$H$28,S$9:S$28),VLOOKUP($AW54,'6. Patients'!$C$10:$AQ$39,COLUMNS('6. Patients'!$C$9:O$9),0))</f>
        <v>#VALUE!</v>
      </c>
      <c r="BG54" s="105" t="e">
        <f>-MIN(SUMPRODUCT(--($E$9:$E$28&lt;=BG$33),--($B$9:$B$28=$J$34),--($F$9:$F$28&gt;=BG$33),--($C$9:$C$28=$AW54),$H$9:$H$28,T$9:T$28),VLOOKUP($AW54,'6. Patients'!$C$10:$AQ$39,COLUMNS('6. Patients'!$C$9:P$9),0))</f>
        <v>#VALUE!</v>
      </c>
      <c r="BH54" s="105" t="e">
        <f>-MIN(SUMPRODUCT(--($E$9:$E$28&lt;=BH$33),--($B$9:$B$28=$J$34),--($F$9:$F$28&gt;=BH$33),--($C$9:$C$28=$AW54),$H$9:$H$28,U$9:U$28),VLOOKUP($AW54,'6. Patients'!$C$10:$AQ$39,COLUMNS('6. Patients'!$C$9:Q$9),0))</f>
        <v>#VALUE!</v>
      </c>
      <c r="BI54" s="105" t="e">
        <f>-MIN(SUMPRODUCT(--($E$9:$E$28&lt;=BI$33),--($B$9:$B$28=$J$34),--($F$9:$F$28&gt;=BI$33),--($C$9:$C$28=$AW54),$H$9:$H$28,V$9:V$28),VLOOKUP($AW54,'6. Patients'!$C$10:$AQ$39,COLUMNS('6. Patients'!$C$9:R$9),0))</f>
        <v>#VALUE!</v>
      </c>
      <c r="BJ54" s="105" t="e">
        <f>-MIN(SUMPRODUCT(--($E$9:$E$28&lt;=BJ$33),--($B$9:$B$28=$J$34),--($F$9:$F$28&gt;=BJ$33),--($C$9:$C$28=$AW54),$H$9:$H$28,W$9:W$28),VLOOKUP($AW54,'6. Patients'!$C$10:$AQ$39,COLUMNS('6. Patients'!$C$9:S$9),0))</f>
        <v>#VALUE!</v>
      </c>
      <c r="BK54" s="105" t="e">
        <f>-MIN(SUMPRODUCT(--($E$9:$E$28&lt;=BK$33),--($B$9:$B$28=$J$34),--($F$9:$F$28&gt;=BK$33),--($C$9:$C$28=$AW54),$H$9:$H$28,X$9:X$28),VLOOKUP($AW54,'6. Patients'!$C$10:$AQ$39,COLUMNS('6. Patients'!$C$9:T$9),0))</f>
        <v>#VALUE!</v>
      </c>
      <c r="BL54" s="105" t="e">
        <f>-MIN(SUMPRODUCT(--($E$9:$E$28&lt;=BL$33),--($B$9:$B$28=$J$34),--($F$9:$F$28&gt;=BL$33),--($C$9:$C$28=$AW54),$H$9:$H$28,Y$9:Y$28),VLOOKUP($AW54,'6. Patients'!$C$10:$AQ$39,COLUMNS('6. Patients'!$C$9:U$9),0))</f>
        <v>#VALUE!</v>
      </c>
      <c r="BM54" s="105" t="e">
        <f>-MIN(SUMPRODUCT(--($E$9:$E$28&lt;=BM$33),--($B$9:$B$28=$J$34),--($F$9:$F$28&gt;=BM$33),--($C$9:$C$28=$AW54),$H$9:$H$28,Z$9:Z$28),VLOOKUP($AW54,'6. Patients'!$C$10:$AQ$39,COLUMNS('6. Patients'!$C$9:V$9),0))</f>
        <v>#VALUE!</v>
      </c>
      <c r="BN54" s="105" t="e">
        <f>-MIN(SUMPRODUCT(--($E$9:$E$28&lt;=BN$33),--($B$9:$B$28=$J$34),--($F$9:$F$28&gt;=BN$33),--($C$9:$C$28=$AW54),$H$9:$H$28,AA$9:AA$28),VLOOKUP($AW54,'6. Patients'!$C$10:$AQ$39,COLUMNS('6. Patients'!$C$9:W$9),0))</f>
        <v>#VALUE!</v>
      </c>
      <c r="BO54" s="105" t="e">
        <f>-MIN(SUMPRODUCT(--($E$9:$E$28&lt;=BO$33),--($B$9:$B$28=$J$34),--($F$9:$F$28&gt;=BO$33),--($C$9:$C$28=$AW54),$H$9:$H$28,AB$9:AB$28),VLOOKUP($AW54,'6. Patients'!$C$10:$AQ$39,COLUMNS('6. Patients'!$C$9:X$9),0))</f>
        <v>#VALUE!</v>
      </c>
      <c r="BP54" s="105" t="e">
        <f>-MIN(SUMPRODUCT(--($E$9:$E$28&lt;=BP$33),--($B$9:$B$28=$J$34),--($F$9:$F$28&gt;=BP$33),--($C$9:$C$28=$AW54),$H$9:$H$28,AC$9:AC$28),VLOOKUP($AW54,'6. Patients'!$C$10:$AQ$39,COLUMNS('6. Patients'!$C$9:Y$9),0))</f>
        <v>#VALUE!</v>
      </c>
      <c r="BQ54" s="105" t="e">
        <f>-MIN(SUMPRODUCT(--($E$9:$E$28&lt;=BQ$33),--($B$9:$B$28=$J$34),--($F$9:$F$28&gt;=BQ$33),--($C$9:$C$28=$AW54),$H$9:$H$28,AD$9:AD$28),VLOOKUP($AW54,'6. Patients'!$C$10:$AQ$39,COLUMNS('6. Patients'!$C$9:Z$9),0))</f>
        <v>#VALUE!</v>
      </c>
      <c r="BR54" s="105" t="e">
        <f>-MIN(SUMPRODUCT(--($E$9:$E$28&lt;=BR$33),--($B$9:$B$28=$J$34),--($F$9:$F$28&gt;=BR$33),--($C$9:$C$28=$AW54),$H$9:$H$28,AE$9:AE$28),VLOOKUP($AW54,'6. Patients'!$C$10:$AQ$39,COLUMNS('6. Patients'!$C$9:AA$9),0))</f>
        <v>#VALUE!</v>
      </c>
      <c r="BS54" s="105" t="e">
        <f>-MIN(SUMPRODUCT(--($E$9:$E$28&lt;=BS$33),--($B$9:$B$28=$J$34),--($F$9:$F$28&gt;=BS$33),--($C$9:$C$28=$AW54),$H$9:$H$28,AF$9:AF$28),VLOOKUP($AW54,'6. Patients'!$C$10:$AQ$39,COLUMNS('6. Patients'!$C$9:AB$9),0))</f>
        <v>#VALUE!</v>
      </c>
      <c r="BT54" s="105" t="e">
        <f>-MIN(SUMPRODUCT(--($E$9:$E$28&lt;=BT$33),--($B$9:$B$28=$J$34),--($F$9:$F$28&gt;=BT$33),--($C$9:$C$28=$AW54),$H$9:$H$28,AG$9:AG$28),VLOOKUP($AW54,'6. Patients'!$C$10:$AQ$39,COLUMNS('6. Patients'!$C$9:AC$9),0))</f>
        <v>#VALUE!</v>
      </c>
      <c r="BU54" s="105" t="e">
        <f>-MIN(SUMPRODUCT(--($E$9:$E$28&lt;=BU$33),--($B$9:$B$28=$J$34),--($F$9:$F$28&gt;=BU$33),--($C$9:$C$28=$AW54),$H$9:$H$28,AH$9:AH$28),VLOOKUP($AW54,'6. Patients'!$C$10:$AQ$39,COLUMNS('6. Patients'!$C$9:AD$9),0))</f>
        <v>#VALUE!</v>
      </c>
      <c r="BV54" s="105" t="e">
        <f>-MIN(SUMPRODUCT(--($E$9:$E$28&lt;=BV$33),--($B$9:$B$28=$J$34),--($F$9:$F$28&gt;=BV$33),--($C$9:$C$28=$AW54),$H$9:$H$28,AI$9:AI$28),VLOOKUP($AW54,'6. Patients'!$C$10:$AQ$39,COLUMNS('6. Patients'!$C$9:AE$9),0))</f>
        <v>#VALUE!</v>
      </c>
      <c r="BW54" s="105" t="e">
        <f>-MIN(SUMPRODUCT(--($E$9:$E$28&lt;=BW$33),--($B$9:$B$28=$J$34),--($F$9:$F$28&gt;=BW$33),--($C$9:$C$28=$AW54),$H$9:$H$28,AJ$9:AJ$28),VLOOKUP($AW54,'6. Patients'!$C$10:$AQ$39,COLUMNS('6. Patients'!$C$9:AF$9),0))</f>
        <v>#VALUE!</v>
      </c>
      <c r="BX54" s="105" t="e">
        <f>-MIN(SUMPRODUCT(--($E$9:$E$28&lt;=BX$33),--($B$9:$B$28=$J$34),--($F$9:$F$28&gt;=BX$33),--($C$9:$C$28=$AW54),$H$9:$H$28,AK$9:AK$28),VLOOKUP($AW54,'6. Patients'!$C$10:$AQ$39,COLUMNS('6. Patients'!$C$9:AG$9),0))</f>
        <v>#VALUE!</v>
      </c>
      <c r="BY54" s="105" t="e">
        <f>-MIN(SUMPRODUCT(--($E$9:$E$28&lt;=BY$33),--($B$9:$B$28=$J$34),--($F$9:$F$28&gt;=BY$33),--($C$9:$C$28=$AW54),$H$9:$H$28,AL$9:AL$28),VLOOKUP($AW54,'6. Patients'!$C$10:$AQ$39,COLUMNS('6. Patients'!$C$9:AH$9),0))</f>
        <v>#VALUE!</v>
      </c>
      <c r="BZ54" s="105" t="e">
        <f>-MIN(SUMPRODUCT(--($E$9:$E$28&lt;=BZ$33),--($B$9:$B$28=$J$34),--($F$9:$F$28&gt;=BZ$33),--($C$9:$C$28=$AW54),$H$9:$H$28,AM$9:AM$28),VLOOKUP($AW54,'6. Patients'!$C$10:$AQ$39,COLUMNS('6. Patients'!$C$9:AI$9),0))</f>
        <v>#VALUE!</v>
      </c>
      <c r="CA54" s="105" t="e">
        <f>-MIN(SUMPRODUCT(--($E$9:$E$28&lt;=CA$33),--($B$9:$B$28=$J$34),--($F$9:$F$28&gt;=CA$33),--($C$9:$C$28=$AW54),$H$9:$H$28,AN$9:AN$28),VLOOKUP($AW54,'6. Patients'!$C$10:$AQ$39,COLUMNS('6. Patients'!$C$9:AJ$9),0))</f>
        <v>#VALUE!</v>
      </c>
      <c r="CB54" s="105" t="e">
        <f>-MIN(SUMPRODUCT(--($E$9:$E$28&lt;=CB$33),--($B$9:$B$28=$J$34),--($F$9:$F$28&gt;=CB$33),--($C$9:$C$28=$AW54),$H$9:$H$28,AO$9:AO$28),VLOOKUP($AW54,'6. Patients'!$C$10:$AQ$39,COLUMNS('6. Patients'!$C$9:AK$9),0))</f>
        <v>#VALUE!</v>
      </c>
      <c r="CC54" s="105" t="e">
        <f>-MIN(SUMPRODUCT(--($E$9:$E$28&lt;=CC$33),--($B$9:$B$28=$J$34),--($F$9:$F$28&gt;=CC$33),--($C$9:$C$28=$AW54),$H$9:$H$28,AP$9:AP$28),VLOOKUP($AW54,'6. Patients'!$C$10:$AQ$39,COLUMNS('6. Patients'!$C$9:AL$9),0))</f>
        <v>#VALUE!</v>
      </c>
      <c r="CD54" s="105" t="e">
        <f>-MIN(SUMPRODUCT(--($E$9:$E$28&lt;=CD$33),--($B$9:$B$28=$J$34),--($F$9:$F$28&gt;=CD$33),--($C$9:$C$28=$AW54),$H$9:$H$28,AQ$9:AQ$28),VLOOKUP($AW54,'6. Patients'!$C$10:$AQ$39,COLUMNS('6. Patients'!$C$9:AM$9),0))</f>
        <v>#VALUE!</v>
      </c>
      <c r="CE54" s="105" t="e">
        <f>-MIN(SUMPRODUCT(--($E$9:$E$28&lt;=CE$33),--($B$9:$B$28=$J$34),--($F$9:$F$28&gt;=CE$33),--($C$9:$C$28=$AW54),$H$9:$H$28,AR$9:AR$28),VLOOKUP($AW54,'6. Patients'!$C$10:$AQ$39,COLUMNS('6. Patients'!$C$9:AN$9),0))</f>
        <v>#VALUE!</v>
      </c>
      <c r="CF54" s="105" t="e">
        <f>-MIN(SUMPRODUCT(--($E$9:$E$28&lt;=CF$33),--($B$9:$B$28=$J$34),--($F$9:$F$28&gt;=CF$33),--($C$9:$C$28=$AW54),$H$9:$H$28,AS$9:AS$28),VLOOKUP($AW54,'6. Patients'!$C$10:$AQ$39,COLUMNS('6. Patients'!$C$9:AO$9),0))</f>
        <v>#VALUE!</v>
      </c>
      <c r="CG54" s="105" t="e">
        <f>-MIN(SUMPRODUCT(--($E$9:$E$28&lt;=CG$33),--($B$9:$B$28=$J$34),--($F$9:$F$28&gt;=CG$33),--($C$9:$C$28=$AW54),$H$9:$H$28,AT$9:AT$28),VLOOKUP($AW54,'6. Patients'!$C$10:$AQ$39,COLUMNS('6. Patients'!$C$9:AP$9),0))</f>
        <v>#VALUE!</v>
      </c>
      <c r="CI54" s="16" t="str">
        <f t="shared" si="53"/>
        <v/>
      </c>
      <c r="CJ54" s="105">
        <f t="shared" si="17"/>
        <v>0</v>
      </c>
      <c r="CK54" s="105">
        <f t="shared" si="18"/>
        <v>0</v>
      </c>
      <c r="CL54" s="105">
        <f t="shared" si="19"/>
        <v>0</v>
      </c>
      <c r="CM54" s="105">
        <f t="shared" si="20"/>
        <v>0</v>
      </c>
      <c r="CN54" s="105">
        <f t="shared" si="21"/>
        <v>0</v>
      </c>
      <c r="CO54" s="105">
        <f t="shared" si="22"/>
        <v>0</v>
      </c>
      <c r="CP54" s="105">
        <f t="shared" si="23"/>
        <v>0</v>
      </c>
      <c r="CQ54" s="105">
        <f t="shared" si="24"/>
        <v>0</v>
      </c>
      <c r="CR54" s="105">
        <f t="shared" si="25"/>
        <v>0</v>
      </c>
      <c r="CS54" s="105">
        <f t="shared" si="26"/>
        <v>0</v>
      </c>
      <c r="CT54" s="105">
        <f t="shared" si="27"/>
        <v>0</v>
      </c>
      <c r="CU54" s="105">
        <f t="shared" si="28"/>
        <v>0</v>
      </c>
      <c r="CV54" s="105">
        <f t="shared" si="29"/>
        <v>0</v>
      </c>
      <c r="CW54" s="105">
        <f t="shared" si="30"/>
        <v>0</v>
      </c>
      <c r="CX54" s="105">
        <f t="shared" si="31"/>
        <v>0</v>
      </c>
      <c r="CY54" s="105">
        <f t="shared" si="32"/>
        <v>0</v>
      </c>
      <c r="CZ54" s="105">
        <f t="shared" si="33"/>
        <v>0</v>
      </c>
      <c r="DA54" s="105">
        <f t="shared" si="34"/>
        <v>0</v>
      </c>
      <c r="DB54" s="105">
        <f t="shared" si="35"/>
        <v>0</v>
      </c>
      <c r="DC54" s="105">
        <f t="shared" si="36"/>
        <v>0</v>
      </c>
      <c r="DD54" s="105">
        <f t="shared" si="37"/>
        <v>0</v>
      </c>
      <c r="DE54" s="105">
        <f t="shared" si="38"/>
        <v>0</v>
      </c>
      <c r="DF54" s="105">
        <f t="shared" si="39"/>
        <v>0</v>
      </c>
      <c r="DG54" s="105">
        <f t="shared" si="40"/>
        <v>0</v>
      </c>
      <c r="DH54" s="105">
        <f t="shared" si="41"/>
        <v>0</v>
      </c>
      <c r="DI54" s="105">
        <f t="shared" si="42"/>
        <v>0</v>
      </c>
      <c r="DJ54" s="105">
        <f t="shared" si="43"/>
        <v>0</v>
      </c>
      <c r="DK54" s="105">
        <f t="shared" si="44"/>
        <v>0</v>
      </c>
      <c r="DL54" s="105">
        <f t="shared" si="45"/>
        <v>0</v>
      </c>
      <c r="DM54" s="105">
        <f t="shared" si="46"/>
        <v>0</v>
      </c>
      <c r="DN54" s="105">
        <f t="shared" si="47"/>
        <v>0</v>
      </c>
      <c r="DO54" s="105">
        <f t="shared" si="48"/>
        <v>0</v>
      </c>
      <c r="DP54" s="105">
        <f t="shared" si="49"/>
        <v>0</v>
      </c>
      <c r="DQ54" s="105">
        <f t="shared" si="50"/>
        <v>0</v>
      </c>
      <c r="DR54" s="105">
        <f t="shared" si="51"/>
        <v>0</v>
      </c>
      <c r="DS54" s="105">
        <f t="shared" si="52"/>
        <v>0</v>
      </c>
    </row>
    <row r="55" spans="10:16347" x14ac:dyDescent="0.3">
      <c r="J55" s="16" t="str">
        <f>'6. Patients'!C30</f>
        <v/>
      </c>
      <c r="K55" s="16"/>
      <c r="L55" s="208" t="e">
        <f t="shared" si="54"/>
        <v>#VALUE!</v>
      </c>
      <c r="M55" s="208" t="e">
        <f t="shared" si="55"/>
        <v>#VALUE!</v>
      </c>
      <c r="N55" s="208" t="e">
        <f t="shared" si="56"/>
        <v>#VALUE!</v>
      </c>
      <c r="O55" s="208" t="e">
        <f t="shared" si="82"/>
        <v>#VALUE!</v>
      </c>
      <c r="P55" s="208" t="e">
        <f t="shared" si="83"/>
        <v>#VALUE!</v>
      </c>
      <c r="Q55" s="208" t="e">
        <f t="shared" si="84"/>
        <v>#VALUE!</v>
      </c>
      <c r="R55" s="208" t="e">
        <f t="shared" si="85"/>
        <v>#VALUE!</v>
      </c>
      <c r="S55" s="208" t="e">
        <f t="shared" si="86"/>
        <v>#VALUE!</v>
      </c>
      <c r="T55" s="208" t="e">
        <f t="shared" si="87"/>
        <v>#VALUE!</v>
      </c>
      <c r="U55" s="208" t="e">
        <f t="shared" si="88"/>
        <v>#VALUE!</v>
      </c>
      <c r="V55" s="208" t="e">
        <f t="shared" si="89"/>
        <v>#VALUE!</v>
      </c>
      <c r="W55" s="208" t="e">
        <f t="shared" si="57"/>
        <v>#VALUE!</v>
      </c>
      <c r="X55" s="208" t="e">
        <f t="shared" si="58"/>
        <v>#VALUE!</v>
      </c>
      <c r="Y55" s="208" t="e">
        <f t="shared" si="59"/>
        <v>#VALUE!</v>
      </c>
      <c r="Z55" s="208" t="e">
        <f t="shared" si="60"/>
        <v>#VALUE!</v>
      </c>
      <c r="AA55" s="208" t="e">
        <f t="shared" si="61"/>
        <v>#VALUE!</v>
      </c>
      <c r="AB55" s="208" t="e">
        <f t="shared" si="62"/>
        <v>#VALUE!</v>
      </c>
      <c r="AC55" s="208" t="e">
        <f t="shared" si="63"/>
        <v>#VALUE!</v>
      </c>
      <c r="AD55" s="208" t="e">
        <f t="shared" si="64"/>
        <v>#VALUE!</v>
      </c>
      <c r="AE55" s="208" t="e">
        <f t="shared" si="65"/>
        <v>#VALUE!</v>
      </c>
      <c r="AF55" s="208" t="e">
        <f t="shared" si="66"/>
        <v>#VALUE!</v>
      </c>
      <c r="AG55" s="208" t="e">
        <f t="shared" si="67"/>
        <v>#VALUE!</v>
      </c>
      <c r="AH55" s="208" t="e">
        <f t="shared" si="68"/>
        <v>#VALUE!</v>
      </c>
      <c r="AI55" s="208" t="e">
        <f t="shared" si="69"/>
        <v>#VALUE!</v>
      </c>
      <c r="AJ55" s="208" t="e">
        <f t="shared" si="70"/>
        <v>#VALUE!</v>
      </c>
      <c r="AK55" s="208" t="e">
        <f t="shared" si="71"/>
        <v>#VALUE!</v>
      </c>
      <c r="AL55" s="208" t="e">
        <f t="shared" si="72"/>
        <v>#VALUE!</v>
      </c>
      <c r="AM55" s="208" t="e">
        <f t="shared" si="73"/>
        <v>#VALUE!</v>
      </c>
      <c r="AN55" s="208" t="e">
        <f t="shared" si="74"/>
        <v>#VALUE!</v>
      </c>
      <c r="AO55" s="208" t="e">
        <f t="shared" si="75"/>
        <v>#VALUE!</v>
      </c>
      <c r="AP55" s="208" t="e">
        <f t="shared" si="76"/>
        <v>#VALUE!</v>
      </c>
      <c r="AQ55" s="208" t="e">
        <f t="shared" si="77"/>
        <v>#VALUE!</v>
      </c>
      <c r="AR55" s="208" t="e">
        <f t="shared" si="78"/>
        <v>#VALUE!</v>
      </c>
      <c r="AS55" s="208" t="e">
        <f t="shared" si="79"/>
        <v>#VALUE!</v>
      </c>
      <c r="AT55" s="208" t="e">
        <f t="shared" si="80"/>
        <v>#VALUE!</v>
      </c>
      <c r="AU55" s="208" t="e">
        <f t="shared" si="81"/>
        <v>#VALUE!</v>
      </c>
      <c r="AW55" s="16" t="str">
        <f t="shared" si="16"/>
        <v/>
      </c>
      <c r="AX55" s="105" t="e">
        <f>-MIN(SUMPRODUCT(--($E$9:$E$28&lt;=AX$33),--($B$9:$B$28=$J$34),--($F$9:$F$28&gt;=AX$33),--($C$9:$C$28=$AW55),$H$9:$H$28,K$9:K$28),VLOOKUP($AW55,'6. Patients'!$C$10:$AQ$39,COLUMNS('6. Patients'!$C$9:G$9),0))</f>
        <v>#VALUE!</v>
      </c>
      <c r="AY55" s="105" t="e">
        <f>-MIN(SUMPRODUCT(--($E$9:$E$28&lt;=AY$33),--($B$9:$B$28=$J$34),--($F$9:$F$28&gt;=AY$33),--($C$9:$C$28=$AW55),$H$9:$H$28,L$9:L$28),VLOOKUP($AW55,'6. Patients'!$C$10:$AQ$39,COLUMNS('6. Patients'!$C$9:H$9),0))</f>
        <v>#VALUE!</v>
      </c>
      <c r="AZ55" s="105" t="e">
        <f>-MIN(SUMPRODUCT(--($E$9:$E$28&lt;=AZ$33),--($B$9:$B$28=$J$34),--($F$9:$F$28&gt;=AZ$33),--($C$9:$C$28=$AW55),$H$9:$H$28,M$9:M$28),VLOOKUP($AW55,'6. Patients'!$C$10:$AQ$39,COLUMNS('6. Patients'!$C$9:I$9),0))</f>
        <v>#VALUE!</v>
      </c>
      <c r="BA55" s="105" t="e">
        <f>-MIN(SUMPRODUCT(--($E$9:$E$28&lt;=BA$33),--($B$9:$B$28=$J$34),--($F$9:$F$28&gt;=BA$33),--($C$9:$C$28=$AW55),$H$9:$H$28,N$9:N$28),VLOOKUP($AW55,'6. Patients'!$C$10:$AQ$39,COLUMNS('6. Patients'!$C$9:J$9),0))</f>
        <v>#VALUE!</v>
      </c>
      <c r="BB55" s="105" t="e">
        <f>-MIN(SUMPRODUCT(--($E$9:$E$28&lt;=BB$33),--($B$9:$B$28=$J$34),--($F$9:$F$28&gt;=BB$33),--($C$9:$C$28=$AW55),$H$9:$H$28,O$9:O$28),VLOOKUP($AW55,'6. Patients'!$C$10:$AQ$39,COLUMNS('6. Patients'!$C$9:K$9),0))</f>
        <v>#VALUE!</v>
      </c>
      <c r="BC55" s="105" t="e">
        <f>-MIN(SUMPRODUCT(--($E$9:$E$28&lt;=BC$33),--($B$9:$B$28=$J$34),--($F$9:$F$28&gt;=BC$33),--($C$9:$C$28=$AW55),$H$9:$H$28,P$9:P$28),VLOOKUP($AW55,'6. Patients'!$C$10:$AQ$39,COLUMNS('6. Patients'!$C$9:L$9),0))</f>
        <v>#VALUE!</v>
      </c>
      <c r="BD55" s="105" t="e">
        <f>-MIN(SUMPRODUCT(--($E$9:$E$28&lt;=BD$33),--($B$9:$B$28=$J$34),--($F$9:$F$28&gt;=BD$33),--($C$9:$C$28=$AW55),$H$9:$H$28,Q$9:Q$28),VLOOKUP($AW55,'6. Patients'!$C$10:$AQ$39,COLUMNS('6. Patients'!$C$9:M$9),0))</f>
        <v>#VALUE!</v>
      </c>
      <c r="BE55" s="105" t="e">
        <f>-MIN(SUMPRODUCT(--($E$9:$E$28&lt;=BE$33),--($B$9:$B$28=$J$34),--($F$9:$F$28&gt;=BE$33),--($C$9:$C$28=$AW55),$H$9:$H$28,R$9:R$28),VLOOKUP($AW55,'6. Patients'!$C$10:$AQ$39,COLUMNS('6. Patients'!$C$9:N$9),0))</f>
        <v>#VALUE!</v>
      </c>
      <c r="BF55" s="105" t="e">
        <f>-MIN(SUMPRODUCT(--($E$9:$E$28&lt;=BF$33),--($B$9:$B$28=$J$34),--($F$9:$F$28&gt;=BF$33),--($C$9:$C$28=$AW55),$H$9:$H$28,S$9:S$28),VLOOKUP($AW55,'6. Patients'!$C$10:$AQ$39,COLUMNS('6. Patients'!$C$9:O$9),0))</f>
        <v>#VALUE!</v>
      </c>
      <c r="BG55" s="105" t="e">
        <f>-MIN(SUMPRODUCT(--($E$9:$E$28&lt;=BG$33),--($B$9:$B$28=$J$34),--($F$9:$F$28&gt;=BG$33),--($C$9:$C$28=$AW55),$H$9:$H$28,T$9:T$28),VLOOKUP($AW55,'6. Patients'!$C$10:$AQ$39,COLUMNS('6. Patients'!$C$9:P$9),0))</f>
        <v>#VALUE!</v>
      </c>
      <c r="BH55" s="105" t="e">
        <f>-MIN(SUMPRODUCT(--($E$9:$E$28&lt;=BH$33),--($B$9:$B$28=$J$34),--($F$9:$F$28&gt;=BH$33),--($C$9:$C$28=$AW55),$H$9:$H$28,U$9:U$28),VLOOKUP($AW55,'6. Patients'!$C$10:$AQ$39,COLUMNS('6. Patients'!$C$9:Q$9),0))</f>
        <v>#VALUE!</v>
      </c>
      <c r="BI55" s="105" t="e">
        <f>-MIN(SUMPRODUCT(--($E$9:$E$28&lt;=BI$33),--($B$9:$B$28=$J$34),--($F$9:$F$28&gt;=BI$33),--($C$9:$C$28=$AW55),$H$9:$H$28,V$9:V$28),VLOOKUP($AW55,'6. Patients'!$C$10:$AQ$39,COLUMNS('6. Patients'!$C$9:R$9),0))</f>
        <v>#VALUE!</v>
      </c>
      <c r="BJ55" s="105" t="e">
        <f>-MIN(SUMPRODUCT(--($E$9:$E$28&lt;=BJ$33),--($B$9:$B$28=$J$34),--($F$9:$F$28&gt;=BJ$33),--($C$9:$C$28=$AW55),$H$9:$H$28,W$9:W$28),VLOOKUP($AW55,'6. Patients'!$C$10:$AQ$39,COLUMNS('6. Patients'!$C$9:S$9),0))</f>
        <v>#VALUE!</v>
      </c>
      <c r="BK55" s="105" t="e">
        <f>-MIN(SUMPRODUCT(--($E$9:$E$28&lt;=BK$33),--($B$9:$B$28=$J$34),--($F$9:$F$28&gt;=BK$33),--($C$9:$C$28=$AW55),$H$9:$H$28,X$9:X$28),VLOOKUP($AW55,'6. Patients'!$C$10:$AQ$39,COLUMNS('6. Patients'!$C$9:T$9),0))</f>
        <v>#VALUE!</v>
      </c>
      <c r="BL55" s="105" t="e">
        <f>-MIN(SUMPRODUCT(--($E$9:$E$28&lt;=BL$33),--($B$9:$B$28=$J$34),--($F$9:$F$28&gt;=BL$33),--($C$9:$C$28=$AW55),$H$9:$H$28,Y$9:Y$28),VLOOKUP($AW55,'6. Patients'!$C$10:$AQ$39,COLUMNS('6. Patients'!$C$9:U$9),0))</f>
        <v>#VALUE!</v>
      </c>
      <c r="BM55" s="105" t="e">
        <f>-MIN(SUMPRODUCT(--($E$9:$E$28&lt;=BM$33),--($B$9:$B$28=$J$34),--($F$9:$F$28&gt;=BM$33),--($C$9:$C$28=$AW55),$H$9:$H$28,Z$9:Z$28),VLOOKUP($AW55,'6. Patients'!$C$10:$AQ$39,COLUMNS('6. Patients'!$C$9:V$9),0))</f>
        <v>#VALUE!</v>
      </c>
      <c r="BN55" s="105" t="e">
        <f>-MIN(SUMPRODUCT(--($E$9:$E$28&lt;=BN$33),--($B$9:$B$28=$J$34),--($F$9:$F$28&gt;=BN$33),--($C$9:$C$28=$AW55),$H$9:$H$28,AA$9:AA$28),VLOOKUP($AW55,'6. Patients'!$C$10:$AQ$39,COLUMNS('6. Patients'!$C$9:W$9),0))</f>
        <v>#VALUE!</v>
      </c>
      <c r="BO55" s="105" t="e">
        <f>-MIN(SUMPRODUCT(--($E$9:$E$28&lt;=BO$33),--($B$9:$B$28=$J$34),--($F$9:$F$28&gt;=BO$33),--($C$9:$C$28=$AW55),$H$9:$H$28,AB$9:AB$28),VLOOKUP($AW55,'6. Patients'!$C$10:$AQ$39,COLUMNS('6. Patients'!$C$9:X$9),0))</f>
        <v>#VALUE!</v>
      </c>
      <c r="BP55" s="105" t="e">
        <f>-MIN(SUMPRODUCT(--($E$9:$E$28&lt;=BP$33),--($B$9:$B$28=$J$34),--($F$9:$F$28&gt;=BP$33),--($C$9:$C$28=$AW55),$H$9:$H$28,AC$9:AC$28),VLOOKUP($AW55,'6. Patients'!$C$10:$AQ$39,COLUMNS('6. Patients'!$C$9:Y$9),0))</f>
        <v>#VALUE!</v>
      </c>
      <c r="BQ55" s="105" t="e">
        <f>-MIN(SUMPRODUCT(--($E$9:$E$28&lt;=BQ$33),--($B$9:$B$28=$J$34),--($F$9:$F$28&gt;=BQ$33),--($C$9:$C$28=$AW55),$H$9:$H$28,AD$9:AD$28),VLOOKUP($AW55,'6. Patients'!$C$10:$AQ$39,COLUMNS('6. Patients'!$C$9:Z$9),0))</f>
        <v>#VALUE!</v>
      </c>
      <c r="BR55" s="105" t="e">
        <f>-MIN(SUMPRODUCT(--($E$9:$E$28&lt;=BR$33),--($B$9:$B$28=$J$34),--($F$9:$F$28&gt;=BR$33),--($C$9:$C$28=$AW55),$H$9:$H$28,AE$9:AE$28),VLOOKUP($AW55,'6. Patients'!$C$10:$AQ$39,COLUMNS('6. Patients'!$C$9:AA$9),0))</f>
        <v>#VALUE!</v>
      </c>
      <c r="BS55" s="105" t="e">
        <f>-MIN(SUMPRODUCT(--($E$9:$E$28&lt;=BS$33),--($B$9:$B$28=$J$34),--($F$9:$F$28&gt;=BS$33),--($C$9:$C$28=$AW55),$H$9:$H$28,AF$9:AF$28),VLOOKUP($AW55,'6. Patients'!$C$10:$AQ$39,COLUMNS('6. Patients'!$C$9:AB$9),0))</f>
        <v>#VALUE!</v>
      </c>
      <c r="BT55" s="105" t="e">
        <f>-MIN(SUMPRODUCT(--($E$9:$E$28&lt;=BT$33),--($B$9:$B$28=$J$34),--($F$9:$F$28&gt;=BT$33),--($C$9:$C$28=$AW55),$H$9:$H$28,AG$9:AG$28),VLOOKUP($AW55,'6. Patients'!$C$10:$AQ$39,COLUMNS('6. Patients'!$C$9:AC$9),0))</f>
        <v>#VALUE!</v>
      </c>
      <c r="BU55" s="105" t="e">
        <f>-MIN(SUMPRODUCT(--($E$9:$E$28&lt;=BU$33),--($B$9:$B$28=$J$34),--($F$9:$F$28&gt;=BU$33),--($C$9:$C$28=$AW55),$H$9:$H$28,AH$9:AH$28),VLOOKUP($AW55,'6. Patients'!$C$10:$AQ$39,COLUMNS('6. Patients'!$C$9:AD$9),0))</f>
        <v>#VALUE!</v>
      </c>
      <c r="BV55" s="105" t="e">
        <f>-MIN(SUMPRODUCT(--($E$9:$E$28&lt;=BV$33),--($B$9:$B$28=$J$34),--($F$9:$F$28&gt;=BV$33),--($C$9:$C$28=$AW55),$H$9:$H$28,AI$9:AI$28),VLOOKUP($AW55,'6. Patients'!$C$10:$AQ$39,COLUMNS('6. Patients'!$C$9:AE$9),0))</f>
        <v>#VALUE!</v>
      </c>
      <c r="BW55" s="105" t="e">
        <f>-MIN(SUMPRODUCT(--($E$9:$E$28&lt;=BW$33),--($B$9:$B$28=$J$34),--($F$9:$F$28&gt;=BW$33),--($C$9:$C$28=$AW55),$H$9:$H$28,AJ$9:AJ$28),VLOOKUP($AW55,'6. Patients'!$C$10:$AQ$39,COLUMNS('6. Patients'!$C$9:AF$9),0))</f>
        <v>#VALUE!</v>
      </c>
      <c r="BX55" s="105" t="e">
        <f>-MIN(SUMPRODUCT(--($E$9:$E$28&lt;=BX$33),--($B$9:$B$28=$J$34),--($F$9:$F$28&gt;=BX$33),--($C$9:$C$28=$AW55),$H$9:$H$28,AK$9:AK$28),VLOOKUP($AW55,'6. Patients'!$C$10:$AQ$39,COLUMNS('6. Patients'!$C$9:AG$9),0))</f>
        <v>#VALUE!</v>
      </c>
      <c r="BY55" s="105" t="e">
        <f>-MIN(SUMPRODUCT(--($E$9:$E$28&lt;=BY$33),--($B$9:$B$28=$J$34),--($F$9:$F$28&gt;=BY$33),--($C$9:$C$28=$AW55),$H$9:$H$28,AL$9:AL$28),VLOOKUP($AW55,'6. Patients'!$C$10:$AQ$39,COLUMNS('6. Patients'!$C$9:AH$9),0))</f>
        <v>#VALUE!</v>
      </c>
      <c r="BZ55" s="105" t="e">
        <f>-MIN(SUMPRODUCT(--($E$9:$E$28&lt;=BZ$33),--($B$9:$B$28=$J$34),--($F$9:$F$28&gt;=BZ$33),--($C$9:$C$28=$AW55),$H$9:$H$28,AM$9:AM$28),VLOOKUP($AW55,'6. Patients'!$C$10:$AQ$39,COLUMNS('6. Patients'!$C$9:AI$9),0))</f>
        <v>#VALUE!</v>
      </c>
      <c r="CA55" s="105" t="e">
        <f>-MIN(SUMPRODUCT(--($E$9:$E$28&lt;=CA$33),--($B$9:$B$28=$J$34),--($F$9:$F$28&gt;=CA$33),--($C$9:$C$28=$AW55),$H$9:$H$28,AN$9:AN$28),VLOOKUP($AW55,'6. Patients'!$C$10:$AQ$39,COLUMNS('6. Patients'!$C$9:AJ$9),0))</f>
        <v>#VALUE!</v>
      </c>
      <c r="CB55" s="105" t="e">
        <f>-MIN(SUMPRODUCT(--($E$9:$E$28&lt;=CB$33),--($B$9:$B$28=$J$34),--($F$9:$F$28&gt;=CB$33),--($C$9:$C$28=$AW55),$H$9:$H$28,AO$9:AO$28),VLOOKUP($AW55,'6. Patients'!$C$10:$AQ$39,COLUMNS('6. Patients'!$C$9:AK$9),0))</f>
        <v>#VALUE!</v>
      </c>
      <c r="CC55" s="105" t="e">
        <f>-MIN(SUMPRODUCT(--($E$9:$E$28&lt;=CC$33),--($B$9:$B$28=$J$34),--($F$9:$F$28&gt;=CC$33),--($C$9:$C$28=$AW55),$H$9:$H$28,AP$9:AP$28),VLOOKUP($AW55,'6. Patients'!$C$10:$AQ$39,COLUMNS('6. Patients'!$C$9:AL$9),0))</f>
        <v>#VALUE!</v>
      </c>
      <c r="CD55" s="105" t="e">
        <f>-MIN(SUMPRODUCT(--($E$9:$E$28&lt;=CD$33),--($B$9:$B$28=$J$34),--($F$9:$F$28&gt;=CD$33),--($C$9:$C$28=$AW55),$H$9:$H$28,AQ$9:AQ$28),VLOOKUP($AW55,'6. Patients'!$C$10:$AQ$39,COLUMNS('6. Patients'!$C$9:AM$9),0))</f>
        <v>#VALUE!</v>
      </c>
      <c r="CE55" s="105" t="e">
        <f>-MIN(SUMPRODUCT(--($E$9:$E$28&lt;=CE$33),--($B$9:$B$28=$J$34),--($F$9:$F$28&gt;=CE$33),--($C$9:$C$28=$AW55),$H$9:$H$28,AR$9:AR$28),VLOOKUP($AW55,'6. Patients'!$C$10:$AQ$39,COLUMNS('6. Patients'!$C$9:AN$9),0))</f>
        <v>#VALUE!</v>
      </c>
      <c r="CF55" s="105" t="e">
        <f>-MIN(SUMPRODUCT(--($E$9:$E$28&lt;=CF$33),--($B$9:$B$28=$J$34),--($F$9:$F$28&gt;=CF$33),--($C$9:$C$28=$AW55),$H$9:$H$28,AS$9:AS$28),VLOOKUP($AW55,'6. Patients'!$C$10:$AQ$39,COLUMNS('6. Patients'!$C$9:AO$9),0))</f>
        <v>#VALUE!</v>
      </c>
      <c r="CG55" s="105" t="e">
        <f>-MIN(SUMPRODUCT(--($E$9:$E$28&lt;=CG$33),--($B$9:$B$28=$J$34),--($F$9:$F$28&gt;=CG$33),--($C$9:$C$28=$AW55),$H$9:$H$28,AT$9:AT$28),VLOOKUP($AW55,'6. Patients'!$C$10:$AQ$39,COLUMNS('6. Patients'!$C$9:AP$9),0))</f>
        <v>#VALUE!</v>
      </c>
      <c r="CI55" s="16" t="str">
        <f t="shared" si="53"/>
        <v/>
      </c>
      <c r="CJ55" s="105">
        <f t="shared" si="17"/>
        <v>0</v>
      </c>
      <c r="CK55" s="105">
        <f t="shared" si="18"/>
        <v>0</v>
      </c>
      <c r="CL55" s="105">
        <f t="shared" si="19"/>
        <v>0</v>
      </c>
      <c r="CM55" s="105">
        <f t="shared" si="20"/>
        <v>0</v>
      </c>
      <c r="CN55" s="105">
        <f t="shared" si="21"/>
        <v>0</v>
      </c>
      <c r="CO55" s="105">
        <f t="shared" si="22"/>
        <v>0</v>
      </c>
      <c r="CP55" s="105">
        <f t="shared" si="23"/>
        <v>0</v>
      </c>
      <c r="CQ55" s="105">
        <f t="shared" si="24"/>
        <v>0</v>
      </c>
      <c r="CR55" s="105">
        <f t="shared" si="25"/>
        <v>0</v>
      </c>
      <c r="CS55" s="105">
        <f t="shared" si="26"/>
        <v>0</v>
      </c>
      <c r="CT55" s="105">
        <f t="shared" si="27"/>
        <v>0</v>
      </c>
      <c r="CU55" s="105">
        <f t="shared" si="28"/>
        <v>0</v>
      </c>
      <c r="CV55" s="105">
        <f t="shared" si="29"/>
        <v>0</v>
      </c>
      <c r="CW55" s="105">
        <f t="shared" si="30"/>
        <v>0</v>
      </c>
      <c r="CX55" s="105">
        <f t="shared" si="31"/>
        <v>0</v>
      </c>
      <c r="CY55" s="105">
        <f t="shared" si="32"/>
        <v>0</v>
      </c>
      <c r="CZ55" s="105">
        <f t="shared" si="33"/>
        <v>0</v>
      </c>
      <c r="DA55" s="105">
        <f t="shared" si="34"/>
        <v>0</v>
      </c>
      <c r="DB55" s="105">
        <f t="shared" si="35"/>
        <v>0</v>
      </c>
      <c r="DC55" s="105">
        <f t="shared" si="36"/>
        <v>0</v>
      </c>
      <c r="DD55" s="105">
        <f t="shared" si="37"/>
        <v>0</v>
      </c>
      <c r="DE55" s="105">
        <f t="shared" si="38"/>
        <v>0</v>
      </c>
      <c r="DF55" s="105">
        <f t="shared" si="39"/>
        <v>0</v>
      </c>
      <c r="DG55" s="105">
        <f t="shared" si="40"/>
        <v>0</v>
      </c>
      <c r="DH55" s="105">
        <f t="shared" si="41"/>
        <v>0</v>
      </c>
      <c r="DI55" s="105">
        <f t="shared" si="42"/>
        <v>0</v>
      </c>
      <c r="DJ55" s="105">
        <f t="shared" si="43"/>
        <v>0</v>
      </c>
      <c r="DK55" s="105">
        <f t="shared" si="44"/>
        <v>0</v>
      </c>
      <c r="DL55" s="105">
        <f t="shared" si="45"/>
        <v>0</v>
      </c>
      <c r="DM55" s="105">
        <f t="shared" si="46"/>
        <v>0</v>
      </c>
      <c r="DN55" s="105">
        <f t="shared" si="47"/>
        <v>0</v>
      </c>
      <c r="DO55" s="105">
        <f t="shared" si="48"/>
        <v>0</v>
      </c>
      <c r="DP55" s="105">
        <f t="shared" si="49"/>
        <v>0</v>
      </c>
      <c r="DQ55" s="105">
        <f t="shared" si="50"/>
        <v>0</v>
      </c>
      <c r="DR55" s="105">
        <f t="shared" si="51"/>
        <v>0</v>
      </c>
      <c r="DS55" s="105">
        <f t="shared" si="52"/>
        <v>0</v>
      </c>
    </row>
    <row r="56" spans="10:16347" x14ac:dyDescent="0.3">
      <c r="J56" s="16" t="str">
        <f>'6. Patients'!C31</f>
        <v/>
      </c>
      <c r="K56" s="16"/>
      <c r="L56" s="208" t="e">
        <f t="shared" si="54"/>
        <v>#VALUE!</v>
      </c>
      <c r="M56" s="208" t="e">
        <f t="shared" si="55"/>
        <v>#VALUE!</v>
      </c>
      <c r="N56" s="208" t="e">
        <f t="shared" si="56"/>
        <v>#VALUE!</v>
      </c>
      <c r="O56" s="208" t="e">
        <f t="shared" si="82"/>
        <v>#VALUE!</v>
      </c>
      <c r="P56" s="208" t="e">
        <f t="shared" si="83"/>
        <v>#VALUE!</v>
      </c>
      <c r="Q56" s="208" t="e">
        <f t="shared" si="84"/>
        <v>#VALUE!</v>
      </c>
      <c r="R56" s="208" t="e">
        <f t="shared" si="85"/>
        <v>#VALUE!</v>
      </c>
      <c r="S56" s="208" t="e">
        <f t="shared" si="86"/>
        <v>#VALUE!</v>
      </c>
      <c r="T56" s="208" t="e">
        <f t="shared" si="87"/>
        <v>#VALUE!</v>
      </c>
      <c r="U56" s="208" t="e">
        <f t="shared" si="88"/>
        <v>#VALUE!</v>
      </c>
      <c r="V56" s="208" t="e">
        <f t="shared" si="89"/>
        <v>#VALUE!</v>
      </c>
      <c r="W56" s="208" t="e">
        <f t="shared" si="57"/>
        <v>#VALUE!</v>
      </c>
      <c r="X56" s="208" t="e">
        <f t="shared" si="58"/>
        <v>#VALUE!</v>
      </c>
      <c r="Y56" s="208" t="e">
        <f t="shared" si="59"/>
        <v>#VALUE!</v>
      </c>
      <c r="Z56" s="208" t="e">
        <f t="shared" si="60"/>
        <v>#VALUE!</v>
      </c>
      <c r="AA56" s="208" t="e">
        <f t="shared" si="61"/>
        <v>#VALUE!</v>
      </c>
      <c r="AB56" s="208" t="e">
        <f t="shared" si="62"/>
        <v>#VALUE!</v>
      </c>
      <c r="AC56" s="208" t="e">
        <f t="shared" si="63"/>
        <v>#VALUE!</v>
      </c>
      <c r="AD56" s="208" t="e">
        <f t="shared" si="64"/>
        <v>#VALUE!</v>
      </c>
      <c r="AE56" s="208" t="e">
        <f t="shared" si="65"/>
        <v>#VALUE!</v>
      </c>
      <c r="AF56" s="208" t="e">
        <f t="shared" si="66"/>
        <v>#VALUE!</v>
      </c>
      <c r="AG56" s="208" t="e">
        <f t="shared" si="67"/>
        <v>#VALUE!</v>
      </c>
      <c r="AH56" s="208" t="e">
        <f t="shared" si="68"/>
        <v>#VALUE!</v>
      </c>
      <c r="AI56" s="208" t="e">
        <f t="shared" si="69"/>
        <v>#VALUE!</v>
      </c>
      <c r="AJ56" s="208" t="e">
        <f t="shared" si="70"/>
        <v>#VALUE!</v>
      </c>
      <c r="AK56" s="208" t="e">
        <f t="shared" si="71"/>
        <v>#VALUE!</v>
      </c>
      <c r="AL56" s="208" t="e">
        <f t="shared" si="72"/>
        <v>#VALUE!</v>
      </c>
      <c r="AM56" s="208" t="e">
        <f t="shared" si="73"/>
        <v>#VALUE!</v>
      </c>
      <c r="AN56" s="208" t="e">
        <f t="shared" si="74"/>
        <v>#VALUE!</v>
      </c>
      <c r="AO56" s="208" t="e">
        <f t="shared" si="75"/>
        <v>#VALUE!</v>
      </c>
      <c r="AP56" s="208" t="e">
        <f t="shared" si="76"/>
        <v>#VALUE!</v>
      </c>
      <c r="AQ56" s="208" t="e">
        <f t="shared" si="77"/>
        <v>#VALUE!</v>
      </c>
      <c r="AR56" s="208" t="e">
        <f t="shared" si="78"/>
        <v>#VALUE!</v>
      </c>
      <c r="AS56" s="208" t="e">
        <f t="shared" si="79"/>
        <v>#VALUE!</v>
      </c>
      <c r="AT56" s="208" t="e">
        <f t="shared" si="80"/>
        <v>#VALUE!</v>
      </c>
      <c r="AU56" s="208" t="e">
        <f t="shared" si="81"/>
        <v>#VALUE!</v>
      </c>
      <c r="AW56" s="16" t="str">
        <f t="shared" si="16"/>
        <v/>
      </c>
      <c r="AX56" s="105" t="e">
        <f>-MIN(SUMPRODUCT(--($E$9:$E$28&lt;=AX$33),--($B$9:$B$28=$J$34),--($F$9:$F$28&gt;=AX$33),--($C$9:$C$28=$AW56),$H$9:$H$28,K$9:K$28),VLOOKUP($AW56,'6. Patients'!$C$10:$AQ$39,COLUMNS('6. Patients'!$C$9:G$9),0))</f>
        <v>#VALUE!</v>
      </c>
      <c r="AY56" s="105" t="e">
        <f>-MIN(SUMPRODUCT(--($E$9:$E$28&lt;=AY$33),--($B$9:$B$28=$J$34),--($F$9:$F$28&gt;=AY$33),--($C$9:$C$28=$AW56),$H$9:$H$28,L$9:L$28),VLOOKUP($AW56,'6. Patients'!$C$10:$AQ$39,COLUMNS('6. Patients'!$C$9:H$9),0))</f>
        <v>#VALUE!</v>
      </c>
      <c r="AZ56" s="105" t="e">
        <f>-MIN(SUMPRODUCT(--($E$9:$E$28&lt;=AZ$33),--($B$9:$B$28=$J$34),--($F$9:$F$28&gt;=AZ$33),--($C$9:$C$28=$AW56),$H$9:$H$28,M$9:M$28),VLOOKUP($AW56,'6. Patients'!$C$10:$AQ$39,COLUMNS('6. Patients'!$C$9:I$9),0))</f>
        <v>#VALUE!</v>
      </c>
      <c r="BA56" s="105" t="e">
        <f>-MIN(SUMPRODUCT(--($E$9:$E$28&lt;=BA$33),--($B$9:$B$28=$J$34),--($F$9:$F$28&gt;=BA$33),--($C$9:$C$28=$AW56),$H$9:$H$28,N$9:N$28),VLOOKUP($AW56,'6. Patients'!$C$10:$AQ$39,COLUMNS('6. Patients'!$C$9:J$9),0))</f>
        <v>#VALUE!</v>
      </c>
      <c r="BB56" s="105" t="e">
        <f>-MIN(SUMPRODUCT(--($E$9:$E$28&lt;=BB$33),--($B$9:$B$28=$J$34),--($F$9:$F$28&gt;=BB$33),--($C$9:$C$28=$AW56),$H$9:$H$28,O$9:O$28),VLOOKUP($AW56,'6. Patients'!$C$10:$AQ$39,COLUMNS('6. Patients'!$C$9:K$9),0))</f>
        <v>#VALUE!</v>
      </c>
      <c r="BC56" s="105" t="e">
        <f>-MIN(SUMPRODUCT(--($E$9:$E$28&lt;=BC$33),--($B$9:$B$28=$J$34),--($F$9:$F$28&gt;=BC$33),--($C$9:$C$28=$AW56),$H$9:$H$28,P$9:P$28),VLOOKUP($AW56,'6. Patients'!$C$10:$AQ$39,COLUMNS('6. Patients'!$C$9:L$9),0))</f>
        <v>#VALUE!</v>
      </c>
      <c r="BD56" s="105" t="e">
        <f>-MIN(SUMPRODUCT(--($E$9:$E$28&lt;=BD$33),--($B$9:$B$28=$J$34),--($F$9:$F$28&gt;=BD$33),--($C$9:$C$28=$AW56),$H$9:$H$28,Q$9:Q$28),VLOOKUP($AW56,'6. Patients'!$C$10:$AQ$39,COLUMNS('6. Patients'!$C$9:M$9),0))</f>
        <v>#VALUE!</v>
      </c>
      <c r="BE56" s="105" t="e">
        <f>-MIN(SUMPRODUCT(--($E$9:$E$28&lt;=BE$33),--($B$9:$B$28=$J$34),--($F$9:$F$28&gt;=BE$33),--($C$9:$C$28=$AW56),$H$9:$H$28,R$9:R$28),VLOOKUP($AW56,'6. Patients'!$C$10:$AQ$39,COLUMNS('6. Patients'!$C$9:N$9),0))</f>
        <v>#VALUE!</v>
      </c>
      <c r="BF56" s="105" t="e">
        <f>-MIN(SUMPRODUCT(--($E$9:$E$28&lt;=BF$33),--($B$9:$B$28=$J$34),--($F$9:$F$28&gt;=BF$33),--($C$9:$C$28=$AW56),$H$9:$H$28,S$9:S$28),VLOOKUP($AW56,'6. Patients'!$C$10:$AQ$39,COLUMNS('6. Patients'!$C$9:O$9),0))</f>
        <v>#VALUE!</v>
      </c>
      <c r="BG56" s="105" t="e">
        <f>-MIN(SUMPRODUCT(--($E$9:$E$28&lt;=BG$33),--($B$9:$B$28=$J$34),--($F$9:$F$28&gt;=BG$33),--($C$9:$C$28=$AW56),$H$9:$H$28,T$9:T$28),VLOOKUP($AW56,'6. Patients'!$C$10:$AQ$39,COLUMNS('6. Patients'!$C$9:P$9),0))</f>
        <v>#VALUE!</v>
      </c>
      <c r="BH56" s="105" t="e">
        <f>-MIN(SUMPRODUCT(--($E$9:$E$28&lt;=BH$33),--($B$9:$B$28=$J$34),--($F$9:$F$28&gt;=BH$33),--($C$9:$C$28=$AW56),$H$9:$H$28,U$9:U$28),VLOOKUP($AW56,'6. Patients'!$C$10:$AQ$39,COLUMNS('6. Patients'!$C$9:Q$9),0))</f>
        <v>#VALUE!</v>
      </c>
      <c r="BI56" s="105" t="e">
        <f>-MIN(SUMPRODUCT(--($E$9:$E$28&lt;=BI$33),--($B$9:$B$28=$J$34),--($F$9:$F$28&gt;=BI$33),--($C$9:$C$28=$AW56),$H$9:$H$28,V$9:V$28),VLOOKUP($AW56,'6. Patients'!$C$10:$AQ$39,COLUMNS('6. Patients'!$C$9:R$9),0))</f>
        <v>#VALUE!</v>
      </c>
      <c r="BJ56" s="105" t="e">
        <f>-MIN(SUMPRODUCT(--($E$9:$E$28&lt;=BJ$33),--($B$9:$B$28=$J$34),--($F$9:$F$28&gt;=BJ$33),--($C$9:$C$28=$AW56),$H$9:$H$28,W$9:W$28),VLOOKUP($AW56,'6. Patients'!$C$10:$AQ$39,COLUMNS('6. Patients'!$C$9:S$9),0))</f>
        <v>#VALUE!</v>
      </c>
      <c r="BK56" s="105" t="e">
        <f>-MIN(SUMPRODUCT(--($E$9:$E$28&lt;=BK$33),--($B$9:$B$28=$J$34),--($F$9:$F$28&gt;=BK$33),--($C$9:$C$28=$AW56),$H$9:$H$28,X$9:X$28),VLOOKUP($AW56,'6. Patients'!$C$10:$AQ$39,COLUMNS('6. Patients'!$C$9:T$9),0))</f>
        <v>#VALUE!</v>
      </c>
      <c r="BL56" s="105" t="e">
        <f>-MIN(SUMPRODUCT(--($E$9:$E$28&lt;=BL$33),--($B$9:$B$28=$J$34),--($F$9:$F$28&gt;=BL$33),--($C$9:$C$28=$AW56),$H$9:$H$28,Y$9:Y$28),VLOOKUP($AW56,'6. Patients'!$C$10:$AQ$39,COLUMNS('6. Patients'!$C$9:U$9),0))</f>
        <v>#VALUE!</v>
      </c>
      <c r="BM56" s="105" t="e">
        <f>-MIN(SUMPRODUCT(--($E$9:$E$28&lt;=BM$33),--($B$9:$B$28=$J$34),--($F$9:$F$28&gt;=BM$33),--($C$9:$C$28=$AW56),$H$9:$H$28,Z$9:Z$28),VLOOKUP($AW56,'6. Patients'!$C$10:$AQ$39,COLUMNS('6. Patients'!$C$9:V$9),0))</f>
        <v>#VALUE!</v>
      </c>
      <c r="BN56" s="105" t="e">
        <f>-MIN(SUMPRODUCT(--($E$9:$E$28&lt;=BN$33),--($B$9:$B$28=$J$34),--($F$9:$F$28&gt;=BN$33),--($C$9:$C$28=$AW56),$H$9:$H$28,AA$9:AA$28),VLOOKUP($AW56,'6. Patients'!$C$10:$AQ$39,COLUMNS('6. Patients'!$C$9:W$9),0))</f>
        <v>#VALUE!</v>
      </c>
      <c r="BO56" s="105" t="e">
        <f>-MIN(SUMPRODUCT(--($E$9:$E$28&lt;=BO$33),--($B$9:$B$28=$J$34),--($F$9:$F$28&gt;=BO$33),--($C$9:$C$28=$AW56),$H$9:$H$28,AB$9:AB$28),VLOOKUP($AW56,'6. Patients'!$C$10:$AQ$39,COLUMNS('6. Patients'!$C$9:X$9),0))</f>
        <v>#VALUE!</v>
      </c>
      <c r="BP56" s="105" t="e">
        <f>-MIN(SUMPRODUCT(--($E$9:$E$28&lt;=BP$33),--($B$9:$B$28=$J$34),--($F$9:$F$28&gt;=BP$33),--($C$9:$C$28=$AW56),$H$9:$H$28,AC$9:AC$28),VLOOKUP($AW56,'6. Patients'!$C$10:$AQ$39,COLUMNS('6. Patients'!$C$9:Y$9),0))</f>
        <v>#VALUE!</v>
      </c>
      <c r="BQ56" s="105" t="e">
        <f>-MIN(SUMPRODUCT(--($E$9:$E$28&lt;=BQ$33),--($B$9:$B$28=$J$34),--($F$9:$F$28&gt;=BQ$33),--($C$9:$C$28=$AW56),$H$9:$H$28,AD$9:AD$28),VLOOKUP($AW56,'6. Patients'!$C$10:$AQ$39,COLUMNS('6. Patients'!$C$9:Z$9),0))</f>
        <v>#VALUE!</v>
      </c>
      <c r="BR56" s="105" t="e">
        <f>-MIN(SUMPRODUCT(--($E$9:$E$28&lt;=BR$33),--($B$9:$B$28=$J$34),--($F$9:$F$28&gt;=BR$33),--($C$9:$C$28=$AW56),$H$9:$H$28,AE$9:AE$28),VLOOKUP($AW56,'6. Patients'!$C$10:$AQ$39,COLUMNS('6. Patients'!$C$9:AA$9),0))</f>
        <v>#VALUE!</v>
      </c>
      <c r="BS56" s="105" t="e">
        <f>-MIN(SUMPRODUCT(--($E$9:$E$28&lt;=BS$33),--($B$9:$B$28=$J$34),--($F$9:$F$28&gt;=BS$33),--($C$9:$C$28=$AW56),$H$9:$H$28,AF$9:AF$28),VLOOKUP($AW56,'6. Patients'!$C$10:$AQ$39,COLUMNS('6. Patients'!$C$9:AB$9),0))</f>
        <v>#VALUE!</v>
      </c>
      <c r="BT56" s="105" t="e">
        <f>-MIN(SUMPRODUCT(--($E$9:$E$28&lt;=BT$33),--($B$9:$B$28=$J$34),--($F$9:$F$28&gt;=BT$33),--($C$9:$C$28=$AW56),$H$9:$H$28,AG$9:AG$28),VLOOKUP($AW56,'6. Patients'!$C$10:$AQ$39,COLUMNS('6. Patients'!$C$9:AC$9),0))</f>
        <v>#VALUE!</v>
      </c>
      <c r="BU56" s="105" t="e">
        <f>-MIN(SUMPRODUCT(--($E$9:$E$28&lt;=BU$33),--($B$9:$B$28=$J$34),--($F$9:$F$28&gt;=BU$33),--($C$9:$C$28=$AW56),$H$9:$H$28,AH$9:AH$28),VLOOKUP($AW56,'6. Patients'!$C$10:$AQ$39,COLUMNS('6. Patients'!$C$9:AD$9),0))</f>
        <v>#VALUE!</v>
      </c>
      <c r="BV56" s="105" t="e">
        <f>-MIN(SUMPRODUCT(--($E$9:$E$28&lt;=BV$33),--($B$9:$B$28=$J$34),--($F$9:$F$28&gt;=BV$33),--($C$9:$C$28=$AW56),$H$9:$H$28,AI$9:AI$28),VLOOKUP($AW56,'6. Patients'!$C$10:$AQ$39,COLUMNS('6. Patients'!$C$9:AE$9),0))</f>
        <v>#VALUE!</v>
      </c>
      <c r="BW56" s="105" t="e">
        <f>-MIN(SUMPRODUCT(--($E$9:$E$28&lt;=BW$33),--($B$9:$B$28=$J$34),--($F$9:$F$28&gt;=BW$33),--($C$9:$C$28=$AW56),$H$9:$H$28,AJ$9:AJ$28),VLOOKUP($AW56,'6. Patients'!$C$10:$AQ$39,COLUMNS('6. Patients'!$C$9:AF$9),0))</f>
        <v>#VALUE!</v>
      </c>
      <c r="BX56" s="105" t="e">
        <f>-MIN(SUMPRODUCT(--($E$9:$E$28&lt;=BX$33),--($B$9:$B$28=$J$34),--($F$9:$F$28&gt;=BX$33),--($C$9:$C$28=$AW56),$H$9:$H$28,AK$9:AK$28),VLOOKUP($AW56,'6. Patients'!$C$10:$AQ$39,COLUMNS('6. Patients'!$C$9:AG$9),0))</f>
        <v>#VALUE!</v>
      </c>
      <c r="BY56" s="105" t="e">
        <f>-MIN(SUMPRODUCT(--($E$9:$E$28&lt;=BY$33),--($B$9:$B$28=$J$34),--($F$9:$F$28&gt;=BY$33),--($C$9:$C$28=$AW56),$H$9:$H$28,AL$9:AL$28),VLOOKUP($AW56,'6. Patients'!$C$10:$AQ$39,COLUMNS('6. Patients'!$C$9:AH$9),0))</f>
        <v>#VALUE!</v>
      </c>
      <c r="BZ56" s="105" t="e">
        <f>-MIN(SUMPRODUCT(--($E$9:$E$28&lt;=BZ$33),--($B$9:$B$28=$J$34),--($F$9:$F$28&gt;=BZ$33),--($C$9:$C$28=$AW56),$H$9:$H$28,AM$9:AM$28),VLOOKUP($AW56,'6. Patients'!$C$10:$AQ$39,COLUMNS('6. Patients'!$C$9:AI$9),0))</f>
        <v>#VALUE!</v>
      </c>
      <c r="CA56" s="105" t="e">
        <f>-MIN(SUMPRODUCT(--($E$9:$E$28&lt;=CA$33),--($B$9:$B$28=$J$34),--($F$9:$F$28&gt;=CA$33),--($C$9:$C$28=$AW56),$H$9:$H$28,AN$9:AN$28),VLOOKUP($AW56,'6. Patients'!$C$10:$AQ$39,COLUMNS('6. Patients'!$C$9:AJ$9),0))</f>
        <v>#VALUE!</v>
      </c>
      <c r="CB56" s="105" t="e">
        <f>-MIN(SUMPRODUCT(--($E$9:$E$28&lt;=CB$33),--($B$9:$B$28=$J$34),--($F$9:$F$28&gt;=CB$33),--($C$9:$C$28=$AW56),$H$9:$H$28,AO$9:AO$28),VLOOKUP($AW56,'6. Patients'!$C$10:$AQ$39,COLUMNS('6. Patients'!$C$9:AK$9),0))</f>
        <v>#VALUE!</v>
      </c>
      <c r="CC56" s="105" t="e">
        <f>-MIN(SUMPRODUCT(--($E$9:$E$28&lt;=CC$33),--($B$9:$B$28=$J$34),--($F$9:$F$28&gt;=CC$33),--($C$9:$C$28=$AW56),$H$9:$H$28,AP$9:AP$28),VLOOKUP($AW56,'6. Patients'!$C$10:$AQ$39,COLUMNS('6. Patients'!$C$9:AL$9),0))</f>
        <v>#VALUE!</v>
      </c>
      <c r="CD56" s="105" t="e">
        <f>-MIN(SUMPRODUCT(--($E$9:$E$28&lt;=CD$33),--($B$9:$B$28=$J$34),--($F$9:$F$28&gt;=CD$33),--($C$9:$C$28=$AW56),$H$9:$H$28,AQ$9:AQ$28),VLOOKUP($AW56,'6. Patients'!$C$10:$AQ$39,COLUMNS('6. Patients'!$C$9:AM$9),0))</f>
        <v>#VALUE!</v>
      </c>
      <c r="CE56" s="105" t="e">
        <f>-MIN(SUMPRODUCT(--($E$9:$E$28&lt;=CE$33),--($B$9:$B$28=$J$34),--($F$9:$F$28&gt;=CE$33),--($C$9:$C$28=$AW56),$H$9:$H$28,AR$9:AR$28),VLOOKUP($AW56,'6. Patients'!$C$10:$AQ$39,COLUMNS('6. Patients'!$C$9:AN$9),0))</f>
        <v>#VALUE!</v>
      </c>
      <c r="CF56" s="105" t="e">
        <f>-MIN(SUMPRODUCT(--($E$9:$E$28&lt;=CF$33),--($B$9:$B$28=$J$34),--($F$9:$F$28&gt;=CF$33),--($C$9:$C$28=$AW56),$H$9:$H$28,AS$9:AS$28),VLOOKUP($AW56,'6. Patients'!$C$10:$AQ$39,COLUMNS('6. Patients'!$C$9:AO$9),0))</f>
        <v>#VALUE!</v>
      </c>
      <c r="CG56" s="105" t="e">
        <f>-MIN(SUMPRODUCT(--($E$9:$E$28&lt;=CG$33),--($B$9:$B$28=$J$34),--($F$9:$F$28&gt;=CG$33),--($C$9:$C$28=$AW56),$H$9:$H$28,AT$9:AT$28),VLOOKUP($AW56,'6. Patients'!$C$10:$AQ$39,COLUMNS('6. Patients'!$C$9:AP$9),0))</f>
        <v>#VALUE!</v>
      </c>
      <c r="CI56" s="16" t="str">
        <f t="shared" si="53"/>
        <v/>
      </c>
      <c r="CJ56" s="105">
        <f t="shared" si="17"/>
        <v>0</v>
      </c>
      <c r="CK56" s="105">
        <f t="shared" si="18"/>
        <v>0</v>
      </c>
      <c r="CL56" s="105">
        <f t="shared" si="19"/>
        <v>0</v>
      </c>
      <c r="CM56" s="105">
        <f t="shared" si="20"/>
        <v>0</v>
      </c>
      <c r="CN56" s="105">
        <f t="shared" si="21"/>
        <v>0</v>
      </c>
      <c r="CO56" s="105">
        <f t="shared" si="22"/>
        <v>0</v>
      </c>
      <c r="CP56" s="105">
        <f t="shared" si="23"/>
        <v>0</v>
      </c>
      <c r="CQ56" s="105">
        <f t="shared" si="24"/>
        <v>0</v>
      </c>
      <c r="CR56" s="105">
        <f t="shared" si="25"/>
        <v>0</v>
      </c>
      <c r="CS56" s="105">
        <f t="shared" si="26"/>
        <v>0</v>
      </c>
      <c r="CT56" s="105">
        <f t="shared" si="27"/>
        <v>0</v>
      </c>
      <c r="CU56" s="105">
        <f t="shared" si="28"/>
        <v>0</v>
      </c>
      <c r="CV56" s="105">
        <f t="shared" si="29"/>
        <v>0</v>
      </c>
      <c r="CW56" s="105">
        <f t="shared" si="30"/>
        <v>0</v>
      </c>
      <c r="CX56" s="105">
        <f t="shared" si="31"/>
        <v>0</v>
      </c>
      <c r="CY56" s="105">
        <f t="shared" si="32"/>
        <v>0</v>
      </c>
      <c r="CZ56" s="105">
        <f t="shared" si="33"/>
        <v>0</v>
      </c>
      <c r="DA56" s="105">
        <f t="shared" si="34"/>
        <v>0</v>
      </c>
      <c r="DB56" s="105">
        <f t="shared" si="35"/>
        <v>0</v>
      </c>
      <c r="DC56" s="105">
        <f t="shared" si="36"/>
        <v>0</v>
      </c>
      <c r="DD56" s="105">
        <f t="shared" si="37"/>
        <v>0</v>
      </c>
      <c r="DE56" s="105">
        <f t="shared" si="38"/>
        <v>0</v>
      </c>
      <c r="DF56" s="105">
        <f t="shared" si="39"/>
        <v>0</v>
      </c>
      <c r="DG56" s="105">
        <f t="shared" si="40"/>
        <v>0</v>
      </c>
      <c r="DH56" s="105">
        <f t="shared" si="41"/>
        <v>0</v>
      </c>
      <c r="DI56" s="105">
        <f t="shared" si="42"/>
        <v>0</v>
      </c>
      <c r="DJ56" s="105">
        <f t="shared" si="43"/>
        <v>0</v>
      </c>
      <c r="DK56" s="105">
        <f t="shared" si="44"/>
        <v>0</v>
      </c>
      <c r="DL56" s="105">
        <f t="shared" si="45"/>
        <v>0</v>
      </c>
      <c r="DM56" s="105">
        <f t="shared" si="46"/>
        <v>0</v>
      </c>
      <c r="DN56" s="105">
        <f t="shared" si="47"/>
        <v>0</v>
      </c>
      <c r="DO56" s="105">
        <f t="shared" si="48"/>
        <v>0</v>
      </c>
      <c r="DP56" s="105">
        <f t="shared" si="49"/>
        <v>0</v>
      </c>
      <c r="DQ56" s="105">
        <f t="shared" si="50"/>
        <v>0</v>
      </c>
      <c r="DR56" s="105">
        <f t="shared" si="51"/>
        <v>0</v>
      </c>
      <c r="DS56" s="105">
        <f t="shared" si="52"/>
        <v>0</v>
      </c>
    </row>
    <row r="57" spans="10:16347" x14ac:dyDescent="0.3">
      <c r="J57" s="16" t="str">
        <f>'6. Patients'!C32</f>
        <v/>
      </c>
      <c r="K57" s="16"/>
      <c r="L57" s="208" t="e">
        <f t="shared" si="54"/>
        <v>#VALUE!</v>
      </c>
      <c r="M57" s="208" t="e">
        <f t="shared" si="55"/>
        <v>#VALUE!</v>
      </c>
      <c r="N57" s="208" t="e">
        <f t="shared" si="56"/>
        <v>#VALUE!</v>
      </c>
      <c r="O57" s="208" t="e">
        <f t="shared" si="82"/>
        <v>#VALUE!</v>
      </c>
      <c r="P57" s="208" t="e">
        <f t="shared" si="83"/>
        <v>#VALUE!</v>
      </c>
      <c r="Q57" s="208" t="e">
        <f t="shared" si="84"/>
        <v>#VALUE!</v>
      </c>
      <c r="R57" s="208" t="e">
        <f t="shared" si="85"/>
        <v>#VALUE!</v>
      </c>
      <c r="S57" s="208" t="e">
        <f t="shared" si="86"/>
        <v>#VALUE!</v>
      </c>
      <c r="T57" s="208" t="e">
        <f t="shared" si="87"/>
        <v>#VALUE!</v>
      </c>
      <c r="U57" s="208" t="e">
        <f t="shared" si="88"/>
        <v>#VALUE!</v>
      </c>
      <c r="V57" s="208" t="e">
        <f t="shared" si="89"/>
        <v>#VALUE!</v>
      </c>
      <c r="W57" s="208" t="e">
        <f t="shared" si="57"/>
        <v>#VALUE!</v>
      </c>
      <c r="X57" s="208" t="e">
        <f t="shared" si="58"/>
        <v>#VALUE!</v>
      </c>
      <c r="Y57" s="208" t="e">
        <f t="shared" si="59"/>
        <v>#VALUE!</v>
      </c>
      <c r="Z57" s="208" t="e">
        <f t="shared" si="60"/>
        <v>#VALUE!</v>
      </c>
      <c r="AA57" s="208" t="e">
        <f t="shared" si="61"/>
        <v>#VALUE!</v>
      </c>
      <c r="AB57" s="208" t="e">
        <f t="shared" si="62"/>
        <v>#VALUE!</v>
      </c>
      <c r="AC57" s="208" t="e">
        <f t="shared" si="63"/>
        <v>#VALUE!</v>
      </c>
      <c r="AD57" s="208" t="e">
        <f t="shared" si="64"/>
        <v>#VALUE!</v>
      </c>
      <c r="AE57" s="208" t="e">
        <f t="shared" si="65"/>
        <v>#VALUE!</v>
      </c>
      <c r="AF57" s="208" t="e">
        <f t="shared" si="66"/>
        <v>#VALUE!</v>
      </c>
      <c r="AG57" s="208" t="e">
        <f t="shared" si="67"/>
        <v>#VALUE!</v>
      </c>
      <c r="AH57" s="208" t="e">
        <f t="shared" si="68"/>
        <v>#VALUE!</v>
      </c>
      <c r="AI57" s="208" t="e">
        <f t="shared" si="69"/>
        <v>#VALUE!</v>
      </c>
      <c r="AJ57" s="208" t="e">
        <f t="shared" si="70"/>
        <v>#VALUE!</v>
      </c>
      <c r="AK57" s="208" t="e">
        <f t="shared" si="71"/>
        <v>#VALUE!</v>
      </c>
      <c r="AL57" s="208" t="e">
        <f t="shared" si="72"/>
        <v>#VALUE!</v>
      </c>
      <c r="AM57" s="208" t="e">
        <f t="shared" si="73"/>
        <v>#VALUE!</v>
      </c>
      <c r="AN57" s="208" t="e">
        <f t="shared" si="74"/>
        <v>#VALUE!</v>
      </c>
      <c r="AO57" s="208" t="e">
        <f t="shared" si="75"/>
        <v>#VALUE!</v>
      </c>
      <c r="AP57" s="208" t="e">
        <f t="shared" si="76"/>
        <v>#VALUE!</v>
      </c>
      <c r="AQ57" s="208" t="e">
        <f t="shared" si="77"/>
        <v>#VALUE!</v>
      </c>
      <c r="AR57" s="208" t="e">
        <f t="shared" si="78"/>
        <v>#VALUE!</v>
      </c>
      <c r="AS57" s="208" t="e">
        <f t="shared" si="79"/>
        <v>#VALUE!</v>
      </c>
      <c r="AT57" s="208" t="e">
        <f t="shared" si="80"/>
        <v>#VALUE!</v>
      </c>
      <c r="AU57" s="208" t="e">
        <f t="shared" si="81"/>
        <v>#VALUE!</v>
      </c>
      <c r="AW57" s="16" t="str">
        <f t="shared" si="16"/>
        <v/>
      </c>
      <c r="AX57" s="105" t="e">
        <f>-MIN(SUMPRODUCT(--($E$9:$E$28&lt;=AX$33),--($B$9:$B$28=$J$34),--($F$9:$F$28&gt;=AX$33),--($C$9:$C$28=$AW57),$H$9:$H$28,K$9:K$28),VLOOKUP($AW57,'6. Patients'!$C$10:$AQ$39,COLUMNS('6. Patients'!$C$9:G$9),0))</f>
        <v>#VALUE!</v>
      </c>
      <c r="AY57" s="105" t="e">
        <f>-MIN(SUMPRODUCT(--($E$9:$E$28&lt;=AY$33),--($B$9:$B$28=$J$34),--($F$9:$F$28&gt;=AY$33),--($C$9:$C$28=$AW57),$H$9:$H$28,L$9:L$28),VLOOKUP($AW57,'6. Patients'!$C$10:$AQ$39,COLUMNS('6. Patients'!$C$9:H$9),0))</f>
        <v>#VALUE!</v>
      </c>
      <c r="AZ57" s="105" t="e">
        <f>-MIN(SUMPRODUCT(--($E$9:$E$28&lt;=AZ$33),--($B$9:$B$28=$J$34),--($F$9:$F$28&gt;=AZ$33),--($C$9:$C$28=$AW57),$H$9:$H$28,M$9:M$28),VLOOKUP($AW57,'6. Patients'!$C$10:$AQ$39,COLUMNS('6. Patients'!$C$9:I$9),0))</f>
        <v>#VALUE!</v>
      </c>
      <c r="BA57" s="105" t="e">
        <f>-MIN(SUMPRODUCT(--($E$9:$E$28&lt;=BA$33),--($B$9:$B$28=$J$34),--($F$9:$F$28&gt;=BA$33),--($C$9:$C$28=$AW57),$H$9:$H$28,N$9:N$28),VLOOKUP($AW57,'6. Patients'!$C$10:$AQ$39,COLUMNS('6. Patients'!$C$9:J$9),0))</f>
        <v>#VALUE!</v>
      </c>
      <c r="BB57" s="105" t="e">
        <f>-MIN(SUMPRODUCT(--($E$9:$E$28&lt;=BB$33),--($B$9:$B$28=$J$34),--($F$9:$F$28&gt;=BB$33),--($C$9:$C$28=$AW57),$H$9:$H$28,O$9:O$28),VLOOKUP($AW57,'6. Patients'!$C$10:$AQ$39,COLUMNS('6. Patients'!$C$9:K$9),0))</f>
        <v>#VALUE!</v>
      </c>
      <c r="BC57" s="105" t="e">
        <f>-MIN(SUMPRODUCT(--($E$9:$E$28&lt;=BC$33),--($B$9:$B$28=$J$34),--($F$9:$F$28&gt;=BC$33),--($C$9:$C$28=$AW57),$H$9:$H$28,P$9:P$28),VLOOKUP($AW57,'6. Patients'!$C$10:$AQ$39,COLUMNS('6. Patients'!$C$9:L$9),0))</f>
        <v>#VALUE!</v>
      </c>
      <c r="BD57" s="105" t="e">
        <f>-MIN(SUMPRODUCT(--($E$9:$E$28&lt;=BD$33),--($B$9:$B$28=$J$34),--($F$9:$F$28&gt;=BD$33),--($C$9:$C$28=$AW57),$H$9:$H$28,Q$9:Q$28),VLOOKUP($AW57,'6. Patients'!$C$10:$AQ$39,COLUMNS('6. Patients'!$C$9:M$9),0))</f>
        <v>#VALUE!</v>
      </c>
      <c r="BE57" s="105" t="e">
        <f>-MIN(SUMPRODUCT(--($E$9:$E$28&lt;=BE$33),--($B$9:$B$28=$J$34),--($F$9:$F$28&gt;=BE$33),--($C$9:$C$28=$AW57),$H$9:$H$28,R$9:R$28),VLOOKUP($AW57,'6. Patients'!$C$10:$AQ$39,COLUMNS('6. Patients'!$C$9:N$9),0))</f>
        <v>#VALUE!</v>
      </c>
      <c r="BF57" s="105" t="e">
        <f>-MIN(SUMPRODUCT(--($E$9:$E$28&lt;=BF$33),--($B$9:$B$28=$J$34),--($F$9:$F$28&gt;=BF$33),--($C$9:$C$28=$AW57),$H$9:$H$28,S$9:S$28),VLOOKUP($AW57,'6. Patients'!$C$10:$AQ$39,COLUMNS('6. Patients'!$C$9:O$9),0))</f>
        <v>#VALUE!</v>
      </c>
      <c r="BG57" s="105" t="e">
        <f>-MIN(SUMPRODUCT(--($E$9:$E$28&lt;=BG$33),--($B$9:$B$28=$J$34),--($F$9:$F$28&gt;=BG$33),--($C$9:$C$28=$AW57),$H$9:$H$28,T$9:T$28),VLOOKUP($AW57,'6. Patients'!$C$10:$AQ$39,COLUMNS('6. Patients'!$C$9:P$9),0))</f>
        <v>#VALUE!</v>
      </c>
      <c r="BH57" s="105" t="e">
        <f>-MIN(SUMPRODUCT(--($E$9:$E$28&lt;=BH$33),--($B$9:$B$28=$J$34),--($F$9:$F$28&gt;=BH$33),--($C$9:$C$28=$AW57),$H$9:$H$28,U$9:U$28),VLOOKUP($AW57,'6. Patients'!$C$10:$AQ$39,COLUMNS('6. Patients'!$C$9:Q$9),0))</f>
        <v>#VALUE!</v>
      </c>
      <c r="BI57" s="105" t="e">
        <f>-MIN(SUMPRODUCT(--($E$9:$E$28&lt;=BI$33),--($B$9:$B$28=$J$34),--($F$9:$F$28&gt;=BI$33),--($C$9:$C$28=$AW57),$H$9:$H$28,V$9:V$28),VLOOKUP($AW57,'6. Patients'!$C$10:$AQ$39,COLUMNS('6. Patients'!$C$9:R$9),0))</f>
        <v>#VALUE!</v>
      </c>
      <c r="BJ57" s="105" t="e">
        <f>-MIN(SUMPRODUCT(--($E$9:$E$28&lt;=BJ$33),--($B$9:$B$28=$J$34),--($F$9:$F$28&gt;=BJ$33),--($C$9:$C$28=$AW57),$H$9:$H$28,W$9:W$28),VLOOKUP($AW57,'6. Patients'!$C$10:$AQ$39,COLUMNS('6. Patients'!$C$9:S$9),0))</f>
        <v>#VALUE!</v>
      </c>
      <c r="BK57" s="105" t="e">
        <f>-MIN(SUMPRODUCT(--($E$9:$E$28&lt;=BK$33),--($B$9:$B$28=$J$34),--($F$9:$F$28&gt;=BK$33),--($C$9:$C$28=$AW57),$H$9:$H$28,X$9:X$28),VLOOKUP($AW57,'6. Patients'!$C$10:$AQ$39,COLUMNS('6. Patients'!$C$9:T$9),0))</f>
        <v>#VALUE!</v>
      </c>
      <c r="BL57" s="105" t="e">
        <f>-MIN(SUMPRODUCT(--($E$9:$E$28&lt;=BL$33),--($B$9:$B$28=$J$34),--($F$9:$F$28&gt;=BL$33),--($C$9:$C$28=$AW57),$H$9:$H$28,Y$9:Y$28),VLOOKUP($AW57,'6. Patients'!$C$10:$AQ$39,COLUMNS('6. Patients'!$C$9:U$9),0))</f>
        <v>#VALUE!</v>
      </c>
      <c r="BM57" s="105" t="e">
        <f>-MIN(SUMPRODUCT(--($E$9:$E$28&lt;=BM$33),--($B$9:$B$28=$J$34),--($F$9:$F$28&gt;=BM$33),--($C$9:$C$28=$AW57),$H$9:$H$28,Z$9:Z$28),VLOOKUP($AW57,'6. Patients'!$C$10:$AQ$39,COLUMNS('6. Patients'!$C$9:V$9),0))</f>
        <v>#VALUE!</v>
      </c>
      <c r="BN57" s="105" t="e">
        <f>-MIN(SUMPRODUCT(--($E$9:$E$28&lt;=BN$33),--($B$9:$B$28=$J$34),--($F$9:$F$28&gt;=BN$33),--($C$9:$C$28=$AW57),$H$9:$H$28,AA$9:AA$28),VLOOKUP($AW57,'6. Patients'!$C$10:$AQ$39,COLUMNS('6. Patients'!$C$9:W$9),0))</f>
        <v>#VALUE!</v>
      </c>
      <c r="BO57" s="105" t="e">
        <f>-MIN(SUMPRODUCT(--($E$9:$E$28&lt;=BO$33),--($B$9:$B$28=$J$34),--($F$9:$F$28&gt;=BO$33),--($C$9:$C$28=$AW57),$H$9:$H$28,AB$9:AB$28),VLOOKUP($AW57,'6. Patients'!$C$10:$AQ$39,COLUMNS('6. Patients'!$C$9:X$9),0))</f>
        <v>#VALUE!</v>
      </c>
      <c r="BP57" s="105" t="e">
        <f>-MIN(SUMPRODUCT(--($E$9:$E$28&lt;=BP$33),--($B$9:$B$28=$J$34),--($F$9:$F$28&gt;=BP$33),--($C$9:$C$28=$AW57),$H$9:$H$28,AC$9:AC$28),VLOOKUP($AW57,'6. Patients'!$C$10:$AQ$39,COLUMNS('6. Patients'!$C$9:Y$9),0))</f>
        <v>#VALUE!</v>
      </c>
      <c r="BQ57" s="105" t="e">
        <f>-MIN(SUMPRODUCT(--($E$9:$E$28&lt;=BQ$33),--($B$9:$B$28=$J$34),--($F$9:$F$28&gt;=BQ$33),--($C$9:$C$28=$AW57),$H$9:$H$28,AD$9:AD$28),VLOOKUP($AW57,'6. Patients'!$C$10:$AQ$39,COLUMNS('6. Patients'!$C$9:Z$9),0))</f>
        <v>#VALUE!</v>
      </c>
      <c r="BR57" s="105" t="e">
        <f>-MIN(SUMPRODUCT(--($E$9:$E$28&lt;=BR$33),--($B$9:$B$28=$J$34),--($F$9:$F$28&gt;=BR$33),--($C$9:$C$28=$AW57),$H$9:$H$28,AE$9:AE$28),VLOOKUP($AW57,'6. Patients'!$C$10:$AQ$39,COLUMNS('6. Patients'!$C$9:AA$9),0))</f>
        <v>#VALUE!</v>
      </c>
      <c r="BS57" s="105" t="e">
        <f>-MIN(SUMPRODUCT(--($E$9:$E$28&lt;=BS$33),--($B$9:$B$28=$J$34),--($F$9:$F$28&gt;=BS$33),--($C$9:$C$28=$AW57),$H$9:$H$28,AF$9:AF$28),VLOOKUP($AW57,'6. Patients'!$C$10:$AQ$39,COLUMNS('6. Patients'!$C$9:AB$9),0))</f>
        <v>#VALUE!</v>
      </c>
      <c r="BT57" s="105" t="e">
        <f>-MIN(SUMPRODUCT(--($E$9:$E$28&lt;=BT$33),--($B$9:$B$28=$J$34),--($F$9:$F$28&gt;=BT$33),--($C$9:$C$28=$AW57),$H$9:$H$28,AG$9:AG$28),VLOOKUP($AW57,'6. Patients'!$C$10:$AQ$39,COLUMNS('6. Patients'!$C$9:AC$9),0))</f>
        <v>#VALUE!</v>
      </c>
      <c r="BU57" s="105" t="e">
        <f>-MIN(SUMPRODUCT(--($E$9:$E$28&lt;=BU$33),--($B$9:$B$28=$J$34),--($F$9:$F$28&gt;=BU$33),--($C$9:$C$28=$AW57),$H$9:$H$28,AH$9:AH$28),VLOOKUP($AW57,'6. Patients'!$C$10:$AQ$39,COLUMNS('6. Patients'!$C$9:AD$9),0))</f>
        <v>#VALUE!</v>
      </c>
      <c r="BV57" s="105" t="e">
        <f>-MIN(SUMPRODUCT(--($E$9:$E$28&lt;=BV$33),--($B$9:$B$28=$J$34),--($F$9:$F$28&gt;=BV$33),--($C$9:$C$28=$AW57),$H$9:$H$28,AI$9:AI$28),VLOOKUP($AW57,'6. Patients'!$C$10:$AQ$39,COLUMNS('6. Patients'!$C$9:AE$9),0))</f>
        <v>#VALUE!</v>
      </c>
      <c r="BW57" s="105" t="e">
        <f>-MIN(SUMPRODUCT(--($E$9:$E$28&lt;=BW$33),--($B$9:$B$28=$J$34),--($F$9:$F$28&gt;=BW$33),--($C$9:$C$28=$AW57),$H$9:$H$28,AJ$9:AJ$28),VLOOKUP($AW57,'6. Patients'!$C$10:$AQ$39,COLUMNS('6. Patients'!$C$9:AF$9),0))</f>
        <v>#VALUE!</v>
      </c>
      <c r="BX57" s="105" t="e">
        <f>-MIN(SUMPRODUCT(--($E$9:$E$28&lt;=BX$33),--($B$9:$B$28=$J$34),--($F$9:$F$28&gt;=BX$33),--($C$9:$C$28=$AW57),$H$9:$H$28,AK$9:AK$28),VLOOKUP($AW57,'6. Patients'!$C$10:$AQ$39,COLUMNS('6. Patients'!$C$9:AG$9),0))</f>
        <v>#VALUE!</v>
      </c>
      <c r="BY57" s="105" t="e">
        <f>-MIN(SUMPRODUCT(--($E$9:$E$28&lt;=BY$33),--($B$9:$B$28=$J$34),--($F$9:$F$28&gt;=BY$33),--($C$9:$C$28=$AW57),$H$9:$H$28,AL$9:AL$28),VLOOKUP($AW57,'6. Patients'!$C$10:$AQ$39,COLUMNS('6. Patients'!$C$9:AH$9),0))</f>
        <v>#VALUE!</v>
      </c>
      <c r="BZ57" s="105" t="e">
        <f>-MIN(SUMPRODUCT(--($E$9:$E$28&lt;=BZ$33),--($B$9:$B$28=$J$34),--($F$9:$F$28&gt;=BZ$33),--($C$9:$C$28=$AW57),$H$9:$H$28,AM$9:AM$28),VLOOKUP($AW57,'6. Patients'!$C$10:$AQ$39,COLUMNS('6. Patients'!$C$9:AI$9),0))</f>
        <v>#VALUE!</v>
      </c>
      <c r="CA57" s="105" t="e">
        <f>-MIN(SUMPRODUCT(--($E$9:$E$28&lt;=CA$33),--($B$9:$B$28=$J$34),--($F$9:$F$28&gt;=CA$33),--($C$9:$C$28=$AW57),$H$9:$H$28,AN$9:AN$28),VLOOKUP($AW57,'6. Patients'!$C$10:$AQ$39,COLUMNS('6. Patients'!$C$9:AJ$9),0))</f>
        <v>#VALUE!</v>
      </c>
      <c r="CB57" s="105" t="e">
        <f>-MIN(SUMPRODUCT(--($E$9:$E$28&lt;=CB$33),--($B$9:$B$28=$J$34),--($F$9:$F$28&gt;=CB$33),--($C$9:$C$28=$AW57),$H$9:$H$28,AO$9:AO$28),VLOOKUP($AW57,'6. Patients'!$C$10:$AQ$39,COLUMNS('6. Patients'!$C$9:AK$9),0))</f>
        <v>#VALUE!</v>
      </c>
      <c r="CC57" s="105" t="e">
        <f>-MIN(SUMPRODUCT(--($E$9:$E$28&lt;=CC$33),--($B$9:$B$28=$J$34),--($F$9:$F$28&gt;=CC$33),--($C$9:$C$28=$AW57),$H$9:$H$28,AP$9:AP$28),VLOOKUP($AW57,'6. Patients'!$C$10:$AQ$39,COLUMNS('6. Patients'!$C$9:AL$9),0))</f>
        <v>#VALUE!</v>
      </c>
      <c r="CD57" s="105" t="e">
        <f>-MIN(SUMPRODUCT(--($E$9:$E$28&lt;=CD$33),--($B$9:$B$28=$J$34),--($F$9:$F$28&gt;=CD$33),--($C$9:$C$28=$AW57),$H$9:$H$28,AQ$9:AQ$28),VLOOKUP($AW57,'6. Patients'!$C$10:$AQ$39,COLUMNS('6. Patients'!$C$9:AM$9),0))</f>
        <v>#VALUE!</v>
      </c>
      <c r="CE57" s="105" t="e">
        <f>-MIN(SUMPRODUCT(--($E$9:$E$28&lt;=CE$33),--($B$9:$B$28=$J$34),--($F$9:$F$28&gt;=CE$33),--($C$9:$C$28=$AW57),$H$9:$H$28,AR$9:AR$28),VLOOKUP($AW57,'6. Patients'!$C$10:$AQ$39,COLUMNS('6. Patients'!$C$9:AN$9),0))</f>
        <v>#VALUE!</v>
      </c>
      <c r="CF57" s="105" t="e">
        <f>-MIN(SUMPRODUCT(--($E$9:$E$28&lt;=CF$33),--($B$9:$B$28=$J$34),--($F$9:$F$28&gt;=CF$33),--($C$9:$C$28=$AW57),$H$9:$H$28,AS$9:AS$28),VLOOKUP($AW57,'6. Patients'!$C$10:$AQ$39,COLUMNS('6. Patients'!$C$9:AO$9),0))</f>
        <v>#VALUE!</v>
      </c>
      <c r="CG57" s="105" t="e">
        <f>-MIN(SUMPRODUCT(--($E$9:$E$28&lt;=CG$33),--($B$9:$B$28=$J$34),--($F$9:$F$28&gt;=CG$33),--($C$9:$C$28=$AW57),$H$9:$H$28,AT$9:AT$28),VLOOKUP($AW57,'6. Patients'!$C$10:$AQ$39,COLUMNS('6. Patients'!$C$9:AP$9),0))</f>
        <v>#VALUE!</v>
      </c>
      <c r="CI57" s="16" t="str">
        <f t="shared" si="53"/>
        <v/>
      </c>
      <c r="CJ57" s="105">
        <f t="shared" si="17"/>
        <v>0</v>
      </c>
      <c r="CK57" s="105">
        <f t="shared" si="18"/>
        <v>0</v>
      </c>
      <c r="CL57" s="105">
        <f t="shared" si="19"/>
        <v>0</v>
      </c>
      <c r="CM57" s="105">
        <f t="shared" si="20"/>
        <v>0</v>
      </c>
      <c r="CN57" s="105">
        <f t="shared" si="21"/>
        <v>0</v>
      </c>
      <c r="CO57" s="105">
        <f t="shared" si="22"/>
        <v>0</v>
      </c>
      <c r="CP57" s="105">
        <f t="shared" si="23"/>
        <v>0</v>
      </c>
      <c r="CQ57" s="105">
        <f t="shared" si="24"/>
        <v>0</v>
      </c>
      <c r="CR57" s="105">
        <f t="shared" si="25"/>
        <v>0</v>
      </c>
      <c r="CS57" s="105">
        <f t="shared" si="26"/>
        <v>0</v>
      </c>
      <c r="CT57" s="105">
        <f t="shared" si="27"/>
        <v>0</v>
      </c>
      <c r="CU57" s="105">
        <f t="shared" si="28"/>
        <v>0</v>
      </c>
      <c r="CV57" s="105">
        <f t="shared" si="29"/>
        <v>0</v>
      </c>
      <c r="CW57" s="105">
        <f t="shared" si="30"/>
        <v>0</v>
      </c>
      <c r="CX57" s="105">
        <f t="shared" si="31"/>
        <v>0</v>
      </c>
      <c r="CY57" s="105">
        <f t="shared" si="32"/>
        <v>0</v>
      </c>
      <c r="CZ57" s="105">
        <f t="shared" si="33"/>
        <v>0</v>
      </c>
      <c r="DA57" s="105">
        <f t="shared" si="34"/>
        <v>0</v>
      </c>
      <c r="DB57" s="105">
        <f t="shared" si="35"/>
        <v>0</v>
      </c>
      <c r="DC57" s="105">
        <f t="shared" si="36"/>
        <v>0</v>
      </c>
      <c r="DD57" s="105">
        <f t="shared" si="37"/>
        <v>0</v>
      </c>
      <c r="DE57" s="105">
        <f t="shared" si="38"/>
        <v>0</v>
      </c>
      <c r="DF57" s="105">
        <f t="shared" si="39"/>
        <v>0</v>
      </c>
      <c r="DG57" s="105">
        <f t="shared" si="40"/>
        <v>0</v>
      </c>
      <c r="DH57" s="105">
        <f t="shared" si="41"/>
        <v>0</v>
      </c>
      <c r="DI57" s="105">
        <f t="shared" si="42"/>
        <v>0</v>
      </c>
      <c r="DJ57" s="105">
        <f t="shared" si="43"/>
        <v>0</v>
      </c>
      <c r="DK57" s="105">
        <f t="shared" si="44"/>
        <v>0</v>
      </c>
      <c r="DL57" s="105">
        <f t="shared" si="45"/>
        <v>0</v>
      </c>
      <c r="DM57" s="105">
        <f t="shared" si="46"/>
        <v>0</v>
      </c>
      <c r="DN57" s="105">
        <f t="shared" si="47"/>
        <v>0</v>
      </c>
      <c r="DO57" s="105">
        <f t="shared" si="48"/>
        <v>0</v>
      </c>
      <c r="DP57" s="105">
        <f t="shared" si="49"/>
        <v>0</v>
      </c>
      <c r="DQ57" s="105">
        <f t="shared" si="50"/>
        <v>0</v>
      </c>
      <c r="DR57" s="105">
        <f t="shared" si="51"/>
        <v>0</v>
      </c>
      <c r="DS57" s="105">
        <f t="shared" si="52"/>
        <v>0</v>
      </c>
    </row>
    <row r="58" spans="10:16347" x14ac:dyDescent="0.3">
      <c r="J58" s="16" t="str">
        <f>'6. Patients'!C33</f>
        <v/>
      </c>
      <c r="K58" s="16"/>
      <c r="L58" s="208" t="e">
        <f t="shared" si="54"/>
        <v>#VALUE!</v>
      </c>
      <c r="M58" s="208" t="e">
        <f t="shared" si="55"/>
        <v>#VALUE!</v>
      </c>
      <c r="N58" s="208" t="e">
        <f t="shared" si="56"/>
        <v>#VALUE!</v>
      </c>
      <c r="O58" s="208" t="e">
        <f t="shared" si="82"/>
        <v>#VALUE!</v>
      </c>
      <c r="P58" s="208" t="e">
        <f t="shared" si="83"/>
        <v>#VALUE!</v>
      </c>
      <c r="Q58" s="208" t="e">
        <f t="shared" si="84"/>
        <v>#VALUE!</v>
      </c>
      <c r="R58" s="208" t="e">
        <f t="shared" si="85"/>
        <v>#VALUE!</v>
      </c>
      <c r="S58" s="208" t="e">
        <f t="shared" si="86"/>
        <v>#VALUE!</v>
      </c>
      <c r="T58" s="208" t="e">
        <f t="shared" si="87"/>
        <v>#VALUE!</v>
      </c>
      <c r="U58" s="208" t="e">
        <f t="shared" si="88"/>
        <v>#VALUE!</v>
      </c>
      <c r="V58" s="208" t="e">
        <f t="shared" si="89"/>
        <v>#VALUE!</v>
      </c>
      <c r="W58" s="208" t="e">
        <f t="shared" si="57"/>
        <v>#VALUE!</v>
      </c>
      <c r="X58" s="208" t="e">
        <f t="shared" si="58"/>
        <v>#VALUE!</v>
      </c>
      <c r="Y58" s="208" t="e">
        <f t="shared" si="59"/>
        <v>#VALUE!</v>
      </c>
      <c r="Z58" s="208" t="e">
        <f t="shared" si="60"/>
        <v>#VALUE!</v>
      </c>
      <c r="AA58" s="208" t="e">
        <f t="shared" si="61"/>
        <v>#VALUE!</v>
      </c>
      <c r="AB58" s="208" t="e">
        <f t="shared" si="62"/>
        <v>#VALUE!</v>
      </c>
      <c r="AC58" s="208" t="e">
        <f t="shared" si="63"/>
        <v>#VALUE!</v>
      </c>
      <c r="AD58" s="208" t="e">
        <f t="shared" si="64"/>
        <v>#VALUE!</v>
      </c>
      <c r="AE58" s="208" t="e">
        <f t="shared" si="65"/>
        <v>#VALUE!</v>
      </c>
      <c r="AF58" s="208" t="e">
        <f t="shared" si="66"/>
        <v>#VALUE!</v>
      </c>
      <c r="AG58" s="208" t="e">
        <f t="shared" si="67"/>
        <v>#VALUE!</v>
      </c>
      <c r="AH58" s="208" t="e">
        <f t="shared" si="68"/>
        <v>#VALUE!</v>
      </c>
      <c r="AI58" s="208" t="e">
        <f t="shared" si="69"/>
        <v>#VALUE!</v>
      </c>
      <c r="AJ58" s="208" t="e">
        <f t="shared" si="70"/>
        <v>#VALUE!</v>
      </c>
      <c r="AK58" s="208" t="e">
        <f t="shared" si="71"/>
        <v>#VALUE!</v>
      </c>
      <c r="AL58" s="208" t="e">
        <f t="shared" si="72"/>
        <v>#VALUE!</v>
      </c>
      <c r="AM58" s="208" t="e">
        <f t="shared" si="73"/>
        <v>#VALUE!</v>
      </c>
      <c r="AN58" s="208" t="e">
        <f t="shared" si="74"/>
        <v>#VALUE!</v>
      </c>
      <c r="AO58" s="208" t="e">
        <f t="shared" si="75"/>
        <v>#VALUE!</v>
      </c>
      <c r="AP58" s="208" t="e">
        <f t="shared" si="76"/>
        <v>#VALUE!</v>
      </c>
      <c r="AQ58" s="208" t="e">
        <f t="shared" si="77"/>
        <v>#VALUE!</v>
      </c>
      <c r="AR58" s="208" t="e">
        <f t="shared" si="78"/>
        <v>#VALUE!</v>
      </c>
      <c r="AS58" s="208" t="e">
        <f t="shared" si="79"/>
        <v>#VALUE!</v>
      </c>
      <c r="AT58" s="208" t="e">
        <f t="shared" si="80"/>
        <v>#VALUE!</v>
      </c>
      <c r="AU58" s="208" t="e">
        <f t="shared" si="81"/>
        <v>#VALUE!</v>
      </c>
      <c r="AW58" s="16" t="str">
        <f t="shared" si="16"/>
        <v/>
      </c>
      <c r="AX58" s="105" t="e">
        <f>-MIN(SUMPRODUCT(--($E$9:$E$28&lt;=AX$33),--($B$9:$B$28=$J$34),--($F$9:$F$28&gt;=AX$33),--($C$9:$C$28=$AW58),$H$9:$H$28,K$9:K$28),VLOOKUP($AW58,'6. Patients'!$C$10:$AQ$39,COLUMNS('6. Patients'!$C$9:G$9),0))</f>
        <v>#VALUE!</v>
      </c>
      <c r="AY58" s="105" t="e">
        <f>-MIN(SUMPRODUCT(--($E$9:$E$28&lt;=AY$33),--($B$9:$B$28=$J$34),--($F$9:$F$28&gt;=AY$33),--($C$9:$C$28=$AW58),$H$9:$H$28,L$9:L$28),VLOOKUP($AW58,'6. Patients'!$C$10:$AQ$39,COLUMNS('6. Patients'!$C$9:H$9),0))</f>
        <v>#VALUE!</v>
      </c>
      <c r="AZ58" s="105" t="e">
        <f>-MIN(SUMPRODUCT(--($E$9:$E$28&lt;=AZ$33),--($B$9:$B$28=$J$34),--($F$9:$F$28&gt;=AZ$33),--($C$9:$C$28=$AW58),$H$9:$H$28,M$9:M$28),VLOOKUP($AW58,'6. Patients'!$C$10:$AQ$39,COLUMNS('6. Patients'!$C$9:I$9),0))</f>
        <v>#VALUE!</v>
      </c>
      <c r="BA58" s="105" t="e">
        <f>-MIN(SUMPRODUCT(--($E$9:$E$28&lt;=BA$33),--($B$9:$B$28=$J$34),--($F$9:$F$28&gt;=BA$33),--($C$9:$C$28=$AW58),$H$9:$H$28,N$9:N$28),VLOOKUP($AW58,'6. Patients'!$C$10:$AQ$39,COLUMNS('6. Patients'!$C$9:J$9),0))</f>
        <v>#VALUE!</v>
      </c>
      <c r="BB58" s="105" t="e">
        <f>-MIN(SUMPRODUCT(--($E$9:$E$28&lt;=BB$33),--($B$9:$B$28=$J$34),--($F$9:$F$28&gt;=BB$33),--($C$9:$C$28=$AW58),$H$9:$H$28,O$9:O$28),VLOOKUP($AW58,'6. Patients'!$C$10:$AQ$39,COLUMNS('6. Patients'!$C$9:K$9),0))</f>
        <v>#VALUE!</v>
      </c>
      <c r="BC58" s="105" t="e">
        <f>-MIN(SUMPRODUCT(--($E$9:$E$28&lt;=BC$33),--($B$9:$B$28=$J$34),--($F$9:$F$28&gt;=BC$33),--($C$9:$C$28=$AW58),$H$9:$H$28,P$9:P$28),VLOOKUP($AW58,'6. Patients'!$C$10:$AQ$39,COLUMNS('6. Patients'!$C$9:L$9),0))</f>
        <v>#VALUE!</v>
      </c>
      <c r="BD58" s="105" t="e">
        <f>-MIN(SUMPRODUCT(--($E$9:$E$28&lt;=BD$33),--($B$9:$B$28=$J$34),--($F$9:$F$28&gt;=BD$33),--($C$9:$C$28=$AW58),$H$9:$H$28,Q$9:Q$28),VLOOKUP($AW58,'6. Patients'!$C$10:$AQ$39,COLUMNS('6. Patients'!$C$9:M$9),0))</f>
        <v>#VALUE!</v>
      </c>
      <c r="BE58" s="105" t="e">
        <f>-MIN(SUMPRODUCT(--($E$9:$E$28&lt;=BE$33),--($B$9:$B$28=$J$34),--($F$9:$F$28&gt;=BE$33),--($C$9:$C$28=$AW58),$H$9:$H$28,R$9:R$28),VLOOKUP($AW58,'6. Patients'!$C$10:$AQ$39,COLUMNS('6. Patients'!$C$9:N$9),0))</f>
        <v>#VALUE!</v>
      </c>
      <c r="BF58" s="105" t="e">
        <f>-MIN(SUMPRODUCT(--($E$9:$E$28&lt;=BF$33),--($B$9:$B$28=$J$34),--($F$9:$F$28&gt;=BF$33),--($C$9:$C$28=$AW58),$H$9:$H$28,S$9:S$28),VLOOKUP($AW58,'6. Patients'!$C$10:$AQ$39,COLUMNS('6. Patients'!$C$9:O$9),0))</f>
        <v>#VALUE!</v>
      </c>
      <c r="BG58" s="105" t="e">
        <f>-MIN(SUMPRODUCT(--($E$9:$E$28&lt;=BG$33),--($B$9:$B$28=$J$34),--($F$9:$F$28&gt;=BG$33),--($C$9:$C$28=$AW58),$H$9:$H$28,T$9:T$28),VLOOKUP($AW58,'6. Patients'!$C$10:$AQ$39,COLUMNS('6. Patients'!$C$9:P$9),0))</f>
        <v>#VALUE!</v>
      </c>
      <c r="BH58" s="105" t="e">
        <f>-MIN(SUMPRODUCT(--($E$9:$E$28&lt;=BH$33),--($B$9:$B$28=$J$34),--($F$9:$F$28&gt;=BH$33),--($C$9:$C$28=$AW58),$H$9:$H$28,U$9:U$28),VLOOKUP($AW58,'6. Patients'!$C$10:$AQ$39,COLUMNS('6. Patients'!$C$9:Q$9),0))</f>
        <v>#VALUE!</v>
      </c>
      <c r="BI58" s="105" t="e">
        <f>-MIN(SUMPRODUCT(--($E$9:$E$28&lt;=BI$33),--($B$9:$B$28=$J$34),--($F$9:$F$28&gt;=BI$33),--($C$9:$C$28=$AW58),$H$9:$H$28,V$9:V$28),VLOOKUP($AW58,'6. Patients'!$C$10:$AQ$39,COLUMNS('6. Patients'!$C$9:R$9),0))</f>
        <v>#VALUE!</v>
      </c>
      <c r="BJ58" s="105" t="e">
        <f>-MIN(SUMPRODUCT(--($E$9:$E$28&lt;=BJ$33),--($B$9:$B$28=$J$34),--($F$9:$F$28&gt;=BJ$33),--($C$9:$C$28=$AW58),$H$9:$H$28,W$9:W$28),VLOOKUP($AW58,'6. Patients'!$C$10:$AQ$39,COLUMNS('6. Patients'!$C$9:S$9),0))</f>
        <v>#VALUE!</v>
      </c>
      <c r="BK58" s="105" t="e">
        <f>-MIN(SUMPRODUCT(--($E$9:$E$28&lt;=BK$33),--($B$9:$B$28=$J$34),--($F$9:$F$28&gt;=BK$33),--($C$9:$C$28=$AW58),$H$9:$H$28,X$9:X$28),VLOOKUP($AW58,'6. Patients'!$C$10:$AQ$39,COLUMNS('6. Patients'!$C$9:T$9),0))</f>
        <v>#VALUE!</v>
      </c>
      <c r="BL58" s="105" t="e">
        <f>-MIN(SUMPRODUCT(--($E$9:$E$28&lt;=BL$33),--($B$9:$B$28=$J$34),--($F$9:$F$28&gt;=BL$33),--($C$9:$C$28=$AW58),$H$9:$H$28,Y$9:Y$28),VLOOKUP($AW58,'6. Patients'!$C$10:$AQ$39,COLUMNS('6. Patients'!$C$9:U$9),0))</f>
        <v>#VALUE!</v>
      </c>
      <c r="BM58" s="105" t="e">
        <f>-MIN(SUMPRODUCT(--($E$9:$E$28&lt;=BM$33),--($B$9:$B$28=$J$34),--($F$9:$F$28&gt;=BM$33),--($C$9:$C$28=$AW58),$H$9:$H$28,Z$9:Z$28),VLOOKUP($AW58,'6. Patients'!$C$10:$AQ$39,COLUMNS('6. Patients'!$C$9:V$9),0))</f>
        <v>#VALUE!</v>
      </c>
      <c r="BN58" s="105" t="e">
        <f>-MIN(SUMPRODUCT(--($E$9:$E$28&lt;=BN$33),--($B$9:$B$28=$J$34),--($F$9:$F$28&gt;=BN$33),--($C$9:$C$28=$AW58),$H$9:$H$28,AA$9:AA$28),VLOOKUP($AW58,'6. Patients'!$C$10:$AQ$39,COLUMNS('6. Patients'!$C$9:W$9),0))</f>
        <v>#VALUE!</v>
      </c>
      <c r="BO58" s="105" t="e">
        <f>-MIN(SUMPRODUCT(--($E$9:$E$28&lt;=BO$33),--($B$9:$B$28=$J$34),--($F$9:$F$28&gt;=BO$33),--($C$9:$C$28=$AW58),$H$9:$H$28,AB$9:AB$28),VLOOKUP($AW58,'6. Patients'!$C$10:$AQ$39,COLUMNS('6. Patients'!$C$9:X$9),0))</f>
        <v>#VALUE!</v>
      </c>
      <c r="BP58" s="105" t="e">
        <f>-MIN(SUMPRODUCT(--($E$9:$E$28&lt;=BP$33),--($B$9:$B$28=$J$34),--($F$9:$F$28&gt;=BP$33),--($C$9:$C$28=$AW58),$H$9:$H$28,AC$9:AC$28),VLOOKUP($AW58,'6. Patients'!$C$10:$AQ$39,COLUMNS('6. Patients'!$C$9:Y$9),0))</f>
        <v>#VALUE!</v>
      </c>
      <c r="BQ58" s="105" t="e">
        <f>-MIN(SUMPRODUCT(--($E$9:$E$28&lt;=BQ$33),--($B$9:$B$28=$J$34),--($F$9:$F$28&gt;=BQ$33),--($C$9:$C$28=$AW58),$H$9:$H$28,AD$9:AD$28),VLOOKUP($AW58,'6. Patients'!$C$10:$AQ$39,COLUMNS('6. Patients'!$C$9:Z$9),0))</f>
        <v>#VALUE!</v>
      </c>
      <c r="BR58" s="105" t="e">
        <f>-MIN(SUMPRODUCT(--($E$9:$E$28&lt;=BR$33),--($B$9:$B$28=$J$34),--($F$9:$F$28&gt;=BR$33),--($C$9:$C$28=$AW58),$H$9:$H$28,AE$9:AE$28),VLOOKUP($AW58,'6. Patients'!$C$10:$AQ$39,COLUMNS('6. Patients'!$C$9:AA$9),0))</f>
        <v>#VALUE!</v>
      </c>
      <c r="BS58" s="105" t="e">
        <f>-MIN(SUMPRODUCT(--($E$9:$E$28&lt;=BS$33),--($B$9:$B$28=$J$34),--($F$9:$F$28&gt;=BS$33),--($C$9:$C$28=$AW58),$H$9:$H$28,AF$9:AF$28),VLOOKUP($AW58,'6. Patients'!$C$10:$AQ$39,COLUMNS('6. Patients'!$C$9:AB$9),0))</f>
        <v>#VALUE!</v>
      </c>
      <c r="BT58" s="105" t="e">
        <f>-MIN(SUMPRODUCT(--($E$9:$E$28&lt;=BT$33),--($B$9:$B$28=$J$34),--($F$9:$F$28&gt;=BT$33),--($C$9:$C$28=$AW58),$H$9:$H$28,AG$9:AG$28),VLOOKUP($AW58,'6. Patients'!$C$10:$AQ$39,COLUMNS('6. Patients'!$C$9:AC$9),0))</f>
        <v>#VALUE!</v>
      </c>
      <c r="BU58" s="105" t="e">
        <f>-MIN(SUMPRODUCT(--($E$9:$E$28&lt;=BU$33),--($B$9:$B$28=$J$34),--($F$9:$F$28&gt;=BU$33),--($C$9:$C$28=$AW58),$H$9:$H$28,AH$9:AH$28),VLOOKUP($AW58,'6. Patients'!$C$10:$AQ$39,COLUMNS('6. Patients'!$C$9:AD$9),0))</f>
        <v>#VALUE!</v>
      </c>
      <c r="BV58" s="105" t="e">
        <f>-MIN(SUMPRODUCT(--($E$9:$E$28&lt;=BV$33),--($B$9:$B$28=$J$34),--($F$9:$F$28&gt;=BV$33),--($C$9:$C$28=$AW58),$H$9:$H$28,AI$9:AI$28),VLOOKUP($AW58,'6. Patients'!$C$10:$AQ$39,COLUMNS('6. Patients'!$C$9:AE$9),0))</f>
        <v>#VALUE!</v>
      </c>
      <c r="BW58" s="105" t="e">
        <f>-MIN(SUMPRODUCT(--($E$9:$E$28&lt;=BW$33),--($B$9:$B$28=$J$34),--($F$9:$F$28&gt;=BW$33),--($C$9:$C$28=$AW58),$H$9:$H$28,AJ$9:AJ$28),VLOOKUP($AW58,'6. Patients'!$C$10:$AQ$39,COLUMNS('6. Patients'!$C$9:AF$9),0))</f>
        <v>#VALUE!</v>
      </c>
      <c r="BX58" s="105" t="e">
        <f>-MIN(SUMPRODUCT(--($E$9:$E$28&lt;=BX$33),--($B$9:$B$28=$J$34),--($F$9:$F$28&gt;=BX$33),--($C$9:$C$28=$AW58),$H$9:$H$28,AK$9:AK$28),VLOOKUP($AW58,'6. Patients'!$C$10:$AQ$39,COLUMNS('6. Patients'!$C$9:AG$9),0))</f>
        <v>#VALUE!</v>
      </c>
      <c r="BY58" s="105" t="e">
        <f>-MIN(SUMPRODUCT(--($E$9:$E$28&lt;=BY$33),--($B$9:$B$28=$J$34),--($F$9:$F$28&gt;=BY$33),--($C$9:$C$28=$AW58),$H$9:$H$28,AL$9:AL$28),VLOOKUP($AW58,'6. Patients'!$C$10:$AQ$39,COLUMNS('6. Patients'!$C$9:AH$9),0))</f>
        <v>#VALUE!</v>
      </c>
      <c r="BZ58" s="105" t="e">
        <f>-MIN(SUMPRODUCT(--($E$9:$E$28&lt;=BZ$33),--($B$9:$B$28=$J$34),--($F$9:$F$28&gt;=BZ$33),--($C$9:$C$28=$AW58),$H$9:$H$28,AM$9:AM$28),VLOOKUP($AW58,'6. Patients'!$C$10:$AQ$39,COLUMNS('6. Patients'!$C$9:AI$9),0))</f>
        <v>#VALUE!</v>
      </c>
      <c r="CA58" s="105" t="e">
        <f>-MIN(SUMPRODUCT(--($E$9:$E$28&lt;=CA$33),--($B$9:$B$28=$J$34),--($F$9:$F$28&gt;=CA$33),--($C$9:$C$28=$AW58),$H$9:$H$28,AN$9:AN$28),VLOOKUP($AW58,'6. Patients'!$C$10:$AQ$39,COLUMNS('6. Patients'!$C$9:AJ$9),0))</f>
        <v>#VALUE!</v>
      </c>
      <c r="CB58" s="105" t="e">
        <f>-MIN(SUMPRODUCT(--($E$9:$E$28&lt;=CB$33),--($B$9:$B$28=$J$34),--($F$9:$F$28&gt;=CB$33),--($C$9:$C$28=$AW58),$H$9:$H$28,AO$9:AO$28),VLOOKUP($AW58,'6. Patients'!$C$10:$AQ$39,COLUMNS('6. Patients'!$C$9:AK$9),0))</f>
        <v>#VALUE!</v>
      </c>
      <c r="CC58" s="105" t="e">
        <f>-MIN(SUMPRODUCT(--($E$9:$E$28&lt;=CC$33),--($B$9:$B$28=$J$34),--($F$9:$F$28&gt;=CC$33),--($C$9:$C$28=$AW58),$H$9:$H$28,AP$9:AP$28),VLOOKUP($AW58,'6. Patients'!$C$10:$AQ$39,COLUMNS('6. Patients'!$C$9:AL$9),0))</f>
        <v>#VALUE!</v>
      </c>
      <c r="CD58" s="105" t="e">
        <f>-MIN(SUMPRODUCT(--($E$9:$E$28&lt;=CD$33),--($B$9:$B$28=$J$34),--($F$9:$F$28&gt;=CD$33),--($C$9:$C$28=$AW58),$H$9:$H$28,AQ$9:AQ$28),VLOOKUP($AW58,'6. Patients'!$C$10:$AQ$39,COLUMNS('6. Patients'!$C$9:AM$9),0))</f>
        <v>#VALUE!</v>
      </c>
      <c r="CE58" s="105" t="e">
        <f>-MIN(SUMPRODUCT(--($E$9:$E$28&lt;=CE$33),--($B$9:$B$28=$J$34),--($F$9:$F$28&gt;=CE$33),--($C$9:$C$28=$AW58),$H$9:$H$28,AR$9:AR$28),VLOOKUP($AW58,'6. Patients'!$C$10:$AQ$39,COLUMNS('6. Patients'!$C$9:AN$9),0))</f>
        <v>#VALUE!</v>
      </c>
      <c r="CF58" s="105" t="e">
        <f>-MIN(SUMPRODUCT(--($E$9:$E$28&lt;=CF$33),--($B$9:$B$28=$J$34),--($F$9:$F$28&gt;=CF$33),--($C$9:$C$28=$AW58),$H$9:$H$28,AS$9:AS$28),VLOOKUP($AW58,'6. Patients'!$C$10:$AQ$39,COLUMNS('6. Patients'!$C$9:AO$9),0))</f>
        <v>#VALUE!</v>
      </c>
      <c r="CG58" s="105" t="e">
        <f>-MIN(SUMPRODUCT(--($E$9:$E$28&lt;=CG$33),--($B$9:$B$28=$J$34),--($F$9:$F$28&gt;=CG$33),--($C$9:$C$28=$AW58),$H$9:$H$28,AT$9:AT$28),VLOOKUP($AW58,'6. Patients'!$C$10:$AQ$39,COLUMNS('6. Patients'!$C$9:AP$9),0))</f>
        <v>#VALUE!</v>
      </c>
      <c r="CI58" s="16" t="str">
        <f t="shared" si="53"/>
        <v/>
      </c>
      <c r="CJ58" s="105">
        <f t="shared" si="17"/>
        <v>0</v>
      </c>
      <c r="CK58" s="105">
        <f t="shared" si="18"/>
        <v>0</v>
      </c>
      <c r="CL58" s="105">
        <f t="shared" si="19"/>
        <v>0</v>
      </c>
      <c r="CM58" s="105">
        <f t="shared" si="20"/>
        <v>0</v>
      </c>
      <c r="CN58" s="105">
        <f t="shared" si="21"/>
        <v>0</v>
      </c>
      <c r="CO58" s="105">
        <f t="shared" si="22"/>
        <v>0</v>
      </c>
      <c r="CP58" s="105">
        <f t="shared" si="23"/>
        <v>0</v>
      </c>
      <c r="CQ58" s="105">
        <f t="shared" si="24"/>
        <v>0</v>
      </c>
      <c r="CR58" s="105">
        <f t="shared" si="25"/>
        <v>0</v>
      </c>
      <c r="CS58" s="105">
        <f t="shared" si="26"/>
        <v>0</v>
      </c>
      <c r="CT58" s="105">
        <f t="shared" si="27"/>
        <v>0</v>
      </c>
      <c r="CU58" s="105">
        <f t="shared" si="28"/>
        <v>0</v>
      </c>
      <c r="CV58" s="105">
        <f t="shared" si="29"/>
        <v>0</v>
      </c>
      <c r="CW58" s="105">
        <f t="shared" si="30"/>
        <v>0</v>
      </c>
      <c r="CX58" s="105">
        <f t="shared" si="31"/>
        <v>0</v>
      </c>
      <c r="CY58" s="105">
        <f t="shared" si="32"/>
        <v>0</v>
      </c>
      <c r="CZ58" s="105">
        <f t="shared" si="33"/>
        <v>0</v>
      </c>
      <c r="DA58" s="105">
        <f t="shared" si="34"/>
        <v>0</v>
      </c>
      <c r="DB58" s="105">
        <f t="shared" si="35"/>
        <v>0</v>
      </c>
      <c r="DC58" s="105">
        <f t="shared" si="36"/>
        <v>0</v>
      </c>
      <c r="DD58" s="105">
        <f t="shared" si="37"/>
        <v>0</v>
      </c>
      <c r="DE58" s="105">
        <f t="shared" si="38"/>
        <v>0</v>
      </c>
      <c r="DF58" s="105">
        <f t="shared" si="39"/>
        <v>0</v>
      </c>
      <c r="DG58" s="105">
        <f t="shared" si="40"/>
        <v>0</v>
      </c>
      <c r="DH58" s="105">
        <f t="shared" si="41"/>
        <v>0</v>
      </c>
      <c r="DI58" s="105">
        <f t="shared" si="42"/>
        <v>0</v>
      </c>
      <c r="DJ58" s="105">
        <f t="shared" si="43"/>
        <v>0</v>
      </c>
      <c r="DK58" s="105">
        <f t="shared" si="44"/>
        <v>0</v>
      </c>
      <c r="DL58" s="105">
        <f t="shared" si="45"/>
        <v>0</v>
      </c>
      <c r="DM58" s="105">
        <f t="shared" si="46"/>
        <v>0</v>
      </c>
      <c r="DN58" s="105">
        <f t="shared" si="47"/>
        <v>0</v>
      </c>
      <c r="DO58" s="105">
        <f t="shared" si="48"/>
        <v>0</v>
      </c>
      <c r="DP58" s="105">
        <f t="shared" si="49"/>
        <v>0</v>
      </c>
      <c r="DQ58" s="105">
        <f t="shared" si="50"/>
        <v>0</v>
      </c>
      <c r="DR58" s="105">
        <f t="shared" si="51"/>
        <v>0</v>
      </c>
      <c r="DS58" s="105">
        <f t="shared" si="52"/>
        <v>0</v>
      </c>
    </row>
    <row r="59" spans="10:16347" x14ac:dyDescent="0.3">
      <c r="J59" s="16" t="str">
        <f>'6. Patients'!C34</f>
        <v/>
      </c>
      <c r="K59" s="16"/>
      <c r="L59" s="208" t="e">
        <f t="shared" si="54"/>
        <v>#VALUE!</v>
      </c>
      <c r="M59" s="208" t="e">
        <f t="shared" si="55"/>
        <v>#VALUE!</v>
      </c>
      <c r="N59" s="208" t="e">
        <f t="shared" si="56"/>
        <v>#VALUE!</v>
      </c>
      <c r="O59" s="208" t="e">
        <f t="shared" si="82"/>
        <v>#VALUE!</v>
      </c>
      <c r="P59" s="208" t="e">
        <f t="shared" si="83"/>
        <v>#VALUE!</v>
      </c>
      <c r="Q59" s="208" t="e">
        <f t="shared" si="84"/>
        <v>#VALUE!</v>
      </c>
      <c r="R59" s="208" t="e">
        <f t="shared" si="85"/>
        <v>#VALUE!</v>
      </c>
      <c r="S59" s="208" t="e">
        <f t="shared" si="86"/>
        <v>#VALUE!</v>
      </c>
      <c r="T59" s="208" t="e">
        <f t="shared" si="87"/>
        <v>#VALUE!</v>
      </c>
      <c r="U59" s="208" t="e">
        <f t="shared" si="88"/>
        <v>#VALUE!</v>
      </c>
      <c r="V59" s="208" t="e">
        <f t="shared" si="89"/>
        <v>#VALUE!</v>
      </c>
      <c r="W59" s="208" t="e">
        <f t="shared" si="57"/>
        <v>#VALUE!</v>
      </c>
      <c r="X59" s="208" t="e">
        <f t="shared" si="58"/>
        <v>#VALUE!</v>
      </c>
      <c r="Y59" s="208" t="e">
        <f t="shared" si="59"/>
        <v>#VALUE!</v>
      </c>
      <c r="Z59" s="208" t="e">
        <f t="shared" si="60"/>
        <v>#VALUE!</v>
      </c>
      <c r="AA59" s="208" t="e">
        <f t="shared" si="61"/>
        <v>#VALUE!</v>
      </c>
      <c r="AB59" s="208" t="e">
        <f t="shared" si="62"/>
        <v>#VALUE!</v>
      </c>
      <c r="AC59" s="208" t="e">
        <f t="shared" si="63"/>
        <v>#VALUE!</v>
      </c>
      <c r="AD59" s="208" t="e">
        <f t="shared" si="64"/>
        <v>#VALUE!</v>
      </c>
      <c r="AE59" s="208" t="e">
        <f t="shared" si="65"/>
        <v>#VALUE!</v>
      </c>
      <c r="AF59" s="208" t="e">
        <f t="shared" si="66"/>
        <v>#VALUE!</v>
      </c>
      <c r="AG59" s="208" t="e">
        <f t="shared" si="67"/>
        <v>#VALUE!</v>
      </c>
      <c r="AH59" s="208" t="e">
        <f t="shared" si="68"/>
        <v>#VALUE!</v>
      </c>
      <c r="AI59" s="208" t="e">
        <f t="shared" si="69"/>
        <v>#VALUE!</v>
      </c>
      <c r="AJ59" s="208" t="e">
        <f t="shared" si="70"/>
        <v>#VALUE!</v>
      </c>
      <c r="AK59" s="208" t="e">
        <f t="shared" si="71"/>
        <v>#VALUE!</v>
      </c>
      <c r="AL59" s="208" t="e">
        <f t="shared" si="72"/>
        <v>#VALUE!</v>
      </c>
      <c r="AM59" s="208" t="e">
        <f t="shared" si="73"/>
        <v>#VALUE!</v>
      </c>
      <c r="AN59" s="208" t="e">
        <f t="shared" si="74"/>
        <v>#VALUE!</v>
      </c>
      <c r="AO59" s="208" t="e">
        <f t="shared" si="75"/>
        <v>#VALUE!</v>
      </c>
      <c r="AP59" s="208" t="e">
        <f t="shared" si="76"/>
        <v>#VALUE!</v>
      </c>
      <c r="AQ59" s="208" t="e">
        <f t="shared" si="77"/>
        <v>#VALUE!</v>
      </c>
      <c r="AR59" s="208" t="e">
        <f t="shared" si="78"/>
        <v>#VALUE!</v>
      </c>
      <c r="AS59" s="208" t="e">
        <f t="shared" si="79"/>
        <v>#VALUE!</v>
      </c>
      <c r="AT59" s="208" t="e">
        <f t="shared" si="80"/>
        <v>#VALUE!</v>
      </c>
      <c r="AU59" s="208" t="e">
        <f t="shared" si="81"/>
        <v>#VALUE!</v>
      </c>
      <c r="AW59" s="16" t="str">
        <f t="shared" si="16"/>
        <v/>
      </c>
      <c r="AX59" s="105" t="e">
        <f>-MIN(SUMPRODUCT(--($E$9:$E$28&lt;=AX$33),--($B$9:$B$28=$J$34),--($F$9:$F$28&gt;=AX$33),--($C$9:$C$28=$AW59),$H$9:$H$28,K$9:K$28),VLOOKUP($AW59,'6. Patients'!$C$10:$AQ$39,COLUMNS('6. Patients'!$C$9:G$9),0))</f>
        <v>#VALUE!</v>
      </c>
      <c r="AY59" s="105" t="e">
        <f>-MIN(SUMPRODUCT(--($E$9:$E$28&lt;=AY$33),--($B$9:$B$28=$J$34),--($F$9:$F$28&gt;=AY$33),--($C$9:$C$28=$AW59),$H$9:$H$28,L$9:L$28),VLOOKUP($AW59,'6. Patients'!$C$10:$AQ$39,COLUMNS('6. Patients'!$C$9:H$9),0))</f>
        <v>#VALUE!</v>
      </c>
      <c r="AZ59" s="105" t="e">
        <f>-MIN(SUMPRODUCT(--($E$9:$E$28&lt;=AZ$33),--($B$9:$B$28=$J$34),--($F$9:$F$28&gt;=AZ$33),--($C$9:$C$28=$AW59),$H$9:$H$28,M$9:M$28),VLOOKUP($AW59,'6. Patients'!$C$10:$AQ$39,COLUMNS('6. Patients'!$C$9:I$9),0))</f>
        <v>#VALUE!</v>
      </c>
      <c r="BA59" s="105" t="e">
        <f>-MIN(SUMPRODUCT(--($E$9:$E$28&lt;=BA$33),--($B$9:$B$28=$J$34),--($F$9:$F$28&gt;=BA$33),--($C$9:$C$28=$AW59),$H$9:$H$28,N$9:N$28),VLOOKUP($AW59,'6. Patients'!$C$10:$AQ$39,COLUMNS('6. Patients'!$C$9:J$9),0))</f>
        <v>#VALUE!</v>
      </c>
      <c r="BB59" s="105" t="e">
        <f>-MIN(SUMPRODUCT(--($E$9:$E$28&lt;=BB$33),--($B$9:$B$28=$J$34),--($F$9:$F$28&gt;=BB$33),--($C$9:$C$28=$AW59),$H$9:$H$28,O$9:O$28),VLOOKUP($AW59,'6. Patients'!$C$10:$AQ$39,COLUMNS('6. Patients'!$C$9:K$9),0))</f>
        <v>#VALUE!</v>
      </c>
      <c r="BC59" s="105" t="e">
        <f>-MIN(SUMPRODUCT(--($E$9:$E$28&lt;=BC$33),--($B$9:$B$28=$J$34),--($F$9:$F$28&gt;=BC$33),--($C$9:$C$28=$AW59),$H$9:$H$28,P$9:P$28),VLOOKUP($AW59,'6. Patients'!$C$10:$AQ$39,COLUMNS('6. Patients'!$C$9:L$9),0))</f>
        <v>#VALUE!</v>
      </c>
      <c r="BD59" s="105" t="e">
        <f>-MIN(SUMPRODUCT(--($E$9:$E$28&lt;=BD$33),--($B$9:$B$28=$J$34),--($F$9:$F$28&gt;=BD$33),--($C$9:$C$28=$AW59),$H$9:$H$28,Q$9:Q$28),VLOOKUP($AW59,'6. Patients'!$C$10:$AQ$39,COLUMNS('6. Patients'!$C$9:M$9),0))</f>
        <v>#VALUE!</v>
      </c>
      <c r="BE59" s="105" t="e">
        <f>-MIN(SUMPRODUCT(--($E$9:$E$28&lt;=BE$33),--($B$9:$B$28=$J$34),--($F$9:$F$28&gt;=BE$33),--($C$9:$C$28=$AW59),$H$9:$H$28,R$9:R$28),VLOOKUP($AW59,'6. Patients'!$C$10:$AQ$39,COLUMNS('6. Patients'!$C$9:N$9),0))</f>
        <v>#VALUE!</v>
      </c>
      <c r="BF59" s="105" t="e">
        <f>-MIN(SUMPRODUCT(--($E$9:$E$28&lt;=BF$33),--($B$9:$B$28=$J$34),--($F$9:$F$28&gt;=BF$33),--($C$9:$C$28=$AW59),$H$9:$H$28,S$9:S$28),VLOOKUP($AW59,'6. Patients'!$C$10:$AQ$39,COLUMNS('6. Patients'!$C$9:O$9),0))</f>
        <v>#VALUE!</v>
      </c>
      <c r="BG59" s="105" t="e">
        <f>-MIN(SUMPRODUCT(--($E$9:$E$28&lt;=BG$33),--($B$9:$B$28=$J$34),--($F$9:$F$28&gt;=BG$33),--($C$9:$C$28=$AW59),$H$9:$H$28,T$9:T$28),VLOOKUP($AW59,'6. Patients'!$C$10:$AQ$39,COLUMNS('6. Patients'!$C$9:P$9),0))</f>
        <v>#VALUE!</v>
      </c>
      <c r="BH59" s="105" t="e">
        <f>-MIN(SUMPRODUCT(--($E$9:$E$28&lt;=BH$33),--($B$9:$B$28=$J$34),--($F$9:$F$28&gt;=BH$33),--($C$9:$C$28=$AW59),$H$9:$H$28,U$9:U$28),VLOOKUP($AW59,'6. Patients'!$C$10:$AQ$39,COLUMNS('6. Patients'!$C$9:Q$9),0))</f>
        <v>#VALUE!</v>
      </c>
      <c r="BI59" s="105" t="e">
        <f>-MIN(SUMPRODUCT(--($E$9:$E$28&lt;=BI$33),--($B$9:$B$28=$J$34),--($F$9:$F$28&gt;=BI$33),--($C$9:$C$28=$AW59),$H$9:$H$28,V$9:V$28),VLOOKUP($AW59,'6. Patients'!$C$10:$AQ$39,COLUMNS('6. Patients'!$C$9:R$9),0))</f>
        <v>#VALUE!</v>
      </c>
      <c r="BJ59" s="105" t="e">
        <f>-MIN(SUMPRODUCT(--($E$9:$E$28&lt;=BJ$33),--($B$9:$B$28=$J$34),--($F$9:$F$28&gt;=BJ$33),--($C$9:$C$28=$AW59),$H$9:$H$28,W$9:W$28),VLOOKUP($AW59,'6. Patients'!$C$10:$AQ$39,COLUMNS('6. Patients'!$C$9:S$9),0))</f>
        <v>#VALUE!</v>
      </c>
      <c r="BK59" s="105" t="e">
        <f>-MIN(SUMPRODUCT(--($E$9:$E$28&lt;=BK$33),--($B$9:$B$28=$J$34),--($F$9:$F$28&gt;=BK$33),--($C$9:$C$28=$AW59),$H$9:$H$28,X$9:X$28),VLOOKUP($AW59,'6. Patients'!$C$10:$AQ$39,COLUMNS('6. Patients'!$C$9:T$9),0))</f>
        <v>#VALUE!</v>
      </c>
      <c r="BL59" s="105" t="e">
        <f>-MIN(SUMPRODUCT(--($E$9:$E$28&lt;=BL$33),--($B$9:$B$28=$J$34),--($F$9:$F$28&gt;=BL$33),--($C$9:$C$28=$AW59),$H$9:$H$28,Y$9:Y$28),VLOOKUP($AW59,'6. Patients'!$C$10:$AQ$39,COLUMNS('6. Patients'!$C$9:U$9),0))</f>
        <v>#VALUE!</v>
      </c>
      <c r="BM59" s="105" t="e">
        <f>-MIN(SUMPRODUCT(--($E$9:$E$28&lt;=BM$33),--($B$9:$B$28=$J$34),--($F$9:$F$28&gt;=BM$33),--($C$9:$C$28=$AW59),$H$9:$H$28,Z$9:Z$28),VLOOKUP($AW59,'6. Patients'!$C$10:$AQ$39,COLUMNS('6. Patients'!$C$9:V$9),0))</f>
        <v>#VALUE!</v>
      </c>
      <c r="BN59" s="105" t="e">
        <f>-MIN(SUMPRODUCT(--($E$9:$E$28&lt;=BN$33),--($B$9:$B$28=$J$34),--($F$9:$F$28&gt;=BN$33),--($C$9:$C$28=$AW59),$H$9:$H$28,AA$9:AA$28),VLOOKUP($AW59,'6. Patients'!$C$10:$AQ$39,COLUMNS('6. Patients'!$C$9:W$9),0))</f>
        <v>#VALUE!</v>
      </c>
      <c r="BO59" s="105" t="e">
        <f>-MIN(SUMPRODUCT(--($E$9:$E$28&lt;=BO$33),--($B$9:$B$28=$J$34),--($F$9:$F$28&gt;=BO$33),--($C$9:$C$28=$AW59),$H$9:$H$28,AB$9:AB$28),VLOOKUP($AW59,'6. Patients'!$C$10:$AQ$39,COLUMNS('6. Patients'!$C$9:X$9),0))</f>
        <v>#VALUE!</v>
      </c>
      <c r="BP59" s="105" t="e">
        <f>-MIN(SUMPRODUCT(--($E$9:$E$28&lt;=BP$33),--($B$9:$B$28=$J$34),--($F$9:$F$28&gt;=BP$33),--($C$9:$C$28=$AW59),$H$9:$H$28,AC$9:AC$28),VLOOKUP($AW59,'6. Patients'!$C$10:$AQ$39,COLUMNS('6. Patients'!$C$9:Y$9),0))</f>
        <v>#VALUE!</v>
      </c>
      <c r="BQ59" s="105" t="e">
        <f>-MIN(SUMPRODUCT(--($E$9:$E$28&lt;=BQ$33),--($B$9:$B$28=$J$34),--($F$9:$F$28&gt;=BQ$33),--($C$9:$C$28=$AW59),$H$9:$H$28,AD$9:AD$28),VLOOKUP($AW59,'6. Patients'!$C$10:$AQ$39,COLUMNS('6. Patients'!$C$9:Z$9),0))</f>
        <v>#VALUE!</v>
      </c>
      <c r="BR59" s="105" t="e">
        <f>-MIN(SUMPRODUCT(--($E$9:$E$28&lt;=BR$33),--($B$9:$B$28=$J$34),--($F$9:$F$28&gt;=BR$33),--($C$9:$C$28=$AW59),$H$9:$H$28,AE$9:AE$28),VLOOKUP($AW59,'6. Patients'!$C$10:$AQ$39,COLUMNS('6. Patients'!$C$9:AA$9),0))</f>
        <v>#VALUE!</v>
      </c>
      <c r="BS59" s="105" t="e">
        <f>-MIN(SUMPRODUCT(--($E$9:$E$28&lt;=BS$33),--($B$9:$B$28=$J$34),--($F$9:$F$28&gt;=BS$33),--($C$9:$C$28=$AW59),$H$9:$H$28,AF$9:AF$28),VLOOKUP($AW59,'6. Patients'!$C$10:$AQ$39,COLUMNS('6. Patients'!$C$9:AB$9),0))</f>
        <v>#VALUE!</v>
      </c>
      <c r="BT59" s="105" t="e">
        <f>-MIN(SUMPRODUCT(--($E$9:$E$28&lt;=BT$33),--($B$9:$B$28=$J$34),--($F$9:$F$28&gt;=BT$33),--($C$9:$C$28=$AW59),$H$9:$H$28,AG$9:AG$28),VLOOKUP($AW59,'6. Patients'!$C$10:$AQ$39,COLUMNS('6. Patients'!$C$9:AC$9),0))</f>
        <v>#VALUE!</v>
      </c>
      <c r="BU59" s="105" t="e">
        <f>-MIN(SUMPRODUCT(--($E$9:$E$28&lt;=BU$33),--($B$9:$B$28=$J$34),--($F$9:$F$28&gt;=BU$33),--($C$9:$C$28=$AW59),$H$9:$H$28,AH$9:AH$28),VLOOKUP($AW59,'6. Patients'!$C$10:$AQ$39,COLUMNS('6. Patients'!$C$9:AD$9),0))</f>
        <v>#VALUE!</v>
      </c>
      <c r="BV59" s="105" t="e">
        <f>-MIN(SUMPRODUCT(--($E$9:$E$28&lt;=BV$33),--($B$9:$B$28=$J$34),--($F$9:$F$28&gt;=BV$33),--($C$9:$C$28=$AW59),$H$9:$H$28,AI$9:AI$28),VLOOKUP($AW59,'6. Patients'!$C$10:$AQ$39,COLUMNS('6. Patients'!$C$9:AE$9),0))</f>
        <v>#VALUE!</v>
      </c>
      <c r="BW59" s="105" t="e">
        <f>-MIN(SUMPRODUCT(--($E$9:$E$28&lt;=BW$33),--($B$9:$B$28=$J$34),--($F$9:$F$28&gt;=BW$33),--($C$9:$C$28=$AW59),$H$9:$H$28,AJ$9:AJ$28),VLOOKUP($AW59,'6. Patients'!$C$10:$AQ$39,COLUMNS('6. Patients'!$C$9:AF$9),0))</f>
        <v>#VALUE!</v>
      </c>
      <c r="BX59" s="105" t="e">
        <f>-MIN(SUMPRODUCT(--($E$9:$E$28&lt;=BX$33),--($B$9:$B$28=$J$34),--($F$9:$F$28&gt;=BX$33),--($C$9:$C$28=$AW59),$H$9:$H$28,AK$9:AK$28),VLOOKUP($AW59,'6. Patients'!$C$10:$AQ$39,COLUMNS('6. Patients'!$C$9:AG$9),0))</f>
        <v>#VALUE!</v>
      </c>
      <c r="BY59" s="105" t="e">
        <f>-MIN(SUMPRODUCT(--($E$9:$E$28&lt;=BY$33),--($B$9:$B$28=$J$34),--($F$9:$F$28&gt;=BY$33),--($C$9:$C$28=$AW59),$H$9:$H$28,AL$9:AL$28),VLOOKUP($AW59,'6. Patients'!$C$10:$AQ$39,COLUMNS('6. Patients'!$C$9:AH$9),0))</f>
        <v>#VALUE!</v>
      </c>
      <c r="BZ59" s="105" t="e">
        <f>-MIN(SUMPRODUCT(--($E$9:$E$28&lt;=BZ$33),--($B$9:$B$28=$J$34),--($F$9:$F$28&gt;=BZ$33),--($C$9:$C$28=$AW59),$H$9:$H$28,AM$9:AM$28),VLOOKUP($AW59,'6. Patients'!$C$10:$AQ$39,COLUMNS('6. Patients'!$C$9:AI$9),0))</f>
        <v>#VALUE!</v>
      </c>
      <c r="CA59" s="105" t="e">
        <f>-MIN(SUMPRODUCT(--($E$9:$E$28&lt;=CA$33),--($B$9:$B$28=$J$34),--($F$9:$F$28&gt;=CA$33),--($C$9:$C$28=$AW59),$H$9:$H$28,AN$9:AN$28),VLOOKUP($AW59,'6. Patients'!$C$10:$AQ$39,COLUMNS('6. Patients'!$C$9:AJ$9),0))</f>
        <v>#VALUE!</v>
      </c>
      <c r="CB59" s="105" t="e">
        <f>-MIN(SUMPRODUCT(--($E$9:$E$28&lt;=CB$33),--($B$9:$B$28=$J$34),--($F$9:$F$28&gt;=CB$33),--($C$9:$C$28=$AW59),$H$9:$H$28,AO$9:AO$28),VLOOKUP($AW59,'6. Patients'!$C$10:$AQ$39,COLUMNS('6. Patients'!$C$9:AK$9),0))</f>
        <v>#VALUE!</v>
      </c>
      <c r="CC59" s="105" t="e">
        <f>-MIN(SUMPRODUCT(--($E$9:$E$28&lt;=CC$33),--($B$9:$B$28=$J$34),--($F$9:$F$28&gt;=CC$33),--($C$9:$C$28=$AW59),$H$9:$H$28,AP$9:AP$28),VLOOKUP($AW59,'6. Patients'!$C$10:$AQ$39,COLUMNS('6. Patients'!$C$9:AL$9),0))</f>
        <v>#VALUE!</v>
      </c>
      <c r="CD59" s="105" t="e">
        <f>-MIN(SUMPRODUCT(--($E$9:$E$28&lt;=CD$33),--($B$9:$B$28=$J$34),--($F$9:$F$28&gt;=CD$33),--($C$9:$C$28=$AW59),$H$9:$H$28,AQ$9:AQ$28),VLOOKUP($AW59,'6. Patients'!$C$10:$AQ$39,COLUMNS('6. Patients'!$C$9:AM$9),0))</f>
        <v>#VALUE!</v>
      </c>
      <c r="CE59" s="105" t="e">
        <f>-MIN(SUMPRODUCT(--($E$9:$E$28&lt;=CE$33),--($B$9:$B$28=$J$34),--($F$9:$F$28&gt;=CE$33),--($C$9:$C$28=$AW59),$H$9:$H$28,AR$9:AR$28),VLOOKUP($AW59,'6. Patients'!$C$10:$AQ$39,COLUMNS('6. Patients'!$C$9:AN$9),0))</f>
        <v>#VALUE!</v>
      </c>
      <c r="CF59" s="105" t="e">
        <f>-MIN(SUMPRODUCT(--($E$9:$E$28&lt;=CF$33),--($B$9:$B$28=$J$34),--($F$9:$F$28&gt;=CF$33),--($C$9:$C$28=$AW59),$H$9:$H$28,AS$9:AS$28),VLOOKUP($AW59,'6. Patients'!$C$10:$AQ$39,COLUMNS('6. Patients'!$C$9:AO$9),0))</f>
        <v>#VALUE!</v>
      </c>
      <c r="CG59" s="105" t="e">
        <f>-MIN(SUMPRODUCT(--($E$9:$E$28&lt;=CG$33),--($B$9:$B$28=$J$34),--($F$9:$F$28&gt;=CG$33),--($C$9:$C$28=$AW59),$H$9:$H$28,AT$9:AT$28),VLOOKUP($AW59,'6. Patients'!$C$10:$AQ$39,COLUMNS('6. Patients'!$C$9:AP$9),0))</f>
        <v>#VALUE!</v>
      </c>
      <c r="CI59" s="16" t="str">
        <f t="shared" si="53"/>
        <v/>
      </c>
      <c r="CJ59" s="105">
        <f t="shared" si="17"/>
        <v>0</v>
      </c>
      <c r="CK59" s="105">
        <f t="shared" si="18"/>
        <v>0</v>
      </c>
      <c r="CL59" s="105">
        <f t="shared" si="19"/>
        <v>0</v>
      </c>
      <c r="CM59" s="105">
        <f t="shared" si="20"/>
        <v>0</v>
      </c>
      <c r="CN59" s="105">
        <f t="shared" si="21"/>
        <v>0</v>
      </c>
      <c r="CO59" s="105">
        <f t="shared" si="22"/>
        <v>0</v>
      </c>
      <c r="CP59" s="105">
        <f t="shared" si="23"/>
        <v>0</v>
      </c>
      <c r="CQ59" s="105">
        <f t="shared" si="24"/>
        <v>0</v>
      </c>
      <c r="CR59" s="105">
        <f t="shared" si="25"/>
        <v>0</v>
      </c>
      <c r="CS59" s="105">
        <f t="shared" si="26"/>
        <v>0</v>
      </c>
      <c r="CT59" s="105">
        <f t="shared" si="27"/>
        <v>0</v>
      </c>
      <c r="CU59" s="105">
        <f t="shared" si="28"/>
        <v>0</v>
      </c>
      <c r="CV59" s="105">
        <f t="shared" si="29"/>
        <v>0</v>
      </c>
      <c r="CW59" s="105">
        <f t="shared" si="30"/>
        <v>0</v>
      </c>
      <c r="CX59" s="105">
        <f t="shared" si="31"/>
        <v>0</v>
      </c>
      <c r="CY59" s="105">
        <f t="shared" si="32"/>
        <v>0</v>
      </c>
      <c r="CZ59" s="105">
        <f t="shared" si="33"/>
        <v>0</v>
      </c>
      <c r="DA59" s="105">
        <f t="shared" si="34"/>
        <v>0</v>
      </c>
      <c r="DB59" s="105">
        <f t="shared" si="35"/>
        <v>0</v>
      </c>
      <c r="DC59" s="105">
        <f t="shared" si="36"/>
        <v>0</v>
      </c>
      <c r="DD59" s="105">
        <f t="shared" si="37"/>
        <v>0</v>
      </c>
      <c r="DE59" s="105">
        <f t="shared" si="38"/>
        <v>0</v>
      </c>
      <c r="DF59" s="105">
        <f t="shared" si="39"/>
        <v>0</v>
      </c>
      <c r="DG59" s="105">
        <f t="shared" si="40"/>
        <v>0</v>
      </c>
      <c r="DH59" s="105">
        <f t="shared" si="41"/>
        <v>0</v>
      </c>
      <c r="DI59" s="105">
        <f t="shared" si="42"/>
        <v>0</v>
      </c>
      <c r="DJ59" s="105">
        <f t="shared" si="43"/>
        <v>0</v>
      </c>
      <c r="DK59" s="105">
        <f t="shared" si="44"/>
        <v>0</v>
      </c>
      <c r="DL59" s="105">
        <f t="shared" si="45"/>
        <v>0</v>
      </c>
      <c r="DM59" s="105">
        <f t="shared" si="46"/>
        <v>0</v>
      </c>
      <c r="DN59" s="105">
        <f t="shared" si="47"/>
        <v>0</v>
      </c>
      <c r="DO59" s="105">
        <f t="shared" si="48"/>
        <v>0</v>
      </c>
      <c r="DP59" s="105">
        <f t="shared" si="49"/>
        <v>0</v>
      </c>
      <c r="DQ59" s="105">
        <f t="shared" si="50"/>
        <v>0</v>
      </c>
      <c r="DR59" s="105">
        <f t="shared" si="51"/>
        <v>0</v>
      </c>
      <c r="DS59" s="105">
        <f t="shared" si="52"/>
        <v>0</v>
      </c>
    </row>
    <row r="60" spans="10:16347" x14ac:dyDescent="0.3">
      <c r="J60" s="16" t="str">
        <f>'6. Patients'!C35</f>
        <v/>
      </c>
      <c r="K60" s="16"/>
      <c r="L60" s="208" t="e">
        <f t="shared" si="54"/>
        <v>#VALUE!</v>
      </c>
      <c r="M60" s="208" t="e">
        <f t="shared" si="55"/>
        <v>#VALUE!</v>
      </c>
      <c r="N60" s="208" t="e">
        <f t="shared" si="56"/>
        <v>#VALUE!</v>
      </c>
      <c r="O60" s="208" t="e">
        <f t="shared" si="82"/>
        <v>#VALUE!</v>
      </c>
      <c r="P60" s="208" t="e">
        <f t="shared" si="83"/>
        <v>#VALUE!</v>
      </c>
      <c r="Q60" s="208" t="e">
        <f t="shared" si="84"/>
        <v>#VALUE!</v>
      </c>
      <c r="R60" s="208" t="e">
        <f t="shared" si="85"/>
        <v>#VALUE!</v>
      </c>
      <c r="S60" s="208" t="e">
        <f t="shared" si="86"/>
        <v>#VALUE!</v>
      </c>
      <c r="T60" s="208" t="e">
        <f t="shared" si="87"/>
        <v>#VALUE!</v>
      </c>
      <c r="U60" s="208" t="e">
        <f t="shared" si="88"/>
        <v>#VALUE!</v>
      </c>
      <c r="V60" s="208" t="e">
        <f t="shared" si="89"/>
        <v>#VALUE!</v>
      </c>
      <c r="W60" s="208" t="e">
        <f t="shared" si="57"/>
        <v>#VALUE!</v>
      </c>
      <c r="X60" s="208" t="e">
        <f t="shared" si="58"/>
        <v>#VALUE!</v>
      </c>
      <c r="Y60" s="208" t="e">
        <f t="shared" si="59"/>
        <v>#VALUE!</v>
      </c>
      <c r="Z60" s="208" t="e">
        <f t="shared" si="60"/>
        <v>#VALUE!</v>
      </c>
      <c r="AA60" s="208" t="e">
        <f t="shared" si="61"/>
        <v>#VALUE!</v>
      </c>
      <c r="AB60" s="208" t="e">
        <f t="shared" si="62"/>
        <v>#VALUE!</v>
      </c>
      <c r="AC60" s="208" t="e">
        <f t="shared" si="63"/>
        <v>#VALUE!</v>
      </c>
      <c r="AD60" s="208" t="e">
        <f t="shared" si="64"/>
        <v>#VALUE!</v>
      </c>
      <c r="AE60" s="208" t="e">
        <f t="shared" si="65"/>
        <v>#VALUE!</v>
      </c>
      <c r="AF60" s="208" t="e">
        <f t="shared" si="66"/>
        <v>#VALUE!</v>
      </c>
      <c r="AG60" s="208" t="e">
        <f t="shared" si="67"/>
        <v>#VALUE!</v>
      </c>
      <c r="AH60" s="208" t="e">
        <f t="shared" si="68"/>
        <v>#VALUE!</v>
      </c>
      <c r="AI60" s="208" t="e">
        <f t="shared" si="69"/>
        <v>#VALUE!</v>
      </c>
      <c r="AJ60" s="208" t="e">
        <f t="shared" si="70"/>
        <v>#VALUE!</v>
      </c>
      <c r="AK60" s="208" t="e">
        <f t="shared" si="71"/>
        <v>#VALUE!</v>
      </c>
      <c r="AL60" s="208" t="e">
        <f t="shared" si="72"/>
        <v>#VALUE!</v>
      </c>
      <c r="AM60" s="208" t="e">
        <f t="shared" si="73"/>
        <v>#VALUE!</v>
      </c>
      <c r="AN60" s="208" t="e">
        <f t="shared" si="74"/>
        <v>#VALUE!</v>
      </c>
      <c r="AO60" s="208" t="e">
        <f t="shared" si="75"/>
        <v>#VALUE!</v>
      </c>
      <c r="AP60" s="208" t="e">
        <f t="shared" si="76"/>
        <v>#VALUE!</v>
      </c>
      <c r="AQ60" s="208" t="e">
        <f t="shared" si="77"/>
        <v>#VALUE!</v>
      </c>
      <c r="AR60" s="208" t="e">
        <f t="shared" si="78"/>
        <v>#VALUE!</v>
      </c>
      <c r="AS60" s="208" t="e">
        <f t="shared" si="79"/>
        <v>#VALUE!</v>
      </c>
      <c r="AT60" s="208" t="e">
        <f t="shared" si="80"/>
        <v>#VALUE!</v>
      </c>
      <c r="AU60" s="208" t="e">
        <f t="shared" si="81"/>
        <v>#VALUE!</v>
      </c>
      <c r="AW60" s="16" t="str">
        <f t="shared" si="16"/>
        <v/>
      </c>
      <c r="AX60" s="105" t="e">
        <f>-MIN(SUMPRODUCT(--($E$9:$E$28&lt;=AX$33),--($B$9:$B$28=$J$34),--($F$9:$F$28&gt;=AX$33),--($C$9:$C$28=$AW60),$H$9:$H$28,K$9:K$28),VLOOKUP($AW60,'6. Patients'!$C$10:$AQ$39,COLUMNS('6. Patients'!$C$9:G$9),0))</f>
        <v>#VALUE!</v>
      </c>
      <c r="AY60" s="105" t="e">
        <f>-MIN(SUMPRODUCT(--($E$9:$E$28&lt;=AY$33),--($B$9:$B$28=$J$34),--($F$9:$F$28&gt;=AY$33),--($C$9:$C$28=$AW60),$H$9:$H$28,L$9:L$28),VLOOKUP($AW60,'6. Patients'!$C$10:$AQ$39,COLUMNS('6. Patients'!$C$9:H$9),0))</f>
        <v>#VALUE!</v>
      </c>
      <c r="AZ60" s="105" t="e">
        <f>-MIN(SUMPRODUCT(--($E$9:$E$28&lt;=AZ$33),--($B$9:$B$28=$J$34),--($F$9:$F$28&gt;=AZ$33),--($C$9:$C$28=$AW60),$H$9:$H$28,M$9:M$28),VLOOKUP($AW60,'6. Patients'!$C$10:$AQ$39,COLUMNS('6. Patients'!$C$9:I$9),0))</f>
        <v>#VALUE!</v>
      </c>
      <c r="BA60" s="105" t="e">
        <f>-MIN(SUMPRODUCT(--($E$9:$E$28&lt;=BA$33),--($B$9:$B$28=$J$34),--($F$9:$F$28&gt;=BA$33),--($C$9:$C$28=$AW60),$H$9:$H$28,N$9:N$28),VLOOKUP($AW60,'6. Patients'!$C$10:$AQ$39,COLUMNS('6. Patients'!$C$9:J$9),0))</f>
        <v>#VALUE!</v>
      </c>
      <c r="BB60" s="105" t="e">
        <f>-MIN(SUMPRODUCT(--($E$9:$E$28&lt;=BB$33),--($B$9:$B$28=$J$34),--($F$9:$F$28&gt;=BB$33),--($C$9:$C$28=$AW60),$H$9:$H$28,O$9:O$28),VLOOKUP($AW60,'6. Patients'!$C$10:$AQ$39,COLUMNS('6. Patients'!$C$9:K$9),0))</f>
        <v>#VALUE!</v>
      </c>
      <c r="BC60" s="105" t="e">
        <f>-MIN(SUMPRODUCT(--($E$9:$E$28&lt;=BC$33),--($B$9:$B$28=$J$34),--($F$9:$F$28&gt;=BC$33),--($C$9:$C$28=$AW60),$H$9:$H$28,P$9:P$28),VLOOKUP($AW60,'6. Patients'!$C$10:$AQ$39,COLUMNS('6. Patients'!$C$9:L$9),0))</f>
        <v>#VALUE!</v>
      </c>
      <c r="BD60" s="105" t="e">
        <f>-MIN(SUMPRODUCT(--($E$9:$E$28&lt;=BD$33),--($B$9:$B$28=$J$34),--($F$9:$F$28&gt;=BD$33),--($C$9:$C$28=$AW60),$H$9:$H$28,Q$9:Q$28),VLOOKUP($AW60,'6. Patients'!$C$10:$AQ$39,COLUMNS('6. Patients'!$C$9:M$9),0))</f>
        <v>#VALUE!</v>
      </c>
      <c r="BE60" s="105" t="e">
        <f>-MIN(SUMPRODUCT(--($E$9:$E$28&lt;=BE$33),--($B$9:$B$28=$J$34),--($F$9:$F$28&gt;=BE$33),--($C$9:$C$28=$AW60),$H$9:$H$28,R$9:R$28),VLOOKUP($AW60,'6. Patients'!$C$10:$AQ$39,COLUMNS('6. Patients'!$C$9:N$9),0))</f>
        <v>#VALUE!</v>
      </c>
      <c r="BF60" s="105" t="e">
        <f>-MIN(SUMPRODUCT(--($E$9:$E$28&lt;=BF$33),--($B$9:$B$28=$J$34),--($F$9:$F$28&gt;=BF$33),--($C$9:$C$28=$AW60),$H$9:$H$28,S$9:S$28),VLOOKUP($AW60,'6. Patients'!$C$10:$AQ$39,COLUMNS('6. Patients'!$C$9:O$9),0))</f>
        <v>#VALUE!</v>
      </c>
      <c r="BG60" s="105" t="e">
        <f>-MIN(SUMPRODUCT(--($E$9:$E$28&lt;=BG$33),--($B$9:$B$28=$J$34),--($F$9:$F$28&gt;=BG$33),--($C$9:$C$28=$AW60),$H$9:$H$28,T$9:T$28),VLOOKUP($AW60,'6. Patients'!$C$10:$AQ$39,COLUMNS('6. Patients'!$C$9:P$9),0))</f>
        <v>#VALUE!</v>
      </c>
      <c r="BH60" s="105" t="e">
        <f>-MIN(SUMPRODUCT(--($E$9:$E$28&lt;=BH$33),--($B$9:$B$28=$J$34),--($F$9:$F$28&gt;=BH$33),--($C$9:$C$28=$AW60),$H$9:$H$28,U$9:U$28),VLOOKUP($AW60,'6. Patients'!$C$10:$AQ$39,COLUMNS('6. Patients'!$C$9:Q$9),0))</f>
        <v>#VALUE!</v>
      </c>
      <c r="BI60" s="105" t="e">
        <f>-MIN(SUMPRODUCT(--($E$9:$E$28&lt;=BI$33),--($B$9:$B$28=$J$34),--($F$9:$F$28&gt;=BI$33),--($C$9:$C$28=$AW60),$H$9:$H$28,V$9:V$28),VLOOKUP($AW60,'6. Patients'!$C$10:$AQ$39,COLUMNS('6. Patients'!$C$9:R$9),0))</f>
        <v>#VALUE!</v>
      </c>
      <c r="BJ60" s="105" t="e">
        <f>-MIN(SUMPRODUCT(--($E$9:$E$28&lt;=BJ$33),--($B$9:$B$28=$J$34),--($F$9:$F$28&gt;=BJ$33),--($C$9:$C$28=$AW60),$H$9:$H$28,W$9:W$28),VLOOKUP($AW60,'6. Patients'!$C$10:$AQ$39,COLUMNS('6. Patients'!$C$9:S$9),0))</f>
        <v>#VALUE!</v>
      </c>
      <c r="BK60" s="105" t="e">
        <f>-MIN(SUMPRODUCT(--($E$9:$E$28&lt;=BK$33),--($B$9:$B$28=$J$34),--($F$9:$F$28&gt;=BK$33),--($C$9:$C$28=$AW60),$H$9:$H$28,X$9:X$28),VLOOKUP($AW60,'6. Patients'!$C$10:$AQ$39,COLUMNS('6. Patients'!$C$9:T$9),0))</f>
        <v>#VALUE!</v>
      </c>
      <c r="BL60" s="105" t="e">
        <f>-MIN(SUMPRODUCT(--($E$9:$E$28&lt;=BL$33),--($B$9:$B$28=$J$34),--($F$9:$F$28&gt;=BL$33),--($C$9:$C$28=$AW60),$H$9:$H$28,Y$9:Y$28),VLOOKUP($AW60,'6. Patients'!$C$10:$AQ$39,COLUMNS('6. Patients'!$C$9:U$9),0))</f>
        <v>#VALUE!</v>
      </c>
      <c r="BM60" s="105" t="e">
        <f>-MIN(SUMPRODUCT(--($E$9:$E$28&lt;=BM$33),--($B$9:$B$28=$J$34),--($F$9:$F$28&gt;=BM$33),--($C$9:$C$28=$AW60),$H$9:$H$28,Z$9:Z$28),VLOOKUP($AW60,'6. Patients'!$C$10:$AQ$39,COLUMNS('6. Patients'!$C$9:V$9),0))</f>
        <v>#VALUE!</v>
      </c>
      <c r="BN60" s="105" t="e">
        <f>-MIN(SUMPRODUCT(--($E$9:$E$28&lt;=BN$33),--($B$9:$B$28=$J$34),--($F$9:$F$28&gt;=BN$33),--($C$9:$C$28=$AW60),$H$9:$H$28,AA$9:AA$28),VLOOKUP($AW60,'6. Patients'!$C$10:$AQ$39,COLUMNS('6. Patients'!$C$9:W$9),0))</f>
        <v>#VALUE!</v>
      </c>
      <c r="BO60" s="105" t="e">
        <f>-MIN(SUMPRODUCT(--($E$9:$E$28&lt;=BO$33),--($B$9:$B$28=$J$34),--($F$9:$F$28&gt;=BO$33),--($C$9:$C$28=$AW60),$H$9:$H$28,AB$9:AB$28),VLOOKUP($AW60,'6. Patients'!$C$10:$AQ$39,COLUMNS('6. Patients'!$C$9:X$9),0))</f>
        <v>#VALUE!</v>
      </c>
      <c r="BP60" s="105" t="e">
        <f>-MIN(SUMPRODUCT(--($E$9:$E$28&lt;=BP$33),--($B$9:$B$28=$J$34),--($F$9:$F$28&gt;=BP$33),--($C$9:$C$28=$AW60),$H$9:$H$28,AC$9:AC$28),VLOOKUP($AW60,'6. Patients'!$C$10:$AQ$39,COLUMNS('6. Patients'!$C$9:Y$9),0))</f>
        <v>#VALUE!</v>
      </c>
      <c r="BQ60" s="105" t="e">
        <f>-MIN(SUMPRODUCT(--($E$9:$E$28&lt;=BQ$33),--($B$9:$B$28=$J$34),--($F$9:$F$28&gt;=BQ$33),--($C$9:$C$28=$AW60),$H$9:$H$28,AD$9:AD$28),VLOOKUP($AW60,'6. Patients'!$C$10:$AQ$39,COLUMNS('6. Patients'!$C$9:Z$9),0))</f>
        <v>#VALUE!</v>
      </c>
      <c r="BR60" s="105" t="e">
        <f>-MIN(SUMPRODUCT(--($E$9:$E$28&lt;=BR$33),--($B$9:$B$28=$J$34),--($F$9:$F$28&gt;=BR$33),--($C$9:$C$28=$AW60),$H$9:$H$28,AE$9:AE$28),VLOOKUP($AW60,'6. Patients'!$C$10:$AQ$39,COLUMNS('6. Patients'!$C$9:AA$9),0))</f>
        <v>#VALUE!</v>
      </c>
      <c r="BS60" s="105" t="e">
        <f>-MIN(SUMPRODUCT(--($E$9:$E$28&lt;=BS$33),--($B$9:$B$28=$J$34),--($F$9:$F$28&gt;=BS$33),--($C$9:$C$28=$AW60),$H$9:$H$28,AF$9:AF$28),VLOOKUP($AW60,'6. Patients'!$C$10:$AQ$39,COLUMNS('6. Patients'!$C$9:AB$9),0))</f>
        <v>#VALUE!</v>
      </c>
      <c r="BT60" s="105" t="e">
        <f>-MIN(SUMPRODUCT(--($E$9:$E$28&lt;=BT$33),--($B$9:$B$28=$J$34),--($F$9:$F$28&gt;=BT$33),--($C$9:$C$28=$AW60),$H$9:$H$28,AG$9:AG$28),VLOOKUP($AW60,'6. Patients'!$C$10:$AQ$39,COLUMNS('6. Patients'!$C$9:AC$9),0))</f>
        <v>#VALUE!</v>
      </c>
      <c r="BU60" s="105" t="e">
        <f>-MIN(SUMPRODUCT(--($E$9:$E$28&lt;=BU$33),--($B$9:$B$28=$J$34),--($F$9:$F$28&gt;=BU$33),--($C$9:$C$28=$AW60),$H$9:$H$28,AH$9:AH$28),VLOOKUP($AW60,'6. Patients'!$C$10:$AQ$39,COLUMNS('6. Patients'!$C$9:AD$9),0))</f>
        <v>#VALUE!</v>
      </c>
      <c r="BV60" s="105" t="e">
        <f>-MIN(SUMPRODUCT(--($E$9:$E$28&lt;=BV$33),--($B$9:$B$28=$J$34),--($F$9:$F$28&gt;=BV$33),--($C$9:$C$28=$AW60),$H$9:$H$28,AI$9:AI$28),VLOOKUP($AW60,'6. Patients'!$C$10:$AQ$39,COLUMNS('6. Patients'!$C$9:AE$9),0))</f>
        <v>#VALUE!</v>
      </c>
      <c r="BW60" s="105" t="e">
        <f>-MIN(SUMPRODUCT(--($E$9:$E$28&lt;=BW$33),--($B$9:$B$28=$J$34),--($F$9:$F$28&gt;=BW$33),--($C$9:$C$28=$AW60),$H$9:$H$28,AJ$9:AJ$28),VLOOKUP($AW60,'6. Patients'!$C$10:$AQ$39,COLUMNS('6. Patients'!$C$9:AF$9),0))</f>
        <v>#VALUE!</v>
      </c>
      <c r="BX60" s="105" t="e">
        <f>-MIN(SUMPRODUCT(--($E$9:$E$28&lt;=BX$33),--($B$9:$B$28=$J$34),--($F$9:$F$28&gt;=BX$33),--($C$9:$C$28=$AW60),$H$9:$H$28,AK$9:AK$28),VLOOKUP($AW60,'6. Patients'!$C$10:$AQ$39,COLUMNS('6. Patients'!$C$9:AG$9),0))</f>
        <v>#VALUE!</v>
      </c>
      <c r="BY60" s="105" t="e">
        <f>-MIN(SUMPRODUCT(--($E$9:$E$28&lt;=BY$33),--($B$9:$B$28=$J$34),--($F$9:$F$28&gt;=BY$33),--($C$9:$C$28=$AW60),$H$9:$H$28,AL$9:AL$28),VLOOKUP($AW60,'6. Patients'!$C$10:$AQ$39,COLUMNS('6. Patients'!$C$9:AH$9),0))</f>
        <v>#VALUE!</v>
      </c>
      <c r="BZ60" s="105" t="e">
        <f>-MIN(SUMPRODUCT(--($E$9:$E$28&lt;=BZ$33),--($B$9:$B$28=$J$34),--($F$9:$F$28&gt;=BZ$33),--($C$9:$C$28=$AW60),$H$9:$H$28,AM$9:AM$28),VLOOKUP($AW60,'6. Patients'!$C$10:$AQ$39,COLUMNS('6. Patients'!$C$9:AI$9),0))</f>
        <v>#VALUE!</v>
      </c>
      <c r="CA60" s="105" t="e">
        <f>-MIN(SUMPRODUCT(--($E$9:$E$28&lt;=CA$33),--($B$9:$B$28=$J$34),--($F$9:$F$28&gt;=CA$33),--($C$9:$C$28=$AW60),$H$9:$H$28,AN$9:AN$28),VLOOKUP($AW60,'6. Patients'!$C$10:$AQ$39,COLUMNS('6. Patients'!$C$9:AJ$9),0))</f>
        <v>#VALUE!</v>
      </c>
      <c r="CB60" s="105" t="e">
        <f>-MIN(SUMPRODUCT(--($E$9:$E$28&lt;=CB$33),--($B$9:$B$28=$J$34),--($F$9:$F$28&gt;=CB$33),--($C$9:$C$28=$AW60),$H$9:$H$28,AO$9:AO$28),VLOOKUP($AW60,'6. Patients'!$C$10:$AQ$39,COLUMNS('6. Patients'!$C$9:AK$9),0))</f>
        <v>#VALUE!</v>
      </c>
      <c r="CC60" s="105" t="e">
        <f>-MIN(SUMPRODUCT(--($E$9:$E$28&lt;=CC$33),--($B$9:$B$28=$J$34),--($F$9:$F$28&gt;=CC$33),--($C$9:$C$28=$AW60),$H$9:$H$28,AP$9:AP$28),VLOOKUP($AW60,'6. Patients'!$C$10:$AQ$39,COLUMNS('6. Patients'!$C$9:AL$9),0))</f>
        <v>#VALUE!</v>
      </c>
      <c r="CD60" s="105" t="e">
        <f>-MIN(SUMPRODUCT(--($E$9:$E$28&lt;=CD$33),--($B$9:$B$28=$J$34),--($F$9:$F$28&gt;=CD$33),--($C$9:$C$28=$AW60),$H$9:$H$28,AQ$9:AQ$28),VLOOKUP($AW60,'6. Patients'!$C$10:$AQ$39,COLUMNS('6. Patients'!$C$9:AM$9),0))</f>
        <v>#VALUE!</v>
      </c>
      <c r="CE60" s="105" t="e">
        <f>-MIN(SUMPRODUCT(--($E$9:$E$28&lt;=CE$33),--($B$9:$B$28=$J$34),--($F$9:$F$28&gt;=CE$33),--($C$9:$C$28=$AW60),$H$9:$H$28,AR$9:AR$28),VLOOKUP($AW60,'6. Patients'!$C$10:$AQ$39,COLUMNS('6. Patients'!$C$9:AN$9),0))</f>
        <v>#VALUE!</v>
      </c>
      <c r="CF60" s="105" t="e">
        <f>-MIN(SUMPRODUCT(--($E$9:$E$28&lt;=CF$33),--($B$9:$B$28=$J$34),--($F$9:$F$28&gt;=CF$33),--($C$9:$C$28=$AW60),$H$9:$H$28,AS$9:AS$28),VLOOKUP($AW60,'6. Patients'!$C$10:$AQ$39,COLUMNS('6. Patients'!$C$9:AO$9),0))</f>
        <v>#VALUE!</v>
      </c>
      <c r="CG60" s="105" t="e">
        <f>-MIN(SUMPRODUCT(--($E$9:$E$28&lt;=CG$33),--($B$9:$B$28=$J$34),--($F$9:$F$28&gt;=CG$33),--($C$9:$C$28=$AW60),$H$9:$H$28,AT$9:AT$28),VLOOKUP($AW60,'6. Patients'!$C$10:$AQ$39,COLUMNS('6. Patients'!$C$9:AP$9),0))</f>
        <v>#VALUE!</v>
      </c>
      <c r="CI60" s="16" t="str">
        <f t="shared" si="53"/>
        <v/>
      </c>
      <c r="CJ60" s="105">
        <f t="shared" si="17"/>
        <v>0</v>
      </c>
      <c r="CK60" s="105">
        <f t="shared" si="18"/>
        <v>0</v>
      </c>
      <c r="CL60" s="105">
        <f t="shared" si="19"/>
        <v>0</v>
      </c>
      <c r="CM60" s="105">
        <f t="shared" si="20"/>
        <v>0</v>
      </c>
      <c r="CN60" s="105">
        <f t="shared" si="21"/>
        <v>0</v>
      </c>
      <c r="CO60" s="105">
        <f t="shared" si="22"/>
        <v>0</v>
      </c>
      <c r="CP60" s="105">
        <f t="shared" si="23"/>
        <v>0</v>
      </c>
      <c r="CQ60" s="105">
        <f t="shared" si="24"/>
        <v>0</v>
      </c>
      <c r="CR60" s="105">
        <f t="shared" si="25"/>
        <v>0</v>
      </c>
      <c r="CS60" s="105">
        <f t="shared" si="26"/>
        <v>0</v>
      </c>
      <c r="CT60" s="105">
        <f t="shared" si="27"/>
        <v>0</v>
      </c>
      <c r="CU60" s="105">
        <f t="shared" si="28"/>
        <v>0</v>
      </c>
      <c r="CV60" s="105">
        <f t="shared" si="29"/>
        <v>0</v>
      </c>
      <c r="CW60" s="105">
        <f t="shared" si="30"/>
        <v>0</v>
      </c>
      <c r="CX60" s="105">
        <f t="shared" si="31"/>
        <v>0</v>
      </c>
      <c r="CY60" s="105">
        <f t="shared" si="32"/>
        <v>0</v>
      </c>
      <c r="CZ60" s="105">
        <f t="shared" si="33"/>
        <v>0</v>
      </c>
      <c r="DA60" s="105">
        <f t="shared" si="34"/>
        <v>0</v>
      </c>
      <c r="DB60" s="105">
        <f t="shared" si="35"/>
        <v>0</v>
      </c>
      <c r="DC60" s="105">
        <f t="shared" si="36"/>
        <v>0</v>
      </c>
      <c r="DD60" s="105">
        <f t="shared" si="37"/>
        <v>0</v>
      </c>
      <c r="DE60" s="105">
        <f t="shared" si="38"/>
        <v>0</v>
      </c>
      <c r="DF60" s="105">
        <f t="shared" si="39"/>
        <v>0</v>
      </c>
      <c r="DG60" s="105">
        <f t="shared" si="40"/>
        <v>0</v>
      </c>
      <c r="DH60" s="105">
        <f t="shared" si="41"/>
        <v>0</v>
      </c>
      <c r="DI60" s="105">
        <f t="shared" si="42"/>
        <v>0</v>
      </c>
      <c r="DJ60" s="105">
        <f t="shared" si="43"/>
        <v>0</v>
      </c>
      <c r="DK60" s="105">
        <f t="shared" si="44"/>
        <v>0</v>
      </c>
      <c r="DL60" s="105">
        <f t="shared" si="45"/>
        <v>0</v>
      </c>
      <c r="DM60" s="105">
        <f t="shared" si="46"/>
        <v>0</v>
      </c>
      <c r="DN60" s="105">
        <f t="shared" si="47"/>
        <v>0</v>
      </c>
      <c r="DO60" s="105">
        <f t="shared" si="48"/>
        <v>0</v>
      </c>
      <c r="DP60" s="105">
        <f t="shared" si="49"/>
        <v>0</v>
      </c>
      <c r="DQ60" s="105">
        <f t="shared" si="50"/>
        <v>0</v>
      </c>
      <c r="DR60" s="105">
        <f t="shared" si="51"/>
        <v>0</v>
      </c>
      <c r="DS60" s="105">
        <f t="shared" si="52"/>
        <v>0</v>
      </c>
    </row>
    <row r="61" spans="10:16347" x14ac:dyDescent="0.3">
      <c r="J61" s="16" t="str">
        <f>'6. Patients'!C36</f>
        <v/>
      </c>
      <c r="K61" s="16"/>
      <c r="L61" s="208" t="e">
        <f t="shared" si="54"/>
        <v>#VALUE!</v>
      </c>
      <c r="M61" s="208" t="e">
        <f t="shared" si="55"/>
        <v>#VALUE!</v>
      </c>
      <c r="N61" s="208" t="e">
        <f t="shared" si="56"/>
        <v>#VALUE!</v>
      </c>
      <c r="O61" s="208" t="e">
        <f t="shared" si="82"/>
        <v>#VALUE!</v>
      </c>
      <c r="P61" s="208" t="e">
        <f t="shared" si="83"/>
        <v>#VALUE!</v>
      </c>
      <c r="Q61" s="208" t="e">
        <f t="shared" si="84"/>
        <v>#VALUE!</v>
      </c>
      <c r="R61" s="208" t="e">
        <f t="shared" si="85"/>
        <v>#VALUE!</v>
      </c>
      <c r="S61" s="208" t="e">
        <f t="shared" si="86"/>
        <v>#VALUE!</v>
      </c>
      <c r="T61" s="208" t="e">
        <f t="shared" si="87"/>
        <v>#VALUE!</v>
      </c>
      <c r="U61" s="208" t="e">
        <f t="shared" si="88"/>
        <v>#VALUE!</v>
      </c>
      <c r="V61" s="208" t="e">
        <f t="shared" si="89"/>
        <v>#VALUE!</v>
      </c>
      <c r="W61" s="208" t="e">
        <f t="shared" si="57"/>
        <v>#VALUE!</v>
      </c>
      <c r="X61" s="208" t="e">
        <f t="shared" si="58"/>
        <v>#VALUE!</v>
      </c>
      <c r="Y61" s="208" t="e">
        <f t="shared" si="59"/>
        <v>#VALUE!</v>
      </c>
      <c r="Z61" s="208" t="e">
        <f t="shared" si="60"/>
        <v>#VALUE!</v>
      </c>
      <c r="AA61" s="208" t="e">
        <f t="shared" si="61"/>
        <v>#VALUE!</v>
      </c>
      <c r="AB61" s="208" t="e">
        <f t="shared" si="62"/>
        <v>#VALUE!</v>
      </c>
      <c r="AC61" s="208" t="e">
        <f t="shared" si="63"/>
        <v>#VALUE!</v>
      </c>
      <c r="AD61" s="208" t="e">
        <f t="shared" si="64"/>
        <v>#VALUE!</v>
      </c>
      <c r="AE61" s="208" t="e">
        <f t="shared" si="65"/>
        <v>#VALUE!</v>
      </c>
      <c r="AF61" s="208" t="e">
        <f t="shared" si="66"/>
        <v>#VALUE!</v>
      </c>
      <c r="AG61" s="208" t="e">
        <f t="shared" si="67"/>
        <v>#VALUE!</v>
      </c>
      <c r="AH61" s="208" t="e">
        <f t="shared" si="68"/>
        <v>#VALUE!</v>
      </c>
      <c r="AI61" s="208" t="e">
        <f t="shared" si="69"/>
        <v>#VALUE!</v>
      </c>
      <c r="AJ61" s="208" t="e">
        <f t="shared" si="70"/>
        <v>#VALUE!</v>
      </c>
      <c r="AK61" s="208" t="e">
        <f t="shared" si="71"/>
        <v>#VALUE!</v>
      </c>
      <c r="AL61" s="208" t="e">
        <f t="shared" si="72"/>
        <v>#VALUE!</v>
      </c>
      <c r="AM61" s="208" t="e">
        <f t="shared" si="73"/>
        <v>#VALUE!</v>
      </c>
      <c r="AN61" s="208" t="e">
        <f t="shared" si="74"/>
        <v>#VALUE!</v>
      </c>
      <c r="AO61" s="208" t="e">
        <f t="shared" si="75"/>
        <v>#VALUE!</v>
      </c>
      <c r="AP61" s="208" t="e">
        <f t="shared" si="76"/>
        <v>#VALUE!</v>
      </c>
      <c r="AQ61" s="208" t="e">
        <f t="shared" si="77"/>
        <v>#VALUE!</v>
      </c>
      <c r="AR61" s="208" t="e">
        <f t="shared" si="78"/>
        <v>#VALUE!</v>
      </c>
      <c r="AS61" s="208" t="e">
        <f t="shared" si="79"/>
        <v>#VALUE!</v>
      </c>
      <c r="AT61" s="208" t="e">
        <f t="shared" si="80"/>
        <v>#VALUE!</v>
      </c>
      <c r="AU61" s="208" t="e">
        <f t="shared" si="81"/>
        <v>#VALUE!</v>
      </c>
      <c r="AW61" s="16" t="str">
        <f t="shared" si="16"/>
        <v/>
      </c>
      <c r="AX61" s="105" t="e">
        <f>-MIN(SUMPRODUCT(--($E$9:$E$28&lt;=AX$33),--($B$9:$B$28=$J$34),--($F$9:$F$28&gt;=AX$33),--($C$9:$C$28=$AW61),$H$9:$H$28,K$9:K$28),VLOOKUP($AW61,'6. Patients'!$C$10:$AQ$39,COLUMNS('6. Patients'!$C$9:G$9),0))</f>
        <v>#VALUE!</v>
      </c>
      <c r="AY61" s="105" t="e">
        <f>-MIN(SUMPRODUCT(--($E$9:$E$28&lt;=AY$33),--($B$9:$B$28=$J$34),--($F$9:$F$28&gt;=AY$33),--($C$9:$C$28=$AW61),$H$9:$H$28,L$9:L$28),VLOOKUP($AW61,'6. Patients'!$C$10:$AQ$39,COLUMNS('6. Patients'!$C$9:H$9),0))</f>
        <v>#VALUE!</v>
      </c>
      <c r="AZ61" s="105" t="e">
        <f>-MIN(SUMPRODUCT(--($E$9:$E$28&lt;=AZ$33),--($B$9:$B$28=$J$34),--($F$9:$F$28&gt;=AZ$33),--($C$9:$C$28=$AW61),$H$9:$H$28,M$9:M$28),VLOOKUP($AW61,'6. Patients'!$C$10:$AQ$39,COLUMNS('6. Patients'!$C$9:I$9),0))</f>
        <v>#VALUE!</v>
      </c>
      <c r="BA61" s="105" t="e">
        <f>-MIN(SUMPRODUCT(--($E$9:$E$28&lt;=BA$33),--($B$9:$B$28=$J$34),--($F$9:$F$28&gt;=BA$33),--($C$9:$C$28=$AW61),$H$9:$H$28,N$9:N$28),VLOOKUP($AW61,'6. Patients'!$C$10:$AQ$39,COLUMNS('6. Patients'!$C$9:J$9),0))</f>
        <v>#VALUE!</v>
      </c>
      <c r="BB61" s="105" t="e">
        <f>-MIN(SUMPRODUCT(--($E$9:$E$28&lt;=BB$33),--($B$9:$B$28=$J$34),--($F$9:$F$28&gt;=BB$33),--($C$9:$C$28=$AW61),$H$9:$H$28,O$9:O$28),VLOOKUP($AW61,'6. Patients'!$C$10:$AQ$39,COLUMNS('6. Patients'!$C$9:K$9),0))</f>
        <v>#VALUE!</v>
      </c>
      <c r="BC61" s="105" t="e">
        <f>-MIN(SUMPRODUCT(--($E$9:$E$28&lt;=BC$33),--($B$9:$B$28=$J$34),--($F$9:$F$28&gt;=BC$33),--($C$9:$C$28=$AW61),$H$9:$H$28,P$9:P$28),VLOOKUP($AW61,'6. Patients'!$C$10:$AQ$39,COLUMNS('6. Patients'!$C$9:L$9),0))</f>
        <v>#VALUE!</v>
      </c>
      <c r="BD61" s="105" t="e">
        <f>-MIN(SUMPRODUCT(--($E$9:$E$28&lt;=BD$33),--($B$9:$B$28=$J$34),--($F$9:$F$28&gt;=BD$33),--($C$9:$C$28=$AW61),$H$9:$H$28,Q$9:Q$28),VLOOKUP($AW61,'6. Patients'!$C$10:$AQ$39,COLUMNS('6. Patients'!$C$9:M$9),0))</f>
        <v>#VALUE!</v>
      </c>
      <c r="BE61" s="105" t="e">
        <f>-MIN(SUMPRODUCT(--($E$9:$E$28&lt;=BE$33),--($B$9:$B$28=$J$34),--($F$9:$F$28&gt;=BE$33),--($C$9:$C$28=$AW61),$H$9:$H$28,R$9:R$28),VLOOKUP($AW61,'6. Patients'!$C$10:$AQ$39,COLUMNS('6. Patients'!$C$9:N$9),0))</f>
        <v>#VALUE!</v>
      </c>
      <c r="BF61" s="105" t="e">
        <f>-MIN(SUMPRODUCT(--($E$9:$E$28&lt;=BF$33),--($B$9:$B$28=$J$34),--($F$9:$F$28&gt;=BF$33),--($C$9:$C$28=$AW61),$H$9:$H$28,S$9:S$28),VLOOKUP($AW61,'6. Patients'!$C$10:$AQ$39,COLUMNS('6. Patients'!$C$9:O$9),0))</f>
        <v>#VALUE!</v>
      </c>
      <c r="BG61" s="105" t="e">
        <f>-MIN(SUMPRODUCT(--($E$9:$E$28&lt;=BG$33),--($B$9:$B$28=$J$34),--($F$9:$F$28&gt;=BG$33),--($C$9:$C$28=$AW61),$H$9:$H$28,T$9:T$28),VLOOKUP($AW61,'6. Patients'!$C$10:$AQ$39,COLUMNS('6. Patients'!$C$9:P$9),0))</f>
        <v>#VALUE!</v>
      </c>
      <c r="BH61" s="105" t="e">
        <f>-MIN(SUMPRODUCT(--($E$9:$E$28&lt;=BH$33),--($B$9:$B$28=$J$34),--($F$9:$F$28&gt;=BH$33),--($C$9:$C$28=$AW61),$H$9:$H$28,U$9:U$28),VLOOKUP($AW61,'6. Patients'!$C$10:$AQ$39,COLUMNS('6. Patients'!$C$9:Q$9),0))</f>
        <v>#VALUE!</v>
      </c>
      <c r="BI61" s="105" t="e">
        <f>-MIN(SUMPRODUCT(--($E$9:$E$28&lt;=BI$33),--($B$9:$B$28=$J$34),--($F$9:$F$28&gt;=BI$33),--($C$9:$C$28=$AW61),$H$9:$H$28,V$9:V$28),VLOOKUP($AW61,'6. Patients'!$C$10:$AQ$39,COLUMNS('6. Patients'!$C$9:R$9),0))</f>
        <v>#VALUE!</v>
      </c>
      <c r="BJ61" s="105" t="e">
        <f>-MIN(SUMPRODUCT(--($E$9:$E$28&lt;=BJ$33),--($B$9:$B$28=$J$34),--($F$9:$F$28&gt;=BJ$33),--($C$9:$C$28=$AW61),$H$9:$H$28,W$9:W$28),VLOOKUP($AW61,'6. Patients'!$C$10:$AQ$39,COLUMNS('6. Patients'!$C$9:S$9),0))</f>
        <v>#VALUE!</v>
      </c>
      <c r="BK61" s="105" t="e">
        <f>-MIN(SUMPRODUCT(--($E$9:$E$28&lt;=BK$33),--($B$9:$B$28=$J$34),--($F$9:$F$28&gt;=BK$33),--($C$9:$C$28=$AW61),$H$9:$H$28,X$9:X$28),VLOOKUP($AW61,'6. Patients'!$C$10:$AQ$39,COLUMNS('6. Patients'!$C$9:T$9),0))</f>
        <v>#VALUE!</v>
      </c>
      <c r="BL61" s="105" t="e">
        <f>-MIN(SUMPRODUCT(--($E$9:$E$28&lt;=BL$33),--($B$9:$B$28=$J$34),--($F$9:$F$28&gt;=BL$33),--($C$9:$C$28=$AW61),$H$9:$H$28,Y$9:Y$28),VLOOKUP($AW61,'6. Patients'!$C$10:$AQ$39,COLUMNS('6. Patients'!$C$9:U$9),0))</f>
        <v>#VALUE!</v>
      </c>
      <c r="BM61" s="105" t="e">
        <f>-MIN(SUMPRODUCT(--($E$9:$E$28&lt;=BM$33),--($B$9:$B$28=$J$34),--($F$9:$F$28&gt;=BM$33),--($C$9:$C$28=$AW61),$H$9:$H$28,Z$9:Z$28),VLOOKUP($AW61,'6. Patients'!$C$10:$AQ$39,COLUMNS('6. Patients'!$C$9:V$9),0))</f>
        <v>#VALUE!</v>
      </c>
      <c r="BN61" s="105" t="e">
        <f>-MIN(SUMPRODUCT(--($E$9:$E$28&lt;=BN$33),--($B$9:$B$28=$J$34),--($F$9:$F$28&gt;=BN$33),--($C$9:$C$28=$AW61),$H$9:$H$28,AA$9:AA$28),VLOOKUP($AW61,'6. Patients'!$C$10:$AQ$39,COLUMNS('6. Patients'!$C$9:W$9),0))</f>
        <v>#VALUE!</v>
      </c>
      <c r="BO61" s="105" t="e">
        <f>-MIN(SUMPRODUCT(--($E$9:$E$28&lt;=BO$33),--($B$9:$B$28=$J$34),--($F$9:$F$28&gt;=BO$33),--($C$9:$C$28=$AW61),$H$9:$H$28,AB$9:AB$28),VLOOKUP($AW61,'6. Patients'!$C$10:$AQ$39,COLUMNS('6. Patients'!$C$9:X$9),0))</f>
        <v>#VALUE!</v>
      </c>
      <c r="BP61" s="105" t="e">
        <f>-MIN(SUMPRODUCT(--($E$9:$E$28&lt;=BP$33),--($B$9:$B$28=$J$34),--($F$9:$F$28&gt;=BP$33),--($C$9:$C$28=$AW61),$H$9:$H$28,AC$9:AC$28),VLOOKUP($AW61,'6. Patients'!$C$10:$AQ$39,COLUMNS('6. Patients'!$C$9:Y$9),0))</f>
        <v>#VALUE!</v>
      </c>
      <c r="BQ61" s="105" t="e">
        <f>-MIN(SUMPRODUCT(--($E$9:$E$28&lt;=BQ$33),--($B$9:$B$28=$J$34),--($F$9:$F$28&gt;=BQ$33),--($C$9:$C$28=$AW61),$H$9:$H$28,AD$9:AD$28),VLOOKUP($AW61,'6. Patients'!$C$10:$AQ$39,COLUMNS('6. Patients'!$C$9:Z$9),0))</f>
        <v>#VALUE!</v>
      </c>
      <c r="BR61" s="105" t="e">
        <f>-MIN(SUMPRODUCT(--($E$9:$E$28&lt;=BR$33),--($B$9:$B$28=$J$34),--($F$9:$F$28&gt;=BR$33),--($C$9:$C$28=$AW61),$H$9:$H$28,AE$9:AE$28),VLOOKUP($AW61,'6. Patients'!$C$10:$AQ$39,COLUMNS('6. Patients'!$C$9:AA$9),0))</f>
        <v>#VALUE!</v>
      </c>
      <c r="BS61" s="105" t="e">
        <f>-MIN(SUMPRODUCT(--($E$9:$E$28&lt;=BS$33),--($B$9:$B$28=$J$34),--($F$9:$F$28&gt;=BS$33),--($C$9:$C$28=$AW61),$H$9:$H$28,AF$9:AF$28),VLOOKUP($AW61,'6. Patients'!$C$10:$AQ$39,COLUMNS('6. Patients'!$C$9:AB$9),0))</f>
        <v>#VALUE!</v>
      </c>
      <c r="BT61" s="105" t="e">
        <f>-MIN(SUMPRODUCT(--($E$9:$E$28&lt;=BT$33),--($B$9:$B$28=$J$34),--($F$9:$F$28&gt;=BT$33),--($C$9:$C$28=$AW61),$H$9:$H$28,AG$9:AG$28),VLOOKUP($AW61,'6. Patients'!$C$10:$AQ$39,COLUMNS('6. Patients'!$C$9:AC$9),0))</f>
        <v>#VALUE!</v>
      </c>
      <c r="BU61" s="105" t="e">
        <f>-MIN(SUMPRODUCT(--($E$9:$E$28&lt;=BU$33),--($B$9:$B$28=$J$34),--($F$9:$F$28&gt;=BU$33),--($C$9:$C$28=$AW61),$H$9:$H$28,AH$9:AH$28),VLOOKUP($AW61,'6. Patients'!$C$10:$AQ$39,COLUMNS('6. Patients'!$C$9:AD$9),0))</f>
        <v>#VALUE!</v>
      </c>
      <c r="BV61" s="105" t="e">
        <f>-MIN(SUMPRODUCT(--($E$9:$E$28&lt;=BV$33),--($B$9:$B$28=$J$34),--($F$9:$F$28&gt;=BV$33),--($C$9:$C$28=$AW61),$H$9:$H$28,AI$9:AI$28),VLOOKUP($AW61,'6. Patients'!$C$10:$AQ$39,COLUMNS('6. Patients'!$C$9:AE$9),0))</f>
        <v>#VALUE!</v>
      </c>
      <c r="BW61" s="105" t="e">
        <f>-MIN(SUMPRODUCT(--($E$9:$E$28&lt;=BW$33),--($B$9:$B$28=$J$34),--($F$9:$F$28&gt;=BW$33),--($C$9:$C$28=$AW61),$H$9:$H$28,AJ$9:AJ$28),VLOOKUP($AW61,'6. Patients'!$C$10:$AQ$39,COLUMNS('6. Patients'!$C$9:AF$9),0))</f>
        <v>#VALUE!</v>
      </c>
      <c r="BX61" s="105" t="e">
        <f>-MIN(SUMPRODUCT(--($E$9:$E$28&lt;=BX$33),--($B$9:$B$28=$J$34),--($F$9:$F$28&gt;=BX$33),--($C$9:$C$28=$AW61),$H$9:$H$28,AK$9:AK$28),VLOOKUP($AW61,'6. Patients'!$C$10:$AQ$39,COLUMNS('6. Patients'!$C$9:AG$9),0))</f>
        <v>#VALUE!</v>
      </c>
      <c r="BY61" s="105" t="e">
        <f>-MIN(SUMPRODUCT(--($E$9:$E$28&lt;=BY$33),--($B$9:$B$28=$J$34),--($F$9:$F$28&gt;=BY$33),--($C$9:$C$28=$AW61),$H$9:$H$28,AL$9:AL$28),VLOOKUP($AW61,'6. Patients'!$C$10:$AQ$39,COLUMNS('6. Patients'!$C$9:AH$9),0))</f>
        <v>#VALUE!</v>
      </c>
      <c r="BZ61" s="105" t="e">
        <f>-MIN(SUMPRODUCT(--($E$9:$E$28&lt;=BZ$33),--($B$9:$B$28=$J$34),--($F$9:$F$28&gt;=BZ$33),--($C$9:$C$28=$AW61),$H$9:$H$28,AM$9:AM$28),VLOOKUP($AW61,'6. Patients'!$C$10:$AQ$39,COLUMNS('6. Patients'!$C$9:AI$9),0))</f>
        <v>#VALUE!</v>
      </c>
      <c r="CA61" s="105" t="e">
        <f>-MIN(SUMPRODUCT(--($E$9:$E$28&lt;=CA$33),--($B$9:$B$28=$J$34),--($F$9:$F$28&gt;=CA$33),--($C$9:$C$28=$AW61),$H$9:$H$28,AN$9:AN$28),VLOOKUP($AW61,'6. Patients'!$C$10:$AQ$39,COLUMNS('6. Patients'!$C$9:AJ$9),0))</f>
        <v>#VALUE!</v>
      </c>
      <c r="CB61" s="105" t="e">
        <f>-MIN(SUMPRODUCT(--($E$9:$E$28&lt;=CB$33),--($B$9:$B$28=$J$34),--($F$9:$F$28&gt;=CB$33),--($C$9:$C$28=$AW61),$H$9:$H$28,AO$9:AO$28),VLOOKUP($AW61,'6. Patients'!$C$10:$AQ$39,COLUMNS('6. Patients'!$C$9:AK$9),0))</f>
        <v>#VALUE!</v>
      </c>
      <c r="CC61" s="105" t="e">
        <f>-MIN(SUMPRODUCT(--($E$9:$E$28&lt;=CC$33),--($B$9:$B$28=$J$34),--($F$9:$F$28&gt;=CC$33),--($C$9:$C$28=$AW61),$H$9:$H$28,AP$9:AP$28),VLOOKUP($AW61,'6. Patients'!$C$10:$AQ$39,COLUMNS('6. Patients'!$C$9:AL$9),0))</f>
        <v>#VALUE!</v>
      </c>
      <c r="CD61" s="105" t="e">
        <f>-MIN(SUMPRODUCT(--($E$9:$E$28&lt;=CD$33),--($B$9:$B$28=$J$34),--($F$9:$F$28&gt;=CD$33),--($C$9:$C$28=$AW61),$H$9:$H$28,AQ$9:AQ$28),VLOOKUP($AW61,'6. Patients'!$C$10:$AQ$39,COLUMNS('6. Patients'!$C$9:AM$9),0))</f>
        <v>#VALUE!</v>
      </c>
      <c r="CE61" s="105" t="e">
        <f>-MIN(SUMPRODUCT(--($E$9:$E$28&lt;=CE$33),--($B$9:$B$28=$J$34),--($F$9:$F$28&gt;=CE$33),--($C$9:$C$28=$AW61),$H$9:$H$28,AR$9:AR$28),VLOOKUP($AW61,'6. Patients'!$C$10:$AQ$39,COLUMNS('6. Patients'!$C$9:AN$9),0))</f>
        <v>#VALUE!</v>
      </c>
      <c r="CF61" s="105" t="e">
        <f>-MIN(SUMPRODUCT(--($E$9:$E$28&lt;=CF$33),--($B$9:$B$28=$J$34),--($F$9:$F$28&gt;=CF$33),--($C$9:$C$28=$AW61),$H$9:$H$28,AS$9:AS$28),VLOOKUP($AW61,'6. Patients'!$C$10:$AQ$39,COLUMNS('6. Patients'!$C$9:AO$9),0))</f>
        <v>#VALUE!</v>
      </c>
      <c r="CG61" s="105" t="e">
        <f>-MIN(SUMPRODUCT(--($E$9:$E$28&lt;=CG$33),--($B$9:$B$28=$J$34),--($F$9:$F$28&gt;=CG$33),--($C$9:$C$28=$AW61),$H$9:$H$28,AT$9:AT$28),VLOOKUP($AW61,'6. Patients'!$C$10:$AQ$39,COLUMNS('6. Patients'!$C$9:AP$9),0))</f>
        <v>#VALUE!</v>
      </c>
      <c r="CI61" s="16" t="str">
        <f t="shared" si="53"/>
        <v/>
      </c>
      <c r="CJ61" s="105">
        <f t="shared" si="17"/>
        <v>0</v>
      </c>
      <c r="CK61" s="105">
        <f t="shared" si="18"/>
        <v>0</v>
      </c>
      <c r="CL61" s="105">
        <f t="shared" si="19"/>
        <v>0</v>
      </c>
      <c r="CM61" s="105">
        <f t="shared" si="20"/>
        <v>0</v>
      </c>
      <c r="CN61" s="105">
        <f t="shared" si="21"/>
        <v>0</v>
      </c>
      <c r="CO61" s="105">
        <f t="shared" si="22"/>
        <v>0</v>
      </c>
      <c r="CP61" s="105">
        <f t="shared" si="23"/>
        <v>0</v>
      </c>
      <c r="CQ61" s="105">
        <f t="shared" si="24"/>
        <v>0</v>
      </c>
      <c r="CR61" s="105">
        <f t="shared" si="25"/>
        <v>0</v>
      </c>
      <c r="CS61" s="105">
        <f t="shared" si="26"/>
        <v>0</v>
      </c>
      <c r="CT61" s="105">
        <f t="shared" si="27"/>
        <v>0</v>
      </c>
      <c r="CU61" s="105">
        <f t="shared" si="28"/>
        <v>0</v>
      </c>
      <c r="CV61" s="105">
        <f t="shared" si="29"/>
        <v>0</v>
      </c>
      <c r="CW61" s="105">
        <f t="shared" si="30"/>
        <v>0</v>
      </c>
      <c r="CX61" s="105">
        <f t="shared" si="31"/>
        <v>0</v>
      </c>
      <c r="CY61" s="105">
        <f t="shared" si="32"/>
        <v>0</v>
      </c>
      <c r="CZ61" s="105">
        <f t="shared" si="33"/>
        <v>0</v>
      </c>
      <c r="DA61" s="105">
        <f t="shared" si="34"/>
        <v>0</v>
      </c>
      <c r="DB61" s="105">
        <f t="shared" si="35"/>
        <v>0</v>
      </c>
      <c r="DC61" s="105">
        <f t="shared" si="36"/>
        <v>0</v>
      </c>
      <c r="DD61" s="105">
        <f t="shared" si="37"/>
        <v>0</v>
      </c>
      <c r="DE61" s="105">
        <f t="shared" si="38"/>
        <v>0</v>
      </c>
      <c r="DF61" s="105">
        <f t="shared" si="39"/>
        <v>0</v>
      </c>
      <c r="DG61" s="105">
        <f t="shared" si="40"/>
        <v>0</v>
      </c>
      <c r="DH61" s="105">
        <f t="shared" si="41"/>
        <v>0</v>
      </c>
      <c r="DI61" s="105">
        <f t="shared" si="42"/>
        <v>0</v>
      </c>
      <c r="DJ61" s="105">
        <f t="shared" si="43"/>
        <v>0</v>
      </c>
      <c r="DK61" s="105">
        <f t="shared" si="44"/>
        <v>0</v>
      </c>
      <c r="DL61" s="105">
        <f t="shared" si="45"/>
        <v>0</v>
      </c>
      <c r="DM61" s="105">
        <f t="shared" si="46"/>
        <v>0</v>
      </c>
      <c r="DN61" s="105">
        <f t="shared" si="47"/>
        <v>0</v>
      </c>
      <c r="DO61" s="105">
        <f t="shared" si="48"/>
        <v>0</v>
      </c>
      <c r="DP61" s="105">
        <f t="shared" si="49"/>
        <v>0</v>
      </c>
      <c r="DQ61" s="105">
        <f t="shared" si="50"/>
        <v>0</v>
      </c>
      <c r="DR61" s="105">
        <f t="shared" si="51"/>
        <v>0</v>
      </c>
      <c r="DS61" s="105">
        <f t="shared" si="52"/>
        <v>0</v>
      </c>
    </row>
    <row r="62" spans="10:16347" x14ac:dyDescent="0.3">
      <c r="J62" s="16" t="str">
        <f>'6. Patients'!C37</f>
        <v/>
      </c>
      <c r="K62" s="16"/>
      <c r="L62" s="208" t="e">
        <f t="shared" si="54"/>
        <v>#VALUE!</v>
      </c>
      <c r="M62" s="208" t="e">
        <f t="shared" si="55"/>
        <v>#VALUE!</v>
      </c>
      <c r="N62" s="208" t="e">
        <f t="shared" si="56"/>
        <v>#VALUE!</v>
      </c>
      <c r="O62" s="208" t="e">
        <f t="shared" si="82"/>
        <v>#VALUE!</v>
      </c>
      <c r="P62" s="208" t="e">
        <f t="shared" si="83"/>
        <v>#VALUE!</v>
      </c>
      <c r="Q62" s="208" t="e">
        <f t="shared" si="84"/>
        <v>#VALUE!</v>
      </c>
      <c r="R62" s="208" t="e">
        <f t="shared" si="85"/>
        <v>#VALUE!</v>
      </c>
      <c r="S62" s="208" t="e">
        <f t="shared" si="86"/>
        <v>#VALUE!</v>
      </c>
      <c r="T62" s="208" t="e">
        <f t="shared" si="87"/>
        <v>#VALUE!</v>
      </c>
      <c r="U62" s="208" t="e">
        <f t="shared" si="88"/>
        <v>#VALUE!</v>
      </c>
      <c r="V62" s="208" t="e">
        <f t="shared" si="89"/>
        <v>#VALUE!</v>
      </c>
      <c r="W62" s="208" t="e">
        <f t="shared" si="57"/>
        <v>#VALUE!</v>
      </c>
      <c r="X62" s="208" t="e">
        <f t="shared" si="58"/>
        <v>#VALUE!</v>
      </c>
      <c r="Y62" s="208" t="e">
        <f t="shared" si="59"/>
        <v>#VALUE!</v>
      </c>
      <c r="Z62" s="208" t="e">
        <f t="shared" si="60"/>
        <v>#VALUE!</v>
      </c>
      <c r="AA62" s="208" t="e">
        <f t="shared" si="61"/>
        <v>#VALUE!</v>
      </c>
      <c r="AB62" s="208" t="e">
        <f t="shared" si="62"/>
        <v>#VALUE!</v>
      </c>
      <c r="AC62" s="208" t="e">
        <f t="shared" si="63"/>
        <v>#VALUE!</v>
      </c>
      <c r="AD62" s="208" t="e">
        <f t="shared" si="64"/>
        <v>#VALUE!</v>
      </c>
      <c r="AE62" s="208" t="e">
        <f t="shared" si="65"/>
        <v>#VALUE!</v>
      </c>
      <c r="AF62" s="208" t="e">
        <f t="shared" si="66"/>
        <v>#VALUE!</v>
      </c>
      <c r="AG62" s="208" t="e">
        <f t="shared" si="67"/>
        <v>#VALUE!</v>
      </c>
      <c r="AH62" s="208" t="e">
        <f t="shared" si="68"/>
        <v>#VALUE!</v>
      </c>
      <c r="AI62" s="208" t="e">
        <f t="shared" si="69"/>
        <v>#VALUE!</v>
      </c>
      <c r="AJ62" s="208" t="e">
        <f t="shared" si="70"/>
        <v>#VALUE!</v>
      </c>
      <c r="AK62" s="208" t="e">
        <f t="shared" si="71"/>
        <v>#VALUE!</v>
      </c>
      <c r="AL62" s="208" t="e">
        <f t="shared" si="72"/>
        <v>#VALUE!</v>
      </c>
      <c r="AM62" s="208" t="e">
        <f t="shared" si="73"/>
        <v>#VALUE!</v>
      </c>
      <c r="AN62" s="208" t="e">
        <f t="shared" si="74"/>
        <v>#VALUE!</v>
      </c>
      <c r="AO62" s="208" t="e">
        <f t="shared" si="75"/>
        <v>#VALUE!</v>
      </c>
      <c r="AP62" s="208" t="e">
        <f t="shared" si="76"/>
        <v>#VALUE!</v>
      </c>
      <c r="AQ62" s="208" t="e">
        <f t="shared" si="77"/>
        <v>#VALUE!</v>
      </c>
      <c r="AR62" s="208" t="e">
        <f t="shared" si="78"/>
        <v>#VALUE!</v>
      </c>
      <c r="AS62" s="208" t="e">
        <f t="shared" si="79"/>
        <v>#VALUE!</v>
      </c>
      <c r="AT62" s="208" t="e">
        <f t="shared" si="80"/>
        <v>#VALUE!</v>
      </c>
      <c r="AU62" s="208" t="e">
        <f t="shared" si="81"/>
        <v>#VALUE!</v>
      </c>
      <c r="AW62" s="16" t="str">
        <f t="shared" si="16"/>
        <v/>
      </c>
      <c r="AX62" s="105" t="e">
        <f>-MIN(SUMPRODUCT(--($E$9:$E$28&lt;=AX$33),--($B$9:$B$28=$J$34),--($F$9:$F$28&gt;=AX$33),--($C$9:$C$28=$AW62),$H$9:$H$28,K$9:K$28),VLOOKUP($AW62,'6. Patients'!$C$10:$AQ$39,COLUMNS('6. Patients'!$C$9:G$9),0))</f>
        <v>#VALUE!</v>
      </c>
      <c r="AY62" s="105" t="e">
        <f>-MIN(SUMPRODUCT(--($E$9:$E$28&lt;=AY$33),--($B$9:$B$28=$J$34),--($F$9:$F$28&gt;=AY$33),--($C$9:$C$28=$AW62),$H$9:$H$28,L$9:L$28),VLOOKUP($AW62,'6. Patients'!$C$10:$AQ$39,COLUMNS('6. Patients'!$C$9:H$9),0))</f>
        <v>#VALUE!</v>
      </c>
      <c r="AZ62" s="105" t="e">
        <f>-MIN(SUMPRODUCT(--($E$9:$E$28&lt;=AZ$33),--($B$9:$B$28=$J$34),--($F$9:$F$28&gt;=AZ$33),--($C$9:$C$28=$AW62),$H$9:$H$28,M$9:M$28),VLOOKUP($AW62,'6. Patients'!$C$10:$AQ$39,COLUMNS('6. Patients'!$C$9:I$9),0))</f>
        <v>#VALUE!</v>
      </c>
      <c r="BA62" s="105" t="e">
        <f>-MIN(SUMPRODUCT(--($E$9:$E$28&lt;=BA$33),--($B$9:$B$28=$J$34),--($F$9:$F$28&gt;=BA$33),--($C$9:$C$28=$AW62),$H$9:$H$28,N$9:N$28),VLOOKUP($AW62,'6. Patients'!$C$10:$AQ$39,COLUMNS('6. Patients'!$C$9:J$9),0))</f>
        <v>#VALUE!</v>
      </c>
      <c r="BB62" s="105" t="e">
        <f>-MIN(SUMPRODUCT(--($E$9:$E$28&lt;=BB$33),--($B$9:$B$28=$J$34),--($F$9:$F$28&gt;=BB$33),--($C$9:$C$28=$AW62),$H$9:$H$28,O$9:O$28),VLOOKUP($AW62,'6. Patients'!$C$10:$AQ$39,COLUMNS('6. Patients'!$C$9:K$9),0))</f>
        <v>#VALUE!</v>
      </c>
      <c r="BC62" s="105" t="e">
        <f>-MIN(SUMPRODUCT(--($E$9:$E$28&lt;=BC$33),--($B$9:$B$28=$J$34),--($F$9:$F$28&gt;=BC$33),--($C$9:$C$28=$AW62),$H$9:$H$28,P$9:P$28),VLOOKUP($AW62,'6. Patients'!$C$10:$AQ$39,COLUMNS('6. Patients'!$C$9:L$9),0))</f>
        <v>#VALUE!</v>
      </c>
      <c r="BD62" s="105" t="e">
        <f>-MIN(SUMPRODUCT(--($E$9:$E$28&lt;=BD$33),--($B$9:$B$28=$J$34),--($F$9:$F$28&gt;=BD$33),--($C$9:$C$28=$AW62),$H$9:$H$28,Q$9:Q$28),VLOOKUP($AW62,'6. Patients'!$C$10:$AQ$39,COLUMNS('6. Patients'!$C$9:M$9),0))</f>
        <v>#VALUE!</v>
      </c>
      <c r="BE62" s="105" t="e">
        <f>-MIN(SUMPRODUCT(--($E$9:$E$28&lt;=BE$33),--($B$9:$B$28=$J$34),--($F$9:$F$28&gt;=BE$33),--($C$9:$C$28=$AW62),$H$9:$H$28,R$9:R$28),VLOOKUP($AW62,'6. Patients'!$C$10:$AQ$39,COLUMNS('6. Patients'!$C$9:N$9),0))</f>
        <v>#VALUE!</v>
      </c>
      <c r="BF62" s="105" t="e">
        <f>-MIN(SUMPRODUCT(--($E$9:$E$28&lt;=BF$33),--($B$9:$B$28=$J$34),--($F$9:$F$28&gt;=BF$33),--($C$9:$C$28=$AW62),$H$9:$H$28,S$9:S$28),VLOOKUP($AW62,'6. Patients'!$C$10:$AQ$39,COLUMNS('6. Patients'!$C$9:O$9),0))</f>
        <v>#VALUE!</v>
      </c>
      <c r="BG62" s="105" t="e">
        <f>-MIN(SUMPRODUCT(--($E$9:$E$28&lt;=BG$33),--($B$9:$B$28=$J$34),--($F$9:$F$28&gt;=BG$33),--($C$9:$C$28=$AW62),$H$9:$H$28,T$9:T$28),VLOOKUP($AW62,'6. Patients'!$C$10:$AQ$39,COLUMNS('6. Patients'!$C$9:P$9),0))</f>
        <v>#VALUE!</v>
      </c>
      <c r="BH62" s="105" t="e">
        <f>-MIN(SUMPRODUCT(--($E$9:$E$28&lt;=BH$33),--($B$9:$B$28=$J$34),--($F$9:$F$28&gt;=BH$33),--($C$9:$C$28=$AW62),$H$9:$H$28,U$9:U$28),VLOOKUP($AW62,'6. Patients'!$C$10:$AQ$39,COLUMNS('6. Patients'!$C$9:Q$9),0))</f>
        <v>#VALUE!</v>
      </c>
      <c r="BI62" s="105" t="e">
        <f>-MIN(SUMPRODUCT(--($E$9:$E$28&lt;=BI$33),--($B$9:$B$28=$J$34),--($F$9:$F$28&gt;=BI$33),--($C$9:$C$28=$AW62),$H$9:$H$28,V$9:V$28),VLOOKUP($AW62,'6. Patients'!$C$10:$AQ$39,COLUMNS('6. Patients'!$C$9:R$9),0))</f>
        <v>#VALUE!</v>
      </c>
      <c r="BJ62" s="105" t="e">
        <f>-MIN(SUMPRODUCT(--($E$9:$E$28&lt;=BJ$33),--($B$9:$B$28=$J$34),--($F$9:$F$28&gt;=BJ$33),--($C$9:$C$28=$AW62),$H$9:$H$28,W$9:W$28),VLOOKUP($AW62,'6. Patients'!$C$10:$AQ$39,COLUMNS('6. Patients'!$C$9:S$9),0))</f>
        <v>#VALUE!</v>
      </c>
      <c r="BK62" s="105" t="e">
        <f>-MIN(SUMPRODUCT(--($E$9:$E$28&lt;=BK$33),--($B$9:$B$28=$J$34),--($F$9:$F$28&gt;=BK$33),--($C$9:$C$28=$AW62),$H$9:$H$28,X$9:X$28),VLOOKUP($AW62,'6. Patients'!$C$10:$AQ$39,COLUMNS('6. Patients'!$C$9:T$9),0))</f>
        <v>#VALUE!</v>
      </c>
      <c r="BL62" s="105" t="e">
        <f>-MIN(SUMPRODUCT(--($E$9:$E$28&lt;=BL$33),--($B$9:$B$28=$J$34),--($F$9:$F$28&gt;=BL$33),--($C$9:$C$28=$AW62),$H$9:$H$28,Y$9:Y$28),VLOOKUP($AW62,'6. Patients'!$C$10:$AQ$39,COLUMNS('6. Patients'!$C$9:U$9),0))</f>
        <v>#VALUE!</v>
      </c>
      <c r="BM62" s="105" t="e">
        <f>-MIN(SUMPRODUCT(--($E$9:$E$28&lt;=BM$33),--($B$9:$B$28=$J$34),--($F$9:$F$28&gt;=BM$33),--($C$9:$C$28=$AW62),$H$9:$H$28,Z$9:Z$28),VLOOKUP($AW62,'6. Patients'!$C$10:$AQ$39,COLUMNS('6. Patients'!$C$9:V$9),0))</f>
        <v>#VALUE!</v>
      </c>
      <c r="BN62" s="105" t="e">
        <f>-MIN(SUMPRODUCT(--($E$9:$E$28&lt;=BN$33),--($B$9:$B$28=$J$34),--($F$9:$F$28&gt;=BN$33),--($C$9:$C$28=$AW62),$H$9:$H$28,AA$9:AA$28),VLOOKUP($AW62,'6. Patients'!$C$10:$AQ$39,COLUMNS('6. Patients'!$C$9:W$9),0))</f>
        <v>#VALUE!</v>
      </c>
      <c r="BO62" s="105" t="e">
        <f>-MIN(SUMPRODUCT(--($E$9:$E$28&lt;=BO$33),--($B$9:$B$28=$J$34),--($F$9:$F$28&gt;=BO$33),--($C$9:$C$28=$AW62),$H$9:$H$28,AB$9:AB$28),VLOOKUP($AW62,'6. Patients'!$C$10:$AQ$39,COLUMNS('6. Patients'!$C$9:X$9),0))</f>
        <v>#VALUE!</v>
      </c>
      <c r="BP62" s="105" t="e">
        <f>-MIN(SUMPRODUCT(--($E$9:$E$28&lt;=BP$33),--($B$9:$B$28=$J$34),--($F$9:$F$28&gt;=BP$33),--($C$9:$C$28=$AW62),$H$9:$H$28,AC$9:AC$28),VLOOKUP($AW62,'6. Patients'!$C$10:$AQ$39,COLUMNS('6. Patients'!$C$9:Y$9),0))</f>
        <v>#VALUE!</v>
      </c>
      <c r="BQ62" s="105" t="e">
        <f>-MIN(SUMPRODUCT(--($E$9:$E$28&lt;=BQ$33),--($B$9:$B$28=$J$34),--($F$9:$F$28&gt;=BQ$33),--($C$9:$C$28=$AW62),$H$9:$H$28,AD$9:AD$28),VLOOKUP($AW62,'6. Patients'!$C$10:$AQ$39,COLUMNS('6. Patients'!$C$9:Z$9),0))</f>
        <v>#VALUE!</v>
      </c>
      <c r="BR62" s="105" t="e">
        <f>-MIN(SUMPRODUCT(--($E$9:$E$28&lt;=BR$33),--($B$9:$B$28=$J$34),--($F$9:$F$28&gt;=BR$33),--($C$9:$C$28=$AW62),$H$9:$H$28,AE$9:AE$28),VLOOKUP($AW62,'6. Patients'!$C$10:$AQ$39,COLUMNS('6. Patients'!$C$9:AA$9),0))</f>
        <v>#VALUE!</v>
      </c>
      <c r="BS62" s="105" t="e">
        <f>-MIN(SUMPRODUCT(--($E$9:$E$28&lt;=BS$33),--($B$9:$B$28=$J$34),--($F$9:$F$28&gt;=BS$33),--($C$9:$C$28=$AW62),$H$9:$H$28,AF$9:AF$28),VLOOKUP($AW62,'6. Patients'!$C$10:$AQ$39,COLUMNS('6. Patients'!$C$9:AB$9),0))</f>
        <v>#VALUE!</v>
      </c>
      <c r="BT62" s="105" t="e">
        <f>-MIN(SUMPRODUCT(--($E$9:$E$28&lt;=BT$33),--($B$9:$B$28=$J$34),--($F$9:$F$28&gt;=BT$33),--($C$9:$C$28=$AW62),$H$9:$H$28,AG$9:AG$28),VLOOKUP($AW62,'6. Patients'!$C$10:$AQ$39,COLUMNS('6. Patients'!$C$9:AC$9),0))</f>
        <v>#VALUE!</v>
      </c>
      <c r="BU62" s="105" t="e">
        <f>-MIN(SUMPRODUCT(--($E$9:$E$28&lt;=BU$33),--($B$9:$B$28=$J$34),--($F$9:$F$28&gt;=BU$33),--($C$9:$C$28=$AW62),$H$9:$H$28,AH$9:AH$28),VLOOKUP($AW62,'6. Patients'!$C$10:$AQ$39,COLUMNS('6. Patients'!$C$9:AD$9),0))</f>
        <v>#VALUE!</v>
      </c>
      <c r="BV62" s="105" t="e">
        <f>-MIN(SUMPRODUCT(--($E$9:$E$28&lt;=BV$33),--($B$9:$B$28=$J$34),--($F$9:$F$28&gt;=BV$33),--($C$9:$C$28=$AW62),$H$9:$H$28,AI$9:AI$28),VLOOKUP($AW62,'6. Patients'!$C$10:$AQ$39,COLUMNS('6. Patients'!$C$9:AE$9),0))</f>
        <v>#VALUE!</v>
      </c>
      <c r="BW62" s="105" t="e">
        <f>-MIN(SUMPRODUCT(--($E$9:$E$28&lt;=BW$33),--($B$9:$B$28=$J$34),--($F$9:$F$28&gt;=BW$33),--($C$9:$C$28=$AW62),$H$9:$H$28,AJ$9:AJ$28),VLOOKUP($AW62,'6. Patients'!$C$10:$AQ$39,COLUMNS('6. Patients'!$C$9:AF$9),0))</f>
        <v>#VALUE!</v>
      </c>
      <c r="BX62" s="105" t="e">
        <f>-MIN(SUMPRODUCT(--($E$9:$E$28&lt;=BX$33),--($B$9:$B$28=$J$34),--($F$9:$F$28&gt;=BX$33),--($C$9:$C$28=$AW62),$H$9:$H$28,AK$9:AK$28),VLOOKUP($AW62,'6. Patients'!$C$10:$AQ$39,COLUMNS('6. Patients'!$C$9:AG$9),0))</f>
        <v>#VALUE!</v>
      </c>
      <c r="BY62" s="105" t="e">
        <f>-MIN(SUMPRODUCT(--($E$9:$E$28&lt;=BY$33),--($B$9:$B$28=$J$34),--($F$9:$F$28&gt;=BY$33),--($C$9:$C$28=$AW62),$H$9:$H$28,AL$9:AL$28),VLOOKUP($AW62,'6. Patients'!$C$10:$AQ$39,COLUMNS('6. Patients'!$C$9:AH$9),0))</f>
        <v>#VALUE!</v>
      </c>
      <c r="BZ62" s="105" t="e">
        <f>-MIN(SUMPRODUCT(--($E$9:$E$28&lt;=BZ$33),--($B$9:$B$28=$J$34),--($F$9:$F$28&gt;=BZ$33),--($C$9:$C$28=$AW62),$H$9:$H$28,AM$9:AM$28),VLOOKUP($AW62,'6. Patients'!$C$10:$AQ$39,COLUMNS('6. Patients'!$C$9:AI$9),0))</f>
        <v>#VALUE!</v>
      </c>
      <c r="CA62" s="105" t="e">
        <f>-MIN(SUMPRODUCT(--($E$9:$E$28&lt;=CA$33),--($B$9:$B$28=$J$34),--($F$9:$F$28&gt;=CA$33),--($C$9:$C$28=$AW62),$H$9:$H$28,AN$9:AN$28),VLOOKUP($AW62,'6. Patients'!$C$10:$AQ$39,COLUMNS('6. Patients'!$C$9:AJ$9),0))</f>
        <v>#VALUE!</v>
      </c>
      <c r="CB62" s="105" t="e">
        <f>-MIN(SUMPRODUCT(--($E$9:$E$28&lt;=CB$33),--($B$9:$B$28=$J$34),--($F$9:$F$28&gt;=CB$33),--($C$9:$C$28=$AW62),$H$9:$H$28,AO$9:AO$28),VLOOKUP($AW62,'6. Patients'!$C$10:$AQ$39,COLUMNS('6. Patients'!$C$9:AK$9),0))</f>
        <v>#VALUE!</v>
      </c>
      <c r="CC62" s="105" t="e">
        <f>-MIN(SUMPRODUCT(--($E$9:$E$28&lt;=CC$33),--($B$9:$B$28=$J$34),--($F$9:$F$28&gt;=CC$33),--($C$9:$C$28=$AW62),$H$9:$H$28,AP$9:AP$28),VLOOKUP($AW62,'6. Patients'!$C$10:$AQ$39,COLUMNS('6. Patients'!$C$9:AL$9),0))</f>
        <v>#VALUE!</v>
      </c>
      <c r="CD62" s="105" t="e">
        <f>-MIN(SUMPRODUCT(--($E$9:$E$28&lt;=CD$33),--($B$9:$B$28=$J$34),--($F$9:$F$28&gt;=CD$33),--($C$9:$C$28=$AW62),$H$9:$H$28,AQ$9:AQ$28),VLOOKUP($AW62,'6. Patients'!$C$10:$AQ$39,COLUMNS('6. Patients'!$C$9:AM$9),0))</f>
        <v>#VALUE!</v>
      </c>
      <c r="CE62" s="105" t="e">
        <f>-MIN(SUMPRODUCT(--($E$9:$E$28&lt;=CE$33),--($B$9:$B$28=$J$34),--($F$9:$F$28&gt;=CE$33),--($C$9:$C$28=$AW62),$H$9:$H$28,AR$9:AR$28),VLOOKUP($AW62,'6. Patients'!$C$10:$AQ$39,COLUMNS('6. Patients'!$C$9:AN$9),0))</f>
        <v>#VALUE!</v>
      </c>
      <c r="CF62" s="105" t="e">
        <f>-MIN(SUMPRODUCT(--($E$9:$E$28&lt;=CF$33),--($B$9:$B$28=$J$34),--($F$9:$F$28&gt;=CF$33),--($C$9:$C$28=$AW62),$H$9:$H$28,AS$9:AS$28),VLOOKUP($AW62,'6. Patients'!$C$10:$AQ$39,COLUMNS('6. Patients'!$C$9:AO$9),0))</f>
        <v>#VALUE!</v>
      </c>
      <c r="CG62" s="105" t="e">
        <f>-MIN(SUMPRODUCT(--($E$9:$E$28&lt;=CG$33),--($B$9:$B$28=$J$34),--($F$9:$F$28&gt;=CG$33),--($C$9:$C$28=$AW62),$H$9:$H$28,AT$9:AT$28),VLOOKUP($AW62,'6. Patients'!$C$10:$AQ$39,COLUMNS('6. Patients'!$C$9:AP$9),0))</f>
        <v>#VALUE!</v>
      </c>
      <c r="CI62" s="16" t="str">
        <f t="shared" si="53"/>
        <v/>
      </c>
      <c r="CJ62" s="105">
        <f t="shared" si="17"/>
        <v>0</v>
      </c>
      <c r="CK62" s="105">
        <f t="shared" si="18"/>
        <v>0</v>
      </c>
      <c r="CL62" s="105">
        <f t="shared" si="19"/>
        <v>0</v>
      </c>
      <c r="CM62" s="105">
        <f t="shared" si="20"/>
        <v>0</v>
      </c>
      <c r="CN62" s="105">
        <f t="shared" si="21"/>
        <v>0</v>
      </c>
      <c r="CO62" s="105">
        <f t="shared" si="22"/>
        <v>0</v>
      </c>
      <c r="CP62" s="105">
        <f t="shared" si="23"/>
        <v>0</v>
      </c>
      <c r="CQ62" s="105">
        <f t="shared" si="24"/>
        <v>0</v>
      </c>
      <c r="CR62" s="105">
        <f t="shared" si="25"/>
        <v>0</v>
      </c>
      <c r="CS62" s="105">
        <f t="shared" si="26"/>
        <v>0</v>
      </c>
      <c r="CT62" s="105">
        <f t="shared" si="27"/>
        <v>0</v>
      </c>
      <c r="CU62" s="105">
        <f t="shared" si="28"/>
        <v>0</v>
      </c>
      <c r="CV62" s="105">
        <f t="shared" si="29"/>
        <v>0</v>
      </c>
      <c r="CW62" s="105">
        <f t="shared" si="30"/>
        <v>0</v>
      </c>
      <c r="CX62" s="105">
        <f t="shared" si="31"/>
        <v>0</v>
      </c>
      <c r="CY62" s="105">
        <f t="shared" si="32"/>
        <v>0</v>
      </c>
      <c r="CZ62" s="105">
        <f t="shared" si="33"/>
        <v>0</v>
      </c>
      <c r="DA62" s="105">
        <f t="shared" si="34"/>
        <v>0</v>
      </c>
      <c r="DB62" s="105">
        <f t="shared" si="35"/>
        <v>0</v>
      </c>
      <c r="DC62" s="105">
        <f t="shared" si="36"/>
        <v>0</v>
      </c>
      <c r="DD62" s="105">
        <f t="shared" si="37"/>
        <v>0</v>
      </c>
      <c r="DE62" s="105">
        <f t="shared" si="38"/>
        <v>0</v>
      </c>
      <c r="DF62" s="105">
        <f t="shared" si="39"/>
        <v>0</v>
      </c>
      <c r="DG62" s="105">
        <f t="shared" si="40"/>
        <v>0</v>
      </c>
      <c r="DH62" s="105">
        <f t="shared" si="41"/>
        <v>0</v>
      </c>
      <c r="DI62" s="105">
        <f t="shared" si="42"/>
        <v>0</v>
      </c>
      <c r="DJ62" s="105">
        <f t="shared" si="43"/>
        <v>0</v>
      </c>
      <c r="DK62" s="105">
        <f t="shared" si="44"/>
        <v>0</v>
      </c>
      <c r="DL62" s="105">
        <f t="shared" si="45"/>
        <v>0</v>
      </c>
      <c r="DM62" s="105">
        <f t="shared" si="46"/>
        <v>0</v>
      </c>
      <c r="DN62" s="105">
        <f t="shared" si="47"/>
        <v>0</v>
      </c>
      <c r="DO62" s="105">
        <f t="shared" si="48"/>
        <v>0</v>
      </c>
      <c r="DP62" s="105">
        <f t="shared" si="49"/>
        <v>0</v>
      </c>
      <c r="DQ62" s="105">
        <f t="shared" si="50"/>
        <v>0</v>
      </c>
      <c r="DR62" s="105">
        <f t="shared" si="51"/>
        <v>0</v>
      </c>
      <c r="DS62" s="105">
        <f t="shared" si="52"/>
        <v>0</v>
      </c>
    </row>
    <row r="63" spans="10:16347" x14ac:dyDescent="0.3">
      <c r="J63" s="16" t="str">
        <f>'6. Patients'!C38</f>
        <v/>
      </c>
      <c r="K63" s="16"/>
      <c r="L63" s="208" t="e">
        <f t="shared" si="54"/>
        <v>#VALUE!</v>
      </c>
      <c r="M63" s="208" t="e">
        <f t="shared" si="55"/>
        <v>#VALUE!</v>
      </c>
      <c r="N63" s="208" t="e">
        <f t="shared" si="56"/>
        <v>#VALUE!</v>
      </c>
      <c r="O63" s="208" t="e">
        <f t="shared" si="82"/>
        <v>#VALUE!</v>
      </c>
      <c r="P63" s="208" t="e">
        <f t="shared" si="83"/>
        <v>#VALUE!</v>
      </c>
      <c r="Q63" s="208" t="e">
        <f t="shared" si="84"/>
        <v>#VALUE!</v>
      </c>
      <c r="R63" s="208" t="e">
        <f t="shared" si="85"/>
        <v>#VALUE!</v>
      </c>
      <c r="S63" s="208" t="e">
        <f t="shared" si="86"/>
        <v>#VALUE!</v>
      </c>
      <c r="T63" s="208" t="e">
        <f t="shared" si="87"/>
        <v>#VALUE!</v>
      </c>
      <c r="U63" s="208" t="e">
        <f t="shared" si="88"/>
        <v>#VALUE!</v>
      </c>
      <c r="V63" s="208" t="e">
        <f t="shared" si="89"/>
        <v>#VALUE!</v>
      </c>
      <c r="W63" s="208" t="e">
        <f t="shared" si="57"/>
        <v>#VALUE!</v>
      </c>
      <c r="X63" s="208" t="e">
        <f t="shared" si="58"/>
        <v>#VALUE!</v>
      </c>
      <c r="Y63" s="208" t="e">
        <f t="shared" si="59"/>
        <v>#VALUE!</v>
      </c>
      <c r="Z63" s="208" t="e">
        <f t="shared" si="60"/>
        <v>#VALUE!</v>
      </c>
      <c r="AA63" s="208" t="e">
        <f t="shared" si="61"/>
        <v>#VALUE!</v>
      </c>
      <c r="AB63" s="208" t="e">
        <f t="shared" si="62"/>
        <v>#VALUE!</v>
      </c>
      <c r="AC63" s="208" t="e">
        <f t="shared" si="63"/>
        <v>#VALUE!</v>
      </c>
      <c r="AD63" s="208" t="e">
        <f t="shared" si="64"/>
        <v>#VALUE!</v>
      </c>
      <c r="AE63" s="208" t="e">
        <f t="shared" si="65"/>
        <v>#VALUE!</v>
      </c>
      <c r="AF63" s="208" t="e">
        <f t="shared" si="66"/>
        <v>#VALUE!</v>
      </c>
      <c r="AG63" s="208" t="e">
        <f t="shared" si="67"/>
        <v>#VALUE!</v>
      </c>
      <c r="AH63" s="208" t="e">
        <f t="shared" si="68"/>
        <v>#VALUE!</v>
      </c>
      <c r="AI63" s="208" t="e">
        <f t="shared" si="69"/>
        <v>#VALUE!</v>
      </c>
      <c r="AJ63" s="208" t="e">
        <f t="shared" si="70"/>
        <v>#VALUE!</v>
      </c>
      <c r="AK63" s="208" t="e">
        <f t="shared" si="71"/>
        <v>#VALUE!</v>
      </c>
      <c r="AL63" s="208" t="e">
        <f t="shared" si="72"/>
        <v>#VALUE!</v>
      </c>
      <c r="AM63" s="208" t="e">
        <f t="shared" si="73"/>
        <v>#VALUE!</v>
      </c>
      <c r="AN63" s="208" t="e">
        <f t="shared" si="74"/>
        <v>#VALUE!</v>
      </c>
      <c r="AO63" s="208" t="e">
        <f t="shared" si="75"/>
        <v>#VALUE!</v>
      </c>
      <c r="AP63" s="208" t="e">
        <f t="shared" si="76"/>
        <v>#VALUE!</v>
      </c>
      <c r="AQ63" s="208" t="e">
        <f t="shared" si="77"/>
        <v>#VALUE!</v>
      </c>
      <c r="AR63" s="208" t="e">
        <f t="shared" si="78"/>
        <v>#VALUE!</v>
      </c>
      <c r="AS63" s="208" t="e">
        <f t="shared" si="79"/>
        <v>#VALUE!</v>
      </c>
      <c r="AT63" s="208" t="e">
        <f t="shared" si="80"/>
        <v>#VALUE!</v>
      </c>
      <c r="AU63" s="208" t="e">
        <f t="shared" si="81"/>
        <v>#VALUE!</v>
      </c>
      <c r="AW63" s="16" t="str">
        <f t="shared" si="16"/>
        <v/>
      </c>
      <c r="AX63" s="105" t="e">
        <f>-MIN(SUMPRODUCT(--($E$9:$E$28&lt;=AX$33),--($B$9:$B$28=$J$34),--($F$9:$F$28&gt;=AX$33),--($C$9:$C$28=$AW63),$H$9:$H$28,K$9:K$28),VLOOKUP($AW63,'6. Patients'!$C$10:$AQ$39,COLUMNS('6. Patients'!$C$9:G$9),0))</f>
        <v>#VALUE!</v>
      </c>
      <c r="AY63" s="105" t="e">
        <f>-MIN(SUMPRODUCT(--($E$9:$E$28&lt;=AY$33),--($B$9:$B$28=$J$34),--($F$9:$F$28&gt;=AY$33),--($C$9:$C$28=$AW63),$H$9:$H$28,L$9:L$28),VLOOKUP($AW63,'6. Patients'!$C$10:$AQ$39,COLUMNS('6. Patients'!$C$9:H$9),0))</f>
        <v>#VALUE!</v>
      </c>
      <c r="AZ63" s="105" t="e">
        <f>-MIN(SUMPRODUCT(--($E$9:$E$28&lt;=AZ$33),--($B$9:$B$28=$J$34),--($F$9:$F$28&gt;=AZ$33),--($C$9:$C$28=$AW63),$H$9:$H$28,M$9:M$28),VLOOKUP($AW63,'6. Patients'!$C$10:$AQ$39,COLUMNS('6. Patients'!$C$9:I$9),0))</f>
        <v>#VALUE!</v>
      </c>
      <c r="BA63" s="105" t="e">
        <f>-MIN(SUMPRODUCT(--($E$9:$E$28&lt;=BA$33),--($B$9:$B$28=$J$34),--($F$9:$F$28&gt;=BA$33),--($C$9:$C$28=$AW63),$H$9:$H$28,N$9:N$28),VLOOKUP($AW63,'6. Patients'!$C$10:$AQ$39,COLUMNS('6. Patients'!$C$9:J$9),0))</f>
        <v>#VALUE!</v>
      </c>
      <c r="BB63" s="105" t="e">
        <f>-MIN(SUMPRODUCT(--($E$9:$E$28&lt;=BB$33),--($B$9:$B$28=$J$34),--($F$9:$F$28&gt;=BB$33),--($C$9:$C$28=$AW63),$H$9:$H$28,O$9:O$28),VLOOKUP($AW63,'6. Patients'!$C$10:$AQ$39,COLUMNS('6. Patients'!$C$9:K$9),0))</f>
        <v>#VALUE!</v>
      </c>
      <c r="BC63" s="105" t="e">
        <f>-MIN(SUMPRODUCT(--($E$9:$E$28&lt;=BC$33),--($B$9:$B$28=$J$34),--($F$9:$F$28&gt;=BC$33),--($C$9:$C$28=$AW63),$H$9:$H$28,P$9:P$28),VLOOKUP($AW63,'6. Patients'!$C$10:$AQ$39,COLUMNS('6. Patients'!$C$9:L$9),0))</f>
        <v>#VALUE!</v>
      </c>
      <c r="BD63" s="105" t="e">
        <f>-MIN(SUMPRODUCT(--($E$9:$E$28&lt;=BD$33),--($B$9:$B$28=$J$34),--($F$9:$F$28&gt;=BD$33),--($C$9:$C$28=$AW63),$H$9:$H$28,Q$9:Q$28),VLOOKUP($AW63,'6. Patients'!$C$10:$AQ$39,COLUMNS('6. Patients'!$C$9:M$9),0))</f>
        <v>#VALUE!</v>
      </c>
      <c r="BE63" s="105" t="e">
        <f>-MIN(SUMPRODUCT(--($E$9:$E$28&lt;=BE$33),--($B$9:$B$28=$J$34),--($F$9:$F$28&gt;=BE$33),--($C$9:$C$28=$AW63),$H$9:$H$28,R$9:R$28),VLOOKUP($AW63,'6. Patients'!$C$10:$AQ$39,COLUMNS('6. Patients'!$C$9:N$9),0))</f>
        <v>#VALUE!</v>
      </c>
      <c r="BF63" s="105" t="e">
        <f>-MIN(SUMPRODUCT(--($E$9:$E$28&lt;=BF$33),--($B$9:$B$28=$J$34),--($F$9:$F$28&gt;=BF$33),--($C$9:$C$28=$AW63),$H$9:$H$28,S$9:S$28),VLOOKUP($AW63,'6. Patients'!$C$10:$AQ$39,COLUMNS('6. Patients'!$C$9:O$9),0))</f>
        <v>#VALUE!</v>
      </c>
      <c r="BG63" s="105" t="e">
        <f>-MIN(SUMPRODUCT(--($E$9:$E$28&lt;=BG$33),--($B$9:$B$28=$J$34),--($F$9:$F$28&gt;=BG$33),--($C$9:$C$28=$AW63),$H$9:$H$28,T$9:T$28),VLOOKUP($AW63,'6. Patients'!$C$10:$AQ$39,COLUMNS('6. Patients'!$C$9:P$9),0))</f>
        <v>#VALUE!</v>
      </c>
      <c r="BH63" s="105" t="e">
        <f>-MIN(SUMPRODUCT(--($E$9:$E$28&lt;=BH$33),--($B$9:$B$28=$J$34),--($F$9:$F$28&gt;=BH$33),--($C$9:$C$28=$AW63),$H$9:$H$28,U$9:U$28),VLOOKUP($AW63,'6. Patients'!$C$10:$AQ$39,COLUMNS('6. Patients'!$C$9:Q$9),0))</f>
        <v>#VALUE!</v>
      </c>
      <c r="BI63" s="105" t="e">
        <f>-MIN(SUMPRODUCT(--($E$9:$E$28&lt;=BI$33),--($B$9:$B$28=$J$34),--($F$9:$F$28&gt;=BI$33),--($C$9:$C$28=$AW63),$H$9:$H$28,V$9:V$28),VLOOKUP($AW63,'6. Patients'!$C$10:$AQ$39,COLUMNS('6. Patients'!$C$9:R$9),0))</f>
        <v>#VALUE!</v>
      </c>
      <c r="BJ63" s="105" t="e">
        <f>-MIN(SUMPRODUCT(--($E$9:$E$28&lt;=BJ$33),--($B$9:$B$28=$J$34),--($F$9:$F$28&gt;=BJ$33),--($C$9:$C$28=$AW63),$H$9:$H$28,W$9:W$28),VLOOKUP($AW63,'6. Patients'!$C$10:$AQ$39,COLUMNS('6. Patients'!$C$9:S$9),0))</f>
        <v>#VALUE!</v>
      </c>
      <c r="BK63" s="105" t="e">
        <f>-MIN(SUMPRODUCT(--($E$9:$E$28&lt;=BK$33),--($B$9:$B$28=$J$34),--($F$9:$F$28&gt;=BK$33),--($C$9:$C$28=$AW63),$H$9:$H$28,X$9:X$28),VLOOKUP($AW63,'6. Patients'!$C$10:$AQ$39,COLUMNS('6. Patients'!$C$9:T$9),0))</f>
        <v>#VALUE!</v>
      </c>
      <c r="BL63" s="105" t="e">
        <f>-MIN(SUMPRODUCT(--($E$9:$E$28&lt;=BL$33),--($B$9:$B$28=$J$34),--($F$9:$F$28&gt;=BL$33),--($C$9:$C$28=$AW63),$H$9:$H$28,Y$9:Y$28),VLOOKUP($AW63,'6. Patients'!$C$10:$AQ$39,COLUMNS('6. Patients'!$C$9:U$9),0))</f>
        <v>#VALUE!</v>
      </c>
      <c r="BM63" s="105" t="e">
        <f>-MIN(SUMPRODUCT(--($E$9:$E$28&lt;=BM$33),--($B$9:$B$28=$J$34),--($F$9:$F$28&gt;=BM$33),--($C$9:$C$28=$AW63),$H$9:$H$28,Z$9:Z$28),VLOOKUP($AW63,'6. Patients'!$C$10:$AQ$39,COLUMNS('6. Patients'!$C$9:V$9),0))</f>
        <v>#VALUE!</v>
      </c>
      <c r="BN63" s="105" t="e">
        <f>-MIN(SUMPRODUCT(--($E$9:$E$28&lt;=BN$33),--($B$9:$B$28=$J$34),--($F$9:$F$28&gt;=BN$33),--($C$9:$C$28=$AW63),$H$9:$H$28,AA$9:AA$28),VLOOKUP($AW63,'6. Patients'!$C$10:$AQ$39,COLUMNS('6. Patients'!$C$9:W$9),0))</f>
        <v>#VALUE!</v>
      </c>
      <c r="BO63" s="105" t="e">
        <f>-MIN(SUMPRODUCT(--($E$9:$E$28&lt;=BO$33),--($B$9:$B$28=$J$34),--($F$9:$F$28&gt;=BO$33),--($C$9:$C$28=$AW63),$H$9:$H$28,AB$9:AB$28),VLOOKUP($AW63,'6. Patients'!$C$10:$AQ$39,COLUMNS('6. Patients'!$C$9:X$9),0))</f>
        <v>#VALUE!</v>
      </c>
      <c r="BP63" s="105" t="e">
        <f>-MIN(SUMPRODUCT(--($E$9:$E$28&lt;=BP$33),--($B$9:$B$28=$J$34),--($F$9:$F$28&gt;=BP$33),--($C$9:$C$28=$AW63),$H$9:$H$28,AC$9:AC$28),VLOOKUP($AW63,'6. Patients'!$C$10:$AQ$39,COLUMNS('6. Patients'!$C$9:Y$9),0))</f>
        <v>#VALUE!</v>
      </c>
      <c r="BQ63" s="105" t="e">
        <f>-MIN(SUMPRODUCT(--($E$9:$E$28&lt;=BQ$33),--($B$9:$B$28=$J$34),--($F$9:$F$28&gt;=BQ$33),--($C$9:$C$28=$AW63),$H$9:$H$28,AD$9:AD$28),VLOOKUP($AW63,'6. Patients'!$C$10:$AQ$39,COLUMNS('6. Patients'!$C$9:Z$9),0))</f>
        <v>#VALUE!</v>
      </c>
      <c r="BR63" s="105" t="e">
        <f>-MIN(SUMPRODUCT(--($E$9:$E$28&lt;=BR$33),--($B$9:$B$28=$J$34),--($F$9:$F$28&gt;=BR$33),--($C$9:$C$28=$AW63),$H$9:$H$28,AE$9:AE$28),VLOOKUP($AW63,'6. Patients'!$C$10:$AQ$39,COLUMNS('6. Patients'!$C$9:AA$9),0))</f>
        <v>#VALUE!</v>
      </c>
      <c r="BS63" s="105" t="e">
        <f>-MIN(SUMPRODUCT(--($E$9:$E$28&lt;=BS$33),--($B$9:$B$28=$J$34),--($F$9:$F$28&gt;=BS$33),--($C$9:$C$28=$AW63),$H$9:$H$28,AF$9:AF$28),VLOOKUP($AW63,'6. Patients'!$C$10:$AQ$39,COLUMNS('6. Patients'!$C$9:AB$9),0))</f>
        <v>#VALUE!</v>
      </c>
      <c r="BT63" s="105" t="e">
        <f>-MIN(SUMPRODUCT(--($E$9:$E$28&lt;=BT$33),--($B$9:$B$28=$J$34),--($F$9:$F$28&gt;=BT$33),--($C$9:$C$28=$AW63),$H$9:$H$28,AG$9:AG$28),VLOOKUP($AW63,'6. Patients'!$C$10:$AQ$39,COLUMNS('6. Patients'!$C$9:AC$9),0))</f>
        <v>#VALUE!</v>
      </c>
      <c r="BU63" s="105" t="e">
        <f>-MIN(SUMPRODUCT(--($E$9:$E$28&lt;=BU$33),--($B$9:$B$28=$J$34),--($F$9:$F$28&gt;=BU$33),--($C$9:$C$28=$AW63),$H$9:$H$28,AH$9:AH$28),VLOOKUP($AW63,'6. Patients'!$C$10:$AQ$39,COLUMNS('6. Patients'!$C$9:AD$9),0))</f>
        <v>#VALUE!</v>
      </c>
      <c r="BV63" s="105" t="e">
        <f>-MIN(SUMPRODUCT(--($E$9:$E$28&lt;=BV$33),--($B$9:$B$28=$J$34),--($F$9:$F$28&gt;=BV$33),--($C$9:$C$28=$AW63),$H$9:$H$28,AI$9:AI$28),VLOOKUP($AW63,'6. Patients'!$C$10:$AQ$39,COLUMNS('6. Patients'!$C$9:AE$9),0))</f>
        <v>#VALUE!</v>
      </c>
      <c r="BW63" s="105" t="e">
        <f>-MIN(SUMPRODUCT(--($E$9:$E$28&lt;=BW$33),--($B$9:$B$28=$J$34),--($F$9:$F$28&gt;=BW$33),--($C$9:$C$28=$AW63),$H$9:$H$28,AJ$9:AJ$28),VLOOKUP($AW63,'6. Patients'!$C$10:$AQ$39,COLUMNS('6. Patients'!$C$9:AF$9),0))</f>
        <v>#VALUE!</v>
      </c>
      <c r="BX63" s="105" t="e">
        <f>-MIN(SUMPRODUCT(--($E$9:$E$28&lt;=BX$33),--($B$9:$B$28=$J$34),--($F$9:$F$28&gt;=BX$33),--($C$9:$C$28=$AW63),$H$9:$H$28,AK$9:AK$28),VLOOKUP($AW63,'6. Patients'!$C$10:$AQ$39,COLUMNS('6. Patients'!$C$9:AG$9),0))</f>
        <v>#VALUE!</v>
      </c>
      <c r="BY63" s="105" t="e">
        <f>-MIN(SUMPRODUCT(--($E$9:$E$28&lt;=BY$33),--($B$9:$B$28=$J$34),--($F$9:$F$28&gt;=BY$33),--($C$9:$C$28=$AW63),$H$9:$H$28,AL$9:AL$28),VLOOKUP($AW63,'6. Patients'!$C$10:$AQ$39,COLUMNS('6. Patients'!$C$9:AH$9),0))</f>
        <v>#VALUE!</v>
      </c>
      <c r="BZ63" s="105" t="e">
        <f>-MIN(SUMPRODUCT(--($E$9:$E$28&lt;=BZ$33),--($B$9:$B$28=$J$34),--($F$9:$F$28&gt;=BZ$33),--($C$9:$C$28=$AW63),$H$9:$H$28,AM$9:AM$28),VLOOKUP($AW63,'6. Patients'!$C$10:$AQ$39,COLUMNS('6. Patients'!$C$9:AI$9),0))</f>
        <v>#VALUE!</v>
      </c>
      <c r="CA63" s="105" t="e">
        <f>-MIN(SUMPRODUCT(--($E$9:$E$28&lt;=CA$33),--($B$9:$B$28=$J$34),--($F$9:$F$28&gt;=CA$33),--($C$9:$C$28=$AW63),$H$9:$H$28,AN$9:AN$28),VLOOKUP($AW63,'6. Patients'!$C$10:$AQ$39,COLUMNS('6. Patients'!$C$9:AJ$9),0))</f>
        <v>#VALUE!</v>
      </c>
      <c r="CB63" s="105" t="e">
        <f>-MIN(SUMPRODUCT(--($E$9:$E$28&lt;=CB$33),--($B$9:$B$28=$J$34),--($F$9:$F$28&gt;=CB$33),--($C$9:$C$28=$AW63),$H$9:$H$28,AO$9:AO$28),VLOOKUP($AW63,'6. Patients'!$C$10:$AQ$39,COLUMNS('6. Patients'!$C$9:AK$9),0))</f>
        <v>#VALUE!</v>
      </c>
      <c r="CC63" s="105" t="e">
        <f>-MIN(SUMPRODUCT(--($E$9:$E$28&lt;=CC$33),--($B$9:$B$28=$J$34),--($F$9:$F$28&gt;=CC$33),--($C$9:$C$28=$AW63),$H$9:$H$28,AP$9:AP$28),VLOOKUP($AW63,'6. Patients'!$C$10:$AQ$39,COLUMNS('6. Patients'!$C$9:AL$9),0))</f>
        <v>#VALUE!</v>
      </c>
      <c r="CD63" s="105" t="e">
        <f>-MIN(SUMPRODUCT(--($E$9:$E$28&lt;=CD$33),--($B$9:$B$28=$J$34),--($F$9:$F$28&gt;=CD$33),--($C$9:$C$28=$AW63),$H$9:$H$28,AQ$9:AQ$28),VLOOKUP($AW63,'6. Patients'!$C$10:$AQ$39,COLUMNS('6. Patients'!$C$9:AM$9),0))</f>
        <v>#VALUE!</v>
      </c>
      <c r="CE63" s="105" t="e">
        <f>-MIN(SUMPRODUCT(--($E$9:$E$28&lt;=CE$33),--($B$9:$B$28=$J$34),--($F$9:$F$28&gt;=CE$33),--($C$9:$C$28=$AW63),$H$9:$H$28,AR$9:AR$28),VLOOKUP($AW63,'6. Patients'!$C$10:$AQ$39,COLUMNS('6. Patients'!$C$9:AN$9),0))</f>
        <v>#VALUE!</v>
      </c>
      <c r="CF63" s="105" t="e">
        <f>-MIN(SUMPRODUCT(--($E$9:$E$28&lt;=CF$33),--($B$9:$B$28=$J$34),--($F$9:$F$28&gt;=CF$33),--($C$9:$C$28=$AW63),$H$9:$H$28,AS$9:AS$28),VLOOKUP($AW63,'6. Patients'!$C$10:$AQ$39,COLUMNS('6. Patients'!$C$9:AO$9),0))</f>
        <v>#VALUE!</v>
      </c>
      <c r="CG63" s="105" t="e">
        <f>-MIN(SUMPRODUCT(--($E$9:$E$28&lt;=CG$33),--($B$9:$B$28=$J$34),--($F$9:$F$28&gt;=CG$33),--($C$9:$C$28=$AW63),$H$9:$H$28,AT$9:AT$28),VLOOKUP($AW63,'6. Patients'!$C$10:$AQ$39,COLUMNS('6. Patients'!$C$9:AP$9),0))</f>
        <v>#VALUE!</v>
      </c>
      <c r="CI63" s="16" t="str">
        <f t="shared" si="53"/>
        <v/>
      </c>
      <c r="CJ63" s="105">
        <f t="shared" si="17"/>
        <v>0</v>
      </c>
      <c r="CK63" s="105">
        <f t="shared" si="18"/>
        <v>0</v>
      </c>
      <c r="CL63" s="105">
        <f t="shared" si="19"/>
        <v>0</v>
      </c>
      <c r="CM63" s="105">
        <f t="shared" si="20"/>
        <v>0</v>
      </c>
      <c r="CN63" s="105">
        <f t="shared" si="21"/>
        <v>0</v>
      </c>
      <c r="CO63" s="105">
        <f t="shared" si="22"/>
        <v>0</v>
      </c>
      <c r="CP63" s="105">
        <f t="shared" si="23"/>
        <v>0</v>
      </c>
      <c r="CQ63" s="105">
        <f t="shared" si="24"/>
        <v>0</v>
      </c>
      <c r="CR63" s="105">
        <f t="shared" si="25"/>
        <v>0</v>
      </c>
      <c r="CS63" s="105">
        <f t="shared" si="26"/>
        <v>0</v>
      </c>
      <c r="CT63" s="105">
        <f t="shared" si="27"/>
        <v>0</v>
      </c>
      <c r="CU63" s="105">
        <f t="shared" si="28"/>
        <v>0</v>
      </c>
      <c r="CV63" s="105">
        <f t="shared" si="29"/>
        <v>0</v>
      </c>
      <c r="CW63" s="105">
        <f t="shared" si="30"/>
        <v>0</v>
      </c>
      <c r="CX63" s="105">
        <f t="shared" si="31"/>
        <v>0</v>
      </c>
      <c r="CY63" s="105">
        <f t="shared" si="32"/>
        <v>0</v>
      </c>
      <c r="CZ63" s="105">
        <f t="shared" si="33"/>
        <v>0</v>
      </c>
      <c r="DA63" s="105">
        <f t="shared" si="34"/>
        <v>0</v>
      </c>
      <c r="DB63" s="105">
        <f t="shared" si="35"/>
        <v>0</v>
      </c>
      <c r="DC63" s="105">
        <f t="shared" si="36"/>
        <v>0</v>
      </c>
      <c r="DD63" s="105">
        <f t="shared" si="37"/>
        <v>0</v>
      </c>
      <c r="DE63" s="105">
        <f t="shared" si="38"/>
        <v>0</v>
      </c>
      <c r="DF63" s="105">
        <f t="shared" si="39"/>
        <v>0</v>
      </c>
      <c r="DG63" s="105">
        <f t="shared" si="40"/>
        <v>0</v>
      </c>
      <c r="DH63" s="105">
        <f t="shared" si="41"/>
        <v>0</v>
      </c>
      <c r="DI63" s="105">
        <f t="shared" si="42"/>
        <v>0</v>
      </c>
      <c r="DJ63" s="105">
        <f t="shared" si="43"/>
        <v>0</v>
      </c>
      <c r="DK63" s="105">
        <f t="shared" si="44"/>
        <v>0</v>
      </c>
      <c r="DL63" s="105">
        <f t="shared" si="45"/>
        <v>0</v>
      </c>
      <c r="DM63" s="105">
        <f t="shared" si="46"/>
        <v>0</v>
      </c>
      <c r="DN63" s="105">
        <f t="shared" si="47"/>
        <v>0</v>
      </c>
      <c r="DO63" s="105">
        <f t="shared" si="48"/>
        <v>0</v>
      </c>
      <c r="DP63" s="105">
        <f t="shared" si="49"/>
        <v>0</v>
      </c>
      <c r="DQ63" s="105">
        <f t="shared" si="50"/>
        <v>0</v>
      </c>
      <c r="DR63" s="105">
        <f t="shared" si="51"/>
        <v>0</v>
      </c>
      <c r="DS63" s="105">
        <f t="shared" si="52"/>
        <v>0</v>
      </c>
    </row>
    <row r="64" spans="10:16347" s="92" customFormat="1" x14ac:dyDescent="0.3"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</row>
    <row r="65" spans="10:123" x14ac:dyDescent="0.3">
      <c r="J65" s="101" t="str">
        <f>DN8</f>
        <v>2nd Line</v>
      </c>
      <c r="K65" s="102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7"/>
      <c r="AW65" s="101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7"/>
      <c r="CI65" s="101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</row>
    <row r="66" spans="10:123" x14ac:dyDescent="0.3">
      <c r="J66" s="16" t="str">
        <f>'6. Patients'!C44</f>
        <v/>
      </c>
      <c r="K66" s="16"/>
      <c r="L66" s="208" t="e">
        <f t="shared" ref="L66:L95" si="90">SUM(AX66,CJ66)</f>
        <v>#VALUE!</v>
      </c>
      <c r="M66" s="208" t="e">
        <f t="shared" ref="M66:M95" si="91">SUM(AY66,CK66)</f>
        <v>#VALUE!</v>
      </c>
      <c r="N66" s="208" t="e">
        <f t="shared" ref="N66:N95" si="92">SUM(AZ66,CL66)</f>
        <v>#VALUE!</v>
      </c>
      <c r="O66" s="208" t="e">
        <f t="shared" ref="O66:O95" si="93">SUM(BA66,CM66)</f>
        <v>#VALUE!</v>
      </c>
      <c r="P66" s="208" t="e">
        <f t="shared" ref="P66:P95" si="94">SUM(BB66,CN66)</f>
        <v>#VALUE!</v>
      </c>
      <c r="Q66" s="208" t="e">
        <f t="shared" ref="Q66:Q95" si="95">SUM(BC66,CO66)</f>
        <v>#VALUE!</v>
      </c>
      <c r="R66" s="208" t="e">
        <f t="shared" ref="R66:R95" si="96">SUM(BD66,CP66)</f>
        <v>#VALUE!</v>
      </c>
      <c r="S66" s="208" t="e">
        <f t="shared" ref="S66:S95" si="97">SUM(BE66,CQ66)</f>
        <v>#VALUE!</v>
      </c>
      <c r="T66" s="208" t="e">
        <f t="shared" ref="T66:T95" si="98">SUM(BF66,CR66)</f>
        <v>#VALUE!</v>
      </c>
      <c r="U66" s="208" t="e">
        <f t="shared" ref="U66:U95" si="99">SUM(BG66,CS66)</f>
        <v>#VALUE!</v>
      </c>
      <c r="V66" s="208" t="e">
        <f t="shared" ref="V66:V95" si="100">SUM(BH66,CT66)</f>
        <v>#VALUE!</v>
      </c>
      <c r="W66" s="208" t="e">
        <f t="shared" ref="W66:W95" si="101">SUM(BI66,CU66)</f>
        <v>#VALUE!</v>
      </c>
      <c r="X66" s="208" t="e">
        <f t="shared" ref="X66:X95" si="102">SUM(BJ66,CV66)</f>
        <v>#VALUE!</v>
      </c>
      <c r="Y66" s="208" t="e">
        <f t="shared" ref="Y66:Y95" si="103">SUM(BK66,CW66)</f>
        <v>#VALUE!</v>
      </c>
      <c r="Z66" s="208" t="e">
        <f t="shared" ref="Z66:Z95" si="104">SUM(BL66,CX66)</f>
        <v>#VALUE!</v>
      </c>
      <c r="AA66" s="208" t="e">
        <f t="shared" ref="AA66:AA95" si="105">SUM(BM66,CY66)</f>
        <v>#VALUE!</v>
      </c>
      <c r="AB66" s="208" t="e">
        <f t="shared" ref="AB66:AB95" si="106">SUM(BN66,CZ66)</f>
        <v>#VALUE!</v>
      </c>
      <c r="AC66" s="208" t="e">
        <f t="shared" ref="AC66:AC95" si="107">SUM(BO66,DA66)</f>
        <v>#VALUE!</v>
      </c>
      <c r="AD66" s="208" t="e">
        <f t="shared" ref="AD66:AD95" si="108">SUM(BP66,DB66)</f>
        <v>#VALUE!</v>
      </c>
      <c r="AE66" s="208" t="e">
        <f t="shared" ref="AE66:AE95" si="109">SUM(BQ66,DC66)</f>
        <v>#VALUE!</v>
      </c>
      <c r="AF66" s="208" t="e">
        <f t="shared" ref="AF66:AF95" si="110">SUM(BR66,DD66)</f>
        <v>#VALUE!</v>
      </c>
      <c r="AG66" s="208" t="e">
        <f t="shared" ref="AG66:AG95" si="111">SUM(BS66,DE66)</f>
        <v>#VALUE!</v>
      </c>
      <c r="AH66" s="208" t="e">
        <f t="shared" ref="AH66:AH95" si="112">SUM(BT66,DF66)</f>
        <v>#VALUE!</v>
      </c>
      <c r="AI66" s="208" t="e">
        <f t="shared" ref="AI66:AI95" si="113">SUM(BU66,DG66)</f>
        <v>#VALUE!</v>
      </c>
      <c r="AJ66" s="208" t="e">
        <f t="shared" ref="AJ66:AJ95" si="114">SUM(BV66,DH66)</f>
        <v>#VALUE!</v>
      </c>
      <c r="AK66" s="208" t="e">
        <f t="shared" ref="AK66:AK95" si="115">SUM(BW66,DI66)</f>
        <v>#VALUE!</v>
      </c>
      <c r="AL66" s="208" t="e">
        <f t="shared" ref="AL66:AL95" si="116">SUM(BX66,DJ66)</f>
        <v>#VALUE!</v>
      </c>
      <c r="AM66" s="208" t="e">
        <f t="shared" ref="AM66:AM95" si="117">SUM(BY66,DK66)</f>
        <v>#VALUE!</v>
      </c>
      <c r="AN66" s="208" t="e">
        <f t="shared" ref="AN66:AN95" si="118">SUM(BZ66,DL66)</f>
        <v>#VALUE!</v>
      </c>
      <c r="AO66" s="208" t="e">
        <f t="shared" ref="AO66:AO95" si="119">SUM(CA66,DM66)</f>
        <v>#VALUE!</v>
      </c>
      <c r="AP66" s="208" t="e">
        <f t="shared" ref="AP66:AP95" si="120">SUM(CB66,DN66)</f>
        <v>#VALUE!</v>
      </c>
      <c r="AQ66" s="208" t="e">
        <f t="shared" ref="AQ66:AQ95" si="121">SUM(CC66,DO66)</f>
        <v>#VALUE!</v>
      </c>
      <c r="AR66" s="208" t="e">
        <f t="shared" ref="AR66:AR95" si="122">SUM(CD66,DP66)</f>
        <v>#VALUE!</v>
      </c>
      <c r="AS66" s="208" t="e">
        <f t="shared" ref="AS66:AS95" si="123">SUM(CE66,DQ66)</f>
        <v>#VALUE!</v>
      </c>
      <c r="AT66" s="208" t="e">
        <f t="shared" ref="AT66:AT95" si="124">SUM(CF66,DR66)</f>
        <v>#VALUE!</v>
      </c>
      <c r="AU66" s="208" t="e">
        <f t="shared" ref="AU66:AU95" si="125">SUM(CG66,DS66)</f>
        <v>#VALUE!</v>
      </c>
      <c r="AW66" s="16" t="str">
        <f t="shared" ref="AW66:AW95" si="126">J66</f>
        <v/>
      </c>
      <c r="AX66" s="105" t="e">
        <f>-MIN(SUMPRODUCT(--($E$9:$E$28&lt;=AX$33),--($B$9:$B$28=$J$65),--($F$9:$F$28&gt;=AX$33),--($C$9:$C$28=$AW66),$H$9:$H$28,K$9:K$28),VLOOKUP($AW66,'6. Patients'!$C$44:$AQ$73,COLUMNS('6. Patients'!$C$9:G$9),0))</f>
        <v>#VALUE!</v>
      </c>
      <c r="AY66" s="105" t="e">
        <f>-MIN(SUMPRODUCT(--($E$9:$E$28&lt;=AY$33),--($B$9:$B$28=$J$65),--($F$9:$F$28&gt;=AY$33),--($C$9:$C$28=$AW66),$H$9:$H$28,L$9:L$28),VLOOKUP($AW66,'6. Patients'!$C$44:$AQ$73,COLUMNS('6. Patients'!$C$9:H$9),0))</f>
        <v>#VALUE!</v>
      </c>
      <c r="AZ66" s="105" t="e">
        <f>-MIN(SUMPRODUCT(--($E$9:$E$28&lt;=AZ$33),--($B$9:$B$28=$J$65),--($F$9:$F$28&gt;=AZ$33),--($C$9:$C$28=$AW66),$H$9:$H$28,M$9:M$28),VLOOKUP($AW66,'6. Patients'!$C$44:$AQ$73,COLUMNS('6. Patients'!$C$9:I$9),0))</f>
        <v>#VALUE!</v>
      </c>
      <c r="BA66" s="105" t="e">
        <f>-MIN(SUMPRODUCT(--($E$9:$E$28&lt;=BA$33),--($B$9:$B$28=$J$65),--($F$9:$F$28&gt;=BA$33),--($C$9:$C$28=$AW66),$H$9:$H$28,N$9:N$28),VLOOKUP($AW66,'6. Patients'!$C$44:$AQ$73,COLUMNS('6. Patients'!$C$9:J$9),0))</f>
        <v>#VALUE!</v>
      </c>
      <c r="BB66" s="105" t="e">
        <f>-MIN(SUMPRODUCT(--($E$9:$E$28&lt;=BB$33),--($B$9:$B$28=$J$65),--($F$9:$F$28&gt;=BB$33),--($C$9:$C$28=$AW66),$H$9:$H$28,O$9:O$28),VLOOKUP($AW66,'6. Patients'!$C$44:$AQ$73,COLUMNS('6. Patients'!$C$9:K$9),0))</f>
        <v>#VALUE!</v>
      </c>
      <c r="BC66" s="105" t="e">
        <f>-MIN(SUMPRODUCT(--($E$9:$E$28&lt;=BC$33),--($B$9:$B$28=$J$65),--($F$9:$F$28&gt;=BC$33),--($C$9:$C$28=$AW66),$H$9:$H$28,P$9:P$28),VLOOKUP($AW66,'6. Patients'!$C$44:$AQ$73,COLUMNS('6. Patients'!$C$9:L$9),0))</f>
        <v>#VALUE!</v>
      </c>
      <c r="BD66" s="105" t="e">
        <f>-MIN(SUMPRODUCT(--($E$9:$E$28&lt;=BD$33),--($B$9:$B$28=$J$65),--($F$9:$F$28&gt;=BD$33),--($C$9:$C$28=$AW66),$H$9:$H$28,Q$9:Q$28),VLOOKUP($AW66,'6. Patients'!$C$44:$AQ$73,COLUMNS('6. Patients'!$C$9:M$9),0))</f>
        <v>#VALUE!</v>
      </c>
      <c r="BE66" s="105" t="e">
        <f>-MIN(SUMPRODUCT(--($E$9:$E$28&lt;=BE$33),--($B$9:$B$28=$J$65),--($F$9:$F$28&gt;=BE$33),--($C$9:$C$28=$AW66),$H$9:$H$28,R$9:R$28),VLOOKUP($AW66,'6. Patients'!$C$44:$AQ$73,COLUMNS('6. Patients'!$C$9:N$9),0))</f>
        <v>#VALUE!</v>
      </c>
      <c r="BF66" s="105" t="e">
        <f>-MIN(SUMPRODUCT(--($E$9:$E$28&lt;=BF$33),--($B$9:$B$28=$J$65),--($F$9:$F$28&gt;=BF$33),--($C$9:$C$28=$AW66),$H$9:$H$28,S$9:S$28),VLOOKUP($AW66,'6. Patients'!$C$44:$AQ$73,COLUMNS('6. Patients'!$C$9:O$9),0))</f>
        <v>#VALUE!</v>
      </c>
      <c r="BG66" s="105" t="e">
        <f>-MIN(SUMPRODUCT(--($E$9:$E$28&lt;=BG$33),--($B$9:$B$28=$J$65),--($F$9:$F$28&gt;=BG$33),--($C$9:$C$28=$AW66),$H$9:$H$28,T$9:T$28),VLOOKUP($AW66,'6. Patients'!$C$44:$AQ$73,COLUMNS('6. Patients'!$C$9:P$9),0))</f>
        <v>#VALUE!</v>
      </c>
      <c r="BH66" s="105" t="e">
        <f>-MIN(SUMPRODUCT(--($E$9:$E$28&lt;=BH$33),--($B$9:$B$28=$J$65),--($F$9:$F$28&gt;=BH$33),--($C$9:$C$28=$AW66),$H$9:$H$28,U$9:U$28),VLOOKUP($AW66,'6. Patients'!$C$44:$AQ$73,COLUMNS('6. Patients'!$C$9:Q$9),0))</f>
        <v>#VALUE!</v>
      </c>
      <c r="BI66" s="105" t="e">
        <f>-MIN(SUMPRODUCT(--($E$9:$E$28&lt;=BI$33),--($B$9:$B$28=$J$65),--($F$9:$F$28&gt;=BI$33),--($C$9:$C$28=$AW66),$H$9:$H$28,V$9:V$28),VLOOKUP($AW66,'6. Patients'!$C$44:$AQ$73,COLUMNS('6. Patients'!$C$9:R$9),0))</f>
        <v>#VALUE!</v>
      </c>
      <c r="BJ66" s="105" t="e">
        <f>-MIN(SUMPRODUCT(--($E$9:$E$28&lt;=BJ$33),--($B$9:$B$28=$J$65),--($F$9:$F$28&gt;=BJ$33),--($C$9:$C$28=$AW66),$H$9:$H$28,W$9:W$28),VLOOKUP($AW66,'6. Patients'!$C$44:$AQ$73,COLUMNS('6. Patients'!$C$9:S$9),0))</f>
        <v>#VALUE!</v>
      </c>
      <c r="BK66" s="105" t="e">
        <f>-MIN(SUMPRODUCT(--($E$9:$E$28&lt;=BK$33),--($B$9:$B$28=$J$65),--($F$9:$F$28&gt;=BK$33),--($C$9:$C$28=$AW66),$H$9:$H$28,X$9:X$28),VLOOKUP($AW66,'6. Patients'!$C$44:$AQ$73,COLUMNS('6. Patients'!$C$9:T$9),0))</f>
        <v>#VALUE!</v>
      </c>
      <c r="BL66" s="105" t="e">
        <f>-MIN(SUMPRODUCT(--($E$9:$E$28&lt;=BL$33),--($B$9:$B$28=$J$65),--($F$9:$F$28&gt;=BL$33),--($C$9:$C$28=$AW66),$H$9:$H$28,Y$9:Y$28),VLOOKUP($AW66,'6. Patients'!$C$44:$AQ$73,COLUMNS('6. Patients'!$C$9:U$9),0))</f>
        <v>#VALUE!</v>
      </c>
      <c r="BM66" s="105" t="e">
        <f>-MIN(SUMPRODUCT(--($E$9:$E$28&lt;=BM$33),--($B$9:$B$28=$J$65),--($F$9:$F$28&gt;=BM$33),--($C$9:$C$28=$AW66),$H$9:$H$28,Z$9:Z$28),VLOOKUP($AW66,'6. Patients'!$C$44:$AQ$73,COLUMNS('6. Patients'!$C$9:V$9),0))</f>
        <v>#VALUE!</v>
      </c>
      <c r="BN66" s="105" t="e">
        <f>-MIN(SUMPRODUCT(--($E$9:$E$28&lt;=BN$33),--($B$9:$B$28=$J$65),--($F$9:$F$28&gt;=BN$33),--($C$9:$C$28=$AW66),$H$9:$H$28,AA$9:AA$28),VLOOKUP($AW66,'6. Patients'!$C$44:$AQ$73,COLUMNS('6. Patients'!$C$9:W$9),0))</f>
        <v>#VALUE!</v>
      </c>
      <c r="BO66" s="105" t="e">
        <f>-MIN(SUMPRODUCT(--($E$9:$E$28&lt;=BO$33),--($B$9:$B$28=$J$65),--($F$9:$F$28&gt;=BO$33),--($C$9:$C$28=$AW66),$H$9:$H$28,AB$9:AB$28),VLOOKUP($AW66,'6. Patients'!$C$44:$AQ$73,COLUMNS('6. Patients'!$C$9:X$9),0))</f>
        <v>#VALUE!</v>
      </c>
      <c r="BP66" s="105" t="e">
        <f>-MIN(SUMPRODUCT(--($E$9:$E$28&lt;=BP$33),--($B$9:$B$28=$J$65),--($F$9:$F$28&gt;=BP$33),--($C$9:$C$28=$AW66),$H$9:$H$28,AC$9:AC$28),VLOOKUP($AW66,'6. Patients'!$C$44:$AQ$73,COLUMNS('6. Patients'!$C$9:Y$9),0))</f>
        <v>#VALUE!</v>
      </c>
      <c r="BQ66" s="105" t="e">
        <f>-MIN(SUMPRODUCT(--($E$9:$E$28&lt;=BQ$33),--($B$9:$B$28=$J$65),--($F$9:$F$28&gt;=BQ$33),--($C$9:$C$28=$AW66),$H$9:$H$28,AD$9:AD$28),VLOOKUP($AW66,'6. Patients'!$C$44:$AQ$73,COLUMNS('6. Patients'!$C$9:Z$9),0))</f>
        <v>#VALUE!</v>
      </c>
      <c r="BR66" s="105" t="e">
        <f>-MIN(SUMPRODUCT(--($E$9:$E$28&lt;=BR$33),--($B$9:$B$28=$J$65),--($F$9:$F$28&gt;=BR$33),--($C$9:$C$28=$AW66),$H$9:$H$28,AE$9:AE$28),VLOOKUP($AW66,'6. Patients'!$C$44:$AQ$73,COLUMNS('6. Patients'!$C$9:AA$9),0))</f>
        <v>#VALUE!</v>
      </c>
      <c r="BS66" s="105" t="e">
        <f>-MIN(SUMPRODUCT(--($E$9:$E$28&lt;=BS$33),--($B$9:$B$28=$J$65),--($F$9:$F$28&gt;=BS$33),--($C$9:$C$28=$AW66),$H$9:$H$28,AF$9:AF$28),VLOOKUP($AW66,'6. Patients'!$C$44:$AQ$73,COLUMNS('6. Patients'!$C$9:AB$9),0))</f>
        <v>#VALUE!</v>
      </c>
      <c r="BT66" s="105" t="e">
        <f>-MIN(SUMPRODUCT(--($E$9:$E$28&lt;=BT$33),--($B$9:$B$28=$J$65),--($F$9:$F$28&gt;=BT$33),--($C$9:$C$28=$AW66),$H$9:$H$28,AG$9:AG$28),VLOOKUP($AW66,'6. Patients'!$C$44:$AQ$73,COLUMNS('6. Patients'!$C$9:AC$9),0))</f>
        <v>#VALUE!</v>
      </c>
      <c r="BU66" s="105" t="e">
        <f>-MIN(SUMPRODUCT(--($E$9:$E$28&lt;=BU$33),--($B$9:$B$28=$J$65),--($F$9:$F$28&gt;=BU$33),--($C$9:$C$28=$AW66),$H$9:$H$28,AH$9:AH$28),VLOOKUP($AW66,'6. Patients'!$C$44:$AQ$73,COLUMNS('6. Patients'!$C$9:AD$9),0))</f>
        <v>#VALUE!</v>
      </c>
      <c r="BV66" s="105" t="e">
        <f>-MIN(SUMPRODUCT(--($E$9:$E$28&lt;=BV$33),--($B$9:$B$28=$J$65),--($F$9:$F$28&gt;=BV$33),--($C$9:$C$28=$AW66),$H$9:$H$28,AI$9:AI$28),VLOOKUP($AW66,'6. Patients'!$C$44:$AQ$73,COLUMNS('6. Patients'!$C$9:AE$9),0))</f>
        <v>#VALUE!</v>
      </c>
      <c r="BW66" s="105" t="e">
        <f>-MIN(SUMPRODUCT(--($E$9:$E$28&lt;=BW$33),--($B$9:$B$28=$J$65),--($F$9:$F$28&gt;=BW$33),--($C$9:$C$28=$AW66),$H$9:$H$28,AJ$9:AJ$28),VLOOKUP($AW66,'6. Patients'!$C$44:$AQ$73,COLUMNS('6. Patients'!$C$9:AF$9),0))</f>
        <v>#VALUE!</v>
      </c>
      <c r="BX66" s="105" t="e">
        <f>-MIN(SUMPRODUCT(--($E$9:$E$28&lt;=BX$33),--($B$9:$B$28=$J$65),--($F$9:$F$28&gt;=BX$33),--($C$9:$C$28=$AW66),$H$9:$H$28,AK$9:AK$28),VLOOKUP($AW66,'6. Patients'!$C$44:$AQ$73,COLUMNS('6. Patients'!$C$9:AG$9),0))</f>
        <v>#VALUE!</v>
      </c>
      <c r="BY66" s="105" t="e">
        <f>-MIN(SUMPRODUCT(--($E$9:$E$28&lt;=BY$33),--($B$9:$B$28=$J$65),--($F$9:$F$28&gt;=BY$33),--($C$9:$C$28=$AW66),$H$9:$H$28,AL$9:AL$28),VLOOKUP($AW66,'6. Patients'!$C$44:$AQ$73,COLUMNS('6. Patients'!$C$9:AH$9),0))</f>
        <v>#VALUE!</v>
      </c>
      <c r="BZ66" s="105" t="e">
        <f>-MIN(SUMPRODUCT(--($E$9:$E$28&lt;=BZ$33),--($B$9:$B$28=$J$65),--($F$9:$F$28&gt;=BZ$33),--($C$9:$C$28=$AW66),$H$9:$H$28,AM$9:AM$28),VLOOKUP($AW66,'6. Patients'!$C$44:$AQ$73,COLUMNS('6. Patients'!$C$9:AI$9),0))</f>
        <v>#VALUE!</v>
      </c>
      <c r="CA66" s="105" t="e">
        <f>-MIN(SUMPRODUCT(--($E$9:$E$28&lt;=CA$33),--($B$9:$B$28=$J$65),--($F$9:$F$28&gt;=CA$33),--($C$9:$C$28=$AW66),$H$9:$H$28,AN$9:AN$28),VLOOKUP($AW66,'6. Patients'!$C$44:$AQ$73,COLUMNS('6. Patients'!$C$9:AJ$9),0))</f>
        <v>#VALUE!</v>
      </c>
      <c r="CB66" s="105" t="e">
        <f>-MIN(SUMPRODUCT(--($E$9:$E$28&lt;=CB$33),--($B$9:$B$28=$J$65),--($F$9:$F$28&gt;=CB$33),--($C$9:$C$28=$AW66),$H$9:$H$28,AO$9:AO$28),VLOOKUP($AW66,'6. Patients'!$C$44:$AQ$73,COLUMNS('6. Patients'!$C$9:AK$9),0))</f>
        <v>#VALUE!</v>
      </c>
      <c r="CC66" s="105" t="e">
        <f>-MIN(SUMPRODUCT(--($E$9:$E$28&lt;=CC$33),--($B$9:$B$28=$J$65),--($F$9:$F$28&gt;=CC$33),--($C$9:$C$28=$AW66),$H$9:$H$28,AP$9:AP$28),VLOOKUP($AW66,'6. Patients'!$C$44:$AQ$73,COLUMNS('6. Patients'!$C$9:AL$9),0))</f>
        <v>#VALUE!</v>
      </c>
      <c r="CD66" s="105" t="e">
        <f>-MIN(SUMPRODUCT(--($E$9:$E$28&lt;=CD$33),--($B$9:$B$28=$J$65),--($F$9:$F$28&gt;=CD$33),--($C$9:$C$28=$AW66),$H$9:$H$28,AQ$9:AQ$28),VLOOKUP($AW66,'6. Patients'!$C$44:$AQ$73,COLUMNS('6. Patients'!$C$9:AM$9),0))</f>
        <v>#VALUE!</v>
      </c>
      <c r="CE66" s="105" t="e">
        <f>-MIN(SUMPRODUCT(--($E$9:$E$28&lt;=CE$33),--($B$9:$B$28=$J$65),--($F$9:$F$28&gt;=CE$33),--($C$9:$C$28=$AW66),$H$9:$H$28,AR$9:AR$28),VLOOKUP($AW66,'6. Patients'!$C$44:$AQ$73,COLUMNS('6. Patients'!$C$9:AN$9),0))</f>
        <v>#VALUE!</v>
      </c>
      <c r="CF66" s="105" t="e">
        <f>-MIN(SUMPRODUCT(--($E$9:$E$28&lt;=CF$33),--($B$9:$B$28=$J$65),--($F$9:$F$28&gt;=CF$33),--($C$9:$C$28=$AW66),$H$9:$H$28,AS$9:AS$28),VLOOKUP($AW66,'6. Patients'!$C$44:$AQ$73,COLUMNS('6. Patients'!$C$9:AO$9),0))</f>
        <v>#VALUE!</v>
      </c>
      <c r="CG66" s="105" t="e">
        <f>-MIN(SUMPRODUCT(--($E$9:$E$28&lt;=CG$33),--($B$9:$B$28=$J$65),--($F$9:$F$28&gt;=CG$33),--($C$9:$C$28=$AW66),$H$9:$H$28,AT$9:AT$28),VLOOKUP($AW66,'6. Patients'!$C$44:$AQ$73,COLUMNS('6. Patients'!$C$9:AP$9),0))</f>
        <v>#VALUE!</v>
      </c>
      <c r="CI66" s="16" t="str">
        <f t="shared" ref="CI66:CI95" si="127">AW66</f>
        <v/>
      </c>
      <c r="CJ66" s="105">
        <f t="shared" ref="CJ66:CJ95" si="128">SUMPRODUCT(--($E$9:$E$28&lt;=CJ$33),--($B$9:$B$28=$J$65),--($F$9:$F$28&gt;=CJ$33),--($D$9:$D$28=$AW66),$H$9:$H$28,K$9:K$28)</f>
        <v>0</v>
      </c>
      <c r="CK66" s="105">
        <f t="shared" ref="CK66:CK95" si="129">SUMPRODUCT(--($E$9:$E$28&lt;=CK$33),--($B$9:$B$28=$J$65),--($F$9:$F$28&gt;=CK$33),--($D$9:$D$28=$AW66),$H$9:$H$28,L$9:L$28)</f>
        <v>0</v>
      </c>
      <c r="CL66" s="105">
        <f t="shared" ref="CL66:CL95" si="130">SUMPRODUCT(--($E$9:$E$28&lt;=CL$33),--($B$9:$B$28=$J$65),--($F$9:$F$28&gt;=CL$33),--($D$9:$D$28=$AW66),$H$9:$H$28,M$9:M$28)</f>
        <v>0</v>
      </c>
      <c r="CM66" s="105">
        <f t="shared" ref="CM66:CM95" si="131">SUMPRODUCT(--($E$9:$E$28&lt;=CM$33),--($B$9:$B$28=$J$65),--($F$9:$F$28&gt;=CM$33),--($D$9:$D$28=$AW66),$H$9:$H$28,N$9:N$28)</f>
        <v>0</v>
      </c>
      <c r="CN66" s="105">
        <f t="shared" ref="CN66:CN95" si="132">SUMPRODUCT(--($E$9:$E$28&lt;=CN$33),--($B$9:$B$28=$J$65),--($F$9:$F$28&gt;=CN$33),--($D$9:$D$28=$AW66),$H$9:$H$28,O$9:O$28)</f>
        <v>0</v>
      </c>
      <c r="CO66" s="105">
        <f t="shared" ref="CO66:CO95" si="133">SUMPRODUCT(--($E$9:$E$28&lt;=CO$33),--($B$9:$B$28=$J$65),--($F$9:$F$28&gt;=CO$33),--($D$9:$D$28=$AW66),$H$9:$H$28,P$9:P$28)</f>
        <v>0</v>
      </c>
      <c r="CP66" s="105">
        <f t="shared" ref="CP66:CP95" si="134">SUMPRODUCT(--($E$9:$E$28&lt;=CP$33),--($B$9:$B$28=$J$65),--($F$9:$F$28&gt;=CP$33),--($D$9:$D$28=$AW66),$H$9:$H$28,Q$9:Q$28)</f>
        <v>0</v>
      </c>
      <c r="CQ66" s="105">
        <f t="shared" ref="CQ66:CQ95" si="135">SUMPRODUCT(--($E$9:$E$28&lt;=CQ$33),--($B$9:$B$28=$J$65),--($F$9:$F$28&gt;=CQ$33),--($D$9:$D$28=$AW66),$H$9:$H$28,R$9:R$28)</f>
        <v>0</v>
      </c>
      <c r="CR66" s="105">
        <f t="shared" ref="CR66:CR95" si="136">SUMPRODUCT(--($E$9:$E$28&lt;=CR$33),--($B$9:$B$28=$J$65),--($F$9:$F$28&gt;=CR$33),--($D$9:$D$28=$AW66),$H$9:$H$28,S$9:S$28)</f>
        <v>0</v>
      </c>
      <c r="CS66" s="105">
        <f t="shared" ref="CS66:CS95" si="137">SUMPRODUCT(--($E$9:$E$28&lt;=CS$33),--($B$9:$B$28=$J$65),--($F$9:$F$28&gt;=CS$33),--($D$9:$D$28=$AW66),$H$9:$H$28,T$9:T$28)</f>
        <v>0</v>
      </c>
      <c r="CT66" s="105">
        <f t="shared" ref="CT66:CT95" si="138">SUMPRODUCT(--($E$9:$E$28&lt;=CT$33),--($B$9:$B$28=$J$65),--($F$9:$F$28&gt;=CT$33),--($D$9:$D$28=$AW66),$H$9:$H$28,U$9:U$28)</f>
        <v>0</v>
      </c>
      <c r="CU66" s="105">
        <f t="shared" ref="CU66:CU95" si="139">SUMPRODUCT(--($E$9:$E$28&lt;=CU$33),--($B$9:$B$28=$J$65),--($F$9:$F$28&gt;=CU$33),--($D$9:$D$28=$AW66),$H$9:$H$28,V$9:V$28)</f>
        <v>0</v>
      </c>
      <c r="CV66" s="105">
        <f t="shared" ref="CV66:CV95" si="140">SUMPRODUCT(--($E$9:$E$28&lt;=CV$33),--($B$9:$B$28=$J$65),--($F$9:$F$28&gt;=CV$33),--($D$9:$D$28=$AW66),$H$9:$H$28,W$9:W$28)</f>
        <v>0</v>
      </c>
      <c r="CW66" s="105">
        <f t="shared" ref="CW66:CW95" si="141">SUMPRODUCT(--($E$9:$E$28&lt;=CW$33),--($B$9:$B$28=$J$65),--($F$9:$F$28&gt;=CW$33),--($D$9:$D$28=$AW66),$H$9:$H$28,X$9:X$28)</f>
        <v>0</v>
      </c>
      <c r="CX66" s="105">
        <f t="shared" ref="CX66:CX95" si="142">SUMPRODUCT(--($E$9:$E$28&lt;=CX$33),--($B$9:$B$28=$J$65),--($F$9:$F$28&gt;=CX$33),--($D$9:$D$28=$AW66),$H$9:$H$28,Y$9:Y$28)</f>
        <v>0</v>
      </c>
      <c r="CY66" s="105">
        <f t="shared" ref="CY66:CY95" si="143">SUMPRODUCT(--($E$9:$E$28&lt;=CY$33),--($B$9:$B$28=$J$65),--($F$9:$F$28&gt;=CY$33),--($D$9:$D$28=$AW66),$H$9:$H$28,Z$9:Z$28)</f>
        <v>0</v>
      </c>
      <c r="CZ66" s="105">
        <f t="shared" ref="CZ66:CZ95" si="144">SUMPRODUCT(--($E$9:$E$28&lt;=CZ$33),--($B$9:$B$28=$J$65),--($F$9:$F$28&gt;=CZ$33),--($D$9:$D$28=$AW66),$H$9:$H$28,AA$9:AA$28)</f>
        <v>0</v>
      </c>
      <c r="DA66" s="105">
        <f t="shared" ref="DA66:DA95" si="145">SUMPRODUCT(--($E$9:$E$28&lt;=DA$33),--($B$9:$B$28=$J$65),--($F$9:$F$28&gt;=DA$33),--($D$9:$D$28=$AW66),$H$9:$H$28,AB$9:AB$28)</f>
        <v>0</v>
      </c>
      <c r="DB66" s="105">
        <f t="shared" ref="DB66:DB95" si="146">SUMPRODUCT(--($E$9:$E$28&lt;=DB$33),--($B$9:$B$28=$J$65),--($F$9:$F$28&gt;=DB$33),--($D$9:$D$28=$AW66),$H$9:$H$28,AC$9:AC$28)</f>
        <v>0</v>
      </c>
      <c r="DC66" s="105">
        <f t="shared" ref="DC66:DC95" si="147">SUMPRODUCT(--($E$9:$E$28&lt;=DC$33),--($B$9:$B$28=$J$65),--($F$9:$F$28&gt;=DC$33),--($D$9:$D$28=$AW66),$H$9:$H$28,AD$9:AD$28)</f>
        <v>0</v>
      </c>
      <c r="DD66" s="105">
        <f t="shared" ref="DD66:DD95" si="148">SUMPRODUCT(--($E$9:$E$28&lt;=DD$33),--($B$9:$B$28=$J$65),--($F$9:$F$28&gt;=DD$33),--($D$9:$D$28=$AW66),$H$9:$H$28,AE$9:AE$28)</f>
        <v>0</v>
      </c>
      <c r="DE66" s="105">
        <f t="shared" ref="DE66:DE95" si="149">SUMPRODUCT(--($E$9:$E$28&lt;=DE$33),--($B$9:$B$28=$J$65),--($F$9:$F$28&gt;=DE$33),--($D$9:$D$28=$AW66),$H$9:$H$28,AF$9:AF$28)</f>
        <v>0</v>
      </c>
      <c r="DF66" s="105">
        <f t="shared" ref="DF66:DF95" si="150">SUMPRODUCT(--($E$9:$E$28&lt;=DF$33),--($B$9:$B$28=$J$65),--($F$9:$F$28&gt;=DF$33),--($D$9:$D$28=$AW66),$H$9:$H$28,AG$9:AG$28)</f>
        <v>0</v>
      </c>
      <c r="DG66" s="105">
        <f t="shared" ref="DG66:DG95" si="151">SUMPRODUCT(--($E$9:$E$28&lt;=DG$33),--($B$9:$B$28=$J$65),--($F$9:$F$28&gt;=DG$33),--($D$9:$D$28=$AW66),$H$9:$H$28,AH$9:AH$28)</f>
        <v>0</v>
      </c>
      <c r="DH66" s="105">
        <f t="shared" ref="DH66:DH95" si="152">SUMPRODUCT(--($E$9:$E$28&lt;=DH$33),--($B$9:$B$28=$J$65),--($F$9:$F$28&gt;=DH$33),--($D$9:$D$28=$AW66),$H$9:$H$28,AI$9:AI$28)</f>
        <v>0</v>
      </c>
      <c r="DI66" s="105">
        <f t="shared" ref="DI66:DI95" si="153">SUMPRODUCT(--($E$9:$E$28&lt;=DI$33),--($B$9:$B$28=$J$65),--($F$9:$F$28&gt;=DI$33),--($D$9:$D$28=$AW66),$H$9:$H$28,AJ$9:AJ$28)</f>
        <v>0</v>
      </c>
      <c r="DJ66" s="105">
        <f t="shared" ref="DJ66:DJ95" si="154">SUMPRODUCT(--($E$9:$E$28&lt;=DJ$33),--($B$9:$B$28=$J$65),--($F$9:$F$28&gt;=DJ$33),--($D$9:$D$28=$AW66),$H$9:$H$28,AK$9:AK$28)</f>
        <v>0</v>
      </c>
      <c r="DK66" s="105">
        <f t="shared" ref="DK66:DK95" si="155">SUMPRODUCT(--($E$9:$E$28&lt;=DK$33),--($B$9:$B$28=$J$65),--($F$9:$F$28&gt;=DK$33),--($D$9:$D$28=$AW66),$H$9:$H$28,AL$9:AL$28)</f>
        <v>0</v>
      </c>
      <c r="DL66" s="105">
        <f t="shared" ref="DL66:DL95" si="156">SUMPRODUCT(--($E$9:$E$28&lt;=DL$33),--($B$9:$B$28=$J$65),--($F$9:$F$28&gt;=DL$33),--($D$9:$D$28=$AW66),$H$9:$H$28,AM$9:AM$28)</f>
        <v>0</v>
      </c>
      <c r="DM66" s="105">
        <f t="shared" ref="DM66:DM95" si="157">SUMPRODUCT(--($E$9:$E$28&lt;=DM$33),--($B$9:$B$28=$J$65),--($F$9:$F$28&gt;=DM$33),--($D$9:$D$28=$AW66),$H$9:$H$28,AN$9:AN$28)</f>
        <v>0</v>
      </c>
      <c r="DN66" s="105">
        <f t="shared" ref="DN66:DN95" si="158">SUMPRODUCT(--($E$9:$E$28&lt;=DN$33),--($B$9:$B$28=$J$65),--($F$9:$F$28&gt;=DN$33),--($D$9:$D$28=$AW66),$H$9:$H$28,AO$9:AO$28)</f>
        <v>0</v>
      </c>
      <c r="DO66" s="105">
        <f t="shared" ref="DO66:DO95" si="159">SUMPRODUCT(--($E$9:$E$28&lt;=DO$33),--($B$9:$B$28=$J$65),--($F$9:$F$28&gt;=DO$33),--($D$9:$D$28=$AW66),$H$9:$H$28,AP$9:AP$28)</f>
        <v>0</v>
      </c>
      <c r="DP66" s="105">
        <f t="shared" ref="DP66:DP95" si="160">SUMPRODUCT(--($E$9:$E$28&lt;=DP$33),--($B$9:$B$28=$J$65),--($F$9:$F$28&gt;=DP$33),--($D$9:$D$28=$AW66),$H$9:$H$28,AQ$9:AQ$28)</f>
        <v>0</v>
      </c>
      <c r="DQ66" s="105">
        <f t="shared" ref="DQ66:DQ95" si="161">SUMPRODUCT(--($E$9:$E$28&lt;=DQ$33),--($B$9:$B$28=$J$65),--($F$9:$F$28&gt;=DQ$33),--($D$9:$D$28=$AW66),$H$9:$H$28,AR$9:AR$28)</f>
        <v>0</v>
      </c>
      <c r="DR66" s="105">
        <f t="shared" ref="DR66:DR95" si="162">SUMPRODUCT(--($E$9:$E$28&lt;=DR$33),--($B$9:$B$28=$J$65),--($F$9:$F$28&gt;=DR$33),--($D$9:$D$28=$AW66),$H$9:$H$28,AS$9:AS$28)</f>
        <v>0</v>
      </c>
      <c r="DS66" s="105">
        <f t="shared" ref="DS66:DS95" si="163">SUMPRODUCT(--($E$9:$E$28&lt;=DS$33),--($B$9:$B$28=$J$65),--($F$9:$F$28&gt;=DS$33),--($D$9:$D$28=$AW66),$H$9:$H$28,AT$9:AT$28)</f>
        <v>0</v>
      </c>
    </row>
    <row r="67" spans="10:123" x14ac:dyDescent="0.3">
      <c r="J67" s="16" t="str">
        <f>'6. Patients'!C45</f>
        <v/>
      </c>
      <c r="K67" s="16"/>
      <c r="L67" s="208" t="e">
        <f t="shared" si="90"/>
        <v>#VALUE!</v>
      </c>
      <c r="M67" s="208" t="e">
        <f t="shared" si="91"/>
        <v>#VALUE!</v>
      </c>
      <c r="N67" s="208" t="e">
        <f t="shared" si="92"/>
        <v>#VALUE!</v>
      </c>
      <c r="O67" s="208" t="e">
        <f t="shared" si="93"/>
        <v>#VALUE!</v>
      </c>
      <c r="P67" s="208" t="e">
        <f t="shared" si="94"/>
        <v>#VALUE!</v>
      </c>
      <c r="Q67" s="208" t="e">
        <f t="shared" si="95"/>
        <v>#VALUE!</v>
      </c>
      <c r="R67" s="208" t="e">
        <f t="shared" si="96"/>
        <v>#VALUE!</v>
      </c>
      <c r="S67" s="208" t="e">
        <f t="shared" si="97"/>
        <v>#VALUE!</v>
      </c>
      <c r="T67" s="208" t="e">
        <f t="shared" si="98"/>
        <v>#VALUE!</v>
      </c>
      <c r="U67" s="208" t="e">
        <f t="shared" si="99"/>
        <v>#VALUE!</v>
      </c>
      <c r="V67" s="208" t="e">
        <f t="shared" si="100"/>
        <v>#VALUE!</v>
      </c>
      <c r="W67" s="208" t="e">
        <f t="shared" si="101"/>
        <v>#VALUE!</v>
      </c>
      <c r="X67" s="208" t="e">
        <f t="shared" si="102"/>
        <v>#VALUE!</v>
      </c>
      <c r="Y67" s="208" t="e">
        <f t="shared" si="103"/>
        <v>#VALUE!</v>
      </c>
      <c r="Z67" s="208" t="e">
        <f t="shared" si="104"/>
        <v>#VALUE!</v>
      </c>
      <c r="AA67" s="208" t="e">
        <f t="shared" si="105"/>
        <v>#VALUE!</v>
      </c>
      <c r="AB67" s="208" t="e">
        <f t="shared" si="106"/>
        <v>#VALUE!</v>
      </c>
      <c r="AC67" s="208" t="e">
        <f t="shared" si="107"/>
        <v>#VALUE!</v>
      </c>
      <c r="AD67" s="208" t="e">
        <f t="shared" si="108"/>
        <v>#VALUE!</v>
      </c>
      <c r="AE67" s="208" t="e">
        <f t="shared" si="109"/>
        <v>#VALUE!</v>
      </c>
      <c r="AF67" s="208" t="e">
        <f t="shared" si="110"/>
        <v>#VALUE!</v>
      </c>
      <c r="AG67" s="208" t="e">
        <f t="shared" si="111"/>
        <v>#VALUE!</v>
      </c>
      <c r="AH67" s="208" t="e">
        <f t="shared" si="112"/>
        <v>#VALUE!</v>
      </c>
      <c r="AI67" s="208" t="e">
        <f t="shared" si="113"/>
        <v>#VALUE!</v>
      </c>
      <c r="AJ67" s="208" t="e">
        <f t="shared" si="114"/>
        <v>#VALUE!</v>
      </c>
      <c r="AK67" s="208" t="e">
        <f t="shared" si="115"/>
        <v>#VALUE!</v>
      </c>
      <c r="AL67" s="208" t="e">
        <f t="shared" si="116"/>
        <v>#VALUE!</v>
      </c>
      <c r="AM67" s="208" t="e">
        <f t="shared" si="117"/>
        <v>#VALUE!</v>
      </c>
      <c r="AN67" s="208" t="e">
        <f t="shared" si="118"/>
        <v>#VALUE!</v>
      </c>
      <c r="AO67" s="208" t="e">
        <f t="shared" si="119"/>
        <v>#VALUE!</v>
      </c>
      <c r="AP67" s="208" t="e">
        <f t="shared" si="120"/>
        <v>#VALUE!</v>
      </c>
      <c r="AQ67" s="208" t="e">
        <f t="shared" si="121"/>
        <v>#VALUE!</v>
      </c>
      <c r="AR67" s="208" t="e">
        <f t="shared" si="122"/>
        <v>#VALUE!</v>
      </c>
      <c r="AS67" s="208" t="e">
        <f t="shared" si="123"/>
        <v>#VALUE!</v>
      </c>
      <c r="AT67" s="208" t="e">
        <f t="shared" si="124"/>
        <v>#VALUE!</v>
      </c>
      <c r="AU67" s="208" t="e">
        <f t="shared" si="125"/>
        <v>#VALUE!</v>
      </c>
      <c r="AW67" s="16" t="str">
        <f t="shared" si="126"/>
        <v/>
      </c>
      <c r="AX67" s="105" t="e">
        <f>-MIN(SUMPRODUCT(--($E$9:$E$28&lt;=AX$33),--($B$9:$B$28=$J$65),--($F$9:$F$28&gt;=AX$33),--($C$9:$C$28=$AW67),$H$9:$H$28,K$9:K$28),VLOOKUP($AW67,'6. Patients'!$C$44:$AQ$73,COLUMNS('6. Patients'!$C$9:G$9),0))</f>
        <v>#VALUE!</v>
      </c>
      <c r="AY67" s="105" t="e">
        <f>-MIN(SUMPRODUCT(--($E$9:$E$28&lt;=AY$33),--($B$9:$B$28=$J$65),--($F$9:$F$28&gt;=AY$33),--($C$9:$C$28=$AW67),$H$9:$H$28,L$9:L$28),VLOOKUP($AW67,'6. Patients'!$C$44:$AQ$73,COLUMNS('6. Patients'!$C$9:H$9),0))</f>
        <v>#VALUE!</v>
      </c>
      <c r="AZ67" s="105" t="e">
        <f>-MIN(SUMPRODUCT(--($E$9:$E$28&lt;=AZ$33),--($B$9:$B$28=$J$65),--($F$9:$F$28&gt;=AZ$33),--($C$9:$C$28=$AW67),$H$9:$H$28,M$9:M$28),VLOOKUP($AW67,'6. Patients'!$C$44:$AQ$73,COLUMNS('6. Patients'!$C$9:I$9),0))</f>
        <v>#VALUE!</v>
      </c>
      <c r="BA67" s="105" t="e">
        <f>-MIN(SUMPRODUCT(--($E$9:$E$28&lt;=BA$33),--($B$9:$B$28=$J$65),--($F$9:$F$28&gt;=BA$33),--($C$9:$C$28=$AW67),$H$9:$H$28,N$9:N$28),VLOOKUP($AW67,'6. Patients'!$C$44:$AQ$73,COLUMNS('6. Patients'!$C$9:J$9),0))</f>
        <v>#VALUE!</v>
      </c>
      <c r="BB67" s="105" t="e">
        <f>-MIN(SUMPRODUCT(--($E$9:$E$28&lt;=BB$33),--($B$9:$B$28=$J$65),--($F$9:$F$28&gt;=BB$33),--($C$9:$C$28=$AW67),$H$9:$H$28,O$9:O$28),VLOOKUP($AW67,'6. Patients'!$C$44:$AQ$73,COLUMNS('6. Patients'!$C$9:K$9),0))</f>
        <v>#VALUE!</v>
      </c>
      <c r="BC67" s="105" t="e">
        <f>-MIN(SUMPRODUCT(--($E$9:$E$28&lt;=BC$33),--($B$9:$B$28=$J$65),--($F$9:$F$28&gt;=BC$33),--($C$9:$C$28=$AW67),$H$9:$H$28,P$9:P$28),VLOOKUP($AW67,'6. Patients'!$C$44:$AQ$73,COLUMNS('6. Patients'!$C$9:L$9),0))</f>
        <v>#VALUE!</v>
      </c>
      <c r="BD67" s="105" t="e">
        <f>-MIN(SUMPRODUCT(--($E$9:$E$28&lt;=BD$33),--($B$9:$B$28=$J$65),--($F$9:$F$28&gt;=BD$33),--($C$9:$C$28=$AW67),$H$9:$H$28,Q$9:Q$28),VLOOKUP($AW67,'6. Patients'!$C$44:$AQ$73,COLUMNS('6. Patients'!$C$9:M$9),0))</f>
        <v>#VALUE!</v>
      </c>
      <c r="BE67" s="105" t="e">
        <f>-MIN(SUMPRODUCT(--($E$9:$E$28&lt;=BE$33),--($B$9:$B$28=$J$65),--($F$9:$F$28&gt;=BE$33),--($C$9:$C$28=$AW67),$H$9:$H$28,R$9:R$28),VLOOKUP($AW67,'6. Patients'!$C$44:$AQ$73,COLUMNS('6. Patients'!$C$9:N$9),0))</f>
        <v>#VALUE!</v>
      </c>
      <c r="BF67" s="105" t="e">
        <f>-MIN(SUMPRODUCT(--($E$9:$E$28&lt;=BF$33),--($B$9:$B$28=$J$65),--($F$9:$F$28&gt;=BF$33),--($C$9:$C$28=$AW67),$H$9:$H$28,S$9:S$28),VLOOKUP($AW67,'6. Patients'!$C$44:$AQ$73,COLUMNS('6. Patients'!$C$9:O$9),0))</f>
        <v>#VALUE!</v>
      </c>
      <c r="BG67" s="105" t="e">
        <f>-MIN(SUMPRODUCT(--($E$9:$E$28&lt;=BG$33),--($B$9:$B$28=$J$65),--($F$9:$F$28&gt;=BG$33),--($C$9:$C$28=$AW67),$H$9:$H$28,T$9:T$28),VLOOKUP($AW67,'6. Patients'!$C$44:$AQ$73,COLUMNS('6. Patients'!$C$9:P$9),0))</f>
        <v>#VALUE!</v>
      </c>
      <c r="BH67" s="105" t="e">
        <f>-MIN(SUMPRODUCT(--($E$9:$E$28&lt;=BH$33),--($B$9:$B$28=$J$65),--($F$9:$F$28&gt;=BH$33),--($C$9:$C$28=$AW67),$H$9:$H$28,U$9:U$28),VLOOKUP($AW67,'6. Patients'!$C$44:$AQ$73,COLUMNS('6. Patients'!$C$9:Q$9),0))</f>
        <v>#VALUE!</v>
      </c>
      <c r="BI67" s="105" t="e">
        <f>-MIN(SUMPRODUCT(--($E$9:$E$28&lt;=BI$33),--($B$9:$B$28=$J$65),--($F$9:$F$28&gt;=BI$33),--($C$9:$C$28=$AW67),$H$9:$H$28,V$9:V$28),VLOOKUP($AW67,'6. Patients'!$C$44:$AQ$73,COLUMNS('6. Patients'!$C$9:R$9),0))</f>
        <v>#VALUE!</v>
      </c>
      <c r="BJ67" s="105" t="e">
        <f>-MIN(SUMPRODUCT(--($E$9:$E$28&lt;=BJ$33),--($B$9:$B$28=$J$65),--($F$9:$F$28&gt;=BJ$33),--($C$9:$C$28=$AW67),$H$9:$H$28,W$9:W$28),VLOOKUP($AW67,'6. Patients'!$C$44:$AQ$73,COLUMNS('6. Patients'!$C$9:S$9),0))</f>
        <v>#VALUE!</v>
      </c>
      <c r="BK67" s="105" t="e">
        <f>-MIN(SUMPRODUCT(--($E$9:$E$28&lt;=BK$33),--($B$9:$B$28=$J$65),--($F$9:$F$28&gt;=BK$33),--($C$9:$C$28=$AW67),$H$9:$H$28,X$9:X$28),VLOOKUP($AW67,'6. Patients'!$C$44:$AQ$73,COLUMNS('6. Patients'!$C$9:T$9),0))</f>
        <v>#VALUE!</v>
      </c>
      <c r="BL67" s="105" t="e">
        <f>-MIN(SUMPRODUCT(--($E$9:$E$28&lt;=BL$33),--($B$9:$B$28=$J$65),--($F$9:$F$28&gt;=BL$33),--($C$9:$C$28=$AW67),$H$9:$H$28,Y$9:Y$28),VLOOKUP($AW67,'6. Patients'!$C$44:$AQ$73,COLUMNS('6. Patients'!$C$9:U$9),0))</f>
        <v>#VALUE!</v>
      </c>
      <c r="BM67" s="105" t="e">
        <f>-MIN(SUMPRODUCT(--($E$9:$E$28&lt;=BM$33),--($B$9:$B$28=$J$65),--($F$9:$F$28&gt;=BM$33),--($C$9:$C$28=$AW67),$H$9:$H$28,Z$9:Z$28),VLOOKUP($AW67,'6. Patients'!$C$44:$AQ$73,COLUMNS('6. Patients'!$C$9:V$9),0))</f>
        <v>#VALUE!</v>
      </c>
      <c r="BN67" s="105" t="e">
        <f>-MIN(SUMPRODUCT(--($E$9:$E$28&lt;=BN$33),--($B$9:$B$28=$J$65),--($F$9:$F$28&gt;=BN$33),--($C$9:$C$28=$AW67),$H$9:$H$28,AA$9:AA$28),VLOOKUP($AW67,'6. Patients'!$C$44:$AQ$73,COLUMNS('6. Patients'!$C$9:W$9),0))</f>
        <v>#VALUE!</v>
      </c>
      <c r="BO67" s="105" t="e">
        <f>-MIN(SUMPRODUCT(--($E$9:$E$28&lt;=BO$33),--($B$9:$B$28=$J$65),--($F$9:$F$28&gt;=BO$33),--($C$9:$C$28=$AW67),$H$9:$H$28,AB$9:AB$28),VLOOKUP($AW67,'6. Patients'!$C$44:$AQ$73,COLUMNS('6. Patients'!$C$9:X$9),0))</f>
        <v>#VALUE!</v>
      </c>
      <c r="BP67" s="105" t="e">
        <f>-MIN(SUMPRODUCT(--($E$9:$E$28&lt;=BP$33),--($B$9:$B$28=$J$65),--($F$9:$F$28&gt;=BP$33),--($C$9:$C$28=$AW67),$H$9:$H$28,AC$9:AC$28),VLOOKUP($AW67,'6. Patients'!$C$44:$AQ$73,COLUMNS('6. Patients'!$C$9:Y$9),0))</f>
        <v>#VALUE!</v>
      </c>
      <c r="BQ67" s="105" t="e">
        <f>-MIN(SUMPRODUCT(--($E$9:$E$28&lt;=BQ$33),--($B$9:$B$28=$J$65),--($F$9:$F$28&gt;=BQ$33),--($C$9:$C$28=$AW67),$H$9:$H$28,AD$9:AD$28),VLOOKUP($AW67,'6. Patients'!$C$44:$AQ$73,COLUMNS('6. Patients'!$C$9:Z$9),0))</f>
        <v>#VALUE!</v>
      </c>
      <c r="BR67" s="105" t="e">
        <f>-MIN(SUMPRODUCT(--($E$9:$E$28&lt;=BR$33),--($B$9:$B$28=$J$65),--($F$9:$F$28&gt;=BR$33),--($C$9:$C$28=$AW67),$H$9:$H$28,AE$9:AE$28),VLOOKUP($AW67,'6. Patients'!$C$44:$AQ$73,COLUMNS('6. Patients'!$C$9:AA$9),0))</f>
        <v>#VALUE!</v>
      </c>
      <c r="BS67" s="105" t="e">
        <f>-MIN(SUMPRODUCT(--($E$9:$E$28&lt;=BS$33),--($B$9:$B$28=$J$65),--($F$9:$F$28&gt;=BS$33),--($C$9:$C$28=$AW67),$H$9:$H$28,AF$9:AF$28),VLOOKUP($AW67,'6. Patients'!$C$44:$AQ$73,COLUMNS('6. Patients'!$C$9:AB$9),0))</f>
        <v>#VALUE!</v>
      </c>
      <c r="BT67" s="105" t="e">
        <f>-MIN(SUMPRODUCT(--($E$9:$E$28&lt;=BT$33),--($B$9:$B$28=$J$65),--($F$9:$F$28&gt;=BT$33),--($C$9:$C$28=$AW67),$H$9:$H$28,AG$9:AG$28),VLOOKUP($AW67,'6. Patients'!$C$44:$AQ$73,COLUMNS('6. Patients'!$C$9:AC$9),0))</f>
        <v>#VALUE!</v>
      </c>
      <c r="BU67" s="105" t="e">
        <f>-MIN(SUMPRODUCT(--($E$9:$E$28&lt;=BU$33),--($B$9:$B$28=$J$65),--($F$9:$F$28&gt;=BU$33),--($C$9:$C$28=$AW67),$H$9:$H$28,AH$9:AH$28),VLOOKUP($AW67,'6. Patients'!$C$44:$AQ$73,COLUMNS('6. Patients'!$C$9:AD$9),0))</f>
        <v>#VALUE!</v>
      </c>
      <c r="BV67" s="105" t="e">
        <f>-MIN(SUMPRODUCT(--($E$9:$E$28&lt;=BV$33),--($B$9:$B$28=$J$65),--($F$9:$F$28&gt;=BV$33),--($C$9:$C$28=$AW67),$H$9:$H$28,AI$9:AI$28),VLOOKUP($AW67,'6. Patients'!$C$44:$AQ$73,COLUMNS('6. Patients'!$C$9:AE$9),0))</f>
        <v>#VALUE!</v>
      </c>
      <c r="BW67" s="105" t="e">
        <f>-MIN(SUMPRODUCT(--($E$9:$E$28&lt;=BW$33),--($B$9:$B$28=$J$65),--($F$9:$F$28&gt;=BW$33),--($C$9:$C$28=$AW67),$H$9:$H$28,AJ$9:AJ$28),VLOOKUP($AW67,'6. Patients'!$C$44:$AQ$73,COLUMNS('6. Patients'!$C$9:AF$9),0))</f>
        <v>#VALUE!</v>
      </c>
      <c r="BX67" s="105" t="e">
        <f>-MIN(SUMPRODUCT(--($E$9:$E$28&lt;=BX$33),--($B$9:$B$28=$J$65),--($F$9:$F$28&gt;=BX$33),--($C$9:$C$28=$AW67),$H$9:$H$28,AK$9:AK$28),VLOOKUP($AW67,'6. Patients'!$C$44:$AQ$73,COLUMNS('6. Patients'!$C$9:AG$9),0))</f>
        <v>#VALUE!</v>
      </c>
      <c r="BY67" s="105" t="e">
        <f>-MIN(SUMPRODUCT(--($E$9:$E$28&lt;=BY$33),--($B$9:$B$28=$J$65),--($F$9:$F$28&gt;=BY$33),--($C$9:$C$28=$AW67),$H$9:$H$28,AL$9:AL$28),VLOOKUP($AW67,'6. Patients'!$C$44:$AQ$73,COLUMNS('6. Patients'!$C$9:AH$9),0))</f>
        <v>#VALUE!</v>
      </c>
      <c r="BZ67" s="105" t="e">
        <f>-MIN(SUMPRODUCT(--($E$9:$E$28&lt;=BZ$33),--($B$9:$B$28=$J$65),--($F$9:$F$28&gt;=BZ$33),--($C$9:$C$28=$AW67),$H$9:$H$28,AM$9:AM$28),VLOOKUP($AW67,'6. Patients'!$C$44:$AQ$73,COLUMNS('6. Patients'!$C$9:AI$9),0))</f>
        <v>#VALUE!</v>
      </c>
      <c r="CA67" s="105" t="e">
        <f>-MIN(SUMPRODUCT(--($E$9:$E$28&lt;=CA$33),--($B$9:$B$28=$J$65),--($F$9:$F$28&gt;=CA$33),--($C$9:$C$28=$AW67),$H$9:$H$28,AN$9:AN$28),VLOOKUP($AW67,'6. Patients'!$C$44:$AQ$73,COLUMNS('6. Patients'!$C$9:AJ$9),0))</f>
        <v>#VALUE!</v>
      </c>
      <c r="CB67" s="105" t="e">
        <f>-MIN(SUMPRODUCT(--($E$9:$E$28&lt;=CB$33),--($B$9:$B$28=$J$65),--($F$9:$F$28&gt;=CB$33),--($C$9:$C$28=$AW67),$H$9:$H$28,AO$9:AO$28),VLOOKUP($AW67,'6. Patients'!$C$44:$AQ$73,COLUMNS('6. Patients'!$C$9:AK$9),0))</f>
        <v>#VALUE!</v>
      </c>
      <c r="CC67" s="105" t="e">
        <f>-MIN(SUMPRODUCT(--($E$9:$E$28&lt;=CC$33),--($B$9:$B$28=$J$65),--($F$9:$F$28&gt;=CC$33),--($C$9:$C$28=$AW67),$H$9:$H$28,AP$9:AP$28),VLOOKUP($AW67,'6. Patients'!$C$44:$AQ$73,COLUMNS('6. Patients'!$C$9:AL$9),0))</f>
        <v>#VALUE!</v>
      </c>
      <c r="CD67" s="105" t="e">
        <f>-MIN(SUMPRODUCT(--($E$9:$E$28&lt;=CD$33),--($B$9:$B$28=$J$65),--($F$9:$F$28&gt;=CD$33),--($C$9:$C$28=$AW67),$H$9:$H$28,AQ$9:AQ$28),VLOOKUP($AW67,'6. Patients'!$C$44:$AQ$73,COLUMNS('6. Patients'!$C$9:AM$9),0))</f>
        <v>#VALUE!</v>
      </c>
      <c r="CE67" s="105" t="e">
        <f>-MIN(SUMPRODUCT(--($E$9:$E$28&lt;=CE$33),--($B$9:$B$28=$J$65),--($F$9:$F$28&gt;=CE$33),--($C$9:$C$28=$AW67),$H$9:$H$28,AR$9:AR$28),VLOOKUP($AW67,'6. Patients'!$C$44:$AQ$73,COLUMNS('6. Patients'!$C$9:AN$9),0))</f>
        <v>#VALUE!</v>
      </c>
      <c r="CF67" s="105" t="e">
        <f>-MIN(SUMPRODUCT(--($E$9:$E$28&lt;=CF$33),--($B$9:$B$28=$J$65),--($F$9:$F$28&gt;=CF$33),--($C$9:$C$28=$AW67),$H$9:$H$28,AS$9:AS$28),VLOOKUP($AW67,'6. Patients'!$C$44:$AQ$73,COLUMNS('6. Patients'!$C$9:AO$9),0))</f>
        <v>#VALUE!</v>
      </c>
      <c r="CG67" s="105" t="e">
        <f>-MIN(SUMPRODUCT(--($E$9:$E$28&lt;=CG$33),--($B$9:$B$28=$J$65),--($F$9:$F$28&gt;=CG$33),--($C$9:$C$28=$AW67),$H$9:$H$28,AT$9:AT$28),VLOOKUP($AW67,'6. Patients'!$C$44:$AQ$73,COLUMNS('6. Patients'!$C$9:AP$9),0))</f>
        <v>#VALUE!</v>
      </c>
      <c r="CI67" s="16" t="str">
        <f t="shared" si="127"/>
        <v/>
      </c>
      <c r="CJ67" s="105">
        <f t="shared" si="128"/>
        <v>0</v>
      </c>
      <c r="CK67" s="105">
        <f t="shared" si="129"/>
        <v>0</v>
      </c>
      <c r="CL67" s="105">
        <f t="shared" si="130"/>
        <v>0</v>
      </c>
      <c r="CM67" s="105">
        <f t="shared" si="131"/>
        <v>0</v>
      </c>
      <c r="CN67" s="105">
        <f t="shared" si="132"/>
        <v>0</v>
      </c>
      <c r="CO67" s="105">
        <f t="shared" si="133"/>
        <v>0</v>
      </c>
      <c r="CP67" s="105">
        <f t="shared" si="134"/>
        <v>0</v>
      </c>
      <c r="CQ67" s="105">
        <f t="shared" si="135"/>
        <v>0</v>
      </c>
      <c r="CR67" s="105">
        <f t="shared" si="136"/>
        <v>0</v>
      </c>
      <c r="CS67" s="105">
        <f t="shared" si="137"/>
        <v>0</v>
      </c>
      <c r="CT67" s="105">
        <f t="shared" si="138"/>
        <v>0</v>
      </c>
      <c r="CU67" s="105">
        <f t="shared" si="139"/>
        <v>0</v>
      </c>
      <c r="CV67" s="105">
        <f t="shared" si="140"/>
        <v>0</v>
      </c>
      <c r="CW67" s="105">
        <f t="shared" si="141"/>
        <v>0</v>
      </c>
      <c r="CX67" s="105">
        <f t="shared" si="142"/>
        <v>0</v>
      </c>
      <c r="CY67" s="105">
        <f t="shared" si="143"/>
        <v>0</v>
      </c>
      <c r="CZ67" s="105">
        <f t="shared" si="144"/>
        <v>0</v>
      </c>
      <c r="DA67" s="105">
        <f t="shared" si="145"/>
        <v>0</v>
      </c>
      <c r="DB67" s="105">
        <f t="shared" si="146"/>
        <v>0</v>
      </c>
      <c r="DC67" s="105">
        <f t="shared" si="147"/>
        <v>0</v>
      </c>
      <c r="DD67" s="105">
        <f t="shared" si="148"/>
        <v>0</v>
      </c>
      <c r="DE67" s="105">
        <f t="shared" si="149"/>
        <v>0</v>
      </c>
      <c r="DF67" s="105">
        <f t="shared" si="150"/>
        <v>0</v>
      </c>
      <c r="DG67" s="105">
        <f t="shared" si="151"/>
        <v>0</v>
      </c>
      <c r="DH67" s="105">
        <f t="shared" si="152"/>
        <v>0</v>
      </c>
      <c r="DI67" s="105">
        <f t="shared" si="153"/>
        <v>0</v>
      </c>
      <c r="DJ67" s="105">
        <f t="shared" si="154"/>
        <v>0</v>
      </c>
      <c r="DK67" s="105">
        <f t="shared" si="155"/>
        <v>0</v>
      </c>
      <c r="DL67" s="105">
        <f t="shared" si="156"/>
        <v>0</v>
      </c>
      <c r="DM67" s="105">
        <f t="shared" si="157"/>
        <v>0</v>
      </c>
      <c r="DN67" s="105">
        <f t="shared" si="158"/>
        <v>0</v>
      </c>
      <c r="DO67" s="105">
        <f t="shared" si="159"/>
        <v>0</v>
      </c>
      <c r="DP67" s="105">
        <f t="shared" si="160"/>
        <v>0</v>
      </c>
      <c r="DQ67" s="105">
        <f t="shared" si="161"/>
        <v>0</v>
      </c>
      <c r="DR67" s="105">
        <f t="shared" si="162"/>
        <v>0</v>
      </c>
      <c r="DS67" s="105">
        <f t="shared" si="163"/>
        <v>0</v>
      </c>
    </row>
    <row r="68" spans="10:123" x14ac:dyDescent="0.3">
      <c r="J68" s="16" t="str">
        <f>'6. Patients'!C46</f>
        <v/>
      </c>
      <c r="K68" s="16"/>
      <c r="L68" s="208" t="e">
        <f t="shared" si="90"/>
        <v>#VALUE!</v>
      </c>
      <c r="M68" s="208" t="e">
        <f t="shared" si="91"/>
        <v>#VALUE!</v>
      </c>
      <c r="N68" s="208" t="e">
        <f t="shared" si="92"/>
        <v>#VALUE!</v>
      </c>
      <c r="O68" s="208" t="e">
        <f t="shared" si="93"/>
        <v>#VALUE!</v>
      </c>
      <c r="P68" s="208" t="e">
        <f t="shared" si="94"/>
        <v>#VALUE!</v>
      </c>
      <c r="Q68" s="208" t="e">
        <f t="shared" si="95"/>
        <v>#VALUE!</v>
      </c>
      <c r="R68" s="208" t="e">
        <f t="shared" si="96"/>
        <v>#VALUE!</v>
      </c>
      <c r="S68" s="208" t="e">
        <f t="shared" si="97"/>
        <v>#VALUE!</v>
      </c>
      <c r="T68" s="208" t="e">
        <f t="shared" si="98"/>
        <v>#VALUE!</v>
      </c>
      <c r="U68" s="208" t="e">
        <f t="shared" si="99"/>
        <v>#VALUE!</v>
      </c>
      <c r="V68" s="208" t="e">
        <f t="shared" si="100"/>
        <v>#VALUE!</v>
      </c>
      <c r="W68" s="208" t="e">
        <f t="shared" si="101"/>
        <v>#VALUE!</v>
      </c>
      <c r="X68" s="208" t="e">
        <f t="shared" si="102"/>
        <v>#VALUE!</v>
      </c>
      <c r="Y68" s="208" t="e">
        <f t="shared" si="103"/>
        <v>#VALUE!</v>
      </c>
      <c r="Z68" s="208" t="e">
        <f t="shared" si="104"/>
        <v>#VALUE!</v>
      </c>
      <c r="AA68" s="208" t="e">
        <f t="shared" si="105"/>
        <v>#VALUE!</v>
      </c>
      <c r="AB68" s="208" t="e">
        <f t="shared" si="106"/>
        <v>#VALUE!</v>
      </c>
      <c r="AC68" s="208" t="e">
        <f t="shared" si="107"/>
        <v>#VALUE!</v>
      </c>
      <c r="AD68" s="208" t="e">
        <f t="shared" si="108"/>
        <v>#VALUE!</v>
      </c>
      <c r="AE68" s="208" t="e">
        <f t="shared" si="109"/>
        <v>#VALUE!</v>
      </c>
      <c r="AF68" s="208" t="e">
        <f t="shared" si="110"/>
        <v>#VALUE!</v>
      </c>
      <c r="AG68" s="208" t="e">
        <f t="shared" si="111"/>
        <v>#VALUE!</v>
      </c>
      <c r="AH68" s="208" t="e">
        <f t="shared" si="112"/>
        <v>#VALUE!</v>
      </c>
      <c r="AI68" s="208" t="e">
        <f t="shared" si="113"/>
        <v>#VALUE!</v>
      </c>
      <c r="AJ68" s="208" t="e">
        <f t="shared" si="114"/>
        <v>#VALUE!</v>
      </c>
      <c r="AK68" s="208" t="e">
        <f t="shared" si="115"/>
        <v>#VALUE!</v>
      </c>
      <c r="AL68" s="208" t="e">
        <f t="shared" si="116"/>
        <v>#VALUE!</v>
      </c>
      <c r="AM68" s="208" t="e">
        <f t="shared" si="117"/>
        <v>#VALUE!</v>
      </c>
      <c r="AN68" s="208" t="e">
        <f t="shared" si="118"/>
        <v>#VALUE!</v>
      </c>
      <c r="AO68" s="208" t="e">
        <f t="shared" si="119"/>
        <v>#VALUE!</v>
      </c>
      <c r="AP68" s="208" t="e">
        <f t="shared" si="120"/>
        <v>#VALUE!</v>
      </c>
      <c r="AQ68" s="208" t="e">
        <f t="shared" si="121"/>
        <v>#VALUE!</v>
      </c>
      <c r="AR68" s="208" t="e">
        <f t="shared" si="122"/>
        <v>#VALUE!</v>
      </c>
      <c r="AS68" s="208" t="e">
        <f t="shared" si="123"/>
        <v>#VALUE!</v>
      </c>
      <c r="AT68" s="208" t="e">
        <f t="shared" si="124"/>
        <v>#VALUE!</v>
      </c>
      <c r="AU68" s="208" t="e">
        <f t="shared" si="125"/>
        <v>#VALUE!</v>
      </c>
      <c r="AW68" s="16" t="str">
        <f t="shared" si="126"/>
        <v/>
      </c>
      <c r="AX68" s="105" t="e">
        <f>-MIN(SUMPRODUCT(--($E$9:$E$28&lt;=AX$33),--($B$9:$B$28=$J$65),--($F$9:$F$28&gt;=AX$33),--($C$9:$C$28=$AW68),$H$9:$H$28,K$9:K$28),VLOOKUP($AW68,'6. Patients'!$C$44:$AQ$73,COLUMNS('6. Patients'!$C$9:G$9),0))</f>
        <v>#VALUE!</v>
      </c>
      <c r="AY68" s="105" t="e">
        <f>-MIN(SUMPRODUCT(--($E$9:$E$28&lt;=AY$33),--($B$9:$B$28=$J$65),--($F$9:$F$28&gt;=AY$33),--($C$9:$C$28=$AW68),$H$9:$H$28,L$9:L$28),VLOOKUP($AW68,'6. Patients'!$C$44:$AQ$73,COLUMNS('6. Patients'!$C$9:H$9),0))</f>
        <v>#VALUE!</v>
      </c>
      <c r="AZ68" s="105" t="e">
        <f>-MIN(SUMPRODUCT(--($E$9:$E$28&lt;=AZ$33),--($B$9:$B$28=$J$65),--($F$9:$F$28&gt;=AZ$33),--($C$9:$C$28=$AW68),$H$9:$H$28,M$9:M$28),VLOOKUP($AW68,'6. Patients'!$C$44:$AQ$73,COLUMNS('6. Patients'!$C$9:I$9),0))</f>
        <v>#VALUE!</v>
      </c>
      <c r="BA68" s="105" t="e">
        <f>-MIN(SUMPRODUCT(--($E$9:$E$28&lt;=BA$33),--($B$9:$B$28=$J$65),--($F$9:$F$28&gt;=BA$33),--($C$9:$C$28=$AW68),$H$9:$H$28,N$9:N$28),VLOOKUP($AW68,'6. Patients'!$C$44:$AQ$73,COLUMNS('6. Patients'!$C$9:J$9),0))</f>
        <v>#VALUE!</v>
      </c>
      <c r="BB68" s="105" t="e">
        <f>-MIN(SUMPRODUCT(--($E$9:$E$28&lt;=BB$33),--($B$9:$B$28=$J$65),--($F$9:$F$28&gt;=BB$33),--($C$9:$C$28=$AW68),$H$9:$H$28,O$9:O$28),VLOOKUP($AW68,'6. Patients'!$C$44:$AQ$73,COLUMNS('6. Patients'!$C$9:K$9),0))</f>
        <v>#VALUE!</v>
      </c>
      <c r="BC68" s="105" t="e">
        <f>-MIN(SUMPRODUCT(--($E$9:$E$28&lt;=BC$33),--($B$9:$B$28=$J$65),--($F$9:$F$28&gt;=BC$33),--($C$9:$C$28=$AW68),$H$9:$H$28,P$9:P$28),VLOOKUP($AW68,'6. Patients'!$C$44:$AQ$73,COLUMNS('6. Patients'!$C$9:L$9),0))</f>
        <v>#VALUE!</v>
      </c>
      <c r="BD68" s="105" t="e">
        <f>-MIN(SUMPRODUCT(--($E$9:$E$28&lt;=BD$33),--($B$9:$B$28=$J$65),--($F$9:$F$28&gt;=BD$33),--($C$9:$C$28=$AW68),$H$9:$H$28,Q$9:Q$28),VLOOKUP($AW68,'6. Patients'!$C$44:$AQ$73,COLUMNS('6. Patients'!$C$9:M$9),0))</f>
        <v>#VALUE!</v>
      </c>
      <c r="BE68" s="105" t="e">
        <f>-MIN(SUMPRODUCT(--($E$9:$E$28&lt;=BE$33),--($B$9:$B$28=$J$65),--($F$9:$F$28&gt;=BE$33),--($C$9:$C$28=$AW68),$H$9:$H$28,R$9:R$28),VLOOKUP($AW68,'6. Patients'!$C$44:$AQ$73,COLUMNS('6. Patients'!$C$9:N$9),0))</f>
        <v>#VALUE!</v>
      </c>
      <c r="BF68" s="105" t="e">
        <f>-MIN(SUMPRODUCT(--($E$9:$E$28&lt;=BF$33),--($B$9:$B$28=$J$65),--($F$9:$F$28&gt;=BF$33),--($C$9:$C$28=$AW68),$H$9:$H$28,S$9:S$28),VLOOKUP($AW68,'6. Patients'!$C$44:$AQ$73,COLUMNS('6. Patients'!$C$9:O$9),0))</f>
        <v>#VALUE!</v>
      </c>
      <c r="BG68" s="105" t="e">
        <f>-MIN(SUMPRODUCT(--($E$9:$E$28&lt;=BG$33),--($B$9:$B$28=$J$65),--($F$9:$F$28&gt;=BG$33),--($C$9:$C$28=$AW68),$H$9:$H$28,T$9:T$28),VLOOKUP($AW68,'6. Patients'!$C$44:$AQ$73,COLUMNS('6. Patients'!$C$9:P$9),0))</f>
        <v>#VALUE!</v>
      </c>
      <c r="BH68" s="105" t="e">
        <f>-MIN(SUMPRODUCT(--($E$9:$E$28&lt;=BH$33),--($B$9:$B$28=$J$65),--($F$9:$F$28&gt;=BH$33),--($C$9:$C$28=$AW68),$H$9:$H$28,U$9:U$28),VLOOKUP($AW68,'6. Patients'!$C$44:$AQ$73,COLUMNS('6. Patients'!$C$9:Q$9),0))</f>
        <v>#VALUE!</v>
      </c>
      <c r="BI68" s="105" t="e">
        <f>-MIN(SUMPRODUCT(--($E$9:$E$28&lt;=BI$33),--($B$9:$B$28=$J$65),--($F$9:$F$28&gt;=BI$33),--($C$9:$C$28=$AW68),$H$9:$H$28,V$9:V$28),VLOOKUP($AW68,'6. Patients'!$C$44:$AQ$73,COLUMNS('6. Patients'!$C$9:R$9),0))</f>
        <v>#VALUE!</v>
      </c>
      <c r="BJ68" s="105" t="e">
        <f>-MIN(SUMPRODUCT(--($E$9:$E$28&lt;=BJ$33),--($B$9:$B$28=$J$65),--($F$9:$F$28&gt;=BJ$33),--($C$9:$C$28=$AW68),$H$9:$H$28,W$9:W$28),VLOOKUP($AW68,'6. Patients'!$C$44:$AQ$73,COLUMNS('6. Patients'!$C$9:S$9),0))</f>
        <v>#VALUE!</v>
      </c>
      <c r="BK68" s="105" t="e">
        <f>-MIN(SUMPRODUCT(--($E$9:$E$28&lt;=BK$33),--($B$9:$B$28=$J$65),--($F$9:$F$28&gt;=BK$33),--($C$9:$C$28=$AW68),$H$9:$H$28,X$9:X$28),VLOOKUP($AW68,'6. Patients'!$C$44:$AQ$73,COLUMNS('6. Patients'!$C$9:T$9),0))</f>
        <v>#VALUE!</v>
      </c>
      <c r="BL68" s="105" t="e">
        <f>-MIN(SUMPRODUCT(--($E$9:$E$28&lt;=BL$33),--($B$9:$B$28=$J$65),--($F$9:$F$28&gt;=BL$33),--($C$9:$C$28=$AW68),$H$9:$H$28,Y$9:Y$28),VLOOKUP($AW68,'6. Patients'!$C$44:$AQ$73,COLUMNS('6. Patients'!$C$9:U$9),0))</f>
        <v>#VALUE!</v>
      </c>
      <c r="BM68" s="105" t="e">
        <f>-MIN(SUMPRODUCT(--($E$9:$E$28&lt;=BM$33),--($B$9:$B$28=$J$65),--($F$9:$F$28&gt;=BM$33),--($C$9:$C$28=$AW68),$H$9:$H$28,Z$9:Z$28),VLOOKUP($AW68,'6. Patients'!$C$44:$AQ$73,COLUMNS('6. Patients'!$C$9:V$9),0))</f>
        <v>#VALUE!</v>
      </c>
      <c r="BN68" s="105" t="e">
        <f>-MIN(SUMPRODUCT(--($E$9:$E$28&lt;=BN$33),--($B$9:$B$28=$J$65),--($F$9:$F$28&gt;=BN$33),--($C$9:$C$28=$AW68),$H$9:$H$28,AA$9:AA$28),VLOOKUP($AW68,'6. Patients'!$C$44:$AQ$73,COLUMNS('6. Patients'!$C$9:W$9),0))</f>
        <v>#VALUE!</v>
      </c>
      <c r="BO68" s="105" t="e">
        <f>-MIN(SUMPRODUCT(--($E$9:$E$28&lt;=BO$33),--($B$9:$B$28=$J$65),--($F$9:$F$28&gt;=BO$33),--($C$9:$C$28=$AW68),$H$9:$H$28,AB$9:AB$28),VLOOKUP($AW68,'6. Patients'!$C$44:$AQ$73,COLUMNS('6. Patients'!$C$9:X$9),0))</f>
        <v>#VALUE!</v>
      </c>
      <c r="BP68" s="105" t="e">
        <f>-MIN(SUMPRODUCT(--($E$9:$E$28&lt;=BP$33),--($B$9:$B$28=$J$65),--($F$9:$F$28&gt;=BP$33),--($C$9:$C$28=$AW68),$H$9:$H$28,AC$9:AC$28),VLOOKUP($AW68,'6. Patients'!$C$44:$AQ$73,COLUMNS('6. Patients'!$C$9:Y$9),0))</f>
        <v>#VALUE!</v>
      </c>
      <c r="BQ68" s="105" t="e">
        <f>-MIN(SUMPRODUCT(--($E$9:$E$28&lt;=BQ$33),--($B$9:$B$28=$J$65),--($F$9:$F$28&gt;=BQ$33),--($C$9:$C$28=$AW68),$H$9:$H$28,AD$9:AD$28),VLOOKUP($AW68,'6. Patients'!$C$44:$AQ$73,COLUMNS('6. Patients'!$C$9:Z$9),0))</f>
        <v>#VALUE!</v>
      </c>
      <c r="BR68" s="105" t="e">
        <f>-MIN(SUMPRODUCT(--($E$9:$E$28&lt;=BR$33),--($B$9:$B$28=$J$65),--($F$9:$F$28&gt;=BR$33),--($C$9:$C$28=$AW68),$H$9:$H$28,AE$9:AE$28),VLOOKUP($AW68,'6. Patients'!$C$44:$AQ$73,COLUMNS('6. Patients'!$C$9:AA$9),0))</f>
        <v>#VALUE!</v>
      </c>
      <c r="BS68" s="105" t="e">
        <f>-MIN(SUMPRODUCT(--($E$9:$E$28&lt;=BS$33),--($B$9:$B$28=$J$65),--($F$9:$F$28&gt;=BS$33),--($C$9:$C$28=$AW68),$H$9:$H$28,AF$9:AF$28),VLOOKUP($AW68,'6. Patients'!$C$44:$AQ$73,COLUMNS('6. Patients'!$C$9:AB$9),0))</f>
        <v>#VALUE!</v>
      </c>
      <c r="BT68" s="105" t="e">
        <f>-MIN(SUMPRODUCT(--($E$9:$E$28&lt;=BT$33),--($B$9:$B$28=$J$65),--($F$9:$F$28&gt;=BT$33),--($C$9:$C$28=$AW68),$H$9:$H$28,AG$9:AG$28),VLOOKUP($AW68,'6. Patients'!$C$44:$AQ$73,COLUMNS('6. Patients'!$C$9:AC$9),0))</f>
        <v>#VALUE!</v>
      </c>
      <c r="BU68" s="105" t="e">
        <f>-MIN(SUMPRODUCT(--($E$9:$E$28&lt;=BU$33),--($B$9:$B$28=$J$65),--($F$9:$F$28&gt;=BU$33),--($C$9:$C$28=$AW68),$H$9:$H$28,AH$9:AH$28),VLOOKUP($AW68,'6. Patients'!$C$44:$AQ$73,COLUMNS('6. Patients'!$C$9:AD$9),0))</f>
        <v>#VALUE!</v>
      </c>
      <c r="BV68" s="105" t="e">
        <f>-MIN(SUMPRODUCT(--($E$9:$E$28&lt;=BV$33),--($B$9:$B$28=$J$65),--($F$9:$F$28&gt;=BV$33),--($C$9:$C$28=$AW68),$H$9:$H$28,AI$9:AI$28),VLOOKUP($AW68,'6. Patients'!$C$44:$AQ$73,COLUMNS('6. Patients'!$C$9:AE$9),0))</f>
        <v>#VALUE!</v>
      </c>
      <c r="BW68" s="105" t="e">
        <f>-MIN(SUMPRODUCT(--($E$9:$E$28&lt;=BW$33),--($B$9:$B$28=$J$65),--($F$9:$F$28&gt;=BW$33),--($C$9:$C$28=$AW68),$H$9:$H$28,AJ$9:AJ$28),VLOOKUP($AW68,'6. Patients'!$C$44:$AQ$73,COLUMNS('6. Patients'!$C$9:AF$9),0))</f>
        <v>#VALUE!</v>
      </c>
      <c r="BX68" s="105" t="e">
        <f>-MIN(SUMPRODUCT(--($E$9:$E$28&lt;=BX$33),--($B$9:$B$28=$J$65),--($F$9:$F$28&gt;=BX$33),--($C$9:$C$28=$AW68),$H$9:$H$28,AK$9:AK$28),VLOOKUP($AW68,'6. Patients'!$C$44:$AQ$73,COLUMNS('6. Patients'!$C$9:AG$9),0))</f>
        <v>#VALUE!</v>
      </c>
      <c r="BY68" s="105" t="e">
        <f>-MIN(SUMPRODUCT(--($E$9:$E$28&lt;=BY$33),--($B$9:$B$28=$J$65),--($F$9:$F$28&gt;=BY$33),--($C$9:$C$28=$AW68),$H$9:$H$28,AL$9:AL$28),VLOOKUP($AW68,'6. Patients'!$C$44:$AQ$73,COLUMNS('6. Patients'!$C$9:AH$9),0))</f>
        <v>#VALUE!</v>
      </c>
      <c r="BZ68" s="105" t="e">
        <f>-MIN(SUMPRODUCT(--($E$9:$E$28&lt;=BZ$33),--($B$9:$B$28=$J$65),--($F$9:$F$28&gt;=BZ$33),--($C$9:$C$28=$AW68),$H$9:$H$28,AM$9:AM$28),VLOOKUP($AW68,'6. Patients'!$C$44:$AQ$73,COLUMNS('6. Patients'!$C$9:AI$9),0))</f>
        <v>#VALUE!</v>
      </c>
      <c r="CA68" s="105" t="e">
        <f>-MIN(SUMPRODUCT(--($E$9:$E$28&lt;=CA$33),--($B$9:$B$28=$J$65),--($F$9:$F$28&gt;=CA$33),--($C$9:$C$28=$AW68),$H$9:$H$28,AN$9:AN$28),VLOOKUP($AW68,'6. Patients'!$C$44:$AQ$73,COLUMNS('6. Patients'!$C$9:AJ$9),0))</f>
        <v>#VALUE!</v>
      </c>
      <c r="CB68" s="105" t="e">
        <f>-MIN(SUMPRODUCT(--($E$9:$E$28&lt;=CB$33),--($B$9:$B$28=$J$65),--($F$9:$F$28&gt;=CB$33),--($C$9:$C$28=$AW68),$H$9:$H$28,AO$9:AO$28),VLOOKUP($AW68,'6. Patients'!$C$44:$AQ$73,COLUMNS('6. Patients'!$C$9:AK$9),0))</f>
        <v>#VALUE!</v>
      </c>
      <c r="CC68" s="105" t="e">
        <f>-MIN(SUMPRODUCT(--($E$9:$E$28&lt;=CC$33),--($B$9:$B$28=$J$65),--($F$9:$F$28&gt;=CC$33),--($C$9:$C$28=$AW68),$H$9:$H$28,AP$9:AP$28),VLOOKUP($AW68,'6. Patients'!$C$44:$AQ$73,COLUMNS('6. Patients'!$C$9:AL$9),0))</f>
        <v>#VALUE!</v>
      </c>
      <c r="CD68" s="105" t="e">
        <f>-MIN(SUMPRODUCT(--($E$9:$E$28&lt;=CD$33),--($B$9:$B$28=$J$65),--($F$9:$F$28&gt;=CD$33),--($C$9:$C$28=$AW68),$H$9:$H$28,AQ$9:AQ$28),VLOOKUP($AW68,'6. Patients'!$C$44:$AQ$73,COLUMNS('6. Patients'!$C$9:AM$9),0))</f>
        <v>#VALUE!</v>
      </c>
      <c r="CE68" s="105" t="e">
        <f>-MIN(SUMPRODUCT(--($E$9:$E$28&lt;=CE$33),--($B$9:$B$28=$J$65),--($F$9:$F$28&gt;=CE$33),--($C$9:$C$28=$AW68),$H$9:$H$28,AR$9:AR$28),VLOOKUP($AW68,'6. Patients'!$C$44:$AQ$73,COLUMNS('6. Patients'!$C$9:AN$9),0))</f>
        <v>#VALUE!</v>
      </c>
      <c r="CF68" s="105" t="e">
        <f>-MIN(SUMPRODUCT(--($E$9:$E$28&lt;=CF$33),--($B$9:$B$28=$J$65),--($F$9:$F$28&gt;=CF$33),--($C$9:$C$28=$AW68),$H$9:$H$28,AS$9:AS$28),VLOOKUP($AW68,'6. Patients'!$C$44:$AQ$73,COLUMNS('6. Patients'!$C$9:AO$9),0))</f>
        <v>#VALUE!</v>
      </c>
      <c r="CG68" s="105" t="e">
        <f>-MIN(SUMPRODUCT(--($E$9:$E$28&lt;=CG$33),--($B$9:$B$28=$J$65),--($F$9:$F$28&gt;=CG$33),--($C$9:$C$28=$AW68),$H$9:$H$28,AT$9:AT$28),VLOOKUP($AW68,'6. Patients'!$C$44:$AQ$73,COLUMNS('6. Patients'!$C$9:AP$9),0))</f>
        <v>#VALUE!</v>
      </c>
      <c r="CI68" s="16" t="str">
        <f t="shared" si="127"/>
        <v/>
      </c>
      <c r="CJ68" s="105">
        <f t="shared" si="128"/>
        <v>0</v>
      </c>
      <c r="CK68" s="105">
        <f t="shared" si="129"/>
        <v>0</v>
      </c>
      <c r="CL68" s="105">
        <f t="shared" si="130"/>
        <v>0</v>
      </c>
      <c r="CM68" s="105">
        <f t="shared" si="131"/>
        <v>0</v>
      </c>
      <c r="CN68" s="105">
        <f t="shared" si="132"/>
        <v>0</v>
      </c>
      <c r="CO68" s="105">
        <f t="shared" si="133"/>
        <v>0</v>
      </c>
      <c r="CP68" s="105">
        <f t="shared" si="134"/>
        <v>0</v>
      </c>
      <c r="CQ68" s="105">
        <f t="shared" si="135"/>
        <v>0</v>
      </c>
      <c r="CR68" s="105">
        <f t="shared" si="136"/>
        <v>0</v>
      </c>
      <c r="CS68" s="105">
        <f t="shared" si="137"/>
        <v>0</v>
      </c>
      <c r="CT68" s="105">
        <f t="shared" si="138"/>
        <v>0</v>
      </c>
      <c r="CU68" s="105">
        <f t="shared" si="139"/>
        <v>0</v>
      </c>
      <c r="CV68" s="105">
        <f t="shared" si="140"/>
        <v>0</v>
      </c>
      <c r="CW68" s="105">
        <f t="shared" si="141"/>
        <v>0</v>
      </c>
      <c r="CX68" s="105">
        <f t="shared" si="142"/>
        <v>0</v>
      </c>
      <c r="CY68" s="105">
        <f t="shared" si="143"/>
        <v>0</v>
      </c>
      <c r="CZ68" s="105">
        <f t="shared" si="144"/>
        <v>0</v>
      </c>
      <c r="DA68" s="105">
        <f t="shared" si="145"/>
        <v>0</v>
      </c>
      <c r="DB68" s="105">
        <f t="shared" si="146"/>
        <v>0</v>
      </c>
      <c r="DC68" s="105">
        <f t="shared" si="147"/>
        <v>0</v>
      </c>
      <c r="DD68" s="105">
        <f t="shared" si="148"/>
        <v>0</v>
      </c>
      <c r="DE68" s="105">
        <f t="shared" si="149"/>
        <v>0</v>
      </c>
      <c r="DF68" s="105">
        <f t="shared" si="150"/>
        <v>0</v>
      </c>
      <c r="DG68" s="105">
        <f t="shared" si="151"/>
        <v>0</v>
      </c>
      <c r="DH68" s="105">
        <f t="shared" si="152"/>
        <v>0</v>
      </c>
      <c r="DI68" s="105">
        <f t="shared" si="153"/>
        <v>0</v>
      </c>
      <c r="DJ68" s="105">
        <f t="shared" si="154"/>
        <v>0</v>
      </c>
      <c r="DK68" s="105">
        <f t="shared" si="155"/>
        <v>0</v>
      </c>
      <c r="DL68" s="105">
        <f t="shared" si="156"/>
        <v>0</v>
      </c>
      <c r="DM68" s="105">
        <f t="shared" si="157"/>
        <v>0</v>
      </c>
      <c r="DN68" s="105">
        <f t="shared" si="158"/>
        <v>0</v>
      </c>
      <c r="DO68" s="105">
        <f t="shared" si="159"/>
        <v>0</v>
      </c>
      <c r="DP68" s="105">
        <f t="shared" si="160"/>
        <v>0</v>
      </c>
      <c r="DQ68" s="105">
        <f t="shared" si="161"/>
        <v>0</v>
      </c>
      <c r="DR68" s="105">
        <f t="shared" si="162"/>
        <v>0</v>
      </c>
      <c r="DS68" s="105">
        <f t="shared" si="163"/>
        <v>0</v>
      </c>
    </row>
    <row r="69" spans="10:123" x14ac:dyDescent="0.3">
      <c r="J69" s="16" t="str">
        <f>'6. Patients'!C47</f>
        <v/>
      </c>
      <c r="K69" s="16"/>
      <c r="L69" s="208" t="e">
        <f t="shared" si="90"/>
        <v>#VALUE!</v>
      </c>
      <c r="M69" s="208" t="e">
        <f t="shared" si="91"/>
        <v>#VALUE!</v>
      </c>
      <c r="N69" s="208" t="e">
        <f t="shared" si="92"/>
        <v>#VALUE!</v>
      </c>
      <c r="O69" s="208" t="e">
        <f t="shared" si="93"/>
        <v>#VALUE!</v>
      </c>
      <c r="P69" s="208" t="e">
        <f t="shared" si="94"/>
        <v>#VALUE!</v>
      </c>
      <c r="Q69" s="208" t="e">
        <f t="shared" si="95"/>
        <v>#VALUE!</v>
      </c>
      <c r="R69" s="208" t="e">
        <f t="shared" si="96"/>
        <v>#VALUE!</v>
      </c>
      <c r="S69" s="208" t="e">
        <f t="shared" si="97"/>
        <v>#VALUE!</v>
      </c>
      <c r="T69" s="208" t="e">
        <f t="shared" si="98"/>
        <v>#VALUE!</v>
      </c>
      <c r="U69" s="208" t="e">
        <f t="shared" si="99"/>
        <v>#VALUE!</v>
      </c>
      <c r="V69" s="208" t="e">
        <f t="shared" si="100"/>
        <v>#VALUE!</v>
      </c>
      <c r="W69" s="208" t="e">
        <f t="shared" si="101"/>
        <v>#VALUE!</v>
      </c>
      <c r="X69" s="208" t="e">
        <f t="shared" si="102"/>
        <v>#VALUE!</v>
      </c>
      <c r="Y69" s="208" t="e">
        <f t="shared" si="103"/>
        <v>#VALUE!</v>
      </c>
      <c r="Z69" s="208" t="e">
        <f t="shared" si="104"/>
        <v>#VALUE!</v>
      </c>
      <c r="AA69" s="208" t="e">
        <f t="shared" si="105"/>
        <v>#VALUE!</v>
      </c>
      <c r="AB69" s="208" t="e">
        <f t="shared" si="106"/>
        <v>#VALUE!</v>
      </c>
      <c r="AC69" s="208" t="e">
        <f t="shared" si="107"/>
        <v>#VALUE!</v>
      </c>
      <c r="AD69" s="208" t="e">
        <f t="shared" si="108"/>
        <v>#VALUE!</v>
      </c>
      <c r="AE69" s="208" t="e">
        <f t="shared" si="109"/>
        <v>#VALUE!</v>
      </c>
      <c r="AF69" s="208" t="e">
        <f t="shared" si="110"/>
        <v>#VALUE!</v>
      </c>
      <c r="AG69" s="208" t="e">
        <f t="shared" si="111"/>
        <v>#VALUE!</v>
      </c>
      <c r="AH69" s="208" t="e">
        <f t="shared" si="112"/>
        <v>#VALUE!</v>
      </c>
      <c r="AI69" s="208" t="e">
        <f t="shared" si="113"/>
        <v>#VALUE!</v>
      </c>
      <c r="AJ69" s="208" t="e">
        <f t="shared" si="114"/>
        <v>#VALUE!</v>
      </c>
      <c r="AK69" s="208" t="e">
        <f t="shared" si="115"/>
        <v>#VALUE!</v>
      </c>
      <c r="AL69" s="208" t="e">
        <f t="shared" si="116"/>
        <v>#VALUE!</v>
      </c>
      <c r="AM69" s="208" t="e">
        <f t="shared" si="117"/>
        <v>#VALUE!</v>
      </c>
      <c r="AN69" s="208" t="e">
        <f t="shared" si="118"/>
        <v>#VALUE!</v>
      </c>
      <c r="AO69" s="208" t="e">
        <f t="shared" si="119"/>
        <v>#VALUE!</v>
      </c>
      <c r="AP69" s="208" t="e">
        <f t="shared" si="120"/>
        <v>#VALUE!</v>
      </c>
      <c r="AQ69" s="208" t="e">
        <f t="shared" si="121"/>
        <v>#VALUE!</v>
      </c>
      <c r="AR69" s="208" t="e">
        <f t="shared" si="122"/>
        <v>#VALUE!</v>
      </c>
      <c r="AS69" s="208" t="e">
        <f t="shared" si="123"/>
        <v>#VALUE!</v>
      </c>
      <c r="AT69" s="208" t="e">
        <f t="shared" si="124"/>
        <v>#VALUE!</v>
      </c>
      <c r="AU69" s="208" t="e">
        <f t="shared" si="125"/>
        <v>#VALUE!</v>
      </c>
      <c r="AW69" s="16" t="str">
        <f t="shared" si="126"/>
        <v/>
      </c>
      <c r="AX69" s="105" t="e">
        <f>-MIN(SUMPRODUCT(--($E$9:$E$28&lt;=AX$33),--($B$9:$B$28=$J$65),--($F$9:$F$28&gt;=AX$33),--($C$9:$C$28=$AW69),$H$9:$H$28,K$9:K$28),VLOOKUP($AW69,'6. Patients'!$C$44:$AQ$73,COLUMNS('6. Patients'!$C$9:G$9),0))</f>
        <v>#VALUE!</v>
      </c>
      <c r="AY69" s="105" t="e">
        <f>-MIN(SUMPRODUCT(--($E$9:$E$28&lt;=AY$33),--($B$9:$B$28=$J$65),--($F$9:$F$28&gt;=AY$33),--($C$9:$C$28=$AW69),$H$9:$H$28,L$9:L$28),VLOOKUP($AW69,'6. Patients'!$C$44:$AQ$73,COLUMNS('6. Patients'!$C$9:H$9),0))</f>
        <v>#VALUE!</v>
      </c>
      <c r="AZ69" s="105" t="e">
        <f>-MIN(SUMPRODUCT(--($E$9:$E$28&lt;=AZ$33),--($B$9:$B$28=$J$65),--($F$9:$F$28&gt;=AZ$33),--($C$9:$C$28=$AW69),$H$9:$H$28,M$9:M$28),VLOOKUP($AW69,'6. Patients'!$C$44:$AQ$73,COLUMNS('6. Patients'!$C$9:I$9),0))</f>
        <v>#VALUE!</v>
      </c>
      <c r="BA69" s="105" t="e">
        <f>-MIN(SUMPRODUCT(--($E$9:$E$28&lt;=BA$33),--($B$9:$B$28=$J$65),--($F$9:$F$28&gt;=BA$33),--($C$9:$C$28=$AW69),$H$9:$H$28,N$9:N$28),VLOOKUP($AW69,'6. Patients'!$C$44:$AQ$73,COLUMNS('6. Patients'!$C$9:J$9),0))</f>
        <v>#VALUE!</v>
      </c>
      <c r="BB69" s="105" t="e">
        <f>-MIN(SUMPRODUCT(--($E$9:$E$28&lt;=BB$33),--($B$9:$B$28=$J$65),--($F$9:$F$28&gt;=BB$33),--($C$9:$C$28=$AW69),$H$9:$H$28,O$9:O$28),VLOOKUP($AW69,'6. Patients'!$C$44:$AQ$73,COLUMNS('6. Patients'!$C$9:K$9),0))</f>
        <v>#VALUE!</v>
      </c>
      <c r="BC69" s="105" t="e">
        <f>-MIN(SUMPRODUCT(--($E$9:$E$28&lt;=BC$33),--($B$9:$B$28=$J$65),--($F$9:$F$28&gt;=BC$33),--($C$9:$C$28=$AW69),$H$9:$H$28,P$9:P$28),VLOOKUP($AW69,'6. Patients'!$C$44:$AQ$73,COLUMNS('6. Patients'!$C$9:L$9),0))</f>
        <v>#VALUE!</v>
      </c>
      <c r="BD69" s="105" t="e">
        <f>-MIN(SUMPRODUCT(--($E$9:$E$28&lt;=BD$33),--($B$9:$B$28=$J$65),--($F$9:$F$28&gt;=BD$33),--($C$9:$C$28=$AW69),$H$9:$H$28,Q$9:Q$28),VLOOKUP($AW69,'6. Patients'!$C$44:$AQ$73,COLUMNS('6. Patients'!$C$9:M$9),0))</f>
        <v>#VALUE!</v>
      </c>
      <c r="BE69" s="105" t="e">
        <f>-MIN(SUMPRODUCT(--($E$9:$E$28&lt;=BE$33),--($B$9:$B$28=$J$65),--($F$9:$F$28&gt;=BE$33),--($C$9:$C$28=$AW69),$H$9:$H$28,R$9:R$28),VLOOKUP($AW69,'6. Patients'!$C$44:$AQ$73,COLUMNS('6. Patients'!$C$9:N$9),0))</f>
        <v>#VALUE!</v>
      </c>
      <c r="BF69" s="105" t="e">
        <f>-MIN(SUMPRODUCT(--($E$9:$E$28&lt;=BF$33),--($B$9:$B$28=$J$65),--($F$9:$F$28&gt;=BF$33),--($C$9:$C$28=$AW69),$H$9:$H$28,S$9:S$28),VLOOKUP($AW69,'6. Patients'!$C$44:$AQ$73,COLUMNS('6. Patients'!$C$9:O$9),0))</f>
        <v>#VALUE!</v>
      </c>
      <c r="BG69" s="105" t="e">
        <f>-MIN(SUMPRODUCT(--($E$9:$E$28&lt;=BG$33),--($B$9:$B$28=$J$65),--($F$9:$F$28&gt;=BG$33),--($C$9:$C$28=$AW69),$H$9:$H$28,T$9:T$28),VLOOKUP($AW69,'6. Patients'!$C$44:$AQ$73,COLUMNS('6. Patients'!$C$9:P$9),0))</f>
        <v>#VALUE!</v>
      </c>
      <c r="BH69" s="105" t="e">
        <f>-MIN(SUMPRODUCT(--($E$9:$E$28&lt;=BH$33),--($B$9:$B$28=$J$65),--($F$9:$F$28&gt;=BH$33),--($C$9:$C$28=$AW69),$H$9:$H$28,U$9:U$28),VLOOKUP($AW69,'6. Patients'!$C$44:$AQ$73,COLUMNS('6. Patients'!$C$9:Q$9),0))</f>
        <v>#VALUE!</v>
      </c>
      <c r="BI69" s="105" t="e">
        <f>-MIN(SUMPRODUCT(--($E$9:$E$28&lt;=BI$33),--($B$9:$B$28=$J$65),--($F$9:$F$28&gt;=BI$33),--($C$9:$C$28=$AW69),$H$9:$H$28,V$9:V$28),VLOOKUP($AW69,'6. Patients'!$C$44:$AQ$73,COLUMNS('6. Patients'!$C$9:R$9),0))</f>
        <v>#VALUE!</v>
      </c>
      <c r="BJ69" s="105" t="e">
        <f>-MIN(SUMPRODUCT(--($E$9:$E$28&lt;=BJ$33),--($B$9:$B$28=$J$65),--($F$9:$F$28&gt;=BJ$33),--($C$9:$C$28=$AW69),$H$9:$H$28,W$9:W$28),VLOOKUP($AW69,'6. Patients'!$C$44:$AQ$73,COLUMNS('6. Patients'!$C$9:S$9),0))</f>
        <v>#VALUE!</v>
      </c>
      <c r="BK69" s="105" t="e">
        <f>-MIN(SUMPRODUCT(--($E$9:$E$28&lt;=BK$33),--($B$9:$B$28=$J$65),--($F$9:$F$28&gt;=BK$33),--($C$9:$C$28=$AW69),$H$9:$H$28,X$9:X$28),VLOOKUP($AW69,'6. Patients'!$C$44:$AQ$73,COLUMNS('6. Patients'!$C$9:T$9),0))</f>
        <v>#VALUE!</v>
      </c>
      <c r="BL69" s="105" t="e">
        <f>-MIN(SUMPRODUCT(--($E$9:$E$28&lt;=BL$33),--($B$9:$B$28=$J$65),--($F$9:$F$28&gt;=BL$33),--($C$9:$C$28=$AW69),$H$9:$H$28,Y$9:Y$28),VLOOKUP($AW69,'6. Patients'!$C$44:$AQ$73,COLUMNS('6. Patients'!$C$9:U$9),0))</f>
        <v>#VALUE!</v>
      </c>
      <c r="BM69" s="105" t="e">
        <f>-MIN(SUMPRODUCT(--($E$9:$E$28&lt;=BM$33),--($B$9:$B$28=$J$65),--($F$9:$F$28&gt;=BM$33),--($C$9:$C$28=$AW69),$H$9:$H$28,Z$9:Z$28),VLOOKUP($AW69,'6. Patients'!$C$44:$AQ$73,COLUMNS('6. Patients'!$C$9:V$9),0))</f>
        <v>#VALUE!</v>
      </c>
      <c r="BN69" s="105" t="e">
        <f>-MIN(SUMPRODUCT(--($E$9:$E$28&lt;=BN$33),--($B$9:$B$28=$J$65),--($F$9:$F$28&gt;=BN$33),--($C$9:$C$28=$AW69),$H$9:$H$28,AA$9:AA$28),VLOOKUP($AW69,'6. Patients'!$C$44:$AQ$73,COLUMNS('6. Patients'!$C$9:W$9),0))</f>
        <v>#VALUE!</v>
      </c>
      <c r="BO69" s="105" t="e">
        <f>-MIN(SUMPRODUCT(--($E$9:$E$28&lt;=BO$33),--($B$9:$B$28=$J$65),--($F$9:$F$28&gt;=BO$33),--($C$9:$C$28=$AW69),$H$9:$H$28,AB$9:AB$28),VLOOKUP($AW69,'6. Patients'!$C$44:$AQ$73,COLUMNS('6. Patients'!$C$9:X$9),0))</f>
        <v>#VALUE!</v>
      </c>
      <c r="BP69" s="105" t="e">
        <f>-MIN(SUMPRODUCT(--($E$9:$E$28&lt;=BP$33),--($B$9:$B$28=$J$65),--($F$9:$F$28&gt;=BP$33),--($C$9:$C$28=$AW69),$H$9:$H$28,AC$9:AC$28),VLOOKUP($AW69,'6. Patients'!$C$44:$AQ$73,COLUMNS('6. Patients'!$C$9:Y$9),0))</f>
        <v>#VALUE!</v>
      </c>
      <c r="BQ69" s="105" t="e">
        <f>-MIN(SUMPRODUCT(--($E$9:$E$28&lt;=BQ$33),--($B$9:$B$28=$J$65),--($F$9:$F$28&gt;=BQ$33),--($C$9:$C$28=$AW69),$H$9:$H$28,AD$9:AD$28),VLOOKUP($AW69,'6. Patients'!$C$44:$AQ$73,COLUMNS('6. Patients'!$C$9:Z$9),0))</f>
        <v>#VALUE!</v>
      </c>
      <c r="BR69" s="105" t="e">
        <f>-MIN(SUMPRODUCT(--($E$9:$E$28&lt;=BR$33),--($B$9:$B$28=$J$65),--($F$9:$F$28&gt;=BR$33),--($C$9:$C$28=$AW69),$H$9:$H$28,AE$9:AE$28),VLOOKUP($AW69,'6. Patients'!$C$44:$AQ$73,COLUMNS('6. Patients'!$C$9:AA$9),0))</f>
        <v>#VALUE!</v>
      </c>
      <c r="BS69" s="105" t="e">
        <f>-MIN(SUMPRODUCT(--($E$9:$E$28&lt;=BS$33),--($B$9:$B$28=$J$65),--($F$9:$F$28&gt;=BS$33),--($C$9:$C$28=$AW69),$H$9:$H$28,AF$9:AF$28),VLOOKUP($AW69,'6. Patients'!$C$44:$AQ$73,COLUMNS('6. Patients'!$C$9:AB$9),0))</f>
        <v>#VALUE!</v>
      </c>
      <c r="BT69" s="105" t="e">
        <f>-MIN(SUMPRODUCT(--($E$9:$E$28&lt;=BT$33),--($B$9:$B$28=$J$65),--($F$9:$F$28&gt;=BT$33),--($C$9:$C$28=$AW69),$H$9:$H$28,AG$9:AG$28),VLOOKUP($AW69,'6. Patients'!$C$44:$AQ$73,COLUMNS('6. Patients'!$C$9:AC$9),0))</f>
        <v>#VALUE!</v>
      </c>
      <c r="BU69" s="105" t="e">
        <f>-MIN(SUMPRODUCT(--($E$9:$E$28&lt;=BU$33),--($B$9:$B$28=$J$65),--($F$9:$F$28&gt;=BU$33),--($C$9:$C$28=$AW69),$H$9:$H$28,AH$9:AH$28),VLOOKUP($AW69,'6. Patients'!$C$44:$AQ$73,COLUMNS('6. Patients'!$C$9:AD$9),0))</f>
        <v>#VALUE!</v>
      </c>
      <c r="BV69" s="105" t="e">
        <f>-MIN(SUMPRODUCT(--($E$9:$E$28&lt;=BV$33),--($B$9:$B$28=$J$65),--($F$9:$F$28&gt;=BV$33),--($C$9:$C$28=$AW69),$H$9:$H$28,AI$9:AI$28),VLOOKUP($AW69,'6. Patients'!$C$44:$AQ$73,COLUMNS('6. Patients'!$C$9:AE$9),0))</f>
        <v>#VALUE!</v>
      </c>
      <c r="BW69" s="105" t="e">
        <f>-MIN(SUMPRODUCT(--($E$9:$E$28&lt;=BW$33),--($B$9:$B$28=$J$65),--($F$9:$F$28&gt;=BW$33),--($C$9:$C$28=$AW69),$H$9:$H$28,AJ$9:AJ$28),VLOOKUP($AW69,'6. Patients'!$C$44:$AQ$73,COLUMNS('6. Patients'!$C$9:AF$9),0))</f>
        <v>#VALUE!</v>
      </c>
      <c r="BX69" s="105" t="e">
        <f>-MIN(SUMPRODUCT(--($E$9:$E$28&lt;=BX$33),--($B$9:$B$28=$J$65),--($F$9:$F$28&gt;=BX$33),--($C$9:$C$28=$AW69),$H$9:$H$28,AK$9:AK$28),VLOOKUP($AW69,'6. Patients'!$C$44:$AQ$73,COLUMNS('6. Patients'!$C$9:AG$9),0))</f>
        <v>#VALUE!</v>
      </c>
      <c r="BY69" s="105" t="e">
        <f>-MIN(SUMPRODUCT(--($E$9:$E$28&lt;=BY$33),--($B$9:$B$28=$J$65),--($F$9:$F$28&gt;=BY$33),--($C$9:$C$28=$AW69),$H$9:$H$28,AL$9:AL$28),VLOOKUP($AW69,'6. Patients'!$C$44:$AQ$73,COLUMNS('6. Patients'!$C$9:AH$9),0))</f>
        <v>#VALUE!</v>
      </c>
      <c r="BZ69" s="105" t="e">
        <f>-MIN(SUMPRODUCT(--($E$9:$E$28&lt;=BZ$33),--($B$9:$B$28=$J$65),--($F$9:$F$28&gt;=BZ$33),--($C$9:$C$28=$AW69),$H$9:$H$28,AM$9:AM$28),VLOOKUP($AW69,'6. Patients'!$C$44:$AQ$73,COLUMNS('6. Patients'!$C$9:AI$9),0))</f>
        <v>#VALUE!</v>
      </c>
      <c r="CA69" s="105" t="e">
        <f>-MIN(SUMPRODUCT(--($E$9:$E$28&lt;=CA$33),--($B$9:$B$28=$J$65),--($F$9:$F$28&gt;=CA$33),--($C$9:$C$28=$AW69),$H$9:$H$28,AN$9:AN$28),VLOOKUP($AW69,'6. Patients'!$C$44:$AQ$73,COLUMNS('6. Patients'!$C$9:AJ$9),0))</f>
        <v>#VALUE!</v>
      </c>
      <c r="CB69" s="105" t="e">
        <f>-MIN(SUMPRODUCT(--($E$9:$E$28&lt;=CB$33),--($B$9:$B$28=$J$65),--($F$9:$F$28&gt;=CB$33),--($C$9:$C$28=$AW69),$H$9:$H$28,AO$9:AO$28),VLOOKUP($AW69,'6. Patients'!$C$44:$AQ$73,COLUMNS('6. Patients'!$C$9:AK$9),0))</f>
        <v>#VALUE!</v>
      </c>
      <c r="CC69" s="105" t="e">
        <f>-MIN(SUMPRODUCT(--($E$9:$E$28&lt;=CC$33),--($B$9:$B$28=$J$65),--($F$9:$F$28&gt;=CC$33),--($C$9:$C$28=$AW69),$H$9:$H$28,AP$9:AP$28),VLOOKUP($AW69,'6. Patients'!$C$44:$AQ$73,COLUMNS('6. Patients'!$C$9:AL$9),0))</f>
        <v>#VALUE!</v>
      </c>
      <c r="CD69" s="105" t="e">
        <f>-MIN(SUMPRODUCT(--($E$9:$E$28&lt;=CD$33),--($B$9:$B$28=$J$65),--($F$9:$F$28&gt;=CD$33),--($C$9:$C$28=$AW69),$H$9:$H$28,AQ$9:AQ$28),VLOOKUP($AW69,'6. Patients'!$C$44:$AQ$73,COLUMNS('6. Patients'!$C$9:AM$9),0))</f>
        <v>#VALUE!</v>
      </c>
      <c r="CE69" s="105" t="e">
        <f>-MIN(SUMPRODUCT(--($E$9:$E$28&lt;=CE$33),--($B$9:$B$28=$J$65),--($F$9:$F$28&gt;=CE$33),--($C$9:$C$28=$AW69),$H$9:$H$28,AR$9:AR$28),VLOOKUP($AW69,'6. Patients'!$C$44:$AQ$73,COLUMNS('6. Patients'!$C$9:AN$9),0))</f>
        <v>#VALUE!</v>
      </c>
      <c r="CF69" s="105" t="e">
        <f>-MIN(SUMPRODUCT(--($E$9:$E$28&lt;=CF$33),--($B$9:$B$28=$J$65),--($F$9:$F$28&gt;=CF$33),--($C$9:$C$28=$AW69),$H$9:$H$28,AS$9:AS$28),VLOOKUP($AW69,'6. Patients'!$C$44:$AQ$73,COLUMNS('6. Patients'!$C$9:AO$9),0))</f>
        <v>#VALUE!</v>
      </c>
      <c r="CG69" s="105" t="e">
        <f>-MIN(SUMPRODUCT(--($E$9:$E$28&lt;=CG$33),--($B$9:$B$28=$J$65),--($F$9:$F$28&gt;=CG$33),--($C$9:$C$28=$AW69),$H$9:$H$28,AT$9:AT$28),VLOOKUP($AW69,'6. Patients'!$C$44:$AQ$73,COLUMNS('6. Patients'!$C$9:AP$9),0))</f>
        <v>#VALUE!</v>
      </c>
      <c r="CI69" s="16" t="str">
        <f t="shared" si="127"/>
        <v/>
      </c>
      <c r="CJ69" s="105">
        <f t="shared" si="128"/>
        <v>0</v>
      </c>
      <c r="CK69" s="105">
        <f t="shared" si="129"/>
        <v>0</v>
      </c>
      <c r="CL69" s="105">
        <f t="shared" si="130"/>
        <v>0</v>
      </c>
      <c r="CM69" s="105">
        <f t="shared" si="131"/>
        <v>0</v>
      </c>
      <c r="CN69" s="105">
        <f t="shared" si="132"/>
        <v>0</v>
      </c>
      <c r="CO69" s="105">
        <f t="shared" si="133"/>
        <v>0</v>
      </c>
      <c r="CP69" s="105">
        <f t="shared" si="134"/>
        <v>0</v>
      </c>
      <c r="CQ69" s="105">
        <f t="shared" si="135"/>
        <v>0</v>
      </c>
      <c r="CR69" s="105">
        <f t="shared" si="136"/>
        <v>0</v>
      </c>
      <c r="CS69" s="105">
        <f t="shared" si="137"/>
        <v>0</v>
      </c>
      <c r="CT69" s="105">
        <f t="shared" si="138"/>
        <v>0</v>
      </c>
      <c r="CU69" s="105">
        <f t="shared" si="139"/>
        <v>0</v>
      </c>
      <c r="CV69" s="105">
        <f t="shared" si="140"/>
        <v>0</v>
      </c>
      <c r="CW69" s="105">
        <f t="shared" si="141"/>
        <v>0</v>
      </c>
      <c r="CX69" s="105">
        <f t="shared" si="142"/>
        <v>0</v>
      </c>
      <c r="CY69" s="105">
        <f t="shared" si="143"/>
        <v>0</v>
      </c>
      <c r="CZ69" s="105">
        <f t="shared" si="144"/>
        <v>0</v>
      </c>
      <c r="DA69" s="105">
        <f t="shared" si="145"/>
        <v>0</v>
      </c>
      <c r="DB69" s="105">
        <f t="shared" si="146"/>
        <v>0</v>
      </c>
      <c r="DC69" s="105">
        <f t="shared" si="147"/>
        <v>0</v>
      </c>
      <c r="DD69" s="105">
        <f t="shared" si="148"/>
        <v>0</v>
      </c>
      <c r="DE69" s="105">
        <f t="shared" si="149"/>
        <v>0</v>
      </c>
      <c r="DF69" s="105">
        <f t="shared" si="150"/>
        <v>0</v>
      </c>
      <c r="DG69" s="105">
        <f t="shared" si="151"/>
        <v>0</v>
      </c>
      <c r="DH69" s="105">
        <f t="shared" si="152"/>
        <v>0</v>
      </c>
      <c r="DI69" s="105">
        <f t="shared" si="153"/>
        <v>0</v>
      </c>
      <c r="DJ69" s="105">
        <f t="shared" si="154"/>
        <v>0</v>
      </c>
      <c r="DK69" s="105">
        <f t="shared" si="155"/>
        <v>0</v>
      </c>
      <c r="DL69" s="105">
        <f t="shared" si="156"/>
        <v>0</v>
      </c>
      <c r="DM69" s="105">
        <f t="shared" si="157"/>
        <v>0</v>
      </c>
      <c r="DN69" s="105">
        <f t="shared" si="158"/>
        <v>0</v>
      </c>
      <c r="DO69" s="105">
        <f t="shared" si="159"/>
        <v>0</v>
      </c>
      <c r="DP69" s="105">
        <f t="shared" si="160"/>
        <v>0</v>
      </c>
      <c r="DQ69" s="105">
        <f t="shared" si="161"/>
        <v>0</v>
      </c>
      <c r="DR69" s="105">
        <f t="shared" si="162"/>
        <v>0</v>
      </c>
      <c r="DS69" s="105">
        <f t="shared" si="163"/>
        <v>0</v>
      </c>
    </row>
    <row r="70" spans="10:123" x14ac:dyDescent="0.3">
      <c r="J70" s="16" t="str">
        <f>'6. Patients'!C48</f>
        <v/>
      </c>
      <c r="K70" s="16"/>
      <c r="L70" s="208" t="e">
        <f t="shared" si="90"/>
        <v>#VALUE!</v>
      </c>
      <c r="M70" s="208" t="e">
        <f t="shared" si="91"/>
        <v>#VALUE!</v>
      </c>
      <c r="N70" s="208" t="e">
        <f t="shared" si="92"/>
        <v>#VALUE!</v>
      </c>
      <c r="O70" s="208" t="e">
        <f t="shared" si="93"/>
        <v>#VALUE!</v>
      </c>
      <c r="P70" s="208" t="e">
        <f t="shared" si="94"/>
        <v>#VALUE!</v>
      </c>
      <c r="Q70" s="208" t="e">
        <f t="shared" si="95"/>
        <v>#VALUE!</v>
      </c>
      <c r="R70" s="208" t="e">
        <f t="shared" si="96"/>
        <v>#VALUE!</v>
      </c>
      <c r="S70" s="208" t="e">
        <f t="shared" si="97"/>
        <v>#VALUE!</v>
      </c>
      <c r="T70" s="208" t="e">
        <f t="shared" si="98"/>
        <v>#VALUE!</v>
      </c>
      <c r="U70" s="208" t="e">
        <f t="shared" si="99"/>
        <v>#VALUE!</v>
      </c>
      <c r="V70" s="208" t="e">
        <f t="shared" si="100"/>
        <v>#VALUE!</v>
      </c>
      <c r="W70" s="208" t="e">
        <f t="shared" si="101"/>
        <v>#VALUE!</v>
      </c>
      <c r="X70" s="208" t="e">
        <f t="shared" si="102"/>
        <v>#VALUE!</v>
      </c>
      <c r="Y70" s="208" t="e">
        <f t="shared" si="103"/>
        <v>#VALUE!</v>
      </c>
      <c r="Z70" s="208" t="e">
        <f t="shared" si="104"/>
        <v>#VALUE!</v>
      </c>
      <c r="AA70" s="208" t="e">
        <f t="shared" si="105"/>
        <v>#VALUE!</v>
      </c>
      <c r="AB70" s="208" t="e">
        <f t="shared" si="106"/>
        <v>#VALUE!</v>
      </c>
      <c r="AC70" s="208" t="e">
        <f t="shared" si="107"/>
        <v>#VALUE!</v>
      </c>
      <c r="AD70" s="208" t="e">
        <f t="shared" si="108"/>
        <v>#VALUE!</v>
      </c>
      <c r="AE70" s="208" t="e">
        <f t="shared" si="109"/>
        <v>#VALUE!</v>
      </c>
      <c r="AF70" s="208" t="e">
        <f t="shared" si="110"/>
        <v>#VALUE!</v>
      </c>
      <c r="AG70" s="208" t="e">
        <f t="shared" si="111"/>
        <v>#VALUE!</v>
      </c>
      <c r="AH70" s="208" t="e">
        <f t="shared" si="112"/>
        <v>#VALUE!</v>
      </c>
      <c r="AI70" s="208" t="e">
        <f t="shared" si="113"/>
        <v>#VALUE!</v>
      </c>
      <c r="AJ70" s="208" t="e">
        <f t="shared" si="114"/>
        <v>#VALUE!</v>
      </c>
      <c r="AK70" s="208" t="e">
        <f t="shared" si="115"/>
        <v>#VALUE!</v>
      </c>
      <c r="AL70" s="208" t="e">
        <f t="shared" si="116"/>
        <v>#VALUE!</v>
      </c>
      <c r="AM70" s="208" t="e">
        <f t="shared" si="117"/>
        <v>#VALUE!</v>
      </c>
      <c r="AN70" s="208" t="e">
        <f t="shared" si="118"/>
        <v>#VALUE!</v>
      </c>
      <c r="AO70" s="208" t="e">
        <f t="shared" si="119"/>
        <v>#VALUE!</v>
      </c>
      <c r="AP70" s="208" t="e">
        <f t="shared" si="120"/>
        <v>#VALUE!</v>
      </c>
      <c r="AQ70" s="208" t="e">
        <f t="shared" si="121"/>
        <v>#VALUE!</v>
      </c>
      <c r="AR70" s="208" t="e">
        <f t="shared" si="122"/>
        <v>#VALUE!</v>
      </c>
      <c r="AS70" s="208" t="e">
        <f t="shared" si="123"/>
        <v>#VALUE!</v>
      </c>
      <c r="AT70" s="208" t="e">
        <f t="shared" si="124"/>
        <v>#VALUE!</v>
      </c>
      <c r="AU70" s="208" t="e">
        <f t="shared" si="125"/>
        <v>#VALUE!</v>
      </c>
      <c r="AW70" s="16" t="str">
        <f t="shared" si="126"/>
        <v/>
      </c>
      <c r="AX70" s="105" t="e">
        <f>-MIN(SUMPRODUCT(--($E$9:$E$28&lt;=AX$33),--($B$9:$B$28=$J$65),--($F$9:$F$28&gt;=AX$33),--($C$9:$C$28=$AW70),$H$9:$H$28,K$9:K$28),VLOOKUP($AW70,'6. Patients'!$C$44:$AQ$73,COLUMNS('6. Patients'!$C$9:G$9),0))</f>
        <v>#VALUE!</v>
      </c>
      <c r="AY70" s="105" t="e">
        <f>-MIN(SUMPRODUCT(--($E$9:$E$28&lt;=AY$33),--($B$9:$B$28=$J$65),--($F$9:$F$28&gt;=AY$33),--($C$9:$C$28=$AW70),$H$9:$H$28,L$9:L$28),VLOOKUP($AW70,'6. Patients'!$C$44:$AQ$73,COLUMNS('6. Patients'!$C$9:H$9),0))</f>
        <v>#VALUE!</v>
      </c>
      <c r="AZ70" s="105" t="e">
        <f>-MIN(SUMPRODUCT(--($E$9:$E$28&lt;=AZ$33),--($B$9:$B$28=$J$65),--($F$9:$F$28&gt;=AZ$33),--($C$9:$C$28=$AW70),$H$9:$H$28,M$9:M$28),VLOOKUP($AW70,'6. Patients'!$C$44:$AQ$73,COLUMNS('6. Patients'!$C$9:I$9),0))</f>
        <v>#VALUE!</v>
      </c>
      <c r="BA70" s="105" t="e">
        <f>-MIN(SUMPRODUCT(--($E$9:$E$28&lt;=BA$33),--($B$9:$B$28=$J$65),--($F$9:$F$28&gt;=BA$33),--($C$9:$C$28=$AW70),$H$9:$H$28,N$9:N$28),VLOOKUP($AW70,'6. Patients'!$C$44:$AQ$73,COLUMNS('6. Patients'!$C$9:J$9),0))</f>
        <v>#VALUE!</v>
      </c>
      <c r="BB70" s="105" t="e">
        <f>-MIN(SUMPRODUCT(--($E$9:$E$28&lt;=BB$33),--($B$9:$B$28=$J$65),--($F$9:$F$28&gt;=BB$33),--($C$9:$C$28=$AW70),$H$9:$H$28,O$9:O$28),VLOOKUP($AW70,'6. Patients'!$C$44:$AQ$73,COLUMNS('6. Patients'!$C$9:K$9),0))</f>
        <v>#VALUE!</v>
      </c>
      <c r="BC70" s="105" t="e">
        <f>-MIN(SUMPRODUCT(--($E$9:$E$28&lt;=BC$33),--($B$9:$B$28=$J$65),--($F$9:$F$28&gt;=BC$33),--($C$9:$C$28=$AW70),$H$9:$H$28,P$9:P$28),VLOOKUP($AW70,'6. Patients'!$C$44:$AQ$73,COLUMNS('6. Patients'!$C$9:L$9),0))</f>
        <v>#VALUE!</v>
      </c>
      <c r="BD70" s="105" t="e">
        <f>-MIN(SUMPRODUCT(--($E$9:$E$28&lt;=BD$33),--($B$9:$B$28=$J$65),--($F$9:$F$28&gt;=BD$33),--($C$9:$C$28=$AW70),$H$9:$H$28,Q$9:Q$28),VLOOKUP($AW70,'6. Patients'!$C$44:$AQ$73,COLUMNS('6. Patients'!$C$9:M$9),0))</f>
        <v>#VALUE!</v>
      </c>
      <c r="BE70" s="105" t="e">
        <f>-MIN(SUMPRODUCT(--($E$9:$E$28&lt;=BE$33),--($B$9:$B$28=$J$65),--($F$9:$F$28&gt;=BE$33),--($C$9:$C$28=$AW70),$H$9:$H$28,R$9:R$28),VLOOKUP($AW70,'6. Patients'!$C$44:$AQ$73,COLUMNS('6. Patients'!$C$9:N$9),0))</f>
        <v>#VALUE!</v>
      </c>
      <c r="BF70" s="105" t="e">
        <f>-MIN(SUMPRODUCT(--($E$9:$E$28&lt;=BF$33),--($B$9:$B$28=$J$65),--($F$9:$F$28&gt;=BF$33),--($C$9:$C$28=$AW70),$H$9:$H$28,S$9:S$28),VLOOKUP($AW70,'6. Patients'!$C$44:$AQ$73,COLUMNS('6. Patients'!$C$9:O$9),0))</f>
        <v>#VALUE!</v>
      </c>
      <c r="BG70" s="105" t="e">
        <f>-MIN(SUMPRODUCT(--($E$9:$E$28&lt;=BG$33),--($B$9:$B$28=$J$65),--($F$9:$F$28&gt;=BG$33),--($C$9:$C$28=$AW70),$H$9:$H$28,T$9:T$28),VLOOKUP($AW70,'6. Patients'!$C$44:$AQ$73,COLUMNS('6. Patients'!$C$9:P$9),0))</f>
        <v>#VALUE!</v>
      </c>
      <c r="BH70" s="105" t="e">
        <f>-MIN(SUMPRODUCT(--($E$9:$E$28&lt;=BH$33),--($B$9:$B$28=$J$65),--($F$9:$F$28&gt;=BH$33),--($C$9:$C$28=$AW70),$H$9:$H$28,U$9:U$28),VLOOKUP($AW70,'6. Patients'!$C$44:$AQ$73,COLUMNS('6. Patients'!$C$9:Q$9),0))</f>
        <v>#VALUE!</v>
      </c>
      <c r="BI70" s="105" t="e">
        <f>-MIN(SUMPRODUCT(--($E$9:$E$28&lt;=BI$33),--($B$9:$B$28=$J$65),--($F$9:$F$28&gt;=BI$33),--($C$9:$C$28=$AW70),$H$9:$H$28,V$9:V$28),VLOOKUP($AW70,'6. Patients'!$C$44:$AQ$73,COLUMNS('6. Patients'!$C$9:R$9),0))</f>
        <v>#VALUE!</v>
      </c>
      <c r="BJ70" s="105" t="e">
        <f>-MIN(SUMPRODUCT(--($E$9:$E$28&lt;=BJ$33),--($B$9:$B$28=$J$65),--($F$9:$F$28&gt;=BJ$33),--($C$9:$C$28=$AW70),$H$9:$H$28,W$9:W$28),VLOOKUP($AW70,'6. Patients'!$C$44:$AQ$73,COLUMNS('6. Patients'!$C$9:S$9),0))</f>
        <v>#VALUE!</v>
      </c>
      <c r="BK70" s="105" t="e">
        <f>-MIN(SUMPRODUCT(--($E$9:$E$28&lt;=BK$33),--($B$9:$B$28=$J$65),--($F$9:$F$28&gt;=BK$33),--($C$9:$C$28=$AW70),$H$9:$H$28,X$9:X$28),VLOOKUP($AW70,'6. Patients'!$C$44:$AQ$73,COLUMNS('6. Patients'!$C$9:T$9),0))</f>
        <v>#VALUE!</v>
      </c>
      <c r="BL70" s="105" t="e">
        <f>-MIN(SUMPRODUCT(--($E$9:$E$28&lt;=BL$33),--($B$9:$B$28=$J$65),--($F$9:$F$28&gt;=BL$33),--($C$9:$C$28=$AW70),$H$9:$H$28,Y$9:Y$28),VLOOKUP($AW70,'6. Patients'!$C$44:$AQ$73,COLUMNS('6. Patients'!$C$9:U$9),0))</f>
        <v>#VALUE!</v>
      </c>
      <c r="BM70" s="105" t="e">
        <f>-MIN(SUMPRODUCT(--($E$9:$E$28&lt;=BM$33),--($B$9:$B$28=$J$65),--($F$9:$F$28&gt;=BM$33),--($C$9:$C$28=$AW70),$H$9:$H$28,Z$9:Z$28),VLOOKUP($AW70,'6. Patients'!$C$44:$AQ$73,COLUMNS('6. Patients'!$C$9:V$9),0))</f>
        <v>#VALUE!</v>
      </c>
      <c r="BN70" s="105" t="e">
        <f>-MIN(SUMPRODUCT(--($E$9:$E$28&lt;=BN$33),--($B$9:$B$28=$J$65),--($F$9:$F$28&gt;=BN$33),--($C$9:$C$28=$AW70),$H$9:$H$28,AA$9:AA$28),VLOOKUP($AW70,'6. Patients'!$C$44:$AQ$73,COLUMNS('6. Patients'!$C$9:W$9),0))</f>
        <v>#VALUE!</v>
      </c>
      <c r="BO70" s="105" t="e">
        <f>-MIN(SUMPRODUCT(--($E$9:$E$28&lt;=BO$33),--($B$9:$B$28=$J$65),--($F$9:$F$28&gt;=BO$33),--($C$9:$C$28=$AW70),$H$9:$H$28,AB$9:AB$28),VLOOKUP($AW70,'6. Patients'!$C$44:$AQ$73,COLUMNS('6. Patients'!$C$9:X$9),0))</f>
        <v>#VALUE!</v>
      </c>
      <c r="BP70" s="105" t="e">
        <f>-MIN(SUMPRODUCT(--($E$9:$E$28&lt;=BP$33),--($B$9:$B$28=$J$65),--($F$9:$F$28&gt;=BP$33),--($C$9:$C$28=$AW70),$H$9:$H$28,AC$9:AC$28),VLOOKUP($AW70,'6. Patients'!$C$44:$AQ$73,COLUMNS('6. Patients'!$C$9:Y$9),0))</f>
        <v>#VALUE!</v>
      </c>
      <c r="BQ70" s="105" t="e">
        <f>-MIN(SUMPRODUCT(--($E$9:$E$28&lt;=BQ$33),--($B$9:$B$28=$J$65),--($F$9:$F$28&gt;=BQ$33),--($C$9:$C$28=$AW70),$H$9:$H$28,AD$9:AD$28),VLOOKUP($AW70,'6. Patients'!$C$44:$AQ$73,COLUMNS('6. Patients'!$C$9:Z$9),0))</f>
        <v>#VALUE!</v>
      </c>
      <c r="BR70" s="105" t="e">
        <f>-MIN(SUMPRODUCT(--($E$9:$E$28&lt;=BR$33),--($B$9:$B$28=$J$65),--($F$9:$F$28&gt;=BR$33),--($C$9:$C$28=$AW70),$H$9:$H$28,AE$9:AE$28),VLOOKUP($AW70,'6. Patients'!$C$44:$AQ$73,COLUMNS('6. Patients'!$C$9:AA$9),0))</f>
        <v>#VALUE!</v>
      </c>
      <c r="BS70" s="105" t="e">
        <f>-MIN(SUMPRODUCT(--($E$9:$E$28&lt;=BS$33),--($B$9:$B$28=$J$65),--($F$9:$F$28&gt;=BS$33),--($C$9:$C$28=$AW70),$H$9:$H$28,AF$9:AF$28),VLOOKUP($AW70,'6. Patients'!$C$44:$AQ$73,COLUMNS('6. Patients'!$C$9:AB$9),0))</f>
        <v>#VALUE!</v>
      </c>
      <c r="BT70" s="105" t="e">
        <f>-MIN(SUMPRODUCT(--($E$9:$E$28&lt;=BT$33),--($B$9:$B$28=$J$65),--($F$9:$F$28&gt;=BT$33),--($C$9:$C$28=$AW70),$H$9:$H$28,AG$9:AG$28),VLOOKUP($AW70,'6. Patients'!$C$44:$AQ$73,COLUMNS('6. Patients'!$C$9:AC$9),0))</f>
        <v>#VALUE!</v>
      </c>
      <c r="BU70" s="105" t="e">
        <f>-MIN(SUMPRODUCT(--($E$9:$E$28&lt;=BU$33),--($B$9:$B$28=$J$65),--($F$9:$F$28&gt;=BU$33),--($C$9:$C$28=$AW70),$H$9:$H$28,AH$9:AH$28),VLOOKUP($AW70,'6. Patients'!$C$44:$AQ$73,COLUMNS('6. Patients'!$C$9:AD$9),0))</f>
        <v>#VALUE!</v>
      </c>
      <c r="BV70" s="105" t="e">
        <f>-MIN(SUMPRODUCT(--($E$9:$E$28&lt;=BV$33),--($B$9:$B$28=$J$65),--($F$9:$F$28&gt;=BV$33),--($C$9:$C$28=$AW70),$H$9:$H$28,AI$9:AI$28),VLOOKUP($AW70,'6. Patients'!$C$44:$AQ$73,COLUMNS('6. Patients'!$C$9:AE$9),0))</f>
        <v>#VALUE!</v>
      </c>
      <c r="BW70" s="105" t="e">
        <f>-MIN(SUMPRODUCT(--($E$9:$E$28&lt;=BW$33),--($B$9:$B$28=$J$65),--($F$9:$F$28&gt;=BW$33),--($C$9:$C$28=$AW70),$H$9:$H$28,AJ$9:AJ$28),VLOOKUP($AW70,'6. Patients'!$C$44:$AQ$73,COLUMNS('6. Patients'!$C$9:AF$9),0))</f>
        <v>#VALUE!</v>
      </c>
      <c r="BX70" s="105" t="e">
        <f>-MIN(SUMPRODUCT(--($E$9:$E$28&lt;=BX$33),--($B$9:$B$28=$J$65),--($F$9:$F$28&gt;=BX$33),--($C$9:$C$28=$AW70),$H$9:$H$28,AK$9:AK$28),VLOOKUP($AW70,'6. Patients'!$C$44:$AQ$73,COLUMNS('6. Patients'!$C$9:AG$9),0))</f>
        <v>#VALUE!</v>
      </c>
      <c r="BY70" s="105" t="e">
        <f>-MIN(SUMPRODUCT(--($E$9:$E$28&lt;=BY$33),--($B$9:$B$28=$J$65),--($F$9:$F$28&gt;=BY$33),--($C$9:$C$28=$AW70),$H$9:$H$28,AL$9:AL$28),VLOOKUP($AW70,'6. Patients'!$C$44:$AQ$73,COLUMNS('6. Patients'!$C$9:AH$9),0))</f>
        <v>#VALUE!</v>
      </c>
      <c r="BZ70" s="105" t="e">
        <f>-MIN(SUMPRODUCT(--($E$9:$E$28&lt;=BZ$33),--($B$9:$B$28=$J$65),--($F$9:$F$28&gt;=BZ$33),--($C$9:$C$28=$AW70),$H$9:$H$28,AM$9:AM$28),VLOOKUP($AW70,'6. Patients'!$C$44:$AQ$73,COLUMNS('6. Patients'!$C$9:AI$9),0))</f>
        <v>#VALUE!</v>
      </c>
      <c r="CA70" s="105" t="e">
        <f>-MIN(SUMPRODUCT(--($E$9:$E$28&lt;=CA$33),--($B$9:$B$28=$J$65),--($F$9:$F$28&gt;=CA$33),--($C$9:$C$28=$AW70),$H$9:$H$28,AN$9:AN$28),VLOOKUP($AW70,'6. Patients'!$C$44:$AQ$73,COLUMNS('6. Patients'!$C$9:AJ$9),0))</f>
        <v>#VALUE!</v>
      </c>
      <c r="CB70" s="105" t="e">
        <f>-MIN(SUMPRODUCT(--($E$9:$E$28&lt;=CB$33),--($B$9:$B$28=$J$65),--($F$9:$F$28&gt;=CB$33),--($C$9:$C$28=$AW70),$H$9:$H$28,AO$9:AO$28),VLOOKUP($AW70,'6. Patients'!$C$44:$AQ$73,COLUMNS('6. Patients'!$C$9:AK$9),0))</f>
        <v>#VALUE!</v>
      </c>
      <c r="CC70" s="105" t="e">
        <f>-MIN(SUMPRODUCT(--($E$9:$E$28&lt;=CC$33),--($B$9:$B$28=$J$65),--($F$9:$F$28&gt;=CC$33),--($C$9:$C$28=$AW70),$H$9:$H$28,AP$9:AP$28),VLOOKUP($AW70,'6. Patients'!$C$44:$AQ$73,COLUMNS('6. Patients'!$C$9:AL$9),0))</f>
        <v>#VALUE!</v>
      </c>
      <c r="CD70" s="105" t="e">
        <f>-MIN(SUMPRODUCT(--($E$9:$E$28&lt;=CD$33),--($B$9:$B$28=$J$65),--($F$9:$F$28&gt;=CD$33),--($C$9:$C$28=$AW70),$H$9:$H$28,AQ$9:AQ$28),VLOOKUP($AW70,'6. Patients'!$C$44:$AQ$73,COLUMNS('6. Patients'!$C$9:AM$9),0))</f>
        <v>#VALUE!</v>
      </c>
      <c r="CE70" s="105" t="e">
        <f>-MIN(SUMPRODUCT(--($E$9:$E$28&lt;=CE$33),--($B$9:$B$28=$J$65),--($F$9:$F$28&gt;=CE$33),--($C$9:$C$28=$AW70),$H$9:$H$28,AR$9:AR$28),VLOOKUP($AW70,'6. Patients'!$C$44:$AQ$73,COLUMNS('6. Patients'!$C$9:AN$9),0))</f>
        <v>#VALUE!</v>
      </c>
      <c r="CF70" s="105" t="e">
        <f>-MIN(SUMPRODUCT(--($E$9:$E$28&lt;=CF$33),--($B$9:$B$28=$J$65),--($F$9:$F$28&gt;=CF$33),--($C$9:$C$28=$AW70),$H$9:$H$28,AS$9:AS$28),VLOOKUP($AW70,'6. Patients'!$C$44:$AQ$73,COLUMNS('6. Patients'!$C$9:AO$9),0))</f>
        <v>#VALUE!</v>
      </c>
      <c r="CG70" s="105" t="e">
        <f>-MIN(SUMPRODUCT(--($E$9:$E$28&lt;=CG$33),--($B$9:$B$28=$J$65),--($F$9:$F$28&gt;=CG$33),--($C$9:$C$28=$AW70),$H$9:$H$28,AT$9:AT$28),VLOOKUP($AW70,'6. Patients'!$C$44:$AQ$73,COLUMNS('6. Patients'!$C$9:AP$9),0))</f>
        <v>#VALUE!</v>
      </c>
      <c r="CI70" s="16" t="str">
        <f t="shared" si="127"/>
        <v/>
      </c>
      <c r="CJ70" s="105">
        <f t="shared" si="128"/>
        <v>0</v>
      </c>
      <c r="CK70" s="105">
        <f t="shared" si="129"/>
        <v>0</v>
      </c>
      <c r="CL70" s="105">
        <f t="shared" si="130"/>
        <v>0</v>
      </c>
      <c r="CM70" s="105">
        <f t="shared" si="131"/>
        <v>0</v>
      </c>
      <c r="CN70" s="105">
        <f t="shared" si="132"/>
        <v>0</v>
      </c>
      <c r="CO70" s="105">
        <f t="shared" si="133"/>
        <v>0</v>
      </c>
      <c r="CP70" s="105">
        <f t="shared" si="134"/>
        <v>0</v>
      </c>
      <c r="CQ70" s="105">
        <f t="shared" si="135"/>
        <v>0</v>
      </c>
      <c r="CR70" s="105">
        <f t="shared" si="136"/>
        <v>0</v>
      </c>
      <c r="CS70" s="105">
        <f t="shared" si="137"/>
        <v>0</v>
      </c>
      <c r="CT70" s="105">
        <f t="shared" si="138"/>
        <v>0</v>
      </c>
      <c r="CU70" s="105">
        <f t="shared" si="139"/>
        <v>0</v>
      </c>
      <c r="CV70" s="105">
        <f t="shared" si="140"/>
        <v>0</v>
      </c>
      <c r="CW70" s="105">
        <f t="shared" si="141"/>
        <v>0</v>
      </c>
      <c r="CX70" s="105">
        <f t="shared" si="142"/>
        <v>0</v>
      </c>
      <c r="CY70" s="105">
        <f t="shared" si="143"/>
        <v>0</v>
      </c>
      <c r="CZ70" s="105">
        <f t="shared" si="144"/>
        <v>0</v>
      </c>
      <c r="DA70" s="105">
        <f t="shared" si="145"/>
        <v>0</v>
      </c>
      <c r="DB70" s="105">
        <f t="shared" si="146"/>
        <v>0</v>
      </c>
      <c r="DC70" s="105">
        <f t="shared" si="147"/>
        <v>0</v>
      </c>
      <c r="DD70" s="105">
        <f t="shared" si="148"/>
        <v>0</v>
      </c>
      <c r="DE70" s="105">
        <f t="shared" si="149"/>
        <v>0</v>
      </c>
      <c r="DF70" s="105">
        <f t="shared" si="150"/>
        <v>0</v>
      </c>
      <c r="DG70" s="105">
        <f t="shared" si="151"/>
        <v>0</v>
      </c>
      <c r="DH70" s="105">
        <f t="shared" si="152"/>
        <v>0</v>
      </c>
      <c r="DI70" s="105">
        <f t="shared" si="153"/>
        <v>0</v>
      </c>
      <c r="DJ70" s="105">
        <f t="shared" si="154"/>
        <v>0</v>
      </c>
      <c r="DK70" s="105">
        <f t="shared" si="155"/>
        <v>0</v>
      </c>
      <c r="DL70" s="105">
        <f t="shared" si="156"/>
        <v>0</v>
      </c>
      <c r="DM70" s="105">
        <f t="shared" si="157"/>
        <v>0</v>
      </c>
      <c r="DN70" s="105">
        <f t="shared" si="158"/>
        <v>0</v>
      </c>
      <c r="DO70" s="105">
        <f t="shared" si="159"/>
        <v>0</v>
      </c>
      <c r="DP70" s="105">
        <f t="shared" si="160"/>
        <v>0</v>
      </c>
      <c r="DQ70" s="105">
        <f t="shared" si="161"/>
        <v>0</v>
      </c>
      <c r="DR70" s="105">
        <f t="shared" si="162"/>
        <v>0</v>
      </c>
      <c r="DS70" s="105">
        <f t="shared" si="163"/>
        <v>0</v>
      </c>
    </row>
    <row r="71" spans="10:123" x14ac:dyDescent="0.3">
      <c r="J71" s="16" t="str">
        <f>'6. Patients'!C49</f>
        <v/>
      </c>
      <c r="K71" s="16"/>
      <c r="L71" s="208" t="e">
        <f t="shared" si="90"/>
        <v>#VALUE!</v>
      </c>
      <c r="M71" s="208" t="e">
        <f t="shared" si="91"/>
        <v>#VALUE!</v>
      </c>
      <c r="N71" s="208" t="e">
        <f t="shared" si="92"/>
        <v>#VALUE!</v>
      </c>
      <c r="O71" s="208" t="e">
        <f t="shared" si="93"/>
        <v>#VALUE!</v>
      </c>
      <c r="P71" s="208" t="e">
        <f t="shared" si="94"/>
        <v>#VALUE!</v>
      </c>
      <c r="Q71" s="208" t="e">
        <f t="shared" si="95"/>
        <v>#VALUE!</v>
      </c>
      <c r="R71" s="208" t="e">
        <f t="shared" si="96"/>
        <v>#VALUE!</v>
      </c>
      <c r="S71" s="208" t="e">
        <f t="shared" si="97"/>
        <v>#VALUE!</v>
      </c>
      <c r="T71" s="208" t="e">
        <f t="shared" si="98"/>
        <v>#VALUE!</v>
      </c>
      <c r="U71" s="208" t="e">
        <f t="shared" si="99"/>
        <v>#VALUE!</v>
      </c>
      <c r="V71" s="208" t="e">
        <f t="shared" si="100"/>
        <v>#VALUE!</v>
      </c>
      <c r="W71" s="208" t="e">
        <f t="shared" si="101"/>
        <v>#VALUE!</v>
      </c>
      <c r="X71" s="208" t="e">
        <f t="shared" si="102"/>
        <v>#VALUE!</v>
      </c>
      <c r="Y71" s="208" t="e">
        <f t="shared" si="103"/>
        <v>#VALUE!</v>
      </c>
      <c r="Z71" s="208" t="e">
        <f t="shared" si="104"/>
        <v>#VALUE!</v>
      </c>
      <c r="AA71" s="208" t="e">
        <f t="shared" si="105"/>
        <v>#VALUE!</v>
      </c>
      <c r="AB71" s="208" t="e">
        <f t="shared" si="106"/>
        <v>#VALUE!</v>
      </c>
      <c r="AC71" s="208" t="e">
        <f t="shared" si="107"/>
        <v>#VALUE!</v>
      </c>
      <c r="AD71" s="208" t="e">
        <f t="shared" si="108"/>
        <v>#VALUE!</v>
      </c>
      <c r="AE71" s="208" t="e">
        <f t="shared" si="109"/>
        <v>#VALUE!</v>
      </c>
      <c r="AF71" s="208" t="e">
        <f t="shared" si="110"/>
        <v>#VALUE!</v>
      </c>
      <c r="AG71" s="208" t="e">
        <f t="shared" si="111"/>
        <v>#VALUE!</v>
      </c>
      <c r="AH71" s="208" t="e">
        <f t="shared" si="112"/>
        <v>#VALUE!</v>
      </c>
      <c r="AI71" s="208" t="e">
        <f t="shared" si="113"/>
        <v>#VALUE!</v>
      </c>
      <c r="AJ71" s="208" t="e">
        <f t="shared" si="114"/>
        <v>#VALUE!</v>
      </c>
      <c r="AK71" s="208" t="e">
        <f t="shared" si="115"/>
        <v>#VALUE!</v>
      </c>
      <c r="AL71" s="208" t="e">
        <f t="shared" si="116"/>
        <v>#VALUE!</v>
      </c>
      <c r="AM71" s="208" t="e">
        <f t="shared" si="117"/>
        <v>#VALUE!</v>
      </c>
      <c r="AN71" s="208" t="e">
        <f t="shared" si="118"/>
        <v>#VALUE!</v>
      </c>
      <c r="AO71" s="208" t="e">
        <f t="shared" si="119"/>
        <v>#VALUE!</v>
      </c>
      <c r="AP71" s="208" t="e">
        <f t="shared" si="120"/>
        <v>#VALUE!</v>
      </c>
      <c r="AQ71" s="208" t="e">
        <f t="shared" si="121"/>
        <v>#VALUE!</v>
      </c>
      <c r="AR71" s="208" t="e">
        <f t="shared" si="122"/>
        <v>#VALUE!</v>
      </c>
      <c r="AS71" s="208" t="e">
        <f t="shared" si="123"/>
        <v>#VALUE!</v>
      </c>
      <c r="AT71" s="208" t="e">
        <f t="shared" si="124"/>
        <v>#VALUE!</v>
      </c>
      <c r="AU71" s="208" t="e">
        <f t="shared" si="125"/>
        <v>#VALUE!</v>
      </c>
      <c r="AW71" s="16" t="str">
        <f t="shared" si="126"/>
        <v/>
      </c>
      <c r="AX71" s="105" t="e">
        <f>-MIN(SUMPRODUCT(--($E$9:$E$28&lt;=AX$33),--($B$9:$B$28=$J$65),--($F$9:$F$28&gt;=AX$33),--($C$9:$C$28=$AW71),$H$9:$H$28,K$9:K$28),VLOOKUP($AW71,'6. Patients'!$C$44:$AQ$73,COLUMNS('6. Patients'!$C$9:G$9),0))</f>
        <v>#VALUE!</v>
      </c>
      <c r="AY71" s="105" t="e">
        <f>-MIN(SUMPRODUCT(--($E$9:$E$28&lt;=AY$33),--($B$9:$B$28=$J$65),--($F$9:$F$28&gt;=AY$33),--($C$9:$C$28=$AW71),$H$9:$H$28,L$9:L$28),VLOOKUP($AW71,'6. Patients'!$C$44:$AQ$73,COLUMNS('6. Patients'!$C$9:H$9),0))</f>
        <v>#VALUE!</v>
      </c>
      <c r="AZ71" s="105" t="e">
        <f>-MIN(SUMPRODUCT(--($E$9:$E$28&lt;=AZ$33),--($B$9:$B$28=$J$65),--($F$9:$F$28&gt;=AZ$33),--($C$9:$C$28=$AW71),$H$9:$H$28,M$9:M$28),VLOOKUP($AW71,'6. Patients'!$C$44:$AQ$73,COLUMNS('6. Patients'!$C$9:I$9),0))</f>
        <v>#VALUE!</v>
      </c>
      <c r="BA71" s="105" t="e">
        <f>-MIN(SUMPRODUCT(--($E$9:$E$28&lt;=BA$33),--($B$9:$B$28=$J$65),--($F$9:$F$28&gt;=BA$33),--($C$9:$C$28=$AW71),$H$9:$H$28,N$9:N$28),VLOOKUP($AW71,'6. Patients'!$C$44:$AQ$73,COLUMNS('6. Patients'!$C$9:J$9),0))</f>
        <v>#VALUE!</v>
      </c>
      <c r="BB71" s="105" t="e">
        <f>-MIN(SUMPRODUCT(--($E$9:$E$28&lt;=BB$33),--($B$9:$B$28=$J$65),--($F$9:$F$28&gt;=BB$33),--($C$9:$C$28=$AW71),$H$9:$H$28,O$9:O$28),VLOOKUP($AW71,'6. Patients'!$C$44:$AQ$73,COLUMNS('6. Patients'!$C$9:K$9),0))</f>
        <v>#VALUE!</v>
      </c>
      <c r="BC71" s="105" t="e">
        <f>-MIN(SUMPRODUCT(--($E$9:$E$28&lt;=BC$33),--($B$9:$B$28=$J$65),--($F$9:$F$28&gt;=BC$33),--($C$9:$C$28=$AW71),$H$9:$H$28,P$9:P$28),VLOOKUP($AW71,'6. Patients'!$C$44:$AQ$73,COLUMNS('6. Patients'!$C$9:L$9),0))</f>
        <v>#VALUE!</v>
      </c>
      <c r="BD71" s="105" t="e">
        <f>-MIN(SUMPRODUCT(--($E$9:$E$28&lt;=BD$33),--($B$9:$B$28=$J$65),--($F$9:$F$28&gt;=BD$33),--($C$9:$C$28=$AW71),$H$9:$H$28,Q$9:Q$28),VLOOKUP($AW71,'6. Patients'!$C$44:$AQ$73,COLUMNS('6. Patients'!$C$9:M$9),0))</f>
        <v>#VALUE!</v>
      </c>
      <c r="BE71" s="105" t="e">
        <f>-MIN(SUMPRODUCT(--($E$9:$E$28&lt;=BE$33),--($B$9:$B$28=$J$65),--($F$9:$F$28&gt;=BE$33),--($C$9:$C$28=$AW71),$H$9:$H$28,R$9:R$28),VLOOKUP($AW71,'6. Patients'!$C$44:$AQ$73,COLUMNS('6. Patients'!$C$9:N$9),0))</f>
        <v>#VALUE!</v>
      </c>
      <c r="BF71" s="105" t="e">
        <f>-MIN(SUMPRODUCT(--($E$9:$E$28&lt;=BF$33),--($B$9:$B$28=$J$65),--($F$9:$F$28&gt;=BF$33),--($C$9:$C$28=$AW71),$H$9:$H$28,S$9:S$28),VLOOKUP($AW71,'6. Patients'!$C$44:$AQ$73,COLUMNS('6. Patients'!$C$9:O$9),0))</f>
        <v>#VALUE!</v>
      </c>
      <c r="BG71" s="105" t="e">
        <f>-MIN(SUMPRODUCT(--($E$9:$E$28&lt;=BG$33),--($B$9:$B$28=$J$65),--($F$9:$F$28&gt;=BG$33),--($C$9:$C$28=$AW71),$H$9:$H$28,T$9:T$28),VLOOKUP($AW71,'6. Patients'!$C$44:$AQ$73,COLUMNS('6. Patients'!$C$9:P$9),0))</f>
        <v>#VALUE!</v>
      </c>
      <c r="BH71" s="105" t="e">
        <f>-MIN(SUMPRODUCT(--($E$9:$E$28&lt;=BH$33),--($B$9:$B$28=$J$65),--($F$9:$F$28&gt;=BH$33),--($C$9:$C$28=$AW71),$H$9:$H$28,U$9:U$28),VLOOKUP($AW71,'6. Patients'!$C$44:$AQ$73,COLUMNS('6. Patients'!$C$9:Q$9),0))</f>
        <v>#VALUE!</v>
      </c>
      <c r="BI71" s="105" t="e">
        <f>-MIN(SUMPRODUCT(--($E$9:$E$28&lt;=BI$33),--($B$9:$B$28=$J$65),--($F$9:$F$28&gt;=BI$33),--($C$9:$C$28=$AW71),$H$9:$H$28,V$9:V$28),VLOOKUP($AW71,'6. Patients'!$C$44:$AQ$73,COLUMNS('6. Patients'!$C$9:R$9),0))</f>
        <v>#VALUE!</v>
      </c>
      <c r="BJ71" s="105" t="e">
        <f>-MIN(SUMPRODUCT(--($E$9:$E$28&lt;=BJ$33),--($B$9:$B$28=$J$65),--($F$9:$F$28&gt;=BJ$33),--($C$9:$C$28=$AW71),$H$9:$H$28,W$9:W$28),VLOOKUP($AW71,'6. Patients'!$C$44:$AQ$73,COLUMNS('6. Patients'!$C$9:S$9),0))</f>
        <v>#VALUE!</v>
      </c>
      <c r="BK71" s="105" t="e">
        <f>-MIN(SUMPRODUCT(--($E$9:$E$28&lt;=BK$33),--($B$9:$B$28=$J$65),--($F$9:$F$28&gt;=BK$33),--($C$9:$C$28=$AW71),$H$9:$H$28,X$9:X$28),VLOOKUP($AW71,'6. Patients'!$C$44:$AQ$73,COLUMNS('6. Patients'!$C$9:T$9),0))</f>
        <v>#VALUE!</v>
      </c>
      <c r="BL71" s="105" t="e">
        <f>-MIN(SUMPRODUCT(--($E$9:$E$28&lt;=BL$33),--($B$9:$B$28=$J$65),--($F$9:$F$28&gt;=BL$33),--($C$9:$C$28=$AW71),$H$9:$H$28,Y$9:Y$28),VLOOKUP($AW71,'6. Patients'!$C$44:$AQ$73,COLUMNS('6. Patients'!$C$9:U$9),0))</f>
        <v>#VALUE!</v>
      </c>
      <c r="BM71" s="105" t="e">
        <f>-MIN(SUMPRODUCT(--($E$9:$E$28&lt;=BM$33),--($B$9:$B$28=$J$65),--($F$9:$F$28&gt;=BM$33),--($C$9:$C$28=$AW71),$H$9:$H$28,Z$9:Z$28),VLOOKUP($AW71,'6. Patients'!$C$44:$AQ$73,COLUMNS('6. Patients'!$C$9:V$9),0))</f>
        <v>#VALUE!</v>
      </c>
      <c r="BN71" s="105" t="e">
        <f>-MIN(SUMPRODUCT(--($E$9:$E$28&lt;=BN$33),--($B$9:$B$28=$J$65),--($F$9:$F$28&gt;=BN$33),--($C$9:$C$28=$AW71),$H$9:$H$28,AA$9:AA$28),VLOOKUP($AW71,'6. Patients'!$C$44:$AQ$73,COLUMNS('6. Patients'!$C$9:W$9),0))</f>
        <v>#VALUE!</v>
      </c>
      <c r="BO71" s="105" t="e">
        <f>-MIN(SUMPRODUCT(--($E$9:$E$28&lt;=BO$33),--($B$9:$B$28=$J$65),--($F$9:$F$28&gt;=BO$33),--($C$9:$C$28=$AW71),$H$9:$H$28,AB$9:AB$28),VLOOKUP($AW71,'6. Patients'!$C$44:$AQ$73,COLUMNS('6. Patients'!$C$9:X$9),0))</f>
        <v>#VALUE!</v>
      </c>
      <c r="BP71" s="105" t="e">
        <f>-MIN(SUMPRODUCT(--($E$9:$E$28&lt;=BP$33),--($B$9:$B$28=$J$65),--($F$9:$F$28&gt;=BP$33),--($C$9:$C$28=$AW71),$H$9:$H$28,AC$9:AC$28),VLOOKUP($AW71,'6. Patients'!$C$44:$AQ$73,COLUMNS('6. Patients'!$C$9:Y$9),0))</f>
        <v>#VALUE!</v>
      </c>
      <c r="BQ71" s="105" t="e">
        <f>-MIN(SUMPRODUCT(--($E$9:$E$28&lt;=BQ$33),--($B$9:$B$28=$J$65),--($F$9:$F$28&gt;=BQ$33),--($C$9:$C$28=$AW71),$H$9:$H$28,AD$9:AD$28),VLOOKUP($AW71,'6. Patients'!$C$44:$AQ$73,COLUMNS('6. Patients'!$C$9:Z$9),0))</f>
        <v>#VALUE!</v>
      </c>
      <c r="BR71" s="105" t="e">
        <f>-MIN(SUMPRODUCT(--($E$9:$E$28&lt;=BR$33),--($B$9:$B$28=$J$65),--($F$9:$F$28&gt;=BR$33),--($C$9:$C$28=$AW71),$H$9:$H$28,AE$9:AE$28),VLOOKUP($AW71,'6. Patients'!$C$44:$AQ$73,COLUMNS('6. Patients'!$C$9:AA$9),0))</f>
        <v>#VALUE!</v>
      </c>
      <c r="BS71" s="105" t="e">
        <f>-MIN(SUMPRODUCT(--($E$9:$E$28&lt;=BS$33),--($B$9:$B$28=$J$65),--($F$9:$F$28&gt;=BS$33),--($C$9:$C$28=$AW71),$H$9:$H$28,AF$9:AF$28),VLOOKUP($AW71,'6. Patients'!$C$44:$AQ$73,COLUMNS('6. Patients'!$C$9:AB$9),0))</f>
        <v>#VALUE!</v>
      </c>
      <c r="BT71" s="105" t="e">
        <f>-MIN(SUMPRODUCT(--($E$9:$E$28&lt;=BT$33),--($B$9:$B$28=$J$65),--($F$9:$F$28&gt;=BT$33),--($C$9:$C$28=$AW71),$H$9:$H$28,AG$9:AG$28),VLOOKUP($AW71,'6. Patients'!$C$44:$AQ$73,COLUMNS('6. Patients'!$C$9:AC$9),0))</f>
        <v>#VALUE!</v>
      </c>
      <c r="BU71" s="105" t="e">
        <f>-MIN(SUMPRODUCT(--($E$9:$E$28&lt;=BU$33),--($B$9:$B$28=$J$65),--($F$9:$F$28&gt;=BU$33),--($C$9:$C$28=$AW71),$H$9:$H$28,AH$9:AH$28),VLOOKUP($AW71,'6. Patients'!$C$44:$AQ$73,COLUMNS('6. Patients'!$C$9:AD$9),0))</f>
        <v>#VALUE!</v>
      </c>
      <c r="BV71" s="105" t="e">
        <f>-MIN(SUMPRODUCT(--($E$9:$E$28&lt;=BV$33),--($B$9:$B$28=$J$65),--($F$9:$F$28&gt;=BV$33),--($C$9:$C$28=$AW71),$H$9:$H$28,AI$9:AI$28),VLOOKUP($AW71,'6. Patients'!$C$44:$AQ$73,COLUMNS('6. Patients'!$C$9:AE$9),0))</f>
        <v>#VALUE!</v>
      </c>
      <c r="BW71" s="105" t="e">
        <f>-MIN(SUMPRODUCT(--($E$9:$E$28&lt;=BW$33),--($B$9:$B$28=$J$65),--($F$9:$F$28&gt;=BW$33),--($C$9:$C$28=$AW71),$H$9:$H$28,AJ$9:AJ$28),VLOOKUP($AW71,'6. Patients'!$C$44:$AQ$73,COLUMNS('6. Patients'!$C$9:AF$9),0))</f>
        <v>#VALUE!</v>
      </c>
      <c r="BX71" s="105" t="e">
        <f>-MIN(SUMPRODUCT(--($E$9:$E$28&lt;=BX$33),--($B$9:$B$28=$J$65),--($F$9:$F$28&gt;=BX$33),--($C$9:$C$28=$AW71),$H$9:$H$28,AK$9:AK$28),VLOOKUP($AW71,'6. Patients'!$C$44:$AQ$73,COLUMNS('6. Patients'!$C$9:AG$9),0))</f>
        <v>#VALUE!</v>
      </c>
      <c r="BY71" s="105" t="e">
        <f>-MIN(SUMPRODUCT(--($E$9:$E$28&lt;=BY$33),--($B$9:$B$28=$J$65),--($F$9:$F$28&gt;=BY$33),--($C$9:$C$28=$AW71),$H$9:$H$28,AL$9:AL$28),VLOOKUP($AW71,'6. Patients'!$C$44:$AQ$73,COLUMNS('6. Patients'!$C$9:AH$9),0))</f>
        <v>#VALUE!</v>
      </c>
      <c r="BZ71" s="105" t="e">
        <f>-MIN(SUMPRODUCT(--($E$9:$E$28&lt;=BZ$33),--($B$9:$B$28=$J$65),--($F$9:$F$28&gt;=BZ$33),--($C$9:$C$28=$AW71),$H$9:$H$28,AM$9:AM$28),VLOOKUP($AW71,'6. Patients'!$C$44:$AQ$73,COLUMNS('6. Patients'!$C$9:AI$9),0))</f>
        <v>#VALUE!</v>
      </c>
      <c r="CA71" s="105" t="e">
        <f>-MIN(SUMPRODUCT(--($E$9:$E$28&lt;=CA$33),--($B$9:$B$28=$J$65),--($F$9:$F$28&gt;=CA$33),--($C$9:$C$28=$AW71),$H$9:$H$28,AN$9:AN$28),VLOOKUP($AW71,'6. Patients'!$C$44:$AQ$73,COLUMNS('6. Patients'!$C$9:AJ$9),0))</f>
        <v>#VALUE!</v>
      </c>
      <c r="CB71" s="105" t="e">
        <f>-MIN(SUMPRODUCT(--($E$9:$E$28&lt;=CB$33),--($B$9:$B$28=$J$65),--($F$9:$F$28&gt;=CB$33),--($C$9:$C$28=$AW71),$H$9:$H$28,AO$9:AO$28),VLOOKUP($AW71,'6. Patients'!$C$44:$AQ$73,COLUMNS('6. Patients'!$C$9:AK$9),0))</f>
        <v>#VALUE!</v>
      </c>
      <c r="CC71" s="105" t="e">
        <f>-MIN(SUMPRODUCT(--($E$9:$E$28&lt;=CC$33),--($B$9:$B$28=$J$65),--($F$9:$F$28&gt;=CC$33),--($C$9:$C$28=$AW71),$H$9:$H$28,AP$9:AP$28),VLOOKUP($AW71,'6. Patients'!$C$44:$AQ$73,COLUMNS('6. Patients'!$C$9:AL$9),0))</f>
        <v>#VALUE!</v>
      </c>
      <c r="CD71" s="105" t="e">
        <f>-MIN(SUMPRODUCT(--($E$9:$E$28&lt;=CD$33),--($B$9:$B$28=$J$65),--($F$9:$F$28&gt;=CD$33),--($C$9:$C$28=$AW71),$H$9:$H$28,AQ$9:AQ$28),VLOOKUP($AW71,'6. Patients'!$C$44:$AQ$73,COLUMNS('6. Patients'!$C$9:AM$9),0))</f>
        <v>#VALUE!</v>
      </c>
      <c r="CE71" s="105" t="e">
        <f>-MIN(SUMPRODUCT(--($E$9:$E$28&lt;=CE$33),--($B$9:$B$28=$J$65),--($F$9:$F$28&gt;=CE$33),--($C$9:$C$28=$AW71),$H$9:$H$28,AR$9:AR$28),VLOOKUP($AW71,'6. Patients'!$C$44:$AQ$73,COLUMNS('6. Patients'!$C$9:AN$9),0))</f>
        <v>#VALUE!</v>
      </c>
      <c r="CF71" s="105" t="e">
        <f>-MIN(SUMPRODUCT(--($E$9:$E$28&lt;=CF$33),--($B$9:$B$28=$J$65),--($F$9:$F$28&gt;=CF$33),--($C$9:$C$28=$AW71),$H$9:$H$28,AS$9:AS$28),VLOOKUP($AW71,'6. Patients'!$C$44:$AQ$73,COLUMNS('6. Patients'!$C$9:AO$9),0))</f>
        <v>#VALUE!</v>
      </c>
      <c r="CG71" s="105" t="e">
        <f>-MIN(SUMPRODUCT(--($E$9:$E$28&lt;=CG$33),--($B$9:$B$28=$J$65),--($F$9:$F$28&gt;=CG$33),--($C$9:$C$28=$AW71),$H$9:$H$28,AT$9:AT$28),VLOOKUP($AW71,'6. Patients'!$C$44:$AQ$73,COLUMNS('6. Patients'!$C$9:AP$9),0))</f>
        <v>#VALUE!</v>
      </c>
      <c r="CI71" s="16" t="str">
        <f t="shared" si="127"/>
        <v/>
      </c>
      <c r="CJ71" s="105">
        <f t="shared" si="128"/>
        <v>0</v>
      </c>
      <c r="CK71" s="105">
        <f t="shared" si="129"/>
        <v>0</v>
      </c>
      <c r="CL71" s="105">
        <f t="shared" si="130"/>
        <v>0</v>
      </c>
      <c r="CM71" s="105">
        <f t="shared" si="131"/>
        <v>0</v>
      </c>
      <c r="CN71" s="105">
        <f t="shared" si="132"/>
        <v>0</v>
      </c>
      <c r="CO71" s="105">
        <f t="shared" si="133"/>
        <v>0</v>
      </c>
      <c r="CP71" s="105">
        <f t="shared" si="134"/>
        <v>0</v>
      </c>
      <c r="CQ71" s="105">
        <f t="shared" si="135"/>
        <v>0</v>
      </c>
      <c r="CR71" s="105">
        <f t="shared" si="136"/>
        <v>0</v>
      </c>
      <c r="CS71" s="105">
        <f t="shared" si="137"/>
        <v>0</v>
      </c>
      <c r="CT71" s="105">
        <f t="shared" si="138"/>
        <v>0</v>
      </c>
      <c r="CU71" s="105">
        <f t="shared" si="139"/>
        <v>0</v>
      </c>
      <c r="CV71" s="105">
        <f t="shared" si="140"/>
        <v>0</v>
      </c>
      <c r="CW71" s="105">
        <f t="shared" si="141"/>
        <v>0</v>
      </c>
      <c r="CX71" s="105">
        <f t="shared" si="142"/>
        <v>0</v>
      </c>
      <c r="CY71" s="105">
        <f t="shared" si="143"/>
        <v>0</v>
      </c>
      <c r="CZ71" s="105">
        <f t="shared" si="144"/>
        <v>0</v>
      </c>
      <c r="DA71" s="105">
        <f t="shared" si="145"/>
        <v>0</v>
      </c>
      <c r="DB71" s="105">
        <f t="shared" si="146"/>
        <v>0</v>
      </c>
      <c r="DC71" s="105">
        <f t="shared" si="147"/>
        <v>0</v>
      </c>
      <c r="DD71" s="105">
        <f t="shared" si="148"/>
        <v>0</v>
      </c>
      <c r="DE71" s="105">
        <f t="shared" si="149"/>
        <v>0</v>
      </c>
      <c r="DF71" s="105">
        <f t="shared" si="150"/>
        <v>0</v>
      </c>
      <c r="DG71" s="105">
        <f t="shared" si="151"/>
        <v>0</v>
      </c>
      <c r="DH71" s="105">
        <f t="shared" si="152"/>
        <v>0</v>
      </c>
      <c r="DI71" s="105">
        <f t="shared" si="153"/>
        <v>0</v>
      </c>
      <c r="DJ71" s="105">
        <f t="shared" si="154"/>
        <v>0</v>
      </c>
      <c r="DK71" s="105">
        <f t="shared" si="155"/>
        <v>0</v>
      </c>
      <c r="DL71" s="105">
        <f t="shared" si="156"/>
        <v>0</v>
      </c>
      <c r="DM71" s="105">
        <f t="shared" si="157"/>
        <v>0</v>
      </c>
      <c r="DN71" s="105">
        <f t="shared" si="158"/>
        <v>0</v>
      </c>
      <c r="DO71" s="105">
        <f t="shared" si="159"/>
        <v>0</v>
      </c>
      <c r="DP71" s="105">
        <f t="shared" si="160"/>
        <v>0</v>
      </c>
      <c r="DQ71" s="105">
        <f t="shared" si="161"/>
        <v>0</v>
      </c>
      <c r="DR71" s="105">
        <f t="shared" si="162"/>
        <v>0</v>
      </c>
      <c r="DS71" s="105">
        <f t="shared" si="163"/>
        <v>0</v>
      </c>
    </row>
    <row r="72" spans="10:123" x14ac:dyDescent="0.3">
      <c r="J72" s="16" t="str">
        <f>'6. Patients'!C50</f>
        <v/>
      </c>
      <c r="K72" s="16"/>
      <c r="L72" s="208" t="e">
        <f t="shared" si="90"/>
        <v>#VALUE!</v>
      </c>
      <c r="M72" s="208" t="e">
        <f t="shared" si="91"/>
        <v>#VALUE!</v>
      </c>
      <c r="N72" s="208" t="e">
        <f t="shared" si="92"/>
        <v>#VALUE!</v>
      </c>
      <c r="O72" s="208" t="e">
        <f t="shared" si="93"/>
        <v>#VALUE!</v>
      </c>
      <c r="P72" s="208" t="e">
        <f t="shared" si="94"/>
        <v>#VALUE!</v>
      </c>
      <c r="Q72" s="208" t="e">
        <f t="shared" si="95"/>
        <v>#VALUE!</v>
      </c>
      <c r="R72" s="208" t="e">
        <f t="shared" si="96"/>
        <v>#VALUE!</v>
      </c>
      <c r="S72" s="208" t="e">
        <f t="shared" si="97"/>
        <v>#VALUE!</v>
      </c>
      <c r="T72" s="208" t="e">
        <f t="shared" si="98"/>
        <v>#VALUE!</v>
      </c>
      <c r="U72" s="208" t="e">
        <f t="shared" si="99"/>
        <v>#VALUE!</v>
      </c>
      <c r="V72" s="208" t="e">
        <f t="shared" si="100"/>
        <v>#VALUE!</v>
      </c>
      <c r="W72" s="208" t="e">
        <f t="shared" si="101"/>
        <v>#VALUE!</v>
      </c>
      <c r="X72" s="208" t="e">
        <f t="shared" si="102"/>
        <v>#VALUE!</v>
      </c>
      <c r="Y72" s="208" t="e">
        <f t="shared" si="103"/>
        <v>#VALUE!</v>
      </c>
      <c r="Z72" s="208" t="e">
        <f t="shared" si="104"/>
        <v>#VALUE!</v>
      </c>
      <c r="AA72" s="208" t="e">
        <f t="shared" si="105"/>
        <v>#VALUE!</v>
      </c>
      <c r="AB72" s="208" t="e">
        <f t="shared" si="106"/>
        <v>#VALUE!</v>
      </c>
      <c r="AC72" s="208" t="e">
        <f t="shared" si="107"/>
        <v>#VALUE!</v>
      </c>
      <c r="AD72" s="208" t="e">
        <f t="shared" si="108"/>
        <v>#VALUE!</v>
      </c>
      <c r="AE72" s="208" t="e">
        <f t="shared" si="109"/>
        <v>#VALUE!</v>
      </c>
      <c r="AF72" s="208" t="e">
        <f t="shared" si="110"/>
        <v>#VALUE!</v>
      </c>
      <c r="AG72" s="208" t="e">
        <f t="shared" si="111"/>
        <v>#VALUE!</v>
      </c>
      <c r="AH72" s="208" t="e">
        <f t="shared" si="112"/>
        <v>#VALUE!</v>
      </c>
      <c r="AI72" s="208" t="e">
        <f t="shared" si="113"/>
        <v>#VALUE!</v>
      </c>
      <c r="AJ72" s="208" t="e">
        <f t="shared" si="114"/>
        <v>#VALUE!</v>
      </c>
      <c r="AK72" s="208" t="e">
        <f t="shared" si="115"/>
        <v>#VALUE!</v>
      </c>
      <c r="AL72" s="208" t="e">
        <f t="shared" si="116"/>
        <v>#VALUE!</v>
      </c>
      <c r="AM72" s="208" t="e">
        <f t="shared" si="117"/>
        <v>#VALUE!</v>
      </c>
      <c r="AN72" s="208" t="e">
        <f t="shared" si="118"/>
        <v>#VALUE!</v>
      </c>
      <c r="AO72" s="208" t="e">
        <f t="shared" si="119"/>
        <v>#VALUE!</v>
      </c>
      <c r="AP72" s="208" t="e">
        <f t="shared" si="120"/>
        <v>#VALUE!</v>
      </c>
      <c r="AQ72" s="208" t="e">
        <f t="shared" si="121"/>
        <v>#VALUE!</v>
      </c>
      <c r="AR72" s="208" t="e">
        <f t="shared" si="122"/>
        <v>#VALUE!</v>
      </c>
      <c r="AS72" s="208" t="e">
        <f t="shared" si="123"/>
        <v>#VALUE!</v>
      </c>
      <c r="AT72" s="208" t="e">
        <f t="shared" si="124"/>
        <v>#VALUE!</v>
      </c>
      <c r="AU72" s="208" t="e">
        <f t="shared" si="125"/>
        <v>#VALUE!</v>
      </c>
      <c r="AW72" s="16" t="str">
        <f t="shared" si="126"/>
        <v/>
      </c>
      <c r="AX72" s="105" t="e">
        <f>-MIN(SUMPRODUCT(--($E$9:$E$28&lt;=AX$33),--($B$9:$B$28=$J$65),--($F$9:$F$28&gt;=AX$33),--($C$9:$C$28=$AW72),$H$9:$H$28,K$9:K$28),VLOOKUP($AW72,'6. Patients'!$C$44:$AQ$73,COLUMNS('6. Patients'!$C$9:G$9),0))</f>
        <v>#VALUE!</v>
      </c>
      <c r="AY72" s="105" t="e">
        <f>-MIN(SUMPRODUCT(--($E$9:$E$28&lt;=AY$33),--($B$9:$B$28=$J$65),--($F$9:$F$28&gt;=AY$33),--($C$9:$C$28=$AW72),$H$9:$H$28,L$9:L$28),VLOOKUP($AW72,'6. Patients'!$C$44:$AQ$73,COLUMNS('6. Patients'!$C$9:H$9),0))</f>
        <v>#VALUE!</v>
      </c>
      <c r="AZ72" s="105" t="e">
        <f>-MIN(SUMPRODUCT(--($E$9:$E$28&lt;=AZ$33),--($B$9:$B$28=$J$65),--($F$9:$F$28&gt;=AZ$33),--($C$9:$C$28=$AW72),$H$9:$H$28,M$9:M$28),VLOOKUP($AW72,'6. Patients'!$C$44:$AQ$73,COLUMNS('6. Patients'!$C$9:I$9),0))</f>
        <v>#VALUE!</v>
      </c>
      <c r="BA72" s="105" t="e">
        <f>-MIN(SUMPRODUCT(--($E$9:$E$28&lt;=BA$33),--($B$9:$B$28=$J$65),--($F$9:$F$28&gt;=BA$33),--($C$9:$C$28=$AW72),$H$9:$H$28,N$9:N$28),VLOOKUP($AW72,'6. Patients'!$C$44:$AQ$73,COLUMNS('6. Patients'!$C$9:J$9),0))</f>
        <v>#VALUE!</v>
      </c>
      <c r="BB72" s="105" t="e">
        <f>-MIN(SUMPRODUCT(--($E$9:$E$28&lt;=BB$33),--($B$9:$B$28=$J$65),--($F$9:$F$28&gt;=BB$33),--($C$9:$C$28=$AW72),$H$9:$H$28,O$9:O$28),VLOOKUP($AW72,'6. Patients'!$C$44:$AQ$73,COLUMNS('6. Patients'!$C$9:K$9),0))</f>
        <v>#VALUE!</v>
      </c>
      <c r="BC72" s="105" t="e">
        <f>-MIN(SUMPRODUCT(--($E$9:$E$28&lt;=BC$33),--($B$9:$B$28=$J$65),--($F$9:$F$28&gt;=BC$33),--($C$9:$C$28=$AW72),$H$9:$H$28,P$9:P$28),VLOOKUP($AW72,'6. Patients'!$C$44:$AQ$73,COLUMNS('6. Patients'!$C$9:L$9),0))</f>
        <v>#VALUE!</v>
      </c>
      <c r="BD72" s="105" t="e">
        <f>-MIN(SUMPRODUCT(--($E$9:$E$28&lt;=BD$33),--($B$9:$B$28=$J$65),--($F$9:$F$28&gt;=BD$33),--($C$9:$C$28=$AW72),$H$9:$H$28,Q$9:Q$28),VLOOKUP($AW72,'6. Patients'!$C$44:$AQ$73,COLUMNS('6. Patients'!$C$9:M$9),0))</f>
        <v>#VALUE!</v>
      </c>
      <c r="BE72" s="105" t="e">
        <f>-MIN(SUMPRODUCT(--($E$9:$E$28&lt;=BE$33),--($B$9:$B$28=$J$65),--($F$9:$F$28&gt;=BE$33),--($C$9:$C$28=$AW72),$H$9:$H$28,R$9:R$28),VLOOKUP($AW72,'6. Patients'!$C$44:$AQ$73,COLUMNS('6. Patients'!$C$9:N$9),0))</f>
        <v>#VALUE!</v>
      </c>
      <c r="BF72" s="105" t="e">
        <f>-MIN(SUMPRODUCT(--($E$9:$E$28&lt;=BF$33),--($B$9:$B$28=$J$65),--($F$9:$F$28&gt;=BF$33),--($C$9:$C$28=$AW72),$H$9:$H$28,S$9:S$28),VLOOKUP($AW72,'6. Patients'!$C$44:$AQ$73,COLUMNS('6. Patients'!$C$9:O$9),0))</f>
        <v>#VALUE!</v>
      </c>
      <c r="BG72" s="105" t="e">
        <f>-MIN(SUMPRODUCT(--($E$9:$E$28&lt;=BG$33),--($B$9:$B$28=$J$65),--($F$9:$F$28&gt;=BG$33),--($C$9:$C$28=$AW72),$H$9:$H$28,T$9:T$28),VLOOKUP($AW72,'6. Patients'!$C$44:$AQ$73,COLUMNS('6. Patients'!$C$9:P$9),0))</f>
        <v>#VALUE!</v>
      </c>
      <c r="BH72" s="105" t="e">
        <f>-MIN(SUMPRODUCT(--($E$9:$E$28&lt;=BH$33),--($B$9:$B$28=$J$65),--($F$9:$F$28&gt;=BH$33),--($C$9:$C$28=$AW72),$H$9:$H$28,U$9:U$28),VLOOKUP($AW72,'6. Patients'!$C$44:$AQ$73,COLUMNS('6. Patients'!$C$9:Q$9),0))</f>
        <v>#VALUE!</v>
      </c>
      <c r="BI72" s="105" t="e">
        <f>-MIN(SUMPRODUCT(--($E$9:$E$28&lt;=BI$33),--($B$9:$B$28=$J$65),--($F$9:$F$28&gt;=BI$33),--($C$9:$C$28=$AW72),$H$9:$H$28,V$9:V$28),VLOOKUP($AW72,'6. Patients'!$C$44:$AQ$73,COLUMNS('6. Patients'!$C$9:R$9),0))</f>
        <v>#VALUE!</v>
      </c>
      <c r="BJ72" s="105" t="e">
        <f>-MIN(SUMPRODUCT(--($E$9:$E$28&lt;=BJ$33),--($B$9:$B$28=$J$65),--($F$9:$F$28&gt;=BJ$33),--($C$9:$C$28=$AW72),$H$9:$H$28,W$9:W$28),VLOOKUP($AW72,'6. Patients'!$C$44:$AQ$73,COLUMNS('6. Patients'!$C$9:S$9),0))</f>
        <v>#VALUE!</v>
      </c>
      <c r="BK72" s="105" t="e">
        <f>-MIN(SUMPRODUCT(--($E$9:$E$28&lt;=BK$33),--($B$9:$B$28=$J$65),--($F$9:$F$28&gt;=BK$33),--($C$9:$C$28=$AW72),$H$9:$H$28,X$9:X$28),VLOOKUP($AW72,'6. Patients'!$C$44:$AQ$73,COLUMNS('6. Patients'!$C$9:T$9),0))</f>
        <v>#VALUE!</v>
      </c>
      <c r="BL72" s="105" t="e">
        <f>-MIN(SUMPRODUCT(--($E$9:$E$28&lt;=BL$33),--($B$9:$B$28=$J$65),--($F$9:$F$28&gt;=BL$33),--($C$9:$C$28=$AW72),$H$9:$H$28,Y$9:Y$28),VLOOKUP($AW72,'6. Patients'!$C$44:$AQ$73,COLUMNS('6. Patients'!$C$9:U$9),0))</f>
        <v>#VALUE!</v>
      </c>
      <c r="BM72" s="105" t="e">
        <f>-MIN(SUMPRODUCT(--($E$9:$E$28&lt;=BM$33),--($B$9:$B$28=$J$65),--($F$9:$F$28&gt;=BM$33),--($C$9:$C$28=$AW72),$H$9:$H$28,Z$9:Z$28),VLOOKUP($AW72,'6. Patients'!$C$44:$AQ$73,COLUMNS('6. Patients'!$C$9:V$9),0))</f>
        <v>#VALUE!</v>
      </c>
      <c r="BN72" s="105" t="e">
        <f>-MIN(SUMPRODUCT(--($E$9:$E$28&lt;=BN$33),--($B$9:$B$28=$J$65),--($F$9:$F$28&gt;=BN$33),--($C$9:$C$28=$AW72),$H$9:$H$28,AA$9:AA$28),VLOOKUP($AW72,'6. Patients'!$C$44:$AQ$73,COLUMNS('6. Patients'!$C$9:W$9),0))</f>
        <v>#VALUE!</v>
      </c>
      <c r="BO72" s="105" t="e">
        <f>-MIN(SUMPRODUCT(--($E$9:$E$28&lt;=BO$33),--($B$9:$B$28=$J$65),--($F$9:$F$28&gt;=BO$33),--($C$9:$C$28=$AW72),$H$9:$H$28,AB$9:AB$28),VLOOKUP($AW72,'6. Patients'!$C$44:$AQ$73,COLUMNS('6. Patients'!$C$9:X$9),0))</f>
        <v>#VALUE!</v>
      </c>
      <c r="BP72" s="105" t="e">
        <f>-MIN(SUMPRODUCT(--($E$9:$E$28&lt;=BP$33),--($B$9:$B$28=$J$65),--($F$9:$F$28&gt;=BP$33),--($C$9:$C$28=$AW72),$H$9:$H$28,AC$9:AC$28),VLOOKUP($AW72,'6. Patients'!$C$44:$AQ$73,COLUMNS('6. Patients'!$C$9:Y$9),0))</f>
        <v>#VALUE!</v>
      </c>
      <c r="BQ72" s="105" t="e">
        <f>-MIN(SUMPRODUCT(--($E$9:$E$28&lt;=BQ$33),--($B$9:$B$28=$J$65),--($F$9:$F$28&gt;=BQ$33),--($C$9:$C$28=$AW72),$H$9:$H$28,AD$9:AD$28),VLOOKUP($AW72,'6. Patients'!$C$44:$AQ$73,COLUMNS('6. Patients'!$C$9:Z$9),0))</f>
        <v>#VALUE!</v>
      </c>
      <c r="BR72" s="105" t="e">
        <f>-MIN(SUMPRODUCT(--($E$9:$E$28&lt;=BR$33),--($B$9:$B$28=$J$65),--($F$9:$F$28&gt;=BR$33),--($C$9:$C$28=$AW72),$H$9:$H$28,AE$9:AE$28),VLOOKUP($AW72,'6. Patients'!$C$44:$AQ$73,COLUMNS('6. Patients'!$C$9:AA$9),0))</f>
        <v>#VALUE!</v>
      </c>
      <c r="BS72" s="105" t="e">
        <f>-MIN(SUMPRODUCT(--($E$9:$E$28&lt;=BS$33),--($B$9:$B$28=$J$65),--($F$9:$F$28&gt;=BS$33),--($C$9:$C$28=$AW72),$H$9:$H$28,AF$9:AF$28),VLOOKUP($AW72,'6. Patients'!$C$44:$AQ$73,COLUMNS('6. Patients'!$C$9:AB$9),0))</f>
        <v>#VALUE!</v>
      </c>
      <c r="BT72" s="105" t="e">
        <f>-MIN(SUMPRODUCT(--($E$9:$E$28&lt;=BT$33),--($B$9:$B$28=$J$65),--($F$9:$F$28&gt;=BT$33),--($C$9:$C$28=$AW72),$H$9:$H$28,AG$9:AG$28),VLOOKUP($AW72,'6. Patients'!$C$44:$AQ$73,COLUMNS('6. Patients'!$C$9:AC$9),0))</f>
        <v>#VALUE!</v>
      </c>
      <c r="BU72" s="105" t="e">
        <f>-MIN(SUMPRODUCT(--($E$9:$E$28&lt;=BU$33),--($B$9:$B$28=$J$65),--($F$9:$F$28&gt;=BU$33),--($C$9:$C$28=$AW72),$H$9:$H$28,AH$9:AH$28),VLOOKUP($AW72,'6. Patients'!$C$44:$AQ$73,COLUMNS('6. Patients'!$C$9:AD$9),0))</f>
        <v>#VALUE!</v>
      </c>
      <c r="BV72" s="105" t="e">
        <f>-MIN(SUMPRODUCT(--($E$9:$E$28&lt;=BV$33),--($B$9:$B$28=$J$65),--($F$9:$F$28&gt;=BV$33),--($C$9:$C$28=$AW72),$H$9:$H$28,AI$9:AI$28),VLOOKUP($AW72,'6. Patients'!$C$44:$AQ$73,COLUMNS('6. Patients'!$C$9:AE$9),0))</f>
        <v>#VALUE!</v>
      </c>
      <c r="BW72" s="105" t="e">
        <f>-MIN(SUMPRODUCT(--($E$9:$E$28&lt;=BW$33),--($B$9:$B$28=$J$65),--($F$9:$F$28&gt;=BW$33),--($C$9:$C$28=$AW72),$H$9:$H$28,AJ$9:AJ$28),VLOOKUP($AW72,'6. Patients'!$C$44:$AQ$73,COLUMNS('6. Patients'!$C$9:AF$9),0))</f>
        <v>#VALUE!</v>
      </c>
      <c r="BX72" s="105" t="e">
        <f>-MIN(SUMPRODUCT(--($E$9:$E$28&lt;=BX$33),--($B$9:$B$28=$J$65),--($F$9:$F$28&gt;=BX$33),--($C$9:$C$28=$AW72),$H$9:$H$28,AK$9:AK$28),VLOOKUP($AW72,'6. Patients'!$C$44:$AQ$73,COLUMNS('6. Patients'!$C$9:AG$9),0))</f>
        <v>#VALUE!</v>
      </c>
      <c r="BY72" s="105" t="e">
        <f>-MIN(SUMPRODUCT(--($E$9:$E$28&lt;=BY$33),--($B$9:$B$28=$J$65),--($F$9:$F$28&gt;=BY$33),--($C$9:$C$28=$AW72),$H$9:$H$28,AL$9:AL$28),VLOOKUP($AW72,'6. Patients'!$C$44:$AQ$73,COLUMNS('6. Patients'!$C$9:AH$9),0))</f>
        <v>#VALUE!</v>
      </c>
      <c r="BZ72" s="105" t="e">
        <f>-MIN(SUMPRODUCT(--($E$9:$E$28&lt;=BZ$33),--($B$9:$B$28=$J$65),--($F$9:$F$28&gt;=BZ$33),--($C$9:$C$28=$AW72),$H$9:$H$28,AM$9:AM$28),VLOOKUP($AW72,'6. Patients'!$C$44:$AQ$73,COLUMNS('6. Patients'!$C$9:AI$9),0))</f>
        <v>#VALUE!</v>
      </c>
      <c r="CA72" s="105" t="e">
        <f>-MIN(SUMPRODUCT(--($E$9:$E$28&lt;=CA$33),--($B$9:$B$28=$J$65),--($F$9:$F$28&gt;=CA$33),--($C$9:$C$28=$AW72),$H$9:$H$28,AN$9:AN$28),VLOOKUP($AW72,'6. Patients'!$C$44:$AQ$73,COLUMNS('6. Patients'!$C$9:AJ$9),0))</f>
        <v>#VALUE!</v>
      </c>
      <c r="CB72" s="105" t="e">
        <f>-MIN(SUMPRODUCT(--($E$9:$E$28&lt;=CB$33),--($B$9:$B$28=$J$65),--($F$9:$F$28&gt;=CB$33),--($C$9:$C$28=$AW72),$H$9:$H$28,AO$9:AO$28),VLOOKUP($AW72,'6. Patients'!$C$44:$AQ$73,COLUMNS('6. Patients'!$C$9:AK$9),0))</f>
        <v>#VALUE!</v>
      </c>
      <c r="CC72" s="105" t="e">
        <f>-MIN(SUMPRODUCT(--($E$9:$E$28&lt;=CC$33),--($B$9:$B$28=$J$65),--($F$9:$F$28&gt;=CC$33),--($C$9:$C$28=$AW72),$H$9:$H$28,AP$9:AP$28),VLOOKUP($AW72,'6. Patients'!$C$44:$AQ$73,COLUMNS('6. Patients'!$C$9:AL$9),0))</f>
        <v>#VALUE!</v>
      </c>
      <c r="CD72" s="105" t="e">
        <f>-MIN(SUMPRODUCT(--($E$9:$E$28&lt;=CD$33),--($B$9:$B$28=$J$65),--($F$9:$F$28&gt;=CD$33),--($C$9:$C$28=$AW72),$H$9:$H$28,AQ$9:AQ$28),VLOOKUP($AW72,'6. Patients'!$C$44:$AQ$73,COLUMNS('6. Patients'!$C$9:AM$9),0))</f>
        <v>#VALUE!</v>
      </c>
      <c r="CE72" s="105" t="e">
        <f>-MIN(SUMPRODUCT(--($E$9:$E$28&lt;=CE$33),--($B$9:$B$28=$J$65),--($F$9:$F$28&gt;=CE$33),--($C$9:$C$28=$AW72),$H$9:$H$28,AR$9:AR$28),VLOOKUP($AW72,'6. Patients'!$C$44:$AQ$73,COLUMNS('6. Patients'!$C$9:AN$9),0))</f>
        <v>#VALUE!</v>
      </c>
      <c r="CF72" s="105" t="e">
        <f>-MIN(SUMPRODUCT(--($E$9:$E$28&lt;=CF$33),--($B$9:$B$28=$J$65),--($F$9:$F$28&gt;=CF$33),--($C$9:$C$28=$AW72),$H$9:$H$28,AS$9:AS$28),VLOOKUP($AW72,'6. Patients'!$C$44:$AQ$73,COLUMNS('6. Patients'!$C$9:AO$9),0))</f>
        <v>#VALUE!</v>
      </c>
      <c r="CG72" s="105" t="e">
        <f>-MIN(SUMPRODUCT(--($E$9:$E$28&lt;=CG$33),--($B$9:$B$28=$J$65),--($F$9:$F$28&gt;=CG$33),--($C$9:$C$28=$AW72),$H$9:$H$28,AT$9:AT$28),VLOOKUP($AW72,'6. Patients'!$C$44:$AQ$73,COLUMNS('6. Patients'!$C$9:AP$9),0))</f>
        <v>#VALUE!</v>
      </c>
      <c r="CI72" s="16" t="str">
        <f t="shared" si="127"/>
        <v/>
      </c>
      <c r="CJ72" s="105">
        <f t="shared" si="128"/>
        <v>0</v>
      </c>
      <c r="CK72" s="105">
        <f t="shared" si="129"/>
        <v>0</v>
      </c>
      <c r="CL72" s="105">
        <f t="shared" si="130"/>
        <v>0</v>
      </c>
      <c r="CM72" s="105">
        <f t="shared" si="131"/>
        <v>0</v>
      </c>
      <c r="CN72" s="105">
        <f t="shared" si="132"/>
        <v>0</v>
      </c>
      <c r="CO72" s="105">
        <f t="shared" si="133"/>
        <v>0</v>
      </c>
      <c r="CP72" s="105">
        <f t="shared" si="134"/>
        <v>0</v>
      </c>
      <c r="CQ72" s="105">
        <f t="shared" si="135"/>
        <v>0</v>
      </c>
      <c r="CR72" s="105">
        <f t="shared" si="136"/>
        <v>0</v>
      </c>
      <c r="CS72" s="105">
        <f t="shared" si="137"/>
        <v>0</v>
      </c>
      <c r="CT72" s="105">
        <f t="shared" si="138"/>
        <v>0</v>
      </c>
      <c r="CU72" s="105">
        <f t="shared" si="139"/>
        <v>0</v>
      </c>
      <c r="CV72" s="105">
        <f t="shared" si="140"/>
        <v>0</v>
      </c>
      <c r="CW72" s="105">
        <f t="shared" si="141"/>
        <v>0</v>
      </c>
      <c r="CX72" s="105">
        <f t="shared" si="142"/>
        <v>0</v>
      </c>
      <c r="CY72" s="105">
        <f t="shared" si="143"/>
        <v>0</v>
      </c>
      <c r="CZ72" s="105">
        <f t="shared" si="144"/>
        <v>0</v>
      </c>
      <c r="DA72" s="105">
        <f t="shared" si="145"/>
        <v>0</v>
      </c>
      <c r="DB72" s="105">
        <f t="shared" si="146"/>
        <v>0</v>
      </c>
      <c r="DC72" s="105">
        <f t="shared" si="147"/>
        <v>0</v>
      </c>
      <c r="DD72" s="105">
        <f t="shared" si="148"/>
        <v>0</v>
      </c>
      <c r="DE72" s="105">
        <f t="shared" si="149"/>
        <v>0</v>
      </c>
      <c r="DF72" s="105">
        <f t="shared" si="150"/>
        <v>0</v>
      </c>
      <c r="DG72" s="105">
        <f t="shared" si="151"/>
        <v>0</v>
      </c>
      <c r="DH72" s="105">
        <f t="shared" si="152"/>
        <v>0</v>
      </c>
      <c r="DI72" s="105">
        <f t="shared" si="153"/>
        <v>0</v>
      </c>
      <c r="DJ72" s="105">
        <f t="shared" si="154"/>
        <v>0</v>
      </c>
      <c r="DK72" s="105">
        <f t="shared" si="155"/>
        <v>0</v>
      </c>
      <c r="DL72" s="105">
        <f t="shared" si="156"/>
        <v>0</v>
      </c>
      <c r="DM72" s="105">
        <f t="shared" si="157"/>
        <v>0</v>
      </c>
      <c r="DN72" s="105">
        <f t="shared" si="158"/>
        <v>0</v>
      </c>
      <c r="DO72" s="105">
        <f t="shared" si="159"/>
        <v>0</v>
      </c>
      <c r="DP72" s="105">
        <f t="shared" si="160"/>
        <v>0</v>
      </c>
      <c r="DQ72" s="105">
        <f t="shared" si="161"/>
        <v>0</v>
      </c>
      <c r="DR72" s="105">
        <f t="shared" si="162"/>
        <v>0</v>
      </c>
      <c r="DS72" s="105">
        <f t="shared" si="163"/>
        <v>0</v>
      </c>
    </row>
    <row r="73" spans="10:123" x14ac:dyDescent="0.3">
      <c r="J73" s="16" t="str">
        <f>'6. Patients'!C51</f>
        <v/>
      </c>
      <c r="K73" s="16"/>
      <c r="L73" s="208" t="e">
        <f t="shared" si="90"/>
        <v>#VALUE!</v>
      </c>
      <c r="M73" s="208" t="e">
        <f t="shared" si="91"/>
        <v>#VALUE!</v>
      </c>
      <c r="N73" s="208" t="e">
        <f t="shared" si="92"/>
        <v>#VALUE!</v>
      </c>
      <c r="O73" s="208" t="e">
        <f t="shared" si="93"/>
        <v>#VALUE!</v>
      </c>
      <c r="P73" s="208" t="e">
        <f t="shared" si="94"/>
        <v>#VALUE!</v>
      </c>
      <c r="Q73" s="208" t="e">
        <f t="shared" si="95"/>
        <v>#VALUE!</v>
      </c>
      <c r="R73" s="208" t="e">
        <f t="shared" si="96"/>
        <v>#VALUE!</v>
      </c>
      <c r="S73" s="208" t="e">
        <f t="shared" si="97"/>
        <v>#VALUE!</v>
      </c>
      <c r="T73" s="208" t="e">
        <f t="shared" si="98"/>
        <v>#VALUE!</v>
      </c>
      <c r="U73" s="208" t="e">
        <f t="shared" si="99"/>
        <v>#VALUE!</v>
      </c>
      <c r="V73" s="208" t="e">
        <f t="shared" si="100"/>
        <v>#VALUE!</v>
      </c>
      <c r="W73" s="208" t="e">
        <f t="shared" si="101"/>
        <v>#VALUE!</v>
      </c>
      <c r="X73" s="208" t="e">
        <f t="shared" si="102"/>
        <v>#VALUE!</v>
      </c>
      <c r="Y73" s="208" t="e">
        <f t="shared" si="103"/>
        <v>#VALUE!</v>
      </c>
      <c r="Z73" s="208" t="e">
        <f t="shared" si="104"/>
        <v>#VALUE!</v>
      </c>
      <c r="AA73" s="208" t="e">
        <f t="shared" si="105"/>
        <v>#VALUE!</v>
      </c>
      <c r="AB73" s="208" t="e">
        <f t="shared" si="106"/>
        <v>#VALUE!</v>
      </c>
      <c r="AC73" s="208" t="e">
        <f t="shared" si="107"/>
        <v>#VALUE!</v>
      </c>
      <c r="AD73" s="208" t="e">
        <f t="shared" si="108"/>
        <v>#VALUE!</v>
      </c>
      <c r="AE73" s="208" t="e">
        <f t="shared" si="109"/>
        <v>#VALUE!</v>
      </c>
      <c r="AF73" s="208" t="e">
        <f t="shared" si="110"/>
        <v>#VALUE!</v>
      </c>
      <c r="AG73" s="208" t="e">
        <f t="shared" si="111"/>
        <v>#VALUE!</v>
      </c>
      <c r="AH73" s="208" t="e">
        <f t="shared" si="112"/>
        <v>#VALUE!</v>
      </c>
      <c r="AI73" s="208" t="e">
        <f t="shared" si="113"/>
        <v>#VALUE!</v>
      </c>
      <c r="AJ73" s="208" t="e">
        <f t="shared" si="114"/>
        <v>#VALUE!</v>
      </c>
      <c r="AK73" s="208" t="e">
        <f t="shared" si="115"/>
        <v>#VALUE!</v>
      </c>
      <c r="AL73" s="208" t="e">
        <f t="shared" si="116"/>
        <v>#VALUE!</v>
      </c>
      <c r="AM73" s="208" t="e">
        <f t="shared" si="117"/>
        <v>#VALUE!</v>
      </c>
      <c r="AN73" s="208" t="e">
        <f t="shared" si="118"/>
        <v>#VALUE!</v>
      </c>
      <c r="AO73" s="208" t="e">
        <f t="shared" si="119"/>
        <v>#VALUE!</v>
      </c>
      <c r="AP73" s="208" t="e">
        <f t="shared" si="120"/>
        <v>#VALUE!</v>
      </c>
      <c r="AQ73" s="208" t="e">
        <f t="shared" si="121"/>
        <v>#VALUE!</v>
      </c>
      <c r="AR73" s="208" t="e">
        <f t="shared" si="122"/>
        <v>#VALUE!</v>
      </c>
      <c r="AS73" s="208" t="e">
        <f t="shared" si="123"/>
        <v>#VALUE!</v>
      </c>
      <c r="AT73" s="208" t="e">
        <f t="shared" si="124"/>
        <v>#VALUE!</v>
      </c>
      <c r="AU73" s="208" t="e">
        <f t="shared" si="125"/>
        <v>#VALUE!</v>
      </c>
      <c r="AW73" s="16" t="str">
        <f t="shared" si="126"/>
        <v/>
      </c>
      <c r="AX73" s="105" t="e">
        <f>-MIN(SUMPRODUCT(--($E$9:$E$28&lt;=AX$33),--($B$9:$B$28=$J$65),--($F$9:$F$28&gt;=AX$33),--($C$9:$C$28=$AW73),$H$9:$H$28,K$9:K$28),VLOOKUP($AW73,'6. Patients'!$C$44:$AQ$73,COLUMNS('6. Patients'!$C$9:G$9),0))</f>
        <v>#VALUE!</v>
      </c>
      <c r="AY73" s="105" t="e">
        <f>-MIN(SUMPRODUCT(--($E$9:$E$28&lt;=AY$33),--($B$9:$B$28=$J$65),--($F$9:$F$28&gt;=AY$33),--($C$9:$C$28=$AW73),$H$9:$H$28,L$9:L$28),VLOOKUP($AW73,'6. Patients'!$C$44:$AQ$73,COLUMNS('6. Patients'!$C$9:H$9),0))</f>
        <v>#VALUE!</v>
      </c>
      <c r="AZ73" s="105" t="e">
        <f>-MIN(SUMPRODUCT(--($E$9:$E$28&lt;=AZ$33),--($B$9:$B$28=$J$65),--($F$9:$F$28&gt;=AZ$33),--($C$9:$C$28=$AW73),$H$9:$H$28,M$9:M$28),VLOOKUP($AW73,'6. Patients'!$C$44:$AQ$73,COLUMNS('6. Patients'!$C$9:I$9),0))</f>
        <v>#VALUE!</v>
      </c>
      <c r="BA73" s="105" t="e">
        <f>-MIN(SUMPRODUCT(--($E$9:$E$28&lt;=BA$33),--($B$9:$B$28=$J$65),--($F$9:$F$28&gt;=BA$33),--($C$9:$C$28=$AW73),$H$9:$H$28,N$9:N$28),VLOOKUP($AW73,'6. Patients'!$C$44:$AQ$73,COLUMNS('6. Patients'!$C$9:J$9),0))</f>
        <v>#VALUE!</v>
      </c>
      <c r="BB73" s="105" t="e">
        <f>-MIN(SUMPRODUCT(--($E$9:$E$28&lt;=BB$33),--($B$9:$B$28=$J$65),--($F$9:$F$28&gt;=BB$33),--($C$9:$C$28=$AW73),$H$9:$H$28,O$9:O$28),VLOOKUP($AW73,'6. Patients'!$C$44:$AQ$73,COLUMNS('6. Patients'!$C$9:K$9),0))</f>
        <v>#VALUE!</v>
      </c>
      <c r="BC73" s="105" t="e">
        <f>-MIN(SUMPRODUCT(--($E$9:$E$28&lt;=BC$33),--($B$9:$B$28=$J$65),--($F$9:$F$28&gt;=BC$33),--($C$9:$C$28=$AW73),$H$9:$H$28,P$9:P$28),VLOOKUP($AW73,'6. Patients'!$C$44:$AQ$73,COLUMNS('6. Patients'!$C$9:L$9),0))</f>
        <v>#VALUE!</v>
      </c>
      <c r="BD73" s="105" t="e">
        <f>-MIN(SUMPRODUCT(--($E$9:$E$28&lt;=BD$33),--($B$9:$B$28=$J$65),--($F$9:$F$28&gt;=BD$33),--($C$9:$C$28=$AW73),$H$9:$H$28,Q$9:Q$28),VLOOKUP($AW73,'6. Patients'!$C$44:$AQ$73,COLUMNS('6. Patients'!$C$9:M$9),0))</f>
        <v>#VALUE!</v>
      </c>
      <c r="BE73" s="105" t="e">
        <f>-MIN(SUMPRODUCT(--($E$9:$E$28&lt;=BE$33),--($B$9:$B$28=$J$65),--($F$9:$F$28&gt;=BE$33),--($C$9:$C$28=$AW73),$H$9:$H$28,R$9:R$28),VLOOKUP($AW73,'6. Patients'!$C$44:$AQ$73,COLUMNS('6. Patients'!$C$9:N$9),0))</f>
        <v>#VALUE!</v>
      </c>
      <c r="BF73" s="105" t="e">
        <f>-MIN(SUMPRODUCT(--($E$9:$E$28&lt;=BF$33),--($B$9:$B$28=$J$65),--($F$9:$F$28&gt;=BF$33),--($C$9:$C$28=$AW73),$H$9:$H$28,S$9:S$28),VLOOKUP($AW73,'6. Patients'!$C$44:$AQ$73,COLUMNS('6. Patients'!$C$9:O$9),0))</f>
        <v>#VALUE!</v>
      </c>
      <c r="BG73" s="105" t="e">
        <f>-MIN(SUMPRODUCT(--($E$9:$E$28&lt;=BG$33),--($B$9:$B$28=$J$65),--($F$9:$F$28&gt;=BG$33),--($C$9:$C$28=$AW73),$H$9:$H$28,T$9:T$28),VLOOKUP($AW73,'6. Patients'!$C$44:$AQ$73,COLUMNS('6. Patients'!$C$9:P$9),0))</f>
        <v>#VALUE!</v>
      </c>
      <c r="BH73" s="105" t="e">
        <f>-MIN(SUMPRODUCT(--($E$9:$E$28&lt;=BH$33),--($B$9:$B$28=$J$65),--($F$9:$F$28&gt;=BH$33),--($C$9:$C$28=$AW73),$H$9:$H$28,U$9:U$28),VLOOKUP($AW73,'6. Patients'!$C$44:$AQ$73,COLUMNS('6. Patients'!$C$9:Q$9),0))</f>
        <v>#VALUE!</v>
      </c>
      <c r="BI73" s="105" t="e">
        <f>-MIN(SUMPRODUCT(--($E$9:$E$28&lt;=BI$33),--($B$9:$B$28=$J$65),--($F$9:$F$28&gt;=BI$33),--($C$9:$C$28=$AW73),$H$9:$H$28,V$9:V$28),VLOOKUP($AW73,'6. Patients'!$C$44:$AQ$73,COLUMNS('6. Patients'!$C$9:R$9),0))</f>
        <v>#VALUE!</v>
      </c>
      <c r="BJ73" s="105" t="e">
        <f>-MIN(SUMPRODUCT(--($E$9:$E$28&lt;=BJ$33),--($B$9:$B$28=$J$65),--($F$9:$F$28&gt;=BJ$33),--($C$9:$C$28=$AW73),$H$9:$H$28,W$9:W$28),VLOOKUP($AW73,'6. Patients'!$C$44:$AQ$73,COLUMNS('6. Patients'!$C$9:S$9),0))</f>
        <v>#VALUE!</v>
      </c>
      <c r="BK73" s="105" t="e">
        <f>-MIN(SUMPRODUCT(--($E$9:$E$28&lt;=BK$33),--($B$9:$B$28=$J$65),--($F$9:$F$28&gt;=BK$33),--($C$9:$C$28=$AW73),$H$9:$H$28,X$9:X$28),VLOOKUP($AW73,'6. Patients'!$C$44:$AQ$73,COLUMNS('6. Patients'!$C$9:T$9),0))</f>
        <v>#VALUE!</v>
      </c>
      <c r="BL73" s="105" t="e">
        <f>-MIN(SUMPRODUCT(--($E$9:$E$28&lt;=BL$33),--($B$9:$B$28=$J$65),--($F$9:$F$28&gt;=BL$33),--($C$9:$C$28=$AW73),$H$9:$H$28,Y$9:Y$28),VLOOKUP($AW73,'6. Patients'!$C$44:$AQ$73,COLUMNS('6. Patients'!$C$9:U$9),0))</f>
        <v>#VALUE!</v>
      </c>
      <c r="BM73" s="105" t="e">
        <f>-MIN(SUMPRODUCT(--($E$9:$E$28&lt;=BM$33),--($B$9:$B$28=$J$65),--($F$9:$F$28&gt;=BM$33),--($C$9:$C$28=$AW73),$H$9:$H$28,Z$9:Z$28),VLOOKUP($AW73,'6. Patients'!$C$44:$AQ$73,COLUMNS('6. Patients'!$C$9:V$9),0))</f>
        <v>#VALUE!</v>
      </c>
      <c r="BN73" s="105" t="e">
        <f>-MIN(SUMPRODUCT(--($E$9:$E$28&lt;=BN$33),--($B$9:$B$28=$J$65),--($F$9:$F$28&gt;=BN$33),--($C$9:$C$28=$AW73),$H$9:$H$28,AA$9:AA$28),VLOOKUP($AW73,'6. Patients'!$C$44:$AQ$73,COLUMNS('6. Patients'!$C$9:W$9),0))</f>
        <v>#VALUE!</v>
      </c>
      <c r="BO73" s="105" t="e">
        <f>-MIN(SUMPRODUCT(--($E$9:$E$28&lt;=BO$33),--($B$9:$B$28=$J$65),--($F$9:$F$28&gt;=BO$33),--($C$9:$C$28=$AW73),$H$9:$H$28,AB$9:AB$28),VLOOKUP($AW73,'6. Patients'!$C$44:$AQ$73,COLUMNS('6. Patients'!$C$9:X$9),0))</f>
        <v>#VALUE!</v>
      </c>
      <c r="BP73" s="105" t="e">
        <f>-MIN(SUMPRODUCT(--($E$9:$E$28&lt;=BP$33),--($B$9:$B$28=$J$65),--($F$9:$F$28&gt;=BP$33),--($C$9:$C$28=$AW73),$H$9:$H$28,AC$9:AC$28),VLOOKUP($AW73,'6. Patients'!$C$44:$AQ$73,COLUMNS('6. Patients'!$C$9:Y$9),0))</f>
        <v>#VALUE!</v>
      </c>
      <c r="BQ73" s="105" t="e">
        <f>-MIN(SUMPRODUCT(--($E$9:$E$28&lt;=BQ$33),--($B$9:$B$28=$J$65),--($F$9:$F$28&gt;=BQ$33),--($C$9:$C$28=$AW73),$H$9:$H$28,AD$9:AD$28),VLOOKUP($AW73,'6. Patients'!$C$44:$AQ$73,COLUMNS('6. Patients'!$C$9:Z$9),0))</f>
        <v>#VALUE!</v>
      </c>
      <c r="BR73" s="105" t="e">
        <f>-MIN(SUMPRODUCT(--($E$9:$E$28&lt;=BR$33),--($B$9:$B$28=$J$65),--($F$9:$F$28&gt;=BR$33),--($C$9:$C$28=$AW73),$H$9:$H$28,AE$9:AE$28),VLOOKUP($AW73,'6. Patients'!$C$44:$AQ$73,COLUMNS('6. Patients'!$C$9:AA$9),0))</f>
        <v>#VALUE!</v>
      </c>
      <c r="BS73" s="105" t="e">
        <f>-MIN(SUMPRODUCT(--($E$9:$E$28&lt;=BS$33),--($B$9:$B$28=$J$65),--($F$9:$F$28&gt;=BS$33),--($C$9:$C$28=$AW73),$H$9:$H$28,AF$9:AF$28),VLOOKUP($AW73,'6. Patients'!$C$44:$AQ$73,COLUMNS('6. Patients'!$C$9:AB$9),0))</f>
        <v>#VALUE!</v>
      </c>
      <c r="BT73" s="105" t="e">
        <f>-MIN(SUMPRODUCT(--($E$9:$E$28&lt;=BT$33),--($B$9:$B$28=$J$65),--($F$9:$F$28&gt;=BT$33),--($C$9:$C$28=$AW73),$H$9:$H$28,AG$9:AG$28),VLOOKUP($AW73,'6. Patients'!$C$44:$AQ$73,COLUMNS('6. Patients'!$C$9:AC$9),0))</f>
        <v>#VALUE!</v>
      </c>
      <c r="BU73" s="105" t="e">
        <f>-MIN(SUMPRODUCT(--($E$9:$E$28&lt;=BU$33),--($B$9:$B$28=$J$65),--($F$9:$F$28&gt;=BU$33),--($C$9:$C$28=$AW73),$H$9:$H$28,AH$9:AH$28),VLOOKUP($AW73,'6. Patients'!$C$44:$AQ$73,COLUMNS('6. Patients'!$C$9:AD$9),0))</f>
        <v>#VALUE!</v>
      </c>
      <c r="BV73" s="105" t="e">
        <f>-MIN(SUMPRODUCT(--($E$9:$E$28&lt;=BV$33),--($B$9:$B$28=$J$65),--($F$9:$F$28&gt;=BV$33),--($C$9:$C$28=$AW73),$H$9:$H$28,AI$9:AI$28),VLOOKUP($AW73,'6. Patients'!$C$44:$AQ$73,COLUMNS('6. Patients'!$C$9:AE$9),0))</f>
        <v>#VALUE!</v>
      </c>
      <c r="BW73" s="105" t="e">
        <f>-MIN(SUMPRODUCT(--($E$9:$E$28&lt;=BW$33),--($B$9:$B$28=$J$65),--($F$9:$F$28&gt;=BW$33),--($C$9:$C$28=$AW73),$H$9:$H$28,AJ$9:AJ$28),VLOOKUP($AW73,'6. Patients'!$C$44:$AQ$73,COLUMNS('6. Patients'!$C$9:AF$9),0))</f>
        <v>#VALUE!</v>
      </c>
      <c r="BX73" s="105" t="e">
        <f>-MIN(SUMPRODUCT(--($E$9:$E$28&lt;=BX$33),--($B$9:$B$28=$J$65),--($F$9:$F$28&gt;=BX$33),--($C$9:$C$28=$AW73),$H$9:$H$28,AK$9:AK$28),VLOOKUP($AW73,'6. Patients'!$C$44:$AQ$73,COLUMNS('6. Patients'!$C$9:AG$9),0))</f>
        <v>#VALUE!</v>
      </c>
      <c r="BY73" s="105" t="e">
        <f>-MIN(SUMPRODUCT(--($E$9:$E$28&lt;=BY$33),--($B$9:$B$28=$J$65),--($F$9:$F$28&gt;=BY$33),--($C$9:$C$28=$AW73),$H$9:$H$28,AL$9:AL$28),VLOOKUP($AW73,'6. Patients'!$C$44:$AQ$73,COLUMNS('6. Patients'!$C$9:AH$9),0))</f>
        <v>#VALUE!</v>
      </c>
      <c r="BZ73" s="105" t="e">
        <f>-MIN(SUMPRODUCT(--($E$9:$E$28&lt;=BZ$33),--($B$9:$B$28=$J$65),--($F$9:$F$28&gt;=BZ$33),--($C$9:$C$28=$AW73),$H$9:$H$28,AM$9:AM$28),VLOOKUP($AW73,'6. Patients'!$C$44:$AQ$73,COLUMNS('6. Patients'!$C$9:AI$9),0))</f>
        <v>#VALUE!</v>
      </c>
      <c r="CA73" s="105" t="e">
        <f>-MIN(SUMPRODUCT(--($E$9:$E$28&lt;=CA$33),--($B$9:$B$28=$J$65),--($F$9:$F$28&gt;=CA$33),--($C$9:$C$28=$AW73),$H$9:$H$28,AN$9:AN$28),VLOOKUP($AW73,'6. Patients'!$C$44:$AQ$73,COLUMNS('6. Patients'!$C$9:AJ$9),0))</f>
        <v>#VALUE!</v>
      </c>
      <c r="CB73" s="105" t="e">
        <f>-MIN(SUMPRODUCT(--($E$9:$E$28&lt;=CB$33),--($B$9:$B$28=$J$65),--($F$9:$F$28&gt;=CB$33),--($C$9:$C$28=$AW73),$H$9:$H$28,AO$9:AO$28),VLOOKUP($AW73,'6. Patients'!$C$44:$AQ$73,COLUMNS('6. Patients'!$C$9:AK$9),0))</f>
        <v>#VALUE!</v>
      </c>
      <c r="CC73" s="105" t="e">
        <f>-MIN(SUMPRODUCT(--($E$9:$E$28&lt;=CC$33),--($B$9:$B$28=$J$65),--($F$9:$F$28&gt;=CC$33),--($C$9:$C$28=$AW73),$H$9:$H$28,AP$9:AP$28),VLOOKUP($AW73,'6. Patients'!$C$44:$AQ$73,COLUMNS('6. Patients'!$C$9:AL$9),0))</f>
        <v>#VALUE!</v>
      </c>
      <c r="CD73" s="105" t="e">
        <f>-MIN(SUMPRODUCT(--($E$9:$E$28&lt;=CD$33),--($B$9:$B$28=$J$65),--($F$9:$F$28&gt;=CD$33),--($C$9:$C$28=$AW73),$H$9:$H$28,AQ$9:AQ$28),VLOOKUP($AW73,'6. Patients'!$C$44:$AQ$73,COLUMNS('6. Patients'!$C$9:AM$9),0))</f>
        <v>#VALUE!</v>
      </c>
      <c r="CE73" s="105" t="e">
        <f>-MIN(SUMPRODUCT(--($E$9:$E$28&lt;=CE$33),--($B$9:$B$28=$J$65),--($F$9:$F$28&gt;=CE$33),--($C$9:$C$28=$AW73),$H$9:$H$28,AR$9:AR$28),VLOOKUP($AW73,'6. Patients'!$C$44:$AQ$73,COLUMNS('6. Patients'!$C$9:AN$9),0))</f>
        <v>#VALUE!</v>
      </c>
      <c r="CF73" s="105" t="e">
        <f>-MIN(SUMPRODUCT(--($E$9:$E$28&lt;=CF$33),--($B$9:$B$28=$J$65),--($F$9:$F$28&gt;=CF$33),--($C$9:$C$28=$AW73),$H$9:$H$28,AS$9:AS$28),VLOOKUP($AW73,'6. Patients'!$C$44:$AQ$73,COLUMNS('6. Patients'!$C$9:AO$9),0))</f>
        <v>#VALUE!</v>
      </c>
      <c r="CG73" s="105" t="e">
        <f>-MIN(SUMPRODUCT(--($E$9:$E$28&lt;=CG$33),--($B$9:$B$28=$J$65),--($F$9:$F$28&gt;=CG$33),--($C$9:$C$28=$AW73),$H$9:$H$28,AT$9:AT$28),VLOOKUP($AW73,'6. Patients'!$C$44:$AQ$73,COLUMNS('6. Patients'!$C$9:AP$9),0))</f>
        <v>#VALUE!</v>
      </c>
      <c r="CI73" s="16" t="str">
        <f t="shared" si="127"/>
        <v/>
      </c>
      <c r="CJ73" s="105">
        <f t="shared" si="128"/>
        <v>0</v>
      </c>
      <c r="CK73" s="105">
        <f t="shared" si="129"/>
        <v>0</v>
      </c>
      <c r="CL73" s="105">
        <f t="shared" si="130"/>
        <v>0</v>
      </c>
      <c r="CM73" s="105">
        <f t="shared" si="131"/>
        <v>0</v>
      </c>
      <c r="CN73" s="105">
        <f t="shared" si="132"/>
        <v>0</v>
      </c>
      <c r="CO73" s="105">
        <f t="shared" si="133"/>
        <v>0</v>
      </c>
      <c r="CP73" s="105">
        <f t="shared" si="134"/>
        <v>0</v>
      </c>
      <c r="CQ73" s="105">
        <f t="shared" si="135"/>
        <v>0</v>
      </c>
      <c r="CR73" s="105">
        <f t="shared" si="136"/>
        <v>0</v>
      </c>
      <c r="CS73" s="105">
        <f t="shared" si="137"/>
        <v>0</v>
      </c>
      <c r="CT73" s="105">
        <f t="shared" si="138"/>
        <v>0</v>
      </c>
      <c r="CU73" s="105">
        <f t="shared" si="139"/>
        <v>0</v>
      </c>
      <c r="CV73" s="105">
        <f t="shared" si="140"/>
        <v>0</v>
      </c>
      <c r="CW73" s="105">
        <f t="shared" si="141"/>
        <v>0</v>
      </c>
      <c r="CX73" s="105">
        <f t="shared" si="142"/>
        <v>0</v>
      </c>
      <c r="CY73" s="105">
        <f t="shared" si="143"/>
        <v>0</v>
      </c>
      <c r="CZ73" s="105">
        <f t="shared" si="144"/>
        <v>0</v>
      </c>
      <c r="DA73" s="105">
        <f t="shared" si="145"/>
        <v>0</v>
      </c>
      <c r="DB73" s="105">
        <f t="shared" si="146"/>
        <v>0</v>
      </c>
      <c r="DC73" s="105">
        <f t="shared" si="147"/>
        <v>0</v>
      </c>
      <c r="DD73" s="105">
        <f t="shared" si="148"/>
        <v>0</v>
      </c>
      <c r="DE73" s="105">
        <f t="shared" si="149"/>
        <v>0</v>
      </c>
      <c r="DF73" s="105">
        <f t="shared" si="150"/>
        <v>0</v>
      </c>
      <c r="DG73" s="105">
        <f t="shared" si="151"/>
        <v>0</v>
      </c>
      <c r="DH73" s="105">
        <f t="shared" si="152"/>
        <v>0</v>
      </c>
      <c r="DI73" s="105">
        <f t="shared" si="153"/>
        <v>0</v>
      </c>
      <c r="DJ73" s="105">
        <f t="shared" si="154"/>
        <v>0</v>
      </c>
      <c r="DK73" s="105">
        <f t="shared" si="155"/>
        <v>0</v>
      </c>
      <c r="DL73" s="105">
        <f t="shared" si="156"/>
        <v>0</v>
      </c>
      <c r="DM73" s="105">
        <f t="shared" si="157"/>
        <v>0</v>
      </c>
      <c r="DN73" s="105">
        <f t="shared" si="158"/>
        <v>0</v>
      </c>
      <c r="DO73" s="105">
        <f t="shared" si="159"/>
        <v>0</v>
      </c>
      <c r="DP73" s="105">
        <f t="shared" si="160"/>
        <v>0</v>
      </c>
      <c r="DQ73" s="105">
        <f t="shared" si="161"/>
        <v>0</v>
      </c>
      <c r="DR73" s="105">
        <f t="shared" si="162"/>
        <v>0</v>
      </c>
      <c r="DS73" s="105">
        <f t="shared" si="163"/>
        <v>0</v>
      </c>
    </row>
    <row r="74" spans="10:123" x14ac:dyDescent="0.3">
      <c r="J74" s="16" t="str">
        <f>'6. Patients'!C52</f>
        <v/>
      </c>
      <c r="K74" s="16"/>
      <c r="L74" s="208" t="e">
        <f t="shared" si="90"/>
        <v>#VALUE!</v>
      </c>
      <c r="M74" s="208" t="e">
        <f t="shared" si="91"/>
        <v>#VALUE!</v>
      </c>
      <c r="N74" s="208" t="e">
        <f t="shared" si="92"/>
        <v>#VALUE!</v>
      </c>
      <c r="O74" s="208" t="e">
        <f t="shared" si="93"/>
        <v>#VALUE!</v>
      </c>
      <c r="P74" s="208" t="e">
        <f t="shared" si="94"/>
        <v>#VALUE!</v>
      </c>
      <c r="Q74" s="208" t="e">
        <f t="shared" si="95"/>
        <v>#VALUE!</v>
      </c>
      <c r="R74" s="208" t="e">
        <f t="shared" si="96"/>
        <v>#VALUE!</v>
      </c>
      <c r="S74" s="208" t="e">
        <f t="shared" si="97"/>
        <v>#VALUE!</v>
      </c>
      <c r="T74" s="208" t="e">
        <f t="shared" si="98"/>
        <v>#VALUE!</v>
      </c>
      <c r="U74" s="208" t="e">
        <f t="shared" si="99"/>
        <v>#VALUE!</v>
      </c>
      <c r="V74" s="208" t="e">
        <f t="shared" si="100"/>
        <v>#VALUE!</v>
      </c>
      <c r="W74" s="208" t="e">
        <f t="shared" si="101"/>
        <v>#VALUE!</v>
      </c>
      <c r="X74" s="208" t="e">
        <f t="shared" si="102"/>
        <v>#VALUE!</v>
      </c>
      <c r="Y74" s="208" t="e">
        <f t="shared" si="103"/>
        <v>#VALUE!</v>
      </c>
      <c r="Z74" s="208" t="e">
        <f t="shared" si="104"/>
        <v>#VALUE!</v>
      </c>
      <c r="AA74" s="208" t="e">
        <f t="shared" si="105"/>
        <v>#VALUE!</v>
      </c>
      <c r="AB74" s="208" t="e">
        <f t="shared" si="106"/>
        <v>#VALUE!</v>
      </c>
      <c r="AC74" s="208" t="e">
        <f t="shared" si="107"/>
        <v>#VALUE!</v>
      </c>
      <c r="AD74" s="208" t="e">
        <f t="shared" si="108"/>
        <v>#VALUE!</v>
      </c>
      <c r="AE74" s="208" t="e">
        <f t="shared" si="109"/>
        <v>#VALUE!</v>
      </c>
      <c r="AF74" s="208" t="e">
        <f t="shared" si="110"/>
        <v>#VALUE!</v>
      </c>
      <c r="AG74" s="208" t="e">
        <f t="shared" si="111"/>
        <v>#VALUE!</v>
      </c>
      <c r="AH74" s="208" t="e">
        <f t="shared" si="112"/>
        <v>#VALUE!</v>
      </c>
      <c r="AI74" s="208" t="e">
        <f t="shared" si="113"/>
        <v>#VALUE!</v>
      </c>
      <c r="AJ74" s="208" t="e">
        <f t="shared" si="114"/>
        <v>#VALUE!</v>
      </c>
      <c r="AK74" s="208" t="e">
        <f t="shared" si="115"/>
        <v>#VALUE!</v>
      </c>
      <c r="AL74" s="208" t="e">
        <f t="shared" si="116"/>
        <v>#VALUE!</v>
      </c>
      <c r="AM74" s="208" t="e">
        <f t="shared" si="117"/>
        <v>#VALUE!</v>
      </c>
      <c r="AN74" s="208" t="e">
        <f t="shared" si="118"/>
        <v>#VALUE!</v>
      </c>
      <c r="AO74" s="208" t="e">
        <f t="shared" si="119"/>
        <v>#VALUE!</v>
      </c>
      <c r="AP74" s="208" t="e">
        <f t="shared" si="120"/>
        <v>#VALUE!</v>
      </c>
      <c r="AQ74" s="208" t="e">
        <f t="shared" si="121"/>
        <v>#VALUE!</v>
      </c>
      <c r="AR74" s="208" t="e">
        <f t="shared" si="122"/>
        <v>#VALUE!</v>
      </c>
      <c r="AS74" s="208" t="e">
        <f t="shared" si="123"/>
        <v>#VALUE!</v>
      </c>
      <c r="AT74" s="208" t="e">
        <f t="shared" si="124"/>
        <v>#VALUE!</v>
      </c>
      <c r="AU74" s="208" t="e">
        <f t="shared" si="125"/>
        <v>#VALUE!</v>
      </c>
      <c r="AW74" s="16" t="str">
        <f t="shared" si="126"/>
        <v/>
      </c>
      <c r="AX74" s="105" t="e">
        <f>-MIN(SUMPRODUCT(--($E$9:$E$28&lt;=AX$33),--($B$9:$B$28=$J$65),--($F$9:$F$28&gt;=AX$33),--($C$9:$C$28=$AW74),$H$9:$H$28,K$9:K$28),VLOOKUP($AW74,'6. Patients'!$C$44:$AQ$73,COLUMNS('6. Patients'!$C$9:G$9),0))</f>
        <v>#VALUE!</v>
      </c>
      <c r="AY74" s="105" t="e">
        <f>-MIN(SUMPRODUCT(--($E$9:$E$28&lt;=AY$33),--($B$9:$B$28=$J$65),--($F$9:$F$28&gt;=AY$33),--($C$9:$C$28=$AW74),$H$9:$H$28,L$9:L$28),VLOOKUP($AW74,'6. Patients'!$C$44:$AQ$73,COLUMNS('6. Patients'!$C$9:H$9),0))</f>
        <v>#VALUE!</v>
      </c>
      <c r="AZ74" s="105" t="e">
        <f>-MIN(SUMPRODUCT(--($E$9:$E$28&lt;=AZ$33),--($B$9:$B$28=$J$65),--($F$9:$F$28&gt;=AZ$33),--($C$9:$C$28=$AW74),$H$9:$H$28,M$9:M$28),VLOOKUP($AW74,'6. Patients'!$C$44:$AQ$73,COLUMNS('6. Patients'!$C$9:I$9),0))</f>
        <v>#VALUE!</v>
      </c>
      <c r="BA74" s="105" t="e">
        <f>-MIN(SUMPRODUCT(--($E$9:$E$28&lt;=BA$33),--($B$9:$B$28=$J$65),--($F$9:$F$28&gt;=BA$33),--($C$9:$C$28=$AW74),$H$9:$H$28,N$9:N$28),VLOOKUP($AW74,'6. Patients'!$C$44:$AQ$73,COLUMNS('6. Patients'!$C$9:J$9),0))</f>
        <v>#VALUE!</v>
      </c>
      <c r="BB74" s="105" t="e">
        <f>-MIN(SUMPRODUCT(--($E$9:$E$28&lt;=BB$33),--($B$9:$B$28=$J$65),--($F$9:$F$28&gt;=BB$33),--($C$9:$C$28=$AW74),$H$9:$H$28,O$9:O$28),VLOOKUP($AW74,'6. Patients'!$C$44:$AQ$73,COLUMNS('6. Patients'!$C$9:K$9),0))</f>
        <v>#VALUE!</v>
      </c>
      <c r="BC74" s="105" t="e">
        <f>-MIN(SUMPRODUCT(--($E$9:$E$28&lt;=BC$33),--($B$9:$B$28=$J$65),--($F$9:$F$28&gt;=BC$33),--($C$9:$C$28=$AW74),$H$9:$H$28,P$9:P$28),VLOOKUP($AW74,'6. Patients'!$C$44:$AQ$73,COLUMNS('6. Patients'!$C$9:L$9),0))</f>
        <v>#VALUE!</v>
      </c>
      <c r="BD74" s="105" t="e">
        <f>-MIN(SUMPRODUCT(--($E$9:$E$28&lt;=BD$33),--($B$9:$B$28=$J$65),--($F$9:$F$28&gt;=BD$33),--($C$9:$C$28=$AW74),$H$9:$H$28,Q$9:Q$28),VLOOKUP($AW74,'6. Patients'!$C$44:$AQ$73,COLUMNS('6. Patients'!$C$9:M$9),0))</f>
        <v>#VALUE!</v>
      </c>
      <c r="BE74" s="105" t="e">
        <f>-MIN(SUMPRODUCT(--($E$9:$E$28&lt;=BE$33),--($B$9:$B$28=$J$65),--($F$9:$F$28&gt;=BE$33),--($C$9:$C$28=$AW74),$H$9:$H$28,R$9:R$28),VLOOKUP($AW74,'6. Patients'!$C$44:$AQ$73,COLUMNS('6. Patients'!$C$9:N$9),0))</f>
        <v>#VALUE!</v>
      </c>
      <c r="BF74" s="105" t="e">
        <f>-MIN(SUMPRODUCT(--($E$9:$E$28&lt;=BF$33),--($B$9:$B$28=$J$65),--($F$9:$F$28&gt;=BF$33),--($C$9:$C$28=$AW74),$H$9:$H$28,S$9:S$28),VLOOKUP($AW74,'6. Patients'!$C$44:$AQ$73,COLUMNS('6. Patients'!$C$9:O$9),0))</f>
        <v>#VALUE!</v>
      </c>
      <c r="BG74" s="105" t="e">
        <f>-MIN(SUMPRODUCT(--($E$9:$E$28&lt;=BG$33),--($B$9:$B$28=$J$65),--($F$9:$F$28&gt;=BG$33),--($C$9:$C$28=$AW74),$H$9:$H$28,T$9:T$28),VLOOKUP($AW74,'6. Patients'!$C$44:$AQ$73,COLUMNS('6. Patients'!$C$9:P$9),0))</f>
        <v>#VALUE!</v>
      </c>
      <c r="BH74" s="105" t="e">
        <f>-MIN(SUMPRODUCT(--($E$9:$E$28&lt;=BH$33),--($B$9:$B$28=$J$65),--($F$9:$F$28&gt;=BH$33),--($C$9:$C$28=$AW74),$H$9:$H$28,U$9:U$28),VLOOKUP($AW74,'6. Patients'!$C$44:$AQ$73,COLUMNS('6. Patients'!$C$9:Q$9),0))</f>
        <v>#VALUE!</v>
      </c>
      <c r="BI74" s="105" t="e">
        <f>-MIN(SUMPRODUCT(--($E$9:$E$28&lt;=BI$33),--($B$9:$B$28=$J$65),--($F$9:$F$28&gt;=BI$33),--($C$9:$C$28=$AW74),$H$9:$H$28,V$9:V$28),VLOOKUP($AW74,'6. Patients'!$C$44:$AQ$73,COLUMNS('6. Patients'!$C$9:R$9),0))</f>
        <v>#VALUE!</v>
      </c>
      <c r="BJ74" s="105" t="e">
        <f>-MIN(SUMPRODUCT(--($E$9:$E$28&lt;=BJ$33),--($B$9:$B$28=$J$65),--($F$9:$F$28&gt;=BJ$33),--($C$9:$C$28=$AW74),$H$9:$H$28,W$9:W$28),VLOOKUP($AW74,'6. Patients'!$C$44:$AQ$73,COLUMNS('6. Patients'!$C$9:S$9),0))</f>
        <v>#VALUE!</v>
      </c>
      <c r="BK74" s="105" t="e">
        <f>-MIN(SUMPRODUCT(--($E$9:$E$28&lt;=BK$33),--($B$9:$B$28=$J$65),--($F$9:$F$28&gt;=BK$33),--($C$9:$C$28=$AW74),$H$9:$H$28,X$9:X$28),VLOOKUP($AW74,'6. Patients'!$C$44:$AQ$73,COLUMNS('6. Patients'!$C$9:T$9),0))</f>
        <v>#VALUE!</v>
      </c>
      <c r="BL74" s="105" t="e">
        <f>-MIN(SUMPRODUCT(--($E$9:$E$28&lt;=BL$33),--($B$9:$B$28=$J$65),--($F$9:$F$28&gt;=BL$33),--($C$9:$C$28=$AW74),$H$9:$H$28,Y$9:Y$28),VLOOKUP($AW74,'6. Patients'!$C$44:$AQ$73,COLUMNS('6. Patients'!$C$9:U$9),0))</f>
        <v>#VALUE!</v>
      </c>
      <c r="BM74" s="105" t="e">
        <f>-MIN(SUMPRODUCT(--($E$9:$E$28&lt;=BM$33),--($B$9:$B$28=$J$65),--($F$9:$F$28&gt;=BM$33),--($C$9:$C$28=$AW74),$H$9:$H$28,Z$9:Z$28),VLOOKUP($AW74,'6. Patients'!$C$44:$AQ$73,COLUMNS('6. Patients'!$C$9:V$9),0))</f>
        <v>#VALUE!</v>
      </c>
      <c r="BN74" s="105" t="e">
        <f>-MIN(SUMPRODUCT(--($E$9:$E$28&lt;=BN$33),--($B$9:$B$28=$J$65),--($F$9:$F$28&gt;=BN$33),--($C$9:$C$28=$AW74),$H$9:$H$28,AA$9:AA$28),VLOOKUP($AW74,'6. Patients'!$C$44:$AQ$73,COLUMNS('6. Patients'!$C$9:W$9),0))</f>
        <v>#VALUE!</v>
      </c>
      <c r="BO74" s="105" t="e">
        <f>-MIN(SUMPRODUCT(--($E$9:$E$28&lt;=BO$33),--($B$9:$B$28=$J$65),--($F$9:$F$28&gt;=BO$33),--($C$9:$C$28=$AW74),$H$9:$H$28,AB$9:AB$28),VLOOKUP($AW74,'6. Patients'!$C$44:$AQ$73,COLUMNS('6. Patients'!$C$9:X$9),0))</f>
        <v>#VALUE!</v>
      </c>
      <c r="BP74" s="105" t="e">
        <f>-MIN(SUMPRODUCT(--($E$9:$E$28&lt;=BP$33),--($B$9:$B$28=$J$65),--($F$9:$F$28&gt;=BP$33),--($C$9:$C$28=$AW74),$H$9:$H$28,AC$9:AC$28),VLOOKUP($AW74,'6. Patients'!$C$44:$AQ$73,COLUMNS('6. Patients'!$C$9:Y$9),0))</f>
        <v>#VALUE!</v>
      </c>
      <c r="BQ74" s="105" t="e">
        <f>-MIN(SUMPRODUCT(--($E$9:$E$28&lt;=BQ$33),--($B$9:$B$28=$J$65),--($F$9:$F$28&gt;=BQ$33),--($C$9:$C$28=$AW74),$H$9:$H$28,AD$9:AD$28),VLOOKUP($AW74,'6. Patients'!$C$44:$AQ$73,COLUMNS('6. Patients'!$C$9:Z$9),0))</f>
        <v>#VALUE!</v>
      </c>
      <c r="BR74" s="105" t="e">
        <f>-MIN(SUMPRODUCT(--($E$9:$E$28&lt;=BR$33),--($B$9:$B$28=$J$65),--($F$9:$F$28&gt;=BR$33),--($C$9:$C$28=$AW74),$H$9:$H$28,AE$9:AE$28),VLOOKUP($AW74,'6. Patients'!$C$44:$AQ$73,COLUMNS('6. Patients'!$C$9:AA$9),0))</f>
        <v>#VALUE!</v>
      </c>
      <c r="BS74" s="105" t="e">
        <f>-MIN(SUMPRODUCT(--($E$9:$E$28&lt;=BS$33),--($B$9:$B$28=$J$65),--($F$9:$F$28&gt;=BS$33),--($C$9:$C$28=$AW74),$H$9:$H$28,AF$9:AF$28),VLOOKUP($AW74,'6. Patients'!$C$44:$AQ$73,COLUMNS('6. Patients'!$C$9:AB$9),0))</f>
        <v>#VALUE!</v>
      </c>
      <c r="BT74" s="105" t="e">
        <f>-MIN(SUMPRODUCT(--($E$9:$E$28&lt;=BT$33),--($B$9:$B$28=$J$65),--($F$9:$F$28&gt;=BT$33),--($C$9:$C$28=$AW74),$H$9:$H$28,AG$9:AG$28),VLOOKUP($AW74,'6. Patients'!$C$44:$AQ$73,COLUMNS('6. Patients'!$C$9:AC$9),0))</f>
        <v>#VALUE!</v>
      </c>
      <c r="BU74" s="105" t="e">
        <f>-MIN(SUMPRODUCT(--($E$9:$E$28&lt;=BU$33),--($B$9:$B$28=$J$65),--($F$9:$F$28&gt;=BU$33),--($C$9:$C$28=$AW74),$H$9:$H$28,AH$9:AH$28),VLOOKUP($AW74,'6. Patients'!$C$44:$AQ$73,COLUMNS('6. Patients'!$C$9:AD$9),0))</f>
        <v>#VALUE!</v>
      </c>
      <c r="BV74" s="105" t="e">
        <f>-MIN(SUMPRODUCT(--($E$9:$E$28&lt;=BV$33),--($B$9:$B$28=$J$65),--($F$9:$F$28&gt;=BV$33),--($C$9:$C$28=$AW74),$H$9:$H$28,AI$9:AI$28),VLOOKUP($AW74,'6. Patients'!$C$44:$AQ$73,COLUMNS('6. Patients'!$C$9:AE$9),0))</f>
        <v>#VALUE!</v>
      </c>
      <c r="BW74" s="105" t="e">
        <f>-MIN(SUMPRODUCT(--($E$9:$E$28&lt;=BW$33),--($B$9:$B$28=$J$65),--($F$9:$F$28&gt;=BW$33),--($C$9:$C$28=$AW74),$H$9:$H$28,AJ$9:AJ$28),VLOOKUP($AW74,'6. Patients'!$C$44:$AQ$73,COLUMNS('6. Patients'!$C$9:AF$9),0))</f>
        <v>#VALUE!</v>
      </c>
      <c r="BX74" s="105" t="e">
        <f>-MIN(SUMPRODUCT(--($E$9:$E$28&lt;=BX$33),--($B$9:$B$28=$J$65),--($F$9:$F$28&gt;=BX$33),--($C$9:$C$28=$AW74),$H$9:$H$28,AK$9:AK$28),VLOOKUP($AW74,'6. Patients'!$C$44:$AQ$73,COLUMNS('6. Patients'!$C$9:AG$9),0))</f>
        <v>#VALUE!</v>
      </c>
      <c r="BY74" s="105" t="e">
        <f>-MIN(SUMPRODUCT(--($E$9:$E$28&lt;=BY$33),--($B$9:$B$28=$J$65),--($F$9:$F$28&gt;=BY$33),--($C$9:$C$28=$AW74),$H$9:$H$28,AL$9:AL$28),VLOOKUP($AW74,'6. Patients'!$C$44:$AQ$73,COLUMNS('6. Patients'!$C$9:AH$9),0))</f>
        <v>#VALUE!</v>
      </c>
      <c r="BZ74" s="105" t="e">
        <f>-MIN(SUMPRODUCT(--($E$9:$E$28&lt;=BZ$33),--($B$9:$B$28=$J$65),--($F$9:$F$28&gt;=BZ$33),--($C$9:$C$28=$AW74),$H$9:$H$28,AM$9:AM$28),VLOOKUP($AW74,'6. Patients'!$C$44:$AQ$73,COLUMNS('6. Patients'!$C$9:AI$9),0))</f>
        <v>#VALUE!</v>
      </c>
      <c r="CA74" s="105" t="e">
        <f>-MIN(SUMPRODUCT(--($E$9:$E$28&lt;=CA$33),--($B$9:$B$28=$J$65),--($F$9:$F$28&gt;=CA$33),--($C$9:$C$28=$AW74),$H$9:$H$28,AN$9:AN$28),VLOOKUP($AW74,'6. Patients'!$C$44:$AQ$73,COLUMNS('6. Patients'!$C$9:AJ$9),0))</f>
        <v>#VALUE!</v>
      </c>
      <c r="CB74" s="105" t="e">
        <f>-MIN(SUMPRODUCT(--($E$9:$E$28&lt;=CB$33),--($B$9:$B$28=$J$65),--($F$9:$F$28&gt;=CB$33),--($C$9:$C$28=$AW74),$H$9:$H$28,AO$9:AO$28),VLOOKUP($AW74,'6. Patients'!$C$44:$AQ$73,COLUMNS('6. Patients'!$C$9:AK$9),0))</f>
        <v>#VALUE!</v>
      </c>
      <c r="CC74" s="105" t="e">
        <f>-MIN(SUMPRODUCT(--($E$9:$E$28&lt;=CC$33),--($B$9:$B$28=$J$65),--($F$9:$F$28&gt;=CC$33),--($C$9:$C$28=$AW74),$H$9:$H$28,AP$9:AP$28),VLOOKUP($AW74,'6. Patients'!$C$44:$AQ$73,COLUMNS('6. Patients'!$C$9:AL$9),0))</f>
        <v>#VALUE!</v>
      </c>
      <c r="CD74" s="105" t="e">
        <f>-MIN(SUMPRODUCT(--($E$9:$E$28&lt;=CD$33),--($B$9:$B$28=$J$65),--($F$9:$F$28&gt;=CD$33),--($C$9:$C$28=$AW74),$H$9:$H$28,AQ$9:AQ$28),VLOOKUP($AW74,'6. Patients'!$C$44:$AQ$73,COLUMNS('6. Patients'!$C$9:AM$9),0))</f>
        <v>#VALUE!</v>
      </c>
      <c r="CE74" s="105" t="e">
        <f>-MIN(SUMPRODUCT(--($E$9:$E$28&lt;=CE$33),--($B$9:$B$28=$J$65),--($F$9:$F$28&gt;=CE$33),--($C$9:$C$28=$AW74),$H$9:$H$28,AR$9:AR$28),VLOOKUP($AW74,'6. Patients'!$C$44:$AQ$73,COLUMNS('6. Patients'!$C$9:AN$9),0))</f>
        <v>#VALUE!</v>
      </c>
      <c r="CF74" s="105" t="e">
        <f>-MIN(SUMPRODUCT(--($E$9:$E$28&lt;=CF$33),--($B$9:$B$28=$J$65),--($F$9:$F$28&gt;=CF$33),--($C$9:$C$28=$AW74),$H$9:$H$28,AS$9:AS$28),VLOOKUP($AW74,'6. Patients'!$C$44:$AQ$73,COLUMNS('6. Patients'!$C$9:AO$9),0))</f>
        <v>#VALUE!</v>
      </c>
      <c r="CG74" s="105" t="e">
        <f>-MIN(SUMPRODUCT(--($E$9:$E$28&lt;=CG$33),--($B$9:$B$28=$J$65),--($F$9:$F$28&gt;=CG$33),--($C$9:$C$28=$AW74),$H$9:$H$28,AT$9:AT$28),VLOOKUP($AW74,'6. Patients'!$C$44:$AQ$73,COLUMNS('6. Patients'!$C$9:AP$9),0))</f>
        <v>#VALUE!</v>
      </c>
      <c r="CI74" s="16" t="str">
        <f t="shared" si="127"/>
        <v/>
      </c>
      <c r="CJ74" s="105">
        <f t="shared" si="128"/>
        <v>0</v>
      </c>
      <c r="CK74" s="105">
        <f t="shared" si="129"/>
        <v>0</v>
      </c>
      <c r="CL74" s="105">
        <f t="shared" si="130"/>
        <v>0</v>
      </c>
      <c r="CM74" s="105">
        <f t="shared" si="131"/>
        <v>0</v>
      </c>
      <c r="CN74" s="105">
        <f t="shared" si="132"/>
        <v>0</v>
      </c>
      <c r="CO74" s="105">
        <f t="shared" si="133"/>
        <v>0</v>
      </c>
      <c r="CP74" s="105">
        <f t="shared" si="134"/>
        <v>0</v>
      </c>
      <c r="CQ74" s="105">
        <f t="shared" si="135"/>
        <v>0</v>
      </c>
      <c r="CR74" s="105">
        <f t="shared" si="136"/>
        <v>0</v>
      </c>
      <c r="CS74" s="105">
        <f t="shared" si="137"/>
        <v>0</v>
      </c>
      <c r="CT74" s="105">
        <f t="shared" si="138"/>
        <v>0</v>
      </c>
      <c r="CU74" s="105">
        <f t="shared" si="139"/>
        <v>0</v>
      </c>
      <c r="CV74" s="105">
        <f t="shared" si="140"/>
        <v>0</v>
      </c>
      <c r="CW74" s="105">
        <f t="shared" si="141"/>
        <v>0</v>
      </c>
      <c r="CX74" s="105">
        <f t="shared" si="142"/>
        <v>0</v>
      </c>
      <c r="CY74" s="105">
        <f t="shared" si="143"/>
        <v>0</v>
      </c>
      <c r="CZ74" s="105">
        <f t="shared" si="144"/>
        <v>0</v>
      </c>
      <c r="DA74" s="105">
        <f t="shared" si="145"/>
        <v>0</v>
      </c>
      <c r="DB74" s="105">
        <f t="shared" si="146"/>
        <v>0</v>
      </c>
      <c r="DC74" s="105">
        <f t="shared" si="147"/>
        <v>0</v>
      </c>
      <c r="DD74" s="105">
        <f t="shared" si="148"/>
        <v>0</v>
      </c>
      <c r="DE74" s="105">
        <f t="shared" si="149"/>
        <v>0</v>
      </c>
      <c r="DF74" s="105">
        <f t="shared" si="150"/>
        <v>0</v>
      </c>
      <c r="DG74" s="105">
        <f t="shared" si="151"/>
        <v>0</v>
      </c>
      <c r="DH74" s="105">
        <f t="shared" si="152"/>
        <v>0</v>
      </c>
      <c r="DI74" s="105">
        <f t="shared" si="153"/>
        <v>0</v>
      </c>
      <c r="DJ74" s="105">
        <f t="shared" si="154"/>
        <v>0</v>
      </c>
      <c r="DK74" s="105">
        <f t="shared" si="155"/>
        <v>0</v>
      </c>
      <c r="DL74" s="105">
        <f t="shared" si="156"/>
        <v>0</v>
      </c>
      <c r="DM74" s="105">
        <f t="shared" si="157"/>
        <v>0</v>
      </c>
      <c r="DN74" s="105">
        <f t="shared" si="158"/>
        <v>0</v>
      </c>
      <c r="DO74" s="105">
        <f t="shared" si="159"/>
        <v>0</v>
      </c>
      <c r="DP74" s="105">
        <f t="shared" si="160"/>
        <v>0</v>
      </c>
      <c r="DQ74" s="105">
        <f t="shared" si="161"/>
        <v>0</v>
      </c>
      <c r="DR74" s="105">
        <f t="shared" si="162"/>
        <v>0</v>
      </c>
      <c r="DS74" s="105">
        <f t="shared" si="163"/>
        <v>0</v>
      </c>
    </row>
    <row r="75" spans="10:123" x14ac:dyDescent="0.3">
      <c r="J75" s="16" t="str">
        <f>'6. Patients'!C53</f>
        <v/>
      </c>
      <c r="K75" s="16"/>
      <c r="L75" s="208" t="e">
        <f t="shared" si="90"/>
        <v>#VALUE!</v>
      </c>
      <c r="M75" s="208" t="e">
        <f t="shared" si="91"/>
        <v>#VALUE!</v>
      </c>
      <c r="N75" s="208" t="e">
        <f t="shared" si="92"/>
        <v>#VALUE!</v>
      </c>
      <c r="O75" s="208" t="e">
        <f t="shared" si="93"/>
        <v>#VALUE!</v>
      </c>
      <c r="P75" s="208" t="e">
        <f t="shared" si="94"/>
        <v>#VALUE!</v>
      </c>
      <c r="Q75" s="208" t="e">
        <f t="shared" si="95"/>
        <v>#VALUE!</v>
      </c>
      <c r="R75" s="208" t="e">
        <f t="shared" si="96"/>
        <v>#VALUE!</v>
      </c>
      <c r="S75" s="208" t="e">
        <f t="shared" si="97"/>
        <v>#VALUE!</v>
      </c>
      <c r="T75" s="208" t="e">
        <f t="shared" si="98"/>
        <v>#VALUE!</v>
      </c>
      <c r="U75" s="208" t="e">
        <f t="shared" si="99"/>
        <v>#VALUE!</v>
      </c>
      <c r="V75" s="208" t="e">
        <f t="shared" si="100"/>
        <v>#VALUE!</v>
      </c>
      <c r="W75" s="208" t="e">
        <f t="shared" si="101"/>
        <v>#VALUE!</v>
      </c>
      <c r="X75" s="208" t="e">
        <f t="shared" si="102"/>
        <v>#VALUE!</v>
      </c>
      <c r="Y75" s="208" t="e">
        <f t="shared" si="103"/>
        <v>#VALUE!</v>
      </c>
      <c r="Z75" s="208" t="e">
        <f t="shared" si="104"/>
        <v>#VALUE!</v>
      </c>
      <c r="AA75" s="208" t="e">
        <f t="shared" si="105"/>
        <v>#VALUE!</v>
      </c>
      <c r="AB75" s="208" t="e">
        <f t="shared" si="106"/>
        <v>#VALUE!</v>
      </c>
      <c r="AC75" s="208" t="e">
        <f t="shared" si="107"/>
        <v>#VALUE!</v>
      </c>
      <c r="AD75" s="208" t="e">
        <f t="shared" si="108"/>
        <v>#VALUE!</v>
      </c>
      <c r="AE75" s="208" t="e">
        <f t="shared" si="109"/>
        <v>#VALUE!</v>
      </c>
      <c r="AF75" s="208" t="e">
        <f t="shared" si="110"/>
        <v>#VALUE!</v>
      </c>
      <c r="AG75" s="208" t="e">
        <f t="shared" si="111"/>
        <v>#VALUE!</v>
      </c>
      <c r="AH75" s="208" t="e">
        <f t="shared" si="112"/>
        <v>#VALUE!</v>
      </c>
      <c r="AI75" s="208" t="e">
        <f t="shared" si="113"/>
        <v>#VALUE!</v>
      </c>
      <c r="AJ75" s="208" t="e">
        <f t="shared" si="114"/>
        <v>#VALUE!</v>
      </c>
      <c r="AK75" s="208" t="e">
        <f t="shared" si="115"/>
        <v>#VALUE!</v>
      </c>
      <c r="AL75" s="208" t="e">
        <f t="shared" si="116"/>
        <v>#VALUE!</v>
      </c>
      <c r="AM75" s="208" t="e">
        <f t="shared" si="117"/>
        <v>#VALUE!</v>
      </c>
      <c r="AN75" s="208" t="e">
        <f t="shared" si="118"/>
        <v>#VALUE!</v>
      </c>
      <c r="AO75" s="208" t="e">
        <f t="shared" si="119"/>
        <v>#VALUE!</v>
      </c>
      <c r="AP75" s="208" t="e">
        <f t="shared" si="120"/>
        <v>#VALUE!</v>
      </c>
      <c r="AQ75" s="208" t="e">
        <f t="shared" si="121"/>
        <v>#VALUE!</v>
      </c>
      <c r="AR75" s="208" t="e">
        <f t="shared" si="122"/>
        <v>#VALUE!</v>
      </c>
      <c r="AS75" s="208" t="e">
        <f t="shared" si="123"/>
        <v>#VALUE!</v>
      </c>
      <c r="AT75" s="208" t="e">
        <f t="shared" si="124"/>
        <v>#VALUE!</v>
      </c>
      <c r="AU75" s="208" t="e">
        <f t="shared" si="125"/>
        <v>#VALUE!</v>
      </c>
      <c r="AW75" s="16" t="str">
        <f t="shared" si="126"/>
        <v/>
      </c>
      <c r="AX75" s="105" t="e">
        <f>-MIN(SUMPRODUCT(--($E$9:$E$28&lt;=AX$33),--($B$9:$B$28=$J$65),--($F$9:$F$28&gt;=AX$33),--($C$9:$C$28=$AW75),$H$9:$H$28,K$9:K$28),VLOOKUP($AW75,'6. Patients'!$C$44:$AQ$73,COLUMNS('6. Patients'!$C$9:G$9),0))</f>
        <v>#VALUE!</v>
      </c>
      <c r="AY75" s="105" t="e">
        <f>-MIN(SUMPRODUCT(--($E$9:$E$28&lt;=AY$33),--($B$9:$B$28=$J$65),--($F$9:$F$28&gt;=AY$33),--($C$9:$C$28=$AW75),$H$9:$H$28,L$9:L$28),VLOOKUP($AW75,'6. Patients'!$C$44:$AQ$73,COLUMNS('6. Patients'!$C$9:H$9),0))</f>
        <v>#VALUE!</v>
      </c>
      <c r="AZ75" s="105" t="e">
        <f>-MIN(SUMPRODUCT(--($E$9:$E$28&lt;=AZ$33),--($B$9:$B$28=$J$65),--($F$9:$F$28&gt;=AZ$33),--($C$9:$C$28=$AW75),$H$9:$H$28,M$9:M$28),VLOOKUP($AW75,'6. Patients'!$C$44:$AQ$73,COLUMNS('6. Patients'!$C$9:I$9),0))</f>
        <v>#VALUE!</v>
      </c>
      <c r="BA75" s="105" t="e">
        <f>-MIN(SUMPRODUCT(--($E$9:$E$28&lt;=BA$33),--($B$9:$B$28=$J$65),--($F$9:$F$28&gt;=BA$33),--($C$9:$C$28=$AW75),$H$9:$H$28,N$9:N$28),VLOOKUP($AW75,'6. Patients'!$C$44:$AQ$73,COLUMNS('6. Patients'!$C$9:J$9),0))</f>
        <v>#VALUE!</v>
      </c>
      <c r="BB75" s="105" t="e">
        <f>-MIN(SUMPRODUCT(--($E$9:$E$28&lt;=BB$33),--($B$9:$B$28=$J$65),--($F$9:$F$28&gt;=BB$33),--($C$9:$C$28=$AW75),$H$9:$H$28,O$9:O$28),VLOOKUP($AW75,'6. Patients'!$C$44:$AQ$73,COLUMNS('6. Patients'!$C$9:K$9),0))</f>
        <v>#VALUE!</v>
      </c>
      <c r="BC75" s="105" t="e">
        <f>-MIN(SUMPRODUCT(--($E$9:$E$28&lt;=BC$33),--($B$9:$B$28=$J$65),--($F$9:$F$28&gt;=BC$33),--($C$9:$C$28=$AW75),$H$9:$H$28,P$9:P$28),VLOOKUP($AW75,'6. Patients'!$C$44:$AQ$73,COLUMNS('6. Patients'!$C$9:L$9),0))</f>
        <v>#VALUE!</v>
      </c>
      <c r="BD75" s="105" t="e">
        <f>-MIN(SUMPRODUCT(--($E$9:$E$28&lt;=BD$33),--($B$9:$B$28=$J$65),--($F$9:$F$28&gt;=BD$33),--($C$9:$C$28=$AW75),$H$9:$H$28,Q$9:Q$28),VLOOKUP($AW75,'6. Patients'!$C$44:$AQ$73,COLUMNS('6. Patients'!$C$9:M$9),0))</f>
        <v>#VALUE!</v>
      </c>
      <c r="BE75" s="105" t="e">
        <f>-MIN(SUMPRODUCT(--($E$9:$E$28&lt;=BE$33),--($B$9:$B$28=$J$65),--($F$9:$F$28&gt;=BE$33),--($C$9:$C$28=$AW75),$H$9:$H$28,R$9:R$28),VLOOKUP($AW75,'6. Patients'!$C$44:$AQ$73,COLUMNS('6. Patients'!$C$9:N$9),0))</f>
        <v>#VALUE!</v>
      </c>
      <c r="BF75" s="105" t="e">
        <f>-MIN(SUMPRODUCT(--($E$9:$E$28&lt;=BF$33),--($B$9:$B$28=$J$65),--($F$9:$F$28&gt;=BF$33),--($C$9:$C$28=$AW75),$H$9:$H$28,S$9:S$28),VLOOKUP($AW75,'6. Patients'!$C$44:$AQ$73,COLUMNS('6. Patients'!$C$9:O$9),0))</f>
        <v>#VALUE!</v>
      </c>
      <c r="BG75" s="105" t="e">
        <f>-MIN(SUMPRODUCT(--($E$9:$E$28&lt;=BG$33),--($B$9:$B$28=$J$65),--($F$9:$F$28&gt;=BG$33),--($C$9:$C$28=$AW75),$H$9:$H$28,T$9:T$28),VLOOKUP($AW75,'6. Patients'!$C$44:$AQ$73,COLUMNS('6. Patients'!$C$9:P$9),0))</f>
        <v>#VALUE!</v>
      </c>
      <c r="BH75" s="105" t="e">
        <f>-MIN(SUMPRODUCT(--($E$9:$E$28&lt;=BH$33),--($B$9:$B$28=$J$65),--($F$9:$F$28&gt;=BH$33),--($C$9:$C$28=$AW75),$H$9:$H$28,U$9:U$28),VLOOKUP($AW75,'6. Patients'!$C$44:$AQ$73,COLUMNS('6. Patients'!$C$9:Q$9),0))</f>
        <v>#VALUE!</v>
      </c>
      <c r="BI75" s="105" t="e">
        <f>-MIN(SUMPRODUCT(--($E$9:$E$28&lt;=BI$33),--($B$9:$B$28=$J$65),--($F$9:$F$28&gt;=BI$33),--($C$9:$C$28=$AW75),$H$9:$H$28,V$9:V$28),VLOOKUP($AW75,'6. Patients'!$C$44:$AQ$73,COLUMNS('6. Patients'!$C$9:R$9),0))</f>
        <v>#VALUE!</v>
      </c>
      <c r="BJ75" s="105" t="e">
        <f>-MIN(SUMPRODUCT(--($E$9:$E$28&lt;=BJ$33),--($B$9:$B$28=$J$65),--($F$9:$F$28&gt;=BJ$33),--($C$9:$C$28=$AW75),$H$9:$H$28,W$9:W$28),VLOOKUP($AW75,'6. Patients'!$C$44:$AQ$73,COLUMNS('6. Patients'!$C$9:S$9),0))</f>
        <v>#VALUE!</v>
      </c>
      <c r="BK75" s="105" t="e">
        <f>-MIN(SUMPRODUCT(--($E$9:$E$28&lt;=BK$33),--($B$9:$B$28=$J$65),--($F$9:$F$28&gt;=BK$33),--($C$9:$C$28=$AW75),$H$9:$H$28,X$9:X$28),VLOOKUP($AW75,'6. Patients'!$C$44:$AQ$73,COLUMNS('6. Patients'!$C$9:T$9),0))</f>
        <v>#VALUE!</v>
      </c>
      <c r="BL75" s="105" t="e">
        <f>-MIN(SUMPRODUCT(--($E$9:$E$28&lt;=BL$33),--($B$9:$B$28=$J$65),--($F$9:$F$28&gt;=BL$33),--($C$9:$C$28=$AW75),$H$9:$H$28,Y$9:Y$28),VLOOKUP($AW75,'6. Patients'!$C$44:$AQ$73,COLUMNS('6. Patients'!$C$9:U$9),0))</f>
        <v>#VALUE!</v>
      </c>
      <c r="BM75" s="105" t="e">
        <f>-MIN(SUMPRODUCT(--($E$9:$E$28&lt;=BM$33),--($B$9:$B$28=$J$65),--($F$9:$F$28&gt;=BM$33),--($C$9:$C$28=$AW75),$H$9:$H$28,Z$9:Z$28),VLOOKUP($AW75,'6. Patients'!$C$44:$AQ$73,COLUMNS('6. Patients'!$C$9:V$9),0))</f>
        <v>#VALUE!</v>
      </c>
      <c r="BN75" s="105" t="e">
        <f>-MIN(SUMPRODUCT(--($E$9:$E$28&lt;=BN$33),--($B$9:$B$28=$J$65),--($F$9:$F$28&gt;=BN$33),--($C$9:$C$28=$AW75),$H$9:$H$28,AA$9:AA$28),VLOOKUP($AW75,'6. Patients'!$C$44:$AQ$73,COLUMNS('6. Patients'!$C$9:W$9),0))</f>
        <v>#VALUE!</v>
      </c>
      <c r="BO75" s="105" t="e">
        <f>-MIN(SUMPRODUCT(--($E$9:$E$28&lt;=BO$33),--($B$9:$B$28=$J$65),--($F$9:$F$28&gt;=BO$33),--($C$9:$C$28=$AW75),$H$9:$H$28,AB$9:AB$28),VLOOKUP($AW75,'6. Patients'!$C$44:$AQ$73,COLUMNS('6. Patients'!$C$9:X$9),0))</f>
        <v>#VALUE!</v>
      </c>
      <c r="BP75" s="105" t="e">
        <f>-MIN(SUMPRODUCT(--($E$9:$E$28&lt;=BP$33),--($B$9:$B$28=$J$65),--($F$9:$F$28&gt;=BP$33),--($C$9:$C$28=$AW75),$H$9:$H$28,AC$9:AC$28),VLOOKUP($AW75,'6. Patients'!$C$44:$AQ$73,COLUMNS('6. Patients'!$C$9:Y$9),0))</f>
        <v>#VALUE!</v>
      </c>
      <c r="BQ75" s="105" t="e">
        <f>-MIN(SUMPRODUCT(--($E$9:$E$28&lt;=BQ$33),--($B$9:$B$28=$J$65),--($F$9:$F$28&gt;=BQ$33),--($C$9:$C$28=$AW75),$H$9:$H$28,AD$9:AD$28),VLOOKUP($AW75,'6. Patients'!$C$44:$AQ$73,COLUMNS('6. Patients'!$C$9:Z$9),0))</f>
        <v>#VALUE!</v>
      </c>
      <c r="BR75" s="105" t="e">
        <f>-MIN(SUMPRODUCT(--($E$9:$E$28&lt;=BR$33),--($B$9:$B$28=$J$65),--($F$9:$F$28&gt;=BR$33),--($C$9:$C$28=$AW75),$H$9:$H$28,AE$9:AE$28),VLOOKUP($AW75,'6. Patients'!$C$44:$AQ$73,COLUMNS('6. Patients'!$C$9:AA$9),0))</f>
        <v>#VALUE!</v>
      </c>
      <c r="BS75" s="105" t="e">
        <f>-MIN(SUMPRODUCT(--($E$9:$E$28&lt;=BS$33),--($B$9:$B$28=$J$65),--($F$9:$F$28&gt;=BS$33),--($C$9:$C$28=$AW75),$H$9:$H$28,AF$9:AF$28),VLOOKUP($AW75,'6. Patients'!$C$44:$AQ$73,COLUMNS('6. Patients'!$C$9:AB$9),0))</f>
        <v>#VALUE!</v>
      </c>
      <c r="BT75" s="105" t="e">
        <f>-MIN(SUMPRODUCT(--($E$9:$E$28&lt;=BT$33),--($B$9:$B$28=$J$65),--($F$9:$F$28&gt;=BT$33),--($C$9:$C$28=$AW75),$H$9:$H$28,AG$9:AG$28),VLOOKUP($AW75,'6. Patients'!$C$44:$AQ$73,COLUMNS('6. Patients'!$C$9:AC$9),0))</f>
        <v>#VALUE!</v>
      </c>
      <c r="BU75" s="105" t="e">
        <f>-MIN(SUMPRODUCT(--($E$9:$E$28&lt;=BU$33),--($B$9:$B$28=$J$65),--($F$9:$F$28&gt;=BU$33),--($C$9:$C$28=$AW75),$H$9:$H$28,AH$9:AH$28),VLOOKUP($AW75,'6. Patients'!$C$44:$AQ$73,COLUMNS('6. Patients'!$C$9:AD$9),0))</f>
        <v>#VALUE!</v>
      </c>
      <c r="BV75" s="105" t="e">
        <f>-MIN(SUMPRODUCT(--($E$9:$E$28&lt;=BV$33),--($B$9:$B$28=$J$65),--($F$9:$F$28&gt;=BV$33),--($C$9:$C$28=$AW75),$H$9:$H$28,AI$9:AI$28),VLOOKUP($AW75,'6. Patients'!$C$44:$AQ$73,COLUMNS('6. Patients'!$C$9:AE$9),0))</f>
        <v>#VALUE!</v>
      </c>
      <c r="BW75" s="105" t="e">
        <f>-MIN(SUMPRODUCT(--($E$9:$E$28&lt;=BW$33),--($B$9:$B$28=$J$65),--($F$9:$F$28&gt;=BW$33),--($C$9:$C$28=$AW75),$H$9:$H$28,AJ$9:AJ$28),VLOOKUP($AW75,'6. Patients'!$C$44:$AQ$73,COLUMNS('6. Patients'!$C$9:AF$9),0))</f>
        <v>#VALUE!</v>
      </c>
      <c r="BX75" s="105" t="e">
        <f>-MIN(SUMPRODUCT(--($E$9:$E$28&lt;=BX$33),--($B$9:$B$28=$J$65),--($F$9:$F$28&gt;=BX$33),--($C$9:$C$28=$AW75),$H$9:$H$28,AK$9:AK$28),VLOOKUP($AW75,'6. Patients'!$C$44:$AQ$73,COLUMNS('6. Patients'!$C$9:AG$9),0))</f>
        <v>#VALUE!</v>
      </c>
      <c r="BY75" s="105" t="e">
        <f>-MIN(SUMPRODUCT(--($E$9:$E$28&lt;=BY$33),--($B$9:$B$28=$J$65),--($F$9:$F$28&gt;=BY$33),--($C$9:$C$28=$AW75),$H$9:$H$28,AL$9:AL$28),VLOOKUP($AW75,'6. Patients'!$C$44:$AQ$73,COLUMNS('6. Patients'!$C$9:AH$9),0))</f>
        <v>#VALUE!</v>
      </c>
      <c r="BZ75" s="105" t="e">
        <f>-MIN(SUMPRODUCT(--($E$9:$E$28&lt;=BZ$33),--($B$9:$B$28=$J$65),--($F$9:$F$28&gt;=BZ$33),--($C$9:$C$28=$AW75),$H$9:$H$28,AM$9:AM$28),VLOOKUP($AW75,'6. Patients'!$C$44:$AQ$73,COLUMNS('6. Patients'!$C$9:AI$9),0))</f>
        <v>#VALUE!</v>
      </c>
      <c r="CA75" s="105" t="e">
        <f>-MIN(SUMPRODUCT(--($E$9:$E$28&lt;=CA$33),--($B$9:$B$28=$J$65),--($F$9:$F$28&gt;=CA$33),--($C$9:$C$28=$AW75),$H$9:$H$28,AN$9:AN$28),VLOOKUP($AW75,'6. Patients'!$C$44:$AQ$73,COLUMNS('6. Patients'!$C$9:AJ$9),0))</f>
        <v>#VALUE!</v>
      </c>
      <c r="CB75" s="105" t="e">
        <f>-MIN(SUMPRODUCT(--($E$9:$E$28&lt;=CB$33),--($B$9:$B$28=$J$65),--($F$9:$F$28&gt;=CB$33),--($C$9:$C$28=$AW75),$H$9:$H$28,AO$9:AO$28),VLOOKUP($AW75,'6. Patients'!$C$44:$AQ$73,COLUMNS('6. Patients'!$C$9:AK$9),0))</f>
        <v>#VALUE!</v>
      </c>
      <c r="CC75" s="105" t="e">
        <f>-MIN(SUMPRODUCT(--($E$9:$E$28&lt;=CC$33),--($B$9:$B$28=$J$65),--($F$9:$F$28&gt;=CC$33),--($C$9:$C$28=$AW75),$H$9:$H$28,AP$9:AP$28),VLOOKUP($AW75,'6. Patients'!$C$44:$AQ$73,COLUMNS('6. Patients'!$C$9:AL$9),0))</f>
        <v>#VALUE!</v>
      </c>
      <c r="CD75" s="105" t="e">
        <f>-MIN(SUMPRODUCT(--($E$9:$E$28&lt;=CD$33),--($B$9:$B$28=$J$65),--($F$9:$F$28&gt;=CD$33),--($C$9:$C$28=$AW75),$H$9:$H$28,AQ$9:AQ$28),VLOOKUP($AW75,'6. Patients'!$C$44:$AQ$73,COLUMNS('6. Patients'!$C$9:AM$9),0))</f>
        <v>#VALUE!</v>
      </c>
      <c r="CE75" s="105" t="e">
        <f>-MIN(SUMPRODUCT(--($E$9:$E$28&lt;=CE$33),--($B$9:$B$28=$J$65),--($F$9:$F$28&gt;=CE$33),--($C$9:$C$28=$AW75),$H$9:$H$28,AR$9:AR$28),VLOOKUP($AW75,'6. Patients'!$C$44:$AQ$73,COLUMNS('6. Patients'!$C$9:AN$9),0))</f>
        <v>#VALUE!</v>
      </c>
      <c r="CF75" s="105" t="e">
        <f>-MIN(SUMPRODUCT(--($E$9:$E$28&lt;=CF$33),--($B$9:$B$28=$J$65),--($F$9:$F$28&gt;=CF$33),--($C$9:$C$28=$AW75),$H$9:$H$28,AS$9:AS$28),VLOOKUP($AW75,'6. Patients'!$C$44:$AQ$73,COLUMNS('6. Patients'!$C$9:AO$9),0))</f>
        <v>#VALUE!</v>
      </c>
      <c r="CG75" s="105" t="e">
        <f>-MIN(SUMPRODUCT(--($E$9:$E$28&lt;=CG$33),--($B$9:$B$28=$J$65),--($F$9:$F$28&gt;=CG$33),--($C$9:$C$28=$AW75),$H$9:$H$28,AT$9:AT$28),VLOOKUP($AW75,'6. Patients'!$C$44:$AQ$73,COLUMNS('6. Patients'!$C$9:AP$9),0))</f>
        <v>#VALUE!</v>
      </c>
      <c r="CI75" s="16" t="str">
        <f t="shared" si="127"/>
        <v/>
      </c>
      <c r="CJ75" s="105">
        <f t="shared" si="128"/>
        <v>0</v>
      </c>
      <c r="CK75" s="105">
        <f t="shared" si="129"/>
        <v>0</v>
      </c>
      <c r="CL75" s="105">
        <f t="shared" si="130"/>
        <v>0</v>
      </c>
      <c r="CM75" s="105">
        <f t="shared" si="131"/>
        <v>0</v>
      </c>
      <c r="CN75" s="105">
        <f t="shared" si="132"/>
        <v>0</v>
      </c>
      <c r="CO75" s="105">
        <f t="shared" si="133"/>
        <v>0</v>
      </c>
      <c r="CP75" s="105">
        <f t="shared" si="134"/>
        <v>0</v>
      </c>
      <c r="CQ75" s="105">
        <f t="shared" si="135"/>
        <v>0</v>
      </c>
      <c r="CR75" s="105">
        <f t="shared" si="136"/>
        <v>0</v>
      </c>
      <c r="CS75" s="105">
        <f t="shared" si="137"/>
        <v>0</v>
      </c>
      <c r="CT75" s="105">
        <f t="shared" si="138"/>
        <v>0</v>
      </c>
      <c r="CU75" s="105">
        <f t="shared" si="139"/>
        <v>0</v>
      </c>
      <c r="CV75" s="105">
        <f t="shared" si="140"/>
        <v>0</v>
      </c>
      <c r="CW75" s="105">
        <f t="shared" si="141"/>
        <v>0</v>
      </c>
      <c r="CX75" s="105">
        <f t="shared" si="142"/>
        <v>0</v>
      </c>
      <c r="CY75" s="105">
        <f t="shared" si="143"/>
        <v>0</v>
      </c>
      <c r="CZ75" s="105">
        <f t="shared" si="144"/>
        <v>0</v>
      </c>
      <c r="DA75" s="105">
        <f t="shared" si="145"/>
        <v>0</v>
      </c>
      <c r="DB75" s="105">
        <f t="shared" si="146"/>
        <v>0</v>
      </c>
      <c r="DC75" s="105">
        <f t="shared" si="147"/>
        <v>0</v>
      </c>
      <c r="DD75" s="105">
        <f t="shared" si="148"/>
        <v>0</v>
      </c>
      <c r="DE75" s="105">
        <f t="shared" si="149"/>
        <v>0</v>
      </c>
      <c r="DF75" s="105">
        <f t="shared" si="150"/>
        <v>0</v>
      </c>
      <c r="DG75" s="105">
        <f t="shared" si="151"/>
        <v>0</v>
      </c>
      <c r="DH75" s="105">
        <f t="shared" si="152"/>
        <v>0</v>
      </c>
      <c r="DI75" s="105">
        <f t="shared" si="153"/>
        <v>0</v>
      </c>
      <c r="DJ75" s="105">
        <f t="shared" si="154"/>
        <v>0</v>
      </c>
      <c r="DK75" s="105">
        <f t="shared" si="155"/>
        <v>0</v>
      </c>
      <c r="DL75" s="105">
        <f t="shared" si="156"/>
        <v>0</v>
      </c>
      <c r="DM75" s="105">
        <f t="shared" si="157"/>
        <v>0</v>
      </c>
      <c r="DN75" s="105">
        <f t="shared" si="158"/>
        <v>0</v>
      </c>
      <c r="DO75" s="105">
        <f t="shared" si="159"/>
        <v>0</v>
      </c>
      <c r="DP75" s="105">
        <f t="shared" si="160"/>
        <v>0</v>
      </c>
      <c r="DQ75" s="105">
        <f t="shared" si="161"/>
        <v>0</v>
      </c>
      <c r="DR75" s="105">
        <f t="shared" si="162"/>
        <v>0</v>
      </c>
      <c r="DS75" s="105">
        <f t="shared" si="163"/>
        <v>0</v>
      </c>
    </row>
    <row r="76" spans="10:123" x14ac:dyDescent="0.3">
      <c r="J76" s="16" t="str">
        <f>'6. Patients'!C54</f>
        <v/>
      </c>
      <c r="K76" s="16"/>
      <c r="L76" s="208" t="e">
        <f t="shared" si="90"/>
        <v>#VALUE!</v>
      </c>
      <c r="M76" s="208" t="e">
        <f t="shared" si="91"/>
        <v>#VALUE!</v>
      </c>
      <c r="N76" s="208" t="e">
        <f t="shared" si="92"/>
        <v>#VALUE!</v>
      </c>
      <c r="O76" s="208" t="e">
        <f t="shared" si="93"/>
        <v>#VALUE!</v>
      </c>
      <c r="P76" s="208" t="e">
        <f t="shared" si="94"/>
        <v>#VALUE!</v>
      </c>
      <c r="Q76" s="208" t="e">
        <f t="shared" si="95"/>
        <v>#VALUE!</v>
      </c>
      <c r="R76" s="208" t="e">
        <f t="shared" si="96"/>
        <v>#VALUE!</v>
      </c>
      <c r="S76" s="208" t="e">
        <f t="shared" si="97"/>
        <v>#VALUE!</v>
      </c>
      <c r="T76" s="208" t="e">
        <f t="shared" si="98"/>
        <v>#VALUE!</v>
      </c>
      <c r="U76" s="208" t="e">
        <f t="shared" si="99"/>
        <v>#VALUE!</v>
      </c>
      <c r="V76" s="208" t="e">
        <f t="shared" si="100"/>
        <v>#VALUE!</v>
      </c>
      <c r="W76" s="208" t="e">
        <f t="shared" si="101"/>
        <v>#VALUE!</v>
      </c>
      <c r="X76" s="208" t="e">
        <f t="shared" si="102"/>
        <v>#VALUE!</v>
      </c>
      <c r="Y76" s="208" t="e">
        <f t="shared" si="103"/>
        <v>#VALUE!</v>
      </c>
      <c r="Z76" s="208" t="e">
        <f t="shared" si="104"/>
        <v>#VALUE!</v>
      </c>
      <c r="AA76" s="208" t="e">
        <f t="shared" si="105"/>
        <v>#VALUE!</v>
      </c>
      <c r="AB76" s="208" t="e">
        <f t="shared" si="106"/>
        <v>#VALUE!</v>
      </c>
      <c r="AC76" s="208" t="e">
        <f t="shared" si="107"/>
        <v>#VALUE!</v>
      </c>
      <c r="AD76" s="208" t="e">
        <f t="shared" si="108"/>
        <v>#VALUE!</v>
      </c>
      <c r="AE76" s="208" t="e">
        <f t="shared" si="109"/>
        <v>#VALUE!</v>
      </c>
      <c r="AF76" s="208" t="e">
        <f t="shared" si="110"/>
        <v>#VALUE!</v>
      </c>
      <c r="AG76" s="208" t="e">
        <f t="shared" si="111"/>
        <v>#VALUE!</v>
      </c>
      <c r="AH76" s="208" t="e">
        <f t="shared" si="112"/>
        <v>#VALUE!</v>
      </c>
      <c r="AI76" s="208" t="e">
        <f t="shared" si="113"/>
        <v>#VALUE!</v>
      </c>
      <c r="AJ76" s="208" t="e">
        <f t="shared" si="114"/>
        <v>#VALUE!</v>
      </c>
      <c r="AK76" s="208" t="e">
        <f t="shared" si="115"/>
        <v>#VALUE!</v>
      </c>
      <c r="AL76" s="208" t="e">
        <f t="shared" si="116"/>
        <v>#VALUE!</v>
      </c>
      <c r="AM76" s="208" t="e">
        <f t="shared" si="117"/>
        <v>#VALUE!</v>
      </c>
      <c r="AN76" s="208" t="e">
        <f t="shared" si="118"/>
        <v>#VALUE!</v>
      </c>
      <c r="AO76" s="208" t="e">
        <f t="shared" si="119"/>
        <v>#VALUE!</v>
      </c>
      <c r="AP76" s="208" t="e">
        <f t="shared" si="120"/>
        <v>#VALUE!</v>
      </c>
      <c r="AQ76" s="208" t="e">
        <f t="shared" si="121"/>
        <v>#VALUE!</v>
      </c>
      <c r="AR76" s="208" t="e">
        <f t="shared" si="122"/>
        <v>#VALUE!</v>
      </c>
      <c r="AS76" s="208" t="e">
        <f t="shared" si="123"/>
        <v>#VALUE!</v>
      </c>
      <c r="AT76" s="208" t="e">
        <f t="shared" si="124"/>
        <v>#VALUE!</v>
      </c>
      <c r="AU76" s="208" t="e">
        <f t="shared" si="125"/>
        <v>#VALUE!</v>
      </c>
      <c r="AW76" s="16" t="str">
        <f t="shared" si="126"/>
        <v/>
      </c>
      <c r="AX76" s="105" t="e">
        <f>-MIN(SUMPRODUCT(--($E$9:$E$28&lt;=AX$33),--($B$9:$B$28=$J$65),--($F$9:$F$28&gt;=AX$33),--($C$9:$C$28=$AW76),$H$9:$H$28,K$9:K$28),VLOOKUP($AW76,'6. Patients'!$C$44:$AQ$73,COLUMNS('6. Patients'!$C$9:G$9),0))</f>
        <v>#VALUE!</v>
      </c>
      <c r="AY76" s="105" t="e">
        <f>-MIN(SUMPRODUCT(--($E$9:$E$28&lt;=AY$33),--($B$9:$B$28=$J$65),--($F$9:$F$28&gt;=AY$33),--($C$9:$C$28=$AW76),$H$9:$H$28,L$9:L$28),VLOOKUP($AW76,'6. Patients'!$C$44:$AQ$73,COLUMNS('6. Patients'!$C$9:H$9),0))</f>
        <v>#VALUE!</v>
      </c>
      <c r="AZ76" s="105" t="e">
        <f>-MIN(SUMPRODUCT(--($E$9:$E$28&lt;=AZ$33),--($B$9:$B$28=$J$65),--($F$9:$F$28&gt;=AZ$33),--($C$9:$C$28=$AW76),$H$9:$H$28,M$9:M$28),VLOOKUP($AW76,'6. Patients'!$C$44:$AQ$73,COLUMNS('6. Patients'!$C$9:I$9),0))</f>
        <v>#VALUE!</v>
      </c>
      <c r="BA76" s="105" t="e">
        <f>-MIN(SUMPRODUCT(--($E$9:$E$28&lt;=BA$33),--($B$9:$B$28=$J$65),--($F$9:$F$28&gt;=BA$33),--($C$9:$C$28=$AW76),$H$9:$H$28,N$9:N$28),VLOOKUP($AW76,'6. Patients'!$C$44:$AQ$73,COLUMNS('6. Patients'!$C$9:J$9),0))</f>
        <v>#VALUE!</v>
      </c>
      <c r="BB76" s="105" t="e">
        <f>-MIN(SUMPRODUCT(--($E$9:$E$28&lt;=BB$33),--($B$9:$B$28=$J$65),--($F$9:$F$28&gt;=BB$33),--($C$9:$C$28=$AW76),$H$9:$H$28,O$9:O$28),VLOOKUP($AW76,'6. Patients'!$C$44:$AQ$73,COLUMNS('6. Patients'!$C$9:K$9),0))</f>
        <v>#VALUE!</v>
      </c>
      <c r="BC76" s="105" t="e">
        <f>-MIN(SUMPRODUCT(--($E$9:$E$28&lt;=BC$33),--($B$9:$B$28=$J$65),--($F$9:$F$28&gt;=BC$33),--($C$9:$C$28=$AW76),$H$9:$H$28,P$9:P$28),VLOOKUP($AW76,'6. Patients'!$C$44:$AQ$73,COLUMNS('6. Patients'!$C$9:L$9),0))</f>
        <v>#VALUE!</v>
      </c>
      <c r="BD76" s="105" t="e">
        <f>-MIN(SUMPRODUCT(--($E$9:$E$28&lt;=BD$33),--($B$9:$B$28=$J$65),--($F$9:$F$28&gt;=BD$33),--($C$9:$C$28=$AW76),$H$9:$H$28,Q$9:Q$28),VLOOKUP($AW76,'6. Patients'!$C$44:$AQ$73,COLUMNS('6. Patients'!$C$9:M$9),0))</f>
        <v>#VALUE!</v>
      </c>
      <c r="BE76" s="105" t="e">
        <f>-MIN(SUMPRODUCT(--($E$9:$E$28&lt;=BE$33),--($B$9:$B$28=$J$65),--($F$9:$F$28&gt;=BE$33),--($C$9:$C$28=$AW76),$H$9:$H$28,R$9:R$28),VLOOKUP($AW76,'6. Patients'!$C$44:$AQ$73,COLUMNS('6. Patients'!$C$9:N$9),0))</f>
        <v>#VALUE!</v>
      </c>
      <c r="BF76" s="105" t="e">
        <f>-MIN(SUMPRODUCT(--($E$9:$E$28&lt;=BF$33),--($B$9:$B$28=$J$65),--($F$9:$F$28&gt;=BF$33),--($C$9:$C$28=$AW76),$H$9:$H$28,S$9:S$28),VLOOKUP($AW76,'6. Patients'!$C$44:$AQ$73,COLUMNS('6. Patients'!$C$9:O$9),0))</f>
        <v>#VALUE!</v>
      </c>
      <c r="BG76" s="105" t="e">
        <f>-MIN(SUMPRODUCT(--($E$9:$E$28&lt;=BG$33),--($B$9:$B$28=$J$65),--($F$9:$F$28&gt;=BG$33),--($C$9:$C$28=$AW76),$H$9:$H$28,T$9:T$28),VLOOKUP($AW76,'6. Patients'!$C$44:$AQ$73,COLUMNS('6. Patients'!$C$9:P$9),0))</f>
        <v>#VALUE!</v>
      </c>
      <c r="BH76" s="105" t="e">
        <f>-MIN(SUMPRODUCT(--($E$9:$E$28&lt;=BH$33),--($B$9:$B$28=$J$65),--($F$9:$F$28&gt;=BH$33),--($C$9:$C$28=$AW76),$H$9:$H$28,U$9:U$28),VLOOKUP($AW76,'6. Patients'!$C$44:$AQ$73,COLUMNS('6. Patients'!$C$9:Q$9),0))</f>
        <v>#VALUE!</v>
      </c>
      <c r="BI76" s="105" t="e">
        <f>-MIN(SUMPRODUCT(--($E$9:$E$28&lt;=BI$33),--($B$9:$B$28=$J$65),--($F$9:$F$28&gt;=BI$33),--($C$9:$C$28=$AW76),$H$9:$H$28,V$9:V$28),VLOOKUP($AW76,'6. Patients'!$C$44:$AQ$73,COLUMNS('6. Patients'!$C$9:R$9),0))</f>
        <v>#VALUE!</v>
      </c>
      <c r="BJ76" s="105" t="e">
        <f>-MIN(SUMPRODUCT(--($E$9:$E$28&lt;=BJ$33),--($B$9:$B$28=$J$65),--($F$9:$F$28&gt;=BJ$33),--($C$9:$C$28=$AW76),$H$9:$H$28,W$9:W$28),VLOOKUP($AW76,'6. Patients'!$C$44:$AQ$73,COLUMNS('6. Patients'!$C$9:S$9),0))</f>
        <v>#VALUE!</v>
      </c>
      <c r="BK76" s="105" t="e">
        <f>-MIN(SUMPRODUCT(--($E$9:$E$28&lt;=BK$33),--($B$9:$B$28=$J$65),--($F$9:$F$28&gt;=BK$33),--($C$9:$C$28=$AW76),$H$9:$H$28,X$9:X$28),VLOOKUP($AW76,'6. Patients'!$C$44:$AQ$73,COLUMNS('6. Patients'!$C$9:T$9),0))</f>
        <v>#VALUE!</v>
      </c>
      <c r="BL76" s="105" t="e">
        <f>-MIN(SUMPRODUCT(--($E$9:$E$28&lt;=BL$33),--($B$9:$B$28=$J$65),--($F$9:$F$28&gt;=BL$33),--($C$9:$C$28=$AW76),$H$9:$H$28,Y$9:Y$28),VLOOKUP($AW76,'6. Patients'!$C$44:$AQ$73,COLUMNS('6. Patients'!$C$9:U$9),0))</f>
        <v>#VALUE!</v>
      </c>
      <c r="BM76" s="105" t="e">
        <f>-MIN(SUMPRODUCT(--($E$9:$E$28&lt;=BM$33),--($B$9:$B$28=$J$65),--($F$9:$F$28&gt;=BM$33),--($C$9:$C$28=$AW76),$H$9:$H$28,Z$9:Z$28),VLOOKUP($AW76,'6. Patients'!$C$44:$AQ$73,COLUMNS('6. Patients'!$C$9:V$9),0))</f>
        <v>#VALUE!</v>
      </c>
      <c r="BN76" s="105" t="e">
        <f>-MIN(SUMPRODUCT(--($E$9:$E$28&lt;=BN$33),--($B$9:$B$28=$J$65),--($F$9:$F$28&gt;=BN$33),--($C$9:$C$28=$AW76),$H$9:$H$28,AA$9:AA$28),VLOOKUP($AW76,'6. Patients'!$C$44:$AQ$73,COLUMNS('6. Patients'!$C$9:W$9),0))</f>
        <v>#VALUE!</v>
      </c>
      <c r="BO76" s="105" t="e">
        <f>-MIN(SUMPRODUCT(--($E$9:$E$28&lt;=BO$33),--($B$9:$B$28=$J$65),--($F$9:$F$28&gt;=BO$33),--($C$9:$C$28=$AW76),$H$9:$H$28,AB$9:AB$28),VLOOKUP($AW76,'6. Patients'!$C$44:$AQ$73,COLUMNS('6. Patients'!$C$9:X$9),0))</f>
        <v>#VALUE!</v>
      </c>
      <c r="BP76" s="105" t="e">
        <f>-MIN(SUMPRODUCT(--($E$9:$E$28&lt;=BP$33),--($B$9:$B$28=$J$65),--($F$9:$F$28&gt;=BP$33),--($C$9:$C$28=$AW76),$H$9:$H$28,AC$9:AC$28),VLOOKUP($AW76,'6. Patients'!$C$44:$AQ$73,COLUMNS('6. Patients'!$C$9:Y$9),0))</f>
        <v>#VALUE!</v>
      </c>
      <c r="BQ76" s="105" t="e">
        <f>-MIN(SUMPRODUCT(--($E$9:$E$28&lt;=BQ$33),--($B$9:$B$28=$J$65),--($F$9:$F$28&gt;=BQ$33),--($C$9:$C$28=$AW76),$H$9:$H$28,AD$9:AD$28),VLOOKUP($AW76,'6. Patients'!$C$44:$AQ$73,COLUMNS('6. Patients'!$C$9:Z$9),0))</f>
        <v>#VALUE!</v>
      </c>
      <c r="BR76" s="105" t="e">
        <f>-MIN(SUMPRODUCT(--($E$9:$E$28&lt;=BR$33),--($B$9:$B$28=$J$65),--($F$9:$F$28&gt;=BR$33),--($C$9:$C$28=$AW76),$H$9:$H$28,AE$9:AE$28),VLOOKUP($AW76,'6. Patients'!$C$44:$AQ$73,COLUMNS('6. Patients'!$C$9:AA$9),0))</f>
        <v>#VALUE!</v>
      </c>
      <c r="BS76" s="105" t="e">
        <f>-MIN(SUMPRODUCT(--($E$9:$E$28&lt;=BS$33),--($B$9:$B$28=$J$65),--($F$9:$F$28&gt;=BS$33),--($C$9:$C$28=$AW76),$H$9:$H$28,AF$9:AF$28),VLOOKUP($AW76,'6. Patients'!$C$44:$AQ$73,COLUMNS('6. Patients'!$C$9:AB$9),0))</f>
        <v>#VALUE!</v>
      </c>
      <c r="BT76" s="105" t="e">
        <f>-MIN(SUMPRODUCT(--($E$9:$E$28&lt;=BT$33),--($B$9:$B$28=$J$65),--($F$9:$F$28&gt;=BT$33),--($C$9:$C$28=$AW76),$H$9:$H$28,AG$9:AG$28),VLOOKUP($AW76,'6. Patients'!$C$44:$AQ$73,COLUMNS('6. Patients'!$C$9:AC$9),0))</f>
        <v>#VALUE!</v>
      </c>
      <c r="BU76" s="105" t="e">
        <f>-MIN(SUMPRODUCT(--($E$9:$E$28&lt;=BU$33),--($B$9:$B$28=$J$65),--($F$9:$F$28&gt;=BU$33),--($C$9:$C$28=$AW76),$H$9:$H$28,AH$9:AH$28),VLOOKUP($AW76,'6. Patients'!$C$44:$AQ$73,COLUMNS('6. Patients'!$C$9:AD$9),0))</f>
        <v>#VALUE!</v>
      </c>
      <c r="BV76" s="105" t="e">
        <f>-MIN(SUMPRODUCT(--($E$9:$E$28&lt;=BV$33),--($B$9:$B$28=$J$65),--($F$9:$F$28&gt;=BV$33),--($C$9:$C$28=$AW76),$H$9:$H$28,AI$9:AI$28),VLOOKUP($AW76,'6. Patients'!$C$44:$AQ$73,COLUMNS('6. Patients'!$C$9:AE$9),0))</f>
        <v>#VALUE!</v>
      </c>
      <c r="BW76" s="105" t="e">
        <f>-MIN(SUMPRODUCT(--($E$9:$E$28&lt;=BW$33),--($B$9:$B$28=$J$65),--($F$9:$F$28&gt;=BW$33),--($C$9:$C$28=$AW76),$H$9:$H$28,AJ$9:AJ$28),VLOOKUP($AW76,'6. Patients'!$C$44:$AQ$73,COLUMNS('6. Patients'!$C$9:AF$9),0))</f>
        <v>#VALUE!</v>
      </c>
      <c r="BX76" s="105" t="e">
        <f>-MIN(SUMPRODUCT(--($E$9:$E$28&lt;=BX$33),--($B$9:$B$28=$J$65),--($F$9:$F$28&gt;=BX$33),--($C$9:$C$28=$AW76),$H$9:$H$28,AK$9:AK$28),VLOOKUP($AW76,'6. Patients'!$C$44:$AQ$73,COLUMNS('6. Patients'!$C$9:AG$9),0))</f>
        <v>#VALUE!</v>
      </c>
      <c r="BY76" s="105" t="e">
        <f>-MIN(SUMPRODUCT(--($E$9:$E$28&lt;=BY$33),--($B$9:$B$28=$J$65),--($F$9:$F$28&gt;=BY$33),--($C$9:$C$28=$AW76),$H$9:$H$28,AL$9:AL$28),VLOOKUP($AW76,'6. Patients'!$C$44:$AQ$73,COLUMNS('6. Patients'!$C$9:AH$9),0))</f>
        <v>#VALUE!</v>
      </c>
      <c r="BZ76" s="105" t="e">
        <f>-MIN(SUMPRODUCT(--($E$9:$E$28&lt;=BZ$33),--($B$9:$B$28=$J$65),--($F$9:$F$28&gt;=BZ$33),--($C$9:$C$28=$AW76),$H$9:$H$28,AM$9:AM$28),VLOOKUP($AW76,'6. Patients'!$C$44:$AQ$73,COLUMNS('6. Patients'!$C$9:AI$9),0))</f>
        <v>#VALUE!</v>
      </c>
      <c r="CA76" s="105" t="e">
        <f>-MIN(SUMPRODUCT(--($E$9:$E$28&lt;=CA$33),--($B$9:$B$28=$J$65),--($F$9:$F$28&gt;=CA$33),--($C$9:$C$28=$AW76),$H$9:$H$28,AN$9:AN$28),VLOOKUP($AW76,'6. Patients'!$C$44:$AQ$73,COLUMNS('6. Patients'!$C$9:AJ$9),0))</f>
        <v>#VALUE!</v>
      </c>
      <c r="CB76" s="105" t="e">
        <f>-MIN(SUMPRODUCT(--($E$9:$E$28&lt;=CB$33),--($B$9:$B$28=$J$65),--($F$9:$F$28&gt;=CB$33),--($C$9:$C$28=$AW76),$H$9:$H$28,AO$9:AO$28),VLOOKUP($AW76,'6. Patients'!$C$44:$AQ$73,COLUMNS('6. Patients'!$C$9:AK$9),0))</f>
        <v>#VALUE!</v>
      </c>
      <c r="CC76" s="105" t="e">
        <f>-MIN(SUMPRODUCT(--($E$9:$E$28&lt;=CC$33),--($B$9:$B$28=$J$65),--($F$9:$F$28&gt;=CC$33),--($C$9:$C$28=$AW76),$H$9:$H$28,AP$9:AP$28),VLOOKUP($AW76,'6. Patients'!$C$44:$AQ$73,COLUMNS('6. Patients'!$C$9:AL$9),0))</f>
        <v>#VALUE!</v>
      </c>
      <c r="CD76" s="105" t="e">
        <f>-MIN(SUMPRODUCT(--($E$9:$E$28&lt;=CD$33),--($B$9:$B$28=$J$65),--($F$9:$F$28&gt;=CD$33),--($C$9:$C$28=$AW76),$H$9:$H$28,AQ$9:AQ$28),VLOOKUP($AW76,'6. Patients'!$C$44:$AQ$73,COLUMNS('6. Patients'!$C$9:AM$9),0))</f>
        <v>#VALUE!</v>
      </c>
      <c r="CE76" s="105" t="e">
        <f>-MIN(SUMPRODUCT(--($E$9:$E$28&lt;=CE$33),--($B$9:$B$28=$J$65),--($F$9:$F$28&gt;=CE$33),--($C$9:$C$28=$AW76),$H$9:$H$28,AR$9:AR$28),VLOOKUP($AW76,'6. Patients'!$C$44:$AQ$73,COLUMNS('6. Patients'!$C$9:AN$9),0))</f>
        <v>#VALUE!</v>
      </c>
      <c r="CF76" s="105" t="e">
        <f>-MIN(SUMPRODUCT(--($E$9:$E$28&lt;=CF$33),--($B$9:$B$28=$J$65),--($F$9:$F$28&gt;=CF$33),--($C$9:$C$28=$AW76),$H$9:$H$28,AS$9:AS$28),VLOOKUP($AW76,'6. Patients'!$C$44:$AQ$73,COLUMNS('6. Patients'!$C$9:AO$9),0))</f>
        <v>#VALUE!</v>
      </c>
      <c r="CG76" s="105" t="e">
        <f>-MIN(SUMPRODUCT(--($E$9:$E$28&lt;=CG$33),--($B$9:$B$28=$J$65),--($F$9:$F$28&gt;=CG$33),--($C$9:$C$28=$AW76),$H$9:$H$28,AT$9:AT$28),VLOOKUP($AW76,'6. Patients'!$C$44:$AQ$73,COLUMNS('6. Patients'!$C$9:AP$9),0))</f>
        <v>#VALUE!</v>
      </c>
      <c r="CI76" s="16" t="str">
        <f t="shared" si="127"/>
        <v/>
      </c>
      <c r="CJ76" s="105">
        <f t="shared" si="128"/>
        <v>0</v>
      </c>
      <c r="CK76" s="105">
        <f t="shared" si="129"/>
        <v>0</v>
      </c>
      <c r="CL76" s="105">
        <f t="shared" si="130"/>
        <v>0</v>
      </c>
      <c r="CM76" s="105">
        <f t="shared" si="131"/>
        <v>0</v>
      </c>
      <c r="CN76" s="105">
        <f t="shared" si="132"/>
        <v>0</v>
      </c>
      <c r="CO76" s="105">
        <f t="shared" si="133"/>
        <v>0</v>
      </c>
      <c r="CP76" s="105">
        <f t="shared" si="134"/>
        <v>0</v>
      </c>
      <c r="CQ76" s="105">
        <f t="shared" si="135"/>
        <v>0</v>
      </c>
      <c r="CR76" s="105">
        <f t="shared" si="136"/>
        <v>0</v>
      </c>
      <c r="CS76" s="105">
        <f t="shared" si="137"/>
        <v>0</v>
      </c>
      <c r="CT76" s="105">
        <f t="shared" si="138"/>
        <v>0</v>
      </c>
      <c r="CU76" s="105">
        <f t="shared" si="139"/>
        <v>0</v>
      </c>
      <c r="CV76" s="105">
        <f t="shared" si="140"/>
        <v>0</v>
      </c>
      <c r="CW76" s="105">
        <f t="shared" si="141"/>
        <v>0</v>
      </c>
      <c r="CX76" s="105">
        <f t="shared" si="142"/>
        <v>0</v>
      </c>
      <c r="CY76" s="105">
        <f t="shared" si="143"/>
        <v>0</v>
      </c>
      <c r="CZ76" s="105">
        <f t="shared" si="144"/>
        <v>0</v>
      </c>
      <c r="DA76" s="105">
        <f t="shared" si="145"/>
        <v>0</v>
      </c>
      <c r="DB76" s="105">
        <f t="shared" si="146"/>
        <v>0</v>
      </c>
      <c r="DC76" s="105">
        <f t="shared" si="147"/>
        <v>0</v>
      </c>
      <c r="DD76" s="105">
        <f t="shared" si="148"/>
        <v>0</v>
      </c>
      <c r="DE76" s="105">
        <f t="shared" si="149"/>
        <v>0</v>
      </c>
      <c r="DF76" s="105">
        <f t="shared" si="150"/>
        <v>0</v>
      </c>
      <c r="DG76" s="105">
        <f t="shared" si="151"/>
        <v>0</v>
      </c>
      <c r="DH76" s="105">
        <f t="shared" si="152"/>
        <v>0</v>
      </c>
      <c r="DI76" s="105">
        <f t="shared" si="153"/>
        <v>0</v>
      </c>
      <c r="DJ76" s="105">
        <f t="shared" si="154"/>
        <v>0</v>
      </c>
      <c r="DK76" s="105">
        <f t="shared" si="155"/>
        <v>0</v>
      </c>
      <c r="DL76" s="105">
        <f t="shared" si="156"/>
        <v>0</v>
      </c>
      <c r="DM76" s="105">
        <f t="shared" si="157"/>
        <v>0</v>
      </c>
      <c r="DN76" s="105">
        <f t="shared" si="158"/>
        <v>0</v>
      </c>
      <c r="DO76" s="105">
        <f t="shared" si="159"/>
        <v>0</v>
      </c>
      <c r="DP76" s="105">
        <f t="shared" si="160"/>
        <v>0</v>
      </c>
      <c r="DQ76" s="105">
        <f t="shared" si="161"/>
        <v>0</v>
      </c>
      <c r="DR76" s="105">
        <f t="shared" si="162"/>
        <v>0</v>
      </c>
      <c r="DS76" s="105">
        <f t="shared" si="163"/>
        <v>0</v>
      </c>
    </row>
    <row r="77" spans="10:123" x14ac:dyDescent="0.3">
      <c r="J77" s="16" t="str">
        <f>'6. Patients'!C55</f>
        <v/>
      </c>
      <c r="K77" s="16"/>
      <c r="L77" s="208" t="e">
        <f t="shared" si="90"/>
        <v>#VALUE!</v>
      </c>
      <c r="M77" s="208" t="e">
        <f t="shared" si="91"/>
        <v>#VALUE!</v>
      </c>
      <c r="N77" s="208" t="e">
        <f t="shared" si="92"/>
        <v>#VALUE!</v>
      </c>
      <c r="O77" s="208" t="e">
        <f t="shared" si="93"/>
        <v>#VALUE!</v>
      </c>
      <c r="P77" s="208" t="e">
        <f t="shared" si="94"/>
        <v>#VALUE!</v>
      </c>
      <c r="Q77" s="208" t="e">
        <f t="shared" si="95"/>
        <v>#VALUE!</v>
      </c>
      <c r="R77" s="208" t="e">
        <f t="shared" si="96"/>
        <v>#VALUE!</v>
      </c>
      <c r="S77" s="208" t="e">
        <f t="shared" si="97"/>
        <v>#VALUE!</v>
      </c>
      <c r="T77" s="208" t="e">
        <f t="shared" si="98"/>
        <v>#VALUE!</v>
      </c>
      <c r="U77" s="208" t="e">
        <f t="shared" si="99"/>
        <v>#VALUE!</v>
      </c>
      <c r="V77" s="208" t="e">
        <f t="shared" si="100"/>
        <v>#VALUE!</v>
      </c>
      <c r="W77" s="208" t="e">
        <f t="shared" si="101"/>
        <v>#VALUE!</v>
      </c>
      <c r="X77" s="208" t="e">
        <f t="shared" si="102"/>
        <v>#VALUE!</v>
      </c>
      <c r="Y77" s="208" t="e">
        <f t="shared" si="103"/>
        <v>#VALUE!</v>
      </c>
      <c r="Z77" s="208" t="e">
        <f t="shared" si="104"/>
        <v>#VALUE!</v>
      </c>
      <c r="AA77" s="208" t="e">
        <f t="shared" si="105"/>
        <v>#VALUE!</v>
      </c>
      <c r="AB77" s="208" t="e">
        <f t="shared" si="106"/>
        <v>#VALUE!</v>
      </c>
      <c r="AC77" s="208" t="e">
        <f t="shared" si="107"/>
        <v>#VALUE!</v>
      </c>
      <c r="AD77" s="208" t="e">
        <f t="shared" si="108"/>
        <v>#VALUE!</v>
      </c>
      <c r="AE77" s="208" t="e">
        <f t="shared" si="109"/>
        <v>#VALUE!</v>
      </c>
      <c r="AF77" s="208" t="e">
        <f t="shared" si="110"/>
        <v>#VALUE!</v>
      </c>
      <c r="AG77" s="208" t="e">
        <f t="shared" si="111"/>
        <v>#VALUE!</v>
      </c>
      <c r="AH77" s="208" t="e">
        <f t="shared" si="112"/>
        <v>#VALUE!</v>
      </c>
      <c r="AI77" s="208" t="e">
        <f t="shared" si="113"/>
        <v>#VALUE!</v>
      </c>
      <c r="AJ77" s="208" t="e">
        <f t="shared" si="114"/>
        <v>#VALUE!</v>
      </c>
      <c r="AK77" s="208" t="e">
        <f t="shared" si="115"/>
        <v>#VALUE!</v>
      </c>
      <c r="AL77" s="208" t="e">
        <f t="shared" si="116"/>
        <v>#VALUE!</v>
      </c>
      <c r="AM77" s="208" t="e">
        <f t="shared" si="117"/>
        <v>#VALUE!</v>
      </c>
      <c r="AN77" s="208" t="e">
        <f t="shared" si="118"/>
        <v>#VALUE!</v>
      </c>
      <c r="AO77" s="208" t="e">
        <f t="shared" si="119"/>
        <v>#VALUE!</v>
      </c>
      <c r="AP77" s="208" t="e">
        <f t="shared" si="120"/>
        <v>#VALUE!</v>
      </c>
      <c r="AQ77" s="208" t="e">
        <f t="shared" si="121"/>
        <v>#VALUE!</v>
      </c>
      <c r="AR77" s="208" t="e">
        <f t="shared" si="122"/>
        <v>#VALUE!</v>
      </c>
      <c r="AS77" s="208" t="e">
        <f t="shared" si="123"/>
        <v>#VALUE!</v>
      </c>
      <c r="AT77" s="208" t="e">
        <f t="shared" si="124"/>
        <v>#VALUE!</v>
      </c>
      <c r="AU77" s="208" t="e">
        <f t="shared" si="125"/>
        <v>#VALUE!</v>
      </c>
      <c r="AW77" s="16" t="str">
        <f t="shared" si="126"/>
        <v/>
      </c>
      <c r="AX77" s="105" t="e">
        <f>-MIN(SUMPRODUCT(--($E$9:$E$28&lt;=AX$33),--($B$9:$B$28=$J$65),--($F$9:$F$28&gt;=AX$33),--($C$9:$C$28=$AW77),$H$9:$H$28,K$9:K$28),VLOOKUP($AW77,'6. Patients'!$C$44:$AQ$73,COLUMNS('6. Patients'!$C$9:G$9),0))</f>
        <v>#VALUE!</v>
      </c>
      <c r="AY77" s="105" t="e">
        <f>-MIN(SUMPRODUCT(--($E$9:$E$28&lt;=AY$33),--($B$9:$B$28=$J$65),--($F$9:$F$28&gt;=AY$33),--($C$9:$C$28=$AW77),$H$9:$H$28,L$9:L$28),VLOOKUP($AW77,'6. Patients'!$C$44:$AQ$73,COLUMNS('6. Patients'!$C$9:H$9),0))</f>
        <v>#VALUE!</v>
      </c>
      <c r="AZ77" s="105" t="e">
        <f>-MIN(SUMPRODUCT(--($E$9:$E$28&lt;=AZ$33),--($B$9:$B$28=$J$65),--($F$9:$F$28&gt;=AZ$33),--($C$9:$C$28=$AW77),$H$9:$H$28,M$9:M$28),VLOOKUP($AW77,'6. Patients'!$C$44:$AQ$73,COLUMNS('6. Patients'!$C$9:I$9),0))</f>
        <v>#VALUE!</v>
      </c>
      <c r="BA77" s="105" t="e">
        <f>-MIN(SUMPRODUCT(--($E$9:$E$28&lt;=BA$33),--($B$9:$B$28=$J$65),--($F$9:$F$28&gt;=BA$33),--($C$9:$C$28=$AW77),$H$9:$H$28,N$9:N$28),VLOOKUP($AW77,'6. Patients'!$C$44:$AQ$73,COLUMNS('6. Patients'!$C$9:J$9),0))</f>
        <v>#VALUE!</v>
      </c>
      <c r="BB77" s="105" t="e">
        <f>-MIN(SUMPRODUCT(--($E$9:$E$28&lt;=BB$33),--($B$9:$B$28=$J$65),--($F$9:$F$28&gt;=BB$33),--($C$9:$C$28=$AW77),$H$9:$H$28,O$9:O$28),VLOOKUP($AW77,'6. Patients'!$C$44:$AQ$73,COLUMNS('6. Patients'!$C$9:K$9),0))</f>
        <v>#VALUE!</v>
      </c>
      <c r="BC77" s="105" t="e">
        <f>-MIN(SUMPRODUCT(--($E$9:$E$28&lt;=BC$33),--($B$9:$B$28=$J$65),--($F$9:$F$28&gt;=BC$33),--($C$9:$C$28=$AW77),$H$9:$H$28,P$9:P$28),VLOOKUP($AW77,'6. Patients'!$C$44:$AQ$73,COLUMNS('6. Patients'!$C$9:L$9),0))</f>
        <v>#VALUE!</v>
      </c>
      <c r="BD77" s="105" t="e">
        <f>-MIN(SUMPRODUCT(--($E$9:$E$28&lt;=BD$33),--($B$9:$B$28=$J$65),--($F$9:$F$28&gt;=BD$33),--($C$9:$C$28=$AW77),$H$9:$H$28,Q$9:Q$28),VLOOKUP($AW77,'6. Patients'!$C$44:$AQ$73,COLUMNS('6. Patients'!$C$9:M$9),0))</f>
        <v>#VALUE!</v>
      </c>
      <c r="BE77" s="105" t="e">
        <f>-MIN(SUMPRODUCT(--($E$9:$E$28&lt;=BE$33),--($B$9:$B$28=$J$65),--($F$9:$F$28&gt;=BE$33),--($C$9:$C$28=$AW77),$H$9:$H$28,R$9:R$28),VLOOKUP($AW77,'6. Patients'!$C$44:$AQ$73,COLUMNS('6. Patients'!$C$9:N$9),0))</f>
        <v>#VALUE!</v>
      </c>
      <c r="BF77" s="105" t="e">
        <f>-MIN(SUMPRODUCT(--($E$9:$E$28&lt;=BF$33),--($B$9:$B$28=$J$65),--($F$9:$F$28&gt;=BF$33),--($C$9:$C$28=$AW77),$H$9:$H$28,S$9:S$28),VLOOKUP($AW77,'6. Patients'!$C$44:$AQ$73,COLUMNS('6. Patients'!$C$9:O$9),0))</f>
        <v>#VALUE!</v>
      </c>
      <c r="BG77" s="105" t="e">
        <f>-MIN(SUMPRODUCT(--($E$9:$E$28&lt;=BG$33),--($B$9:$B$28=$J$65),--($F$9:$F$28&gt;=BG$33),--($C$9:$C$28=$AW77),$H$9:$H$28,T$9:T$28),VLOOKUP($AW77,'6. Patients'!$C$44:$AQ$73,COLUMNS('6. Patients'!$C$9:P$9),0))</f>
        <v>#VALUE!</v>
      </c>
      <c r="BH77" s="105" t="e">
        <f>-MIN(SUMPRODUCT(--($E$9:$E$28&lt;=BH$33),--($B$9:$B$28=$J$65),--($F$9:$F$28&gt;=BH$33),--($C$9:$C$28=$AW77),$H$9:$H$28,U$9:U$28),VLOOKUP($AW77,'6. Patients'!$C$44:$AQ$73,COLUMNS('6. Patients'!$C$9:Q$9),0))</f>
        <v>#VALUE!</v>
      </c>
      <c r="BI77" s="105" t="e">
        <f>-MIN(SUMPRODUCT(--($E$9:$E$28&lt;=BI$33),--($B$9:$B$28=$J$65),--($F$9:$F$28&gt;=BI$33),--($C$9:$C$28=$AW77),$H$9:$H$28,V$9:V$28),VLOOKUP($AW77,'6. Patients'!$C$44:$AQ$73,COLUMNS('6. Patients'!$C$9:R$9),0))</f>
        <v>#VALUE!</v>
      </c>
      <c r="BJ77" s="105" t="e">
        <f>-MIN(SUMPRODUCT(--($E$9:$E$28&lt;=BJ$33),--($B$9:$B$28=$J$65),--($F$9:$F$28&gt;=BJ$33),--($C$9:$C$28=$AW77),$H$9:$H$28,W$9:W$28),VLOOKUP($AW77,'6. Patients'!$C$44:$AQ$73,COLUMNS('6. Patients'!$C$9:S$9),0))</f>
        <v>#VALUE!</v>
      </c>
      <c r="BK77" s="105" t="e">
        <f>-MIN(SUMPRODUCT(--($E$9:$E$28&lt;=BK$33),--($B$9:$B$28=$J$65),--($F$9:$F$28&gt;=BK$33),--($C$9:$C$28=$AW77),$H$9:$H$28,X$9:X$28),VLOOKUP($AW77,'6. Patients'!$C$44:$AQ$73,COLUMNS('6. Patients'!$C$9:T$9),0))</f>
        <v>#VALUE!</v>
      </c>
      <c r="BL77" s="105" t="e">
        <f>-MIN(SUMPRODUCT(--($E$9:$E$28&lt;=BL$33),--($B$9:$B$28=$J$65),--($F$9:$F$28&gt;=BL$33),--($C$9:$C$28=$AW77),$H$9:$H$28,Y$9:Y$28),VLOOKUP($AW77,'6. Patients'!$C$44:$AQ$73,COLUMNS('6. Patients'!$C$9:U$9),0))</f>
        <v>#VALUE!</v>
      </c>
      <c r="BM77" s="105" t="e">
        <f>-MIN(SUMPRODUCT(--($E$9:$E$28&lt;=BM$33),--($B$9:$B$28=$J$65),--($F$9:$F$28&gt;=BM$33),--($C$9:$C$28=$AW77),$H$9:$H$28,Z$9:Z$28),VLOOKUP($AW77,'6. Patients'!$C$44:$AQ$73,COLUMNS('6. Patients'!$C$9:V$9),0))</f>
        <v>#VALUE!</v>
      </c>
      <c r="BN77" s="105" t="e">
        <f>-MIN(SUMPRODUCT(--($E$9:$E$28&lt;=BN$33),--($B$9:$B$28=$J$65),--($F$9:$F$28&gt;=BN$33),--($C$9:$C$28=$AW77),$H$9:$H$28,AA$9:AA$28),VLOOKUP($AW77,'6. Patients'!$C$44:$AQ$73,COLUMNS('6. Patients'!$C$9:W$9),0))</f>
        <v>#VALUE!</v>
      </c>
      <c r="BO77" s="105" t="e">
        <f>-MIN(SUMPRODUCT(--($E$9:$E$28&lt;=BO$33),--($B$9:$B$28=$J$65),--($F$9:$F$28&gt;=BO$33),--($C$9:$C$28=$AW77),$H$9:$H$28,AB$9:AB$28),VLOOKUP($AW77,'6. Patients'!$C$44:$AQ$73,COLUMNS('6. Patients'!$C$9:X$9),0))</f>
        <v>#VALUE!</v>
      </c>
      <c r="BP77" s="105" t="e">
        <f>-MIN(SUMPRODUCT(--($E$9:$E$28&lt;=BP$33),--($B$9:$B$28=$J$65),--($F$9:$F$28&gt;=BP$33),--($C$9:$C$28=$AW77),$H$9:$H$28,AC$9:AC$28),VLOOKUP($AW77,'6. Patients'!$C$44:$AQ$73,COLUMNS('6. Patients'!$C$9:Y$9),0))</f>
        <v>#VALUE!</v>
      </c>
      <c r="BQ77" s="105" t="e">
        <f>-MIN(SUMPRODUCT(--($E$9:$E$28&lt;=BQ$33),--($B$9:$B$28=$J$65),--($F$9:$F$28&gt;=BQ$33),--($C$9:$C$28=$AW77),$H$9:$H$28,AD$9:AD$28),VLOOKUP($AW77,'6. Patients'!$C$44:$AQ$73,COLUMNS('6. Patients'!$C$9:Z$9),0))</f>
        <v>#VALUE!</v>
      </c>
      <c r="BR77" s="105" t="e">
        <f>-MIN(SUMPRODUCT(--($E$9:$E$28&lt;=BR$33),--($B$9:$B$28=$J$65),--($F$9:$F$28&gt;=BR$33),--($C$9:$C$28=$AW77),$H$9:$H$28,AE$9:AE$28),VLOOKUP($AW77,'6. Patients'!$C$44:$AQ$73,COLUMNS('6. Patients'!$C$9:AA$9),0))</f>
        <v>#VALUE!</v>
      </c>
      <c r="BS77" s="105" t="e">
        <f>-MIN(SUMPRODUCT(--($E$9:$E$28&lt;=BS$33),--($B$9:$B$28=$J$65),--($F$9:$F$28&gt;=BS$33),--($C$9:$C$28=$AW77),$H$9:$H$28,AF$9:AF$28),VLOOKUP($AW77,'6. Patients'!$C$44:$AQ$73,COLUMNS('6. Patients'!$C$9:AB$9),0))</f>
        <v>#VALUE!</v>
      </c>
      <c r="BT77" s="105" t="e">
        <f>-MIN(SUMPRODUCT(--($E$9:$E$28&lt;=BT$33),--($B$9:$B$28=$J$65),--($F$9:$F$28&gt;=BT$33),--($C$9:$C$28=$AW77),$H$9:$H$28,AG$9:AG$28),VLOOKUP($AW77,'6. Patients'!$C$44:$AQ$73,COLUMNS('6. Patients'!$C$9:AC$9),0))</f>
        <v>#VALUE!</v>
      </c>
      <c r="BU77" s="105" t="e">
        <f>-MIN(SUMPRODUCT(--($E$9:$E$28&lt;=BU$33),--($B$9:$B$28=$J$65),--($F$9:$F$28&gt;=BU$33),--($C$9:$C$28=$AW77),$H$9:$H$28,AH$9:AH$28),VLOOKUP($AW77,'6. Patients'!$C$44:$AQ$73,COLUMNS('6. Patients'!$C$9:AD$9),0))</f>
        <v>#VALUE!</v>
      </c>
      <c r="BV77" s="105" t="e">
        <f>-MIN(SUMPRODUCT(--($E$9:$E$28&lt;=BV$33),--($B$9:$B$28=$J$65),--($F$9:$F$28&gt;=BV$33),--($C$9:$C$28=$AW77),$H$9:$H$28,AI$9:AI$28),VLOOKUP($AW77,'6. Patients'!$C$44:$AQ$73,COLUMNS('6. Patients'!$C$9:AE$9),0))</f>
        <v>#VALUE!</v>
      </c>
      <c r="BW77" s="105" t="e">
        <f>-MIN(SUMPRODUCT(--($E$9:$E$28&lt;=BW$33),--($B$9:$B$28=$J$65),--($F$9:$F$28&gt;=BW$33),--($C$9:$C$28=$AW77),$H$9:$H$28,AJ$9:AJ$28),VLOOKUP($AW77,'6. Patients'!$C$44:$AQ$73,COLUMNS('6. Patients'!$C$9:AF$9),0))</f>
        <v>#VALUE!</v>
      </c>
      <c r="BX77" s="105" t="e">
        <f>-MIN(SUMPRODUCT(--($E$9:$E$28&lt;=BX$33),--($B$9:$B$28=$J$65),--($F$9:$F$28&gt;=BX$33),--($C$9:$C$28=$AW77),$H$9:$H$28,AK$9:AK$28),VLOOKUP($AW77,'6. Patients'!$C$44:$AQ$73,COLUMNS('6. Patients'!$C$9:AG$9),0))</f>
        <v>#VALUE!</v>
      </c>
      <c r="BY77" s="105" t="e">
        <f>-MIN(SUMPRODUCT(--($E$9:$E$28&lt;=BY$33),--($B$9:$B$28=$J$65),--($F$9:$F$28&gt;=BY$33),--($C$9:$C$28=$AW77),$H$9:$H$28,AL$9:AL$28),VLOOKUP($AW77,'6. Patients'!$C$44:$AQ$73,COLUMNS('6. Patients'!$C$9:AH$9),0))</f>
        <v>#VALUE!</v>
      </c>
      <c r="BZ77" s="105" t="e">
        <f>-MIN(SUMPRODUCT(--($E$9:$E$28&lt;=BZ$33),--($B$9:$B$28=$J$65),--($F$9:$F$28&gt;=BZ$33),--($C$9:$C$28=$AW77),$H$9:$H$28,AM$9:AM$28),VLOOKUP($AW77,'6. Patients'!$C$44:$AQ$73,COLUMNS('6. Patients'!$C$9:AI$9),0))</f>
        <v>#VALUE!</v>
      </c>
      <c r="CA77" s="105" t="e">
        <f>-MIN(SUMPRODUCT(--($E$9:$E$28&lt;=CA$33),--($B$9:$B$28=$J$65),--($F$9:$F$28&gt;=CA$33),--($C$9:$C$28=$AW77),$H$9:$H$28,AN$9:AN$28),VLOOKUP($AW77,'6. Patients'!$C$44:$AQ$73,COLUMNS('6. Patients'!$C$9:AJ$9),0))</f>
        <v>#VALUE!</v>
      </c>
      <c r="CB77" s="105" t="e">
        <f>-MIN(SUMPRODUCT(--($E$9:$E$28&lt;=CB$33),--($B$9:$B$28=$J$65),--($F$9:$F$28&gt;=CB$33),--($C$9:$C$28=$AW77),$H$9:$H$28,AO$9:AO$28),VLOOKUP($AW77,'6. Patients'!$C$44:$AQ$73,COLUMNS('6. Patients'!$C$9:AK$9),0))</f>
        <v>#VALUE!</v>
      </c>
      <c r="CC77" s="105" t="e">
        <f>-MIN(SUMPRODUCT(--($E$9:$E$28&lt;=CC$33),--($B$9:$B$28=$J$65),--($F$9:$F$28&gt;=CC$33),--($C$9:$C$28=$AW77),$H$9:$H$28,AP$9:AP$28),VLOOKUP($AW77,'6. Patients'!$C$44:$AQ$73,COLUMNS('6. Patients'!$C$9:AL$9),0))</f>
        <v>#VALUE!</v>
      </c>
      <c r="CD77" s="105" t="e">
        <f>-MIN(SUMPRODUCT(--($E$9:$E$28&lt;=CD$33),--($B$9:$B$28=$J$65),--($F$9:$F$28&gt;=CD$33),--($C$9:$C$28=$AW77),$H$9:$H$28,AQ$9:AQ$28),VLOOKUP($AW77,'6. Patients'!$C$44:$AQ$73,COLUMNS('6. Patients'!$C$9:AM$9),0))</f>
        <v>#VALUE!</v>
      </c>
      <c r="CE77" s="105" t="e">
        <f>-MIN(SUMPRODUCT(--($E$9:$E$28&lt;=CE$33),--($B$9:$B$28=$J$65),--($F$9:$F$28&gt;=CE$33),--($C$9:$C$28=$AW77),$H$9:$H$28,AR$9:AR$28),VLOOKUP($AW77,'6. Patients'!$C$44:$AQ$73,COLUMNS('6. Patients'!$C$9:AN$9),0))</f>
        <v>#VALUE!</v>
      </c>
      <c r="CF77" s="105" t="e">
        <f>-MIN(SUMPRODUCT(--($E$9:$E$28&lt;=CF$33),--($B$9:$B$28=$J$65),--($F$9:$F$28&gt;=CF$33),--($C$9:$C$28=$AW77),$H$9:$H$28,AS$9:AS$28),VLOOKUP($AW77,'6. Patients'!$C$44:$AQ$73,COLUMNS('6. Patients'!$C$9:AO$9),0))</f>
        <v>#VALUE!</v>
      </c>
      <c r="CG77" s="105" t="e">
        <f>-MIN(SUMPRODUCT(--($E$9:$E$28&lt;=CG$33),--($B$9:$B$28=$J$65),--($F$9:$F$28&gt;=CG$33),--($C$9:$C$28=$AW77),$H$9:$H$28,AT$9:AT$28),VLOOKUP($AW77,'6. Patients'!$C$44:$AQ$73,COLUMNS('6. Patients'!$C$9:AP$9),0))</f>
        <v>#VALUE!</v>
      </c>
      <c r="CI77" s="16" t="str">
        <f t="shared" si="127"/>
        <v/>
      </c>
      <c r="CJ77" s="105">
        <f t="shared" si="128"/>
        <v>0</v>
      </c>
      <c r="CK77" s="105">
        <f t="shared" si="129"/>
        <v>0</v>
      </c>
      <c r="CL77" s="105">
        <f t="shared" si="130"/>
        <v>0</v>
      </c>
      <c r="CM77" s="105">
        <f t="shared" si="131"/>
        <v>0</v>
      </c>
      <c r="CN77" s="105">
        <f t="shared" si="132"/>
        <v>0</v>
      </c>
      <c r="CO77" s="105">
        <f t="shared" si="133"/>
        <v>0</v>
      </c>
      <c r="CP77" s="105">
        <f t="shared" si="134"/>
        <v>0</v>
      </c>
      <c r="CQ77" s="105">
        <f t="shared" si="135"/>
        <v>0</v>
      </c>
      <c r="CR77" s="105">
        <f t="shared" si="136"/>
        <v>0</v>
      </c>
      <c r="CS77" s="105">
        <f t="shared" si="137"/>
        <v>0</v>
      </c>
      <c r="CT77" s="105">
        <f t="shared" si="138"/>
        <v>0</v>
      </c>
      <c r="CU77" s="105">
        <f t="shared" si="139"/>
        <v>0</v>
      </c>
      <c r="CV77" s="105">
        <f t="shared" si="140"/>
        <v>0</v>
      </c>
      <c r="CW77" s="105">
        <f t="shared" si="141"/>
        <v>0</v>
      </c>
      <c r="CX77" s="105">
        <f t="shared" si="142"/>
        <v>0</v>
      </c>
      <c r="CY77" s="105">
        <f t="shared" si="143"/>
        <v>0</v>
      </c>
      <c r="CZ77" s="105">
        <f t="shared" si="144"/>
        <v>0</v>
      </c>
      <c r="DA77" s="105">
        <f t="shared" si="145"/>
        <v>0</v>
      </c>
      <c r="DB77" s="105">
        <f t="shared" si="146"/>
        <v>0</v>
      </c>
      <c r="DC77" s="105">
        <f t="shared" si="147"/>
        <v>0</v>
      </c>
      <c r="DD77" s="105">
        <f t="shared" si="148"/>
        <v>0</v>
      </c>
      <c r="DE77" s="105">
        <f t="shared" si="149"/>
        <v>0</v>
      </c>
      <c r="DF77" s="105">
        <f t="shared" si="150"/>
        <v>0</v>
      </c>
      <c r="DG77" s="105">
        <f t="shared" si="151"/>
        <v>0</v>
      </c>
      <c r="DH77" s="105">
        <f t="shared" si="152"/>
        <v>0</v>
      </c>
      <c r="DI77" s="105">
        <f t="shared" si="153"/>
        <v>0</v>
      </c>
      <c r="DJ77" s="105">
        <f t="shared" si="154"/>
        <v>0</v>
      </c>
      <c r="DK77" s="105">
        <f t="shared" si="155"/>
        <v>0</v>
      </c>
      <c r="DL77" s="105">
        <f t="shared" si="156"/>
        <v>0</v>
      </c>
      <c r="DM77" s="105">
        <f t="shared" si="157"/>
        <v>0</v>
      </c>
      <c r="DN77" s="105">
        <f t="shared" si="158"/>
        <v>0</v>
      </c>
      <c r="DO77" s="105">
        <f t="shared" si="159"/>
        <v>0</v>
      </c>
      <c r="DP77" s="105">
        <f t="shared" si="160"/>
        <v>0</v>
      </c>
      <c r="DQ77" s="105">
        <f t="shared" si="161"/>
        <v>0</v>
      </c>
      <c r="DR77" s="105">
        <f t="shared" si="162"/>
        <v>0</v>
      </c>
      <c r="DS77" s="105">
        <f t="shared" si="163"/>
        <v>0</v>
      </c>
    </row>
    <row r="78" spans="10:123" x14ac:dyDescent="0.3">
      <c r="J78" s="16" t="str">
        <f>'6. Patients'!C56</f>
        <v/>
      </c>
      <c r="K78" s="16"/>
      <c r="L78" s="208" t="e">
        <f t="shared" si="90"/>
        <v>#VALUE!</v>
      </c>
      <c r="M78" s="208" t="e">
        <f t="shared" si="91"/>
        <v>#VALUE!</v>
      </c>
      <c r="N78" s="208" t="e">
        <f t="shared" si="92"/>
        <v>#VALUE!</v>
      </c>
      <c r="O78" s="208" t="e">
        <f t="shared" si="93"/>
        <v>#VALUE!</v>
      </c>
      <c r="P78" s="208" t="e">
        <f t="shared" si="94"/>
        <v>#VALUE!</v>
      </c>
      <c r="Q78" s="208" t="e">
        <f t="shared" si="95"/>
        <v>#VALUE!</v>
      </c>
      <c r="R78" s="208" t="e">
        <f t="shared" si="96"/>
        <v>#VALUE!</v>
      </c>
      <c r="S78" s="208" t="e">
        <f t="shared" si="97"/>
        <v>#VALUE!</v>
      </c>
      <c r="T78" s="208" t="e">
        <f t="shared" si="98"/>
        <v>#VALUE!</v>
      </c>
      <c r="U78" s="208" t="e">
        <f t="shared" si="99"/>
        <v>#VALUE!</v>
      </c>
      <c r="V78" s="208" t="e">
        <f t="shared" si="100"/>
        <v>#VALUE!</v>
      </c>
      <c r="W78" s="208" t="e">
        <f t="shared" si="101"/>
        <v>#VALUE!</v>
      </c>
      <c r="X78" s="208" t="e">
        <f t="shared" si="102"/>
        <v>#VALUE!</v>
      </c>
      <c r="Y78" s="208" t="e">
        <f t="shared" si="103"/>
        <v>#VALUE!</v>
      </c>
      <c r="Z78" s="208" t="e">
        <f t="shared" si="104"/>
        <v>#VALUE!</v>
      </c>
      <c r="AA78" s="208" t="e">
        <f t="shared" si="105"/>
        <v>#VALUE!</v>
      </c>
      <c r="AB78" s="208" t="e">
        <f t="shared" si="106"/>
        <v>#VALUE!</v>
      </c>
      <c r="AC78" s="208" t="e">
        <f t="shared" si="107"/>
        <v>#VALUE!</v>
      </c>
      <c r="AD78" s="208" t="e">
        <f t="shared" si="108"/>
        <v>#VALUE!</v>
      </c>
      <c r="AE78" s="208" t="e">
        <f t="shared" si="109"/>
        <v>#VALUE!</v>
      </c>
      <c r="AF78" s="208" t="e">
        <f t="shared" si="110"/>
        <v>#VALUE!</v>
      </c>
      <c r="AG78" s="208" t="e">
        <f t="shared" si="111"/>
        <v>#VALUE!</v>
      </c>
      <c r="AH78" s="208" t="e">
        <f t="shared" si="112"/>
        <v>#VALUE!</v>
      </c>
      <c r="AI78" s="208" t="e">
        <f t="shared" si="113"/>
        <v>#VALUE!</v>
      </c>
      <c r="AJ78" s="208" t="e">
        <f t="shared" si="114"/>
        <v>#VALUE!</v>
      </c>
      <c r="AK78" s="208" t="e">
        <f t="shared" si="115"/>
        <v>#VALUE!</v>
      </c>
      <c r="AL78" s="208" t="e">
        <f t="shared" si="116"/>
        <v>#VALUE!</v>
      </c>
      <c r="AM78" s="208" t="e">
        <f t="shared" si="117"/>
        <v>#VALUE!</v>
      </c>
      <c r="AN78" s="208" t="e">
        <f t="shared" si="118"/>
        <v>#VALUE!</v>
      </c>
      <c r="AO78" s="208" t="e">
        <f t="shared" si="119"/>
        <v>#VALUE!</v>
      </c>
      <c r="AP78" s="208" t="e">
        <f t="shared" si="120"/>
        <v>#VALUE!</v>
      </c>
      <c r="AQ78" s="208" t="e">
        <f t="shared" si="121"/>
        <v>#VALUE!</v>
      </c>
      <c r="AR78" s="208" t="e">
        <f t="shared" si="122"/>
        <v>#VALUE!</v>
      </c>
      <c r="AS78" s="208" t="e">
        <f t="shared" si="123"/>
        <v>#VALUE!</v>
      </c>
      <c r="AT78" s="208" t="e">
        <f t="shared" si="124"/>
        <v>#VALUE!</v>
      </c>
      <c r="AU78" s="208" t="e">
        <f t="shared" si="125"/>
        <v>#VALUE!</v>
      </c>
      <c r="AW78" s="16" t="str">
        <f t="shared" si="126"/>
        <v/>
      </c>
      <c r="AX78" s="105" t="e">
        <f>-MIN(SUMPRODUCT(--($E$9:$E$28&lt;=AX$33),--($B$9:$B$28=$J$65),--($F$9:$F$28&gt;=AX$33),--($C$9:$C$28=$AW78),$H$9:$H$28,K$9:K$28),VLOOKUP($AW78,'6. Patients'!$C$44:$AQ$73,COLUMNS('6. Patients'!$C$9:G$9),0))</f>
        <v>#VALUE!</v>
      </c>
      <c r="AY78" s="105" t="e">
        <f>-MIN(SUMPRODUCT(--($E$9:$E$28&lt;=AY$33),--($B$9:$B$28=$J$65),--($F$9:$F$28&gt;=AY$33),--($C$9:$C$28=$AW78),$H$9:$H$28,L$9:L$28),VLOOKUP($AW78,'6. Patients'!$C$44:$AQ$73,COLUMNS('6. Patients'!$C$9:H$9),0))</f>
        <v>#VALUE!</v>
      </c>
      <c r="AZ78" s="105" t="e">
        <f>-MIN(SUMPRODUCT(--($E$9:$E$28&lt;=AZ$33),--($B$9:$B$28=$J$65),--($F$9:$F$28&gt;=AZ$33),--($C$9:$C$28=$AW78),$H$9:$H$28,M$9:M$28),VLOOKUP($AW78,'6. Patients'!$C$44:$AQ$73,COLUMNS('6. Patients'!$C$9:I$9),0))</f>
        <v>#VALUE!</v>
      </c>
      <c r="BA78" s="105" t="e">
        <f>-MIN(SUMPRODUCT(--($E$9:$E$28&lt;=BA$33),--($B$9:$B$28=$J$65),--($F$9:$F$28&gt;=BA$33),--($C$9:$C$28=$AW78),$H$9:$H$28,N$9:N$28),VLOOKUP($AW78,'6. Patients'!$C$44:$AQ$73,COLUMNS('6. Patients'!$C$9:J$9),0))</f>
        <v>#VALUE!</v>
      </c>
      <c r="BB78" s="105" t="e">
        <f>-MIN(SUMPRODUCT(--($E$9:$E$28&lt;=BB$33),--($B$9:$B$28=$J$65),--($F$9:$F$28&gt;=BB$33),--($C$9:$C$28=$AW78),$H$9:$H$28,O$9:O$28),VLOOKUP($AW78,'6. Patients'!$C$44:$AQ$73,COLUMNS('6. Patients'!$C$9:K$9),0))</f>
        <v>#VALUE!</v>
      </c>
      <c r="BC78" s="105" t="e">
        <f>-MIN(SUMPRODUCT(--($E$9:$E$28&lt;=BC$33),--($B$9:$B$28=$J$65),--($F$9:$F$28&gt;=BC$33),--($C$9:$C$28=$AW78),$H$9:$H$28,P$9:P$28),VLOOKUP($AW78,'6. Patients'!$C$44:$AQ$73,COLUMNS('6. Patients'!$C$9:L$9),0))</f>
        <v>#VALUE!</v>
      </c>
      <c r="BD78" s="105" t="e">
        <f>-MIN(SUMPRODUCT(--($E$9:$E$28&lt;=BD$33),--($B$9:$B$28=$J$65),--($F$9:$F$28&gt;=BD$33),--($C$9:$C$28=$AW78),$H$9:$H$28,Q$9:Q$28),VLOOKUP($AW78,'6. Patients'!$C$44:$AQ$73,COLUMNS('6. Patients'!$C$9:M$9),0))</f>
        <v>#VALUE!</v>
      </c>
      <c r="BE78" s="105" t="e">
        <f>-MIN(SUMPRODUCT(--($E$9:$E$28&lt;=BE$33),--($B$9:$B$28=$J$65),--($F$9:$F$28&gt;=BE$33),--($C$9:$C$28=$AW78),$H$9:$H$28,R$9:R$28),VLOOKUP($AW78,'6. Patients'!$C$44:$AQ$73,COLUMNS('6. Patients'!$C$9:N$9),0))</f>
        <v>#VALUE!</v>
      </c>
      <c r="BF78" s="105" t="e">
        <f>-MIN(SUMPRODUCT(--($E$9:$E$28&lt;=BF$33),--($B$9:$B$28=$J$65),--($F$9:$F$28&gt;=BF$33),--($C$9:$C$28=$AW78),$H$9:$H$28,S$9:S$28),VLOOKUP($AW78,'6. Patients'!$C$44:$AQ$73,COLUMNS('6. Patients'!$C$9:O$9),0))</f>
        <v>#VALUE!</v>
      </c>
      <c r="BG78" s="105" t="e">
        <f>-MIN(SUMPRODUCT(--($E$9:$E$28&lt;=BG$33),--($B$9:$B$28=$J$65),--($F$9:$F$28&gt;=BG$33),--($C$9:$C$28=$AW78),$H$9:$H$28,T$9:T$28),VLOOKUP($AW78,'6. Patients'!$C$44:$AQ$73,COLUMNS('6. Patients'!$C$9:P$9),0))</f>
        <v>#VALUE!</v>
      </c>
      <c r="BH78" s="105" t="e">
        <f>-MIN(SUMPRODUCT(--($E$9:$E$28&lt;=BH$33),--($B$9:$B$28=$J$65),--($F$9:$F$28&gt;=BH$33),--($C$9:$C$28=$AW78),$H$9:$H$28,U$9:U$28),VLOOKUP($AW78,'6. Patients'!$C$44:$AQ$73,COLUMNS('6. Patients'!$C$9:Q$9),0))</f>
        <v>#VALUE!</v>
      </c>
      <c r="BI78" s="105" t="e">
        <f>-MIN(SUMPRODUCT(--($E$9:$E$28&lt;=BI$33),--($B$9:$B$28=$J$65),--($F$9:$F$28&gt;=BI$33),--($C$9:$C$28=$AW78),$H$9:$H$28,V$9:V$28),VLOOKUP($AW78,'6. Patients'!$C$44:$AQ$73,COLUMNS('6. Patients'!$C$9:R$9),0))</f>
        <v>#VALUE!</v>
      </c>
      <c r="BJ78" s="105" t="e">
        <f>-MIN(SUMPRODUCT(--($E$9:$E$28&lt;=BJ$33),--($B$9:$B$28=$J$65),--($F$9:$F$28&gt;=BJ$33),--($C$9:$C$28=$AW78),$H$9:$H$28,W$9:W$28),VLOOKUP($AW78,'6. Patients'!$C$44:$AQ$73,COLUMNS('6. Patients'!$C$9:S$9),0))</f>
        <v>#VALUE!</v>
      </c>
      <c r="BK78" s="105" t="e">
        <f>-MIN(SUMPRODUCT(--($E$9:$E$28&lt;=BK$33),--($B$9:$B$28=$J$65),--($F$9:$F$28&gt;=BK$33),--($C$9:$C$28=$AW78),$H$9:$H$28,X$9:X$28),VLOOKUP($AW78,'6. Patients'!$C$44:$AQ$73,COLUMNS('6. Patients'!$C$9:T$9),0))</f>
        <v>#VALUE!</v>
      </c>
      <c r="BL78" s="105" t="e">
        <f>-MIN(SUMPRODUCT(--($E$9:$E$28&lt;=BL$33),--($B$9:$B$28=$J$65),--($F$9:$F$28&gt;=BL$33),--($C$9:$C$28=$AW78),$H$9:$H$28,Y$9:Y$28),VLOOKUP($AW78,'6. Patients'!$C$44:$AQ$73,COLUMNS('6. Patients'!$C$9:U$9),0))</f>
        <v>#VALUE!</v>
      </c>
      <c r="BM78" s="105" t="e">
        <f>-MIN(SUMPRODUCT(--($E$9:$E$28&lt;=BM$33),--($B$9:$B$28=$J$65),--($F$9:$F$28&gt;=BM$33),--($C$9:$C$28=$AW78),$H$9:$H$28,Z$9:Z$28),VLOOKUP($AW78,'6. Patients'!$C$44:$AQ$73,COLUMNS('6. Patients'!$C$9:V$9),0))</f>
        <v>#VALUE!</v>
      </c>
      <c r="BN78" s="105" t="e">
        <f>-MIN(SUMPRODUCT(--($E$9:$E$28&lt;=BN$33),--($B$9:$B$28=$J$65),--($F$9:$F$28&gt;=BN$33),--($C$9:$C$28=$AW78),$H$9:$H$28,AA$9:AA$28),VLOOKUP($AW78,'6. Patients'!$C$44:$AQ$73,COLUMNS('6. Patients'!$C$9:W$9),0))</f>
        <v>#VALUE!</v>
      </c>
      <c r="BO78" s="105" t="e">
        <f>-MIN(SUMPRODUCT(--($E$9:$E$28&lt;=BO$33),--($B$9:$B$28=$J$65),--($F$9:$F$28&gt;=BO$33),--($C$9:$C$28=$AW78),$H$9:$H$28,AB$9:AB$28),VLOOKUP($AW78,'6. Patients'!$C$44:$AQ$73,COLUMNS('6. Patients'!$C$9:X$9),0))</f>
        <v>#VALUE!</v>
      </c>
      <c r="BP78" s="105" t="e">
        <f>-MIN(SUMPRODUCT(--($E$9:$E$28&lt;=BP$33),--($B$9:$B$28=$J$65),--($F$9:$F$28&gt;=BP$33),--($C$9:$C$28=$AW78),$H$9:$H$28,AC$9:AC$28),VLOOKUP($AW78,'6. Patients'!$C$44:$AQ$73,COLUMNS('6. Patients'!$C$9:Y$9),0))</f>
        <v>#VALUE!</v>
      </c>
      <c r="BQ78" s="105" t="e">
        <f>-MIN(SUMPRODUCT(--($E$9:$E$28&lt;=BQ$33),--($B$9:$B$28=$J$65),--($F$9:$F$28&gt;=BQ$33),--($C$9:$C$28=$AW78),$H$9:$H$28,AD$9:AD$28),VLOOKUP($AW78,'6. Patients'!$C$44:$AQ$73,COLUMNS('6. Patients'!$C$9:Z$9),0))</f>
        <v>#VALUE!</v>
      </c>
      <c r="BR78" s="105" t="e">
        <f>-MIN(SUMPRODUCT(--($E$9:$E$28&lt;=BR$33),--($B$9:$B$28=$J$65),--($F$9:$F$28&gt;=BR$33),--($C$9:$C$28=$AW78),$H$9:$H$28,AE$9:AE$28),VLOOKUP($AW78,'6. Patients'!$C$44:$AQ$73,COLUMNS('6. Patients'!$C$9:AA$9),0))</f>
        <v>#VALUE!</v>
      </c>
      <c r="BS78" s="105" t="e">
        <f>-MIN(SUMPRODUCT(--($E$9:$E$28&lt;=BS$33),--($B$9:$B$28=$J$65),--($F$9:$F$28&gt;=BS$33),--($C$9:$C$28=$AW78),$H$9:$H$28,AF$9:AF$28),VLOOKUP($AW78,'6. Patients'!$C$44:$AQ$73,COLUMNS('6. Patients'!$C$9:AB$9),0))</f>
        <v>#VALUE!</v>
      </c>
      <c r="BT78" s="105" t="e">
        <f>-MIN(SUMPRODUCT(--($E$9:$E$28&lt;=BT$33),--($B$9:$B$28=$J$65),--($F$9:$F$28&gt;=BT$33),--($C$9:$C$28=$AW78),$H$9:$H$28,AG$9:AG$28),VLOOKUP($AW78,'6. Patients'!$C$44:$AQ$73,COLUMNS('6. Patients'!$C$9:AC$9),0))</f>
        <v>#VALUE!</v>
      </c>
      <c r="BU78" s="105" t="e">
        <f>-MIN(SUMPRODUCT(--($E$9:$E$28&lt;=BU$33),--($B$9:$B$28=$J$65),--($F$9:$F$28&gt;=BU$33),--($C$9:$C$28=$AW78),$H$9:$H$28,AH$9:AH$28),VLOOKUP($AW78,'6. Patients'!$C$44:$AQ$73,COLUMNS('6. Patients'!$C$9:AD$9),0))</f>
        <v>#VALUE!</v>
      </c>
      <c r="BV78" s="105" t="e">
        <f>-MIN(SUMPRODUCT(--($E$9:$E$28&lt;=BV$33),--($B$9:$B$28=$J$65),--($F$9:$F$28&gt;=BV$33),--($C$9:$C$28=$AW78),$H$9:$H$28,AI$9:AI$28),VLOOKUP($AW78,'6. Patients'!$C$44:$AQ$73,COLUMNS('6. Patients'!$C$9:AE$9),0))</f>
        <v>#VALUE!</v>
      </c>
      <c r="BW78" s="105" t="e">
        <f>-MIN(SUMPRODUCT(--($E$9:$E$28&lt;=BW$33),--($B$9:$B$28=$J$65),--($F$9:$F$28&gt;=BW$33),--($C$9:$C$28=$AW78),$H$9:$H$28,AJ$9:AJ$28),VLOOKUP($AW78,'6. Patients'!$C$44:$AQ$73,COLUMNS('6. Patients'!$C$9:AF$9),0))</f>
        <v>#VALUE!</v>
      </c>
      <c r="BX78" s="105" t="e">
        <f>-MIN(SUMPRODUCT(--($E$9:$E$28&lt;=BX$33),--($B$9:$B$28=$J$65),--($F$9:$F$28&gt;=BX$33),--($C$9:$C$28=$AW78),$H$9:$H$28,AK$9:AK$28),VLOOKUP($AW78,'6. Patients'!$C$44:$AQ$73,COLUMNS('6. Patients'!$C$9:AG$9),0))</f>
        <v>#VALUE!</v>
      </c>
      <c r="BY78" s="105" t="e">
        <f>-MIN(SUMPRODUCT(--($E$9:$E$28&lt;=BY$33),--($B$9:$B$28=$J$65),--($F$9:$F$28&gt;=BY$33),--($C$9:$C$28=$AW78),$H$9:$H$28,AL$9:AL$28),VLOOKUP($AW78,'6. Patients'!$C$44:$AQ$73,COLUMNS('6. Patients'!$C$9:AH$9),0))</f>
        <v>#VALUE!</v>
      </c>
      <c r="BZ78" s="105" t="e">
        <f>-MIN(SUMPRODUCT(--($E$9:$E$28&lt;=BZ$33),--($B$9:$B$28=$J$65),--($F$9:$F$28&gt;=BZ$33),--($C$9:$C$28=$AW78),$H$9:$H$28,AM$9:AM$28),VLOOKUP($AW78,'6. Patients'!$C$44:$AQ$73,COLUMNS('6. Patients'!$C$9:AI$9),0))</f>
        <v>#VALUE!</v>
      </c>
      <c r="CA78" s="105" t="e">
        <f>-MIN(SUMPRODUCT(--($E$9:$E$28&lt;=CA$33),--($B$9:$B$28=$J$65),--($F$9:$F$28&gt;=CA$33),--($C$9:$C$28=$AW78),$H$9:$H$28,AN$9:AN$28),VLOOKUP($AW78,'6. Patients'!$C$44:$AQ$73,COLUMNS('6. Patients'!$C$9:AJ$9),0))</f>
        <v>#VALUE!</v>
      </c>
      <c r="CB78" s="105" t="e">
        <f>-MIN(SUMPRODUCT(--($E$9:$E$28&lt;=CB$33),--($B$9:$B$28=$J$65),--($F$9:$F$28&gt;=CB$33),--($C$9:$C$28=$AW78),$H$9:$H$28,AO$9:AO$28),VLOOKUP($AW78,'6. Patients'!$C$44:$AQ$73,COLUMNS('6. Patients'!$C$9:AK$9),0))</f>
        <v>#VALUE!</v>
      </c>
      <c r="CC78" s="105" t="e">
        <f>-MIN(SUMPRODUCT(--($E$9:$E$28&lt;=CC$33),--($B$9:$B$28=$J$65),--($F$9:$F$28&gt;=CC$33),--($C$9:$C$28=$AW78),$H$9:$H$28,AP$9:AP$28),VLOOKUP($AW78,'6. Patients'!$C$44:$AQ$73,COLUMNS('6. Patients'!$C$9:AL$9),0))</f>
        <v>#VALUE!</v>
      </c>
      <c r="CD78" s="105" t="e">
        <f>-MIN(SUMPRODUCT(--($E$9:$E$28&lt;=CD$33),--($B$9:$B$28=$J$65),--($F$9:$F$28&gt;=CD$33),--($C$9:$C$28=$AW78),$H$9:$H$28,AQ$9:AQ$28),VLOOKUP($AW78,'6. Patients'!$C$44:$AQ$73,COLUMNS('6. Patients'!$C$9:AM$9),0))</f>
        <v>#VALUE!</v>
      </c>
      <c r="CE78" s="105" t="e">
        <f>-MIN(SUMPRODUCT(--($E$9:$E$28&lt;=CE$33),--($B$9:$B$28=$J$65),--($F$9:$F$28&gt;=CE$33),--($C$9:$C$28=$AW78),$H$9:$H$28,AR$9:AR$28),VLOOKUP($AW78,'6. Patients'!$C$44:$AQ$73,COLUMNS('6. Patients'!$C$9:AN$9),0))</f>
        <v>#VALUE!</v>
      </c>
      <c r="CF78" s="105" t="e">
        <f>-MIN(SUMPRODUCT(--($E$9:$E$28&lt;=CF$33),--($B$9:$B$28=$J$65),--($F$9:$F$28&gt;=CF$33),--($C$9:$C$28=$AW78),$H$9:$H$28,AS$9:AS$28),VLOOKUP($AW78,'6. Patients'!$C$44:$AQ$73,COLUMNS('6. Patients'!$C$9:AO$9),0))</f>
        <v>#VALUE!</v>
      </c>
      <c r="CG78" s="105" t="e">
        <f>-MIN(SUMPRODUCT(--($E$9:$E$28&lt;=CG$33),--($B$9:$B$28=$J$65),--($F$9:$F$28&gt;=CG$33),--($C$9:$C$28=$AW78),$H$9:$H$28,AT$9:AT$28),VLOOKUP($AW78,'6. Patients'!$C$44:$AQ$73,COLUMNS('6. Patients'!$C$9:AP$9),0))</f>
        <v>#VALUE!</v>
      </c>
      <c r="CI78" s="16" t="str">
        <f t="shared" si="127"/>
        <v/>
      </c>
      <c r="CJ78" s="105">
        <f t="shared" si="128"/>
        <v>0</v>
      </c>
      <c r="CK78" s="105">
        <f t="shared" si="129"/>
        <v>0</v>
      </c>
      <c r="CL78" s="105">
        <f t="shared" si="130"/>
        <v>0</v>
      </c>
      <c r="CM78" s="105">
        <f t="shared" si="131"/>
        <v>0</v>
      </c>
      <c r="CN78" s="105">
        <f t="shared" si="132"/>
        <v>0</v>
      </c>
      <c r="CO78" s="105">
        <f t="shared" si="133"/>
        <v>0</v>
      </c>
      <c r="CP78" s="105">
        <f t="shared" si="134"/>
        <v>0</v>
      </c>
      <c r="CQ78" s="105">
        <f t="shared" si="135"/>
        <v>0</v>
      </c>
      <c r="CR78" s="105">
        <f t="shared" si="136"/>
        <v>0</v>
      </c>
      <c r="CS78" s="105">
        <f t="shared" si="137"/>
        <v>0</v>
      </c>
      <c r="CT78" s="105">
        <f t="shared" si="138"/>
        <v>0</v>
      </c>
      <c r="CU78" s="105">
        <f t="shared" si="139"/>
        <v>0</v>
      </c>
      <c r="CV78" s="105">
        <f t="shared" si="140"/>
        <v>0</v>
      </c>
      <c r="CW78" s="105">
        <f t="shared" si="141"/>
        <v>0</v>
      </c>
      <c r="CX78" s="105">
        <f t="shared" si="142"/>
        <v>0</v>
      </c>
      <c r="CY78" s="105">
        <f t="shared" si="143"/>
        <v>0</v>
      </c>
      <c r="CZ78" s="105">
        <f t="shared" si="144"/>
        <v>0</v>
      </c>
      <c r="DA78" s="105">
        <f t="shared" si="145"/>
        <v>0</v>
      </c>
      <c r="DB78" s="105">
        <f t="shared" si="146"/>
        <v>0</v>
      </c>
      <c r="DC78" s="105">
        <f t="shared" si="147"/>
        <v>0</v>
      </c>
      <c r="DD78" s="105">
        <f t="shared" si="148"/>
        <v>0</v>
      </c>
      <c r="DE78" s="105">
        <f t="shared" si="149"/>
        <v>0</v>
      </c>
      <c r="DF78" s="105">
        <f t="shared" si="150"/>
        <v>0</v>
      </c>
      <c r="DG78" s="105">
        <f t="shared" si="151"/>
        <v>0</v>
      </c>
      <c r="DH78" s="105">
        <f t="shared" si="152"/>
        <v>0</v>
      </c>
      <c r="DI78" s="105">
        <f t="shared" si="153"/>
        <v>0</v>
      </c>
      <c r="DJ78" s="105">
        <f t="shared" si="154"/>
        <v>0</v>
      </c>
      <c r="DK78" s="105">
        <f t="shared" si="155"/>
        <v>0</v>
      </c>
      <c r="DL78" s="105">
        <f t="shared" si="156"/>
        <v>0</v>
      </c>
      <c r="DM78" s="105">
        <f t="shared" si="157"/>
        <v>0</v>
      </c>
      <c r="DN78" s="105">
        <f t="shared" si="158"/>
        <v>0</v>
      </c>
      <c r="DO78" s="105">
        <f t="shared" si="159"/>
        <v>0</v>
      </c>
      <c r="DP78" s="105">
        <f t="shared" si="160"/>
        <v>0</v>
      </c>
      <c r="DQ78" s="105">
        <f t="shared" si="161"/>
        <v>0</v>
      </c>
      <c r="DR78" s="105">
        <f t="shared" si="162"/>
        <v>0</v>
      </c>
      <c r="DS78" s="105">
        <f t="shared" si="163"/>
        <v>0</v>
      </c>
    </row>
    <row r="79" spans="10:123" x14ac:dyDescent="0.3">
      <c r="J79" s="16" t="str">
        <f>'6. Patients'!C57</f>
        <v/>
      </c>
      <c r="K79" s="16"/>
      <c r="L79" s="208" t="e">
        <f t="shared" si="90"/>
        <v>#VALUE!</v>
      </c>
      <c r="M79" s="208" t="e">
        <f t="shared" si="91"/>
        <v>#VALUE!</v>
      </c>
      <c r="N79" s="208" t="e">
        <f t="shared" si="92"/>
        <v>#VALUE!</v>
      </c>
      <c r="O79" s="208" t="e">
        <f t="shared" si="93"/>
        <v>#VALUE!</v>
      </c>
      <c r="P79" s="208" t="e">
        <f t="shared" si="94"/>
        <v>#VALUE!</v>
      </c>
      <c r="Q79" s="208" t="e">
        <f t="shared" si="95"/>
        <v>#VALUE!</v>
      </c>
      <c r="R79" s="208" t="e">
        <f t="shared" si="96"/>
        <v>#VALUE!</v>
      </c>
      <c r="S79" s="208" t="e">
        <f t="shared" si="97"/>
        <v>#VALUE!</v>
      </c>
      <c r="T79" s="208" t="e">
        <f t="shared" si="98"/>
        <v>#VALUE!</v>
      </c>
      <c r="U79" s="208" t="e">
        <f t="shared" si="99"/>
        <v>#VALUE!</v>
      </c>
      <c r="V79" s="208" t="e">
        <f t="shared" si="100"/>
        <v>#VALUE!</v>
      </c>
      <c r="W79" s="208" t="e">
        <f t="shared" si="101"/>
        <v>#VALUE!</v>
      </c>
      <c r="X79" s="208" t="e">
        <f t="shared" si="102"/>
        <v>#VALUE!</v>
      </c>
      <c r="Y79" s="208" t="e">
        <f t="shared" si="103"/>
        <v>#VALUE!</v>
      </c>
      <c r="Z79" s="208" t="e">
        <f t="shared" si="104"/>
        <v>#VALUE!</v>
      </c>
      <c r="AA79" s="208" t="e">
        <f t="shared" si="105"/>
        <v>#VALUE!</v>
      </c>
      <c r="AB79" s="208" t="e">
        <f t="shared" si="106"/>
        <v>#VALUE!</v>
      </c>
      <c r="AC79" s="208" t="e">
        <f t="shared" si="107"/>
        <v>#VALUE!</v>
      </c>
      <c r="AD79" s="208" t="e">
        <f t="shared" si="108"/>
        <v>#VALUE!</v>
      </c>
      <c r="AE79" s="208" t="e">
        <f t="shared" si="109"/>
        <v>#VALUE!</v>
      </c>
      <c r="AF79" s="208" t="e">
        <f t="shared" si="110"/>
        <v>#VALUE!</v>
      </c>
      <c r="AG79" s="208" t="e">
        <f t="shared" si="111"/>
        <v>#VALUE!</v>
      </c>
      <c r="AH79" s="208" t="e">
        <f t="shared" si="112"/>
        <v>#VALUE!</v>
      </c>
      <c r="AI79" s="208" t="e">
        <f t="shared" si="113"/>
        <v>#VALUE!</v>
      </c>
      <c r="AJ79" s="208" t="e">
        <f t="shared" si="114"/>
        <v>#VALUE!</v>
      </c>
      <c r="AK79" s="208" t="e">
        <f t="shared" si="115"/>
        <v>#VALUE!</v>
      </c>
      <c r="AL79" s="208" t="e">
        <f t="shared" si="116"/>
        <v>#VALUE!</v>
      </c>
      <c r="AM79" s="208" t="e">
        <f t="shared" si="117"/>
        <v>#VALUE!</v>
      </c>
      <c r="AN79" s="208" t="e">
        <f t="shared" si="118"/>
        <v>#VALUE!</v>
      </c>
      <c r="AO79" s="208" t="e">
        <f t="shared" si="119"/>
        <v>#VALUE!</v>
      </c>
      <c r="AP79" s="208" t="e">
        <f t="shared" si="120"/>
        <v>#VALUE!</v>
      </c>
      <c r="AQ79" s="208" t="e">
        <f t="shared" si="121"/>
        <v>#VALUE!</v>
      </c>
      <c r="AR79" s="208" t="e">
        <f t="shared" si="122"/>
        <v>#VALUE!</v>
      </c>
      <c r="AS79" s="208" t="e">
        <f t="shared" si="123"/>
        <v>#VALUE!</v>
      </c>
      <c r="AT79" s="208" t="e">
        <f t="shared" si="124"/>
        <v>#VALUE!</v>
      </c>
      <c r="AU79" s="208" t="e">
        <f t="shared" si="125"/>
        <v>#VALUE!</v>
      </c>
      <c r="AW79" s="16" t="str">
        <f t="shared" si="126"/>
        <v/>
      </c>
      <c r="AX79" s="105" t="e">
        <f>-MIN(SUMPRODUCT(--($E$9:$E$28&lt;=AX$33),--($B$9:$B$28=$J$65),--($F$9:$F$28&gt;=AX$33),--($C$9:$C$28=$AW79),$H$9:$H$28,K$9:K$28),VLOOKUP($AW79,'6. Patients'!$C$44:$AQ$73,COLUMNS('6. Patients'!$C$9:G$9),0))</f>
        <v>#VALUE!</v>
      </c>
      <c r="AY79" s="105" t="e">
        <f>-MIN(SUMPRODUCT(--($E$9:$E$28&lt;=AY$33),--($B$9:$B$28=$J$65),--($F$9:$F$28&gt;=AY$33),--($C$9:$C$28=$AW79),$H$9:$H$28,L$9:L$28),VLOOKUP($AW79,'6. Patients'!$C$44:$AQ$73,COLUMNS('6. Patients'!$C$9:H$9),0))</f>
        <v>#VALUE!</v>
      </c>
      <c r="AZ79" s="105" t="e">
        <f>-MIN(SUMPRODUCT(--($E$9:$E$28&lt;=AZ$33),--($B$9:$B$28=$J$65),--($F$9:$F$28&gt;=AZ$33),--($C$9:$C$28=$AW79),$H$9:$H$28,M$9:M$28),VLOOKUP($AW79,'6. Patients'!$C$44:$AQ$73,COLUMNS('6. Patients'!$C$9:I$9),0))</f>
        <v>#VALUE!</v>
      </c>
      <c r="BA79" s="105" t="e">
        <f>-MIN(SUMPRODUCT(--($E$9:$E$28&lt;=BA$33),--($B$9:$B$28=$J$65),--($F$9:$F$28&gt;=BA$33),--($C$9:$C$28=$AW79),$H$9:$H$28,N$9:N$28),VLOOKUP($AW79,'6. Patients'!$C$44:$AQ$73,COLUMNS('6. Patients'!$C$9:J$9),0))</f>
        <v>#VALUE!</v>
      </c>
      <c r="BB79" s="105" t="e">
        <f>-MIN(SUMPRODUCT(--($E$9:$E$28&lt;=BB$33),--($B$9:$B$28=$J$65),--($F$9:$F$28&gt;=BB$33),--($C$9:$C$28=$AW79),$H$9:$H$28,O$9:O$28),VLOOKUP($AW79,'6. Patients'!$C$44:$AQ$73,COLUMNS('6. Patients'!$C$9:K$9),0))</f>
        <v>#VALUE!</v>
      </c>
      <c r="BC79" s="105" t="e">
        <f>-MIN(SUMPRODUCT(--($E$9:$E$28&lt;=BC$33),--($B$9:$B$28=$J$65),--($F$9:$F$28&gt;=BC$33),--($C$9:$C$28=$AW79),$H$9:$H$28,P$9:P$28),VLOOKUP($AW79,'6. Patients'!$C$44:$AQ$73,COLUMNS('6. Patients'!$C$9:L$9),0))</f>
        <v>#VALUE!</v>
      </c>
      <c r="BD79" s="105" t="e">
        <f>-MIN(SUMPRODUCT(--($E$9:$E$28&lt;=BD$33),--($B$9:$B$28=$J$65),--($F$9:$F$28&gt;=BD$33),--($C$9:$C$28=$AW79),$H$9:$H$28,Q$9:Q$28),VLOOKUP($AW79,'6. Patients'!$C$44:$AQ$73,COLUMNS('6. Patients'!$C$9:M$9),0))</f>
        <v>#VALUE!</v>
      </c>
      <c r="BE79" s="105" t="e">
        <f>-MIN(SUMPRODUCT(--($E$9:$E$28&lt;=BE$33),--($B$9:$B$28=$J$65),--($F$9:$F$28&gt;=BE$33),--($C$9:$C$28=$AW79),$H$9:$H$28,R$9:R$28),VLOOKUP($AW79,'6. Patients'!$C$44:$AQ$73,COLUMNS('6. Patients'!$C$9:N$9),0))</f>
        <v>#VALUE!</v>
      </c>
      <c r="BF79" s="105" t="e">
        <f>-MIN(SUMPRODUCT(--($E$9:$E$28&lt;=BF$33),--($B$9:$B$28=$J$65),--($F$9:$F$28&gt;=BF$33),--($C$9:$C$28=$AW79),$H$9:$H$28,S$9:S$28),VLOOKUP($AW79,'6. Patients'!$C$44:$AQ$73,COLUMNS('6. Patients'!$C$9:O$9),0))</f>
        <v>#VALUE!</v>
      </c>
      <c r="BG79" s="105" t="e">
        <f>-MIN(SUMPRODUCT(--($E$9:$E$28&lt;=BG$33),--($B$9:$B$28=$J$65),--($F$9:$F$28&gt;=BG$33),--($C$9:$C$28=$AW79),$H$9:$H$28,T$9:T$28),VLOOKUP($AW79,'6. Patients'!$C$44:$AQ$73,COLUMNS('6. Patients'!$C$9:P$9),0))</f>
        <v>#VALUE!</v>
      </c>
      <c r="BH79" s="105" t="e">
        <f>-MIN(SUMPRODUCT(--($E$9:$E$28&lt;=BH$33),--($B$9:$B$28=$J$65),--($F$9:$F$28&gt;=BH$33),--($C$9:$C$28=$AW79),$H$9:$H$28,U$9:U$28),VLOOKUP($AW79,'6. Patients'!$C$44:$AQ$73,COLUMNS('6. Patients'!$C$9:Q$9),0))</f>
        <v>#VALUE!</v>
      </c>
      <c r="BI79" s="105" t="e">
        <f>-MIN(SUMPRODUCT(--($E$9:$E$28&lt;=BI$33),--($B$9:$B$28=$J$65),--($F$9:$F$28&gt;=BI$33),--($C$9:$C$28=$AW79),$H$9:$H$28,V$9:V$28),VLOOKUP($AW79,'6. Patients'!$C$44:$AQ$73,COLUMNS('6. Patients'!$C$9:R$9),0))</f>
        <v>#VALUE!</v>
      </c>
      <c r="BJ79" s="105" t="e">
        <f>-MIN(SUMPRODUCT(--($E$9:$E$28&lt;=BJ$33),--($B$9:$B$28=$J$65),--($F$9:$F$28&gt;=BJ$33),--($C$9:$C$28=$AW79),$H$9:$H$28,W$9:W$28),VLOOKUP($AW79,'6. Patients'!$C$44:$AQ$73,COLUMNS('6. Patients'!$C$9:S$9),0))</f>
        <v>#VALUE!</v>
      </c>
      <c r="BK79" s="105" t="e">
        <f>-MIN(SUMPRODUCT(--($E$9:$E$28&lt;=BK$33),--($B$9:$B$28=$J$65),--($F$9:$F$28&gt;=BK$33),--($C$9:$C$28=$AW79),$H$9:$H$28,X$9:X$28),VLOOKUP($AW79,'6. Patients'!$C$44:$AQ$73,COLUMNS('6. Patients'!$C$9:T$9),0))</f>
        <v>#VALUE!</v>
      </c>
      <c r="BL79" s="105" t="e">
        <f>-MIN(SUMPRODUCT(--($E$9:$E$28&lt;=BL$33),--($B$9:$B$28=$J$65),--($F$9:$F$28&gt;=BL$33),--($C$9:$C$28=$AW79),$H$9:$H$28,Y$9:Y$28),VLOOKUP($AW79,'6. Patients'!$C$44:$AQ$73,COLUMNS('6. Patients'!$C$9:U$9),0))</f>
        <v>#VALUE!</v>
      </c>
      <c r="BM79" s="105" t="e">
        <f>-MIN(SUMPRODUCT(--($E$9:$E$28&lt;=BM$33),--($B$9:$B$28=$J$65),--($F$9:$F$28&gt;=BM$33),--($C$9:$C$28=$AW79),$H$9:$H$28,Z$9:Z$28),VLOOKUP($AW79,'6. Patients'!$C$44:$AQ$73,COLUMNS('6. Patients'!$C$9:V$9),0))</f>
        <v>#VALUE!</v>
      </c>
      <c r="BN79" s="105" t="e">
        <f>-MIN(SUMPRODUCT(--($E$9:$E$28&lt;=BN$33),--($B$9:$B$28=$J$65),--($F$9:$F$28&gt;=BN$33),--($C$9:$C$28=$AW79),$H$9:$H$28,AA$9:AA$28),VLOOKUP($AW79,'6. Patients'!$C$44:$AQ$73,COLUMNS('6. Patients'!$C$9:W$9),0))</f>
        <v>#VALUE!</v>
      </c>
      <c r="BO79" s="105" t="e">
        <f>-MIN(SUMPRODUCT(--($E$9:$E$28&lt;=BO$33),--($B$9:$B$28=$J$65),--($F$9:$F$28&gt;=BO$33),--($C$9:$C$28=$AW79),$H$9:$H$28,AB$9:AB$28),VLOOKUP($AW79,'6. Patients'!$C$44:$AQ$73,COLUMNS('6. Patients'!$C$9:X$9),0))</f>
        <v>#VALUE!</v>
      </c>
      <c r="BP79" s="105" t="e">
        <f>-MIN(SUMPRODUCT(--($E$9:$E$28&lt;=BP$33),--($B$9:$B$28=$J$65),--($F$9:$F$28&gt;=BP$33),--($C$9:$C$28=$AW79),$H$9:$H$28,AC$9:AC$28),VLOOKUP($AW79,'6. Patients'!$C$44:$AQ$73,COLUMNS('6. Patients'!$C$9:Y$9),0))</f>
        <v>#VALUE!</v>
      </c>
      <c r="BQ79" s="105" t="e">
        <f>-MIN(SUMPRODUCT(--($E$9:$E$28&lt;=BQ$33),--($B$9:$B$28=$J$65),--($F$9:$F$28&gt;=BQ$33),--($C$9:$C$28=$AW79),$H$9:$H$28,AD$9:AD$28),VLOOKUP($AW79,'6. Patients'!$C$44:$AQ$73,COLUMNS('6. Patients'!$C$9:Z$9),0))</f>
        <v>#VALUE!</v>
      </c>
      <c r="BR79" s="105" t="e">
        <f>-MIN(SUMPRODUCT(--($E$9:$E$28&lt;=BR$33),--($B$9:$B$28=$J$65),--($F$9:$F$28&gt;=BR$33),--($C$9:$C$28=$AW79),$H$9:$H$28,AE$9:AE$28),VLOOKUP($AW79,'6. Patients'!$C$44:$AQ$73,COLUMNS('6. Patients'!$C$9:AA$9),0))</f>
        <v>#VALUE!</v>
      </c>
      <c r="BS79" s="105" t="e">
        <f>-MIN(SUMPRODUCT(--($E$9:$E$28&lt;=BS$33),--($B$9:$B$28=$J$65),--($F$9:$F$28&gt;=BS$33),--($C$9:$C$28=$AW79),$H$9:$H$28,AF$9:AF$28),VLOOKUP($AW79,'6. Patients'!$C$44:$AQ$73,COLUMNS('6. Patients'!$C$9:AB$9),0))</f>
        <v>#VALUE!</v>
      </c>
      <c r="BT79" s="105" t="e">
        <f>-MIN(SUMPRODUCT(--($E$9:$E$28&lt;=BT$33),--($B$9:$B$28=$J$65),--($F$9:$F$28&gt;=BT$33),--($C$9:$C$28=$AW79),$H$9:$H$28,AG$9:AG$28),VLOOKUP($AW79,'6. Patients'!$C$44:$AQ$73,COLUMNS('6. Patients'!$C$9:AC$9),0))</f>
        <v>#VALUE!</v>
      </c>
      <c r="BU79" s="105" t="e">
        <f>-MIN(SUMPRODUCT(--($E$9:$E$28&lt;=BU$33),--($B$9:$B$28=$J$65),--($F$9:$F$28&gt;=BU$33),--($C$9:$C$28=$AW79),$H$9:$H$28,AH$9:AH$28),VLOOKUP($AW79,'6. Patients'!$C$44:$AQ$73,COLUMNS('6. Patients'!$C$9:AD$9),0))</f>
        <v>#VALUE!</v>
      </c>
      <c r="BV79" s="105" t="e">
        <f>-MIN(SUMPRODUCT(--($E$9:$E$28&lt;=BV$33),--($B$9:$B$28=$J$65),--($F$9:$F$28&gt;=BV$33),--($C$9:$C$28=$AW79),$H$9:$H$28,AI$9:AI$28),VLOOKUP($AW79,'6. Patients'!$C$44:$AQ$73,COLUMNS('6. Patients'!$C$9:AE$9),0))</f>
        <v>#VALUE!</v>
      </c>
      <c r="BW79" s="105" t="e">
        <f>-MIN(SUMPRODUCT(--($E$9:$E$28&lt;=BW$33),--($B$9:$B$28=$J$65),--($F$9:$F$28&gt;=BW$33),--($C$9:$C$28=$AW79),$H$9:$H$28,AJ$9:AJ$28),VLOOKUP($AW79,'6. Patients'!$C$44:$AQ$73,COLUMNS('6. Patients'!$C$9:AF$9),0))</f>
        <v>#VALUE!</v>
      </c>
      <c r="BX79" s="105" t="e">
        <f>-MIN(SUMPRODUCT(--($E$9:$E$28&lt;=BX$33),--($B$9:$B$28=$J$65),--($F$9:$F$28&gt;=BX$33),--($C$9:$C$28=$AW79),$H$9:$H$28,AK$9:AK$28),VLOOKUP($AW79,'6. Patients'!$C$44:$AQ$73,COLUMNS('6. Patients'!$C$9:AG$9),0))</f>
        <v>#VALUE!</v>
      </c>
      <c r="BY79" s="105" t="e">
        <f>-MIN(SUMPRODUCT(--($E$9:$E$28&lt;=BY$33),--($B$9:$B$28=$J$65),--($F$9:$F$28&gt;=BY$33),--($C$9:$C$28=$AW79),$H$9:$H$28,AL$9:AL$28),VLOOKUP($AW79,'6. Patients'!$C$44:$AQ$73,COLUMNS('6. Patients'!$C$9:AH$9),0))</f>
        <v>#VALUE!</v>
      </c>
      <c r="BZ79" s="105" t="e">
        <f>-MIN(SUMPRODUCT(--($E$9:$E$28&lt;=BZ$33),--($B$9:$B$28=$J$65),--($F$9:$F$28&gt;=BZ$33),--($C$9:$C$28=$AW79),$H$9:$H$28,AM$9:AM$28),VLOOKUP($AW79,'6. Patients'!$C$44:$AQ$73,COLUMNS('6. Patients'!$C$9:AI$9),0))</f>
        <v>#VALUE!</v>
      </c>
      <c r="CA79" s="105" t="e">
        <f>-MIN(SUMPRODUCT(--($E$9:$E$28&lt;=CA$33),--($B$9:$B$28=$J$65),--($F$9:$F$28&gt;=CA$33),--($C$9:$C$28=$AW79),$H$9:$H$28,AN$9:AN$28),VLOOKUP($AW79,'6. Patients'!$C$44:$AQ$73,COLUMNS('6. Patients'!$C$9:AJ$9),0))</f>
        <v>#VALUE!</v>
      </c>
      <c r="CB79" s="105" t="e">
        <f>-MIN(SUMPRODUCT(--($E$9:$E$28&lt;=CB$33),--($B$9:$B$28=$J$65),--($F$9:$F$28&gt;=CB$33),--($C$9:$C$28=$AW79),$H$9:$H$28,AO$9:AO$28),VLOOKUP($AW79,'6. Patients'!$C$44:$AQ$73,COLUMNS('6. Patients'!$C$9:AK$9),0))</f>
        <v>#VALUE!</v>
      </c>
      <c r="CC79" s="105" t="e">
        <f>-MIN(SUMPRODUCT(--($E$9:$E$28&lt;=CC$33),--($B$9:$B$28=$J$65),--($F$9:$F$28&gt;=CC$33),--($C$9:$C$28=$AW79),$H$9:$H$28,AP$9:AP$28),VLOOKUP($AW79,'6. Patients'!$C$44:$AQ$73,COLUMNS('6. Patients'!$C$9:AL$9),0))</f>
        <v>#VALUE!</v>
      </c>
      <c r="CD79" s="105" t="e">
        <f>-MIN(SUMPRODUCT(--($E$9:$E$28&lt;=CD$33),--($B$9:$B$28=$J$65),--($F$9:$F$28&gt;=CD$33),--($C$9:$C$28=$AW79),$H$9:$H$28,AQ$9:AQ$28),VLOOKUP($AW79,'6. Patients'!$C$44:$AQ$73,COLUMNS('6. Patients'!$C$9:AM$9),0))</f>
        <v>#VALUE!</v>
      </c>
      <c r="CE79" s="105" t="e">
        <f>-MIN(SUMPRODUCT(--($E$9:$E$28&lt;=CE$33),--($B$9:$B$28=$J$65),--($F$9:$F$28&gt;=CE$33),--($C$9:$C$28=$AW79),$H$9:$H$28,AR$9:AR$28),VLOOKUP($AW79,'6. Patients'!$C$44:$AQ$73,COLUMNS('6. Patients'!$C$9:AN$9),0))</f>
        <v>#VALUE!</v>
      </c>
      <c r="CF79" s="105" t="e">
        <f>-MIN(SUMPRODUCT(--($E$9:$E$28&lt;=CF$33),--($B$9:$B$28=$J$65),--($F$9:$F$28&gt;=CF$33),--($C$9:$C$28=$AW79),$H$9:$H$28,AS$9:AS$28),VLOOKUP($AW79,'6. Patients'!$C$44:$AQ$73,COLUMNS('6. Patients'!$C$9:AO$9),0))</f>
        <v>#VALUE!</v>
      </c>
      <c r="CG79" s="105" t="e">
        <f>-MIN(SUMPRODUCT(--($E$9:$E$28&lt;=CG$33),--($B$9:$B$28=$J$65),--($F$9:$F$28&gt;=CG$33),--($C$9:$C$28=$AW79),$H$9:$H$28,AT$9:AT$28),VLOOKUP($AW79,'6. Patients'!$C$44:$AQ$73,COLUMNS('6. Patients'!$C$9:AP$9),0))</f>
        <v>#VALUE!</v>
      </c>
      <c r="CI79" s="16" t="str">
        <f t="shared" si="127"/>
        <v/>
      </c>
      <c r="CJ79" s="105">
        <f t="shared" si="128"/>
        <v>0</v>
      </c>
      <c r="CK79" s="105">
        <f t="shared" si="129"/>
        <v>0</v>
      </c>
      <c r="CL79" s="105">
        <f t="shared" si="130"/>
        <v>0</v>
      </c>
      <c r="CM79" s="105">
        <f t="shared" si="131"/>
        <v>0</v>
      </c>
      <c r="CN79" s="105">
        <f t="shared" si="132"/>
        <v>0</v>
      </c>
      <c r="CO79" s="105">
        <f t="shared" si="133"/>
        <v>0</v>
      </c>
      <c r="CP79" s="105">
        <f t="shared" si="134"/>
        <v>0</v>
      </c>
      <c r="CQ79" s="105">
        <f t="shared" si="135"/>
        <v>0</v>
      </c>
      <c r="CR79" s="105">
        <f t="shared" si="136"/>
        <v>0</v>
      </c>
      <c r="CS79" s="105">
        <f t="shared" si="137"/>
        <v>0</v>
      </c>
      <c r="CT79" s="105">
        <f t="shared" si="138"/>
        <v>0</v>
      </c>
      <c r="CU79" s="105">
        <f t="shared" si="139"/>
        <v>0</v>
      </c>
      <c r="CV79" s="105">
        <f t="shared" si="140"/>
        <v>0</v>
      </c>
      <c r="CW79" s="105">
        <f t="shared" si="141"/>
        <v>0</v>
      </c>
      <c r="CX79" s="105">
        <f t="shared" si="142"/>
        <v>0</v>
      </c>
      <c r="CY79" s="105">
        <f t="shared" si="143"/>
        <v>0</v>
      </c>
      <c r="CZ79" s="105">
        <f t="shared" si="144"/>
        <v>0</v>
      </c>
      <c r="DA79" s="105">
        <f t="shared" si="145"/>
        <v>0</v>
      </c>
      <c r="DB79" s="105">
        <f t="shared" si="146"/>
        <v>0</v>
      </c>
      <c r="DC79" s="105">
        <f t="shared" si="147"/>
        <v>0</v>
      </c>
      <c r="DD79" s="105">
        <f t="shared" si="148"/>
        <v>0</v>
      </c>
      <c r="DE79" s="105">
        <f t="shared" si="149"/>
        <v>0</v>
      </c>
      <c r="DF79" s="105">
        <f t="shared" si="150"/>
        <v>0</v>
      </c>
      <c r="DG79" s="105">
        <f t="shared" si="151"/>
        <v>0</v>
      </c>
      <c r="DH79" s="105">
        <f t="shared" si="152"/>
        <v>0</v>
      </c>
      <c r="DI79" s="105">
        <f t="shared" si="153"/>
        <v>0</v>
      </c>
      <c r="DJ79" s="105">
        <f t="shared" si="154"/>
        <v>0</v>
      </c>
      <c r="DK79" s="105">
        <f t="shared" si="155"/>
        <v>0</v>
      </c>
      <c r="DL79" s="105">
        <f t="shared" si="156"/>
        <v>0</v>
      </c>
      <c r="DM79" s="105">
        <f t="shared" si="157"/>
        <v>0</v>
      </c>
      <c r="DN79" s="105">
        <f t="shared" si="158"/>
        <v>0</v>
      </c>
      <c r="DO79" s="105">
        <f t="shared" si="159"/>
        <v>0</v>
      </c>
      <c r="DP79" s="105">
        <f t="shared" si="160"/>
        <v>0</v>
      </c>
      <c r="DQ79" s="105">
        <f t="shared" si="161"/>
        <v>0</v>
      </c>
      <c r="DR79" s="105">
        <f t="shared" si="162"/>
        <v>0</v>
      </c>
      <c r="DS79" s="105">
        <f t="shared" si="163"/>
        <v>0</v>
      </c>
    </row>
    <row r="80" spans="10:123" x14ac:dyDescent="0.3">
      <c r="J80" s="16" t="str">
        <f>'6. Patients'!C58</f>
        <v/>
      </c>
      <c r="K80" s="16"/>
      <c r="L80" s="208" t="e">
        <f t="shared" si="90"/>
        <v>#VALUE!</v>
      </c>
      <c r="M80" s="208" t="e">
        <f t="shared" si="91"/>
        <v>#VALUE!</v>
      </c>
      <c r="N80" s="208" t="e">
        <f t="shared" si="92"/>
        <v>#VALUE!</v>
      </c>
      <c r="O80" s="208" t="e">
        <f t="shared" si="93"/>
        <v>#VALUE!</v>
      </c>
      <c r="P80" s="208" t="e">
        <f t="shared" si="94"/>
        <v>#VALUE!</v>
      </c>
      <c r="Q80" s="208" t="e">
        <f t="shared" si="95"/>
        <v>#VALUE!</v>
      </c>
      <c r="R80" s="208" t="e">
        <f t="shared" si="96"/>
        <v>#VALUE!</v>
      </c>
      <c r="S80" s="208" t="e">
        <f t="shared" si="97"/>
        <v>#VALUE!</v>
      </c>
      <c r="T80" s="208" t="e">
        <f t="shared" si="98"/>
        <v>#VALUE!</v>
      </c>
      <c r="U80" s="208" t="e">
        <f t="shared" si="99"/>
        <v>#VALUE!</v>
      </c>
      <c r="V80" s="208" t="e">
        <f t="shared" si="100"/>
        <v>#VALUE!</v>
      </c>
      <c r="W80" s="208" t="e">
        <f t="shared" si="101"/>
        <v>#VALUE!</v>
      </c>
      <c r="X80" s="208" t="e">
        <f t="shared" si="102"/>
        <v>#VALUE!</v>
      </c>
      <c r="Y80" s="208" t="e">
        <f t="shared" si="103"/>
        <v>#VALUE!</v>
      </c>
      <c r="Z80" s="208" t="e">
        <f t="shared" si="104"/>
        <v>#VALUE!</v>
      </c>
      <c r="AA80" s="208" t="e">
        <f t="shared" si="105"/>
        <v>#VALUE!</v>
      </c>
      <c r="AB80" s="208" t="e">
        <f t="shared" si="106"/>
        <v>#VALUE!</v>
      </c>
      <c r="AC80" s="208" t="e">
        <f t="shared" si="107"/>
        <v>#VALUE!</v>
      </c>
      <c r="AD80" s="208" t="e">
        <f t="shared" si="108"/>
        <v>#VALUE!</v>
      </c>
      <c r="AE80" s="208" t="e">
        <f t="shared" si="109"/>
        <v>#VALUE!</v>
      </c>
      <c r="AF80" s="208" t="e">
        <f t="shared" si="110"/>
        <v>#VALUE!</v>
      </c>
      <c r="AG80" s="208" t="e">
        <f t="shared" si="111"/>
        <v>#VALUE!</v>
      </c>
      <c r="AH80" s="208" t="e">
        <f t="shared" si="112"/>
        <v>#VALUE!</v>
      </c>
      <c r="AI80" s="208" t="e">
        <f t="shared" si="113"/>
        <v>#VALUE!</v>
      </c>
      <c r="AJ80" s="208" t="e">
        <f t="shared" si="114"/>
        <v>#VALUE!</v>
      </c>
      <c r="AK80" s="208" t="e">
        <f t="shared" si="115"/>
        <v>#VALUE!</v>
      </c>
      <c r="AL80" s="208" t="e">
        <f t="shared" si="116"/>
        <v>#VALUE!</v>
      </c>
      <c r="AM80" s="208" t="e">
        <f t="shared" si="117"/>
        <v>#VALUE!</v>
      </c>
      <c r="AN80" s="208" t="e">
        <f t="shared" si="118"/>
        <v>#VALUE!</v>
      </c>
      <c r="AO80" s="208" t="e">
        <f t="shared" si="119"/>
        <v>#VALUE!</v>
      </c>
      <c r="AP80" s="208" t="e">
        <f t="shared" si="120"/>
        <v>#VALUE!</v>
      </c>
      <c r="AQ80" s="208" t="e">
        <f t="shared" si="121"/>
        <v>#VALUE!</v>
      </c>
      <c r="AR80" s="208" t="e">
        <f t="shared" si="122"/>
        <v>#VALUE!</v>
      </c>
      <c r="AS80" s="208" t="e">
        <f t="shared" si="123"/>
        <v>#VALUE!</v>
      </c>
      <c r="AT80" s="208" t="e">
        <f t="shared" si="124"/>
        <v>#VALUE!</v>
      </c>
      <c r="AU80" s="208" t="e">
        <f t="shared" si="125"/>
        <v>#VALUE!</v>
      </c>
      <c r="AW80" s="16" t="str">
        <f t="shared" si="126"/>
        <v/>
      </c>
      <c r="AX80" s="105" t="e">
        <f>-MIN(SUMPRODUCT(--($E$9:$E$28&lt;=AX$33),--($B$9:$B$28=$J$65),--($F$9:$F$28&gt;=AX$33),--($C$9:$C$28=$AW80),$H$9:$H$28,K$9:K$28),VLOOKUP($AW80,'6. Patients'!$C$44:$AQ$73,COLUMNS('6. Patients'!$C$9:G$9),0))</f>
        <v>#VALUE!</v>
      </c>
      <c r="AY80" s="105" t="e">
        <f>-MIN(SUMPRODUCT(--($E$9:$E$28&lt;=AY$33),--($B$9:$B$28=$J$65),--($F$9:$F$28&gt;=AY$33),--($C$9:$C$28=$AW80),$H$9:$H$28,L$9:L$28),VLOOKUP($AW80,'6. Patients'!$C$44:$AQ$73,COLUMNS('6. Patients'!$C$9:H$9),0))</f>
        <v>#VALUE!</v>
      </c>
      <c r="AZ80" s="105" t="e">
        <f>-MIN(SUMPRODUCT(--($E$9:$E$28&lt;=AZ$33),--($B$9:$B$28=$J$65),--($F$9:$F$28&gt;=AZ$33),--($C$9:$C$28=$AW80),$H$9:$H$28,M$9:M$28),VLOOKUP($AW80,'6. Patients'!$C$44:$AQ$73,COLUMNS('6. Patients'!$C$9:I$9),0))</f>
        <v>#VALUE!</v>
      </c>
      <c r="BA80" s="105" t="e">
        <f>-MIN(SUMPRODUCT(--($E$9:$E$28&lt;=BA$33),--($B$9:$B$28=$J$65),--($F$9:$F$28&gt;=BA$33),--($C$9:$C$28=$AW80),$H$9:$H$28,N$9:N$28),VLOOKUP($AW80,'6. Patients'!$C$44:$AQ$73,COLUMNS('6. Patients'!$C$9:J$9),0))</f>
        <v>#VALUE!</v>
      </c>
      <c r="BB80" s="105" t="e">
        <f>-MIN(SUMPRODUCT(--($E$9:$E$28&lt;=BB$33),--($B$9:$B$28=$J$65),--($F$9:$F$28&gt;=BB$33),--($C$9:$C$28=$AW80),$H$9:$H$28,O$9:O$28),VLOOKUP($AW80,'6. Patients'!$C$44:$AQ$73,COLUMNS('6. Patients'!$C$9:K$9),0))</f>
        <v>#VALUE!</v>
      </c>
      <c r="BC80" s="105" t="e">
        <f>-MIN(SUMPRODUCT(--($E$9:$E$28&lt;=BC$33),--($B$9:$B$28=$J$65),--($F$9:$F$28&gt;=BC$33),--($C$9:$C$28=$AW80),$H$9:$H$28,P$9:P$28),VLOOKUP($AW80,'6. Patients'!$C$44:$AQ$73,COLUMNS('6. Patients'!$C$9:L$9),0))</f>
        <v>#VALUE!</v>
      </c>
      <c r="BD80" s="105" t="e">
        <f>-MIN(SUMPRODUCT(--($E$9:$E$28&lt;=BD$33),--($B$9:$B$28=$J$65),--($F$9:$F$28&gt;=BD$33),--($C$9:$C$28=$AW80),$H$9:$H$28,Q$9:Q$28),VLOOKUP($AW80,'6. Patients'!$C$44:$AQ$73,COLUMNS('6. Patients'!$C$9:M$9),0))</f>
        <v>#VALUE!</v>
      </c>
      <c r="BE80" s="105" t="e">
        <f>-MIN(SUMPRODUCT(--($E$9:$E$28&lt;=BE$33),--($B$9:$B$28=$J$65),--($F$9:$F$28&gt;=BE$33),--($C$9:$C$28=$AW80),$H$9:$H$28,R$9:R$28),VLOOKUP($AW80,'6. Patients'!$C$44:$AQ$73,COLUMNS('6. Patients'!$C$9:N$9),0))</f>
        <v>#VALUE!</v>
      </c>
      <c r="BF80" s="105" t="e">
        <f>-MIN(SUMPRODUCT(--($E$9:$E$28&lt;=BF$33),--($B$9:$B$28=$J$65),--($F$9:$F$28&gt;=BF$33),--($C$9:$C$28=$AW80),$H$9:$H$28,S$9:S$28),VLOOKUP($AW80,'6. Patients'!$C$44:$AQ$73,COLUMNS('6. Patients'!$C$9:O$9),0))</f>
        <v>#VALUE!</v>
      </c>
      <c r="BG80" s="105" t="e">
        <f>-MIN(SUMPRODUCT(--($E$9:$E$28&lt;=BG$33),--($B$9:$B$28=$J$65),--($F$9:$F$28&gt;=BG$33),--($C$9:$C$28=$AW80),$H$9:$H$28,T$9:T$28),VLOOKUP($AW80,'6. Patients'!$C$44:$AQ$73,COLUMNS('6. Patients'!$C$9:P$9),0))</f>
        <v>#VALUE!</v>
      </c>
      <c r="BH80" s="105" t="e">
        <f>-MIN(SUMPRODUCT(--($E$9:$E$28&lt;=BH$33),--($B$9:$B$28=$J$65),--($F$9:$F$28&gt;=BH$33),--($C$9:$C$28=$AW80),$H$9:$H$28,U$9:U$28),VLOOKUP($AW80,'6. Patients'!$C$44:$AQ$73,COLUMNS('6. Patients'!$C$9:Q$9),0))</f>
        <v>#VALUE!</v>
      </c>
      <c r="BI80" s="105" t="e">
        <f>-MIN(SUMPRODUCT(--($E$9:$E$28&lt;=BI$33),--($B$9:$B$28=$J$65),--($F$9:$F$28&gt;=BI$33),--($C$9:$C$28=$AW80),$H$9:$H$28,V$9:V$28),VLOOKUP($AW80,'6. Patients'!$C$44:$AQ$73,COLUMNS('6. Patients'!$C$9:R$9),0))</f>
        <v>#VALUE!</v>
      </c>
      <c r="BJ80" s="105" t="e">
        <f>-MIN(SUMPRODUCT(--($E$9:$E$28&lt;=BJ$33),--($B$9:$B$28=$J$65),--($F$9:$F$28&gt;=BJ$33),--($C$9:$C$28=$AW80),$H$9:$H$28,W$9:W$28),VLOOKUP($AW80,'6. Patients'!$C$44:$AQ$73,COLUMNS('6. Patients'!$C$9:S$9),0))</f>
        <v>#VALUE!</v>
      </c>
      <c r="BK80" s="105" t="e">
        <f>-MIN(SUMPRODUCT(--($E$9:$E$28&lt;=BK$33),--($B$9:$B$28=$J$65),--($F$9:$F$28&gt;=BK$33),--($C$9:$C$28=$AW80),$H$9:$H$28,X$9:X$28),VLOOKUP($AW80,'6. Patients'!$C$44:$AQ$73,COLUMNS('6. Patients'!$C$9:T$9),0))</f>
        <v>#VALUE!</v>
      </c>
      <c r="BL80" s="105" t="e">
        <f>-MIN(SUMPRODUCT(--($E$9:$E$28&lt;=BL$33),--($B$9:$B$28=$J$65),--($F$9:$F$28&gt;=BL$33),--($C$9:$C$28=$AW80),$H$9:$H$28,Y$9:Y$28),VLOOKUP($AW80,'6. Patients'!$C$44:$AQ$73,COLUMNS('6. Patients'!$C$9:U$9),0))</f>
        <v>#VALUE!</v>
      </c>
      <c r="BM80" s="105" t="e">
        <f>-MIN(SUMPRODUCT(--($E$9:$E$28&lt;=BM$33),--($B$9:$B$28=$J$65),--($F$9:$F$28&gt;=BM$33),--($C$9:$C$28=$AW80),$H$9:$H$28,Z$9:Z$28),VLOOKUP($AW80,'6. Patients'!$C$44:$AQ$73,COLUMNS('6. Patients'!$C$9:V$9),0))</f>
        <v>#VALUE!</v>
      </c>
      <c r="BN80" s="105" t="e">
        <f>-MIN(SUMPRODUCT(--($E$9:$E$28&lt;=BN$33),--($B$9:$B$28=$J$65),--($F$9:$F$28&gt;=BN$33),--($C$9:$C$28=$AW80),$H$9:$H$28,AA$9:AA$28),VLOOKUP($AW80,'6. Patients'!$C$44:$AQ$73,COLUMNS('6. Patients'!$C$9:W$9),0))</f>
        <v>#VALUE!</v>
      </c>
      <c r="BO80" s="105" t="e">
        <f>-MIN(SUMPRODUCT(--($E$9:$E$28&lt;=BO$33),--($B$9:$B$28=$J$65),--($F$9:$F$28&gt;=BO$33),--($C$9:$C$28=$AW80),$H$9:$H$28,AB$9:AB$28),VLOOKUP($AW80,'6. Patients'!$C$44:$AQ$73,COLUMNS('6. Patients'!$C$9:X$9),0))</f>
        <v>#VALUE!</v>
      </c>
      <c r="BP80" s="105" t="e">
        <f>-MIN(SUMPRODUCT(--($E$9:$E$28&lt;=BP$33),--($B$9:$B$28=$J$65),--($F$9:$F$28&gt;=BP$33),--($C$9:$C$28=$AW80),$H$9:$H$28,AC$9:AC$28),VLOOKUP($AW80,'6. Patients'!$C$44:$AQ$73,COLUMNS('6. Patients'!$C$9:Y$9),0))</f>
        <v>#VALUE!</v>
      </c>
      <c r="BQ80" s="105" t="e">
        <f>-MIN(SUMPRODUCT(--($E$9:$E$28&lt;=BQ$33),--($B$9:$B$28=$J$65),--($F$9:$F$28&gt;=BQ$33),--($C$9:$C$28=$AW80),$H$9:$H$28,AD$9:AD$28),VLOOKUP($AW80,'6. Patients'!$C$44:$AQ$73,COLUMNS('6. Patients'!$C$9:Z$9),0))</f>
        <v>#VALUE!</v>
      </c>
      <c r="BR80" s="105" t="e">
        <f>-MIN(SUMPRODUCT(--($E$9:$E$28&lt;=BR$33),--($B$9:$B$28=$J$65),--($F$9:$F$28&gt;=BR$33),--($C$9:$C$28=$AW80),$H$9:$H$28,AE$9:AE$28),VLOOKUP($AW80,'6. Patients'!$C$44:$AQ$73,COLUMNS('6. Patients'!$C$9:AA$9),0))</f>
        <v>#VALUE!</v>
      </c>
      <c r="BS80" s="105" t="e">
        <f>-MIN(SUMPRODUCT(--($E$9:$E$28&lt;=BS$33),--($B$9:$B$28=$J$65),--($F$9:$F$28&gt;=BS$33),--($C$9:$C$28=$AW80),$H$9:$H$28,AF$9:AF$28),VLOOKUP($AW80,'6. Patients'!$C$44:$AQ$73,COLUMNS('6. Patients'!$C$9:AB$9),0))</f>
        <v>#VALUE!</v>
      </c>
      <c r="BT80" s="105" t="e">
        <f>-MIN(SUMPRODUCT(--($E$9:$E$28&lt;=BT$33),--($B$9:$B$28=$J$65),--($F$9:$F$28&gt;=BT$33),--($C$9:$C$28=$AW80),$H$9:$H$28,AG$9:AG$28),VLOOKUP($AW80,'6. Patients'!$C$44:$AQ$73,COLUMNS('6. Patients'!$C$9:AC$9),0))</f>
        <v>#VALUE!</v>
      </c>
      <c r="BU80" s="105" t="e">
        <f>-MIN(SUMPRODUCT(--($E$9:$E$28&lt;=BU$33),--($B$9:$B$28=$J$65),--($F$9:$F$28&gt;=BU$33),--($C$9:$C$28=$AW80),$H$9:$H$28,AH$9:AH$28),VLOOKUP($AW80,'6. Patients'!$C$44:$AQ$73,COLUMNS('6. Patients'!$C$9:AD$9),0))</f>
        <v>#VALUE!</v>
      </c>
      <c r="BV80" s="105" t="e">
        <f>-MIN(SUMPRODUCT(--($E$9:$E$28&lt;=BV$33),--($B$9:$B$28=$J$65),--($F$9:$F$28&gt;=BV$33),--($C$9:$C$28=$AW80),$H$9:$H$28,AI$9:AI$28),VLOOKUP($AW80,'6. Patients'!$C$44:$AQ$73,COLUMNS('6. Patients'!$C$9:AE$9),0))</f>
        <v>#VALUE!</v>
      </c>
      <c r="BW80" s="105" t="e">
        <f>-MIN(SUMPRODUCT(--($E$9:$E$28&lt;=BW$33),--($B$9:$B$28=$J$65),--($F$9:$F$28&gt;=BW$33),--($C$9:$C$28=$AW80),$H$9:$H$28,AJ$9:AJ$28),VLOOKUP($AW80,'6. Patients'!$C$44:$AQ$73,COLUMNS('6. Patients'!$C$9:AF$9),0))</f>
        <v>#VALUE!</v>
      </c>
      <c r="BX80" s="105" t="e">
        <f>-MIN(SUMPRODUCT(--($E$9:$E$28&lt;=BX$33),--($B$9:$B$28=$J$65),--($F$9:$F$28&gt;=BX$33),--($C$9:$C$28=$AW80),$H$9:$H$28,AK$9:AK$28),VLOOKUP($AW80,'6. Patients'!$C$44:$AQ$73,COLUMNS('6. Patients'!$C$9:AG$9),0))</f>
        <v>#VALUE!</v>
      </c>
      <c r="BY80" s="105" t="e">
        <f>-MIN(SUMPRODUCT(--($E$9:$E$28&lt;=BY$33),--($B$9:$B$28=$J$65),--($F$9:$F$28&gt;=BY$33),--($C$9:$C$28=$AW80),$H$9:$H$28,AL$9:AL$28),VLOOKUP($AW80,'6. Patients'!$C$44:$AQ$73,COLUMNS('6. Patients'!$C$9:AH$9),0))</f>
        <v>#VALUE!</v>
      </c>
      <c r="BZ80" s="105" t="e">
        <f>-MIN(SUMPRODUCT(--($E$9:$E$28&lt;=BZ$33),--($B$9:$B$28=$J$65),--($F$9:$F$28&gt;=BZ$33),--($C$9:$C$28=$AW80),$H$9:$H$28,AM$9:AM$28),VLOOKUP($AW80,'6. Patients'!$C$44:$AQ$73,COLUMNS('6. Patients'!$C$9:AI$9),0))</f>
        <v>#VALUE!</v>
      </c>
      <c r="CA80" s="105" t="e">
        <f>-MIN(SUMPRODUCT(--($E$9:$E$28&lt;=CA$33),--($B$9:$B$28=$J$65),--($F$9:$F$28&gt;=CA$33),--($C$9:$C$28=$AW80),$H$9:$H$28,AN$9:AN$28),VLOOKUP($AW80,'6. Patients'!$C$44:$AQ$73,COLUMNS('6. Patients'!$C$9:AJ$9),0))</f>
        <v>#VALUE!</v>
      </c>
      <c r="CB80" s="105" t="e">
        <f>-MIN(SUMPRODUCT(--($E$9:$E$28&lt;=CB$33),--($B$9:$B$28=$J$65),--($F$9:$F$28&gt;=CB$33),--($C$9:$C$28=$AW80),$H$9:$H$28,AO$9:AO$28),VLOOKUP($AW80,'6. Patients'!$C$44:$AQ$73,COLUMNS('6. Patients'!$C$9:AK$9),0))</f>
        <v>#VALUE!</v>
      </c>
      <c r="CC80" s="105" t="e">
        <f>-MIN(SUMPRODUCT(--($E$9:$E$28&lt;=CC$33),--($B$9:$B$28=$J$65),--($F$9:$F$28&gt;=CC$33),--($C$9:$C$28=$AW80),$H$9:$H$28,AP$9:AP$28),VLOOKUP($AW80,'6. Patients'!$C$44:$AQ$73,COLUMNS('6. Patients'!$C$9:AL$9),0))</f>
        <v>#VALUE!</v>
      </c>
      <c r="CD80" s="105" t="e">
        <f>-MIN(SUMPRODUCT(--($E$9:$E$28&lt;=CD$33),--($B$9:$B$28=$J$65),--($F$9:$F$28&gt;=CD$33),--($C$9:$C$28=$AW80),$H$9:$H$28,AQ$9:AQ$28),VLOOKUP($AW80,'6. Patients'!$C$44:$AQ$73,COLUMNS('6. Patients'!$C$9:AM$9),0))</f>
        <v>#VALUE!</v>
      </c>
      <c r="CE80" s="105" t="e">
        <f>-MIN(SUMPRODUCT(--($E$9:$E$28&lt;=CE$33),--($B$9:$B$28=$J$65),--($F$9:$F$28&gt;=CE$33),--($C$9:$C$28=$AW80),$H$9:$H$28,AR$9:AR$28),VLOOKUP($AW80,'6. Patients'!$C$44:$AQ$73,COLUMNS('6. Patients'!$C$9:AN$9),0))</f>
        <v>#VALUE!</v>
      </c>
      <c r="CF80" s="105" t="e">
        <f>-MIN(SUMPRODUCT(--($E$9:$E$28&lt;=CF$33),--($B$9:$B$28=$J$65),--($F$9:$F$28&gt;=CF$33),--($C$9:$C$28=$AW80),$H$9:$H$28,AS$9:AS$28),VLOOKUP($AW80,'6. Patients'!$C$44:$AQ$73,COLUMNS('6. Patients'!$C$9:AO$9),0))</f>
        <v>#VALUE!</v>
      </c>
      <c r="CG80" s="105" t="e">
        <f>-MIN(SUMPRODUCT(--($E$9:$E$28&lt;=CG$33),--($B$9:$B$28=$J$65),--($F$9:$F$28&gt;=CG$33),--($C$9:$C$28=$AW80),$H$9:$H$28,AT$9:AT$28),VLOOKUP($AW80,'6. Patients'!$C$44:$AQ$73,COLUMNS('6. Patients'!$C$9:AP$9),0))</f>
        <v>#VALUE!</v>
      </c>
      <c r="CI80" s="16" t="str">
        <f t="shared" si="127"/>
        <v/>
      </c>
      <c r="CJ80" s="105">
        <f t="shared" si="128"/>
        <v>0</v>
      </c>
      <c r="CK80" s="105">
        <f t="shared" si="129"/>
        <v>0</v>
      </c>
      <c r="CL80" s="105">
        <f t="shared" si="130"/>
        <v>0</v>
      </c>
      <c r="CM80" s="105">
        <f t="shared" si="131"/>
        <v>0</v>
      </c>
      <c r="CN80" s="105">
        <f t="shared" si="132"/>
        <v>0</v>
      </c>
      <c r="CO80" s="105">
        <f t="shared" si="133"/>
        <v>0</v>
      </c>
      <c r="CP80" s="105">
        <f t="shared" si="134"/>
        <v>0</v>
      </c>
      <c r="CQ80" s="105">
        <f t="shared" si="135"/>
        <v>0</v>
      </c>
      <c r="CR80" s="105">
        <f t="shared" si="136"/>
        <v>0</v>
      </c>
      <c r="CS80" s="105">
        <f t="shared" si="137"/>
        <v>0</v>
      </c>
      <c r="CT80" s="105">
        <f t="shared" si="138"/>
        <v>0</v>
      </c>
      <c r="CU80" s="105">
        <f t="shared" si="139"/>
        <v>0</v>
      </c>
      <c r="CV80" s="105">
        <f t="shared" si="140"/>
        <v>0</v>
      </c>
      <c r="CW80" s="105">
        <f t="shared" si="141"/>
        <v>0</v>
      </c>
      <c r="CX80" s="105">
        <f t="shared" si="142"/>
        <v>0</v>
      </c>
      <c r="CY80" s="105">
        <f t="shared" si="143"/>
        <v>0</v>
      </c>
      <c r="CZ80" s="105">
        <f t="shared" si="144"/>
        <v>0</v>
      </c>
      <c r="DA80" s="105">
        <f t="shared" si="145"/>
        <v>0</v>
      </c>
      <c r="DB80" s="105">
        <f t="shared" si="146"/>
        <v>0</v>
      </c>
      <c r="DC80" s="105">
        <f t="shared" si="147"/>
        <v>0</v>
      </c>
      <c r="DD80" s="105">
        <f t="shared" si="148"/>
        <v>0</v>
      </c>
      <c r="DE80" s="105">
        <f t="shared" si="149"/>
        <v>0</v>
      </c>
      <c r="DF80" s="105">
        <f t="shared" si="150"/>
        <v>0</v>
      </c>
      <c r="DG80" s="105">
        <f t="shared" si="151"/>
        <v>0</v>
      </c>
      <c r="DH80" s="105">
        <f t="shared" si="152"/>
        <v>0</v>
      </c>
      <c r="DI80" s="105">
        <f t="shared" si="153"/>
        <v>0</v>
      </c>
      <c r="DJ80" s="105">
        <f t="shared" si="154"/>
        <v>0</v>
      </c>
      <c r="DK80" s="105">
        <f t="shared" si="155"/>
        <v>0</v>
      </c>
      <c r="DL80" s="105">
        <f t="shared" si="156"/>
        <v>0</v>
      </c>
      <c r="DM80" s="105">
        <f t="shared" si="157"/>
        <v>0</v>
      </c>
      <c r="DN80" s="105">
        <f t="shared" si="158"/>
        <v>0</v>
      </c>
      <c r="DO80" s="105">
        <f t="shared" si="159"/>
        <v>0</v>
      </c>
      <c r="DP80" s="105">
        <f t="shared" si="160"/>
        <v>0</v>
      </c>
      <c r="DQ80" s="105">
        <f t="shared" si="161"/>
        <v>0</v>
      </c>
      <c r="DR80" s="105">
        <f t="shared" si="162"/>
        <v>0</v>
      </c>
      <c r="DS80" s="105">
        <f t="shared" si="163"/>
        <v>0</v>
      </c>
    </row>
    <row r="81" spans="10:123" x14ac:dyDescent="0.3">
      <c r="J81" s="16" t="str">
        <f>'6. Patients'!C59</f>
        <v/>
      </c>
      <c r="K81" s="16"/>
      <c r="L81" s="208" t="e">
        <f t="shared" si="90"/>
        <v>#VALUE!</v>
      </c>
      <c r="M81" s="208" t="e">
        <f t="shared" si="91"/>
        <v>#VALUE!</v>
      </c>
      <c r="N81" s="208" t="e">
        <f t="shared" si="92"/>
        <v>#VALUE!</v>
      </c>
      <c r="O81" s="208" t="e">
        <f t="shared" si="93"/>
        <v>#VALUE!</v>
      </c>
      <c r="P81" s="208" t="e">
        <f t="shared" si="94"/>
        <v>#VALUE!</v>
      </c>
      <c r="Q81" s="208" t="e">
        <f t="shared" si="95"/>
        <v>#VALUE!</v>
      </c>
      <c r="R81" s="208" t="e">
        <f t="shared" si="96"/>
        <v>#VALUE!</v>
      </c>
      <c r="S81" s="208" t="e">
        <f t="shared" si="97"/>
        <v>#VALUE!</v>
      </c>
      <c r="T81" s="208" t="e">
        <f t="shared" si="98"/>
        <v>#VALUE!</v>
      </c>
      <c r="U81" s="208" t="e">
        <f t="shared" si="99"/>
        <v>#VALUE!</v>
      </c>
      <c r="V81" s="208" t="e">
        <f t="shared" si="100"/>
        <v>#VALUE!</v>
      </c>
      <c r="W81" s="208" t="e">
        <f t="shared" si="101"/>
        <v>#VALUE!</v>
      </c>
      <c r="X81" s="208" t="e">
        <f t="shared" si="102"/>
        <v>#VALUE!</v>
      </c>
      <c r="Y81" s="208" t="e">
        <f t="shared" si="103"/>
        <v>#VALUE!</v>
      </c>
      <c r="Z81" s="208" t="e">
        <f t="shared" si="104"/>
        <v>#VALUE!</v>
      </c>
      <c r="AA81" s="208" t="e">
        <f t="shared" si="105"/>
        <v>#VALUE!</v>
      </c>
      <c r="AB81" s="208" t="e">
        <f t="shared" si="106"/>
        <v>#VALUE!</v>
      </c>
      <c r="AC81" s="208" t="e">
        <f t="shared" si="107"/>
        <v>#VALUE!</v>
      </c>
      <c r="AD81" s="208" t="e">
        <f t="shared" si="108"/>
        <v>#VALUE!</v>
      </c>
      <c r="AE81" s="208" t="e">
        <f t="shared" si="109"/>
        <v>#VALUE!</v>
      </c>
      <c r="AF81" s="208" t="e">
        <f t="shared" si="110"/>
        <v>#VALUE!</v>
      </c>
      <c r="AG81" s="208" t="e">
        <f t="shared" si="111"/>
        <v>#VALUE!</v>
      </c>
      <c r="AH81" s="208" t="e">
        <f t="shared" si="112"/>
        <v>#VALUE!</v>
      </c>
      <c r="AI81" s="208" t="e">
        <f t="shared" si="113"/>
        <v>#VALUE!</v>
      </c>
      <c r="AJ81" s="208" t="e">
        <f t="shared" si="114"/>
        <v>#VALUE!</v>
      </c>
      <c r="AK81" s="208" t="e">
        <f t="shared" si="115"/>
        <v>#VALUE!</v>
      </c>
      <c r="AL81" s="208" t="e">
        <f t="shared" si="116"/>
        <v>#VALUE!</v>
      </c>
      <c r="AM81" s="208" t="e">
        <f t="shared" si="117"/>
        <v>#VALUE!</v>
      </c>
      <c r="AN81" s="208" t="e">
        <f t="shared" si="118"/>
        <v>#VALUE!</v>
      </c>
      <c r="AO81" s="208" t="e">
        <f t="shared" si="119"/>
        <v>#VALUE!</v>
      </c>
      <c r="AP81" s="208" t="e">
        <f t="shared" si="120"/>
        <v>#VALUE!</v>
      </c>
      <c r="AQ81" s="208" t="e">
        <f t="shared" si="121"/>
        <v>#VALUE!</v>
      </c>
      <c r="AR81" s="208" t="e">
        <f t="shared" si="122"/>
        <v>#VALUE!</v>
      </c>
      <c r="AS81" s="208" t="e">
        <f t="shared" si="123"/>
        <v>#VALUE!</v>
      </c>
      <c r="AT81" s="208" t="e">
        <f t="shared" si="124"/>
        <v>#VALUE!</v>
      </c>
      <c r="AU81" s="208" t="e">
        <f t="shared" si="125"/>
        <v>#VALUE!</v>
      </c>
      <c r="AW81" s="16" t="str">
        <f t="shared" si="126"/>
        <v/>
      </c>
      <c r="AX81" s="105" t="e">
        <f>-MIN(SUMPRODUCT(--($E$9:$E$28&lt;=AX$33),--($B$9:$B$28=$J$65),--($F$9:$F$28&gt;=AX$33),--($C$9:$C$28=$AW81),$H$9:$H$28,K$9:K$28),VLOOKUP($AW81,'6. Patients'!$C$44:$AQ$73,COLUMNS('6. Patients'!$C$9:G$9),0))</f>
        <v>#VALUE!</v>
      </c>
      <c r="AY81" s="105" t="e">
        <f>-MIN(SUMPRODUCT(--($E$9:$E$28&lt;=AY$33),--($B$9:$B$28=$J$65),--($F$9:$F$28&gt;=AY$33),--($C$9:$C$28=$AW81),$H$9:$H$28,L$9:L$28),VLOOKUP($AW81,'6. Patients'!$C$44:$AQ$73,COLUMNS('6. Patients'!$C$9:H$9),0))</f>
        <v>#VALUE!</v>
      </c>
      <c r="AZ81" s="105" t="e">
        <f>-MIN(SUMPRODUCT(--($E$9:$E$28&lt;=AZ$33),--($B$9:$B$28=$J$65),--($F$9:$F$28&gt;=AZ$33),--($C$9:$C$28=$AW81),$H$9:$H$28,M$9:M$28),VLOOKUP($AW81,'6. Patients'!$C$44:$AQ$73,COLUMNS('6. Patients'!$C$9:I$9),0))</f>
        <v>#VALUE!</v>
      </c>
      <c r="BA81" s="105" t="e">
        <f>-MIN(SUMPRODUCT(--($E$9:$E$28&lt;=BA$33),--($B$9:$B$28=$J$65),--($F$9:$F$28&gt;=BA$33),--($C$9:$C$28=$AW81),$H$9:$H$28,N$9:N$28),VLOOKUP($AW81,'6. Patients'!$C$44:$AQ$73,COLUMNS('6. Patients'!$C$9:J$9),0))</f>
        <v>#VALUE!</v>
      </c>
      <c r="BB81" s="105" t="e">
        <f>-MIN(SUMPRODUCT(--($E$9:$E$28&lt;=BB$33),--($B$9:$B$28=$J$65),--($F$9:$F$28&gt;=BB$33),--($C$9:$C$28=$AW81),$H$9:$H$28,O$9:O$28),VLOOKUP($AW81,'6. Patients'!$C$44:$AQ$73,COLUMNS('6. Patients'!$C$9:K$9),0))</f>
        <v>#VALUE!</v>
      </c>
      <c r="BC81" s="105" t="e">
        <f>-MIN(SUMPRODUCT(--($E$9:$E$28&lt;=BC$33),--($B$9:$B$28=$J$65),--($F$9:$F$28&gt;=BC$33),--($C$9:$C$28=$AW81),$H$9:$H$28,P$9:P$28),VLOOKUP($AW81,'6. Patients'!$C$44:$AQ$73,COLUMNS('6. Patients'!$C$9:L$9),0))</f>
        <v>#VALUE!</v>
      </c>
      <c r="BD81" s="105" t="e">
        <f>-MIN(SUMPRODUCT(--($E$9:$E$28&lt;=BD$33),--($B$9:$B$28=$J$65),--($F$9:$F$28&gt;=BD$33),--($C$9:$C$28=$AW81),$H$9:$H$28,Q$9:Q$28),VLOOKUP($AW81,'6. Patients'!$C$44:$AQ$73,COLUMNS('6. Patients'!$C$9:M$9),0))</f>
        <v>#VALUE!</v>
      </c>
      <c r="BE81" s="105" t="e">
        <f>-MIN(SUMPRODUCT(--($E$9:$E$28&lt;=BE$33),--($B$9:$B$28=$J$65),--($F$9:$F$28&gt;=BE$33),--($C$9:$C$28=$AW81),$H$9:$H$28,R$9:R$28),VLOOKUP($AW81,'6. Patients'!$C$44:$AQ$73,COLUMNS('6. Patients'!$C$9:N$9),0))</f>
        <v>#VALUE!</v>
      </c>
      <c r="BF81" s="105" t="e">
        <f>-MIN(SUMPRODUCT(--($E$9:$E$28&lt;=BF$33),--($B$9:$B$28=$J$65),--($F$9:$F$28&gt;=BF$33),--($C$9:$C$28=$AW81),$H$9:$H$28,S$9:S$28),VLOOKUP($AW81,'6. Patients'!$C$44:$AQ$73,COLUMNS('6. Patients'!$C$9:O$9),0))</f>
        <v>#VALUE!</v>
      </c>
      <c r="BG81" s="105" t="e">
        <f>-MIN(SUMPRODUCT(--($E$9:$E$28&lt;=BG$33),--($B$9:$B$28=$J$65),--($F$9:$F$28&gt;=BG$33),--($C$9:$C$28=$AW81),$H$9:$H$28,T$9:T$28),VLOOKUP($AW81,'6. Patients'!$C$44:$AQ$73,COLUMNS('6. Patients'!$C$9:P$9),0))</f>
        <v>#VALUE!</v>
      </c>
      <c r="BH81" s="105" t="e">
        <f>-MIN(SUMPRODUCT(--($E$9:$E$28&lt;=BH$33),--($B$9:$B$28=$J$65),--($F$9:$F$28&gt;=BH$33),--($C$9:$C$28=$AW81),$H$9:$H$28,U$9:U$28),VLOOKUP($AW81,'6. Patients'!$C$44:$AQ$73,COLUMNS('6. Patients'!$C$9:Q$9),0))</f>
        <v>#VALUE!</v>
      </c>
      <c r="BI81" s="105" t="e">
        <f>-MIN(SUMPRODUCT(--($E$9:$E$28&lt;=BI$33),--($B$9:$B$28=$J$65),--($F$9:$F$28&gt;=BI$33),--($C$9:$C$28=$AW81),$H$9:$H$28,V$9:V$28),VLOOKUP($AW81,'6. Patients'!$C$44:$AQ$73,COLUMNS('6. Patients'!$C$9:R$9),0))</f>
        <v>#VALUE!</v>
      </c>
      <c r="BJ81" s="105" t="e">
        <f>-MIN(SUMPRODUCT(--($E$9:$E$28&lt;=BJ$33),--($B$9:$B$28=$J$65),--($F$9:$F$28&gt;=BJ$33),--($C$9:$C$28=$AW81),$H$9:$H$28,W$9:W$28),VLOOKUP($AW81,'6. Patients'!$C$44:$AQ$73,COLUMNS('6. Patients'!$C$9:S$9),0))</f>
        <v>#VALUE!</v>
      </c>
      <c r="BK81" s="105" t="e">
        <f>-MIN(SUMPRODUCT(--($E$9:$E$28&lt;=BK$33),--($B$9:$B$28=$J$65),--($F$9:$F$28&gt;=BK$33),--($C$9:$C$28=$AW81),$H$9:$H$28,X$9:X$28),VLOOKUP($AW81,'6. Patients'!$C$44:$AQ$73,COLUMNS('6. Patients'!$C$9:T$9),0))</f>
        <v>#VALUE!</v>
      </c>
      <c r="BL81" s="105" t="e">
        <f>-MIN(SUMPRODUCT(--($E$9:$E$28&lt;=BL$33),--($B$9:$B$28=$J$65),--($F$9:$F$28&gt;=BL$33),--($C$9:$C$28=$AW81),$H$9:$H$28,Y$9:Y$28),VLOOKUP($AW81,'6. Patients'!$C$44:$AQ$73,COLUMNS('6. Patients'!$C$9:U$9),0))</f>
        <v>#VALUE!</v>
      </c>
      <c r="BM81" s="105" t="e">
        <f>-MIN(SUMPRODUCT(--($E$9:$E$28&lt;=BM$33),--($B$9:$B$28=$J$65),--($F$9:$F$28&gt;=BM$33),--($C$9:$C$28=$AW81),$H$9:$H$28,Z$9:Z$28),VLOOKUP($AW81,'6. Patients'!$C$44:$AQ$73,COLUMNS('6. Patients'!$C$9:V$9),0))</f>
        <v>#VALUE!</v>
      </c>
      <c r="BN81" s="105" t="e">
        <f>-MIN(SUMPRODUCT(--($E$9:$E$28&lt;=BN$33),--($B$9:$B$28=$J$65),--($F$9:$F$28&gt;=BN$33),--($C$9:$C$28=$AW81),$H$9:$H$28,AA$9:AA$28),VLOOKUP($AW81,'6. Patients'!$C$44:$AQ$73,COLUMNS('6. Patients'!$C$9:W$9),0))</f>
        <v>#VALUE!</v>
      </c>
      <c r="BO81" s="105" t="e">
        <f>-MIN(SUMPRODUCT(--($E$9:$E$28&lt;=BO$33),--($B$9:$B$28=$J$65),--($F$9:$F$28&gt;=BO$33),--($C$9:$C$28=$AW81),$H$9:$H$28,AB$9:AB$28),VLOOKUP($AW81,'6. Patients'!$C$44:$AQ$73,COLUMNS('6. Patients'!$C$9:X$9),0))</f>
        <v>#VALUE!</v>
      </c>
      <c r="BP81" s="105" t="e">
        <f>-MIN(SUMPRODUCT(--($E$9:$E$28&lt;=BP$33),--($B$9:$B$28=$J$65),--($F$9:$F$28&gt;=BP$33),--($C$9:$C$28=$AW81),$H$9:$H$28,AC$9:AC$28),VLOOKUP($AW81,'6. Patients'!$C$44:$AQ$73,COLUMNS('6. Patients'!$C$9:Y$9),0))</f>
        <v>#VALUE!</v>
      </c>
      <c r="BQ81" s="105" t="e">
        <f>-MIN(SUMPRODUCT(--($E$9:$E$28&lt;=BQ$33),--($B$9:$B$28=$J$65),--($F$9:$F$28&gt;=BQ$33),--($C$9:$C$28=$AW81),$H$9:$H$28,AD$9:AD$28),VLOOKUP($AW81,'6. Patients'!$C$44:$AQ$73,COLUMNS('6. Patients'!$C$9:Z$9),0))</f>
        <v>#VALUE!</v>
      </c>
      <c r="BR81" s="105" t="e">
        <f>-MIN(SUMPRODUCT(--($E$9:$E$28&lt;=BR$33),--($B$9:$B$28=$J$65),--($F$9:$F$28&gt;=BR$33),--($C$9:$C$28=$AW81),$H$9:$H$28,AE$9:AE$28),VLOOKUP($AW81,'6. Patients'!$C$44:$AQ$73,COLUMNS('6. Patients'!$C$9:AA$9),0))</f>
        <v>#VALUE!</v>
      </c>
      <c r="BS81" s="105" t="e">
        <f>-MIN(SUMPRODUCT(--($E$9:$E$28&lt;=BS$33),--($B$9:$B$28=$J$65),--($F$9:$F$28&gt;=BS$33),--($C$9:$C$28=$AW81),$H$9:$H$28,AF$9:AF$28),VLOOKUP($AW81,'6. Patients'!$C$44:$AQ$73,COLUMNS('6. Patients'!$C$9:AB$9),0))</f>
        <v>#VALUE!</v>
      </c>
      <c r="BT81" s="105" t="e">
        <f>-MIN(SUMPRODUCT(--($E$9:$E$28&lt;=BT$33),--($B$9:$B$28=$J$65),--($F$9:$F$28&gt;=BT$33),--($C$9:$C$28=$AW81),$H$9:$H$28,AG$9:AG$28),VLOOKUP($AW81,'6. Patients'!$C$44:$AQ$73,COLUMNS('6. Patients'!$C$9:AC$9),0))</f>
        <v>#VALUE!</v>
      </c>
      <c r="BU81" s="105" t="e">
        <f>-MIN(SUMPRODUCT(--($E$9:$E$28&lt;=BU$33),--($B$9:$B$28=$J$65),--($F$9:$F$28&gt;=BU$33),--($C$9:$C$28=$AW81),$H$9:$H$28,AH$9:AH$28),VLOOKUP($AW81,'6. Patients'!$C$44:$AQ$73,COLUMNS('6. Patients'!$C$9:AD$9),0))</f>
        <v>#VALUE!</v>
      </c>
      <c r="BV81" s="105" t="e">
        <f>-MIN(SUMPRODUCT(--($E$9:$E$28&lt;=BV$33),--($B$9:$B$28=$J$65),--($F$9:$F$28&gt;=BV$33),--($C$9:$C$28=$AW81),$H$9:$H$28,AI$9:AI$28),VLOOKUP($AW81,'6. Patients'!$C$44:$AQ$73,COLUMNS('6. Patients'!$C$9:AE$9),0))</f>
        <v>#VALUE!</v>
      </c>
      <c r="BW81" s="105" t="e">
        <f>-MIN(SUMPRODUCT(--($E$9:$E$28&lt;=BW$33),--($B$9:$B$28=$J$65),--($F$9:$F$28&gt;=BW$33),--($C$9:$C$28=$AW81),$H$9:$H$28,AJ$9:AJ$28),VLOOKUP($AW81,'6. Patients'!$C$44:$AQ$73,COLUMNS('6. Patients'!$C$9:AF$9),0))</f>
        <v>#VALUE!</v>
      </c>
      <c r="BX81" s="105" t="e">
        <f>-MIN(SUMPRODUCT(--($E$9:$E$28&lt;=BX$33),--($B$9:$B$28=$J$65),--($F$9:$F$28&gt;=BX$33),--($C$9:$C$28=$AW81),$H$9:$H$28,AK$9:AK$28),VLOOKUP($AW81,'6. Patients'!$C$44:$AQ$73,COLUMNS('6. Patients'!$C$9:AG$9),0))</f>
        <v>#VALUE!</v>
      </c>
      <c r="BY81" s="105" t="e">
        <f>-MIN(SUMPRODUCT(--($E$9:$E$28&lt;=BY$33),--($B$9:$B$28=$J$65),--($F$9:$F$28&gt;=BY$33),--($C$9:$C$28=$AW81),$H$9:$H$28,AL$9:AL$28),VLOOKUP($AW81,'6. Patients'!$C$44:$AQ$73,COLUMNS('6. Patients'!$C$9:AH$9),0))</f>
        <v>#VALUE!</v>
      </c>
      <c r="BZ81" s="105" t="e">
        <f>-MIN(SUMPRODUCT(--($E$9:$E$28&lt;=BZ$33),--($B$9:$B$28=$J$65),--($F$9:$F$28&gt;=BZ$33),--($C$9:$C$28=$AW81),$H$9:$H$28,AM$9:AM$28),VLOOKUP($AW81,'6. Patients'!$C$44:$AQ$73,COLUMNS('6. Patients'!$C$9:AI$9),0))</f>
        <v>#VALUE!</v>
      </c>
      <c r="CA81" s="105" t="e">
        <f>-MIN(SUMPRODUCT(--($E$9:$E$28&lt;=CA$33),--($B$9:$B$28=$J$65),--($F$9:$F$28&gt;=CA$33),--($C$9:$C$28=$AW81),$H$9:$H$28,AN$9:AN$28),VLOOKUP($AW81,'6. Patients'!$C$44:$AQ$73,COLUMNS('6. Patients'!$C$9:AJ$9),0))</f>
        <v>#VALUE!</v>
      </c>
      <c r="CB81" s="105" t="e">
        <f>-MIN(SUMPRODUCT(--($E$9:$E$28&lt;=CB$33),--($B$9:$B$28=$J$65),--($F$9:$F$28&gt;=CB$33),--($C$9:$C$28=$AW81),$H$9:$H$28,AO$9:AO$28),VLOOKUP($AW81,'6. Patients'!$C$44:$AQ$73,COLUMNS('6. Patients'!$C$9:AK$9),0))</f>
        <v>#VALUE!</v>
      </c>
      <c r="CC81" s="105" t="e">
        <f>-MIN(SUMPRODUCT(--($E$9:$E$28&lt;=CC$33),--($B$9:$B$28=$J$65),--($F$9:$F$28&gt;=CC$33),--($C$9:$C$28=$AW81),$H$9:$H$28,AP$9:AP$28),VLOOKUP($AW81,'6. Patients'!$C$44:$AQ$73,COLUMNS('6. Patients'!$C$9:AL$9),0))</f>
        <v>#VALUE!</v>
      </c>
      <c r="CD81" s="105" t="e">
        <f>-MIN(SUMPRODUCT(--($E$9:$E$28&lt;=CD$33),--($B$9:$B$28=$J$65),--($F$9:$F$28&gt;=CD$33),--($C$9:$C$28=$AW81),$H$9:$H$28,AQ$9:AQ$28),VLOOKUP($AW81,'6. Patients'!$C$44:$AQ$73,COLUMNS('6. Patients'!$C$9:AM$9),0))</f>
        <v>#VALUE!</v>
      </c>
      <c r="CE81" s="105" t="e">
        <f>-MIN(SUMPRODUCT(--($E$9:$E$28&lt;=CE$33),--($B$9:$B$28=$J$65),--($F$9:$F$28&gt;=CE$33),--($C$9:$C$28=$AW81),$H$9:$H$28,AR$9:AR$28),VLOOKUP($AW81,'6. Patients'!$C$44:$AQ$73,COLUMNS('6. Patients'!$C$9:AN$9),0))</f>
        <v>#VALUE!</v>
      </c>
      <c r="CF81" s="105" t="e">
        <f>-MIN(SUMPRODUCT(--($E$9:$E$28&lt;=CF$33),--($B$9:$B$28=$J$65),--($F$9:$F$28&gt;=CF$33),--($C$9:$C$28=$AW81),$H$9:$H$28,AS$9:AS$28),VLOOKUP($AW81,'6. Patients'!$C$44:$AQ$73,COLUMNS('6. Patients'!$C$9:AO$9),0))</f>
        <v>#VALUE!</v>
      </c>
      <c r="CG81" s="105" t="e">
        <f>-MIN(SUMPRODUCT(--($E$9:$E$28&lt;=CG$33),--($B$9:$B$28=$J$65),--($F$9:$F$28&gt;=CG$33),--($C$9:$C$28=$AW81),$H$9:$H$28,AT$9:AT$28),VLOOKUP($AW81,'6. Patients'!$C$44:$AQ$73,COLUMNS('6. Patients'!$C$9:AP$9),0))</f>
        <v>#VALUE!</v>
      </c>
      <c r="CI81" s="16" t="str">
        <f t="shared" si="127"/>
        <v/>
      </c>
      <c r="CJ81" s="105">
        <f t="shared" si="128"/>
        <v>0</v>
      </c>
      <c r="CK81" s="105">
        <f t="shared" si="129"/>
        <v>0</v>
      </c>
      <c r="CL81" s="105">
        <f t="shared" si="130"/>
        <v>0</v>
      </c>
      <c r="CM81" s="105">
        <f t="shared" si="131"/>
        <v>0</v>
      </c>
      <c r="CN81" s="105">
        <f t="shared" si="132"/>
        <v>0</v>
      </c>
      <c r="CO81" s="105">
        <f t="shared" si="133"/>
        <v>0</v>
      </c>
      <c r="CP81" s="105">
        <f t="shared" si="134"/>
        <v>0</v>
      </c>
      <c r="CQ81" s="105">
        <f t="shared" si="135"/>
        <v>0</v>
      </c>
      <c r="CR81" s="105">
        <f t="shared" si="136"/>
        <v>0</v>
      </c>
      <c r="CS81" s="105">
        <f t="shared" si="137"/>
        <v>0</v>
      </c>
      <c r="CT81" s="105">
        <f t="shared" si="138"/>
        <v>0</v>
      </c>
      <c r="CU81" s="105">
        <f t="shared" si="139"/>
        <v>0</v>
      </c>
      <c r="CV81" s="105">
        <f t="shared" si="140"/>
        <v>0</v>
      </c>
      <c r="CW81" s="105">
        <f t="shared" si="141"/>
        <v>0</v>
      </c>
      <c r="CX81" s="105">
        <f t="shared" si="142"/>
        <v>0</v>
      </c>
      <c r="CY81" s="105">
        <f t="shared" si="143"/>
        <v>0</v>
      </c>
      <c r="CZ81" s="105">
        <f t="shared" si="144"/>
        <v>0</v>
      </c>
      <c r="DA81" s="105">
        <f t="shared" si="145"/>
        <v>0</v>
      </c>
      <c r="DB81" s="105">
        <f t="shared" si="146"/>
        <v>0</v>
      </c>
      <c r="DC81" s="105">
        <f t="shared" si="147"/>
        <v>0</v>
      </c>
      <c r="DD81" s="105">
        <f t="shared" si="148"/>
        <v>0</v>
      </c>
      <c r="DE81" s="105">
        <f t="shared" si="149"/>
        <v>0</v>
      </c>
      <c r="DF81" s="105">
        <f t="shared" si="150"/>
        <v>0</v>
      </c>
      <c r="DG81" s="105">
        <f t="shared" si="151"/>
        <v>0</v>
      </c>
      <c r="DH81" s="105">
        <f t="shared" si="152"/>
        <v>0</v>
      </c>
      <c r="DI81" s="105">
        <f t="shared" si="153"/>
        <v>0</v>
      </c>
      <c r="DJ81" s="105">
        <f t="shared" si="154"/>
        <v>0</v>
      </c>
      <c r="DK81" s="105">
        <f t="shared" si="155"/>
        <v>0</v>
      </c>
      <c r="DL81" s="105">
        <f t="shared" si="156"/>
        <v>0</v>
      </c>
      <c r="DM81" s="105">
        <f t="shared" si="157"/>
        <v>0</v>
      </c>
      <c r="DN81" s="105">
        <f t="shared" si="158"/>
        <v>0</v>
      </c>
      <c r="DO81" s="105">
        <f t="shared" si="159"/>
        <v>0</v>
      </c>
      <c r="DP81" s="105">
        <f t="shared" si="160"/>
        <v>0</v>
      </c>
      <c r="DQ81" s="105">
        <f t="shared" si="161"/>
        <v>0</v>
      </c>
      <c r="DR81" s="105">
        <f t="shared" si="162"/>
        <v>0</v>
      </c>
      <c r="DS81" s="105">
        <f t="shared" si="163"/>
        <v>0</v>
      </c>
    </row>
    <row r="82" spans="10:123" x14ac:dyDescent="0.3">
      <c r="J82" s="16" t="str">
        <f>'6. Patients'!C60</f>
        <v/>
      </c>
      <c r="K82" s="16"/>
      <c r="L82" s="208" t="e">
        <f t="shared" si="90"/>
        <v>#VALUE!</v>
      </c>
      <c r="M82" s="208" t="e">
        <f t="shared" si="91"/>
        <v>#VALUE!</v>
      </c>
      <c r="N82" s="208" t="e">
        <f t="shared" si="92"/>
        <v>#VALUE!</v>
      </c>
      <c r="O82" s="208" t="e">
        <f t="shared" si="93"/>
        <v>#VALUE!</v>
      </c>
      <c r="P82" s="208" t="e">
        <f t="shared" si="94"/>
        <v>#VALUE!</v>
      </c>
      <c r="Q82" s="208" t="e">
        <f t="shared" si="95"/>
        <v>#VALUE!</v>
      </c>
      <c r="R82" s="208" t="e">
        <f t="shared" si="96"/>
        <v>#VALUE!</v>
      </c>
      <c r="S82" s="208" t="e">
        <f t="shared" si="97"/>
        <v>#VALUE!</v>
      </c>
      <c r="T82" s="208" t="e">
        <f t="shared" si="98"/>
        <v>#VALUE!</v>
      </c>
      <c r="U82" s="208" t="e">
        <f t="shared" si="99"/>
        <v>#VALUE!</v>
      </c>
      <c r="V82" s="208" t="e">
        <f t="shared" si="100"/>
        <v>#VALUE!</v>
      </c>
      <c r="W82" s="208" t="e">
        <f t="shared" si="101"/>
        <v>#VALUE!</v>
      </c>
      <c r="X82" s="208" t="e">
        <f t="shared" si="102"/>
        <v>#VALUE!</v>
      </c>
      <c r="Y82" s="208" t="e">
        <f t="shared" si="103"/>
        <v>#VALUE!</v>
      </c>
      <c r="Z82" s="208" t="e">
        <f t="shared" si="104"/>
        <v>#VALUE!</v>
      </c>
      <c r="AA82" s="208" t="e">
        <f t="shared" si="105"/>
        <v>#VALUE!</v>
      </c>
      <c r="AB82" s="208" t="e">
        <f t="shared" si="106"/>
        <v>#VALUE!</v>
      </c>
      <c r="AC82" s="208" t="e">
        <f t="shared" si="107"/>
        <v>#VALUE!</v>
      </c>
      <c r="AD82" s="208" t="e">
        <f t="shared" si="108"/>
        <v>#VALUE!</v>
      </c>
      <c r="AE82" s="208" t="e">
        <f t="shared" si="109"/>
        <v>#VALUE!</v>
      </c>
      <c r="AF82" s="208" t="e">
        <f t="shared" si="110"/>
        <v>#VALUE!</v>
      </c>
      <c r="AG82" s="208" t="e">
        <f t="shared" si="111"/>
        <v>#VALUE!</v>
      </c>
      <c r="AH82" s="208" t="e">
        <f t="shared" si="112"/>
        <v>#VALUE!</v>
      </c>
      <c r="AI82" s="208" t="e">
        <f t="shared" si="113"/>
        <v>#VALUE!</v>
      </c>
      <c r="AJ82" s="208" t="e">
        <f t="shared" si="114"/>
        <v>#VALUE!</v>
      </c>
      <c r="AK82" s="208" t="e">
        <f t="shared" si="115"/>
        <v>#VALUE!</v>
      </c>
      <c r="AL82" s="208" t="e">
        <f t="shared" si="116"/>
        <v>#VALUE!</v>
      </c>
      <c r="AM82" s="208" t="e">
        <f t="shared" si="117"/>
        <v>#VALUE!</v>
      </c>
      <c r="AN82" s="208" t="e">
        <f t="shared" si="118"/>
        <v>#VALUE!</v>
      </c>
      <c r="AO82" s="208" t="e">
        <f t="shared" si="119"/>
        <v>#VALUE!</v>
      </c>
      <c r="AP82" s="208" t="e">
        <f t="shared" si="120"/>
        <v>#VALUE!</v>
      </c>
      <c r="AQ82" s="208" t="e">
        <f t="shared" si="121"/>
        <v>#VALUE!</v>
      </c>
      <c r="AR82" s="208" t="e">
        <f t="shared" si="122"/>
        <v>#VALUE!</v>
      </c>
      <c r="AS82" s="208" t="e">
        <f t="shared" si="123"/>
        <v>#VALUE!</v>
      </c>
      <c r="AT82" s="208" t="e">
        <f t="shared" si="124"/>
        <v>#VALUE!</v>
      </c>
      <c r="AU82" s="208" t="e">
        <f t="shared" si="125"/>
        <v>#VALUE!</v>
      </c>
      <c r="AW82" s="16" t="str">
        <f t="shared" si="126"/>
        <v/>
      </c>
      <c r="AX82" s="105" t="e">
        <f>-MIN(SUMPRODUCT(--($E$9:$E$28&lt;=AX$33),--($B$9:$B$28=$J$65),--($F$9:$F$28&gt;=AX$33),--($C$9:$C$28=$AW82),$H$9:$H$28,K$9:K$28),VLOOKUP($AW82,'6. Patients'!$C$44:$AQ$73,COLUMNS('6. Patients'!$C$9:G$9),0))</f>
        <v>#VALUE!</v>
      </c>
      <c r="AY82" s="105" t="e">
        <f>-MIN(SUMPRODUCT(--($E$9:$E$28&lt;=AY$33),--($B$9:$B$28=$J$65),--($F$9:$F$28&gt;=AY$33),--($C$9:$C$28=$AW82),$H$9:$H$28,L$9:L$28),VLOOKUP($AW82,'6. Patients'!$C$44:$AQ$73,COLUMNS('6. Patients'!$C$9:H$9),0))</f>
        <v>#VALUE!</v>
      </c>
      <c r="AZ82" s="105" t="e">
        <f>-MIN(SUMPRODUCT(--($E$9:$E$28&lt;=AZ$33),--($B$9:$B$28=$J$65),--($F$9:$F$28&gt;=AZ$33),--($C$9:$C$28=$AW82),$H$9:$H$28,M$9:M$28),VLOOKUP($AW82,'6. Patients'!$C$44:$AQ$73,COLUMNS('6. Patients'!$C$9:I$9),0))</f>
        <v>#VALUE!</v>
      </c>
      <c r="BA82" s="105" t="e">
        <f>-MIN(SUMPRODUCT(--($E$9:$E$28&lt;=BA$33),--($B$9:$B$28=$J$65),--($F$9:$F$28&gt;=BA$33),--($C$9:$C$28=$AW82),$H$9:$H$28,N$9:N$28),VLOOKUP($AW82,'6. Patients'!$C$44:$AQ$73,COLUMNS('6. Patients'!$C$9:J$9),0))</f>
        <v>#VALUE!</v>
      </c>
      <c r="BB82" s="105" t="e">
        <f>-MIN(SUMPRODUCT(--($E$9:$E$28&lt;=BB$33),--($B$9:$B$28=$J$65),--($F$9:$F$28&gt;=BB$33),--($C$9:$C$28=$AW82),$H$9:$H$28,O$9:O$28),VLOOKUP($AW82,'6. Patients'!$C$44:$AQ$73,COLUMNS('6. Patients'!$C$9:K$9),0))</f>
        <v>#VALUE!</v>
      </c>
      <c r="BC82" s="105" t="e">
        <f>-MIN(SUMPRODUCT(--($E$9:$E$28&lt;=BC$33),--($B$9:$B$28=$J$65),--($F$9:$F$28&gt;=BC$33),--($C$9:$C$28=$AW82),$H$9:$H$28,P$9:P$28),VLOOKUP($AW82,'6. Patients'!$C$44:$AQ$73,COLUMNS('6. Patients'!$C$9:L$9),0))</f>
        <v>#VALUE!</v>
      </c>
      <c r="BD82" s="105" t="e">
        <f>-MIN(SUMPRODUCT(--($E$9:$E$28&lt;=BD$33),--($B$9:$B$28=$J$65),--($F$9:$F$28&gt;=BD$33),--($C$9:$C$28=$AW82),$H$9:$H$28,Q$9:Q$28),VLOOKUP($AW82,'6. Patients'!$C$44:$AQ$73,COLUMNS('6. Patients'!$C$9:M$9),0))</f>
        <v>#VALUE!</v>
      </c>
      <c r="BE82" s="105" t="e">
        <f>-MIN(SUMPRODUCT(--($E$9:$E$28&lt;=BE$33),--($B$9:$B$28=$J$65),--($F$9:$F$28&gt;=BE$33),--($C$9:$C$28=$AW82),$H$9:$H$28,R$9:R$28),VLOOKUP($AW82,'6. Patients'!$C$44:$AQ$73,COLUMNS('6. Patients'!$C$9:N$9),0))</f>
        <v>#VALUE!</v>
      </c>
      <c r="BF82" s="105" t="e">
        <f>-MIN(SUMPRODUCT(--($E$9:$E$28&lt;=BF$33),--($B$9:$B$28=$J$65),--($F$9:$F$28&gt;=BF$33),--($C$9:$C$28=$AW82),$H$9:$H$28,S$9:S$28),VLOOKUP($AW82,'6. Patients'!$C$44:$AQ$73,COLUMNS('6. Patients'!$C$9:O$9),0))</f>
        <v>#VALUE!</v>
      </c>
      <c r="BG82" s="105" t="e">
        <f>-MIN(SUMPRODUCT(--($E$9:$E$28&lt;=BG$33),--($B$9:$B$28=$J$65),--($F$9:$F$28&gt;=BG$33),--($C$9:$C$28=$AW82),$H$9:$H$28,T$9:T$28),VLOOKUP($AW82,'6. Patients'!$C$44:$AQ$73,COLUMNS('6. Patients'!$C$9:P$9),0))</f>
        <v>#VALUE!</v>
      </c>
      <c r="BH82" s="105" t="e">
        <f>-MIN(SUMPRODUCT(--($E$9:$E$28&lt;=BH$33),--($B$9:$B$28=$J$65),--($F$9:$F$28&gt;=BH$33),--($C$9:$C$28=$AW82),$H$9:$H$28,U$9:U$28),VLOOKUP($AW82,'6. Patients'!$C$44:$AQ$73,COLUMNS('6. Patients'!$C$9:Q$9),0))</f>
        <v>#VALUE!</v>
      </c>
      <c r="BI82" s="105" t="e">
        <f>-MIN(SUMPRODUCT(--($E$9:$E$28&lt;=BI$33),--($B$9:$B$28=$J$65),--($F$9:$F$28&gt;=BI$33),--($C$9:$C$28=$AW82),$H$9:$H$28,V$9:V$28),VLOOKUP($AW82,'6. Patients'!$C$44:$AQ$73,COLUMNS('6. Patients'!$C$9:R$9),0))</f>
        <v>#VALUE!</v>
      </c>
      <c r="BJ82" s="105" t="e">
        <f>-MIN(SUMPRODUCT(--($E$9:$E$28&lt;=BJ$33),--($B$9:$B$28=$J$65),--($F$9:$F$28&gt;=BJ$33),--($C$9:$C$28=$AW82),$H$9:$H$28,W$9:W$28),VLOOKUP($AW82,'6. Patients'!$C$44:$AQ$73,COLUMNS('6. Patients'!$C$9:S$9),0))</f>
        <v>#VALUE!</v>
      </c>
      <c r="BK82" s="105" t="e">
        <f>-MIN(SUMPRODUCT(--($E$9:$E$28&lt;=BK$33),--($B$9:$B$28=$J$65),--($F$9:$F$28&gt;=BK$33),--($C$9:$C$28=$AW82),$H$9:$H$28,X$9:X$28),VLOOKUP($AW82,'6. Patients'!$C$44:$AQ$73,COLUMNS('6. Patients'!$C$9:T$9),0))</f>
        <v>#VALUE!</v>
      </c>
      <c r="BL82" s="105" t="e">
        <f>-MIN(SUMPRODUCT(--($E$9:$E$28&lt;=BL$33),--($B$9:$B$28=$J$65),--($F$9:$F$28&gt;=BL$33),--($C$9:$C$28=$AW82),$H$9:$H$28,Y$9:Y$28),VLOOKUP($AW82,'6. Patients'!$C$44:$AQ$73,COLUMNS('6. Patients'!$C$9:U$9),0))</f>
        <v>#VALUE!</v>
      </c>
      <c r="BM82" s="105" t="e">
        <f>-MIN(SUMPRODUCT(--($E$9:$E$28&lt;=BM$33),--($B$9:$B$28=$J$65),--($F$9:$F$28&gt;=BM$33),--($C$9:$C$28=$AW82),$H$9:$H$28,Z$9:Z$28),VLOOKUP($AW82,'6. Patients'!$C$44:$AQ$73,COLUMNS('6. Patients'!$C$9:V$9),0))</f>
        <v>#VALUE!</v>
      </c>
      <c r="BN82" s="105" t="e">
        <f>-MIN(SUMPRODUCT(--($E$9:$E$28&lt;=BN$33),--($B$9:$B$28=$J$65),--($F$9:$F$28&gt;=BN$33),--($C$9:$C$28=$AW82),$H$9:$H$28,AA$9:AA$28),VLOOKUP($AW82,'6. Patients'!$C$44:$AQ$73,COLUMNS('6. Patients'!$C$9:W$9),0))</f>
        <v>#VALUE!</v>
      </c>
      <c r="BO82" s="105" t="e">
        <f>-MIN(SUMPRODUCT(--($E$9:$E$28&lt;=BO$33),--($B$9:$B$28=$J$65),--($F$9:$F$28&gt;=BO$33),--($C$9:$C$28=$AW82),$H$9:$H$28,AB$9:AB$28),VLOOKUP($AW82,'6. Patients'!$C$44:$AQ$73,COLUMNS('6. Patients'!$C$9:X$9),0))</f>
        <v>#VALUE!</v>
      </c>
      <c r="BP82" s="105" t="e">
        <f>-MIN(SUMPRODUCT(--($E$9:$E$28&lt;=BP$33),--($B$9:$B$28=$J$65),--($F$9:$F$28&gt;=BP$33),--($C$9:$C$28=$AW82),$H$9:$H$28,AC$9:AC$28),VLOOKUP($AW82,'6. Patients'!$C$44:$AQ$73,COLUMNS('6. Patients'!$C$9:Y$9),0))</f>
        <v>#VALUE!</v>
      </c>
      <c r="BQ82" s="105" t="e">
        <f>-MIN(SUMPRODUCT(--($E$9:$E$28&lt;=BQ$33),--($B$9:$B$28=$J$65),--($F$9:$F$28&gt;=BQ$33),--($C$9:$C$28=$AW82),$H$9:$H$28,AD$9:AD$28),VLOOKUP($AW82,'6. Patients'!$C$44:$AQ$73,COLUMNS('6. Patients'!$C$9:Z$9),0))</f>
        <v>#VALUE!</v>
      </c>
      <c r="BR82" s="105" t="e">
        <f>-MIN(SUMPRODUCT(--($E$9:$E$28&lt;=BR$33),--($B$9:$B$28=$J$65),--($F$9:$F$28&gt;=BR$33),--($C$9:$C$28=$AW82),$H$9:$H$28,AE$9:AE$28),VLOOKUP($AW82,'6. Patients'!$C$44:$AQ$73,COLUMNS('6. Patients'!$C$9:AA$9),0))</f>
        <v>#VALUE!</v>
      </c>
      <c r="BS82" s="105" t="e">
        <f>-MIN(SUMPRODUCT(--($E$9:$E$28&lt;=BS$33),--($B$9:$B$28=$J$65),--($F$9:$F$28&gt;=BS$33),--($C$9:$C$28=$AW82),$H$9:$H$28,AF$9:AF$28),VLOOKUP($AW82,'6. Patients'!$C$44:$AQ$73,COLUMNS('6. Patients'!$C$9:AB$9),0))</f>
        <v>#VALUE!</v>
      </c>
      <c r="BT82" s="105" t="e">
        <f>-MIN(SUMPRODUCT(--($E$9:$E$28&lt;=BT$33),--($B$9:$B$28=$J$65),--($F$9:$F$28&gt;=BT$33),--($C$9:$C$28=$AW82),$H$9:$H$28,AG$9:AG$28),VLOOKUP($AW82,'6. Patients'!$C$44:$AQ$73,COLUMNS('6. Patients'!$C$9:AC$9),0))</f>
        <v>#VALUE!</v>
      </c>
      <c r="BU82" s="105" t="e">
        <f>-MIN(SUMPRODUCT(--($E$9:$E$28&lt;=BU$33),--($B$9:$B$28=$J$65),--($F$9:$F$28&gt;=BU$33),--($C$9:$C$28=$AW82),$H$9:$H$28,AH$9:AH$28),VLOOKUP($AW82,'6. Patients'!$C$44:$AQ$73,COLUMNS('6. Patients'!$C$9:AD$9),0))</f>
        <v>#VALUE!</v>
      </c>
      <c r="BV82" s="105" t="e">
        <f>-MIN(SUMPRODUCT(--($E$9:$E$28&lt;=BV$33),--($B$9:$B$28=$J$65),--($F$9:$F$28&gt;=BV$33),--($C$9:$C$28=$AW82),$H$9:$H$28,AI$9:AI$28),VLOOKUP($AW82,'6. Patients'!$C$44:$AQ$73,COLUMNS('6. Patients'!$C$9:AE$9),0))</f>
        <v>#VALUE!</v>
      </c>
      <c r="BW82" s="105" t="e">
        <f>-MIN(SUMPRODUCT(--($E$9:$E$28&lt;=BW$33),--($B$9:$B$28=$J$65),--($F$9:$F$28&gt;=BW$33),--($C$9:$C$28=$AW82),$H$9:$H$28,AJ$9:AJ$28),VLOOKUP($AW82,'6. Patients'!$C$44:$AQ$73,COLUMNS('6. Patients'!$C$9:AF$9),0))</f>
        <v>#VALUE!</v>
      </c>
      <c r="BX82" s="105" t="e">
        <f>-MIN(SUMPRODUCT(--($E$9:$E$28&lt;=BX$33),--($B$9:$B$28=$J$65),--($F$9:$F$28&gt;=BX$33),--($C$9:$C$28=$AW82),$H$9:$H$28,AK$9:AK$28),VLOOKUP($AW82,'6. Patients'!$C$44:$AQ$73,COLUMNS('6. Patients'!$C$9:AG$9),0))</f>
        <v>#VALUE!</v>
      </c>
      <c r="BY82" s="105" t="e">
        <f>-MIN(SUMPRODUCT(--($E$9:$E$28&lt;=BY$33),--($B$9:$B$28=$J$65),--($F$9:$F$28&gt;=BY$33),--($C$9:$C$28=$AW82),$H$9:$H$28,AL$9:AL$28),VLOOKUP($AW82,'6. Patients'!$C$44:$AQ$73,COLUMNS('6. Patients'!$C$9:AH$9),0))</f>
        <v>#VALUE!</v>
      </c>
      <c r="BZ82" s="105" t="e">
        <f>-MIN(SUMPRODUCT(--($E$9:$E$28&lt;=BZ$33),--($B$9:$B$28=$J$65),--($F$9:$F$28&gt;=BZ$33),--($C$9:$C$28=$AW82),$H$9:$H$28,AM$9:AM$28),VLOOKUP($AW82,'6. Patients'!$C$44:$AQ$73,COLUMNS('6. Patients'!$C$9:AI$9),0))</f>
        <v>#VALUE!</v>
      </c>
      <c r="CA82" s="105" t="e">
        <f>-MIN(SUMPRODUCT(--($E$9:$E$28&lt;=CA$33),--($B$9:$B$28=$J$65),--($F$9:$F$28&gt;=CA$33),--($C$9:$C$28=$AW82),$H$9:$H$28,AN$9:AN$28),VLOOKUP($AW82,'6. Patients'!$C$44:$AQ$73,COLUMNS('6. Patients'!$C$9:AJ$9),0))</f>
        <v>#VALUE!</v>
      </c>
      <c r="CB82" s="105" t="e">
        <f>-MIN(SUMPRODUCT(--($E$9:$E$28&lt;=CB$33),--($B$9:$B$28=$J$65),--($F$9:$F$28&gt;=CB$33),--($C$9:$C$28=$AW82),$H$9:$H$28,AO$9:AO$28),VLOOKUP($AW82,'6. Patients'!$C$44:$AQ$73,COLUMNS('6. Patients'!$C$9:AK$9),0))</f>
        <v>#VALUE!</v>
      </c>
      <c r="CC82" s="105" t="e">
        <f>-MIN(SUMPRODUCT(--($E$9:$E$28&lt;=CC$33),--($B$9:$B$28=$J$65),--($F$9:$F$28&gt;=CC$33),--($C$9:$C$28=$AW82),$H$9:$H$28,AP$9:AP$28),VLOOKUP($AW82,'6. Patients'!$C$44:$AQ$73,COLUMNS('6. Patients'!$C$9:AL$9),0))</f>
        <v>#VALUE!</v>
      </c>
      <c r="CD82" s="105" t="e">
        <f>-MIN(SUMPRODUCT(--($E$9:$E$28&lt;=CD$33),--($B$9:$B$28=$J$65),--($F$9:$F$28&gt;=CD$33),--($C$9:$C$28=$AW82),$H$9:$H$28,AQ$9:AQ$28),VLOOKUP($AW82,'6. Patients'!$C$44:$AQ$73,COLUMNS('6. Patients'!$C$9:AM$9),0))</f>
        <v>#VALUE!</v>
      </c>
      <c r="CE82" s="105" t="e">
        <f>-MIN(SUMPRODUCT(--($E$9:$E$28&lt;=CE$33),--($B$9:$B$28=$J$65),--($F$9:$F$28&gt;=CE$33),--($C$9:$C$28=$AW82),$H$9:$H$28,AR$9:AR$28),VLOOKUP($AW82,'6. Patients'!$C$44:$AQ$73,COLUMNS('6. Patients'!$C$9:AN$9),0))</f>
        <v>#VALUE!</v>
      </c>
      <c r="CF82" s="105" t="e">
        <f>-MIN(SUMPRODUCT(--($E$9:$E$28&lt;=CF$33),--($B$9:$B$28=$J$65),--($F$9:$F$28&gt;=CF$33),--($C$9:$C$28=$AW82),$H$9:$H$28,AS$9:AS$28),VLOOKUP($AW82,'6. Patients'!$C$44:$AQ$73,COLUMNS('6. Patients'!$C$9:AO$9),0))</f>
        <v>#VALUE!</v>
      </c>
      <c r="CG82" s="105" t="e">
        <f>-MIN(SUMPRODUCT(--($E$9:$E$28&lt;=CG$33),--($B$9:$B$28=$J$65),--($F$9:$F$28&gt;=CG$33),--($C$9:$C$28=$AW82),$H$9:$H$28,AT$9:AT$28),VLOOKUP($AW82,'6. Patients'!$C$44:$AQ$73,COLUMNS('6. Patients'!$C$9:AP$9),0))</f>
        <v>#VALUE!</v>
      </c>
      <c r="CI82" s="16" t="str">
        <f t="shared" si="127"/>
        <v/>
      </c>
      <c r="CJ82" s="105">
        <f t="shared" si="128"/>
        <v>0</v>
      </c>
      <c r="CK82" s="105">
        <f t="shared" si="129"/>
        <v>0</v>
      </c>
      <c r="CL82" s="105">
        <f t="shared" si="130"/>
        <v>0</v>
      </c>
      <c r="CM82" s="105">
        <f t="shared" si="131"/>
        <v>0</v>
      </c>
      <c r="CN82" s="105">
        <f t="shared" si="132"/>
        <v>0</v>
      </c>
      <c r="CO82" s="105">
        <f t="shared" si="133"/>
        <v>0</v>
      </c>
      <c r="CP82" s="105">
        <f t="shared" si="134"/>
        <v>0</v>
      </c>
      <c r="CQ82" s="105">
        <f t="shared" si="135"/>
        <v>0</v>
      </c>
      <c r="CR82" s="105">
        <f t="shared" si="136"/>
        <v>0</v>
      </c>
      <c r="CS82" s="105">
        <f t="shared" si="137"/>
        <v>0</v>
      </c>
      <c r="CT82" s="105">
        <f t="shared" si="138"/>
        <v>0</v>
      </c>
      <c r="CU82" s="105">
        <f t="shared" si="139"/>
        <v>0</v>
      </c>
      <c r="CV82" s="105">
        <f t="shared" si="140"/>
        <v>0</v>
      </c>
      <c r="CW82" s="105">
        <f t="shared" si="141"/>
        <v>0</v>
      </c>
      <c r="CX82" s="105">
        <f t="shared" si="142"/>
        <v>0</v>
      </c>
      <c r="CY82" s="105">
        <f t="shared" si="143"/>
        <v>0</v>
      </c>
      <c r="CZ82" s="105">
        <f t="shared" si="144"/>
        <v>0</v>
      </c>
      <c r="DA82" s="105">
        <f t="shared" si="145"/>
        <v>0</v>
      </c>
      <c r="DB82" s="105">
        <f t="shared" si="146"/>
        <v>0</v>
      </c>
      <c r="DC82" s="105">
        <f t="shared" si="147"/>
        <v>0</v>
      </c>
      <c r="DD82" s="105">
        <f t="shared" si="148"/>
        <v>0</v>
      </c>
      <c r="DE82" s="105">
        <f t="shared" si="149"/>
        <v>0</v>
      </c>
      <c r="DF82" s="105">
        <f t="shared" si="150"/>
        <v>0</v>
      </c>
      <c r="DG82" s="105">
        <f t="shared" si="151"/>
        <v>0</v>
      </c>
      <c r="DH82" s="105">
        <f t="shared" si="152"/>
        <v>0</v>
      </c>
      <c r="DI82" s="105">
        <f t="shared" si="153"/>
        <v>0</v>
      </c>
      <c r="DJ82" s="105">
        <f t="shared" si="154"/>
        <v>0</v>
      </c>
      <c r="DK82" s="105">
        <f t="shared" si="155"/>
        <v>0</v>
      </c>
      <c r="DL82" s="105">
        <f t="shared" si="156"/>
        <v>0</v>
      </c>
      <c r="DM82" s="105">
        <f t="shared" si="157"/>
        <v>0</v>
      </c>
      <c r="DN82" s="105">
        <f t="shared" si="158"/>
        <v>0</v>
      </c>
      <c r="DO82" s="105">
        <f t="shared" si="159"/>
        <v>0</v>
      </c>
      <c r="DP82" s="105">
        <f t="shared" si="160"/>
        <v>0</v>
      </c>
      <c r="DQ82" s="105">
        <f t="shared" si="161"/>
        <v>0</v>
      </c>
      <c r="DR82" s="105">
        <f t="shared" si="162"/>
        <v>0</v>
      </c>
      <c r="DS82" s="105">
        <f t="shared" si="163"/>
        <v>0</v>
      </c>
    </row>
    <row r="83" spans="10:123" x14ac:dyDescent="0.3">
      <c r="J83" s="16" t="str">
        <f>'6. Patients'!C61</f>
        <v/>
      </c>
      <c r="K83" s="16"/>
      <c r="L83" s="208" t="e">
        <f t="shared" si="90"/>
        <v>#VALUE!</v>
      </c>
      <c r="M83" s="208" t="e">
        <f t="shared" si="91"/>
        <v>#VALUE!</v>
      </c>
      <c r="N83" s="208" t="e">
        <f t="shared" si="92"/>
        <v>#VALUE!</v>
      </c>
      <c r="O83" s="208" t="e">
        <f t="shared" si="93"/>
        <v>#VALUE!</v>
      </c>
      <c r="P83" s="208" t="e">
        <f t="shared" si="94"/>
        <v>#VALUE!</v>
      </c>
      <c r="Q83" s="208" t="e">
        <f t="shared" si="95"/>
        <v>#VALUE!</v>
      </c>
      <c r="R83" s="208" t="e">
        <f t="shared" si="96"/>
        <v>#VALUE!</v>
      </c>
      <c r="S83" s="208" t="e">
        <f t="shared" si="97"/>
        <v>#VALUE!</v>
      </c>
      <c r="T83" s="208" t="e">
        <f t="shared" si="98"/>
        <v>#VALUE!</v>
      </c>
      <c r="U83" s="208" t="e">
        <f t="shared" si="99"/>
        <v>#VALUE!</v>
      </c>
      <c r="V83" s="208" t="e">
        <f t="shared" si="100"/>
        <v>#VALUE!</v>
      </c>
      <c r="W83" s="208" t="e">
        <f t="shared" si="101"/>
        <v>#VALUE!</v>
      </c>
      <c r="X83" s="208" t="e">
        <f t="shared" si="102"/>
        <v>#VALUE!</v>
      </c>
      <c r="Y83" s="208" t="e">
        <f t="shared" si="103"/>
        <v>#VALUE!</v>
      </c>
      <c r="Z83" s="208" t="e">
        <f t="shared" si="104"/>
        <v>#VALUE!</v>
      </c>
      <c r="AA83" s="208" t="e">
        <f t="shared" si="105"/>
        <v>#VALUE!</v>
      </c>
      <c r="AB83" s="208" t="e">
        <f t="shared" si="106"/>
        <v>#VALUE!</v>
      </c>
      <c r="AC83" s="208" t="e">
        <f t="shared" si="107"/>
        <v>#VALUE!</v>
      </c>
      <c r="AD83" s="208" t="e">
        <f t="shared" si="108"/>
        <v>#VALUE!</v>
      </c>
      <c r="AE83" s="208" t="e">
        <f t="shared" si="109"/>
        <v>#VALUE!</v>
      </c>
      <c r="AF83" s="208" t="e">
        <f t="shared" si="110"/>
        <v>#VALUE!</v>
      </c>
      <c r="AG83" s="208" t="e">
        <f t="shared" si="111"/>
        <v>#VALUE!</v>
      </c>
      <c r="AH83" s="208" t="e">
        <f t="shared" si="112"/>
        <v>#VALUE!</v>
      </c>
      <c r="AI83" s="208" t="e">
        <f t="shared" si="113"/>
        <v>#VALUE!</v>
      </c>
      <c r="AJ83" s="208" t="e">
        <f t="shared" si="114"/>
        <v>#VALUE!</v>
      </c>
      <c r="AK83" s="208" t="e">
        <f t="shared" si="115"/>
        <v>#VALUE!</v>
      </c>
      <c r="AL83" s="208" t="e">
        <f t="shared" si="116"/>
        <v>#VALUE!</v>
      </c>
      <c r="AM83" s="208" t="e">
        <f t="shared" si="117"/>
        <v>#VALUE!</v>
      </c>
      <c r="AN83" s="208" t="e">
        <f t="shared" si="118"/>
        <v>#VALUE!</v>
      </c>
      <c r="AO83" s="208" t="e">
        <f t="shared" si="119"/>
        <v>#VALUE!</v>
      </c>
      <c r="AP83" s="208" t="e">
        <f t="shared" si="120"/>
        <v>#VALUE!</v>
      </c>
      <c r="AQ83" s="208" t="e">
        <f t="shared" si="121"/>
        <v>#VALUE!</v>
      </c>
      <c r="AR83" s="208" t="e">
        <f t="shared" si="122"/>
        <v>#VALUE!</v>
      </c>
      <c r="AS83" s="208" t="e">
        <f t="shared" si="123"/>
        <v>#VALUE!</v>
      </c>
      <c r="AT83" s="208" t="e">
        <f t="shared" si="124"/>
        <v>#VALUE!</v>
      </c>
      <c r="AU83" s="208" t="e">
        <f t="shared" si="125"/>
        <v>#VALUE!</v>
      </c>
      <c r="AW83" s="16" t="str">
        <f t="shared" si="126"/>
        <v/>
      </c>
      <c r="AX83" s="105" t="e">
        <f>-MIN(SUMPRODUCT(--($E$9:$E$28&lt;=AX$33),--($B$9:$B$28=$J$65),--($F$9:$F$28&gt;=AX$33),--($C$9:$C$28=$AW83),$H$9:$H$28,K$9:K$28),VLOOKUP($AW83,'6. Patients'!$C$44:$AQ$73,COLUMNS('6. Patients'!$C$9:G$9),0))</f>
        <v>#VALUE!</v>
      </c>
      <c r="AY83" s="105" t="e">
        <f>-MIN(SUMPRODUCT(--($E$9:$E$28&lt;=AY$33),--($B$9:$B$28=$J$65),--($F$9:$F$28&gt;=AY$33),--($C$9:$C$28=$AW83),$H$9:$H$28,L$9:L$28),VLOOKUP($AW83,'6. Patients'!$C$44:$AQ$73,COLUMNS('6. Patients'!$C$9:H$9),0))</f>
        <v>#VALUE!</v>
      </c>
      <c r="AZ83" s="105" t="e">
        <f>-MIN(SUMPRODUCT(--($E$9:$E$28&lt;=AZ$33),--($B$9:$B$28=$J$65),--($F$9:$F$28&gt;=AZ$33),--($C$9:$C$28=$AW83),$H$9:$H$28,M$9:M$28),VLOOKUP($AW83,'6. Patients'!$C$44:$AQ$73,COLUMNS('6. Patients'!$C$9:I$9),0))</f>
        <v>#VALUE!</v>
      </c>
      <c r="BA83" s="105" t="e">
        <f>-MIN(SUMPRODUCT(--($E$9:$E$28&lt;=BA$33),--($B$9:$B$28=$J$65),--($F$9:$F$28&gt;=BA$33),--($C$9:$C$28=$AW83),$H$9:$H$28,N$9:N$28),VLOOKUP($AW83,'6. Patients'!$C$44:$AQ$73,COLUMNS('6. Patients'!$C$9:J$9),0))</f>
        <v>#VALUE!</v>
      </c>
      <c r="BB83" s="105" t="e">
        <f>-MIN(SUMPRODUCT(--($E$9:$E$28&lt;=BB$33),--($B$9:$B$28=$J$65),--($F$9:$F$28&gt;=BB$33),--($C$9:$C$28=$AW83),$H$9:$H$28,O$9:O$28),VLOOKUP($AW83,'6. Patients'!$C$44:$AQ$73,COLUMNS('6. Patients'!$C$9:K$9),0))</f>
        <v>#VALUE!</v>
      </c>
      <c r="BC83" s="105" t="e">
        <f>-MIN(SUMPRODUCT(--($E$9:$E$28&lt;=BC$33),--($B$9:$B$28=$J$65),--($F$9:$F$28&gt;=BC$33),--($C$9:$C$28=$AW83),$H$9:$H$28,P$9:P$28),VLOOKUP($AW83,'6. Patients'!$C$44:$AQ$73,COLUMNS('6. Patients'!$C$9:L$9),0))</f>
        <v>#VALUE!</v>
      </c>
      <c r="BD83" s="105" t="e">
        <f>-MIN(SUMPRODUCT(--($E$9:$E$28&lt;=BD$33),--($B$9:$B$28=$J$65),--($F$9:$F$28&gt;=BD$33),--($C$9:$C$28=$AW83),$H$9:$H$28,Q$9:Q$28),VLOOKUP($AW83,'6. Patients'!$C$44:$AQ$73,COLUMNS('6. Patients'!$C$9:M$9),0))</f>
        <v>#VALUE!</v>
      </c>
      <c r="BE83" s="105" t="e">
        <f>-MIN(SUMPRODUCT(--($E$9:$E$28&lt;=BE$33),--($B$9:$B$28=$J$65),--($F$9:$F$28&gt;=BE$33),--($C$9:$C$28=$AW83),$H$9:$H$28,R$9:R$28),VLOOKUP($AW83,'6. Patients'!$C$44:$AQ$73,COLUMNS('6. Patients'!$C$9:N$9),0))</f>
        <v>#VALUE!</v>
      </c>
      <c r="BF83" s="105" t="e">
        <f>-MIN(SUMPRODUCT(--($E$9:$E$28&lt;=BF$33),--($B$9:$B$28=$J$65),--($F$9:$F$28&gt;=BF$33),--($C$9:$C$28=$AW83),$H$9:$H$28,S$9:S$28),VLOOKUP($AW83,'6. Patients'!$C$44:$AQ$73,COLUMNS('6. Patients'!$C$9:O$9),0))</f>
        <v>#VALUE!</v>
      </c>
      <c r="BG83" s="105" t="e">
        <f>-MIN(SUMPRODUCT(--($E$9:$E$28&lt;=BG$33),--($B$9:$B$28=$J$65),--($F$9:$F$28&gt;=BG$33),--($C$9:$C$28=$AW83),$H$9:$H$28,T$9:T$28),VLOOKUP($AW83,'6. Patients'!$C$44:$AQ$73,COLUMNS('6. Patients'!$C$9:P$9),0))</f>
        <v>#VALUE!</v>
      </c>
      <c r="BH83" s="105" t="e">
        <f>-MIN(SUMPRODUCT(--($E$9:$E$28&lt;=BH$33),--($B$9:$B$28=$J$65),--($F$9:$F$28&gt;=BH$33),--($C$9:$C$28=$AW83),$H$9:$H$28,U$9:U$28),VLOOKUP($AW83,'6. Patients'!$C$44:$AQ$73,COLUMNS('6. Patients'!$C$9:Q$9),0))</f>
        <v>#VALUE!</v>
      </c>
      <c r="BI83" s="105" t="e">
        <f>-MIN(SUMPRODUCT(--($E$9:$E$28&lt;=BI$33),--($B$9:$B$28=$J$65),--($F$9:$F$28&gt;=BI$33),--($C$9:$C$28=$AW83),$H$9:$H$28,V$9:V$28),VLOOKUP($AW83,'6. Patients'!$C$44:$AQ$73,COLUMNS('6. Patients'!$C$9:R$9),0))</f>
        <v>#VALUE!</v>
      </c>
      <c r="BJ83" s="105" t="e">
        <f>-MIN(SUMPRODUCT(--($E$9:$E$28&lt;=BJ$33),--($B$9:$B$28=$J$65),--($F$9:$F$28&gt;=BJ$33),--($C$9:$C$28=$AW83),$H$9:$H$28,W$9:W$28),VLOOKUP($AW83,'6. Patients'!$C$44:$AQ$73,COLUMNS('6. Patients'!$C$9:S$9),0))</f>
        <v>#VALUE!</v>
      </c>
      <c r="BK83" s="105" t="e">
        <f>-MIN(SUMPRODUCT(--($E$9:$E$28&lt;=BK$33),--($B$9:$B$28=$J$65),--($F$9:$F$28&gt;=BK$33),--($C$9:$C$28=$AW83),$H$9:$H$28,X$9:X$28),VLOOKUP($AW83,'6. Patients'!$C$44:$AQ$73,COLUMNS('6. Patients'!$C$9:T$9),0))</f>
        <v>#VALUE!</v>
      </c>
      <c r="BL83" s="105" t="e">
        <f>-MIN(SUMPRODUCT(--($E$9:$E$28&lt;=BL$33),--($B$9:$B$28=$J$65),--($F$9:$F$28&gt;=BL$33),--($C$9:$C$28=$AW83),$H$9:$H$28,Y$9:Y$28),VLOOKUP($AW83,'6. Patients'!$C$44:$AQ$73,COLUMNS('6. Patients'!$C$9:U$9),0))</f>
        <v>#VALUE!</v>
      </c>
      <c r="BM83" s="105" t="e">
        <f>-MIN(SUMPRODUCT(--($E$9:$E$28&lt;=BM$33),--($B$9:$B$28=$J$65),--($F$9:$F$28&gt;=BM$33),--($C$9:$C$28=$AW83),$H$9:$H$28,Z$9:Z$28),VLOOKUP($AW83,'6. Patients'!$C$44:$AQ$73,COLUMNS('6. Patients'!$C$9:V$9),0))</f>
        <v>#VALUE!</v>
      </c>
      <c r="BN83" s="105" t="e">
        <f>-MIN(SUMPRODUCT(--($E$9:$E$28&lt;=BN$33),--($B$9:$B$28=$J$65),--($F$9:$F$28&gt;=BN$33),--($C$9:$C$28=$AW83),$H$9:$H$28,AA$9:AA$28),VLOOKUP($AW83,'6. Patients'!$C$44:$AQ$73,COLUMNS('6. Patients'!$C$9:W$9),0))</f>
        <v>#VALUE!</v>
      </c>
      <c r="BO83" s="105" t="e">
        <f>-MIN(SUMPRODUCT(--($E$9:$E$28&lt;=BO$33),--($B$9:$B$28=$J$65),--($F$9:$F$28&gt;=BO$33),--($C$9:$C$28=$AW83),$H$9:$H$28,AB$9:AB$28),VLOOKUP($AW83,'6. Patients'!$C$44:$AQ$73,COLUMNS('6. Patients'!$C$9:X$9),0))</f>
        <v>#VALUE!</v>
      </c>
      <c r="BP83" s="105" t="e">
        <f>-MIN(SUMPRODUCT(--($E$9:$E$28&lt;=BP$33),--($B$9:$B$28=$J$65),--($F$9:$F$28&gt;=BP$33),--($C$9:$C$28=$AW83),$H$9:$H$28,AC$9:AC$28),VLOOKUP($AW83,'6. Patients'!$C$44:$AQ$73,COLUMNS('6. Patients'!$C$9:Y$9),0))</f>
        <v>#VALUE!</v>
      </c>
      <c r="BQ83" s="105" t="e">
        <f>-MIN(SUMPRODUCT(--($E$9:$E$28&lt;=BQ$33),--($B$9:$B$28=$J$65),--($F$9:$F$28&gt;=BQ$33),--($C$9:$C$28=$AW83),$H$9:$H$28,AD$9:AD$28),VLOOKUP($AW83,'6. Patients'!$C$44:$AQ$73,COLUMNS('6. Patients'!$C$9:Z$9),0))</f>
        <v>#VALUE!</v>
      </c>
      <c r="BR83" s="105" t="e">
        <f>-MIN(SUMPRODUCT(--($E$9:$E$28&lt;=BR$33),--($B$9:$B$28=$J$65),--($F$9:$F$28&gt;=BR$33),--($C$9:$C$28=$AW83),$H$9:$H$28,AE$9:AE$28),VLOOKUP($AW83,'6. Patients'!$C$44:$AQ$73,COLUMNS('6. Patients'!$C$9:AA$9),0))</f>
        <v>#VALUE!</v>
      </c>
      <c r="BS83" s="105" t="e">
        <f>-MIN(SUMPRODUCT(--($E$9:$E$28&lt;=BS$33),--($B$9:$B$28=$J$65),--($F$9:$F$28&gt;=BS$33),--($C$9:$C$28=$AW83),$H$9:$H$28,AF$9:AF$28),VLOOKUP($AW83,'6. Patients'!$C$44:$AQ$73,COLUMNS('6. Patients'!$C$9:AB$9),0))</f>
        <v>#VALUE!</v>
      </c>
      <c r="BT83" s="105" t="e">
        <f>-MIN(SUMPRODUCT(--($E$9:$E$28&lt;=BT$33),--($B$9:$B$28=$J$65),--($F$9:$F$28&gt;=BT$33),--($C$9:$C$28=$AW83),$H$9:$H$28,AG$9:AG$28),VLOOKUP($AW83,'6. Patients'!$C$44:$AQ$73,COLUMNS('6. Patients'!$C$9:AC$9),0))</f>
        <v>#VALUE!</v>
      </c>
      <c r="BU83" s="105" t="e">
        <f>-MIN(SUMPRODUCT(--($E$9:$E$28&lt;=BU$33),--($B$9:$B$28=$J$65),--($F$9:$F$28&gt;=BU$33),--($C$9:$C$28=$AW83),$H$9:$H$28,AH$9:AH$28),VLOOKUP($AW83,'6. Patients'!$C$44:$AQ$73,COLUMNS('6. Patients'!$C$9:AD$9),0))</f>
        <v>#VALUE!</v>
      </c>
      <c r="BV83" s="105" t="e">
        <f>-MIN(SUMPRODUCT(--($E$9:$E$28&lt;=BV$33),--($B$9:$B$28=$J$65),--($F$9:$F$28&gt;=BV$33),--($C$9:$C$28=$AW83),$H$9:$H$28,AI$9:AI$28),VLOOKUP($AW83,'6. Patients'!$C$44:$AQ$73,COLUMNS('6. Patients'!$C$9:AE$9),0))</f>
        <v>#VALUE!</v>
      </c>
      <c r="BW83" s="105" t="e">
        <f>-MIN(SUMPRODUCT(--($E$9:$E$28&lt;=BW$33),--($B$9:$B$28=$J$65),--($F$9:$F$28&gt;=BW$33),--($C$9:$C$28=$AW83),$H$9:$H$28,AJ$9:AJ$28),VLOOKUP($AW83,'6. Patients'!$C$44:$AQ$73,COLUMNS('6. Patients'!$C$9:AF$9),0))</f>
        <v>#VALUE!</v>
      </c>
      <c r="BX83" s="105" t="e">
        <f>-MIN(SUMPRODUCT(--($E$9:$E$28&lt;=BX$33),--($B$9:$B$28=$J$65),--($F$9:$F$28&gt;=BX$33),--($C$9:$C$28=$AW83),$H$9:$H$28,AK$9:AK$28),VLOOKUP($AW83,'6. Patients'!$C$44:$AQ$73,COLUMNS('6. Patients'!$C$9:AG$9),0))</f>
        <v>#VALUE!</v>
      </c>
      <c r="BY83" s="105" t="e">
        <f>-MIN(SUMPRODUCT(--($E$9:$E$28&lt;=BY$33),--($B$9:$B$28=$J$65),--($F$9:$F$28&gt;=BY$33),--($C$9:$C$28=$AW83),$H$9:$H$28,AL$9:AL$28),VLOOKUP($AW83,'6. Patients'!$C$44:$AQ$73,COLUMNS('6. Patients'!$C$9:AH$9),0))</f>
        <v>#VALUE!</v>
      </c>
      <c r="BZ83" s="105" t="e">
        <f>-MIN(SUMPRODUCT(--($E$9:$E$28&lt;=BZ$33),--($B$9:$B$28=$J$65),--($F$9:$F$28&gt;=BZ$33),--($C$9:$C$28=$AW83),$H$9:$H$28,AM$9:AM$28),VLOOKUP($AW83,'6. Patients'!$C$44:$AQ$73,COLUMNS('6. Patients'!$C$9:AI$9),0))</f>
        <v>#VALUE!</v>
      </c>
      <c r="CA83" s="105" t="e">
        <f>-MIN(SUMPRODUCT(--($E$9:$E$28&lt;=CA$33),--($B$9:$B$28=$J$65),--($F$9:$F$28&gt;=CA$33),--($C$9:$C$28=$AW83),$H$9:$H$28,AN$9:AN$28),VLOOKUP($AW83,'6. Patients'!$C$44:$AQ$73,COLUMNS('6. Patients'!$C$9:AJ$9),0))</f>
        <v>#VALUE!</v>
      </c>
      <c r="CB83" s="105" t="e">
        <f>-MIN(SUMPRODUCT(--($E$9:$E$28&lt;=CB$33),--($B$9:$B$28=$J$65),--($F$9:$F$28&gt;=CB$33),--($C$9:$C$28=$AW83),$H$9:$H$28,AO$9:AO$28),VLOOKUP($AW83,'6. Patients'!$C$44:$AQ$73,COLUMNS('6. Patients'!$C$9:AK$9),0))</f>
        <v>#VALUE!</v>
      </c>
      <c r="CC83" s="105" t="e">
        <f>-MIN(SUMPRODUCT(--($E$9:$E$28&lt;=CC$33),--($B$9:$B$28=$J$65),--($F$9:$F$28&gt;=CC$33),--($C$9:$C$28=$AW83),$H$9:$H$28,AP$9:AP$28),VLOOKUP($AW83,'6. Patients'!$C$44:$AQ$73,COLUMNS('6. Patients'!$C$9:AL$9),0))</f>
        <v>#VALUE!</v>
      </c>
      <c r="CD83" s="105" t="e">
        <f>-MIN(SUMPRODUCT(--($E$9:$E$28&lt;=CD$33),--($B$9:$B$28=$J$65),--($F$9:$F$28&gt;=CD$33),--($C$9:$C$28=$AW83),$H$9:$H$28,AQ$9:AQ$28),VLOOKUP($AW83,'6. Patients'!$C$44:$AQ$73,COLUMNS('6. Patients'!$C$9:AM$9),0))</f>
        <v>#VALUE!</v>
      </c>
      <c r="CE83" s="105" t="e">
        <f>-MIN(SUMPRODUCT(--($E$9:$E$28&lt;=CE$33),--($B$9:$B$28=$J$65),--($F$9:$F$28&gt;=CE$33),--($C$9:$C$28=$AW83),$H$9:$H$28,AR$9:AR$28),VLOOKUP($AW83,'6. Patients'!$C$44:$AQ$73,COLUMNS('6. Patients'!$C$9:AN$9),0))</f>
        <v>#VALUE!</v>
      </c>
      <c r="CF83" s="105" t="e">
        <f>-MIN(SUMPRODUCT(--($E$9:$E$28&lt;=CF$33),--($B$9:$B$28=$J$65),--($F$9:$F$28&gt;=CF$33),--($C$9:$C$28=$AW83),$H$9:$H$28,AS$9:AS$28),VLOOKUP($AW83,'6. Patients'!$C$44:$AQ$73,COLUMNS('6. Patients'!$C$9:AO$9),0))</f>
        <v>#VALUE!</v>
      </c>
      <c r="CG83" s="105" t="e">
        <f>-MIN(SUMPRODUCT(--($E$9:$E$28&lt;=CG$33),--($B$9:$B$28=$J$65),--($F$9:$F$28&gt;=CG$33),--($C$9:$C$28=$AW83),$H$9:$H$28,AT$9:AT$28),VLOOKUP($AW83,'6. Patients'!$C$44:$AQ$73,COLUMNS('6. Patients'!$C$9:AP$9),0))</f>
        <v>#VALUE!</v>
      </c>
      <c r="CI83" s="16" t="str">
        <f t="shared" si="127"/>
        <v/>
      </c>
      <c r="CJ83" s="105">
        <f t="shared" si="128"/>
        <v>0</v>
      </c>
      <c r="CK83" s="105">
        <f t="shared" si="129"/>
        <v>0</v>
      </c>
      <c r="CL83" s="105">
        <f t="shared" si="130"/>
        <v>0</v>
      </c>
      <c r="CM83" s="105">
        <f t="shared" si="131"/>
        <v>0</v>
      </c>
      <c r="CN83" s="105">
        <f t="shared" si="132"/>
        <v>0</v>
      </c>
      <c r="CO83" s="105">
        <f t="shared" si="133"/>
        <v>0</v>
      </c>
      <c r="CP83" s="105">
        <f t="shared" si="134"/>
        <v>0</v>
      </c>
      <c r="CQ83" s="105">
        <f t="shared" si="135"/>
        <v>0</v>
      </c>
      <c r="CR83" s="105">
        <f t="shared" si="136"/>
        <v>0</v>
      </c>
      <c r="CS83" s="105">
        <f t="shared" si="137"/>
        <v>0</v>
      </c>
      <c r="CT83" s="105">
        <f t="shared" si="138"/>
        <v>0</v>
      </c>
      <c r="CU83" s="105">
        <f t="shared" si="139"/>
        <v>0</v>
      </c>
      <c r="CV83" s="105">
        <f t="shared" si="140"/>
        <v>0</v>
      </c>
      <c r="CW83" s="105">
        <f t="shared" si="141"/>
        <v>0</v>
      </c>
      <c r="CX83" s="105">
        <f t="shared" si="142"/>
        <v>0</v>
      </c>
      <c r="CY83" s="105">
        <f t="shared" si="143"/>
        <v>0</v>
      </c>
      <c r="CZ83" s="105">
        <f t="shared" si="144"/>
        <v>0</v>
      </c>
      <c r="DA83" s="105">
        <f t="shared" si="145"/>
        <v>0</v>
      </c>
      <c r="DB83" s="105">
        <f t="shared" si="146"/>
        <v>0</v>
      </c>
      <c r="DC83" s="105">
        <f t="shared" si="147"/>
        <v>0</v>
      </c>
      <c r="DD83" s="105">
        <f t="shared" si="148"/>
        <v>0</v>
      </c>
      <c r="DE83" s="105">
        <f t="shared" si="149"/>
        <v>0</v>
      </c>
      <c r="DF83" s="105">
        <f t="shared" si="150"/>
        <v>0</v>
      </c>
      <c r="DG83" s="105">
        <f t="shared" si="151"/>
        <v>0</v>
      </c>
      <c r="DH83" s="105">
        <f t="shared" si="152"/>
        <v>0</v>
      </c>
      <c r="DI83" s="105">
        <f t="shared" si="153"/>
        <v>0</v>
      </c>
      <c r="DJ83" s="105">
        <f t="shared" si="154"/>
        <v>0</v>
      </c>
      <c r="DK83" s="105">
        <f t="shared" si="155"/>
        <v>0</v>
      </c>
      <c r="DL83" s="105">
        <f t="shared" si="156"/>
        <v>0</v>
      </c>
      <c r="DM83" s="105">
        <f t="shared" si="157"/>
        <v>0</v>
      </c>
      <c r="DN83" s="105">
        <f t="shared" si="158"/>
        <v>0</v>
      </c>
      <c r="DO83" s="105">
        <f t="shared" si="159"/>
        <v>0</v>
      </c>
      <c r="DP83" s="105">
        <f t="shared" si="160"/>
        <v>0</v>
      </c>
      <c r="DQ83" s="105">
        <f t="shared" si="161"/>
        <v>0</v>
      </c>
      <c r="DR83" s="105">
        <f t="shared" si="162"/>
        <v>0</v>
      </c>
      <c r="DS83" s="105">
        <f t="shared" si="163"/>
        <v>0</v>
      </c>
    </row>
    <row r="84" spans="10:123" x14ac:dyDescent="0.3">
      <c r="J84" s="16" t="str">
        <f>'6. Patients'!C62</f>
        <v/>
      </c>
      <c r="K84" s="16"/>
      <c r="L84" s="208" t="e">
        <f t="shared" si="90"/>
        <v>#VALUE!</v>
      </c>
      <c r="M84" s="208" t="e">
        <f t="shared" si="91"/>
        <v>#VALUE!</v>
      </c>
      <c r="N84" s="208" t="e">
        <f t="shared" si="92"/>
        <v>#VALUE!</v>
      </c>
      <c r="O84" s="208" t="e">
        <f t="shared" si="93"/>
        <v>#VALUE!</v>
      </c>
      <c r="P84" s="208" t="e">
        <f t="shared" si="94"/>
        <v>#VALUE!</v>
      </c>
      <c r="Q84" s="208" t="e">
        <f t="shared" si="95"/>
        <v>#VALUE!</v>
      </c>
      <c r="R84" s="208" t="e">
        <f t="shared" si="96"/>
        <v>#VALUE!</v>
      </c>
      <c r="S84" s="208" t="e">
        <f t="shared" si="97"/>
        <v>#VALUE!</v>
      </c>
      <c r="T84" s="208" t="e">
        <f t="shared" si="98"/>
        <v>#VALUE!</v>
      </c>
      <c r="U84" s="208" t="e">
        <f t="shared" si="99"/>
        <v>#VALUE!</v>
      </c>
      <c r="V84" s="208" t="e">
        <f t="shared" si="100"/>
        <v>#VALUE!</v>
      </c>
      <c r="W84" s="208" t="e">
        <f t="shared" si="101"/>
        <v>#VALUE!</v>
      </c>
      <c r="X84" s="208" t="e">
        <f t="shared" si="102"/>
        <v>#VALUE!</v>
      </c>
      <c r="Y84" s="208" t="e">
        <f t="shared" si="103"/>
        <v>#VALUE!</v>
      </c>
      <c r="Z84" s="208" t="e">
        <f t="shared" si="104"/>
        <v>#VALUE!</v>
      </c>
      <c r="AA84" s="208" t="e">
        <f t="shared" si="105"/>
        <v>#VALUE!</v>
      </c>
      <c r="AB84" s="208" t="e">
        <f t="shared" si="106"/>
        <v>#VALUE!</v>
      </c>
      <c r="AC84" s="208" t="e">
        <f t="shared" si="107"/>
        <v>#VALUE!</v>
      </c>
      <c r="AD84" s="208" t="e">
        <f t="shared" si="108"/>
        <v>#VALUE!</v>
      </c>
      <c r="AE84" s="208" t="e">
        <f t="shared" si="109"/>
        <v>#VALUE!</v>
      </c>
      <c r="AF84" s="208" t="e">
        <f t="shared" si="110"/>
        <v>#VALUE!</v>
      </c>
      <c r="AG84" s="208" t="e">
        <f t="shared" si="111"/>
        <v>#VALUE!</v>
      </c>
      <c r="AH84" s="208" t="e">
        <f t="shared" si="112"/>
        <v>#VALUE!</v>
      </c>
      <c r="AI84" s="208" t="e">
        <f t="shared" si="113"/>
        <v>#VALUE!</v>
      </c>
      <c r="AJ84" s="208" t="e">
        <f t="shared" si="114"/>
        <v>#VALUE!</v>
      </c>
      <c r="AK84" s="208" t="e">
        <f t="shared" si="115"/>
        <v>#VALUE!</v>
      </c>
      <c r="AL84" s="208" t="e">
        <f t="shared" si="116"/>
        <v>#VALUE!</v>
      </c>
      <c r="AM84" s="208" t="e">
        <f t="shared" si="117"/>
        <v>#VALUE!</v>
      </c>
      <c r="AN84" s="208" t="e">
        <f t="shared" si="118"/>
        <v>#VALUE!</v>
      </c>
      <c r="AO84" s="208" t="e">
        <f t="shared" si="119"/>
        <v>#VALUE!</v>
      </c>
      <c r="AP84" s="208" t="e">
        <f t="shared" si="120"/>
        <v>#VALUE!</v>
      </c>
      <c r="AQ84" s="208" t="e">
        <f t="shared" si="121"/>
        <v>#VALUE!</v>
      </c>
      <c r="AR84" s="208" t="e">
        <f t="shared" si="122"/>
        <v>#VALUE!</v>
      </c>
      <c r="AS84" s="208" t="e">
        <f t="shared" si="123"/>
        <v>#VALUE!</v>
      </c>
      <c r="AT84" s="208" t="e">
        <f t="shared" si="124"/>
        <v>#VALUE!</v>
      </c>
      <c r="AU84" s="208" t="e">
        <f t="shared" si="125"/>
        <v>#VALUE!</v>
      </c>
      <c r="AW84" s="16" t="str">
        <f t="shared" si="126"/>
        <v/>
      </c>
      <c r="AX84" s="105" t="e">
        <f>-MIN(SUMPRODUCT(--($E$9:$E$28&lt;=AX$33),--($B$9:$B$28=$J$65),--($F$9:$F$28&gt;=AX$33),--($C$9:$C$28=$AW84),$H$9:$H$28,K$9:K$28),VLOOKUP($AW84,'6. Patients'!$C$44:$AQ$73,COLUMNS('6. Patients'!$C$9:G$9),0))</f>
        <v>#VALUE!</v>
      </c>
      <c r="AY84" s="105" t="e">
        <f>-MIN(SUMPRODUCT(--($E$9:$E$28&lt;=AY$33),--($B$9:$B$28=$J$65),--($F$9:$F$28&gt;=AY$33),--($C$9:$C$28=$AW84),$H$9:$H$28,L$9:L$28),VLOOKUP($AW84,'6. Patients'!$C$44:$AQ$73,COLUMNS('6. Patients'!$C$9:H$9),0))</f>
        <v>#VALUE!</v>
      </c>
      <c r="AZ84" s="105" t="e">
        <f>-MIN(SUMPRODUCT(--($E$9:$E$28&lt;=AZ$33),--($B$9:$B$28=$J$65),--($F$9:$F$28&gt;=AZ$33),--($C$9:$C$28=$AW84),$H$9:$H$28,M$9:M$28),VLOOKUP($AW84,'6. Patients'!$C$44:$AQ$73,COLUMNS('6. Patients'!$C$9:I$9),0))</f>
        <v>#VALUE!</v>
      </c>
      <c r="BA84" s="105" t="e">
        <f>-MIN(SUMPRODUCT(--($E$9:$E$28&lt;=BA$33),--($B$9:$B$28=$J$65),--($F$9:$F$28&gt;=BA$33),--($C$9:$C$28=$AW84),$H$9:$H$28,N$9:N$28),VLOOKUP($AW84,'6. Patients'!$C$44:$AQ$73,COLUMNS('6. Patients'!$C$9:J$9),0))</f>
        <v>#VALUE!</v>
      </c>
      <c r="BB84" s="105" t="e">
        <f>-MIN(SUMPRODUCT(--($E$9:$E$28&lt;=BB$33),--($B$9:$B$28=$J$65),--($F$9:$F$28&gt;=BB$33),--($C$9:$C$28=$AW84),$H$9:$H$28,O$9:O$28),VLOOKUP($AW84,'6. Patients'!$C$44:$AQ$73,COLUMNS('6. Patients'!$C$9:K$9),0))</f>
        <v>#VALUE!</v>
      </c>
      <c r="BC84" s="105" t="e">
        <f>-MIN(SUMPRODUCT(--($E$9:$E$28&lt;=BC$33),--($B$9:$B$28=$J$65),--($F$9:$F$28&gt;=BC$33),--($C$9:$C$28=$AW84),$H$9:$H$28,P$9:P$28),VLOOKUP($AW84,'6. Patients'!$C$44:$AQ$73,COLUMNS('6. Patients'!$C$9:L$9),0))</f>
        <v>#VALUE!</v>
      </c>
      <c r="BD84" s="105" t="e">
        <f>-MIN(SUMPRODUCT(--($E$9:$E$28&lt;=BD$33),--($B$9:$B$28=$J$65),--($F$9:$F$28&gt;=BD$33),--($C$9:$C$28=$AW84),$H$9:$H$28,Q$9:Q$28),VLOOKUP($AW84,'6. Patients'!$C$44:$AQ$73,COLUMNS('6. Patients'!$C$9:M$9),0))</f>
        <v>#VALUE!</v>
      </c>
      <c r="BE84" s="105" t="e">
        <f>-MIN(SUMPRODUCT(--($E$9:$E$28&lt;=BE$33),--($B$9:$B$28=$J$65),--($F$9:$F$28&gt;=BE$33),--($C$9:$C$28=$AW84),$H$9:$H$28,R$9:R$28),VLOOKUP($AW84,'6. Patients'!$C$44:$AQ$73,COLUMNS('6. Patients'!$C$9:N$9),0))</f>
        <v>#VALUE!</v>
      </c>
      <c r="BF84" s="105" t="e">
        <f>-MIN(SUMPRODUCT(--($E$9:$E$28&lt;=BF$33),--($B$9:$B$28=$J$65),--($F$9:$F$28&gt;=BF$33),--($C$9:$C$28=$AW84),$H$9:$H$28,S$9:S$28),VLOOKUP($AW84,'6. Patients'!$C$44:$AQ$73,COLUMNS('6. Patients'!$C$9:O$9),0))</f>
        <v>#VALUE!</v>
      </c>
      <c r="BG84" s="105" t="e">
        <f>-MIN(SUMPRODUCT(--($E$9:$E$28&lt;=BG$33),--($B$9:$B$28=$J$65),--($F$9:$F$28&gt;=BG$33),--($C$9:$C$28=$AW84),$H$9:$H$28,T$9:T$28),VLOOKUP($AW84,'6. Patients'!$C$44:$AQ$73,COLUMNS('6. Patients'!$C$9:P$9),0))</f>
        <v>#VALUE!</v>
      </c>
      <c r="BH84" s="105" t="e">
        <f>-MIN(SUMPRODUCT(--($E$9:$E$28&lt;=BH$33),--($B$9:$B$28=$J$65),--($F$9:$F$28&gt;=BH$33),--($C$9:$C$28=$AW84),$H$9:$H$28,U$9:U$28),VLOOKUP($AW84,'6. Patients'!$C$44:$AQ$73,COLUMNS('6. Patients'!$C$9:Q$9),0))</f>
        <v>#VALUE!</v>
      </c>
      <c r="BI84" s="105" t="e">
        <f>-MIN(SUMPRODUCT(--($E$9:$E$28&lt;=BI$33),--($B$9:$B$28=$J$65),--($F$9:$F$28&gt;=BI$33),--($C$9:$C$28=$AW84),$H$9:$H$28,V$9:V$28),VLOOKUP($AW84,'6. Patients'!$C$44:$AQ$73,COLUMNS('6. Patients'!$C$9:R$9),0))</f>
        <v>#VALUE!</v>
      </c>
      <c r="BJ84" s="105" t="e">
        <f>-MIN(SUMPRODUCT(--($E$9:$E$28&lt;=BJ$33),--($B$9:$B$28=$J$65),--($F$9:$F$28&gt;=BJ$33),--($C$9:$C$28=$AW84),$H$9:$H$28,W$9:W$28),VLOOKUP($AW84,'6. Patients'!$C$44:$AQ$73,COLUMNS('6. Patients'!$C$9:S$9),0))</f>
        <v>#VALUE!</v>
      </c>
      <c r="BK84" s="105" t="e">
        <f>-MIN(SUMPRODUCT(--($E$9:$E$28&lt;=BK$33),--($B$9:$B$28=$J$65),--($F$9:$F$28&gt;=BK$33),--($C$9:$C$28=$AW84),$H$9:$H$28,X$9:X$28),VLOOKUP($AW84,'6. Patients'!$C$44:$AQ$73,COLUMNS('6. Patients'!$C$9:T$9),0))</f>
        <v>#VALUE!</v>
      </c>
      <c r="BL84" s="105" t="e">
        <f>-MIN(SUMPRODUCT(--($E$9:$E$28&lt;=BL$33),--($B$9:$B$28=$J$65),--($F$9:$F$28&gt;=BL$33),--($C$9:$C$28=$AW84),$H$9:$H$28,Y$9:Y$28),VLOOKUP($AW84,'6. Patients'!$C$44:$AQ$73,COLUMNS('6. Patients'!$C$9:U$9),0))</f>
        <v>#VALUE!</v>
      </c>
      <c r="BM84" s="105" t="e">
        <f>-MIN(SUMPRODUCT(--($E$9:$E$28&lt;=BM$33),--($B$9:$B$28=$J$65),--($F$9:$F$28&gt;=BM$33),--($C$9:$C$28=$AW84),$H$9:$H$28,Z$9:Z$28),VLOOKUP($AW84,'6. Patients'!$C$44:$AQ$73,COLUMNS('6. Patients'!$C$9:V$9),0))</f>
        <v>#VALUE!</v>
      </c>
      <c r="BN84" s="105" t="e">
        <f>-MIN(SUMPRODUCT(--($E$9:$E$28&lt;=BN$33),--($B$9:$B$28=$J$65),--($F$9:$F$28&gt;=BN$33),--($C$9:$C$28=$AW84),$H$9:$H$28,AA$9:AA$28),VLOOKUP($AW84,'6. Patients'!$C$44:$AQ$73,COLUMNS('6. Patients'!$C$9:W$9),0))</f>
        <v>#VALUE!</v>
      </c>
      <c r="BO84" s="105" t="e">
        <f>-MIN(SUMPRODUCT(--($E$9:$E$28&lt;=BO$33),--($B$9:$B$28=$J$65),--($F$9:$F$28&gt;=BO$33),--($C$9:$C$28=$AW84),$H$9:$H$28,AB$9:AB$28),VLOOKUP($AW84,'6. Patients'!$C$44:$AQ$73,COLUMNS('6. Patients'!$C$9:X$9),0))</f>
        <v>#VALUE!</v>
      </c>
      <c r="BP84" s="105" t="e">
        <f>-MIN(SUMPRODUCT(--($E$9:$E$28&lt;=BP$33),--($B$9:$B$28=$J$65),--($F$9:$F$28&gt;=BP$33),--($C$9:$C$28=$AW84),$H$9:$H$28,AC$9:AC$28),VLOOKUP($AW84,'6. Patients'!$C$44:$AQ$73,COLUMNS('6. Patients'!$C$9:Y$9),0))</f>
        <v>#VALUE!</v>
      </c>
      <c r="BQ84" s="105" t="e">
        <f>-MIN(SUMPRODUCT(--($E$9:$E$28&lt;=BQ$33),--($B$9:$B$28=$J$65),--($F$9:$F$28&gt;=BQ$33),--($C$9:$C$28=$AW84),$H$9:$H$28,AD$9:AD$28),VLOOKUP($AW84,'6. Patients'!$C$44:$AQ$73,COLUMNS('6. Patients'!$C$9:Z$9),0))</f>
        <v>#VALUE!</v>
      </c>
      <c r="BR84" s="105" t="e">
        <f>-MIN(SUMPRODUCT(--($E$9:$E$28&lt;=BR$33),--($B$9:$B$28=$J$65),--($F$9:$F$28&gt;=BR$33),--($C$9:$C$28=$AW84),$H$9:$H$28,AE$9:AE$28),VLOOKUP($AW84,'6. Patients'!$C$44:$AQ$73,COLUMNS('6. Patients'!$C$9:AA$9),0))</f>
        <v>#VALUE!</v>
      </c>
      <c r="BS84" s="105" t="e">
        <f>-MIN(SUMPRODUCT(--($E$9:$E$28&lt;=BS$33),--($B$9:$B$28=$J$65),--($F$9:$F$28&gt;=BS$33),--($C$9:$C$28=$AW84),$H$9:$H$28,AF$9:AF$28),VLOOKUP($AW84,'6. Patients'!$C$44:$AQ$73,COLUMNS('6. Patients'!$C$9:AB$9),0))</f>
        <v>#VALUE!</v>
      </c>
      <c r="BT84" s="105" t="e">
        <f>-MIN(SUMPRODUCT(--($E$9:$E$28&lt;=BT$33),--($B$9:$B$28=$J$65),--($F$9:$F$28&gt;=BT$33),--($C$9:$C$28=$AW84),$H$9:$H$28,AG$9:AG$28),VLOOKUP($AW84,'6. Patients'!$C$44:$AQ$73,COLUMNS('6. Patients'!$C$9:AC$9),0))</f>
        <v>#VALUE!</v>
      </c>
      <c r="BU84" s="105" t="e">
        <f>-MIN(SUMPRODUCT(--($E$9:$E$28&lt;=BU$33),--($B$9:$B$28=$J$65),--($F$9:$F$28&gt;=BU$33),--($C$9:$C$28=$AW84),$H$9:$H$28,AH$9:AH$28),VLOOKUP($AW84,'6. Patients'!$C$44:$AQ$73,COLUMNS('6. Patients'!$C$9:AD$9),0))</f>
        <v>#VALUE!</v>
      </c>
      <c r="BV84" s="105" t="e">
        <f>-MIN(SUMPRODUCT(--($E$9:$E$28&lt;=BV$33),--($B$9:$B$28=$J$65),--($F$9:$F$28&gt;=BV$33),--($C$9:$C$28=$AW84),$H$9:$H$28,AI$9:AI$28),VLOOKUP($AW84,'6. Patients'!$C$44:$AQ$73,COLUMNS('6. Patients'!$C$9:AE$9),0))</f>
        <v>#VALUE!</v>
      </c>
      <c r="BW84" s="105" t="e">
        <f>-MIN(SUMPRODUCT(--($E$9:$E$28&lt;=BW$33),--($B$9:$B$28=$J$65),--($F$9:$F$28&gt;=BW$33),--($C$9:$C$28=$AW84),$H$9:$H$28,AJ$9:AJ$28),VLOOKUP($AW84,'6. Patients'!$C$44:$AQ$73,COLUMNS('6. Patients'!$C$9:AF$9),0))</f>
        <v>#VALUE!</v>
      </c>
      <c r="BX84" s="105" t="e">
        <f>-MIN(SUMPRODUCT(--($E$9:$E$28&lt;=BX$33),--($B$9:$B$28=$J$65),--($F$9:$F$28&gt;=BX$33),--($C$9:$C$28=$AW84),$H$9:$H$28,AK$9:AK$28),VLOOKUP($AW84,'6. Patients'!$C$44:$AQ$73,COLUMNS('6. Patients'!$C$9:AG$9),0))</f>
        <v>#VALUE!</v>
      </c>
      <c r="BY84" s="105" t="e">
        <f>-MIN(SUMPRODUCT(--($E$9:$E$28&lt;=BY$33),--($B$9:$B$28=$J$65),--($F$9:$F$28&gt;=BY$33),--($C$9:$C$28=$AW84),$H$9:$H$28,AL$9:AL$28),VLOOKUP($AW84,'6. Patients'!$C$44:$AQ$73,COLUMNS('6. Patients'!$C$9:AH$9),0))</f>
        <v>#VALUE!</v>
      </c>
      <c r="BZ84" s="105" t="e">
        <f>-MIN(SUMPRODUCT(--($E$9:$E$28&lt;=BZ$33),--($B$9:$B$28=$J$65),--($F$9:$F$28&gt;=BZ$33),--($C$9:$C$28=$AW84),$H$9:$H$28,AM$9:AM$28),VLOOKUP($AW84,'6. Patients'!$C$44:$AQ$73,COLUMNS('6. Patients'!$C$9:AI$9),0))</f>
        <v>#VALUE!</v>
      </c>
      <c r="CA84" s="105" t="e">
        <f>-MIN(SUMPRODUCT(--($E$9:$E$28&lt;=CA$33),--($B$9:$B$28=$J$65),--($F$9:$F$28&gt;=CA$33),--($C$9:$C$28=$AW84),$H$9:$H$28,AN$9:AN$28),VLOOKUP($AW84,'6. Patients'!$C$44:$AQ$73,COLUMNS('6. Patients'!$C$9:AJ$9),0))</f>
        <v>#VALUE!</v>
      </c>
      <c r="CB84" s="105" t="e">
        <f>-MIN(SUMPRODUCT(--($E$9:$E$28&lt;=CB$33),--($B$9:$B$28=$J$65),--($F$9:$F$28&gt;=CB$33),--($C$9:$C$28=$AW84),$H$9:$H$28,AO$9:AO$28),VLOOKUP($AW84,'6. Patients'!$C$44:$AQ$73,COLUMNS('6. Patients'!$C$9:AK$9),0))</f>
        <v>#VALUE!</v>
      </c>
      <c r="CC84" s="105" t="e">
        <f>-MIN(SUMPRODUCT(--($E$9:$E$28&lt;=CC$33),--($B$9:$B$28=$J$65),--($F$9:$F$28&gt;=CC$33),--($C$9:$C$28=$AW84),$H$9:$H$28,AP$9:AP$28),VLOOKUP($AW84,'6. Patients'!$C$44:$AQ$73,COLUMNS('6. Patients'!$C$9:AL$9),0))</f>
        <v>#VALUE!</v>
      </c>
      <c r="CD84" s="105" t="e">
        <f>-MIN(SUMPRODUCT(--($E$9:$E$28&lt;=CD$33),--($B$9:$B$28=$J$65),--($F$9:$F$28&gt;=CD$33),--($C$9:$C$28=$AW84),$H$9:$H$28,AQ$9:AQ$28),VLOOKUP($AW84,'6. Patients'!$C$44:$AQ$73,COLUMNS('6. Patients'!$C$9:AM$9),0))</f>
        <v>#VALUE!</v>
      </c>
      <c r="CE84" s="105" t="e">
        <f>-MIN(SUMPRODUCT(--($E$9:$E$28&lt;=CE$33),--($B$9:$B$28=$J$65),--($F$9:$F$28&gt;=CE$33),--($C$9:$C$28=$AW84),$H$9:$H$28,AR$9:AR$28),VLOOKUP($AW84,'6. Patients'!$C$44:$AQ$73,COLUMNS('6. Patients'!$C$9:AN$9),0))</f>
        <v>#VALUE!</v>
      </c>
      <c r="CF84" s="105" t="e">
        <f>-MIN(SUMPRODUCT(--($E$9:$E$28&lt;=CF$33),--($B$9:$B$28=$J$65),--($F$9:$F$28&gt;=CF$33),--($C$9:$C$28=$AW84),$H$9:$H$28,AS$9:AS$28),VLOOKUP($AW84,'6. Patients'!$C$44:$AQ$73,COLUMNS('6. Patients'!$C$9:AO$9),0))</f>
        <v>#VALUE!</v>
      </c>
      <c r="CG84" s="105" t="e">
        <f>-MIN(SUMPRODUCT(--($E$9:$E$28&lt;=CG$33),--($B$9:$B$28=$J$65),--($F$9:$F$28&gt;=CG$33),--($C$9:$C$28=$AW84),$H$9:$H$28,AT$9:AT$28),VLOOKUP($AW84,'6. Patients'!$C$44:$AQ$73,COLUMNS('6. Patients'!$C$9:AP$9),0))</f>
        <v>#VALUE!</v>
      </c>
      <c r="CI84" s="16" t="str">
        <f t="shared" si="127"/>
        <v/>
      </c>
      <c r="CJ84" s="105">
        <f t="shared" si="128"/>
        <v>0</v>
      </c>
      <c r="CK84" s="105">
        <f t="shared" si="129"/>
        <v>0</v>
      </c>
      <c r="CL84" s="105">
        <f t="shared" si="130"/>
        <v>0</v>
      </c>
      <c r="CM84" s="105">
        <f t="shared" si="131"/>
        <v>0</v>
      </c>
      <c r="CN84" s="105">
        <f t="shared" si="132"/>
        <v>0</v>
      </c>
      <c r="CO84" s="105">
        <f t="shared" si="133"/>
        <v>0</v>
      </c>
      <c r="CP84" s="105">
        <f t="shared" si="134"/>
        <v>0</v>
      </c>
      <c r="CQ84" s="105">
        <f t="shared" si="135"/>
        <v>0</v>
      </c>
      <c r="CR84" s="105">
        <f t="shared" si="136"/>
        <v>0</v>
      </c>
      <c r="CS84" s="105">
        <f t="shared" si="137"/>
        <v>0</v>
      </c>
      <c r="CT84" s="105">
        <f t="shared" si="138"/>
        <v>0</v>
      </c>
      <c r="CU84" s="105">
        <f t="shared" si="139"/>
        <v>0</v>
      </c>
      <c r="CV84" s="105">
        <f t="shared" si="140"/>
        <v>0</v>
      </c>
      <c r="CW84" s="105">
        <f t="shared" si="141"/>
        <v>0</v>
      </c>
      <c r="CX84" s="105">
        <f t="shared" si="142"/>
        <v>0</v>
      </c>
      <c r="CY84" s="105">
        <f t="shared" si="143"/>
        <v>0</v>
      </c>
      <c r="CZ84" s="105">
        <f t="shared" si="144"/>
        <v>0</v>
      </c>
      <c r="DA84" s="105">
        <f t="shared" si="145"/>
        <v>0</v>
      </c>
      <c r="DB84" s="105">
        <f t="shared" si="146"/>
        <v>0</v>
      </c>
      <c r="DC84" s="105">
        <f t="shared" si="147"/>
        <v>0</v>
      </c>
      <c r="DD84" s="105">
        <f t="shared" si="148"/>
        <v>0</v>
      </c>
      <c r="DE84" s="105">
        <f t="shared" si="149"/>
        <v>0</v>
      </c>
      <c r="DF84" s="105">
        <f t="shared" si="150"/>
        <v>0</v>
      </c>
      <c r="DG84" s="105">
        <f t="shared" si="151"/>
        <v>0</v>
      </c>
      <c r="DH84" s="105">
        <f t="shared" si="152"/>
        <v>0</v>
      </c>
      <c r="DI84" s="105">
        <f t="shared" si="153"/>
        <v>0</v>
      </c>
      <c r="DJ84" s="105">
        <f t="shared" si="154"/>
        <v>0</v>
      </c>
      <c r="DK84" s="105">
        <f t="shared" si="155"/>
        <v>0</v>
      </c>
      <c r="DL84" s="105">
        <f t="shared" si="156"/>
        <v>0</v>
      </c>
      <c r="DM84" s="105">
        <f t="shared" si="157"/>
        <v>0</v>
      </c>
      <c r="DN84" s="105">
        <f t="shared" si="158"/>
        <v>0</v>
      </c>
      <c r="DO84" s="105">
        <f t="shared" si="159"/>
        <v>0</v>
      </c>
      <c r="DP84" s="105">
        <f t="shared" si="160"/>
        <v>0</v>
      </c>
      <c r="DQ84" s="105">
        <f t="shared" si="161"/>
        <v>0</v>
      </c>
      <c r="DR84" s="105">
        <f t="shared" si="162"/>
        <v>0</v>
      </c>
      <c r="DS84" s="105">
        <f t="shared" si="163"/>
        <v>0</v>
      </c>
    </row>
    <row r="85" spans="10:123" x14ac:dyDescent="0.3">
      <c r="J85" s="16" t="str">
        <f>'6. Patients'!C63</f>
        <v/>
      </c>
      <c r="K85" s="16"/>
      <c r="L85" s="208" t="e">
        <f t="shared" si="90"/>
        <v>#VALUE!</v>
      </c>
      <c r="M85" s="208" t="e">
        <f t="shared" si="91"/>
        <v>#VALUE!</v>
      </c>
      <c r="N85" s="208" t="e">
        <f t="shared" si="92"/>
        <v>#VALUE!</v>
      </c>
      <c r="O85" s="208" t="e">
        <f t="shared" si="93"/>
        <v>#VALUE!</v>
      </c>
      <c r="P85" s="208" t="e">
        <f t="shared" si="94"/>
        <v>#VALUE!</v>
      </c>
      <c r="Q85" s="208" t="e">
        <f t="shared" si="95"/>
        <v>#VALUE!</v>
      </c>
      <c r="R85" s="208" t="e">
        <f t="shared" si="96"/>
        <v>#VALUE!</v>
      </c>
      <c r="S85" s="208" t="e">
        <f t="shared" si="97"/>
        <v>#VALUE!</v>
      </c>
      <c r="T85" s="208" t="e">
        <f t="shared" si="98"/>
        <v>#VALUE!</v>
      </c>
      <c r="U85" s="208" t="e">
        <f t="shared" si="99"/>
        <v>#VALUE!</v>
      </c>
      <c r="V85" s="208" t="e">
        <f t="shared" si="100"/>
        <v>#VALUE!</v>
      </c>
      <c r="W85" s="208" t="e">
        <f t="shared" si="101"/>
        <v>#VALUE!</v>
      </c>
      <c r="X85" s="208" t="e">
        <f t="shared" si="102"/>
        <v>#VALUE!</v>
      </c>
      <c r="Y85" s="208" t="e">
        <f t="shared" si="103"/>
        <v>#VALUE!</v>
      </c>
      <c r="Z85" s="208" t="e">
        <f t="shared" si="104"/>
        <v>#VALUE!</v>
      </c>
      <c r="AA85" s="208" t="e">
        <f t="shared" si="105"/>
        <v>#VALUE!</v>
      </c>
      <c r="AB85" s="208" t="e">
        <f t="shared" si="106"/>
        <v>#VALUE!</v>
      </c>
      <c r="AC85" s="208" t="e">
        <f t="shared" si="107"/>
        <v>#VALUE!</v>
      </c>
      <c r="AD85" s="208" t="e">
        <f t="shared" si="108"/>
        <v>#VALUE!</v>
      </c>
      <c r="AE85" s="208" t="e">
        <f t="shared" si="109"/>
        <v>#VALUE!</v>
      </c>
      <c r="AF85" s="208" t="e">
        <f t="shared" si="110"/>
        <v>#VALUE!</v>
      </c>
      <c r="AG85" s="208" t="e">
        <f t="shared" si="111"/>
        <v>#VALUE!</v>
      </c>
      <c r="AH85" s="208" t="e">
        <f t="shared" si="112"/>
        <v>#VALUE!</v>
      </c>
      <c r="AI85" s="208" t="e">
        <f t="shared" si="113"/>
        <v>#VALUE!</v>
      </c>
      <c r="AJ85" s="208" t="e">
        <f t="shared" si="114"/>
        <v>#VALUE!</v>
      </c>
      <c r="AK85" s="208" t="e">
        <f t="shared" si="115"/>
        <v>#VALUE!</v>
      </c>
      <c r="AL85" s="208" t="e">
        <f t="shared" si="116"/>
        <v>#VALUE!</v>
      </c>
      <c r="AM85" s="208" t="e">
        <f t="shared" si="117"/>
        <v>#VALUE!</v>
      </c>
      <c r="AN85" s="208" t="e">
        <f t="shared" si="118"/>
        <v>#VALUE!</v>
      </c>
      <c r="AO85" s="208" t="e">
        <f t="shared" si="119"/>
        <v>#VALUE!</v>
      </c>
      <c r="AP85" s="208" t="e">
        <f t="shared" si="120"/>
        <v>#VALUE!</v>
      </c>
      <c r="AQ85" s="208" t="e">
        <f t="shared" si="121"/>
        <v>#VALUE!</v>
      </c>
      <c r="AR85" s="208" t="e">
        <f t="shared" si="122"/>
        <v>#VALUE!</v>
      </c>
      <c r="AS85" s="208" t="e">
        <f t="shared" si="123"/>
        <v>#VALUE!</v>
      </c>
      <c r="AT85" s="208" t="e">
        <f t="shared" si="124"/>
        <v>#VALUE!</v>
      </c>
      <c r="AU85" s="208" t="e">
        <f t="shared" si="125"/>
        <v>#VALUE!</v>
      </c>
      <c r="AW85" s="16" t="str">
        <f t="shared" si="126"/>
        <v/>
      </c>
      <c r="AX85" s="105" t="e">
        <f>-MIN(SUMPRODUCT(--($E$9:$E$28&lt;=AX$33),--($B$9:$B$28=$J$65),--($F$9:$F$28&gt;=AX$33),--($C$9:$C$28=$AW85),$H$9:$H$28,K$9:K$28),VLOOKUP($AW85,'6. Patients'!$C$44:$AQ$73,COLUMNS('6. Patients'!$C$9:G$9),0))</f>
        <v>#VALUE!</v>
      </c>
      <c r="AY85" s="105" t="e">
        <f>-MIN(SUMPRODUCT(--($E$9:$E$28&lt;=AY$33),--($B$9:$B$28=$J$65),--($F$9:$F$28&gt;=AY$33),--($C$9:$C$28=$AW85),$H$9:$H$28,L$9:L$28),VLOOKUP($AW85,'6. Patients'!$C$44:$AQ$73,COLUMNS('6. Patients'!$C$9:H$9),0))</f>
        <v>#VALUE!</v>
      </c>
      <c r="AZ85" s="105" t="e">
        <f>-MIN(SUMPRODUCT(--($E$9:$E$28&lt;=AZ$33),--($B$9:$B$28=$J$65),--($F$9:$F$28&gt;=AZ$33),--($C$9:$C$28=$AW85),$H$9:$H$28,M$9:M$28),VLOOKUP($AW85,'6. Patients'!$C$44:$AQ$73,COLUMNS('6. Patients'!$C$9:I$9),0))</f>
        <v>#VALUE!</v>
      </c>
      <c r="BA85" s="105" t="e">
        <f>-MIN(SUMPRODUCT(--($E$9:$E$28&lt;=BA$33),--($B$9:$B$28=$J$65),--($F$9:$F$28&gt;=BA$33),--($C$9:$C$28=$AW85),$H$9:$H$28,N$9:N$28),VLOOKUP($AW85,'6. Patients'!$C$44:$AQ$73,COLUMNS('6. Patients'!$C$9:J$9),0))</f>
        <v>#VALUE!</v>
      </c>
      <c r="BB85" s="105" t="e">
        <f>-MIN(SUMPRODUCT(--($E$9:$E$28&lt;=BB$33),--($B$9:$B$28=$J$65),--($F$9:$F$28&gt;=BB$33),--($C$9:$C$28=$AW85),$H$9:$H$28,O$9:O$28),VLOOKUP($AW85,'6. Patients'!$C$44:$AQ$73,COLUMNS('6. Patients'!$C$9:K$9),0))</f>
        <v>#VALUE!</v>
      </c>
      <c r="BC85" s="105" t="e">
        <f>-MIN(SUMPRODUCT(--($E$9:$E$28&lt;=BC$33),--($B$9:$B$28=$J$65),--($F$9:$F$28&gt;=BC$33),--($C$9:$C$28=$AW85),$H$9:$H$28,P$9:P$28),VLOOKUP($AW85,'6. Patients'!$C$44:$AQ$73,COLUMNS('6. Patients'!$C$9:L$9),0))</f>
        <v>#VALUE!</v>
      </c>
      <c r="BD85" s="105" t="e">
        <f>-MIN(SUMPRODUCT(--($E$9:$E$28&lt;=BD$33),--($B$9:$B$28=$J$65),--($F$9:$F$28&gt;=BD$33),--($C$9:$C$28=$AW85),$H$9:$H$28,Q$9:Q$28),VLOOKUP($AW85,'6. Patients'!$C$44:$AQ$73,COLUMNS('6. Patients'!$C$9:M$9),0))</f>
        <v>#VALUE!</v>
      </c>
      <c r="BE85" s="105" t="e">
        <f>-MIN(SUMPRODUCT(--($E$9:$E$28&lt;=BE$33),--($B$9:$B$28=$J$65),--($F$9:$F$28&gt;=BE$33),--($C$9:$C$28=$AW85),$H$9:$H$28,R$9:R$28),VLOOKUP($AW85,'6. Patients'!$C$44:$AQ$73,COLUMNS('6. Patients'!$C$9:N$9),0))</f>
        <v>#VALUE!</v>
      </c>
      <c r="BF85" s="105" t="e">
        <f>-MIN(SUMPRODUCT(--($E$9:$E$28&lt;=BF$33),--($B$9:$B$28=$J$65),--($F$9:$F$28&gt;=BF$33),--($C$9:$C$28=$AW85),$H$9:$H$28,S$9:S$28),VLOOKUP($AW85,'6. Patients'!$C$44:$AQ$73,COLUMNS('6. Patients'!$C$9:O$9),0))</f>
        <v>#VALUE!</v>
      </c>
      <c r="BG85" s="105" t="e">
        <f>-MIN(SUMPRODUCT(--($E$9:$E$28&lt;=BG$33),--($B$9:$B$28=$J$65),--($F$9:$F$28&gt;=BG$33),--($C$9:$C$28=$AW85),$H$9:$H$28,T$9:T$28),VLOOKUP($AW85,'6. Patients'!$C$44:$AQ$73,COLUMNS('6. Patients'!$C$9:P$9),0))</f>
        <v>#VALUE!</v>
      </c>
      <c r="BH85" s="105" t="e">
        <f>-MIN(SUMPRODUCT(--($E$9:$E$28&lt;=BH$33),--($B$9:$B$28=$J$65),--($F$9:$F$28&gt;=BH$33),--($C$9:$C$28=$AW85),$H$9:$H$28,U$9:U$28),VLOOKUP($AW85,'6. Patients'!$C$44:$AQ$73,COLUMNS('6. Patients'!$C$9:Q$9),0))</f>
        <v>#VALUE!</v>
      </c>
      <c r="BI85" s="105" t="e">
        <f>-MIN(SUMPRODUCT(--($E$9:$E$28&lt;=BI$33),--($B$9:$B$28=$J$65),--($F$9:$F$28&gt;=BI$33),--($C$9:$C$28=$AW85),$H$9:$H$28,V$9:V$28),VLOOKUP($AW85,'6. Patients'!$C$44:$AQ$73,COLUMNS('6. Patients'!$C$9:R$9),0))</f>
        <v>#VALUE!</v>
      </c>
      <c r="BJ85" s="105" t="e">
        <f>-MIN(SUMPRODUCT(--($E$9:$E$28&lt;=BJ$33),--($B$9:$B$28=$J$65),--($F$9:$F$28&gt;=BJ$33),--($C$9:$C$28=$AW85),$H$9:$H$28,W$9:W$28),VLOOKUP($AW85,'6. Patients'!$C$44:$AQ$73,COLUMNS('6. Patients'!$C$9:S$9),0))</f>
        <v>#VALUE!</v>
      </c>
      <c r="BK85" s="105" t="e">
        <f>-MIN(SUMPRODUCT(--($E$9:$E$28&lt;=BK$33),--($B$9:$B$28=$J$65),--($F$9:$F$28&gt;=BK$33),--($C$9:$C$28=$AW85),$H$9:$H$28,X$9:X$28),VLOOKUP($AW85,'6. Patients'!$C$44:$AQ$73,COLUMNS('6. Patients'!$C$9:T$9),0))</f>
        <v>#VALUE!</v>
      </c>
      <c r="BL85" s="105" t="e">
        <f>-MIN(SUMPRODUCT(--($E$9:$E$28&lt;=BL$33),--($B$9:$B$28=$J$65),--($F$9:$F$28&gt;=BL$33),--($C$9:$C$28=$AW85),$H$9:$H$28,Y$9:Y$28),VLOOKUP($AW85,'6. Patients'!$C$44:$AQ$73,COLUMNS('6. Patients'!$C$9:U$9),0))</f>
        <v>#VALUE!</v>
      </c>
      <c r="BM85" s="105" t="e">
        <f>-MIN(SUMPRODUCT(--($E$9:$E$28&lt;=BM$33),--($B$9:$B$28=$J$65),--($F$9:$F$28&gt;=BM$33),--($C$9:$C$28=$AW85),$H$9:$H$28,Z$9:Z$28),VLOOKUP($AW85,'6. Patients'!$C$44:$AQ$73,COLUMNS('6. Patients'!$C$9:V$9),0))</f>
        <v>#VALUE!</v>
      </c>
      <c r="BN85" s="105" t="e">
        <f>-MIN(SUMPRODUCT(--($E$9:$E$28&lt;=BN$33),--($B$9:$B$28=$J$65),--($F$9:$F$28&gt;=BN$33),--($C$9:$C$28=$AW85),$H$9:$H$28,AA$9:AA$28),VLOOKUP($AW85,'6. Patients'!$C$44:$AQ$73,COLUMNS('6. Patients'!$C$9:W$9),0))</f>
        <v>#VALUE!</v>
      </c>
      <c r="BO85" s="105" t="e">
        <f>-MIN(SUMPRODUCT(--($E$9:$E$28&lt;=BO$33),--($B$9:$B$28=$J$65),--($F$9:$F$28&gt;=BO$33),--($C$9:$C$28=$AW85),$H$9:$H$28,AB$9:AB$28),VLOOKUP($AW85,'6. Patients'!$C$44:$AQ$73,COLUMNS('6. Patients'!$C$9:X$9),0))</f>
        <v>#VALUE!</v>
      </c>
      <c r="BP85" s="105" t="e">
        <f>-MIN(SUMPRODUCT(--($E$9:$E$28&lt;=BP$33),--($B$9:$B$28=$J$65),--($F$9:$F$28&gt;=BP$33),--($C$9:$C$28=$AW85),$H$9:$H$28,AC$9:AC$28),VLOOKUP($AW85,'6. Patients'!$C$44:$AQ$73,COLUMNS('6. Patients'!$C$9:Y$9),0))</f>
        <v>#VALUE!</v>
      </c>
      <c r="BQ85" s="105" t="e">
        <f>-MIN(SUMPRODUCT(--($E$9:$E$28&lt;=BQ$33),--($B$9:$B$28=$J$65),--($F$9:$F$28&gt;=BQ$33),--($C$9:$C$28=$AW85),$H$9:$H$28,AD$9:AD$28),VLOOKUP($AW85,'6. Patients'!$C$44:$AQ$73,COLUMNS('6. Patients'!$C$9:Z$9),0))</f>
        <v>#VALUE!</v>
      </c>
      <c r="BR85" s="105" t="e">
        <f>-MIN(SUMPRODUCT(--($E$9:$E$28&lt;=BR$33),--($B$9:$B$28=$J$65),--($F$9:$F$28&gt;=BR$33),--($C$9:$C$28=$AW85),$H$9:$H$28,AE$9:AE$28),VLOOKUP($AW85,'6. Patients'!$C$44:$AQ$73,COLUMNS('6. Patients'!$C$9:AA$9),0))</f>
        <v>#VALUE!</v>
      </c>
      <c r="BS85" s="105" t="e">
        <f>-MIN(SUMPRODUCT(--($E$9:$E$28&lt;=BS$33),--($B$9:$B$28=$J$65),--($F$9:$F$28&gt;=BS$33),--($C$9:$C$28=$AW85),$H$9:$H$28,AF$9:AF$28),VLOOKUP($AW85,'6. Patients'!$C$44:$AQ$73,COLUMNS('6. Patients'!$C$9:AB$9),0))</f>
        <v>#VALUE!</v>
      </c>
      <c r="BT85" s="105" t="e">
        <f>-MIN(SUMPRODUCT(--($E$9:$E$28&lt;=BT$33),--($B$9:$B$28=$J$65),--($F$9:$F$28&gt;=BT$33),--($C$9:$C$28=$AW85),$H$9:$H$28,AG$9:AG$28),VLOOKUP($AW85,'6. Patients'!$C$44:$AQ$73,COLUMNS('6. Patients'!$C$9:AC$9),0))</f>
        <v>#VALUE!</v>
      </c>
      <c r="BU85" s="105" t="e">
        <f>-MIN(SUMPRODUCT(--($E$9:$E$28&lt;=BU$33),--($B$9:$B$28=$J$65),--($F$9:$F$28&gt;=BU$33),--($C$9:$C$28=$AW85),$H$9:$H$28,AH$9:AH$28),VLOOKUP($AW85,'6. Patients'!$C$44:$AQ$73,COLUMNS('6. Patients'!$C$9:AD$9),0))</f>
        <v>#VALUE!</v>
      </c>
      <c r="BV85" s="105" t="e">
        <f>-MIN(SUMPRODUCT(--($E$9:$E$28&lt;=BV$33),--($B$9:$B$28=$J$65),--($F$9:$F$28&gt;=BV$33),--($C$9:$C$28=$AW85),$H$9:$H$28,AI$9:AI$28),VLOOKUP($AW85,'6. Patients'!$C$44:$AQ$73,COLUMNS('6. Patients'!$C$9:AE$9),0))</f>
        <v>#VALUE!</v>
      </c>
      <c r="BW85" s="105" t="e">
        <f>-MIN(SUMPRODUCT(--($E$9:$E$28&lt;=BW$33),--($B$9:$B$28=$J$65),--($F$9:$F$28&gt;=BW$33),--($C$9:$C$28=$AW85),$H$9:$H$28,AJ$9:AJ$28),VLOOKUP($AW85,'6. Patients'!$C$44:$AQ$73,COLUMNS('6. Patients'!$C$9:AF$9),0))</f>
        <v>#VALUE!</v>
      </c>
      <c r="BX85" s="105" t="e">
        <f>-MIN(SUMPRODUCT(--($E$9:$E$28&lt;=BX$33),--($B$9:$B$28=$J$65),--($F$9:$F$28&gt;=BX$33),--($C$9:$C$28=$AW85),$H$9:$H$28,AK$9:AK$28),VLOOKUP($AW85,'6. Patients'!$C$44:$AQ$73,COLUMNS('6. Patients'!$C$9:AG$9),0))</f>
        <v>#VALUE!</v>
      </c>
      <c r="BY85" s="105" t="e">
        <f>-MIN(SUMPRODUCT(--($E$9:$E$28&lt;=BY$33),--($B$9:$B$28=$J$65),--($F$9:$F$28&gt;=BY$33),--($C$9:$C$28=$AW85),$H$9:$H$28,AL$9:AL$28),VLOOKUP($AW85,'6. Patients'!$C$44:$AQ$73,COLUMNS('6. Patients'!$C$9:AH$9),0))</f>
        <v>#VALUE!</v>
      </c>
      <c r="BZ85" s="105" t="e">
        <f>-MIN(SUMPRODUCT(--($E$9:$E$28&lt;=BZ$33),--($B$9:$B$28=$J$65),--($F$9:$F$28&gt;=BZ$33),--($C$9:$C$28=$AW85),$H$9:$H$28,AM$9:AM$28),VLOOKUP($AW85,'6. Patients'!$C$44:$AQ$73,COLUMNS('6. Patients'!$C$9:AI$9),0))</f>
        <v>#VALUE!</v>
      </c>
      <c r="CA85" s="105" t="e">
        <f>-MIN(SUMPRODUCT(--($E$9:$E$28&lt;=CA$33),--($B$9:$B$28=$J$65),--($F$9:$F$28&gt;=CA$33),--($C$9:$C$28=$AW85),$H$9:$H$28,AN$9:AN$28),VLOOKUP($AW85,'6. Patients'!$C$44:$AQ$73,COLUMNS('6. Patients'!$C$9:AJ$9),0))</f>
        <v>#VALUE!</v>
      </c>
      <c r="CB85" s="105" t="e">
        <f>-MIN(SUMPRODUCT(--($E$9:$E$28&lt;=CB$33),--($B$9:$B$28=$J$65),--($F$9:$F$28&gt;=CB$33),--($C$9:$C$28=$AW85),$H$9:$H$28,AO$9:AO$28),VLOOKUP($AW85,'6. Patients'!$C$44:$AQ$73,COLUMNS('6. Patients'!$C$9:AK$9),0))</f>
        <v>#VALUE!</v>
      </c>
      <c r="CC85" s="105" t="e">
        <f>-MIN(SUMPRODUCT(--($E$9:$E$28&lt;=CC$33),--($B$9:$B$28=$J$65),--($F$9:$F$28&gt;=CC$33),--($C$9:$C$28=$AW85),$H$9:$H$28,AP$9:AP$28),VLOOKUP($AW85,'6. Patients'!$C$44:$AQ$73,COLUMNS('6. Patients'!$C$9:AL$9),0))</f>
        <v>#VALUE!</v>
      </c>
      <c r="CD85" s="105" t="e">
        <f>-MIN(SUMPRODUCT(--($E$9:$E$28&lt;=CD$33),--($B$9:$B$28=$J$65),--($F$9:$F$28&gt;=CD$33),--($C$9:$C$28=$AW85),$H$9:$H$28,AQ$9:AQ$28),VLOOKUP($AW85,'6. Patients'!$C$44:$AQ$73,COLUMNS('6. Patients'!$C$9:AM$9),0))</f>
        <v>#VALUE!</v>
      </c>
      <c r="CE85" s="105" t="e">
        <f>-MIN(SUMPRODUCT(--($E$9:$E$28&lt;=CE$33),--($B$9:$B$28=$J$65),--($F$9:$F$28&gt;=CE$33),--($C$9:$C$28=$AW85),$H$9:$H$28,AR$9:AR$28),VLOOKUP($AW85,'6. Patients'!$C$44:$AQ$73,COLUMNS('6. Patients'!$C$9:AN$9),0))</f>
        <v>#VALUE!</v>
      </c>
      <c r="CF85" s="105" t="e">
        <f>-MIN(SUMPRODUCT(--($E$9:$E$28&lt;=CF$33),--($B$9:$B$28=$J$65),--($F$9:$F$28&gt;=CF$33),--($C$9:$C$28=$AW85),$H$9:$H$28,AS$9:AS$28),VLOOKUP($AW85,'6. Patients'!$C$44:$AQ$73,COLUMNS('6. Patients'!$C$9:AO$9),0))</f>
        <v>#VALUE!</v>
      </c>
      <c r="CG85" s="105" t="e">
        <f>-MIN(SUMPRODUCT(--($E$9:$E$28&lt;=CG$33),--($B$9:$B$28=$J$65),--($F$9:$F$28&gt;=CG$33),--($C$9:$C$28=$AW85),$H$9:$H$28,AT$9:AT$28),VLOOKUP($AW85,'6. Patients'!$C$44:$AQ$73,COLUMNS('6. Patients'!$C$9:AP$9),0))</f>
        <v>#VALUE!</v>
      </c>
      <c r="CI85" s="16" t="str">
        <f t="shared" si="127"/>
        <v/>
      </c>
      <c r="CJ85" s="105">
        <f t="shared" si="128"/>
        <v>0</v>
      </c>
      <c r="CK85" s="105">
        <f t="shared" si="129"/>
        <v>0</v>
      </c>
      <c r="CL85" s="105">
        <f t="shared" si="130"/>
        <v>0</v>
      </c>
      <c r="CM85" s="105">
        <f t="shared" si="131"/>
        <v>0</v>
      </c>
      <c r="CN85" s="105">
        <f t="shared" si="132"/>
        <v>0</v>
      </c>
      <c r="CO85" s="105">
        <f t="shared" si="133"/>
        <v>0</v>
      </c>
      <c r="CP85" s="105">
        <f t="shared" si="134"/>
        <v>0</v>
      </c>
      <c r="CQ85" s="105">
        <f t="shared" si="135"/>
        <v>0</v>
      </c>
      <c r="CR85" s="105">
        <f t="shared" si="136"/>
        <v>0</v>
      </c>
      <c r="CS85" s="105">
        <f t="shared" si="137"/>
        <v>0</v>
      </c>
      <c r="CT85" s="105">
        <f t="shared" si="138"/>
        <v>0</v>
      </c>
      <c r="CU85" s="105">
        <f t="shared" si="139"/>
        <v>0</v>
      </c>
      <c r="CV85" s="105">
        <f t="shared" si="140"/>
        <v>0</v>
      </c>
      <c r="CW85" s="105">
        <f t="shared" si="141"/>
        <v>0</v>
      </c>
      <c r="CX85" s="105">
        <f t="shared" si="142"/>
        <v>0</v>
      </c>
      <c r="CY85" s="105">
        <f t="shared" si="143"/>
        <v>0</v>
      </c>
      <c r="CZ85" s="105">
        <f t="shared" si="144"/>
        <v>0</v>
      </c>
      <c r="DA85" s="105">
        <f t="shared" si="145"/>
        <v>0</v>
      </c>
      <c r="DB85" s="105">
        <f t="shared" si="146"/>
        <v>0</v>
      </c>
      <c r="DC85" s="105">
        <f t="shared" si="147"/>
        <v>0</v>
      </c>
      <c r="DD85" s="105">
        <f t="shared" si="148"/>
        <v>0</v>
      </c>
      <c r="DE85" s="105">
        <f t="shared" si="149"/>
        <v>0</v>
      </c>
      <c r="DF85" s="105">
        <f t="shared" si="150"/>
        <v>0</v>
      </c>
      <c r="DG85" s="105">
        <f t="shared" si="151"/>
        <v>0</v>
      </c>
      <c r="DH85" s="105">
        <f t="shared" si="152"/>
        <v>0</v>
      </c>
      <c r="DI85" s="105">
        <f t="shared" si="153"/>
        <v>0</v>
      </c>
      <c r="DJ85" s="105">
        <f t="shared" si="154"/>
        <v>0</v>
      </c>
      <c r="DK85" s="105">
        <f t="shared" si="155"/>
        <v>0</v>
      </c>
      <c r="DL85" s="105">
        <f t="shared" si="156"/>
        <v>0</v>
      </c>
      <c r="DM85" s="105">
        <f t="shared" si="157"/>
        <v>0</v>
      </c>
      <c r="DN85" s="105">
        <f t="shared" si="158"/>
        <v>0</v>
      </c>
      <c r="DO85" s="105">
        <f t="shared" si="159"/>
        <v>0</v>
      </c>
      <c r="DP85" s="105">
        <f t="shared" si="160"/>
        <v>0</v>
      </c>
      <c r="DQ85" s="105">
        <f t="shared" si="161"/>
        <v>0</v>
      </c>
      <c r="DR85" s="105">
        <f t="shared" si="162"/>
        <v>0</v>
      </c>
      <c r="DS85" s="105">
        <f t="shared" si="163"/>
        <v>0</v>
      </c>
    </row>
    <row r="86" spans="10:123" x14ac:dyDescent="0.3">
      <c r="J86" s="16" t="str">
        <f>'6. Patients'!C64</f>
        <v/>
      </c>
      <c r="K86" s="16"/>
      <c r="L86" s="208" t="e">
        <f t="shared" si="90"/>
        <v>#VALUE!</v>
      </c>
      <c r="M86" s="208" t="e">
        <f t="shared" si="91"/>
        <v>#VALUE!</v>
      </c>
      <c r="N86" s="208" t="e">
        <f t="shared" si="92"/>
        <v>#VALUE!</v>
      </c>
      <c r="O86" s="208" t="e">
        <f t="shared" si="93"/>
        <v>#VALUE!</v>
      </c>
      <c r="P86" s="208" t="e">
        <f t="shared" si="94"/>
        <v>#VALUE!</v>
      </c>
      <c r="Q86" s="208" t="e">
        <f t="shared" si="95"/>
        <v>#VALUE!</v>
      </c>
      <c r="R86" s="208" t="e">
        <f t="shared" si="96"/>
        <v>#VALUE!</v>
      </c>
      <c r="S86" s="208" t="e">
        <f t="shared" si="97"/>
        <v>#VALUE!</v>
      </c>
      <c r="T86" s="208" t="e">
        <f t="shared" si="98"/>
        <v>#VALUE!</v>
      </c>
      <c r="U86" s="208" t="e">
        <f t="shared" si="99"/>
        <v>#VALUE!</v>
      </c>
      <c r="V86" s="208" t="e">
        <f t="shared" si="100"/>
        <v>#VALUE!</v>
      </c>
      <c r="W86" s="208" t="e">
        <f t="shared" si="101"/>
        <v>#VALUE!</v>
      </c>
      <c r="X86" s="208" t="e">
        <f t="shared" si="102"/>
        <v>#VALUE!</v>
      </c>
      <c r="Y86" s="208" t="e">
        <f t="shared" si="103"/>
        <v>#VALUE!</v>
      </c>
      <c r="Z86" s="208" t="e">
        <f t="shared" si="104"/>
        <v>#VALUE!</v>
      </c>
      <c r="AA86" s="208" t="e">
        <f t="shared" si="105"/>
        <v>#VALUE!</v>
      </c>
      <c r="AB86" s="208" t="e">
        <f t="shared" si="106"/>
        <v>#VALUE!</v>
      </c>
      <c r="AC86" s="208" t="e">
        <f t="shared" si="107"/>
        <v>#VALUE!</v>
      </c>
      <c r="AD86" s="208" t="e">
        <f t="shared" si="108"/>
        <v>#VALUE!</v>
      </c>
      <c r="AE86" s="208" t="e">
        <f t="shared" si="109"/>
        <v>#VALUE!</v>
      </c>
      <c r="AF86" s="208" t="e">
        <f t="shared" si="110"/>
        <v>#VALUE!</v>
      </c>
      <c r="AG86" s="208" t="e">
        <f t="shared" si="111"/>
        <v>#VALUE!</v>
      </c>
      <c r="AH86" s="208" t="e">
        <f t="shared" si="112"/>
        <v>#VALUE!</v>
      </c>
      <c r="AI86" s="208" t="e">
        <f t="shared" si="113"/>
        <v>#VALUE!</v>
      </c>
      <c r="AJ86" s="208" t="e">
        <f t="shared" si="114"/>
        <v>#VALUE!</v>
      </c>
      <c r="AK86" s="208" t="e">
        <f t="shared" si="115"/>
        <v>#VALUE!</v>
      </c>
      <c r="AL86" s="208" t="e">
        <f t="shared" si="116"/>
        <v>#VALUE!</v>
      </c>
      <c r="AM86" s="208" t="e">
        <f t="shared" si="117"/>
        <v>#VALUE!</v>
      </c>
      <c r="AN86" s="208" t="e">
        <f t="shared" si="118"/>
        <v>#VALUE!</v>
      </c>
      <c r="AO86" s="208" t="e">
        <f t="shared" si="119"/>
        <v>#VALUE!</v>
      </c>
      <c r="AP86" s="208" t="e">
        <f t="shared" si="120"/>
        <v>#VALUE!</v>
      </c>
      <c r="AQ86" s="208" t="e">
        <f t="shared" si="121"/>
        <v>#VALUE!</v>
      </c>
      <c r="AR86" s="208" t="e">
        <f t="shared" si="122"/>
        <v>#VALUE!</v>
      </c>
      <c r="AS86" s="208" t="e">
        <f t="shared" si="123"/>
        <v>#VALUE!</v>
      </c>
      <c r="AT86" s="208" t="e">
        <f t="shared" si="124"/>
        <v>#VALUE!</v>
      </c>
      <c r="AU86" s="208" t="e">
        <f t="shared" si="125"/>
        <v>#VALUE!</v>
      </c>
      <c r="AW86" s="16" t="str">
        <f t="shared" si="126"/>
        <v/>
      </c>
      <c r="AX86" s="105" t="e">
        <f>-MIN(SUMPRODUCT(--($E$9:$E$28&lt;=AX$33),--($B$9:$B$28=$J$65),--($F$9:$F$28&gt;=AX$33),--($C$9:$C$28=$AW86),$H$9:$H$28,K$9:K$28),VLOOKUP($AW86,'6. Patients'!$C$44:$AQ$73,COLUMNS('6. Patients'!$C$9:G$9),0))</f>
        <v>#VALUE!</v>
      </c>
      <c r="AY86" s="105" t="e">
        <f>-MIN(SUMPRODUCT(--($E$9:$E$28&lt;=AY$33),--($B$9:$B$28=$J$65),--($F$9:$F$28&gt;=AY$33),--($C$9:$C$28=$AW86),$H$9:$H$28,L$9:L$28),VLOOKUP($AW86,'6. Patients'!$C$44:$AQ$73,COLUMNS('6. Patients'!$C$9:H$9),0))</f>
        <v>#VALUE!</v>
      </c>
      <c r="AZ86" s="105" t="e">
        <f>-MIN(SUMPRODUCT(--($E$9:$E$28&lt;=AZ$33),--($B$9:$B$28=$J$65),--($F$9:$F$28&gt;=AZ$33),--($C$9:$C$28=$AW86),$H$9:$H$28,M$9:M$28),VLOOKUP($AW86,'6. Patients'!$C$44:$AQ$73,COLUMNS('6. Patients'!$C$9:I$9),0))</f>
        <v>#VALUE!</v>
      </c>
      <c r="BA86" s="105" t="e">
        <f>-MIN(SUMPRODUCT(--($E$9:$E$28&lt;=BA$33),--($B$9:$B$28=$J$65),--($F$9:$F$28&gt;=BA$33),--($C$9:$C$28=$AW86),$H$9:$H$28,N$9:N$28),VLOOKUP($AW86,'6. Patients'!$C$44:$AQ$73,COLUMNS('6. Patients'!$C$9:J$9),0))</f>
        <v>#VALUE!</v>
      </c>
      <c r="BB86" s="105" t="e">
        <f>-MIN(SUMPRODUCT(--($E$9:$E$28&lt;=BB$33),--($B$9:$B$28=$J$65),--($F$9:$F$28&gt;=BB$33),--($C$9:$C$28=$AW86),$H$9:$H$28,O$9:O$28),VLOOKUP($AW86,'6. Patients'!$C$44:$AQ$73,COLUMNS('6. Patients'!$C$9:K$9),0))</f>
        <v>#VALUE!</v>
      </c>
      <c r="BC86" s="105" t="e">
        <f>-MIN(SUMPRODUCT(--($E$9:$E$28&lt;=BC$33),--($B$9:$B$28=$J$65),--($F$9:$F$28&gt;=BC$33),--($C$9:$C$28=$AW86),$H$9:$H$28,P$9:P$28),VLOOKUP($AW86,'6. Patients'!$C$44:$AQ$73,COLUMNS('6. Patients'!$C$9:L$9),0))</f>
        <v>#VALUE!</v>
      </c>
      <c r="BD86" s="105" t="e">
        <f>-MIN(SUMPRODUCT(--($E$9:$E$28&lt;=BD$33),--($B$9:$B$28=$J$65),--($F$9:$F$28&gt;=BD$33),--($C$9:$C$28=$AW86),$H$9:$H$28,Q$9:Q$28),VLOOKUP($AW86,'6. Patients'!$C$44:$AQ$73,COLUMNS('6. Patients'!$C$9:M$9),0))</f>
        <v>#VALUE!</v>
      </c>
      <c r="BE86" s="105" t="e">
        <f>-MIN(SUMPRODUCT(--($E$9:$E$28&lt;=BE$33),--($B$9:$B$28=$J$65),--($F$9:$F$28&gt;=BE$33),--($C$9:$C$28=$AW86),$H$9:$H$28,R$9:R$28),VLOOKUP($AW86,'6. Patients'!$C$44:$AQ$73,COLUMNS('6. Patients'!$C$9:N$9),0))</f>
        <v>#VALUE!</v>
      </c>
      <c r="BF86" s="105" t="e">
        <f>-MIN(SUMPRODUCT(--($E$9:$E$28&lt;=BF$33),--($B$9:$B$28=$J$65),--($F$9:$F$28&gt;=BF$33),--($C$9:$C$28=$AW86),$H$9:$H$28,S$9:S$28),VLOOKUP($AW86,'6. Patients'!$C$44:$AQ$73,COLUMNS('6. Patients'!$C$9:O$9),0))</f>
        <v>#VALUE!</v>
      </c>
      <c r="BG86" s="105" t="e">
        <f>-MIN(SUMPRODUCT(--($E$9:$E$28&lt;=BG$33),--($B$9:$B$28=$J$65),--($F$9:$F$28&gt;=BG$33),--($C$9:$C$28=$AW86),$H$9:$H$28,T$9:T$28),VLOOKUP($AW86,'6. Patients'!$C$44:$AQ$73,COLUMNS('6. Patients'!$C$9:P$9),0))</f>
        <v>#VALUE!</v>
      </c>
      <c r="BH86" s="105" t="e">
        <f>-MIN(SUMPRODUCT(--($E$9:$E$28&lt;=BH$33),--($B$9:$B$28=$J$65),--($F$9:$F$28&gt;=BH$33),--($C$9:$C$28=$AW86),$H$9:$H$28,U$9:U$28),VLOOKUP($AW86,'6. Patients'!$C$44:$AQ$73,COLUMNS('6. Patients'!$C$9:Q$9),0))</f>
        <v>#VALUE!</v>
      </c>
      <c r="BI86" s="105" t="e">
        <f>-MIN(SUMPRODUCT(--($E$9:$E$28&lt;=BI$33),--($B$9:$B$28=$J$65),--($F$9:$F$28&gt;=BI$33),--($C$9:$C$28=$AW86),$H$9:$H$28,V$9:V$28),VLOOKUP($AW86,'6. Patients'!$C$44:$AQ$73,COLUMNS('6. Patients'!$C$9:R$9),0))</f>
        <v>#VALUE!</v>
      </c>
      <c r="BJ86" s="105" t="e">
        <f>-MIN(SUMPRODUCT(--($E$9:$E$28&lt;=BJ$33),--($B$9:$B$28=$J$65),--($F$9:$F$28&gt;=BJ$33),--($C$9:$C$28=$AW86),$H$9:$H$28,W$9:W$28),VLOOKUP($AW86,'6. Patients'!$C$44:$AQ$73,COLUMNS('6. Patients'!$C$9:S$9),0))</f>
        <v>#VALUE!</v>
      </c>
      <c r="BK86" s="105" t="e">
        <f>-MIN(SUMPRODUCT(--($E$9:$E$28&lt;=BK$33),--($B$9:$B$28=$J$65),--($F$9:$F$28&gt;=BK$33),--($C$9:$C$28=$AW86),$H$9:$H$28,X$9:X$28),VLOOKUP($AW86,'6. Patients'!$C$44:$AQ$73,COLUMNS('6. Patients'!$C$9:T$9),0))</f>
        <v>#VALUE!</v>
      </c>
      <c r="BL86" s="105" t="e">
        <f>-MIN(SUMPRODUCT(--($E$9:$E$28&lt;=BL$33),--($B$9:$B$28=$J$65),--($F$9:$F$28&gt;=BL$33),--($C$9:$C$28=$AW86),$H$9:$H$28,Y$9:Y$28),VLOOKUP($AW86,'6. Patients'!$C$44:$AQ$73,COLUMNS('6. Patients'!$C$9:U$9),0))</f>
        <v>#VALUE!</v>
      </c>
      <c r="BM86" s="105" t="e">
        <f>-MIN(SUMPRODUCT(--($E$9:$E$28&lt;=BM$33),--($B$9:$B$28=$J$65),--($F$9:$F$28&gt;=BM$33),--($C$9:$C$28=$AW86),$H$9:$H$28,Z$9:Z$28),VLOOKUP($AW86,'6. Patients'!$C$44:$AQ$73,COLUMNS('6. Patients'!$C$9:V$9),0))</f>
        <v>#VALUE!</v>
      </c>
      <c r="BN86" s="105" t="e">
        <f>-MIN(SUMPRODUCT(--($E$9:$E$28&lt;=BN$33),--($B$9:$B$28=$J$65),--($F$9:$F$28&gt;=BN$33),--($C$9:$C$28=$AW86),$H$9:$H$28,AA$9:AA$28),VLOOKUP($AW86,'6. Patients'!$C$44:$AQ$73,COLUMNS('6. Patients'!$C$9:W$9),0))</f>
        <v>#VALUE!</v>
      </c>
      <c r="BO86" s="105" t="e">
        <f>-MIN(SUMPRODUCT(--($E$9:$E$28&lt;=BO$33),--($B$9:$B$28=$J$65),--($F$9:$F$28&gt;=BO$33),--($C$9:$C$28=$AW86),$H$9:$H$28,AB$9:AB$28),VLOOKUP($AW86,'6. Patients'!$C$44:$AQ$73,COLUMNS('6. Patients'!$C$9:X$9),0))</f>
        <v>#VALUE!</v>
      </c>
      <c r="BP86" s="105" t="e">
        <f>-MIN(SUMPRODUCT(--($E$9:$E$28&lt;=BP$33),--($B$9:$B$28=$J$65),--($F$9:$F$28&gt;=BP$33),--($C$9:$C$28=$AW86),$H$9:$H$28,AC$9:AC$28),VLOOKUP($AW86,'6. Patients'!$C$44:$AQ$73,COLUMNS('6. Patients'!$C$9:Y$9),0))</f>
        <v>#VALUE!</v>
      </c>
      <c r="BQ86" s="105" t="e">
        <f>-MIN(SUMPRODUCT(--($E$9:$E$28&lt;=BQ$33),--($B$9:$B$28=$J$65),--($F$9:$F$28&gt;=BQ$33),--($C$9:$C$28=$AW86),$H$9:$H$28,AD$9:AD$28),VLOOKUP($AW86,'6. Patients'!$C$44:$AQ$73,COLUMNS('6. Patients'!$C$9:Z$9),0))</f>
        <v>#VALUE!</v>
      </c>
      <c r="BR86" s="105" t="e">
        <f>-MIN(SUMPRODUCT(--($E$9:$E$28&lt;=BR$33),--($B$9:$B$28=$J$65),--($F$9:$F$28&gt;=BR$33),--($C$9:$C$28=$AW86),$H$9:$H$28,AE$9:AE$28),VLOOKUP($AW86,'6. Patients'!$C$44:$AQ$73,COLUMNS('6. Patients'!$C$9:AA$9),0))</f>
        <v>#VALUE!</v>
      </c>
      <c r="BS86" s="105" t="e">
        <f>-MIN(SUMPRODUCT(--($E$9:$E$28&lt;=BS$33),--($B$9:$B$28=$J$65),--($F$9:$F$28&gt;=BS$33),--($C$9:$C$28=$AW86),$H$9:$H$28,AF$9:AF$28),VLOOKUP($AW86,'6. Patients'!$C$44:$AQ$73,COLUMNS('6. Patients'!$C$9:AB$9),0))</f>
        <v>#VALUE!</v>
      </c>
      <c r="BT86" s="105" t="e">
        <f>-MIN(SUMPRODUCT(--($E$9:$E$28&lt;=BT$33),--($B$9:$B$28=$J$65),--($F$9:$F$28&gt;=BT$33),--($C$9:$C$28=$AW86),$H$9:$H$28,AG$9:AG$28),VLOOKUP($AW86,'6. Patients'!$C$44:$AQ$73,COLUMNS('6. Patients'!$C$9:AC$9),0))</f>
        <v>#VALUE!</v>
      </c>
      <c r="BU86" s="105" t="e">
        <f>-MIN(SUMPRODUCT(--($E$9:$E$28&lt;=BU$33),--($B$9:$B$28=$J$65),--($F$9:$F$28&gt;=BU$33),--($C$9:$C$28=$AW86),$H$9:$H$28,AH$9:AH$28),VLOOKUP($AW86,'6. Patients'!$C$44:$AQ$73,COLUMNS('6. Patients'!$C$9:AD$9),0))</f>
        <v>#VALUE!</v>
      </c>
      <c r="BV86" s="105" t="e">
        <f>-MIN(SUMPRODUCT(--($E$9:$E$28&lt;=BV$33),--($B$9:$B$28=$J$65),--($F$9:$F$28&gt;=BV$33),--($C$9:$C$28=$AW86),$H$9:$H$28,AI$9:AI$28),VLOOKUP($AW86,'6. Patients'!$C$44:$AQ$73,COLUMNS('6. Patients'!$C$9:AE$9),0))</f>
        <v>#VALUE!</v>
      </c>
      <c r="BW86" s="105" t="e">
        <f>-MIN(SUMPRODUCT(--($E$9:$E$28&lt;=BW$33),--($B$9:$B$28=$J$65),--($F$9:$F$28&gt;=BW$33),--($C$9:$C$28=$AW86),$H$9:$H$28,AJ$9:AJ$28),VLOOKUP($AW86,'6. Patients'!$C$44:$AQ$73,COLUMNS('6. Patients'!$C$9:AF$9),0))</f>
        <v>#VALUE!</v>
      </c>
      <c r="BX86" s="105" t="e">
        <f>-MIN(SUMPRODUCT(--($E$9:$E$28&lt;=BX$33),--($B$9:$B$28=$J$65),--($F$9:$F$28&gt;=BX$33),--($C$9:$C$28=$AW86),$H$9:$H$28,AK$9:AK$28),VLOOKUP($AW86,'6. Patients'!$C$44:$AQ$73,COLUMNS('6. Patients'!$C$9:AG$9),0))</f>
        <v>#VALUE!</v>
      </c>
      <c r="BY86" s="105" t="e">
        <f>-MIN(SUMPRODUCT(--($E$9:$E$28&lt;=BY$33),--($B$9:$B$28=$J$65),--($F$9:$F$28&gt;=BY$33),--($C$9:$C$28=$AW86),$H$9:$H$28,AL$9:AL$28),VLOOKUP($AW86,'6. Patients'!$C$44:$AQ$73,COLUMNS('6. Patients'!$C$9:AH$9),0))</f>
        <v>#VALUE!</v>
      </c>
      <c r="BZ86" s="105" t="e">
        <f>-MIN(SUMPRODUCT(--($E$9:$E$28&lt;=BZ$33),--($B$9:$B$28=$J$65),--($F$9:$F$28&gt;=BZ$33),--($C$9:$C$28=$AW86),$H$9:$H$28,AM$9:AM$28),VLOOKUP($AW86,'6. Patients'!$C$44:$AQ$73,COLUMNS('6. Patients'!$C$9:AI$9),0))</f>
        <v>#VALUE!</v>
      </c>
      <c r="CA86" s="105" t="e">
        <f>-MIN(SUMPRODUCT(--($E$9:$E$28&lt;=CA$33),--($B$9:$B$28=$J$65),--($F$9:$F$28&gt;=CA$33),--($C$9:$C$28=$AW86),$H$9:$H$28,AN$9:AN$28),VLOOKUP($AW86,'6. Patients'!$C$44:$AQ$73,COLUMNS('6. Patients'!$C$9:AJ$9),0))</f>
        <v>#VALUE!</v>
      </c>
      <c r="CB86" s="105" t="e">
        <f>-MIN(SUMPRODUCT(--($E$9:$E$28&lt;=CB$33),--($B$9:$B$28=$J$65),--($F$9:$F$28&gt;=CB$33),--($C$9:$C$28=$AW86),$H$9:$H$28,AO$9:AO$28),VLOOKUP($AW86,'6. Patients'!$C$44:$AQ$73,COLUMNS('6. Patients'!$C$9:AK$9),0))</f>
        <v>#VALUE!</v>
      </c>
      <c r="CC86" s="105" t="e">
        <f>-MIN(SUMPRODUCT(--($E$9:$E$28&lt;=CC$33),--($B$9:$B$28=$J$65),--($F$9:$F$28&gt;=CC$33),--($C$9:$C$28=$AW86),$H$9:$H$28,AP$9:AP$28),VLOOKUP($AW86,'6. Patients'!$C$44:$AQ$73,COLUMNS('6. Patients'!$C$9:AL$9),0))</f>
        <v>#VALUE!</v>
      </c>
      <c r="CD86" s="105" t="e">
        <f>-MIN(SUMPRODUCT(--($E$9:$E$28&lt;=CD$33),--($B$9:$B$28=$J$65),--($F$9:$F$28&gt;=CD$33),--($C$9:$C$28=$AW86),$H$9:$H$28,AQ$9:AQ$28),VLOOKUP($AW86,'6. Patients'!$C$44:$AQ$73,COLUMNS('6. Patients'!$C$9:AM$9),0))</f>
        <v>#VALUE!</v>
      </c>
      <c r="CE86" s="105" t="e">
        <f>-MIN(SUMPRODUCT(--($E$9:$E$28&lt;=CE$33),--($B$9:$B$28=$J$65),--($F$9:$F$28&gt;=CE$33),--($C$9:$C$28=$AW86),$H$9:$H$28,AR$9:AR$28),VLOOKUP($AW86,'6. Patients'!$C$44:$AQ$73,COLUMNS('6. Patients'!$C$9:AN$9),0))</f>
        <v>#VALUE!</v>
      </c>
      <c r="CF86" s="105" t="e">
        <f>-MIN(SUMPRODUCT(--($E$9:$E$28&lt;=CF$33),--($B$9:$B$28=$J$65),--($F$9:$F$28&gt;=CF$33),--($C$9:$C$28=$AW86),$H$9:$H$28,AS$9:AS$28),VLOOKUP($AW86,'6. Patients'!$C$44:$AQ$73,COLUMNS('6. Patients'!$C$9:AO$9),0))</f>
        <v>#VALUE!</v>
      </c>
      <c r="CG86" s="105" t="e">
        <f>-MIN(SUMPRODUCT(--($E$9:$E$28&lt;=CG$33),--($B$9:$B$28=$J$65),--($F$9:$F$28&gt;=CG$33),--($C$9:$C$28=$AW86),$H$9:$H$28,AT$9:AT$28),VLOOKUP($AW86,'6. Patients'!$C$44:$AQ$73,COLUMNS('6. Patients'!$C$9:AP$9),0))</f>
        <v>#VALUE!</v>
      </c>
      <c r="CI86" s="16" t="str">
        <f t="shared" si="127"/>
        <v/>
      </c>
      <c r="CJ86" s="105">
        <f t="shared" si="128"/>
        <v>0</v>
      </c>
      <c r="CK86" s="105">
        <f t="shared" si="129"/>
        <v>0</v>
      </c>
      <c r="CL86" s="105">
        <f t="shared" si="130"/>
        <v>0</v>
      </c>
      <c r="CM86" s="105">
        <f t="shared" si="131"/>
        <v>0</v>
      </c>
      <c r="CN86" s="105">
        <f t="shared" si="132"/>
        <v>0</v>
      </c>
      <c r="CO86" s="105">
        <f t="shared" si="133"/>
        <v>0</v>
      </c>
      <c r="CP86" s="105">
        <f t="shared" si="134"/>
        <v>0</v>
      </c>
      <c r="CQ86" s="105">
        <f t="shared" si="135"/>
        <v>0</v>
      </c>
      <c r="CR86" s="105">
        <f t="shared" si="136"/>
        <v>0</v>
      </c>
      <c r="CS86" s="105">
        <f t="shared" si="137"/>
        <v>0</v>
      </c>
      <c r="CT86" s="105">
        <f t="shared" si="138"/>
        <v>0</v>
      </c>
      <c r="CU86" s="105">
        <f t="shared" si="139"/>
        <v>0</v>
      </c>
      <c r="CV86" s="105">
        <f t="shared" si="140"/>
        <v>0</v>
      </c>
      <c r="CW86" s="105">
        <f t="shared" si="141"/>
        <v>0</v>
      </c>
      <c r="CX86" s="105">
        <f t="shared" si="142"/>
        <v>0</v>
      </c>
      <c r="CY86" s="105">
        <f t="shared" si="143"/>
        <v>0</v>
      </c>
      <c r="CZ86" s="105">
        <f t="shared" si="144"/>
        <v>0</v>
      </c>
      <c r="DA86" s="105">
        <f t="shared" si="145"/>
        <v>0</v>
      </c>
      <c r="DB86" s="105">
        <f t="shared" si="146"/>
        <v>0</v>
      </c>
      <c r="DC86" s="105">
        <f t="shared" si="147"/>
        <v>0</v>
      </c>
      <c r="DD86" s="105">
        <f t="shared" si="148"/>
        <v>0</v>
      </c>
      <c r="DE86" s="105">
        <f t="shared" si="149"/>
        <v>0</v>
      </c>
      <c r="DF86" s="105">
        <f t="shared" si="150"/>
        <v>0</v>
      </c>
      <c r="DG86" s="105">
        <f t="shared" si="151"/>
        <v>0</v>
      </c>
      <c r="DH86" s="105">
        <f t="shared" si="152"/>
        <v>0</v>
      </c>
      <c r="DI86" s="105">
        <f t="shared" si="153"/>
        <v>0</v>
      </c>
      <c r="DJ86" s="105">
        <f t="shared" si="154"/>
        <v>0</v>
      </c>
      <c r="DK86" s="105">
        <f t="shared" si="155"/>
        <v>0</v>
      </c>
      <c r="DL86" s="105">
        <f t="shared" si="156"/>
        <v>0</v>
      </c>
      <c r="DM86" s="105">
        <f t="shared" si="157"/>
        <v>0</v>
      </c>
      <c r="DN86" s="105">
        <f t="shared" si="158"/>
        <v>0</v>
      </c>
      <c r="DO86" s="105">
        <f t="shared" si="159"/>
        <v>0</v>
      </c>
      <c r="DP86" s="105">
        <f t="shared" si="160"/>
        <v>0</v>
      </c>
      <c r="DQ86" s="105">
        <f t="shared" si="161"/>
        <v>0</v>
      </c>
      <c r="DR86" s="105">
        <f t="shared" si="162"/>
        <v>0</v>
      </c>
      <c r="DS86" s="105">
        <f t="shared" si="163"/>
        <v>0</v>
      </c>
    </row>
    <row r="87" spans="10:123" x14ac:dyDescent="0.3">
      <c r="J87" s="16" t="str">
        <f>'6. Patients'!C65</f>
        <v/>
      </c>
      <c r="K87" s="16"/>
      <c r="L87" s="208" t="e">
        <f t="shared" si="90"/>
        <v>#VALUE!</v>
      </c>
      <c r="M87" s="208" t="e">
        <f t="shared" si="91"/>
        <v>#VALUE!</v>
      </c>
      <c r="N87" s="208" t="e">
        <f t="shared" si="92"/>
        <v>#VALUE!</v>
      </c>
      <c r="O87" s="208" t="e">
        <f t="shared" si="93"/>
        <v>#VALUE!</v>
      </c>
      <c r="P87" s="208" t="e">
        <f t="shared" si="94"/>
        <v>#VALUE!</v>
      </c>
      <c r="Q87" s="208" t="e">
        <f t="shared" si="95"/>
        <v>#VALUE!</v>
      </c>
      <c r="R87" s="208" t="e">
        <f t="shared" si="96"/>
        <v>#VALUE!</v>
      </c>
      <c r="S87" s="208" t="e">
        <f t="shared" si="97"/>
        <v>#VALUE!</v>
      </c>
      <c r="T87" s="208" t="e">
        <f t="shared" si="98"/>
        <v>#VALUE!</v>
      </c>
      <c r="U87" s="208" t="e">
        <f t="shared" si="99"/>
        <v>#VALUE!</v>
      </c>
      <c r="V87" s="208" t="e">
        <f t="shared" si="100"/>
        <v>#VALUE!</v>
      </c>
      <c r="W87" s="208" t="e">
        <f t="shared" si="101"/>
        <v>#VALUE!</v>
      </c>
      <c r="X87" s="208" t="e">
        <f t="shared" si="102"/>
        <v>#VALUE!</v>
      </c>
      <c r="Y87" s="208" t="e">
        <f t="shared" si="103"/>
        <v>#VALUE!</v>
      </c>
      <c r="Z87" s="208" t="e">
        <f t="shared" si="104"/>
        <v>#VALUE!</v>
      </c>
      <c r="AA87" s="208" t="e">
        <f t="shared" si="105"/>
        <v>#VALUE!</v>
      </c>
      <c r="AB87" s="208" t="e">
        <f t="shared" si="106"/>
        <v>#VALUE!</v>
      </c>
      <c r="AC87" s="208" t="e">
        <f t="shared" si="107"/>
        <v>#VALUE!</v>
      </c>
      <c r="AD87" s="208" t="e">
        <f t="shared" si="108"/>
        <v>#VALUE!</v>
      </c>
      <c r="AE87" s="208" t="e">
        <f t="shared" si="109"/>
        <v>#VALUE!</v>
      </c>
      <c r="AF87" s="208" t="e">
        <f t="shared" si="110"/>
        <v>#VALUE!</v>
      </c>
      <c r="AG87" s="208" t="e">
        <f t="shared" si="111"/>
        <v>#VALUE!</v>
      </c>
      <c r="AH87" s="208" t="e">
        <f t="shared" si="112"/>
        <v>#VALUE!</v>
      </c>
      <c r="AI87" s="208" t="e">
        <f t="shared" si="113"/>
        <v>#VALUE!</v>
      </c>
      <c r="AJ87" s="208" t="e">
        <f t="shared" si="114"/>
        <v>#VALUE!</v>
      </c>
      <c r="AK87" s="208" t="e">
        <f t="shared" si="115"/>
        <v>#VALUE!</v>
      </c>
      <c r="AL87" s="208" t="e">
        <f t="shared" si="116"/>
        <v>#VALUE!</v>
      </c>
      <c r="AM87" s="208" t="e">
        <f t="shared" si="117"/>
        <v>#VALUE!</v>
      </c>
      <c r="AN87" s="208" t="e">
        <f t="shared" si="118"/>
        <v>#VALUE!</v>
      </c>
      <c r="AO87" s="208" t="e">
        <f t="shared" si="119"/>
        <v>#VALUE!</v>
      </c>
      <c r="AP87" s="208" t="e">
        <f t="shared" si="120"/>
        <v>#VALUE!</v>
      </c>
      <c r="AQ87" s="208" t="e">
        <f t="shared" si="121"/>
        <v>#VALUE!</v>
      </c>
      <c r="AR87" s="208" t="e">
        <f t="shared" si="122"/>
        <v>#VALUE!</v>
      </c>
      <c r="AS87" s="208" t="e">
        <f t="shared" si="123"/>
        <v>#VALUE!</v>
      </c>
      <c r="AT87" s="208" t="e">
        <f t="shared" si="124"/>
        <v>#VALUE!</v>
      </c>
      <c r="AU87" s="208" t="e">
        <f t="shared" si="125"/>
        <v>#VALUE!</v>
      </c>
      <c r="AW87" s="16" t="str">
        <f t="shared" si="126"/>
        <v/>
      </c>
      <c r="AX87" s="105" t="e">
        <f>-MIN(SUMPRODUCT(--($E$9:$E$28&lt;=AX$33),--($B$9:$B$28=$J$65),--($F$9:$F$28&gt;=AX$33),--($C$9:$C$28=$AW87),$H$9:$H$28,K$9:K$28),VLOOKUP($AW87,'6. Patients'!$C$44:$AQ$73,COLUMNS('6. Patients'!$C$9:G$9),0))</f>
        <v>#VALUE!</v>
      </c>
      <c r="AY87" s="105" t="e">
        <f>-MIN(SUMPRODUCT(--($E$9:$E$28&lt;=AY$33),--($B$9:$B$28=$J$65),--($F$9:$F$28&gt;=AY$33),--($C$9:$C$28=$AW87),$H$9:$H$28,L$9:L$28),VLOOKUP($AW87,'6. Patients'!$C$44:$AQ$73,COLUMNS('6. Patients'!$C$9:H$9),0))</f>
        <v>#VALUE!</v>
      </c>
      <c r="AZ87" s="105" t="e">
        <f>-MIN(SUMPRODUCT(--($E$9:$E$28&lt;=AZ$33),--($B$9:$B$28=$J$65),--($F$9:$F$28&gt;=AZ$33),--($C$9:$C$28=$AW87),$H$9:$H$28,M$9:M$28),VLOOKUP($AW87,'6. Patients'!$C$44:$AQ$73,COLUMNS('6. Patients'!$C$9:I$9),0))</f>
        <v>#VALUE!</v>
      </c>
      <c r="BA87" s="105" t="e">
        <f>-MIN(SUMPRODUCT(--($E$9:$E$28&lt;=BA$33),--($B$9:$B$28=$J$65),--($F$9:$F$28&gt;=BA$33),--($C$9:$C$28=$AW87),$H$9:$H$28,N$9:N$28),VLOOKUP($AW87,'6. Patients'!$C$44:$AQ$73,COLUMNS('6. Patients'!$C$9:J$9),0))</f>
        <v>#VALUE!</v>
      </c>
      <c r="BB87" s="105" t="e">
        <f>-MIN(SUMPRODUCT(--($E$9:$E$28&lt;=BB$33),--($B$9:$B$28=$J$65),--($F$9:$F$28&gt;=BB$33),--($C$9:$C$28=$AW87),$H$9:$H$28,O$9:O$28),VLOOKUP($AW87,'6. Patients'!$C$44:$AQ$73,COLUMNS('6. Patients'!$C$9:K$9),0))</f>
        <v>#VALUE!</v>
      </c>
      <c r="BC87" s="105" t="e">
        <f>-MIN(SUMPRODUCT(--($E$9:$E$28&lt;=BC$33),--($B$9:$B$28=$J$65),--($F$9:$F$28&gt;=BC$33),--($C$9:$C$28=$AW87),$H$9:$H$28,P$9:P$28),VLOOKUP($AW87,'6. Patients'!$C$44:$AQ$73,COLUMNS('6. Patients'!$C$9:L$9),0))</f>
        <v>#VALUE!</v>
      </c>
      <c r="BD87" s="105" t="e">
        <f>-MIN(SUMPRODUCT(--($E$9:$E$28&lt;=BD$33),--($B$9:$B$28=$J$65),--($F$9:$F$28&gt;=BD$33),--($C$9:$C$28=$AW87),$H$9:$H$28,Q$9:Q$28),VLOOKUP($AW87,'6. Patients'!$C$44:$AQ$73,COLUMNS('6. Patients'!$C$9:M$9),0))</f>
        <v>#VALUE!</v>
      </c>
      <c r="BE87" s="105" t="e">
        <f>-MIN(SUMPRODUCT(--($E$9:$E$28&lt;=BE$33),--($B$9:$B$28=$J$65),--($F$9:$F$28&gt;=BE$33),--($C$9:$C$28=$AW87),$H$9:$H$28,R$9:R$28),VLOOKUP($AW87,'6. Patients'!$C$44:$AQ$73,COLUMNS('6. Patients'!$C$9:N$9),0))</f>
        <v>#VALUE!</v>
      </c>
      <c r="BF87" s="105" t="e">
        <f>-MIN(SUMPRODUCT(--($E$9:$E$28&lt;=BF$33),--($B$9:$B$28=$J$65),--($F$9:$F$28&gt;=BF$33),--($C$9:$C$28=$AW87),$H$9:$H$28,S$9:S$28),VLOOKUP($AW87,'6. Patients'!$C$44:$AQ$73,COLUMNS('6. Patients'!$C$9:O$9),0))</f>
        <v>#VALUE!</v>
      </c>
      <c r="BG87" s="105" t="e">
        <f>-MIN(SUMPRODUCT(--($E$9:$E$28&lt;=BG$33),--($B$9:$B$28=$J$65),--($F$9:$F$28&gt;=BG$33),--($C$9:$C$28=$AW87),$H$9:$H$28,T$9:T$28),VLOOKUP($AW87,'6. Patients'!$C$44:$AQ$73,COLUMNS('6. Patients'!$C$9:P$9),0))</f>
        <v>#VALUE!</v>
      </c>
      <c r="BH87" s="105" t="e">
        <f>-MIN(SUMPRODUCT(--($E$9:$E$28&lt;=BH$33),--($B$9:$B$28=$J$65),--($F$9:$F$28&gt;=BH$33),--($C$9:$C$28=$AW87),$H$9:$H$28,U$9:U$28),VLOOKUP($AW87,'6. Patients'!$C$44:$AQ$73,COLUMNS('6. Patients'!$C$9:Q$9),0))</f>
        <v>#VALUE!</v>
      </c>
      <c r="BI87" s="105" t="e">
        <f>-MIN(SUMPRODUCT(--($E$9:$E$28&lt;=BI$33),--($B$9:$B$28=$J$65),--($F$9:$F$28&gt;=BI$33),--($C$9:$C$28=$AW87),$H$9:$H$28,V$9:V$28),VLOOKUP($AW87,'6. Patients'!$C$44:$AQ$73,COLUMNS('6. Patients'!$C$9:R$9),0))</f>
        <v>#VALUE!</v>
      </c>
      <c r="BJ87" s="105" t="e">
        <f>-MIN(SUMPRODUCT(--($E$9:$E$28&lt;=BJ$33),--($B$9:$B$28=$J$65),--($F$9:$F$28&gt;=BJ$33),--($C$9:$C$28=$AW87),$H$9:$H$28,W$9:W$28),VLOOKUP($AW87,'6. Patients'!$C$44:$AQ$73,COLUMNS('6. Patients'!$C$9:S$9),0))</f>
        <v>#VALUE!</v>
      </c>
      <c r="BK87" s="105" t="e">
        <f>-MIN(SUMPRODUCT(--($E$9:$E$28&lt;=BK$33),--($B$9:$B$28=$J$65),--($F$9:$F$28&gt;=BK$33),--($C$9:$C$28=$AW87),$H$9:$H$28,X$9:X$28),VLOOKUP($AW87,'6. Patients'!$C$44:$AQ$73,COLUMNS('6. Patients'!$C$9:T$9),0))</f>
        <v>#VALUE!</v>
      </c>
      <c r="BL87" s="105" t="e">
        <f>-MIN(SUMPRODUCT(--($E$9:$E$28&lt;=BL$33),--($B$9:$B$28=$J$65),--($F$9:$F$28&gt;=BL$33),--($C$9:$C$28=$AW87),$H$9:$H$28,Y$9:Y$28),VLOOKUP($AW87,'6. Patients'!$C$44:$AQ$73,COLUMNS('6. Patients'!$C$9:U$9),0))</f>
        <v>#VALUE!</v>
      </c>
      <c r="BM87" s="105" t="e">
        <f>-MIN(SUMPRODUCT(--($E$9:$E$28&lt;=BM$33),--($B$9:$B$28=$J$65),--($F$9:$F$28&gt;=BM$33),--($C$9:$C$28=$AW87),$H$9:$H$28,Z$9:Z$28),VLOOKUP($AW87,'6. Patients'!$C$44:$AQ$73,COLUMNS('6. Patients'!$C$9:V$9),0))</f>
        <v>#VALUE!</v>
      </c>
      <c r="BN87" s="105" t="e">
        <f>-MIN(SUMPRODUCT(--($E$9:$E$28&lt;=BN$33),--($B$9:$B$28=$J$65),--($F$9:$F$28&gt;=BN$33),--($C$9:$C$28=$AW87),$H$9:$H$28,AA$9:AA$28),VLOOKUP($AW87,'6. Patients'!$C$44:$AQ$73,COLUMNS('6. Patients'!$C$9:W$9),0))</f>
        <v>#VALUE!</v>
      </c>
      <c r="BO87" s="105" t="e">
        <f>-MIN(SUMPRODUCT(--($E$9:$E$28&lt;=BO$33),--($B$9:$B$28=$J$65),--($F$9:$F$28&gt;=BO$33),--($C$9:$C$28=$AW87),$H$9:$H$28,AB$9:AB$28),VLOOKUP($AW87,'6. Patients'!$C$44:$AQ$73,COLUMNS('6. Patients'!$C$9:X$9),0))</f>
        <v>#VALUE!</v>
      </c>
      <c r="BP87" s="105" t="e">
        <f>-MIN(SUMPRODUCT(--($E$9:$E$28&lt;=BP$33),--($B$9:$B$28=$J$65),--($F$9:$F$28&gt;=BP$33),--($C$9:$C$28=$AW87),$H$9:$H$28,AC$9:AC$28),VLOOKUP($AW87,'6. Patients'!$C$44:$AQ$73,COLUMNS('6. Patients'!$C$9:Y$9),0))</f>
        <v>#VALUE!</v>
      </c>
      <c r="BQ87" s="105" t="e">
        <f>-MIN(SUMPRODUCT(--($E$9:$E$28&lt;=BQ$33),--($B$9:$B$28=$J$65),--($F$9:$F$28&gt;=BQ$33),--($C$9:$C$28=$AW87),$H$9:$H$28,AD$9:AD$28),VLOOKUP($AW87,'6. Patients'!$C$44:$AQ$73,COLUMNS('6. Patients'!$C$9:Z$9),0))</f>
        <v>#VALUE!</v>
      </c>
      <c r="BR87" s="105" t="e">
        <f>-MIN(SUMPRODUCT(--($E$9:$E$28&lt;=BR$33),--($B$9:$B$28=$J$65),--($F$9:$F$28&gt;=BR$33),--($C$9:$C$28=$AW87),$H$9:$H$28,AE$9:AE$28),VLOOKUP($AW87,'6. Patients'!$C$44:$AQ$73,COLUMNS('6. Patients'!$C$9:AA$9),0))</f>
        <v>#VALUE!</v>
      </c>
      <c r="BS87" s="105" t="e">
        <f>-MIN(SUMPRODUCT(--($E$9:$E$28&lt;=BS$33),--($B$9:$B$28=$J$65),--($F$9:$F$28&gt;=BS$33),--($C$9:$C$28=$AW87),$H$9:$H$28,AF$9:AF$28),VLOOKUP($AW87,'6. Patients'!$C$44:$AQ$73,COLUMNS('6. Patients'!$C$9:AB$9),0))</f>
        <v>#VALUE!</v>
      </c>
      <c r="BT87" s="105" t="e">
        <f>-MIN(SUMPRODUCT(--($E$9:$E$28&lt;=BT$33),--($B$9:$B$28=$J$65),--($F$9:$F$28&gt;=BT$33),--($C$9:$C$28=$AW87),$H$9:$H$28,AG$9:AG$28),VLOOKUP($AW87,'6. Patients'!$C$44:$AQ$73,COLUMNS('6. Patients'!$C$9:AC$9),0))</f>
        <v>#VALUE!</v>
      </c>
      <c r="BU87" s="105" t="e">
        <f>-MIN(SUMPRODUCT(--($E$9:$E$28&lt;=BU$33),--($B$9:$B$28=$J$65),--($F$9:$F$28&gt;=BU$33),--($C$9:$C$28=$AW87),$H$9:$H$28,AH$9:AH$28),VLOOKUP($AW87,'6. Patients'!$C$44:$AQ$73,COLUMNS('6. Patients'!$C$9:AD$9),0))</f>
        <v>#VALUE!</v>
      </c>
      <c r="BV87" s="105" t="e">
        <f>-MIN(SUMPRODUCT(--($E$9:$E$28&lt;=BV$33),--($B$9:$B$28=$J$65),--($F$9:$F$28&gt;=BV$33),--($C$9:$C$28=$AW87),$H$9:$H$28,AI$9:AI$28),VLOOKUP($AW87,'6. Patients'!$C$44:$AQ$73,COLUMNS('6. Patients'!$C$9:AE$9),0))</f>
        <v>#VALUE!</v>
      </c>
      <c r="BW87" s="105" t="e">
        <f>-MIN(SUMPRODUCT(--($E$9:$E$28&lt;=BW$33),--($B$9:$B$28=$J$65),--($F$9:$F$28&gt;=BW$33),--($C$9:$C$28=$AW87),$H$9:$H$28,AJ$9:AJ$28),VLOOKUP($AW87,'6. Patients'!$C$44:$AQ$73,COLUMNS('6. Patients'!$C$9:AF$9),0))</f>
        <v>#VALUE!</v>
      </c>
      <c r="BX87" s="105" t="e">
        <f>-MIN(SUMPRODUCT(--($E$9:$E$28&lt;=BX$33),--($B$9:$B$28=$J$65),--($F$9:$F$28&gt;=BX$33),--($C$9:$C$28=$AW87),$H$9:$H$28,AK$9:AK$28),VLOOKUP($AW87,'6. Patients'!$C$44:$AQ$73,COLUMNS('6. Patients'!$C$9:AG$9),0))</f>
        <v>#VALUE!</v>
      </c>
      <c r="BY87" s="105" t="e">
        <f>-MIN(SUMPRODUCT(--($E$9:$E$28&lt;=BY$33),--($B$9:$B$28=$J$65),--($F$9:$F$28&gt;=BY$33),--($C$9:$C$28=$AW87),$H$9:$H$28,AL$9:AL$28),VLOOKUP($AW87,'6. Patients'!$C$44:$AQ$73,COLUMNS('6. Patients'!$C$9:AH$9),0))</f>
        <v>#VALUE!</v>
      </c>
      <c r="BZ87" s="105" t="e">
        <f>-MIN(SUMPRODUCT(--($E$9:$E$28&lt;=BZ$33),--($B$9:$B$28=$J$65),--($F$9:$F$28&gt;=BZ$33),--($C$9:$C$28=$AW87),$H$9:$H$28,AM$9:AM$28),VLOOKUP($AW87,'6. Patients'!$C$44:$AQ$73,COLUMNS('6. Patients'!$C$9:AI$9),0))</f>
        <v>#VALUE!</v>
      </c>
      <c r="CA87" s="105" t="e">
        <f>-MIN(SUMPRODUCT(--($E$9:$E$28&lt;=CA$33),--($B$9:$B$28=$J$65),--($F$9:$F$28&gt;=CA$33),--($C$9:$C$28=$AW87),$H$9:$H$28,AN$9:AN$28),VLOOKUP($AW87,'6. Patients'!$C$44:$AQ$73,COLUMNS('6. Patients'!$C$9:AJ$9),0))</f>
        <v>#VALUE!</v>
      </c>
      <c r="CB87" s="105" t="e">
        <f>-MIN(SUMPRODUCT(--($E$9:$E$28&lt;=CB$33),--($B$9:$B$28=$J$65),--($F$9:$F$28&gt;=CB$33),--($C$9:$C$28=$AW87),$H$9:$H$28,AO$9:AO$28),VLOOKUP($AW87,'6. Patients'!$C$44:$AQ$73,COLUMNS('6. Patients'!$C$9:AK$9),0))</f>
        <v>#VALUE!</v>
      </c>
      <c r="CC87" s="105" t="e">
        <f>-MIN(SUMPRODUCT(--($E$9:$E$28&lt;=CC$33),--($B$9:$B$28=$J$65),--($F$9:$F$28&gt;=CC$33),--($C$9:$C$28=$AW87),$H$9:$H$28,AP$9:AP$28),VLOOKUP($AW87,'6. Patients'!$C$44:$AQ$73,COLUMNS('6. Patients'!$C$9:AL$9),0))</f>
        <v>#VALUE!</v>
      </c>
      <c r="CD87" s="105" t="e">
        <f>-MIN(SUMPRODUCT(--($E$9:$E$28&lt;=CD$33),--($B$9:$B$28=$J$65),--($F$9:$F$28&gt;=CD$33),--($C$9:$C$28=$AW87),$H$9:$H$28,AQ$9:AQ$28),VLOOKUP($AW87,'6. Patients'!$C$44:$AQ$73,COLUMNS('6. Patients'!$C$9:AM$9),0))</f>
        <v>#VALUE!</v>
      </c>
      <c r="CE87" s="105" t="e">
        <f>-MIN(SUMPRODUCT(--($E$9:$E$28&lt;=CE$33),--($B$9:$B$28=$J$65),--($F$9:$F$28&gt;=CE$33),--($C$9:$C$28=$AW87),$H$9:$H$28,AR$9:AR$28),VLOOKUP($AW87,'6. Patients'!$C$44:$AQ$73,COLUMNS('6. Patients'!$C$9:AN$9),0))</f>
        <v>#VALUE!</v>
      </c>
      <c r="CF87" s="105" t="e">
        <f>-MIN(SUMPRODUCT(--($E$9:$E$28&lt;=CF$33),--($B$9:$B$28=$J$65),--($F$9:$F$28&gt;=CF$33),--($C$9:$C$28=$AW87),$H$9:$H$28,AS$9:AS$28),VLOOKUP($AW87,'6. Patients'!$C$44:$AQ$73,COLUMNS('6. Patients'!$C$9:AO$9),0))</f>
        <v>#VALUE!</v>
      </c>
      <c r="CG87" s="105" t="e">
        <f>-MIN(SUMPRODUCT(--($E$9:$E$28&lt;=CG$33),--($B$9:$B$28=$J$65),--($F$9:$F$28&gt;=CG$33),--($C$9:$C$28=$AW87),$H$9:$H$28,AT$9:AT$28),VLOOKUP($AW87,'6. Patients'!$C$44:$AQ$73,COLUMNS('6. Patients'!$C$9:AP$9),0))</f>
        <v>#VALUE!</v>
      </c>
      <c r="CI87" s="16" t="str">
        <f t="shared" si="127"/>
        <v/>
      </c>
      <c r="CJ87" s="105">
        <f t="shared" si="128"/>
        <v>0</v>
      </c>
      <c r="CK87" s="105">
        <f t="shared" si="129"/>
        <v>0</v>
      </c>
      <c r="CL87" s="105">
        <f t="shared" si="130"/>
        <v>0</v>
      </c>
      <c r="CM87" s="105">
        <f t="shared" si="131"/>
        <v>0</v>
      </c>
      <c r="CN87" s="105">
        <f t="shared" si="132"/>
        <v>0</v>
      </c>
      <c r="CO87" s="105">
        <f t="shared" si="133"/>
        <v>0</v>
      </c>
      <c r="CP87" s="105">
        <f t="shared" si="134"/>
        <v>0</v>
      </c>
      <c r="CQ87" s="105">
        <f t="shared" si="135"/>
        <v>0</v>
      </c>
      <c r="CR87" s="105">
        <f t="shared" si="136"/>
        <v>0</v>
      </c>
      <c r="CS87" s="105">
        <f t="shared" si="137"/>
        <v>0</v>
      </c>
      <c r="CT87" s="105">
        <f t="shared" si="138"/>
        <v>0</v>
      </c>
      <c r="CU87" s="105">
        <f t="shared" si="139"/>
        <v>0</v>
      </c>
      <c r="CV87" s="105">
        <f t="shared" si="140"/>
        <v>0</v>
      </c>
      <c r="CW87" s="105">
        <f t="shared" si="141"/>
        <v>0</v>
      </c>
      <c r="CX87" s="105">
        <f t="shared" si="142"/>
        <v>0</v>
      </c>
      <c r="CY87" s="105">
        <f t="shared" si="143"/>
        <v>0</v>
      </c>
      <c r="CZ87" s="105">
        <f t="shared" si="144"/>
        <v>0</v>
      </c>
      <c r="DA87" s="105">
        <f t="shared" si="145"/>
        <v>0</v>
      </c>
      <c r="DB87" s="105">
        <f t="shared" si="146"/>
        <v>0</v>
      </c>
      <c r="DC87" s="105">
        <f t="shared" si="147"/>
        <v>0</v>
      </c>
      <c r="DD87" s="105">
        <f t="shared" si="148"/>
        <v>0</v>
      </c>
      <c r="DE87" s="105">
        <f t="shared" si="149"/>
        <v>0</v>
      </c>
      <c r="DF87" s="105">
        <f t="shared" si="150"/>
        <v>0</v>
      </c>
      <c r="DG87" s="105">
        <f t="shared" si="151"/>
        <v>0</v>
      </c>
      <c r="DH87" s="105">
        <f t="shared" si="152"/>
        <v>0</v>
      </c>
      <c r="DI87" s="105">
        <f t="shared" si="153"/>
        <v>0</v>
      </c>
      <c r="DJ87" s="105">
        <f t="shared" si="154"/>
        <v>0</v>
      </c>
      <c r="DK87" s="105">
        <f t="shared" si="155"/>
        <v>0</v>
      </c>
      <c r="DL87" s="105">
        <f t="shared" si="156"/>
        <v>0</v>
      </c>
      <c r="DM87" s="105">
        <f t="shared" si="157"/>
        <v>0</v>
      </c>
      <c r="DN87" s="105">
        <f t="shared" si="158"/>
        <v>0</v>
      </c>
      <c r="DO87" s="105">
        <f t="shared" si="159"/>
        <v>0</v>
      </c>
      <c r="DP87" s="105">
        <f t="shared" si="160"/>
        <v>0</v>
      </c>
      <c r="DQ87" s="105">
        <f t="shared" si="161"/>
        <v>0</v>
      </c>
      <c r="DR87" s="105">
        <f t="shared" si="162"/>
        <v>0</v>
      </c>
      <c r="DS87" s="105">
        <f t="shared" si="163"/>
        <v>0</v>
      </c>
    </row>
    <row r="88" spans="10:123" x14ac:dyDescent="0.3">
      <c r="J88" s="16" t="str">
        <f>'6. Patients'!C66</f>
        <v/>
      </c>
      <c r="K88" s="16"/>
      <c r="L88" s="208" t="e">
        <f t="shared" si="90"/>
        <v>#VALUE!</v>
      </c>
      <c r="M88" s="208" t="e">
        <f t="shared" si="91"/>
        <v>#VALUE!</v>
      </c>
      <c r="N88" s="208" t="e">
        <f t="shared" si="92"/>
        <v>#VALUE!</v>
      </c>
      <c r="O88" s="208" t="e">
        <f t="shared" si="93"/>
        <v>#VALUE!</v>
      </c>
      <c r="P88" s="208" t="e">
        <f t="shared" si="94"/>
        <v>#VALUE!</v>
      </c>
      <c r="Q88" s="208" t="e">
        <f t="shared" si="95"/>
        <v>#VALUE!</v>
      </c>
      <c r="R88" s="208" t="e">
        <f t="shared" si="96"/>
        <v>#VALUE!</v>
      </c>
      <c r="S88" s="208" t="e">
        <f t="shared" si="97"/>
        <v>#VALUE!</v>
      </c>
      <c r="T88" s="208" t="e">
        <f t="shared" si="98"/>
        <v>#VALUE!</v>
      </c>
      <c r="U88" s="208" t="e">
        <f t="shared" si="99"/>
        <v>#VALUE!</v>
      </c>
      <c r="V88" s="208" t="e">
        <f t="shared" si="100"/>
        <v>#VALUE!</v>
      </c>
      <c r="W88" s="208" t="e">
        <f t="shared" si="101"/>
        <v>#VALUE!</v>
      </c>
      <c r="X88" s="208" t="e">
        <f t="shared" si="102"/>
        <v>#VALUE!</v>
      </c>
      <c r="Y88" s="208" t="e">
        <f t="shared" si="103"/>
        <v>#VALUE!</v>
      </c>
      <c r="Z88" s="208" t="e">
        <f t="shared" si="104"/>
        <v>#VALUE!</v>
      </c>
      <c r="AA88" s="208" t="e">
        <f t="shared" si="105"/>
        <v>#VALUE!</v>
      </c>
      <c r="AB88" s="208" t="e">
        <f t="shared" si="106"/>
        <v>#VALUE!</v>
      </c>
      <c r="AC88" s="208" t="e">
        <f t="shared" si="107"/>
        <v>#VALUE!</v>
      </c>
      <c r="AD88" s="208" t="e">
        <f t="shared" si="108"/>
        <v>#VALUE!</v>
      </c>
      <c r="AE88" s="208" t="e">
        <f t="shared" si="109"/>
        <v>#VALUE!</v>
      </c>
      <c r="AF88" s="208" t="e">
        <f t="shared" si="110"/>
        <v>#VALUE!</v>
      </c>
      <c r="AG88" s="208" t="e">
        <f t="shared" si="111"/>
        <v>#VALUE!</v>
      </c>
      <c r="AH88" s="208" t="e">
        <f t="shared" si="112"/>
        <v>#VALUE!</v>
      </c>
      <c r="AI88" s="208" t="e">
        <f t="shared" si="113"/>
        <v>#VALUE!</v>
      </c>
      <c r="AJ88" s="208" t="e">
        <f t="shared" si="114"/>
        <v>#VALUE!</v>
      </c>
      <c r="AK88" s="208" t="e">
        <f t="shared" si="115"/>
        <v>#VALUE!</v>
      </c>
      <c r="AL88" s="208" t="e">
        <f t="shared" si="116"/>
        <v>#VALUE!</v>
      </c>
      <c r="AM88" s="208" t="e">
        <f t="shared" si="117"/>
        <v>#VALUE!</v>
      </c>
      <c r="AN88" s="208" t="e">
        <f t="shared" si="118"/>
        <v>#VALUE!</v>
      </c>
      <c r="AO88" s="208" t="e">
        <f t="shared" si="119"/>
        <v>#VALUE!</v>
      </c>
      <c r="AP88" s="208" t="e">
        <f t="shared" si="120"/>
        <v>#VALUE!</v>
      </c>
      <c r="AQ88" s="208" t="e">
        <f t="shared" si="121"/>
        <v>#VALUE!</v>
      </c>
      <c r="AR88" s="208" t="e">
        <f t="shared" si="122"/>
        <v>#VALUE!</v>
      </c>
      <c r="AS88" s="208" t="e">
        <f t="shared" si="123"/>
        <v>#VALUE!</v>
      </c>
      <c r="AT88" s="208" t="e">
        <f t="shared" si="124"/>
        <v>#VALUE!</v>
      </c>
      <c r="AU88" s="208" t="e">
        <f t="shared" si="125"/>
        <v>#VALUE!</v>
      </c>
      <c r="AW88" s="16" t="str">
        <f t="shared" si="126"/>
        <v/>
      </c>
      <c r="AX88" s="105" t="e">
        <f>-MIN(SUMPRODUCT(--($E$9:$E$28&lt;=AX$33),--($B$9:$B$28=$J$65),--($F$9:$F$28&gt;=AX$33),--($C$9:$C$28=$AW88),$H$9:$H$28,K$9:K$28),VLOOKUP($AW88,'6. Patients'!$C$44:$AQ$73,COLUMNS('6. Patients'!$C$9:G$9),0))</f>
        <v>#VALUE!</v>
      </c>
      <c r="AY88" s="105" t="e">
        <f>-MIN(SUMPRODUCT(--($E$9:$E$28&lt;=AY$33),--($B$9:$B$28=$J$65),--($F$9:$F$28&gt;=AY$33),--($C$9:$C$28=$AW88),$H$9:$H$28,L$9:L$28),VLOOKUP($AW88,'6. Patients'!$C$44:$AQ$73,COLUMNS('6. Patients'!$C$9:H$9),0))</f>
        <v>#VALUE!</v>
      </c>
      <c r="AZ88" s="105" t="e">
        <f>-MIN(SUMPRODUCT(--($E$9:$E$28&lt;=AZ$33),--($B$9:$B$28=$J$65),--($F$9:$F$28&gt;=AZ$33),--($C$9:$C$28=$AW88),$H$9:$H$28,M$9:M$28),VLOOKUP($AW88,'6. Patients'!$C$44:$AQ$73,COLUMNS('6. Patients'!$C$9:I$9),0))</f>
        <v>#VALUE!</v>
      </c>
      <c r="BA88" s="105" t="e">
        <f>-MIN(SUMPRODUCT(--($E$9:$E$28&lt;=BA$33),--($B$9:$B$28=$J$65),--($F$9:$F$28&gt;=BA$33),--($C$9:$C$28=$AW88),$H$9:$H$28,N$9:N$28),VLOOKUP($AW88,'6. Patients'!$C$44:$AQ$73,COLUMNS('6. Patients'!$C$9:J$9),0))</f>
        <v>#VALUE!</v>
      </c>
      <c r="BB88" s="105" t="e">
        <f>-MIN(SUMPRODUCT(--($E$9:$E$28&lt;=BB$33),--($B$9:$B$28=$J$65),--($F$9:$F$28&gt;=BB$33),--($C$9:$C$28=$AW88),$H$9:$H$28,O$9:O$28),VLOOKUP($AW88,'6. Patients'!$C$44:$AQ$73,COLUMNS('6. Patients'!$C$9:K$9),0))</f>
        <v>#VALUE!</v>
      </c>
      <c r="BC88" s="105" t="e">
        <f>-MIN(SUMPRODUCT(--($E$9:$E$28&lt;=BC$33),--($B$9:$B$28=$J$65),--($F$9:$F$28&gt;=BC$33),--($C$9:$C$28=$AW88),$H$9:$H$28,P$9:P$28),VLOOKUP($AW88,'6. Patients'!$C$44:$AQ$73,COLUMNS('6. Patients'!$C$9:L$9),0))</f>
        <v>#VALUE!</v>
      </c>
      <c r="BD88" s="105" t="e">
        <f>-MIN(SUMPRODUCT(--($E$9:$E$28&lt;=BD$33),--($B$9:$B$28=$J$65),--($F$9:$F$28&gt;=BD$33),--($C$9:$C$28=$AW88),$H$9:$H$28,Q$9:Q$28),VLOOKUP($AW88,'6. Patients'!$C$44:$AQ$73,COLUMNS('6. Patients'!$C$9:M$9),0))</f>
        <v>#VALUE!</v>
      </c>
      <c r="BE88" s="105" t="e">
        <f>-MIN(SUMPRODUCT(--($E$9:$E$28&lt;=BE$33),--($B$9:$B$28=$J$65),--($F$9:$F$28&gt;=BE$33),--($C$9:$C$28=$AW88),$H$9:$H$28,R$9:R$28),VLOOKUP($AW88,'6. Patients'!$C$44:$AQ$73,COLUMNS('6. Patients'!$C$9:N$9),0))</f>
        <v>#VALUE!</v>
      </c>
      <c r="BF88" s="105" t="e">
        <f>-MIN(SUMPRODUCT(--($E$9:$E$28&lt;=BF$33),--($B$9:$B$28=$J$65),--($F$9:$F$28&gt;=BF$33),--($C$9:$C$28=$AW88),$H$9:$H$28,S$9:S$28),VLOOKUP($AW88,'6. Patients'!$C$44:$AQ$73,COLUMNS('6. Patients'!$C$9:O$9),0))</f>
        <v>#VALUE!</v>
      </c>
      <c r="BG88" s="105" t="e">
        <f>-MIN(SUMPRODUCT(--($E$9:$E$28&lt;=BG$33),--($B$9:$B$28=$J$65),--($F$9:$F$28&gt;=BG$33),--($C$9:$C$28=$AW88),$H$9:$H$28,T$9:T$28),VLOOKUP($AW88,'6. Patients'!$C$44:$AQ$73,COLUMNS('6. Patients'!$C$9:P$9),0))</f>
        <v>#VALUE!</v>
      </c>
      <c r="BH88" s="105" t="e">
        <f>-MIN(SUMPRODUCT(--($E$9:$E$28&lt;=BH$33),--($B$9:$B$28=$J$65),--($F$9:$F$28&gt;=BH$33),--($C$9:$C$28=$AW88),$H$9:$H$28,U$9:U$28),VLOOKUP($AW88,'6. Patients'!$C$44:$AQ$73,COLUMNS('6. Patients'!$C$9:Q$9),0))</f>
        <v>#VALUE!</v>
      </c>
      <c r="BI88" s="105" t="e">
        <f>-MIN(SUMPRODUCT(--($E$9:$E$28&lt;=BI$33),--($B$9:$B$28=$J$65),--($F$9:$F$28&gt;=BI$33),--($C$9:$C$28=$AW88),$H$9:$H$28,V$9:V$28),VLOOKUP($AW88,'6. Patients'!$C$44:$AQ$73,COLUMNS('6. Patients'!$C$9:R$9),0))</f>
        <v>#VALUE!</v>
      </c>
      <c r="BJ88" s="105" t="e">
        <f>-MIN(SUMPRODUCT(--($E$9:$E$28&lt;=BJ$33),--($B$9:$B$28=$J$65),--($F$9:$F$28&gt;=BJ$33),--($C$9:$C$28=$AW88),$H$9:$H$28,W$9:W$28),VLOOKUP($AW88,'6. Patients'!$C$44:$AQ$73,COLUMNS('6. Patients'!$C$9:S$9),0))</f>
        <v>#VALUE!</v>
      </c>
      <c r="BK88" s="105" t="e">
        <f>-MIN(SUMPRODUCT(--($E$9:$E$28&lt;=BK$33),--($B$9:$B$28=$J$65),--($F$9:$F$28&gt;=BK$33),--($C$9:$C$28=$AW88),$H$9:$H$28,X$9:X$28),VLOOKUP($AW88,'6. Patients'!$C$44:$AQ$73,COLUMNS('6. Patients'!$C$9:T$9),0))</f>
        <v>#VALUE!</v>
      </c>
      <c r="BL88" s="105" t="e">
        <f>-MIN(SUMPRODUCT(--($E$9:$E$28&lt;=BL$33),--($B$9:$B$28=$J$65),--($F$9:$F$28&gt;=BL$33),--($C$9:$C$28=$AW88),$H$9:$H$28,Y$9:Y$28),VLOOKUP($AW88,'6. Patients'!$C$44:$AQ$73,COLUMNS('6. Patients'!$C$9:U$9),0))</f>
        <v>#VALUE!</v>
      </c>
      <c r="BM88" s="105" t="e">
        <f>-MIN(SUMPRODUCT(--($E$9:$E$28&lt;=BM$33),--($B$9:$B$28=$J$65),--($F$9:$F$28&gt;=BM$33),--($C$9:$C$28=$AW88),$H$9:$H$28,Z$9:Z$28),VLOOKUP($AW88,'6. Patients'!$C$44:$AQ$73,COLUMNS('6. Patients'!$C$9:V$9),0))</f>
        <v>#VALUE!</v>
      </c>
      <c r="BN88" s="105" t="e">
        <f>-MIN(SUMPRODUCT(--($E$9:$E$28&lt;=BN$33),--($B$9:$B$28=$J$65),--($F$9:$F$28&gt;=BN$33),--($C$9:$C$28=$AW88),$H$9:$H$28,AA$9:AA$28),VLOOKUP($AW88,'6. Patients'!$C$44:$AQ$73,COLUMNS('6. Patients'!$C$9:W$9),0))</f>
        <v>#VALUE!</v>
      </c>
      <c r="BO88" s="105" t="e">
        <f>-MIN(SUMPRODUCT(--($E$9:$E$28&lt;=BO$33),--($B$9:$B$28=$J$65),--($F$9:$F$28&gt;=BO$33),--($C$9:$C$28=$AW88),$H$9:$H$28,AB$9:AB$28),VLOOKUP($AW88,'6. Patients'!$C$44:$AQ$73,COLUMNS('6. Patients'!$C$9:X$9),0))</f>
        <v>#VALUE!</v>
      </c>
      <c r="BP88" s="105" t="e">
        <f>-MIN(SUMPRODUCT(--($E$9:$E$28&lt;=BP$33),--($B$9:$B$28=$J$65),--($F$9:$F$28&gt;=BP$33),--($C$9:$C$28=$AW88),$H$9:$H$28,AC$9:AC$28),VLOOKUP($AW88,'6. Patients'!$C$44:$AQ$73,COLUMNS('6. Patients'!$C$9:Y$9),0))</f>
        <v>#VALUE!</v>
      </c>
      <c r="BQ88" s="105" t="e">
        <f>-MIN(SUMPRODUCT(--($E$9:$E$28&lt;=BQ$33),--($B$9:$B$28=$J$65),--($F$9:$F$28&gt;=BQ$33),--($C$9:$C$28=$AW88),$H$9:$H$28,AD$9:AD$28),VLOOKUP($AW88,'6. Patients'!$C$44:$AQ$73,COLUMNS('6. Patients'!$C$9:Z$9),0))</f>
        <v>#VALUE!</v>
      </c>
      <c r="BR88" s="105" t="e">
        <f>-MIN(SUMPRODUCT(--($E$9:$E$28&lt;=BR$33),--($B$9:$B$28=$J$65),--($F$9:$F$28&gt;=BR$33),--($C$9:$C$28=$AW88),$H$9:$H$28,AE$9:AE$28),VLOOKUP($AW88,'6. Patients'!$C$44:$AQ$73,COLUMNS('6. Patients'!$C$9:AA$9),0))</f>
        <v>#VALUE!</v>
      </c>
      <c r="BS88" s="105" t="e">
        <f>-MIN(SUMPRODUCT(--($E$9:$E$28&lt;=BS$33),--($B$9:$B$28=$J$65),--($F$9:$F$28&gt;=BS$33),--($C$9:$C$28=$AW88),$H$9:$H$28,AF$9:AF$28),VLOOKUP($AW88,'6. Patients'!$C$44:$AQ$73,COLUMNS('6. Patients'!$C$9:AB$9),0))</f>
        <v>#VALUE!</v>
      </c>
      <c r="BT88" s="105" t="e">
        <f>-MIN(SUMPRODUCT(--($E$9:$E$28&lt;=BT$33),--($B$9:$B$28=$J$65),--($F$9:$F$28&gt;=BT$33),--($C$9:$C$28=$AW88),$H$9:$H$28,AG$9:AG$28),VLOOKUP($AW88,'6. Patients'!$C$44:$AQ$73,COLUMNS('6. Patients'!$C$9:AC$9),0))</f>
        <v>#VALUE!</v>
      </c>
      <c r="BU88" s="105" t="e">
        <f>-MIN(SUMPRODUCT(--($E$9:$E$28&lt;=BU$33),--($B$9:$B$28=$J$65),--($F$9:$F$28&gt;=BU$33),--($C$9:$C$28=$AW88),$H$9:$H$28,AH$9:AH$28),VLOOKUP($AW88,'6. Patients'!$C$44:$AQ$73,COLUMNS('6. Patients'!$C$9:AD$9),0))</f>
        <v>#VALUE!</v>
      </c>
      <c r="BV88" s="105" t="e">
        <f>-MIN(SUMPRODUCT(--($E$9:$E$28&lt;=BV$33),--($B$9:$B$28=$J$65),--($F$9:$F$28&gt;=BV$33),--($C$9:$C$28=$AW88),$H$9:$H$28,AI$9:AI$28),VLOOKUP($AW88,'6. Patients'!$C$44:$AQ$73,COLUMNS('6. Patients'!$C$9:AE$9),0))</f>
        <v>#VALUE!</v>
      </c>
      <c r="BW88" s="105" t="e">
        <f>-MIN(SUMPRODUCT(--($E$9:$E$28&lt;=BW$33),--($B$9:$B$28=$J$65),--($F$9:$F$28&gt;=BW$33),--($C$9:$C$28=$AW88),$H$9:$H$28,AJ$9:AJ$28),VLOOKUP($AW88,'6. Patients'!$C$44:$AQ$73,COLUMNS('6. Patients'!$C$9:AF$9),0))</f>
        <v>#VALUE!</v>
      </c>
      <c r="BX88" s="105" t="e">
        <f>-MIN(SUMPRODUCT(--($E$9:$E$28&lt;=BX$33),--($B$9:$B$28=$J$65),--($F$9:$F$28&gt;=BX$33),--($C$9:$C$28=$AW88),$H$9:$H$28,AK$9:AK$28),VLOOKUP($AW88,'6. Patients'!$C$44:$AQ$73,COLUMNS('6. Patients'!$C$9:AG$9),0))</f>
        <v>#VALUE!</v>
      </c>
      <c r="BY88" s="105" t="e">
        <f>-MIN(SUMPRODUCT(--($E$9:$E$28&lt;=BY$33),--($B$9:$B$28=$J$65),--($F$9:$F$28&gt;=BY$33),--($C$9:$C$28=$AW88),$H$9:$H$28,AL$9:AL$28),VLOOKUP($AW88,'6. Patients'!$C$44:$AQ$73,COLUMNS('6. Patients'!$C$9:AH$9),0))</f>
        <v>#VALUE!</v>
      </c>
      <c r="BZ88" s="105" t="e">
        <f>-MIN(SUMPRODUCT(--($E$9:$E$28&lt;=BZ$33),--($B$9:$B$28=$J$65),--($F$9:$F$28&gt;=BZ$33),--($C$9:$C$28=$AW88),$H$9:$H$28,AM$9:AM$28),VLOOKUP($AW88,'6. Patients'!$C$44:$AQ$73,COLUMNS('6. Patients'!$C$9:AI$9),0))</f>
        <v>#VALUE!</v>
      </c>
      <c r="CA88" s="105" t="e">
        <f>-MIN(SUMPRODUCT(--($E$9:$E$28&lt;=CA$33),--($B$9:$B$28=$J$65),--($F$9:$F$28&gt;=CA$33),--($C$9:$C$28=$AW88),$H$9:$H$28,AN$9:AN$28),VLOOKUP($AW88,'6. Patients'!$C$44:$AQ$73,COLUMNS('6. Patients'!$C$9:AJ$9),0))</f>
        <v>#VALUE!</v>
      </c>
      <c r="CB88" s="105" t="e">
        <f>-MIN(SUMPRODUCT(--($E$9:$E$28&lt;=CB$33),--($B$9:$B$28=$J$65),--($F$9:$F$28&gt;=CB$33),--($C$9:$C$28=$AW88),$H$9:$H$28,AO$9:AO$28),VLOOKUP($AW88,'6. Patients'!$C$44:$AQ$73,COLUMNS('6. Patients'!$C$9:AK$9),0))</f>
        <v>#VALUE!</v>
      </c>
      <c r="CC88" s="105" t="e">
        <f>-MIN(SUMPRODUCT(--($E$9:$E$28&lt;=CC$33),--($B$9:$B$28=$J$65),--($F$9:$F$28&gt;=CC$33),--($C$9:$C$28=$AW88),$H$9:$H$28,AP$9:AP$28),VLOOKUP($AW88,'6. Patients'!$C$44:$AQ$73,COLUMNS('6. Patients'!$C$9:AL$9),0))</f>
        <v>#VALUE!</v>
      </c>
      <c r="CD88" s="105" t="e">
        <f>-MIN(SUMPRODUCT(--($E$9:$E$28&lt;=CD$33),--($B$9:$B$28=$J$65),--($F$9:$F$28&gt;=CD$33),--($C$9:$C$28=$AW88),$H$9:$H$28,AQ$9:AQ$28),VLOOKUP($AW88,'6. Patients'!$C$44:$AQ$73,COLUMNS('6. Patients'!$C$9:AM$9),0))</f>
        <v>#VALUE!</v>
      </c>
      <c r="CE88" s="105" t="e">
        <f>-MIN(SUMPRODUCT(--($E$9:$E$28&lt;=CE$33),--($B$9:$B$28=$J$65),--($F$9:$F$28&gt;=CE$33),--($C$9:$C$28=$AW88),$H$9:$H$28,AR$9:AR$28),VLOOKUP($AW88,'6. Patients'!$C$44:$AQ$73,COLUMNS('6. Patients'!$C$9:AN$9),0))</f>
        <v>#VALUE!</v>
      </c>
      <c r="CF88" s="105" t="e">
        <f>-MIN(SUMPRODUCT(--($E$9:$E$28&lt;=CF$33),--($B$9:$B$28=$J$65),--($F$9:$F$28&gt;=CF$33),--($C$9:$C$28=$AW88),$H$9:$H$28,AS$9:AS$28),VLOOKUP($AW88,'6. Patients'!$C$44:$AQ$73,COLUMNS('6. Patients'!$C$9:AO$9),0))</f>
        <v>#VALUE!</v>
      </c>
      <c r="CG88" s="105" t="e">
        <f>-MIN(SUMPRODUCT(--($E$9:$E$28&lt;=CG$33),--($B$9:$B$28=$J$65),--($F$9:$F$28&gt;=CG$33),--($C$9:$C$28=$AW88),$H$9:$H$28,AT$9:AT$28),VLOOKUP($AW88,'6. Patients'!$C$44:$AQ$73,COLUMNS('6. Patients'!$C$9:AP$9),0))</f>
        <v>#VALUE!</v>
      </c>
      <c r="CI88" s="16" t="str">
        <f t="shared" si="127"/>
        <v/>
      </c>
      <c r="CJ88" s="105">
        <f t="shared" si="128"/>
        <v>0</v>
      </c>
      <c r="CK88" s="105">
        <f t="shared" si="129"/>
        <v>0</v>
      </c>
      <c r="CL88" s="105">
        <f t="shared" si="130"/>
        <v>0</v>
      </c>
      <c r="CM88" s="105">
        <f t="shared" si="131"/>
        <v>0</v>
      </c>
      <c r="CN88" s="105">
        <f t="shared" si="132"/>
        <v>0</v>
      </c>
      <c r="CO88" s="105">
        <f t="shared" si="133"/>
        <v>0</v>
      </c>
      <c r="CP88" s="105">
        <f t="shared" si="134"/>
        <v>0</v>
      </c>
      <c r="CQ88" s="105">
        <f t="shared" si="135"/>
        <v>0</v>
      </c>
      <c r="CR88" s="105">
        <f t="shared" si="136"/>
        <v>0</v>
      </c>
      <c r="CS88" s="105">
        <f t="shared" si="137"/>
        <v>0</v>
      </c>
      <c r="CT88" s="105">
        <f t="shared" si="138"/>
        <v>0</v>
      </c>
      <c r="CU88" s="105">
        <f t="shared" si="139"/>
        <v>0</v>
      </c>
      <c r="CV88" s="105">
        <f t="shared" si="140"/>
        <v>0</v>
      </c>
      <c r="CW88" s="105">
        <f t="shared" si="141"/>
        <v>0</v>
      </c>
      <c r="CX88" s="105">
        <f t="shared" si="142"/>
        <v>0</v>
      </c>
      <c r="CY88" s="105">
        <f t="shared" si="143"/>
        <v>0</v>
      </c>
      <c r="CZ88" s="105">
        <f t="shared" si="144"/>
        <v>0</v>
      </c>
      <c r="DA88" s="105">
        <f t="shared" si="145"/>
        <v>0</v>
      </c>
      <c r="DB88" s="105">
        <f t="shared" si="146"/>
        <v>0</v>
      </c>
      <c r="DC88" s="105">
        <f t="shared" si="147"/>
        <v>0</v>
      </c>
      <c r="DD88" s="105">
        <f t="shared" si="148"/>
        <v>0</v>
      </c>
      <c r="DE88" s="105">
        <f t="shared" si="149"/>
        <v>0</v>
      </c>
      <c r="DF88" s="105">
        <f t="shared" si="150"/>
        <v>0</v>
      </c>
      <c r="DG88" s="105">
        <f t="shared" si="151"/>
        <v>0</v>
      </c>
      <c r="DH88" s="105">
        <f t="shared" si="152"/>
        <v>0</v>
      </c>
      <c r="DI88" s="105">
        <f t="shared" si="153"/>
        <v>0</v>
      </c>
      <c r="DJ88" s="105">
        <f t="shared" si="154"/>
        <v>0</v>
      </c>
      <c r="DK88" s="105">
        <f t="shared" si="155"/>
        <v>0</v>
      </c>
      <c r="DL88" s="105">
        <f t="shared" si="156"/>
        <v>0</v>
      </c>
      <c r="DM88" s="105">
        <f t="shared" si="157"/>
        <v>0</v>
      </c>
      <c r="DN88" s="105">
        <f t="shared" si="158"/>
        <v>0</v>
      </c>
      <c r="DO88" s="105">
        <f t="shared" si="159"/>
        <v>0</v>
      </c>
      <c r="DP88" s="105">
        <f t="shared" si="160"/>
        <v>0</v>
      </c>
      <c r="DQ88" s="105">
        <f t="shared" si="161"/>
        <v>0</v>
      </c>
      <c r="DR88" s="105">
        <f t="shared" si="162"/>
        <v>0</v>
      </c>
      <c r="DS88" s="105">
        <f t="shared" si="163"/>
        <v>0</v>
      </c>
    </row>
    <row r="89" spans="10:123" x14ac:dyDescent="0.3">
      <c r="J89" s="16" t="str">
        <f>'6. Patients'!C67</f>
        <v/>
      </c>
      <c r="K89" s="16"/>
      <c r="L89" s="208" t="e">
        <f t="shared" si="90"/>
        <v>#VALUE!</v>
      </c>
      <c r="M89" s="208" t="e">
        <f t="shared" si="91"/>
        <v>#VALUE!</v>
      </c>
      <c r="N89" s="208" t="e">
        <f t="shared" si="92"/>
        <v>#VALUE!</v>
      </c>
      <c r="O89" s="208" t="e">
        <f t="shared" si="93"/>
        <v>#VALUE!</v>
      </c>
      <c r="P89" s="208" t="e">
        <f t="shared" si="94"/>
        <v>#VALUE!</v>
      </c>
      <c r="Q89" s="208" t="e">
        <f t="shared" si="95"/>
        <v>#VALUE!</v>
      </c>
      <c r="R89" s="208" t="e">
        <f t="shared" si="96"/>
        <v>#VALUE!</v>
      </c>
      <c r="S89" s="208" t="e">
        <f t="shared" si="97"/>
        <v>#VALUE!</v>
      </c>
      <c r="T89" s="208" t="e">
        <f t="shared" si="98"/>
        <v>#VALUE!</v>
      </c>
      <c r="U89" s="208" t="e">
        <f t="shared" si="99"/>
        <v>#VALUE!</v>
      </c>
      <c r="V89" s="208" t="e">
        <f t="shared" si="100"/>
        <v>#VALUE!</v>
      </c>
      <c r="W89" s="208" t="e">
        <f t="shared" si="101"/>
        <v>#VALUE!</v>
      </c>
      <c r="X89" s="208" t="e">
        <f t="shared" si="102"/>
        <v>#VALUE!</v>
      </c>
      <c r="Y89" s="208" t="e">
        <f t="shared" si="103"/>
        <v>#VALUE!</v>
      </c>
      <c r="Z89" s="208" t="e">
        <f t="shared" si="104"/>
        <v>#VALUE!</v>
      </c>
      <c r="AA89" s="208" t="e">
        <f t="shared" si="105"/>
        <v>#VALUE!</v>
      </c>
      <c r="AB89" s="208" t="e">
        <f t="shared" si="106"/>
        <v>#VALUE!</v>
      </c>
      <c r="AC89" s="208" t="e">
        <f t="shared" si="107"/>
        <v>#VALUE!</v>
      </c>
      <c r="AD89" s="208" t="e">
        <f t="shared" si="108"/>
        <v>#VALUE!</v>
      </c>
      <c r="AE89" s="208" t="e">
        <f t="shared" si="109"/>
        <v>#VALUE!</v>
      </c>
      <c r="AF89" s="208" t="e">
        <f t="shared" si="110"/>
        <v>#VALUE!</v>
      </c>
      <c r="AG89" s="208" t="e">
        <f t="shared" si="111"/>
        <v>#VALUE!</v>
      </c>
      <c r="AH89" s="208" t="e">
        <f t="shared" si="112"/>
        <v>#VALUE!</v>
      </c>
      <c r="AI89" s="208" t="e">
        <f t="shared" si="113"/>
        <v>#VALUE!</v>
      </c>
      <c r="AJ89" s="208" t="e">
        <f t="shared" si="114"/>
        <v>#VALUE!</v>
      </c>
      <c r="AK89" s="208" t="e">
        <f t="shared" si="115"/>
        <v>#VALUE!</v>
      </c>
      <c r="AL89" s="208" t="e">
        <f t="shared" si="116"/>
        <v>#VALUE!</v>
      </c>
      <c r="AM89" s="208" t="e">
        <f t="shared" si="117"/>
        <v>#VALUE!</v>
      </c>
      <c r="AN89" s="208" t="e">
        <f t="shared" si="118"/>
        <v>#VALUE!</v>
      </c>
      <c r="AO89" s="208" t="e">
        <f t="shared" si="119"/>
        <v>#VALUE!</v>
      </c>
      <c r="AP89" s="208" t="e">
        <f t="shared" si="120"/>
        <v>#VALUE!</v>
      </c>
      <c r="AQ89" s="208" t="e">
        <f t="shared" si="121"/>
        <v>#VALUE!</v>
      </c>
      <c r="AR89" s="208" t="e">
        <f t="shared" si="122"/>
        <v>#VALUE!</v>
      </c>
      <c r="AS89" s="208" t="e">
        <f t="shared" si="123"/>
        <v>#VALUE!</v>
      </c>
      <c r="AT89" s="208" t="e">
        <f t="shared" si="124"/>
        <v>#VALUE!</v>
      </c>
      <c r="AU89" s="208" t="e">
        <f t="shared" si="125"/>
        <v>#VALUE!</v>
      </c>
      <c r="AW89" s="16" t="str">
        <f t="shared" si="126"/>
        <v/>
      </c>
      <c r="AX89" s="105" t="e">
        <f>-MIN(SUMPRODUCT(--($E$9:$E$28&lt;=AX$33),--($B$9:$B$28=$J$65),--($F$9:$F$28&gt;=AX$33),--($C$9:$C$28=$AW89),$H$9:$H$28,K$9:K$28),VLOOKUP($AW89,'6. Patients'!$C$44:$AQ$73,COLUMNS('6. Patients'!$C$9:G$9),0))</f>
        <v>#VALUE!</v>
      </c>
      <c r="AY89" s="105" t="e">
        <f>-MIN(SUMPRODUCT(--($E$9:$E$28&lt;=AY$33),--($B$9:$B$28=$J$65),--($F$9:$F$28&gt;=AY$33),--($C$9:$C$28=$AW89),$H$9:$H$28,L$9:L$28),VLOOKUP($AW89,'6. Patients'!$C$44:$AQ$73,COLUMNS('6. Patients'!$C$9:H$9),0))</f>
        <v>#VALUE!</v>
      </c>
      <c r="AZ89" s="105" t="e">
        <f>-MIN(SUMPRODUCT(--($E$9:$E$28&lt;=AZ$33),--($B$9:$B$28=$J$65),--($F$9:$F$28&gt;=AZ$33),--($C$9:$C$28=$AW89),$H$9:$H$28,M$9:M$28),VLOOKUP($AW89,'6. Patients'!$C$44:$AQ$73,COLUMNS('6. Patients'!$C$9:I$9),0))</f>
        <v>#VALUE!</v>
      </c>
      <c r="BA89" s="105" t="e">
        <f>-MIN(SUMPRODUCT(--($E$9:$E$28&lt;=BA$33),--($B$9:$B$28=$J$65),--($F$9:$F$28&gt;=BA$33),--($C$9:$C$28=$AW89),$H$9:$H$28,N$9:N$28),VLOOKUP($AW89,'6. Patients'!$C$44:$AQ$73,COLUMNS('6. Patients'!$C$9:J$9),0))</f>
        <v>#VALUE!</v>
      </c>
      <c r="BB89" s="105" t="e">
        <f>-MIN(SUMPRODUCT(--($E$9:$E$28&lt;=BB$33),--($B$9:$B$28=$J$65),--($F$9:$F$28&gt;=BB$33),--($C$9:$C$28=$AW89),$H$9:$H$28,O$9:O$28),VLOOKUP($AW89,'6. Patients'!$C$44:$AQ$73,COLUMNS('6. Patients'!$C$9:K$9),0))</f>
        <v>#VALUE!</v>
      </c>
      <c r="BC89" s="105" t="e">
        <f>-MIN(SUMPRODUCT(--($E$9:$E$28&lt;=BC$33),--($B$9:$B$28=$J$65),--($F$9:$F$28&gt;=BC$33),--($C$9:$C$28=$AW89),$H$9:$H$28,P$9:P$28),VLOOKUP($AW89,'6. Patients'!$C$44:$AQ$73,COLUMNS('6. Patients'!$C$9:L$9),0))</f>
        <v>#VALUE!</v>
      </c>
      <c r="BD89" s="105" t="e">
        <f>-MIN(SUMPRODUCT(--($E$9:$E$28&lt;=BD$33),--($B$9:$B$28=$J$65),--($F$9:$F$28&gt;=BD$33),--($C$9:$C$28=$AW89),$H$9:$H$28,Q$9:Q$28),VLOOKUP($AW89,'6. Patients'!$C$44:$AQ$73,COLUMNS('6. Patients'!$C$9:M$9),0))</f>
        <v>#VALUE!</v>
      </c>
      <c r="BE89" s="105" t="e">
        <f>-MIN(SUMPRODUCT(--($E$9:$E$28&lt;=BE$33),--($B$9:$B$28=$J$65),--($F$9:$F$28&gt;=BE$33),--($C$9:$C$28=$AW89),$H$9:$H$28,R$9:R$28),VLOOKUP($AW89,'6. Patients'!$C$44:$AQ$73,COLUMNS('6. Patients'!$C$9:N$9),0))</f>
        <v>#VALUE!</v>
      </c>
      <c r="BF89" s="105" t="e">
        <f>-MIN(SUMPRODUCT(--($E$9:$E$28&lt;=BF$33),--($B$9:$B$28=$J$65),--($F$9:$F$28&gt;=BF$33),--($C$9:$C$28=$AW89),$H$9:$H$28,S$9:S$28),VLOOKUP($AW89,'6. Patients'!$C$44:$AQ$73,COLUMNS('6. Patients'!$C$9:O$9),0))</f>
        <v>#VALUE!</v>
      </c>
      <c r="BG89" s="105" t="e">
        <f>-MIN(SUMPRODUCT(--($E$9:$E$28&lt;=BG$33),--($B$9:$B$28=$J$65),--($F$9:$F$28&gt;=BG$33),--($C$9:$C$28=$AW89),$H$9:$H$28,T$9:T$28),VLOOKUP($AW89,'6. Patients'!$C$44:$AQ$73,COLUMNS('6. Patients'!$C$9:P$9),0))</f>
        <v>#VALUE!</v>
      </c>
      <c r="BH89" s="105" t="e">
        <f>-MIN(SUMPRODUCT(--($E$9:$E$28&lt;=BH$33),--($B$9:$B$28=$J$65),--($F$9:$F$28&gt;=BH$33),--($C$9:$C$28=$AW89),$H$9:$H$28,U$9:U$28),VLOOKUP($AW89,'6. Patients'!$C$44:$AQ$73,COLUMNS('6. Patients'!$C$9:Q$9),0))</f>
        <v>#VALUE!</v>
      </c>
      <c r="BI89" s="105" t="e">
        <f>-MIN(SUMPRODUCT(--($E$9:$E$28&lt;=BI$33),--($B$9:$B$28=$J$65),--($F$9:$F$28&gt;=BI$33),--($C$9:$C$28=$AW89),$H$9:$H$28,V$9:V$28),VLOOKUP($AW89,'6. Patients'!$C$44:$AQ$73,COLUMNS('6. Patients'!$C$9:R$9),0))</f>
        <v>#VALUE!</v>
      </c>
      <c r="BJ89" s="105" t="e">
        <f>-MIN(SUMPRODUCT(--($E$9:$E$28&lt;=BJ$33),--($B$9:$B$28=$J$65),--($F$9:$F$28&gt;=BJ$33),--($C$9:$C$28=$AW89),$H$9:$H$28,W$9:W$28),VLOOKUP($AW89,'6. Patients'!$C$44:$AQ$73,COLUMNS('6. Patients'!$C$9:S$9),0))</f>
        <v>#VALUE!</v>
      </c>
      <c r="BK89" s="105" t="e">
        <f>-MIN(SUMPRODUCT(--($E$9:$E$28&lt;=BK$33),--($B$9:$B$28=$J$65),--($F$9:$F$28&gt;=BK$33),--($C$9:$C$28=$AW89),$H$9:$H$28,X$9:X$28),VLOOKUP($AW89,'6. Patients'!$C$44:$AQ$73,COLUMNS('6. Patients'!$C$9:T$9),0))</f>
        <v>#VALUE!</v>
      </c>
      <c r="BL89" s="105" t="e">
        <f>-MIN(SUMPRODUCT(--($E$9:$E$28&lt;=BL$33),--($B$9:$B$28=$J$65),--($F$9:$F$28&gt;=BL$33),--($C$9:$C$28=$AW89),$H$9:$H$28,Y$9:Y$28),VLOOKUP($AW89,'6. Patients'!$C$44:$AQ$73,COLUMNS('6. Patients'!$C$9:U$9),0))</f>
        <v>#VALUE!</v>
      </c>
      <c r="BM89" s="105" t="e">
        <f>-MIN(SUMPRODUCT(--($E$9:$E$28&lt;=BM$33),--($B$9:$B$28=$J$65),--($F$9:$F$28&gt;=BM$33),--($C$9:$C$28=$AW89),$H$9:$H$28,Z$9:Z$28),VLOOKUP($AW89,'6. Patients'!$C$44:$AQ$73,COLUMNS('6. Patients'!$C$9:V$9),0))</f>
        <v>#VALUE!</v>
      </c>
      <c r="BN89" s="105" t="e">
        <f>-MIN(SUMPRODUCT(--($E$9:$E$28&lt;=BN$33),--($B$9:$B$28=$J$65),--($F$9:$F$28&gt;=BN$33),--($C$9:$C$28=$AW89),$H$9:$H$28,AA$9:AA$28),VLOOKUP($AW89,'6. Patients'!$C$44:$AQ$73,COLUMNS('6. Patients'!$C$9:W$9),0))</f>
        <v>#VALUE!</v>
      </c>
      <c r="BO89" s="105" t="e">
        <f>-MIN(SUMPRODUCT(--($E$9:$E$28&lt;=BO$33),--($B$9:$B$28=$J$65),--($F$9:$F$28&gt;=BO$33),--($C$9:$C$28=$AW89),$H$9:$H$28,AB$9:AB$28),VLOOKUP($AW89,'6. Patients'!$C$44:$AQ$73,COLUMNS('6. Patients'!$C$9:X$9),0))</f>
        <v>#VALUE!</v>
      </c>
      <c r="BP89" s="105" t="e">
        <f>-MIN(SUMPRODUCT(--($E$9:$E$28&lt;=BP$33),--($B$9:$B$28=$J$65),--($F$9:$F$28&gt;=BP$33),--($C$9:$C$28=$AW89),$H$9:$H$28,AC$9:AC$28),VLOOKUP($AW89,'6. Patients'!$C$44:$AQ$73,COLUMNS('6. Patients'!$C$9:Y$9),0))</f>
        <v>#VALUE!</v>
      </c>
      <c r="BQ89" s="105" t="e">
        <f>-MIN(SUMPRODUCT(--($E$9:$E$28&lt;=BQ$33),--($B$9:$B$28=$J$65),--($F$9:$F$28&gt;=BQ$33),--($C$9:$C$28=$AW89),$H$9:$H$28,AD$9:AD$28),VLOOKUP($AW89,'6. Patients'!$C$44:$AQ$73,COLUMNS('6. Patients'!$C$9:Z$9),0))</f>
        <v>#VALUE!</v>
      </c>
      <c r="BR89" s="105" t="e">
        <f>-MIN(SUMPRODUCT(--($E$9:$E$28&lt;=BR$33),--($B$9:$B$28=$J$65),--($F$9:$F$28&gt;=BR$33),--($C$9:$C$28=$AW89),$H$9:$H$28,AE$9:AE$28),VLOOKUP($AW89,'6. Patients'!$C$44:$AQ$73,COLUMNS('6. Patients'!$C$9:AA$9),0))</f>
        <v>#VALUE!</v>
      </c>
      <c r="BS89" s="105" t="e">
        <f>-MIN(SUMPRODUCT(--($E$9:$E$28&lt;=BS$33),--($B$9:$B$28=$J$65),--($F$9:$F$28&gt;=BS$33),--($C$9:$C$28=$AW89),$H$9:$H$28,AF$9:AF$28),VLOOKUP($AW89,'6. Patients'!$C$44:$AQ$73,COLUMNS('6. Patients'!$C$9:AB$9),0))</f>
        <v>#VALUE!</v>
      </c>
      <c r="BT89" s="105" t="e">
        <f>-MIN(SUMPRODUCT(--($E$9:$E$28&lt;=BT$33),--($B$9:$B$28=$J$65),--($F$9:$F$28&gt;=BT$33),--($C$9:$C$28=$AW89),$H$9:$H$28,AG$9:AG$28),VLOOKUP($AW89,'6. Patients'!$C$44:$AQ$73,COLUMNS('6. Patients'!$C$9:AC$9),0))</f>
        <v>#VALUE!</v>
      </c>
      <c r="BU89" s="105" t="e">
        <f>-MIN(SUMPRODUCT(--($E$9:$E$28&lt;=BU$33),--($B$9:$B$28=$J$65),--($F$9:$F$28&gt;=BU$33),--($C$9:$C$28=$AW89),$H$9:$H$28,AH$9:AH$28),VLOOKUP($AW89,'6. Patients'!$C$44:$AQ$73,COLUMNS('6. Patients'!$C$9:AD$9),0))</f>
        <v>#VALUE!</v>
      </c>
      <c r="BV89" s="105" t="e">
        <f>-MIN(SUMPRODUCT(--($E$9:$E$28&lt;=BV$33),--($B$9:$B$28=$J$65),--($F$9:$F$28&gt;=BV$33),--($C$9:$C$28=$AW89),$H$9:$H$28,AI$9:AI$28),VLOOKUP($AW89,'6. Patients'!$C$44:$AQ$73,COLUMNS('6. Patients'!$C$9:AE$9),0))</f>
        <v>#VALUE!</v>
      </c>
      <c r="BW89" s="105" t="e">
        <f>-MIN(SUMPRODUCT(--($E$9:$E$28&lt;=BW$33),--($B$9:$B$28=$J$65),--($F$9:$F$28&gt;=BW$33),--($C$9:$C$28=$AW89),$H$9:$H$28,AJ$9:AJ$28),VLOOKUP($AW89,'6. Patients'!$C$44:$AQ$73,COLUMNS('6. Patients'!$C$9:AF$9),0))</f>
        <v>#VALUE!</v>
      </c>
      <c r="BX89" s="105" t="e">
        <f>-MIN(SUMPRODUCT(--($E$9:$E$28&lt;=BX$33),--($B$9:$B$28=$J$65),--($F$9:$F$28&gt;=BX$33),--($C$9:$C$28=$AW89),$H$9:$H$28,AK$9:AK$28),VLOOKUP($AW89,'6. Patients'!$C$44:$AQ$73,COLUMNS('6. Patients'!$C$9:AG$9),0))</f>
        <v>#VALUE!</v>
      </c>
      <c r="BY89" s="105" t="e">
        <f>-MIN(SUMPRODUCT(--($E$9:$E$28&lt;=BY$33),--($B$9:$B$28=$J$65),--($F$9:$F$28&gt;=BY$33),--($C$9:$C$28=$AW89),$H$9:$H$28,AL$9:AL$28),VLOOKUP($AW89,'6. Patients'!$C$44:$AQ$73,COLUMNS('6. Patients'!$C$9:AH$9),0))</f>
        <v>#VALUE!</v>
      </c>
      <c r="BZ89" s="105" t="e">
        <f>-MIN(SUMPRODUCT(--($E$9:$E$28&lt;=BZ$33),--($B$9:$B$28=$J$65),--($F$9:$F$28&gt;=BZ$33),--($C$9:$C$28=$AW89),$H$9:$H$28,AM$9:AM$28),VLOOKUP($AW89,'6. Patients'!$C$44:$AQ$73,COLUMNS('6. Patients'!$C$9:AI$9),0))</f>
        <v>#VALUE!</v>
      </c>
      <c r="CA89" s="105" t="e">
        <f>-MIN(SUMPRODUCT(--($E$9:$E$28&lt;=CA$33),--($B$9:$B$28=$J$65),--($F$9:$F$28&gt;=CA$33),--($C$9:$C$28=$AW89),$H$9:$H$28,AN$9:AN$28),VLOOKUP($AW89,'6. Patients'!$C$44:$AQ$73,COLUMNS('6. Patients'!$C$9:AJ$9),0))</f>
        <v>#VALUE!</v>
      </c>
      <c r="CB89" s="105" t="e">
        <f>-MIN(SUMPRODUCT(--($E$9:$E$28&lt;=CB$33),--($B$9:$B$28=$J$65),--($F$9:$F$28&gt;=CB$33),--($C$9:$C$28=$AW89),$H$9:$H$28,AO$9:AO$28),VLOOKUP($AW89,'6. Patients'!$C$44:$AQ$73,COLUMNS('6. Patients'!$C$9:AK$9),0))</f>
        <v>#VALUE!</v>
      </c>
      <c r="CC89" s="105" t="e">
        <f>-MIN(SUMPRODUCT(--($E$9:$E$28&lt;=CC$33),--($B$9:$B$28=$J$65),--($F$9:$F$28&gt;=CC$33),--($C$9:$C$28=$AW89),$H$9:$H$28,AP$9:AP$28),VLOOKUP($AW89,'6. Patients'!$C$44:$AQ$73,COLUMNS('6. Patients'!$C$9:AL$9),0))</f>
        <v>#VALUE!</v>
      </c>
      <c r="CD89" s="105" t="e">
        <f>-MIN(SUMPRODUCT(--($E$9:$E$28&lt;=CD$33),--($B$9:$B$28=$J$65),--($F$9:$F$28&gt;=CD$33),--($C$9:$C$28=$AW89),$H$9:$H$28,AQ$9:AQ$28),VLOOKUP($AW89,'6. Patients'!$C$44:$AQ$73,COLUMNS('6. Patients'!$C$9:AM$9),0))</f>
        <v>#VALUE!</v>
      </c>
      <c r="CE89" s="105" t="e">
        <f>-MIN(SUMPRODUCT(--($E$9:$E$28&lt;=CE$33),--($B$9:$B$28=$J$65),--($F$9:$F$28&gt;=CE$33),--($C$9:$C$28=$AW89),$H$9:$H$28,AR$9:AR$28),VLOOKUP($AW89,'6. Patients'!$C$44:$AQ$73,COLUMNS('6. Patients'!$C$9:AN$9),0))</f>
        <v>#VALUE!</v>
      </c>
      <c r="CF89" s="105" t="e">
        <f>-MIN(SUMPRODUCT(--($E$9:$E$28&lt;=CF$33),--($B$9:$B$28=$J$65),--($F$9:$F$28&gt;=CF$33),--($C$9:$C$28=$AW89),$H$9:$H$28,AS$9:AS$28),VLOOKUP($AW89,'6. Patients'!$C$44:$AQ$73,COLUMNS('6. Patients'!$C$9:AO$9),0))</f>
        <v>#VALUE!</v>
      </c>
      <c r="CG89" s="105" t="e">
        <f>-MIN(SUMPRODUCT(--($E$9:$E$28&lt;=CG$33),--($B$9:$B$28=$J$65),--($F$9:$F$28&gt;=CG$33),--($C$9:$C$28=$AW89),$H$9:$H$28,AT$9:AT$28),VLOOKUP($AW89,'6. Patients'!$C$44:$AQ$73,COLUMNS('6. Patients'!$C$9:AP$9),0))</f>
        <v>#VALUE!</v>
      </c>
      <c r="CI89" s="16" t="str">
        <f t="shared" si="127"/>
        <v/>
      </c>
      <c r="CJ89" s="105">
        <f t="shared" si="128"/>
        <v>0</v>
      </c>
      <c r="CK89" s="105">
        <f t="shared" si="129"/>
        <v>0</v>
      </c>
      <c r="CL89" s="105">
        <f t="shared" si="130"/>
        <v>0</v>
      </c>
      <c r="CM89" s="105">
        <f t="shared" si="131"/>
        <v>0</v>
      </c>
      <c r="CN89" s="105">
        <f t="shared" si="132"/>
        <v>0</v>
      </c>
      <c r="CO89" s="105">
        <f t="shared" si="133"/>
        <v>0</v>
      </c>
      <c r="CP89" s="105">
        <f t="shared" si="134"/>
        <v>0</v>
      </c>
      <c r="CQ89" s="105">
        <f t="shared" si="135"/>
        <v>0</v>
      </c>
      <c r="CR89" s="105">
        <f t="shared" si="136"/>
        <v>0</v>
      </c>
      <c r="CS89" s="105">
        <f t="shared" si="137"/>
        <v>0</v>
      </c>
      <c r="CT89" s="105">
        <f t="shared" si="138"/>
        <v>0</v>
      </c>
      <c r="CU89" s="105">
        <f t="shared" si="139"/>
        <v>0</v>
      </c>
      <c r="CV89" s="105">
        <f t="shared" si="140"/>
        <v>0</v>
      </c>
      <c r="CW89" s="105">
        <f t="shared" si="141"/>
        <v>0</v>
      </c>
      <c r="CX89" s="105">
        <f t="shared" si="142"/>
        <v>0</v>
      </c>
      <c r="CY89" s="105">
        <f t="shared" si="143"/>
        <v>0</v>
      </c>
      <c r="CZ89" s="105">
        <f t="shared" si="144"/>
        <v>0</v>
      </c>
      <c r="DA89" s="105">
        <f t="shared" si="145"/>
        <v>0</v>
      </c>
      <c r="DB89" s="105">
        <f t="shared" si="146"/>
        <v>0</v>
      </c>
      <c r="DC89" s="105">
        <f t="shared" si="147"/>
        <v>0</v>
      </c>
      <c r="DD89" s="105">
        <f t="shared" si="148"/>
        <v>0</v>
      </c>
      <c r="DE89" s="105">
        <f t="shared" si="149"/>
        <v>0</v>
      </c>
      <c r="DF89" s="105">
        <f t="shared" si="150"/>
        <v>0</v>
      </c>
      <c r="DG89" s="105">
        <f t="shared" si="151"/>
        <v>0</v>
      </c>
      <c r="DH89" s="105">
        <f t="shared" si="152"/>
        <v>0</v>
      </c>
      <c r="DI89" s="105">
        <f t="shared" si="153"/>
        <v>0</v>
      </c>
      <c r="DJ89" s="105">
        <f t="shared" si="154"/>
        <v>0</v>
      </c>
      <c r="DK89" s="105">
        <f t="shared" si="155"/>
        <v>0</v>
      </c>
      <c r="DL89" s="105">
        <f t="shared" si="156"/>
        <v>0</v>
      </c>
      <c r="DM89" s="105">
        <f t="shared" si="157"/>
        <v>0</v>
      </c>
      <c r="DN89" s="105">
        <f t="shared" si="158"/>
        <v>0</v>
      </c>
      <c r="DO89" s="105">
        <f t="shared" si="159"/>
        <v>0</v>
      </c>
      <c r="DP89" s="105">
        <f t="shared" si="160"/>
        <v>0</v>
      </c>
      <c r="DQ89" s="105">
        <f t="shared" si="161"/>
        <v>0</v>
      </c>
      <c r="DR89" s="105">
        <f t="shared" si="162"/>
        <v>0</v>
      </c>
      <c r="DS89" s="105">
        <f t="shared" si="163"/>
        <v>0</v>
      </c>
    </row>
    <row r="90" spans="10:123" x14ac:dyDescent="0.3">
      <c r="J90" s="16" t="str">
        <f>'6. Patients'!C68</f>
        <v/>
      </c>
      <c r="K90" s="16"/>
      <c r="L90" s="208" t="e">
        <f t="shared" si="90"/>
        <v>#VALUE!</v>
      </c>
      <c r="M90" s="208" t="e">
        <f t="shared" si="91"/>
        <v>#VALUE!</v>
      </c>
      <c r="N90" s="208" t="e">
        <f t="shared" si="92"/>
        <v>#VALUE!</v>
      </c>
      <c r="O90" s="208" t="e">
        <f t="shared" si="93"/>
        <v>#VALUE!</v>
      </c>
      <c r="P90" s="208" t="e">
        <f t="shared" si="94"/>
        <v>#VALUE!</v>
      </c>
      <c r="Q90" s="208" t="e">
        <f t="shared" si="95"/>
        <v>#VALUE!</v>
      </c>
      <c r="R90" s="208" t="e">
        <f t="shared" si="96"/>
        <v>#VALUE!</v>
      </c>
      <c r="S90" s="208" t="e">
        <f t="shared" si="97"/>
        <v>#VALUE!</v>
      </c>
      <c r="T90" s="208" t="e">
        <f t="shared" si="98"/>
        <v>#VALUE!</v>
      </c>
      <c r="U90" s="208" t="e">
        <f t="shared" si="99"/>
        <v>#VALUE!</v>
      </c>
      <c r="V90" s="208" t="e">
        <f t="shared" si="100"/>
        <v>#VALUE!</v>
      </c>
      <c r="W90" s="208" t="e">
        <f t="shared" si="101"/>
        <v>#VALUE!</v>
      </c>
      <c r="X90" s="208" t="e">
        <f t="shared" si="102"/>
        <v>#VALUE!</v>
      </c>
      <c r="Y90" s="208" t="e">
        <f t="shared" si="103"/>
        <v>#VALUE!</v>
      </c>
      <c r="Z90" s="208" t="e">
        <f t="shared" si="104"/>
        <v>#VALUE!</v>
      </c>
      <c r="AA90" s="208" t="e">
        <f t="shared" si="105"/>
        <v>#VALUE!</v>
      </c>
      <c r="AB90" s="208" t="e">
        <f t="shared" si="106"/>
        <v>#VALUE!</v>
      </c>
      <c r="AC90" s="208" t="e">
        <f t="shared" si="107"/>
        <v>#VALUE!</v>
      </c>
      <c r="AD90" s="208" t="e">
        <f t="shared" si="108"/>
        <v>#VALUE!</v>
      </c>
      <c r="AE90" s="208" t="e">
        <f t="shared" si="109"/>
        <v>#VALUE!</v>
      </c>
      <c r="AF90" s="208" t="e">
        <f t="shared" si="110"/>
        <v>#VALUE!</v>
      </c>
      <c r="AG90" s="208" t="e">
        <f t="shared" si="111"/>
        <v>#VALUE!</v>
      </c>
      <c r="AH90" s="208" t="e">
        <f t="shared" si="112"/>
        <v>#VALUE!</v>
      </c>
      <c r="AI90" s="208" t="e">
        <f t="shared" si="113"/>
        <v>#VALUE!</v>
      </c>
      <c r="AJ90" s="208" t="e">
        <f t="shared" si="114"/>
        <v>#VALUE!</v>
      </c>
      <c r="AK90" s="208" t="e">
        <f t="shared" si="115"/>
        <v>#VALUE!</v>
      </c>
      <c r="AL90" s="208" t="e">
        <f t="shared" si="116"/>
        <v>#VALUE!</v>
      </c>
      <c r="AM90" s="208" t="e">
        <f t="shared" si="117"/>
        <v>#VALUE!</v>
      </c>
      <c r="AN90" s="208" t="e">
        <f t="shared" si="118"/>
        <v>#VALUE!</v>
      </c>
      <c r="AO90" s="208" t="e">
        <f t="shared" si="119"/>
        <v>#VALUE!</v>
      </c>
      <c r="AP90" s="208" t="e">
        <f t="shared" si="120"/>
        <v>#VALUE!</v>
      </c>
      <c r="AQ90" s="208" t="e">
        <f t="shared" si="121"/>
        <v>#VALUE!</v>
      </c>
      <c r="AR90" s="208" t="e">
        <f t="shared" si="122"/>
        <v>#VALUE!</v>
      </c>
      <c r="AS90" s="208" t="e">
        <f t="shared" si="123"/>
        <v>#VALUE!</v>
      </c>
      <c r="AT90" s="208" t="e">
        <f t="shared" si="124"/>
        <v>#VALUE!</v>
      </c>
      <c r="AU90" s="208" t="e">
        <f t="shared" si="125"/>
        <v>#VALUE!</v>
      </c>
      <c r="AW90" s="16" t="str">
        <f t="shared" si="126"/>
        <v/>
      </c>
      <c r="AX90" s="105" t="e">
        <f>-MIN(SUMPRODUCT(--($E$9:$E$28&lt;=AX$33),--($B$9:$B$28=$J$65),--($F$9:$F$28&gt;=AX$33),--($C$9:$C$28=$AW90),$H$9:$H$28,K$9:K$28),VLOOKUP($AW90,'6. Patients'!$C$44:$AQ$73,COLUMNS('6. Patients'!$C$9:G$9),0))</f>
        <v>#VALUE!</v>
      </c>
      <c r="AY90" s="105" t="e">
        <f>-MIN(SUMPRODUCT(--($E$9:$E$28&lt;=AY$33),--($B$9:$B$28=$J$65),--($F$9:$F$28&gt;=AY$33),--($C$9:$C$28=$AW90),$H$9:$H$28,L$9:L$28),VLOOKUP($AW90,'6. Patients'!$C$44:$AQ$73,COLUMNS('6. Patients'!$C$9:H$9),0))</f>
        <v>#VALUE!</v>
      </c>
      <c r="AZ90" s="105" t="e">
        <f>-MIN(SUMPRODUCT(--($E$9:$E$28&lt;=AZ$33),--($B$9:$B$28=$J$65),--($F$9:$F$28&gt;=AZ$33),--($C$9:$C$28=$AW90),$H$9:$H$28,M$9:M$28),VLOOKUP($AW90,'6. Patients'!$C$44:$AQ$73,COLUMNS('6. Patients'!$C$9:I$9),0))</f>
        <v>#VALUE!</v>
      </c>
      <c r="BA90" s="105" t="e">
        <f>-MIN(SUMPRODUCT(--($E$9:$E$28&lt;=BA$33),--($B$9:$B$28=$J$65),--($F$9:$F$28&gt;=BA$33),--($C$9:$C$28=$AW90),$H$9:$H$28,N$9:N$28),VLOOKUP($AW90,'6. Patients'!$C$44:$AQ$73,COLUMNS('6. Patients'!$C$9:J$9),0))</f>
        <v>#VALUE!</v>
      </c>
      <c r="BB90" s="105" t="e">
        <f>-MIN(SUMPRODUCT(--($E$9:$E$28&lt;=BB$33),--($B$9:$B$28=$J$65),--($F$9:$F$28&gt;=BB$33),--($C$9:$C$28=$AW90),$H$9:$H$28,O$9:O$28),VLOOKUP($AW90,'6. Patients'!$C$44:$AQ$73,COLUMNS('6. Patients'!$C$9:K$9),0))</f>
        <v>#VALUE!</v>
      </c>
      <c r="BC90" s="105" t="e">
        <f>-MIN(SUMPRODUCT(--($E$9:$E$28&lt;=BC$33),--($B$9:$B$28=$J$65),--($F$9:$F$28&gt;=BC$33),--($C$9:$C$28=$AW90),$H$9:$H$28,P$9:P$28),VLOOKUP($AW90,'6. Patients'!$C$44:$AQ$73,COLUMNS('6. Patients'!$C$9:L$9),0))</f>
        <v>#VALUE!</v>
      </c>
      <c r="BD90" s="105" t="e">
        <f>-MIN(SUMPRODUCT(--($E$9:$E$28&lt;=BD$33),--($B$9:$B$28=$J$65),--($F$9:$F$28&gt;=BD$33),--($C$9:$C$28=$AW90),$H$9:$H$28,Q$9:Q$28),VLOOKUP($AW90,'6. Patients'!$C$44:$AQ$73,COLUMNS('6. Patients'!$C$9:M$9),0))</f>
        <v>#VALUE!</v>
      </c>
      <c r="BE90" s="105" t="e">
        <f>-MIN(SUMPRODUCT(--($E$9:$E$28&lt;=BE$33),--($B$9:$B$28=$J$65),--($F$9:$F$28&gt;=BE$33),--($C$9:$C$28=$AW90),$H$9:$H$28,R$9:R$28),VLOOKUP($AW90,'6. Patients'!$C$44:$AQ$73,COLUMNS('6. Patients'!$C$9:N$9),0))</f>
        <v>#VALUE!</v>
      </c>
      <c r="BF90" s="105" t="e">
        <f>-MIN(SUMPRODUCT(--($E$9:$E$28&lt;=BF$33),--($B$9:$B$28=$J$65),--($F$9:$F$28&gt;=BF$33),--($C$9:$C$28=$AW90),$H$9:$H$28,S$9:S$28),VLOOKUP($AW90,'6. Patients'!$C$44:$AQ$73,COLUMNS('6. Patients'!$C$9:O$9),0))</f>
        <v>#VALUE!</v>
      </c>
      <c r="BG90" s="105" t="e">
        <f>-MIN(SUMPRODUCT(--($E$9:$E$28&lt;=BG$33),--($B$9:$B$28=$J$65),--($F$9:$F$28&gt;=BG$33),--($C$9:$C$28=$AW90),$H$9:$H$28,T$9:T$28),VLOOKUP($AW90,'6. Patients'!$C$44:$AQ$73,COLUMNS('6. Patients'!$C$9:P$9),0))</f>
        <v>#VALUE!</v>
      </c>
      <c r="BH90" s="105" t="e">
        <f>-MIN(SUMPRODUCT(--($E$9:$E$28&lt;=BH$33),--($B$9:$B$28=$J$65),--($F$9:$F$28&gt;=BH$33),--($C$9:$C$28=$AW90),$H$9:$H$28,U$9:U$28),VLOOKUP($AW90,'6. Patients'!$C$44:$AQ$73,COLUMNS('6. Patients'!$C$9:Q$9),0))</f>
        <v>#VALUE!</v>
      </c>
      <c r="BI90" s="105" t="e">
        <f>-MIN(SUMPRODUCT(--($E$9:$E$28&lt;=BI$33),--($B$9:$B$28=$J$65),--($F$9:$F$28&gt;=BI$33),--($C$9:$C$28=$AW90),$H$9:$H$28,V$9:V$28),VLOOKUP($AW90,'6. Patients'!$C$44:$AQ$73,COLUMNS('6. Patients'!$C$9:R$9),0))</f>
        <v>#VALUE!</v>
      </c>
      <c r="BJ90" s="105" t="e">
        <f>-MIN(SUMPRODUCT(--($E$9:$E$28&lt;=BJ$33),--($B$9:$B$28=$J$65),--($F$9:$F$28&gt;=BJ$33),--($C$9:$C$28=$AW90),$H$9:$H$28,W$9:W$28),VLOOKUP($AW90,'6. Patients'!$C$44:$AQ$73,COLUMNS('6. Patients'!$C$9:S$9),0))</f>
        <v>#VALUE!</v>
      </c>
      <c r="BK90" s="105" t="e">
        <f>-MIN(SUMPRODUCT(--($E$9:$E$28&lt;=BK$33),--($B$9:$B$28=$J$65),--($F$9:$F$28&gt;=BK$33),--($C$9:$C$28=$AW90),$H$9:$H$28,X$9:X$28),VLOOKUP($AW90,'6. Patients'!$C$44:$AQ$73,COLUMNS('6. Patients'!$C$9:T$9),0))</f>
        <v>#VALUE!</v>
      </c>
      <c r="BL90" s="105" t="e">
        <f>-MIN(SUMPRODUCT(--($E$9:$E$28&lt;=BL$33),--($B$9:$B$28=$J$65),--($F$9:$F$28&gt;=BL$33),--($C$9:$C$28=$AW90),$H$9:$H$28,Y$9:Y$28),VLOOKUP($AW90,'6. Patients'!$C$44:$AQ$73,COLUMNS('6. Patients'!$C$9:U$9),0))</f>
        <v>#VALUE!</v>
      </c>
      <c r="BM90" s="105" t="e">
        <f>-MIN(SUMPRODUCT(--($E$9:$E$28&lt;=BM$33),--($B$9:$B$28=$J$65),--($F$9:$F$28&gt;=BM$33),--($C$9:$C$28=$AW90),$H$9:$H$28,Z$9:Z$28),VLOOKUP($AW90,'6. Patients'!$C$44:$AQ$73,COLUMNS('6. Patients'!$C$9:V$9),0))</f>
        <v>#VALUE!</v>
      </c>
      <c r="BN90" s="105" t="e">
        <f>-MIN(SUMPRODUCT(--($E$9:$E$28&lt;=BN$33),--($B$9:$B$28=$J$65),--($F$9:$F$28&gt;=BN$33),--($C$9:$C$28=$AW90),$H$9:$H$28,AA$9:AA$28),VLOOKUP($AW90,'6. Patients'!$C$44:$AQ$73,COLUMNS('6. Patients'!$C$9:W$9),0))</f>
        <v>#VALUE!</v>
      </c>
      <c r="BO90" s="105" t="e">
        <f>-MIN(SUMPRODUCT(--($E$9:$E$28&lt;=BO$33),--($B$9:$B$28=$J$65),--($F$9:$F$28&gt;=BO$33),--($C$9:$C$28=$AW90),$H$9:$H$28,AB$9:AB$28),VLOOKUP($AW90,'6. Patients'!$C$44:$AQ$73,COLUMNS('6. Patients'!$C$9:X$9),0))</f>
        <v>#VALUE!</v>
      </c>
      <c r="BP90" s="105" t="e">
        <f>-MIN(SUMPRODUCT(--($E$9:$E$28&lt;=BP$33),--($B$9:$B$28=$J$65),--($F$9:$F$28&gt;=BP$33),--($C$9:$C$28=$AW90),$H$9:$H$28,AC$9:AC$28),VLOOKUP($AW90,'6. Patients'!$C$44:$AQ$73,COLUMNS('6. Patients'!$C$9:Y$9),0))</f>
        <v>#VALUE!</v>
      </c>
      <c r="BQ90" s="105" t="e">
        <f>-MIN(SUMPRODUCT(--($E$9:$E$28&lt;=BQ$33),--($B$9:$B$28=$J$65),--($F$9:$F$28&gt;=BQ$33),--($C$9:$C$28=$AW90),$H$9:$H$28,AD$9:AD$28),VLOOKUP($AW90,'6. Patients'!$C$44:$AQ$73,COLUMNS('6. Patients'!$C$9:Z$9),0))</f>
        <v>#VALUE!</v>
      </c>
      <c r="BR90" s="105" t="e">
        <f>-MIN(SUMPRODUCT(--($E$9:$E$28&lt;=BR$33),--($B$9:$B$28=$J$65),--($F$9:$F$28&gt;=BR$33),--($C$9:$C$28=$AW90),$H$9:$H$28,AE$9:AE$28),VLOOKUP($AW90,'6. Patients'!$C$44:$AQ$73,COLUMNS('6. Patients'!$C$9:AA$9),0))</f>
        <v>#VALUE!</v>
      </c>
      <c r="BS90" s="105" t="e">
        <f>-MIN(SUMPRODUCT(--($E$9:$E$28&lt;=BS$33),--($B$9:$B$28=$J$65),--($F$9:$F$28&gt;=BS$33),--($C$9:$C$28=$AW90),$H$9:$H$28,AF$9:AF$28),VLOOKUP($AW90,'6. Patients'!$C$44:$AQ$73,COLUMNS('6. Patients'!$C$9:AB$9),0))</f>
        <v>#VALUE!</v>
      </c>
      <c r="BT90" s="105" t="e">
        <f>-MIN(SUMPRODUCT(--($E$9:$E$28&lt;=BT$33),--($B$9:$B$28=$J$65),--($F$9:$F$28&gt;=BT$33),--($C$9:$C$28=$AW90),$H$9:$H$28,AG$9:AG$28),VLOOKUP($AW90,'6. Patients'!$C$44:$AQ$73,COLUMNS('6. Patients'!$C$9:AC$9),0))</f>
        <v>#VALUE!</v>
      </c>
      <c r="BU90" s="105" t="e">
        <f>-MIN(SUMPRODUCT(--($E$9:$E$28&lt;=BU$33),--($B$9:$B$28=$J$65),--($F$9:$F$28&gt;=BU$33),--($C$9:$C$28=$AW90),$H$9:$H$28,AH$9:AH$28),VLOOKUP($AW90,'6. Patients'!$C$44:$AQ$73,COLUMNS('6. Patients'!$C$9:AD$9),0))</f>
        <v>#VALUE!</v>
      </c>
      <c r="BV90" s="105" t="e">
        <f>-MIN(SUMPRODUCT(--($E$9:$E$28&lt;=BV$33),--($B$9:$B$28=$J$65),--($F$9:$F$28&gt;=BV$33),--($C$9:$C$28=$AW90),$H$9:$H$28,AI$9:AI$28),VLOOKUP($AW90,'6. Patients'!$C$44:$AQ$73,COLUMNS('6. Patients'!$C$9:AE$9),0))</f>
        <v>#VALUE!</v>
      </c>
      <c r="BW90" s="105" t="e">
        <f>-MIN(SUMPRODUCT(--($E$9:$E$28&lt;=BW$33),--($B$9:$B$28=$J$65),--($F$9:$F$28&gt;=BW$33),--($C$9:$C$28=$AW90),$H$9:$H$28,AJ$9:AJ$28),VLOOKUP($AW90,'6. Patients'!$C$44:$AQ$73,COLUMNS('6. Patients'!$C$9:AF$9),0))</f>
        <v>#VALUE!</v>
      </c>
      <c r="BX90" s="105" t="e">
        <f>-MIN(SUMPRODUCT(--($E$9:$E$28&lt;=BX$33),--($B$9:$B$28=$J$65),--($F$9:$F$28&gt;=BX$33),--($C$9:$C$28=$AW90),$H$9:$H$28,AK$9:AK$28),VLOOKUP($AW90,'6. Patients'!$C$44:$AQ$73,COLUMNS('6. Patients'!$C$9:AG$9),0))</f>
        <v>#VALUE!</v>
      </c>
      <c r="BY90" s="105" t="e">
        <f>-MIN(SUMPRODUCT(--($E$9:$E$28&lt;=BY$33),--($B$9:$B$28=$J$65),--($F$9:$F$28&gt;=BY$33),--($C$9:$C$28=$AW90),$H$9:$H$28,AL$9:AL$28),VLOOKUP($AW90,'6. Patients'!$C$44:$AQ$73,COLUMNS('6. Patients'!$C$9:AH$9),0))</f>
        <v>#VALUE!</v>
      </c>
      <c r="BZ90" s="105" t="e">
        <f>-MIN(SUMPRODUCT(--($E$9:$E$28&lt;=BZ$33),--($B$9:$B$28=$J$65),--($F$9:$F$28&gt;=BZ$33),--($C$9:$C$28=$AW90),$H$9:$H$28,AM$9:AM$28),VLOOKUP($AW90,'6. Patients'!$C$44:$AQ$73,COLUMNS('6. Patients'!$C$9:AI$9),0))</f>
        <v>#VALUE!</v>
      </c>
      <c r="CA90" s="105" t="e">
        <f>-MIN(SUMPRODUCT(--($E$9:$E$28&lt;=CA$33),--($B$9:$B$28=$J$65),--($F$9:$F$28&gt;=CA$33),--($C$9:$C$28=$AW90),$H$9:$H$28,AN$9:AN$28),VLOOKUP($AW90,'6. Patients'!$C$44:$AQ$73,COLUMNS('6. Patients'!$C$9:AJ$9),0))</f>
        <v>#VALUE!</v>
      </c>
      <c r="CB90" s="105" t="e">
        <f>-MIN(SUMPRODUCT(--($E$9:$E$28&lt;=CB$33),--($B$9:$B$28=$J$65),--($F$9:$F$28&gt;=CB$33),--($C$9:$C$28=$AW90),$H$9:$H$28,AO$9:AO$28),VLOOKUP($AW90,'6. Patients'!$C$44:$AQ$73,COLUMNS('6. Patients'!$C$9:AK$9),0))</f>
        <v>#VALUE!</v>
      </c>
      <c r="CC90" s="105" t="e">
        <f>-MIN(SUMPRODUCT(--($E$9:$E$28&lt;=CC$33),--($B$9:$B$28=$J$65),--($F$9:$F$28&gt;=CC$33),--($C$9:$C$28=$AW90),$H$9:$H$28,AP$9:AP$28),VLOOKUP($AW90,'6. Patients'!$C$44:$AQ$73,COLUMNS('6. Patients'!$C$9:AL$9),0))</f>
        <v>#VALUE!</v>
      </c>
      <c r="CD90" s="105" t="e">
        <f>-MIN(SUMPRODUCT(--($E$9:$E$28&lt;=CD$33),--($B$9:$B$28=$J$65),--($F$9:$F$28&gt;=CD$33),--($C$9:$C$28=$AW90),$H$9:$H$28,AQ$9:AQ$28),VLOOKUP($AW90,'6. Patients'!$C$44:$AQ$73,COLUMNS('6. Patients'!$C$9:AM$9),0))</f>
        <v>#VALUE!</v>
      </c>
      <c r="CE90" s="105" t="e">
        <f>-MIN(SUMPRODUCT(--($E$9:$E$28&lt;=CE$33),--($B$9:$B$28=$J$65),--($F$9:$F$28&gt;=CE$33),--($C$9:$C$28=$AW90),$H$9:$H$28,AR$9:AR$28),VLOOKUP($AW90,'6. Patients'!$C$44:$AQ$73,COLUMNS('6. Patients'!$C$9:AN$9),0))</f>
        <v>#VALUE!</v>
      </c>
      <c r="CF90" s="105" t="e">
        <f>-MIN(SUMPRODUCT(--($E$9:$E$28&lt;=CF$33),--($B$9:$B$28=$J$65),--($F$9:$F$28&gt;=CF$33),--($C$9:$C$28=$AW90),$H$9:$H$28,AS$9:AS$28),VLOOKUP($AW90,'6. Patients'!$C$44:$AQ$73,COLUMNS('6. Patients'!$C$9:AO$9),0))</f>
        <v>#VALUE!</v>
      </c>
      <c r="CG90" s="105" t="e">
        <f>-MIN(SUMPRODUCT(--($E$9:$E$28&lt;=CG$33),--($B$9:$B$28=$J$65),--($F$9:$F$28&gt;=CG$33),--($C$9:$C$28=$AW90),$H$9:$H$28,AT$9:AT$28),VLOOKUP($AW90,'6. Patients'!$C$44:$AQ$73,COLUMNS('6. Patients'!$C$9:AP$9),0))</f>
        <v>#VALUE!</v>
      </c>
      <c r="CI90" s="16" t="str">
        <f t="shared" si="127"/>
        <v/>
      </c>
      <c r="CJ90" s="105">
        <f t="shared" si="128"/>
        <v>0</v>
      </c>
      <c r="CK90" s="105">
        <f t="shared" si="129"/>
        <v>0</v>
      </c>
      <c r="CL90" s="105">
        <f t="shared" si="130"/>
        <v>0</v>
      </c>
      <c r="CM90" s="105">
        <f t="shared" si="131"/>
        <v>0</v>
      </c>
      <c r="CN90" s="105">
        <f t="shared" si="132"/>
        <v>0</v>
      </c>
      <c r="CO90" s="105">
        <f t="shared" si="133"/>
        <v>0</v>
      </c>
      <c r="CP90" s="105">
        <f t="shared" si="134"/>
        <v>0</v>
      </c>
      <c r="CQ90" s="105">
        <f t="shared" si="135"/>
        <v>0</v>
      </c>
      <c r="CR90" s="105">
        <f t="shared" si="136"/>
        <v>0</v>
      </c>
      <c r="CS90" s="105">
        <f t="shared" si="137"/>
        <v>0</v>
      </c>
      <c r="CT90" s="105">
        <f t="shared" si="138"/>
        <v>0</v>
      </c>
      <c r="CU90" s="105">
        <f t="shared" si="139"/>
        <v>0</v>
      </c>
      <c r="CV90" s="105">
        <f t="shared" si="140"/>
        <v>0</v>
      </c>
      <c r="CW90" s="105">
        <f t="shared" si="141"/>
        <v>0</v>
      </c>
      <c r="CX90" s="105">
        <f t="shared" si="142"/>
        <v>0</v>
      </c>
      <c r="CY90" s="105">
        <f t="shared" si="143"/>
        <v>0</v>
      </c>
      <c r="CZ90" s="105">
        <f t="shared" si="144"/>
        <v>0</v>
      </c>
      <c r="DA90" s="105">
        <f t="shared" si="145"/>
        <v>0</v>
      </c>
      <c r="DB90" s="105">
        <f t="shared" si="146"/>
        <v>0</v>
      </c>
      <c r="DC90" s="105">
        <f t="shared" si="147"/>
        <v>0</v>
      </c>
      <c r="DD90" s="105">
        <f t="shared" si="148"/>
        <v>0</v>
      </c>
      <c r="DE90" s="105">
        <f t="shared" si="149"/>
        <v>0</v>
      </c>
      <c r="DF90" s="105">
        <f t="shared" si="150"/>
        <v>0</v>
      </c>
      <c r="DG90" s="105">
        <f t="shared" si="151"/>
        <v>0</v>
      </c>
      <c r="DH90" s="105">
        <f t="shared" si="152"/>
        <v>0</v>
      </c>
      <c r="DI90" s="105">
        <f t="shared" si="153"/>
        <v>0</v>
      </c>
      <c r="DJ90" s="105">
        <f t="shared" si="154"/>
        <v>0</v>
      </c>
      <c r="DK90" s="105">
        <f t="shared" si="155"/>
        <v>0</v>
      </c>
      <c r="DL90" s="105">
        <f t="shared" si="156"/>
        <v>0</v>
      </c>
      <c r="DM90" s="105">
        <f t="shared" si="157"/>
        <v>0</v>
      </c>
      <c r="DN90" s="105">
        <f t="shared" si="158"/>
        <v>0</v>
      </c>
      <c r="DO90" s="105">
        <f t="shared" si="159"/>
        <v>0</v>
      </c>
      <c r="DP90" s="105">
        <f t="shared" si="160"/>
        <v>0</v>
      </c>
      <c r="DQ90" s="105">
        <f t="shared" si="161"/>
        <v>0</v>
      </c>
      <c r="DR90" s="105">
        <f t="shared" si="162"/>
        <v>0</v>
      </c>
      <c r="DS90" s="105">
        <f t="shared" si="163"/>
        <v>0</v>
      </c>
    </row>
    <row r="91" spans="10:123" x14ac:dyDescent="0.3">
      <c r="J91" s="16" t="str">
        <f>'6. Patients'!C69</f>
        <v/>
      </c>
      <c r="K91" s="16"/>
      <c r="L91" s="208" t="e">
        <f t="shared" si="90"/>
        <v>#VALUE!</v>
      </c>
      <c r="M91" s="208" t="e">
        <f t="shared" si="91"/>
        <v>#VALUE!</v>
      </c>
      <c r="N91" s="208" t="e">
        <f t="shared" si="92"/>
        <v>#VALUE!</v>
      </c>
      <c r="O91" s="208" t="e">
        <f t="shared" si="93"/>
        <v>#VALUE!</v>
      </c>
      <c r="P91" s="208" t="e">
        <f t="shared" si="94"/>
        <v>#VALUE!</v>
      </c>
      <c r="Q91" s="208" t="e">
        <f t="shared" si="95"/>
        <v>#VALUE!</v>
      </c>
      <c r="R91" s="208" t="e">
        <f t="shared" si="96"/>
        <v>#VALUE!</v>
      </c>
      <c r="S91" s="208" t="e">
        <f t="shared" si="97"/>
        <v>#VALUE!</v>
      </c>
      <c r="T91" s="208" t="e">
        <f t="shared" si="98"/>
        <v>#VALUE!</v>
      </c>
      <c r="U91" s="208" t="e">
        <f t="shared" si="99"/>
        <v>#VALUE!</v>
      </c>
      <c r="V91" s="208" t="e">
        <f t="shared" si="100"/>
        <v>#VALUE!</v>
      </c>
      <c r="W91" s="208" t="e">
        <f t="shared" si="101"/>
        <v>#VALUE!</v>
      </c>
      <c r="X91" s="208" t="e">
        <f t="shared" si="102"/>
        <v>#VALUE!</v>
      </c>
      <c r="Y91" s="208" t="e">
        <f t="shared" si="103"/>
        <v>#VALUE!</v>
      </c>
      <c r="Z91" s="208" t="e">
        <f t="shared" si="104"/>
        <v>#VALUE!</v>
      </c>
      <c r="AA91" s="208" t="e">
        <f t="shared" si="105"/>
        <v>#VALUE!</v>
      </c>
      <c r="AB91" s="208" t="e">
        <f t="shared" si="106"/>
        <v>#VALUE!</v>
      </c>
      <c r="AC91" s="208" t="e">
        <f t="shared" si="107"/>
        <v>#VALUE!</v>
      </c>
      <c r="AD91" s="208" t="e">
        <f t="shared" si="108"/>
        <v>#VALUE!</v>
      </c>
      <c r="AE91" s="208" t="e">
        <f t="shared" si="109"/>
        <v>#VALUE!</v>
      </c>
      <c r="AF91" s="208" t="e">
        <f t="shared" si="110"/>
        <v>#VALUE!</v>
      </c>
      <c r="AG91" s="208" t="e">
        <f t="shared" si="111"/>
        <v>#VALUE!</v>
      </c>
      <c r="AH91" s="208" t="e">
        <f t="shared" si="112"/>
        <v>#VALUE!</v>
      </c>
      <c r="AI91" s="208" t="e">
        <f t="shared" si="113"/>
        <v>#VALUE!</v>
      </c>
      <c r="AJ91" s="208" t="e">
        <f t="shared" si="114"/>
        <v>#VALUE!</v>
      </c>
      <c r="AK91" s="208" t="e">
        <f t="shared" si="115"/>
        <v>#VALUE!</v>
      </c>
      <c r="AL91" s="208" t="e">
        <f t="shared" si="116"/>
        <v>#VALUE!</v>
      </c>
      <c r="AM91" s="208" t="e">
        <f t="shared" si="117"/>
        <v>#VALUE!</v>
      </c>
      <c r="AN91" s="208" t="e">
        <f t="shared" si="118"/>
        <v>#VALUE!</v>
      </c>
      <c r="AO91" s="208" t="e">
        <f t="shared" si="119"/>
        <v>#VALUE!</v>
      </c>
      <c r="AP91" s="208" t="e">
        <f t="shared" si="120"/>
        <v>#VALUE!</v>
      </c>
      <c r="AQ91" s="208" t="e">
        <f t="shared" si="121"/>
        <v>#VALUE!</v>
      </c>
      <c r="AR91" s="208" t="e">
        <f t="shared" si="122"/>
        <v>#VALUE!</v>
      </c>
      <c r="AS91" s="208" t="e">
        <f t="shared" si="123"/>
        <v>#VALUE!</v>
      </c>
      <c r="AT91" s="208" t="e">
        <f t="shared" si="124"/>
        <v>#VALUE!</v>
      </c>
      <c r="AU91" s="208" t="e">
        <f t="shared" si="125"/>
        <v>#VALUE!</v>
      </c>
      <c r="AW91" s="16" t="str">
        <f t="shared" si="126"/>
        <v/>
      </c>
      <c r="AX91" s="105" t="e">
        <f>-MIN(SUMPRODUCT(--($E$9:$E$28&lt;=AX$33),--($B$9:$B$28=$J$65),--($F$9:$F$28&gt;=AX$33),--($C$9:$C$28=$AW91),$H$9:$H$28,K$9:K$28),VLOOKUP($AW91,'6. Patients'!$C$44:$AQ$73,COLUMNS('6. Patients'!$C$9:G$9),0))</f>
        <v>#VALUE!</v>
      </c>
      <c r="AY91" s="105" t="e">
        <f>-MIN(SUMPRODUCT(--($E$9:$E$28&lt;=AY$33),--($B$9:$B$28=$J$65),--($F$9:$F$28&gt;=AY$33),--($C$9:$C$28=$AW91),$H$9:$H$28,L$9:L$28),VLOOKUP($AW91,'6. Patients'!$C$44:$AQ$73,COLUMNS('6. Patients'!$C$9:H$9),0))</f>
        <v>#VALUE!</v>
      </c>
      <c r="AZ91" s="105" t="e">
        <f>-MIN(SUMPRODUCT(--($E$9:$E$28&lt;=AZ$33),--($B$9:$B$28=$J$65),--($F$9:$F$28&gt;=AZ$33),--($C$9:$C$28=$AW91),$H$9:$H$28,M$9:M$28),VLOOKUP($AW91,'6. Patients'!$C$44:$AQ$73,COLUMNS('6. Patients'!$C$9:I$9),0))</f>
        <v>#VALUE!</v>
      </c>
      <c r="BA91" s="105" t="e">
        <f>-MIN(SUMPRODUCT(--($E$9:$E$28&lt;=BA$33),--($B$9:$B$28=$J$65),--($F$9:$F$28&gt;=BA$33),--($C$9:$C$28=$AW91),$H$9:$H$28,N$9:N$28),VLOOKUP($AW91,'6. Patients'!$C$44:$AQ$73,COLUMNS('6. Patients'!$C$9:J$9),0))</f>
        <v>#VALUE!</v>
      </c>
      <c r="BB91" s="105" t="e">
        <f>-MIN(SUMPRODUCT(--($E$9:$E$28&lt;=BB$33),--($B$9:$B$28=$J$65),--($F$9:$F$28&gt;=BB$33),--($C$9:$C$28=$AW91),$H$9:$H$28,O$9:O$28),VLOOKUP($AW91,'6. Patients'!$C$44:$AQ$73,COLUMNS('6. Patients'!$C$9:K$9),0))</f>
        <v>#VALUE!</v>
      </c>
      <c r="BC91" s="105" t="e">
        <f>-MIN(SUMPRODUCT(--($E$9:$E$28&lt;=BC$33),--($B$9:$B$28=$J$65),--($F$9:$F$28&gt;=BC$33),--($C$9:$C$28=$AW91),$H$9:$H$28,P$9:P$28),VLOOKUP($AW91,'6. Patients'!$C$44:$AQ$73,COLUMNS('6. Patients'!$C$9:L$9),0))</f>
        <v>#VALUE!</v>
      </c>
      <c r="BD91" s="105" t="e">
        <f>-MIN(SUMPRODUCT(--($E$9:$E$28&lt;=BD$33),--($B$9:$B$28=$J$65),--($F$9:$F$28&gt;=BD$33),--($C$9:$C$28=$AW91),$H$9:$H$28,Q$9:Q$28),VLOOKUP($AW91,'6. Patients'!$C$44:$AQ$73,COLUMNS('6. Patients'!$C$9:M$9),0))</f>
        <v>#VALUE!</v>
      </c>
      <c r="BE91" s="105" t="e">
        <f>-MIN(SUMPRODUCT(--($E$9:$E$28&lt;=BE$33),--($B$9:$B$28=$J$65),--($F$9:$F$28&gt;=BE$33),--($C$9:$C$28=$AW91),$H$9:$H$28,R$9:R$28),VLOOKUP($AW91,'6. Patients'!$C$44:$AQ$73,COLUMNS('6. Patients'!$C$9:N$9),0))</f>
        <v>#VALUE!</v>
      </c>
      <c r="BF91" s="105" t="e">
        <f>-MIN(SUMPRODUCT(--($E$9:$E$28&lt;=BF$33),--($B$9:$B$28=$J$65),--($F$9:$F$28&gt;=BF$33),--($C$9:$C$28=$AW91),$H$9:$H$28,S$9:S$28),VLOOKUP($AW91,'6. Patients'!$C$44:$AQ$73,COLUMNS('6. Patients'!$C$9:O$9),0))</f>
        <v>#VALUE!</v>
      </c>
      <c r="BG91" s="105" t="e">
        <f>-MIN(SUMPRODUCT(--($E$9:$E$28&lt;=BG$33),--($B$9:$B$28=$J$65),--($F$9:$F$28&gt;=BG$33),--($C$9:$C$28=$AW91),$H$9:$H$28,T$9:T$28),VLOOKUP($AW91,'6. Patients'!$C$44:$AQ$73,COLUMNS('6. Patients'!$C$9:P$9),0))</f>
        <v>#VALUE!</v>
      </c>
      <c r="BH91" s="105" t="e">
        <f>-MIN(SUMPRODUCT(--($E$9:$E$28&lt;=BH$33),--($B$9:$B$28=$J$65),--($F$9:$F$28&gt;=BH$33),--($C$9:$C$28=$AW91),$H$9:$H$28,U$9:U$28),VLOOKUP($AW91,'6. Patients'!$C$44:$AQ$73,COLUMNS('6. Patients'!$C$9:Q$9),0))</f>
        <v>#VALUE!</v>
      </c>
      <c r="BI91" s="105" t="e">
        <f>-MIN(SUMPRODUCT(--($E$9:$E$28&lt;=BI$33),--($B$9:$B$28=$J$65),--($F$9:$F$28&gt;=BI$33),--($C$9:$C$28=$AW91),$H$9:$H$28,V$9:V$28),VLOOKUP($AW91,'6. Patients'!$C$44:$AQ$73,COLUMNS('6. Patients'!$C$9:R$9),0))</f>
        <v>#VALUE!</v>
      </c>
      <c r="BJ91" s="105" t="e">
        <f>-MIN(SUMPRODUCT(--($E$9:$E$28&lt;=BJ$33),--($B$9:$B$28=$J$65),--($F$9:$F$28&gt;=BJ$33),--($C$9:$C$28=$AW91),$H$9:$H$28,W$9:W$28),VLOOKUP($AW91,'6. Patients'!$C$44:$AQ$73,COLUMNS('6. Patients'!$C$9:S$9),0))</f>
        <v>#VALUE!</v>
      </c>
      <c r="BK91" s="105" t="e">
        <f>-MIN(SUMPRODUCT(--($E$9:$E$28&lt;=BK$33),--($B$9:$B$28=$J$65),--($F$9:$F$28&gt;=BK$33),--($C$9:$C$28=$AW91),$H$9:$H$28,X$9:X$28),VLOOKUP($AW91,'6. Patients'!$C$44:$AQ$73,COLUMNS('6. Patients'!$C$9:T$9),0))</f>
        <v>#VALUE!</v>
      </c>
      <c r="BL91" s="105" t="e">
        <f>-MIN(SUMPRODUCT(--($E$9:$E$28&lt;=BL$33),--($B$9:$B$28=$J$65),--($F$9:$F$28&gt;=BL$33),--($C$9:$C$28=$AW91),$H$9:$H$28,Y$9:Y$28),VLOOKUP($AW91,'6. Patients'!$C$44:$AQ$73,COLUMNS('6. Patients'!$C$9:U$9),0))</f>
        <v>#VALUE!</v>
      </c>
      <c r="BM91" s="105" t="e">
        <f>-MIN(SUMPRODUCT(--($E$9:$E$28&lt;=BM$33),--($B$9:$B$28=$J$65),--($F$9:$F$28&gt;=BM$33),--($C$9:$C$28=$AW91),$H$9:$H$28,Z$9:Z$28),VLOOKUP($AW91,'6. Patients'!$C$44:$AQ$73,COLUMNS('6. Patients'!$C$9:V$9),0))</f>
        <v>#VALUE!</v>
      </c>
      <c r="BN91" s="105" t="e">
        <f>-MIN(SUMPRODUCT(--($E$9:$E$28&lt;=BN$33),--($B$9:$B$28=$J$65),--($F$9:$F$28&gt;=BN$33),--($C$9:$C$28=$AW91),$H$9:$H$28,AA$9:AA$28),VLOOKUP($AW91,'6. Patients'!$C$44:$AQ$73,COLUMNS('6. Patients'!$C$9:W$9),0))</f>
        <v>#VALUE!</v>
      </c>
      <c r="BO91" s="105" t="e">
        <f>-MIN(SUMPRODUCT(--($E$9:$E$28&lt;=BO$33),--($B$9:$B$28=$J$65),--($F$9:$F$28&gt;=BO$33),--($C$9:$C$28=$AW91),$H$9:$H$28,AB$9:AB$28),VLOOKUP($AW91,'6. Patients'!$C$44:$AQ$73,COLUMNS('6. Patients'!$C$9:X$9),0))</f>
        <v>#VALUE!</v>
      </c>
      <c r="BP91" s="105" t="e">
        <f>-MIN(SUMPRODUCT(--($E$9:$E$28&lt;=BP$33),--($B$9:$B$28=$J$65),--($F$9:$F$28&gt;=BP$33),--($C$9:$C$28=$AW91),$H$9:$H$28,AC$9:AC$28),VLOOKUP($AW91,'6. Patients'!$C$44:$AQ$73,COLUMNS('6. Patients'!$C$9:Y$9),0))</f>
        <v>#VALUE!</v>
      </c>
      <c r="BQ91" s="105" t="e">
        <f>-MIN(SUMPRODUCT(--($E$9:$E$28&lt;=BQ$33),--($B$9:$B$28=$J$65),--($F$9:$F$28&gt;=BQ$33),--($C$9:$C$28=$AW91),$H$9:$H$28,AD$9:AD$28),VLOOKUP($AW91,'6. Patients'!$C$44:$AQ$73,COLUMNS('6. Patients'!$C$9:Z$9),0))</f>
        <v>#VALUE!</v>
      </c>
      <c r="BR91" s="105" t="e">
        <f>-MIN(SUMPRODUCT(--($E$9:$E$28&lt;=BR$33),--($B$9:$B$28=$J$65),--($F$9:$F$28&gt;=BR$33),--($C$9:$C$28=$AW91),$H$9:$H$28,AE$9:AE$28),VLOOKUP($AW91,'6. Patients'!$C$44:$AQ$73,COLUMNS('6. Patients'!$C$9:AA$9),0))</f>
        <v>#VALUE!</v>
      </c>
      <c r="BS91" s="105" t="e">
        <f>-MIN(SUMPRODUCT(--($E$9:$E$28&lt;=BS$33),--($B$9:$B$28=$J$65),--($F$9:$F$28&gt;=BS$33),--($C$9:$C$28=$AW91),$H$9:$H$28,AF$9:AF$28),VLOOKUP($AW91,'6. Patients'!$C$44:$AQ$73,COLUMNS('6. Patients'!$C$9:AB$9),0))</f>
        <v>#VALUE!</v>
      </c>
      <c r="BT91" s="105" t="e">
        <f>-MIN(SUMPRODUCT(--($E$9:$E$28&lt;=BT$33),--($B$9:$B$28=$J$65),--($F$9:$F$28&gt;=BT$33),--($C$9:$C$28=$AW91),$H$9:$H$28,AG$9:AG$28),VLOOKUP($AW91,'6. Patients'!$C$44:$AQ$73,COLUMNS('6. Patients'!$C$9:AC$9),0))</f>
        <v>#VALUE!</v>
      </c>
      <c r="BU91" s="105" t="e">
        <f>-MIN(SUMPRODUCT(--($E$9:$E$28&lt;=BU$33),--($B$9:$B$28=$J$65),--($F$9:$F$28&gt;=BU$33),--($C$9:$C$28=$AW91),$H$9:$H$28,AH$9:AH$28),VLOOKUP($AW91,'6. Patients'!$C$44:$AQ$73,COLUMNS('6. Patients'!$C$9:AD$9),0))</f>
        <v>#VALUE!</v>
      </c>
      <c r="BV91" s="105" t="e">
        <f>-MIN(SUMPRODUCT(--($E$9:$E$28&lt;=BV$33),--($B$9:$B$28=$J$65),--($F$9:$F$28&gt;=BV$33),--($C$9:$C$28=$AW91),$H$9:$H$28,AI$9:AI$28),VLOOKUP($AW91,'6. Patients'!$C$44:$AQ$73,COLUMNS('6. Patients'!$C$9:AE$9),0))</f>
        <v>#VALUE!</v>
      </c>
      <c r="BW91" s="105" t="e">
        <f>-MIN(SUMPRODUCT(--($E$9:$E$28&lt;=BW$33),--($B$9:$B$28=$J$65),--($F$9:$F$28&gt;=BW$33),--($C$9:$C$28=$AW91),$H$9:$H$28,AJ$9:AJ$28),VLOOKUP($AW91,'6. Patients'!$C$44:$AQ$73,COLUMNS('6. Patients'!$C$9:AF$9),0))</f>
        <v>#VALUE!</v>
      </c>
      <c r="BX91" s="105" t="e">
        <f>-MIN(SUMPRODUCT(--($E$9:$E$28&lt;=BX$33),--($B$9:$B$28=$J$65),--($F$9:$F$28&gt;=BX$33),--($C$9:$C$28=$AW91),$H$9:$H$28,AK$9:AK$28),VLOOKUP($AW91,'6. Patients'!$C$44:$AQ$73,COLUMNS('6. Patients'!$C$9:AG$9),0))</f>
        <v>#VALUE!</v>
      </c>
      <c r="BY91" s="105" t="e">
        <f>-MIN(SUMPRODUCT(--($E$9:$E$28&lt;=BY$33),--($B$9:$B$28=$J$65),--($F$9:$F$28&gt;=BY$33),--($C$9:$C$28=$AW91),$H$9:$H$28,AL$9:AL$28),VLOOKUP($AW91,'6. Patients'!$C$44:$AQ$73,COLUMNS('6. Patients'!$C$9:AH$9),0))</f>
        <v>#VALUE!</v>
      </c>
      <c r="BZ91" s="105" t="e">
        <f>-MIN(SUMPRODUCT(--($E$9:$E$28&lt;=BZ$33),--($B$9:$B$28=$J$65),--($F$9:$F$28&gt;=BZ$33),--($C$9:$C$28=$AW91),$H$9:$H$28,AM$9:AM$28),VLOOKUP($AW91,'6. Patients'!$C$44:$AQ$73,COLUMNS('6. Patients'!$C$9:AI$9),0))</f>
        <v>#VALUE!</v>
      </c>
      <c r="CA91" s="105" t="e">
        <f>-MIN(SUMPRODUCT(--($E$9:$E$28&lt;=CA$33),--($B$9:$B$28=$J$65),--($F$9:$F$28&gt;=CA$33),--($C$9:$C$28=$AW91),$H$9:$H$28,AN$9:AN$28),VLOOKUP($AW91,'6. Patients'!$C$44:$AQ$73,COLUMNS('6. Patients'!$C$9:AJ$9),0))</f>
        <v>#VALUE!</v>
      </c>
      <c r="CB91" s="105" t="e">
        <f>-MIN(SUMPRODUCT(--($E$9:$E$28&lt;=CB$33),--($B$9:$B$28=$J$65),--($F$9:$F$28&gt;=CB$33),--($C$9:$C$28=$AW91),$H$9:$H$28,AO$9:AO$28),VLOOKUP($AW91,'6. Patients'!$C$44:$AQ$73,COLUMNS('6. Patients'!$C$9:AK$9),0))</f>
        <v>#VALUE!</v>
      </c>
      <c r="CC91" s="105" t="e">
        <f>-MIN(SUMPRODUCT(--($E$9:$E$28&lt;=CC$33),--($B$9:$B$28=$J$65),--($F$9:$F$28&gt;=CC$33),--($C$9:$C$28=$AW91),$H$9:$H$28,AP$9:AP$28),VLOOKUP($AW91,'6. Patients'!$C$44:$AQ$73,COLUMNS('6. Patients'!$C$9:AL$9),0))</f>
        <v>#VALUE!</v>
      </c>
      <c r="CD91" s="105" t="e">
        <f>-MIN(SUMPRODUCT(--($E$9:$E$28&lt;=CD$33),--($B$9:$B$28=$J$65),--($F$9:$F$28&gt;=CD$33),--($C$9:$C$28=$AW91),$H$9:$H$28,AQ$9:AQ$28),VLOOKUP($AW91,'6. Patients'!$C$44:$AQ$73,COLUMNS('6. Patients'!$C$9:AM$9),0))</f>
        <v>#VALUE!</v>
      </c>
      <c r="CE91" s="105" t="e">
        <f>-MIN(SUMPRODUCT(--($E$9:$E$28&lt;=CE$33),--($B$9:$B$28=$J$65),--($F$9:$F$28&gt;=CE$33),--($C$9:$C$28=$AW91),$H$9:$H$28,AR$9:AR$28),VLOOKUP($AW91,'6. Patients'!$C$44:$AQ$73,COLUMNS('6. Patients'!$C$9:AN$9),0))</f>
        <v>#VALUE!</v>
      </c>
      <c r="CF91" s="105" t="e">
        <f>-MIN(SUMPRODUCT(--($E$9:$E$28&lt;=CF$33),--($B$9:$B$28=$J$65),--($F$9:$F$28&gt;=CF$33),--($C$9:$C$28=$AW91),$H$9:$H$28,AS$9:AS$28),VLOOKUP($AW91,'6. Patients'!$C$44:$AQ$73,COLUMNS('6. Patients'!$C$9:AO$9),0))</f>
        <v>#VALUE!</v>
      </c>
      <c r="CG91" s="105" t="e">
        <f>-MIN(SUMPRODUCT(--($E$9:$E$28&lt;=CG$33),--($B$9:$B$28=$J$65),--($F$9:$F$28&gt;=CG$33),--($C$9:$C$28=$AW91),$H$9:$H$28,AT$9:AT$28),VLOOKUP($AW91,'6. Patients'!$C$44:$AQ$73,COLUMNS('6. Patients'!$C$9:AP$9),0))</f>
        <v>#VALUE!</v>
      </c>
      <c r="CI91" s="16" t="str">
        <f t="shared" si="127"/>
        <v/>
      </c>
      <c r="CJ91" s="105">
        <f t="shared" si="128"/>
        <v>0</v>
      </c>
      <c r="CK91" s="105">
        <f t="shared" si="129"/>
        <v>0</v>
      </c>
      <c r="CL91" s="105">
        <f t="shared" si="130"/>
        <v>0</v>
      </c>
      <c r="CM91" s="105">
        <f t="shared" si="131"/>
        <v>0</v>
      </c>
      <c r="CN91" s="105">
        <f t="shared" si="132"/>
        <v>0</v>
      </c>
      <c r="CO91" s="105">
        <f t="shared" si="133"/>
        <v>0</v>
      </c>
      <c r="CP91" s="105">
        <f t="shared" si="134"/>
        <v>0</v>
      </c>
      <c r="CQ91" s="105">
        <f t="shared" si="135"/>
        <v>0</v>
      </c>
      <c r="CR91" s="105">
        <f t="shared" si="136"/>
        <v>0</v>
      </c>
      <c r="CS91" s="105">
        <f t="shared" si="137"/>
        <v>0</v>
      </c>
      <c r="CT91" s="105">
        <f t="shared" si="138"/>
        <v>0</v>
      </c>
      <c r="CU91" s="105">
        <f t="shared" si="139"/>
        <v>0</v>
      </c>
      <c r="CV91" s="105">
        <f t="shared" si="140"/>
        <v>0</v>
      </c>
      <c r="CW91" s="105">
        <f t="shared" si="141"/>
        <v>0</v>
      </c>
      <c r="CX91" s="105">
        <f t="shared" si="142"/>
        <v>0</v>
      </c>
      <c r="CY91" s="105">
        <f t="shared" si="143"/>
        <v>0</v>
      </c>
      <c r="CZ91" s="105">
        <f t="shared" si="144"/>
        <v>0</v>
      </c>
      <c r="DA91" s="105">
        <f t="shared" si="145"/>
        <v>0</v>
      </c>
      <c r="DB91" s="105">
        <f t="shared" si="146"/>
        <v>0</v>
      </c>
      <c r="DC91" s="105">
        <f t="shared" si="147"/>
        <v>0</v>
      </c>
      <c r="DD91" s="105">
        <f t="shared" si="148"/>
        <v>0</v>
      </c>
      <c r="DE91" s="105">
        <f t="shared" si="149"/>
        <v>0</v>
      </c>
      <c r="DF91" s="105">
        <f t="shared" si="150"/>
        <v>0</v>
      </c>
      <c r="DG91" s="105">
        <f t="shared" si="151"/>
        <v>0</v>
      </c>
      <c r="DH91" s="105">
        <f t="shared" si="152"/>
        <v>0</v>
      </c>
      <c r="DI91" s="105">
        <f t="shared" si="153"/>
        <v>0</v>
      </c>
      <c r="DJ91" s="105">
        <f t="shared" si="154"/>
        <v>0</v>
      </c>
      <c r="DK91" s="105">
        <f t="shared" si="155"/>
        <v>0</v>
      </c>
      <c r="DL91" s="105">
        <f t="shared" si="156"/>
        <v>0</v>
      </c>
      <c r="DM91" s="105">
        <f t="shared" si="157"/>
        <v>0</v>
      </c>
      <c r="DN91" s="105">
        <f t="shared" si="158"/>
        <v>0</v>
      </c>
      <c r="DO91" s="105">
        <f t="shared" si="159"/>
        <v>0</v>
      </c>
      <c r="DP91" s="105">
        <f t="shared" si="160"/>
        <v>0</v>
      </c>
      <c r="DQ91" s="105">
        <f t="shared" si="161"/>
        <v>0</v>
      </c>
      <c r="DR91" s="105">
        <f t="shared" si="162"/>
        <v>0</v>
      </c>
      <c r="DS91" s="105">
        <f t="shared" si="163"/>
        <v>0</v>
      </c>
    </row>
    <row r="92" spans="10:123" x14ac:dyDescent="0.3">
      <c r="J92" s="16" t="str">
        <f>'6. Patients'!C70</f>
        <v/>
      </c>
      <c r="K92" s="16"/>
      <c r="L92" s="208" t="e">
        <f t="shared" si="90"/>
        <v>#VALUE!</v>
      </c>
      <c r="M92" s="208" t="e">
        <f t="shared" si="91"/>
        <v>#VALUE!</v>
      </c>
      <c r="N92" s="208" t="e">
        <f t="shared" si="92"/>
        <v>#VALUE!</v>
      </c>
      <c r="O92" s="208" t="e">
        <f t="shared" si="93"/>
        <v>#VALUE!</v>
      </c>
      <c r="P92" s="208" t="e">
        <f t="shared" si="94"/>
        <v>#VALUE!</v>
      </c>
      <c r="Q92" s="208" t="e">
        <f t="shared" si="95"/>
        <v>#VALUE!</v>
      </c>
      <c r="R92" s="208" t="e">
        <f t="shared" si="96"/>
        <v>#VALUE!</v>
      </c>
      <c r="S92" s="208" t="e">
        <f t="shared" si="97"/>
        <v>#VALUE!</v>
      </c>
      <c r="T92" s="208" t="e">
        <f t="shared" si="98"/>
        <v>#VALUE!</v>
      </c>
      <c r="U92" s="208" t="e">
        <f t="shared" si="99"/>
        <v>#VALUE!</v>
      </c>
      <c r="V92" s="208" t="e">
        <f t="shared" si="100"/>
        <v>#VALUE!</v>
      </c>
      <c r="W92" s="208" t="e">
        <f t="shared" si="101"/>
        <v>#VALUE!</v>
      </c>
      <c r="X92" s="208" t="e">
        <f t="shared" si="102"/>
        <v>#VALUE!</v>
      </c>
      <c r="Y92" s="208" t="e">
        <f t="shared" si="103"/>
        <v>#VALUE!</v>
      </c>
      <c r="Z92" s="208" t="e">
        <f t="shared" si="104"/>
        <v>#VALUE!</v>
      </c>
      <c r="AA92" s="208" t="e">
        <f t="shared" si="105"/>
        <v>#VALUE!</v>
      </c>
      <c r="AB92" s="208" t="e">
        <f t="shared" si="106"/>
        <v>#VALUE!</v>
      </c>
      <c r="AC92" s="208" t="e">
        <f t="shared" si="107"/>
        <v>#VALUE!</v>
      </c>
      <c r="AD92" s="208" t="e">
        <f t="shared" si="108"/>
        <v>#VALUE!</v>
      </c>
      <c r="AE92" s="208" t="e">
        <f t="shared" si="109"/>
        <v>#VALUE!</v>
      </c>
      <c r="AF92" s="208" t="e">
        <f t="shared" si="110"/>
        <v>#VALUE!</v>
      </c>
      <c r="AG92" s="208" t="e">
        <f t="shared" si="111"/>
        <v>#VALUE!</v>
      </c>
      <c r="AH92" s="208" t="e">
        <f t="shared" si="112"/>
        <v>#VALUE!</v>
      </c>
      <c r="AI92" s="208" t="e">
        <f t="shared" si="113"/>
        <v>#VALUE!</v>
      </c>
      <c r="AJ92" s="208" t="e">
        <f t="shared" si="114"/>
        <v>#VALUE!</v>
      </c>
      <c r="AK92" s="208" t="e">
        <f t="shared" si="115"/>
        <v>#VALUE!</v>
      </c>
      <c r="AL92" s="208" t="e">
        <f t="shared" si="116"/>
        <v>#VALUE!</v>
      </c>
      <c r="AM92" s="208" t="e">
        <f t="shared" si="117"/>
        <v>#VALUE!</v>
      </c>
      <c r="AN92" s="208" t="e">
        <f t="shared" si="118"/>
        <v>#VALUE!</v>
      </c>
      <c r="AO92" s="208" t="e">
        <f t="shared" si="119"/>
        <v>#VALUE!</v>
      </c>
      <c r="AP92" s="208" t="e">
        <f t="shared" si="120"/>
        <v>#VALUE!</v>
      </c>
      <c r="AQ92" s="208" t="e">
        <f t="shared" si="121"/>
        <v>#VALUE!</v>
      </c>
      <c r="AR92" s="208" t="e">
        <f t="shared" si="122"/>
        <v>#VALUE!</v>
      </c>
      <c r="AS92" s="208" t="e">
        <f t="shared" si="123"/>
        <v>#VALUE!</v>
      </c>
      <c r="AT92" s="208" t="e">
        <f t="shared" si="124"/>
        <v>#VALUE!</v>
      </c>
      <c r="AU92" s="208" t="e">
        <f t="shared" si="125"/>
        <v>#VALUE!</v>
      </c>
      <c r="AW92" s="16" t="str">
        <f t="shared" si="126"/>
        <v/>
      </c>
      <c r="AX92" s="105" t="e">
        <f>-MIN(SUMPRODUCT(--($E$9:$E$28&lt;=AX$33),--($B$9:$B$28=$J$65),--($F$9:$F$28&gt;=AX$33),--($C$9:$C$28=$AW92),$H$9:$H$28,K$9:K$28),VLOOKUP($AW92,'6. Patients'!$C$44:$AQ$73,COLUMNS('6. Patients'!$C$9:G$9),0))</f>
        <v>#VALUE!</v>
      </c>
      <c r="AY92" s="105" t="e">
        <f>-MIN(SUMPRODUCT(--($E$9:$E$28&lt;=AY$33),--($B$9:$B$28=$J$65),--($F$9:$F$28&gt;=AY$33),--($C$9:$C$28=$AW92),$H$9:$H$28,L$9:L$28),VLOOKUP($AW92,'6. Patients'!$C$44:$AQ$73,COLUMNS('6. Patients'!$C$9:H$9),0))</f>
        <v>#VALUE!</v>
      </c>
      <c r="AZ92" s="105" t="e">
        <f>-MIN(SUMPRODUCT(--($E$9:$E$28&lt;=AZ$33),--($B$9:$B$28=$J$65),--($F$9:$F$28&gt;=AZ$33),--($C$9:$C$28=$AW92),$H$9:$H$28,M$9:M$28),VLOOKUP($AW92,'6. Patients'!$C$44:$AQ$73,COLUMNS('6. Patients'!$C$9:I$9),0))</f>
        <v>#VALUE!</v>
      </c>
      <c r="BA92" s="105" t="e">
        <f>-MIN(SUMPRODUCT(--($E$9:$E$28&lt;=BA$33),--($B$9:$B$28=$J$65),--($F$9:$F$28&gt;=BA$33),--($C$9:$C$28=$AW92),$H$9:$H$28,N$9:N$28),VLOOKUP($AW92,'6. Patients'!$C$44:$AQ$73,COLUMNS('6. Patients'!$C$9:J$9),0))</f>
        <v>#VALUE!</v>
      </c>
      <c r="BB92" s="105" t="e">
        <f>-MIN(SUMPRODUCT(--($E$9:$E$28&lt;=BB$33),--($B$9:$B$28=$J$65),--($F$9:$F$28&gt;=BB$33),--($C$9:$C$28=$AW92),$H$9:$H$28,O$9:O$28),VLOOKUP($AW92,'6. Patients'!$C$44:$AQ$73,COLUMNS('6. Patients'!$C$9:K$9),0))</f>
        <v>#VALUE!</v>
      </c>
      <c r="BC92" s="105" t="e">
        <f>-MIN(SUMPRODUCT(--($E$9:$E$28&lt;=BC$33),--($B$9:$B$28=$J$65),--($F$9:$F$28&gt;=BC$33),--($C$9:$C$28=$AW92),$H$9:$H$28,P$9:P$28),VLOOKUP($AW92,'6. Patients'!$C$44:$AQ$73,COLUMNS('6. Patients'!$C$9:L$9),0))</f>
        <v>#VALUE!</v>
      </c>
      <c r="BD92" s="105" t="e">
        <f>-MIN(SUMPRODUCT(--($E$9:$E$28&lt;=BD$33),--($B$9:$B$28=$J$65),--($F$9:$F$28&gt;=BD$33),--($C$9:$C$28=$AW92),$H$9:$H$28,Q$9:Q$28),VLOOKUP($AW92,'6. Patients'!$C$44:$AQ$73,COLUMNS('6. Patients'!$C$9:M$9),0))</f>
        <v>#VALUE!</v>
      </c>
      <c r="BE92" s="105" t="e">
        <f>-MIN(SUMPRODUCT(--($E$9:$E$28&lt;=BE$33),--($B$9:$B$28=$J$65),--($F$9:$F$28&gt;=BE$33),--($C$9:$C$28=$AW92),$H$9:$H$28,R$9:R$28),VLOOKUP($AW92,'6. Patients'!$C$44:$AQ$73,COLUMNS('6. Patients'!$C$9:N$9),0))</f>
        <v>#VALUE!</v>
      </c>
      <c r="BF92" s="105" t="e">
        <f>-MIN(SUMPRODUCT(--($E$9:$E$28&lt;=BF$33),--($B$9:$B$28=$J$65),--($F$9:$F$28&gt;=BF$33),--($C$9:$C$28=$AW92),$H$9:$H$28,S$9:S$28),VLOOKUP($AW92,'6. Patients'!$C$44:$AQ$73,COLUMNS('6. Patients'!$C$9:O$9),0))</f>
        <v>#VALUE!</v>
      </c>
      <c r="BG92" s="105" t="e">
        <f>-MIN(SUMPRODUCT(--($E$9:$E$28&lt;=BG$33),--($B$9:$B$28=$J$65),--($F$9:$F$28&gt;=BG$33),--($C$9:$C$28=$AW92),$H$9:$H$28,T$9:T$28),VLOOKUP($AW92,'6. Patients'!$C$44:$AQ$73,COLUMNS('6. Patients'!$C$9:P$9),0))</f>
        <v>#VALUE!</v>
      </c>
      <c r="BH92" s="105" t="e">
        <f>-MIN(SUMPRODUCT(--($E$9:$E$28&lt;=BH$33),--($B$9:$B$28=$J$65),--($F$9:$F$28&gt;=BH$33),--($C$9:$C$28=$AW92),$H$9:$H$28,U$9:U$28),VLOOKUP($AW92,'6. Patients'!$C$44:$AQ$73,COLUMNS('6. Patients'!$C$9:Q$9),0))</f>
        <v>#VALUE!</v>
      </c>
      <c r="BI92" s="105" t="e">
        <f>-MIN(SUMPRODUCT(--($E$9:$E$28&lt;=BI$33),--($B$9:$B$28=$J$65),--($F$9:$F$28&gt;=BI$33),--($C$9:$C$28=$AW92),$H$9:$H$28,V$9:V$28),VLOOKUP($AW92,'6. Patients'!$C$44:$AQ$73,COLUMNS('6. Patients'!$C$9:R$9),0))</f>
        <v>#VALUE!</v>
      </c>
      <c r="BJ92" s="105" t="e">
        <f>-MIN(SUMPRODUCT(--($E$9:$E$28&lt;=BJ$33),--($B$9:$B$28=$J$65),--($F$9:$F$28&gt;=BJ$33),--($C$9:$C$28=$AW92),$H$9:$H$28,W$9:W$28),VLOOKUP($AW92,'6. Patients'!$C$44:$AQ$73,COLUMNS('6. Patients'!$C$9:S$9),0))</f>
        <v>#VALUE!</v>
      </c>
      <c r="BK92" s="105" t="e">
        <f>-MIN(SUMPRODUCT(--($E$9:$E$28&lt;=BK$33),--($B$9:$B$28=$J$65),--($F$9:$F$28&gt;=BK$33),--($C$9:$C$28=$AW92),$H$9:$H$28,X$9:X$28),VLOOKUP($AW92,'6. Patients'!$C$44:$AQ$73,COLUMNS('6. Patients'!$C$9:T$9),0))</f>
        <v>#VALUE!</v>
      </c>
      <c r="BL92" s="105" t="e">
        <f>-MIN(SUMPRODUCT(--($E$9:$E$28&lt;=BL$33),--($B$9:$B$28=$J$65),--($F$9:$F$28&gt;=BL$33),--($C$9:$C$28=$AW92),$H$9:$H$28,Y$9:Y$28),VLOOKUP($AW92,'6. Patients'!$C$44:$AQ$73,COLUMNS('6. Patients'!$C$9:U$9),0))</f>
        <v>#VALUE!</v>
      </c>
      <c r="BM92" s="105" t="e">
        <f>-MIN(SUMPRODUCT(--($E$9:$E$28&lt;=BM$33),--($B$9:$B$28=$J$65),--($F$9:$F$28&gt;=BM$33),--($C$9:$C$28=$AW92),$H$9:$H$28,Z$9:Z$28),VLOOKUP($AW92,'6. Patients'!$C$44:$AQ$73,COLUMNS('6. Patients'!$C$9:V$9),0))</f>
        <v>#VALUE!</v>
      </c>
      <c r="BN92" s="105" t="e">
        <f>-MIN(SUMPRODUCT(--($E$9:$E$28&lt;=BN$33),--($B$9:$B$28=$J$65),--($F$9:$F$28&gt;=BN$33),--($C$9:$C$28=$AW92),$H$9:$H$28,AA$9:AA$28),VLOOKUP($AW92,'6. Patients'!$C$44:$AQ$73,COLUMNS('6. Patients'!$C$9:W$9),0))</f>
        <v>#VALUE!</v>
      </c>
      <c r="BO92" s="105" t="e">
        <f>-MIN(SUMPRODUCT(--($E$9:$E$28&lt;=BO$33),--($B$9:$B$28=$J$65),--($F$9:$F$28&gt;=BO$33),--($C$9:$C$28=$AW92),$H$9:$H$28,AB$9:AB$28),VLOOKUP($AW92,'6. Patients'!$C$44:$AQ$73,COLUMNS('6. Patients'!$C$9:X$9),0))</f>
        <v>#VALUE!</v>
      </c>
      <c r="BP92" s="105" t="e">
        <f>-MIN(SUMPRODUCT(--($E$9:$E$28&lt;=BP$33),--($B$9:$B$28=$J$65),--($F$9:$F$28&gt;=BP$33),--($C$9:$C$28=$AW92),$H$9:$H$28,AC$9:AC$28),VLOOKUP($AW92,'6. Patients'!$C$44:$AQ$73,COLUMNS('6. Patients'!$C$9:Y$9),0))</f>
        <v>#VALUE!</v>
      </c>
      <c r="BQ92" s="105" t="e">
        <f>-MIN(SUMPRODUCT(--($E$9:$E$28&lt;=BQ$33),--($B$9:$B$28=$J$65),--($F$9:$F$28&gt;=BQ$33),--($C$9:$C$28=$AW92),$H$9:$H$28,AD$9:AD$28),VLOOKUP($AW92,'6. Patients'!$C$44:$AQ$73,COLUMNS('6. Patients'!$C$9:Z$9),0))</f>
        <v>#VALUE!</v>
      </c>
      <c r="BR92" s="105" t="e">
        <f>-MIN(SUMPRODUCT(--($E$9:$E$28&lt;=BR$33),--($B$9:$B$28=$J$65),--($F$9:$F$28&gt;=BR$33),--($C$9:$C$28=$AW92),$H$9:$H$28,AE$9:AE$28),VLOOKUP($AW92,'6. Patients'!$C$44:$AQ$73,COLUMNS('6. Patients'!$C$9:AA$9),0))</f>
        <v>#VALUE!</v>
      </c>
      <c r="BS92" s="105" t="e">
        <f>-MIN(SUMPRODUCT(--($E$9:$E$28&lt;=BS$33),--($B$9:$B$28=$J$65),--($F$9:$F$28&gt;=BS$33),--($C$9:$C$28=$AW92),$H$9:$H$28,AF$9:AF$28),VLOOKUP($AW92,'6. Patients'!$C$44:$AQ$73,COLUMNS('6. Patients'!$C$9:AB$9),0))</f>
        <v>#VALUE!</v>
      </c>
      <c r="BT92" s="105" t="e">
        <f>-MIN(SUMPRODUCT(--($E$9:$E$28&lt;=BT$33),--($B$9:$B$28=$J$65),--($F$9:$F$28&gt;=BT$33),--($C$9:$C$28=$AW92),$H$9:$H$28,AG$9:AG$28),VLOOKUP($AW92,'6. Patients'!$C$44:$AQ$73,COLUMNS('6. Patients'!$C$9:AC$9),0))</f>
        <v>#VALUE!</v>
      </c>
      <c r="BU92" s="105" t="e">
        <f>-MIN(SUMPRODUCT(--($E$9:$E$28&lt;=BU$33),--($B$9:$B$28=$J$65),--($F$9:$F$28&gt;=BU$33),--($C$9:$C$28=$AW92),$H$9:$H$28,AH$9:AH$28),VLOOKUP($AW92,'6. Patients'!$C$44:$AQ$73,COLUMNS('6. Patients'!$C$9:AD$9),0))</f>
        <v>#VALUE!</v>
      </c>
      <c r="BV92" s="105" t="e">
        <f>-MIN(SUMPRODUCT(--($E$9:$E$28&lt;=BV$33),--($B$9:$B$28=$J$65),--($F$9:$F$28&gt;=BV$33),--($C$9:$C$28=$AW92),$H$9:$H$28,AI$9:AI$28),VLOOKUP($AW92,'6. Patients'!$C$44:$AQ$73,COLUMNS('6. Patients'!$C$9:AE$9),0))</f>
        <v>#VALUE!</v>
      </c>
      <c r="BW92" s="105" t="e">
        <f>-MIN(SUMPRODUCT(--($E$9:$E$28&lt;=BW$33),--($B$9:$B$28=$J$65),--($F$9:$F$28&gt;=BW$33),--($C$9:$C$28=$AW92),$H$9:$H$28,AJ$9:AJ$28),VLOOKUP($AW92,'6. Patients'!$C$44:$AQ$73,COLUMNS('6. Patients'!$C$9:AF$9),0))</f>
        <v>#VALUE!</v>
      </c>
      <c r="BX92" s="105" t="e">
        <f>-MIN(SUMPRODUCT(--($E$9:$E$28&lt;=BX$33),--($B$9:$B$28=$J$65),--($F$9:$F$28&gt;=BX$33),--($C$9:$C$28=$AW92),$H$9:$H$28,AK$9:AK$28),VLOOKUP($AW92,'6. Patients'!$C$44:$AQ$73,COLUMNS('6. Patients'!$C$9:AG$9),0))</f>
        <v>#VALUE!</v>
      </c>
      <c r="BY92" s="105" t="e">
        <f>-MIN(SUMPRODUCT(--($E$9:$E$28&lt;=BY$33),--($B$9:$B$28=$J$65),--($F$9:$F$28&gt;=BY$33),--($C$9:$C$28=$AW92),$H$9:$H$28,AL$9:AL$28),VLOOKUP($AW92,'6. Patients'!$C$44:$AQ$73,COLUMNS('6. Patients'!$C$9:AH$9),0))</f>
        <v>#VALUE!</v>
      </c>
      <c r="BZ92" s="105" t="e">
        <f>-MIN(SUMPRODUCT(--($E$9:$E$28&lt;=BZ$33),--($B$9:$B$28=$J$65),--($F$9:$F$28&gt;=BZ$33),--($C$9:$C$28=$AW92),$H$9:$H$28,AM$9:AM$28),VLOOKUP($AW92,'6. Patients'!$C$44:$AQ$73,COLUMNS('6. Patients'!$C$9:AI$9),0))</f>
        <v>#VALUE!</v>
      </c>
      <c r="CA92" s="105" t="e">
        <f>-MIN(SUMPRODUCT(--($E$9:$E$28&lt;=CA$33),--($B$9:$B$28=$J$65),--($F$9:$F$28&gt;=CA$33),--($C$9:$C$28=$AW92),$H$9:$H$28,AN$9:AN$28),VLOOKUP($AW92,'6. Patients'!$C$44:$AQ$73,COLUMNS('6. Patients'!$C$9:AJ$9),0))</f>
        <v>#VALUE!</v>
      </c>
      <c r="CB92" s="105" t="e">
        <f>-MIN(SUMPRODUCT(--($E$9:$E$28&lt;=CB$33),--($B$9:$B$28=$J$65),--($F$9:$F$28&gt;=CB$33),--($C$9:$C$28=$AW92),$H$9:$H$28,AO$9:AO$28),VLOOKUP($AW92,'6. Patients'!$C$44:$AQ$73,COLUMNS('6. Patients'!$C$9:AK$9),0))</f>
        <v>#VALUE!</v>
      </c>
      <c r="CC92" s="105" t="e">
        <f>-MIN(SUMPRODUCT(--($E$9:$E$28&lt;=CC$33),--($B$9:$B$28=$J$65),--($F$9:$F$28&gt;=CC$33),--($C$9:$C$28=$AW92),$H$9:$H$28,AP$9:AP$28),VLOOKUP($AW92,'6. Patients'!$C$44:$AQ$73,COLUMNS('6. Patients'!$C$9:AL$9),0))</f>
        <v>#VALUE!</v>
      </c>
      <c r="CD92" s="105" t="e">
        <f>-MIN(SUMPRODUCT(--($E$9:$E$28&lt;=CD$33),--($B$9:$B$28=$J$65),--($F$9:$F$28&gt;=CD$33),--($C$9:$C$28=$AW92),$H$9:$H$28,AQ$9:AQ$28),VLOOKUP($AW92,'6. Patients'!$C$44:$AQ$73,COLUMNS('6. Patients'!$C$9:AM$9),0))</f>
        <v>#VALUE!</v>
      </c>
      <c r="CE92" s="105" t="e">
        <f>-MIN(SUMPRODUCT(--($E$9:$E$28&lt;=CE$33),--($B$9:$B$28=$J$65),--($F$9:$F$28&gt;=CE$33),--($C$9:$C$28=$AW92),$H$9:$H$28,AR$9:AR$28),VLOOKUP($AW92,'6. Patients'!$C$44:$AQ$73,COLUMNS('6. Patients'!$C$9:AN$9),0))</f>
        <v>#VALUE!</v>
      </c>
      <c r="CF92" s="105" t="e">
        <f>-MIN(SUMPRODUCT(--($E$9:$E$28&lt;=CF$33),--($B$9:$B$28=$J$65),--($F$9:$F$28&gt;=CF$33),--($C$9:$C$28=$AW92),$H$9:$H$28,AS$9:AS$28),VLOOKUP($AW92,'6. Patients'!$C$44:$AQ$73,COLUMNS('6. Patients'!$C$9:AO$9),0))</f>
        <v>#VALUE!</v>
      </c>
      <c r="CG92" s="105" t="e">
        <f>-MIN(SUMPRODUCT(--($E$9:$E$28&lt;=CG$33),--($B$9:$B$28=$J$65),--($F$9:$F$28&gt;=CG$33),--($C$9:$C$28=$AW92),$H$9:$H$28,AT$9:AT$28),VLOOKUP($AW92,'6. Patients'!$C$44:$AQ$73,COLUMNS('6. Patients'!$C$9:AP$9),0))</f>
        <v>#VALUE!</v>
      </c>
      <c r="CI92" s="16" t="str">
        <f t="shared" si="127"/>
        <v/>
      </c>
      <c r="CJ92" s="105">
        <f t="shared" si="128"/>
        <v>0</v>
      </c>
      <c r="CK92" s="105">
        <f t="shared" si="129"/>
        <v>0</v>
      </c>
      <c r="CL92" s="105">
        <f t="shared" si="130"/>
        <v>0</v>
      </c>
      <c r="CM92" s="105">
        <f t="shared" si="131"/>
        <v>0</v>
      </c>
      <c r="CN92" s="105">
        <f t="shared" si="132"/>
        <v>0</v>
      </c>
      <c r="CO92" s="105">
        <f t="shared" si="133"/>
        <v>0</v>
      </c>
      <c r="CP92" s="105">
        <f t="shared" si="134"/>
        <v>0</v>
      </c>
      <c r="CQ92" s="105">
        <f t="shared" si="135"/>
        <v>0</v>
      </c>
      <c r="CR92" s="105">
        <f t="shared" si="136"/>
        <v>0</v>
      </c>
      <c r="CS92" s="105">
        <f t="shared" si="137"/>
        <v>0</v>
      </c>
      <c r="CT92" s="105">
        <f t="shared" si="138"/>
        <v>0</v>
      </c>
      <c r="CU92" s="105">
        <f t="shared" si="139"/>
        <v>0</v>
      </c>
      <c r="CV92" s="105">
        <f t="shared" si="140"/>
        <v>0</v>
      </c>
      <c r="CW92" s="105">
        <f t="shared" si="141"/>
        <v>0</v>
      </c>
      <c r="CX92" s="105">
        <f t="shared" si="142"/>
        <v>0</v>
      </c>
      <c r="CY92" s="105">
        <f t="shared" si="143"/>
        <v>0</v>
      </c>
      <c r="CZ92" s="105">
        <f t="shared" si="144"/>
        <v>0</v>
      </c>
      <c r="DA92" s="105">
        <f t="shared" si="145"/>
        <v>0</v>
      </c>
      <c r="DB92" s="105">
        <f t="shared" si="146"/>
        <v>0</v>
      </c>
      <c r="DC92" s="105">
        <f t="shared" si="147"/>
        <v>0</v>
      </c>
      <c r="DD92" s="105">
        <f t="shared" si="148"/>
        <v>0</v>
      </c>
      <c r="DE92" s="105">
        <f t="shared" si="149"/>
        <v>0</v>
      </c>
      <c r="DF92" s="105">
        <f t="shared" si="150"/>
        <v>0</v>
      </c>
      <c r="DG92" s="105">
        <f t="shared" si="151"/>
        <v>0</v>
      </c>
      <c r="DH92" s="105">
        <f t="shared" si="152"/>
        <v>0</v>
      </c>
      <c r="DI92" s="105">
        <f t="shared" si="153"/>
        <v>0</v>
      </c>
      <c r="DJ92" s="105">
        <f t="shared" si="154"/>
        <v>0</v>
      </c>
      <c r="DK92" s="105">
        <f t="shared" si="155"/>
        <v>0</v>
      </c>
      <c r="DL92" s="105">
        <f t="shared" si="156"/>
        <v>0</v>
      </c>
      <c r="DM92" s="105">
        <f t="shared" si="157"/>
        <v>0</v>
      </c>
      <c r="DN92" s="105">
        <f t="shared" si="158"/>
        <v>0</v>
      </c>
      <c r="DO92" s="105">
        <f t="shared" si="159"/>
        <v>0</v>
      </c>
      <c r="DP92" s="105">
        <f t="shared" si="160"/>
        <v>0</v>
      </c>
      <c r="DQ92" s="105">
        <f t="shared" si="161"/>
        <v>0</v>
      </c>
      <c r="DR92" s="105">
        <f t="shared" si="162"/>
        <v>0</v>
      </c>
      <c r="DS92" s="105">
        <f t="shared" si="163"/>
        <v>0</v>
      </c>
    </row>
    <row r="93" spans="10:123" x14ac:dyDescent="0.3">
      <c r="J93" s="16" t="str">
        <f>'6. Patients'!C71</f>
        <v/>
      </c>
      <c r="K93" s="16"/>
      <c r="L93" s="208" t="e">
        <f t="shared" si="90"/>
        <v>#VALUE!</v>
      </c>
      <c r="M93" s="208" t="e">
        <f t="shared" si="91"/>
        <v>#VALUE!</v>
      </c>
      <c r="N93" s="208" t="e">
        <f t="shared" si="92"/>
        <v>#VALUE!</v>
      </c>
      <c r="O93" s="208" t="e">
        <f t="shared" si="93"/>
        <v>#VALUE!</v>
      </c>
      <c r="P93" s="208" t="e">
        <f t="shared" si="94"/>
        <v>#VALUE!</v>
      </c>
      <c r="Q93" s="208" t="e">
        <f t="shared" si="95"/>
        <v>#VALUE!</v>
      </c>
      <c r="R93" s="208" t="e">
        <f t="shared" si="96"/>
        <v>#VALUE!</v>
      </c>
      <c r="S93" s="208" t="e">
        <f t="shared" si="97"/>
        <v>#VALUE!</v>
      </c>
      <c r="T93" s="208" t="e">
        <f t="shared" si="98"/>
        <v>#VALUE!</v>
      </c>
      <c r="U93" s="208" t="e">
        <f t="shared" si="99"/>
        <v>#VALUE!</v>
      </c>
      <c r="V93" s="208" t="e">
        <f t="shared" si="100"/>
        <v>#VALUE!</v>
      </c>
      <c r="W93" s="208" t="e">
        <f t="shared" si="101"/>
        <v>#VALUE!</v>
      </c>
      <c r="X93" s="208" t="e">
        <f t="shared" si="102"/>
        <v>#VALUE!</v>
      </c>
      <c r="Y93" s="208" t="e">
        <f t="shared" si="103"/>
        <v>#VALUE!</v>
      </c>
      <c r="Z93" s="208" t="e">
        <f t="shared" si="104"/>
        <v>#VALUE!</v>
      </c>
      <c r="AA93" s="208" t="e">
        <f t="shared" si="105"/>
        <v>#VALUE!</v>
      </c>
      <c r="AB93" s="208" t="e">
        <f t="shared" si="106"/>
        <v>#VALUE!</v>
      </c>
      <c r="AC93" s="208" t="e">
        <f t="shared" si="107"/>
        <v>#VALUE!</v>
      </c>
      <c r="AD93" s="208" t="e">
        <f t="shared" si="108"/>
        <v>#VALUE!</v>
      </c>
      <c r="AE93" s="208" t="e">
        <f t="shared" si="109"/>
        <v>#VALUE!</v>
      </c>
      <c r="AF93" s="208" t="e">
        <f t="shared" si="110"/>
        <v>#VALUE!</v>
      </c>
      <c r="AG93" s="208" t="e">
        <f t="shared" si="111"/>
        <v>#VALUE!</v>
      </c>
      <c r="AH93" s="208" t="e">
        <f t="shared" si="112"/>
        <v>#VALUE!</v>
      </c>
      <c r="AI93" s="208" t="e">
        <f t="shared" si="113"/>
        <v>#VALUE!</v>
      </c>
      <c r="AJ93" s="208" t="e">
        <f t="shared" si="114"/>
        <v>#VALUE!</v>
      </c>
      <c r="AK93" s="208" t="e">
        <f t="shared" si="115"/>
        <v>#VALUE!</v>
      </c>
      <c r="AL93" s="208" t="e">
        <f t="shared" si="116"/>
        <v>#VALUE!</v>
      </c>
      <c r="AM93" s="208" t="e">
        <f t="shared" si="117"/>
        <v>#VALUE!</v>
      </c>
      <c r="AN93" s="208" t="e">
        <f t="shared" si="118"/>
        <v>#VALUE!</v>
      </c>
      <c r="AO93" s="208" t="e">
        <f t="shared" si="119"/>
        <v>#VALUE!</v>
      </c>
      <c r="AP93" s="208" t="e">
        <f t="shared" si="120"/>
        <v>#VALUE!</v>
      </c>
      <c r="AQ93" s="208" t="e">
        <f t="shared" si="121"/>
        <v>#VALUE!</v>
      </c>
      <c r="AR93" s="208" t="e">
        <f t="shared" si="122"/>
        <v>#VALUE!</v>
      </c>
      <c r="AS93" s="208" t="e">
        <f t="shared" si="123"/>
        <v>#VALUE!</v>
      </c>
      <c r="AT93" s="208" t="e">
        <f t="shared" si="124"/>
        <v>#VALUE!</v>
      </c>
      <c r="AU93" s="208" t="e">
        <f t="shared" si="125"/>
        <v>#VALUE!</v>
      </c>
      <c r="AW93" s="16" t="str">
        <f t="shared" si="126"/>
        <v/>
      </c>
      <c r="AX93" s="105" t="e">
        <f>-MIN(SUMPRODUCT(--($E$9:$E$28&lt;=AX$33),--($B$9:$B$28=$J$65),--($F$9:$F$28&gt;=AX$33),--($C$9:$C$28=$AW93),$H$9:$H$28,K$9:K$28),VLOOKUP($AW93,'6. Patients'!$C$44:$AQ$73,COLUMNS('6. Patients'!$C$9:G$9),0))</f>
        <v>#VALUE!</v>
      </c>
      <c r="AY93" s="105" t="e">
        <f>-MIN(SUMPRODUCT(--($E$9:$E$28&lt;=AY$33),--($B$9:$B$28=$J$65),--($F$9:$F$28&gt;=AY$33),--($C$9:$C$28=$AW93),$H$9:$H$28,L$9:L$28),VLOOKUP($AW93,'6. Patients'!$C$44:$AQ$73,COLUMNS('6. Patients'!$C$9:H$9),0))</f>
        <v>#VALUE!</v>
      </c>
      <c r="AZ93" s="105" t="e">
        <f>-MIN(SUMPRODUCT(--($E$9:$E$28&lt;=AZ$33),--($B$9:$B$28=$J$65),--($F$9:$F$28&gt;=AZ$33),--($C$9:$C$28=$AW93),$H$9:$H$28,M$9:M$28),VLOOKUP($AW93,'6. Patients'!$C$44:$AQ$73,COLUMNS('6. Patients'!$C$9:I$9),0))</f>
        <v>#VALUE!</v>
      </c>
      <c r="BA93" s="105" t="e">
        <f>-MIN(SUMPRODUCT(--($E$9:$E$28&lt;=BA$33),--($B$9:$B$28=$J$65),--($F$9:$F$28&gt;=BA$33),--($C$9:$C$28=$AW93),$H$9:$H$28,N$9:N$28),VLOOKUP($AW93,'6. Patients'!$C$44:$AQ$73,COLUMNS('6. Patients'!$C$9:J$9),0))</f>
        <v>#VALUE!</v>
      </c>
      <c r="BB93" s="105" t="e">
        <f>-MIN(SUMPRODUCT(--($E$9:$E$28&lt;=BB$33),--($B$9:$B$28=$J$65),--($F$9:$F$28&gt;=BB$33),--($C$9:$C$28=$AW93),$H$9:$H$28,O$9:O$28),VLOOKUP($AW93,'6. Patients'!$C$44:$AQ$73,COLUMNS('6. Patients'!$C$9:K$9),0))</f>
        <v>#VALUE!</v>
      </c>
      <c r="BC93" s="105" t="e">
        <f>-MIN(SUMPRODUCT(--($E$9:$E$28&lt;=BC$33),--($B$9:$B$28=$J$65),--($F$9:$F$28&gt;=BC$33),--($C$9:$C$28=$AW93),$H$9:$H$28,P$9:P$28),VLOOKUP($AW93,'6. Patients'!$C$44:$AQ$73,COLUMNS('6. Patients'!$C$9:L$9),0))</f>
        <v>#VALUE!</v>
      </c>
      <c r="BD93" s="105" t="e">
        <f>-MIN(SUMPRODUCT(--($E$9:$E$28&lt;=BD$33),--($B$9:$B$28=$J$65),--($F$9:$F$28&gt;=BD$33),--($C$9:$C$28=$AW93),$H$9:$H$28,Q$9:Q$28),VLOOKUP($AW93,'6. Patients'!$C$44:$AQ$73,COLUMNS('6. Patients'!$C$9:M$9),0))</f>
        <v>#VALUE!</v>
      </c>
      <c r="BE93" s="105" t="e">
        <f>-MIN(SUMPRODUCT(--($E$9:$E$28&lt;=BE$33),--($B$9:$B$28=$J$65),--($F$9:$F$28&gt;=BE$33),--($C$9:$C$28=$AW93),$H$9:$H$28,R$9:R$28),VLOOKUP($AW93,'6. Patients'!$C$44:$AQ$73,COLUMNS('6. Patients'!$C$9:N$9),0))</f>
        <v>#VALUE!</v>
      </c>
      <c r="BF93" s="105" t="e">
        <f>-MIN(SUMPRODUCT(--($E$9:$E$28&lt;=BF$33),--($B$9:$B$28=$J$65),--($F$9:$F$28&gt;=BF$33),--($C$9:$C$28=$AW93),$H$9:$H$28,S$9:S$28),VLOOKUP($AW93,'6. Patients'!$C$44:$AQ$73,COLUMNS('6. Patients'!$C$9:O$9),0))</f>
        <v>#VALUE!</v>
      </c>
      <c r="BG93" s="105" t="e">
        <f>-MIN(SUMPRODUCT(--($E$9:$E$28&lt;=BG$33),--($B$9:$B$28=$J$65),--($F$9:$F$28&gt;=BG$33),--($C$9:$C$28=$AW93),$H$9:$H$28,T$9:T$28),VLOOKUP($AW93,'6. Patients'!$C$44:$AQ$73,COLUMNS('6. Patients'!$C$9:P$9),0))</f>
        <v>#VALUE!</v>
      </c>
      <c r="BH93" s="105" t="e">
        <f>-MIN(SUMPRODUCT(--($E$9:$E$28&lt;=BH$33),--($B$9:$B$28=$J$65),--($F$9:$F$28&gt;=BH$33),--($C$9:$C$28=$AW93),$H$9:$H$28,U$9:U$28),VLOOKUP($AW93,'6. Patients'!$C$44:$AQ$73,COLUMNS('6. Patients'!$C$9:Q$9),0))</f>
        <v>#VALUE!</v>
      </c>
      <c r="BI93" s="105" t="e">
        <f>-MIN(SUMPRODUCT(--($E$9:$E$28&lt;=BI$33),--($B$9:$B$28=$J$65),--($F$9:$F$28&gt;=BI$33),--($C$9:$C$28=$AW93),$H$9:$H$28,V$9:V$28),VLOOKUP($AW93,'6. Patients'!$C$44:$AQ$73,COLUMNS('6. Patients'!$C$9:R$9),0))</f>
        <v>#VALUE!</v>
      </c>
      <c r="BJ93" s="105" t="e">
        <f>-MIN(SUMPRODUCT(--($E$9:$E$28&lt;=BJ$33),--($B$9:$B$28=$J$65),--($F$9:$F$28&gt;=BJ$33),--($C$9:$C$28=$AW93),$H$9:$H$28,W$9:W$28),VLOOKUP($AW93,'6. Patients'!$C$44:$AQ$73,COLUMNS('6. Patients'!$C$9:S$9),0))</f>
        <v>#VALUE!</v>
      </c>
      <c r="BK93" s="105" t="e">
        <f>-MIN(SUMPRODUCT(--($E$9:$E$28&lt;=BK$33),--($B$9:$B$28=$J$65),--($F$9:$F$28&gt;=BK$33),--($C$9:$C$28=$AW93),$H$9:$H$28,X$9:X$28),VLOOKUP($AW93,'6. Patients'!$C$44:$AQ$73,COLUMNS('6. Patients'!$C$9:T$9),0))</f>
        <v>#VALUE!</v>
      </c>
      <c r="BL93" s="105" t="e">
        <f>-MIN(SUMPRODUCT(--($E$9:$E$28&lt;=BL$33),--($B$9:$B$28=$J$65),--($F$9:$F$28&gt;=BL$33),--($C$9:$C$28=$AW93),$H$9:$H$28,Y$9:Y$28),VLOOKUP($AW93,'6. Patients'!$C$44:$AQ$73,COLUMNS('6. Patients'!$C$9:U$9),0))</f>
        <v>#VALUE!</v>
      </c>
      <c r="BM93" s="105" t="e">
        <f>-MIN(SUMPRODUCT(--($E$9:$E$28&lt;=BM$33),--($B$9:$B$28=$J$65),--($F$9:$F$28&gt;=BM$33),--($C$9:$C$28=$AW93),$H$9:$H$28,Z$9:Z$28),VLOOKUP($AW93,'6. Patients'!$C$44:$AQ$73,COLUMNS('6. Patients'!$C$9:V$9),0))</f>
        <v>#VALUE!</v>
      </c>
      <c r="BN93" s="105" t="e">
        <f>-MIN(SUMPRODUCT(--($E$9:$E$28&lt;=BN$33),--($B$9:$B$28=$J$65),--($F$9:$F$28&gt;=BN$33),--($C$9:$C$28=$AW93),$H$9:$H$28,AA$9:AA$28),VLOOKUP($AW93,'6. Patients'!$C$44:$AQ$73,COLUMNS('6. Patients'!$C$9:W$9),0))</f>
        <v>#VALUE!</v>
      </c>
      <c r="BO93" s="105" t="e">
        <f>-MIN(SUMPRODUCT(--($E$9:$E$28&lt;=BO$33),--($B$9:$B$28=$J$65),--($F$9:$F$28&gt;=BO$33),--($C$9:$C$28=$AW93),$H$9:$H$28,AB$9:AB$28),VLOOKUP($AW93,'6. Patients'!$C$44:$AQ$73,COLUMNS('6. Patients'!$C$9:X$9),0))</f>
        <v>#VALUE!</v>
      </c>
      <c r="BP93" s="105" t="e">
        <f>-MIN(SUMPRODUCT(--($E$9:$E$28&lt;=BP$33),--($B$9:$B$28=$J$65),--($F$9:$F$28&gt;=BP$33),--($C$9:$C$28=$AW93),$H$9:$H$28,AC$9:AC$28),VLOOKUP($AW93,'6. Patients'!$C$44:$AQ$73,COLUMNS('6. Patients'!$C$9:Y$9),0))</f>
        <v>#VALUE!</v>
      </c>
      <c r="BQ93" s="105" t="e">
        <f>-MIN(SUMPRODUCT(--($E$9:$E$28&lt;=BQ$33),--($B$9:$B$28=$J$65),--($F$9:$F$28&gt;=BQ$33),--($C$9:$C$28=$AW93),$H$9:$H$28,AD$9:AD$28),VLOOKUP($AW93,'6. Patients'!$C$44:$AQ$73,COLUMNS('6. Patients'!$C$9:Z$9),0))</f>
        <v>#VALUE!</v>
      </c>
      <c r="BR93" s="105" t="e">
        <f>-MIN(SUMPRODUCT(--($E$9:$E$28&lt;=BR$33),--($B$9:$B$28=$J$65),--($F$9:$F$28&gt;=BR$33),--($C$9:$C$28=$AW93),$H$9:$H$28,AE$9:AE$28),VLOOKUP($AW93,'6. Patients'!$C$44:$AQ$73,COLUMNS('6. Patients'!$C$9:AA$9),0))</f>
        <v>#VALUE!</v>
      </c>
      <c r="BS93" s="105" t="e">
        <f>-MIN(SUMPRODUCT(--($E$9:$E$28&lt;=BS$33),--($B$9:$B$28=$J$65),--($F$9:$F$28&gt;=BS$33),--($C$9:$C$28=$AW93),$H$9:$H$28,AF$9:AF$28),VLOOKUP($AW93,'6. Patients'!$C$44:$AQ$73,COLUMNS('6. Patients'!$C$9:AB$9),0))</f>
        <v>#VALUE!</v>
      </c>
      <c r="BT93" s="105" t="e">
        <f>-MIN(SUMPRODUCT(--($E$9:$E$28&lt;=BT$33),--($B$9:$B$28=$J$65),--($F$9:$F$28&gt;=BT$33),--($C$9:$C$28=$AW93),$H$9:$H$28,AG$9:AG$28),VLOOKUP($AW93,'6. Patients'!$C$44:$AQ$73,COLUMNS('6. Patients'!$C$9:AC$9),0))</f>
        <v>#VALUE!</v>
      </c>
      <c r="BU93" s="105" t="e">
        <f>-MIN(SUMPRODUCT(--($E$9:$E$28&lt;=BU$33),--($B$9:$B$28=$J$65),--($F$9:$F$28&gt;=BU$33),--($C$9:$C$28=$AW93),$H$9:$H$28,AH$9:AH$28),VLOOKUP($AW93,'6. Patients'!$C$44:$AQ$73,COLUMNS('6. Patients'!$C$9:AD$9),0))</f>
        <v>#VALUE!</v>
      </c>
      <c r="BV93" s="105" t="e">
        <f>-MIN(SUMPRODUCT(--($E$9:$E$28&lt;=BV$33),--($B$9:$B$28=$J$65),--($F$9:$F$28&gt;=BV$33),--($C$9:$C$28=$AW93),$H$9:$H$28,AI$9:AI$28),VLOOKUP($AW93,'6. Patients'!$C$44:$AQ$73,COLUMNS('6. Patients'!$C$9:AE$9),0))</f>
        <v>#VALUE!</v>
      </c>
      <c r="BW93" s="105" t="e">
        <f>-MIN(SUMPRODUCT(--($E$9:$E$28&lt;=BW$33),--($B$9:$B$28=$J$65),--($F$9:$F$28&gt;=BW$33),--($C$9:$C$28=$AW93),$H$9:$H$28,AJ$9:AJ$28),VLOOKUP($AW93,'6. Patients'!$C$44:$AQ$73,COLUMNS('6. Patients'!$C$9:AF$9),0))</f>
        <v>#VALUE!</v>
      </c>
      <c r="BX93" s="105" t="e">
        <f>-MIN(SUMPRODUCT(--($E$9:$E$28&lt;=BX$33),--($B$9:$B$28=$J$65),--($F$9:$F$28&gt;=BX$33),--($C$9:$C$28=$AW93),$H$9:$H$28,AK$9:AK$28),VLOOKUP($AW93,'6. Patients'!$C$44:$AQ$73,COLUMNS('6. Patients'!$C$9:AG$9),0))</f>
        <v>#VALUE!</v>
      </c>
      <c r="BY93" s="105" t="e">
        <f>-MIN(SUMPRODUCT(--($E$9:$E$28&lt;=BY$33),--($B$9:$B$28=$J$65),--($F$9:$F$28&gt;=BY$33),--($C$9:$C$28=$AW93),$H$9:$H$28,AL$9:AL$28),VLOOKUP($AW93,'6. Patients'!$C$44:$AQ$73,COLUMNS('6. Patients'!$C$9:AH$9),0))</f>
        <v>#VALUE!</v>
      </c>
      <c r="BZ93" s="105" t="e">
        <f>-MIN(SUMPRODUCT(--($E$9:$E$28&lt;=BZ$33),--($B$9:$B$28=$J$65),--($F$9:$F$28&gt;=BZ$33),--($C$9:$C$28=$AW93),$H$9:$H$28,AM$9:AM$28),VLOOKUP($AW93,'6. Patients'!$C$44:$AQ$73,COLUMNS('6. Patients'!$C$9:AI$9),0))</f>
        <v>#VALUE!</v>
      </c>
      <c r="CA93" s="105" t="e">
        <f>-MIN(SUMPRODUCT(--($E$9:$E$28&lt;=CA$33),--($B$9:$B$28=$J$65),--($F$9:$F$28&gt;=CA$33),--($C$9:$C$28=$AW93),$H$9:$H$28,AN$9:AN$28),VLOOKUP($AW93,'6. Patients'!$C$44:$AQ$73,COLUMNS('6. Patients'!$C$9:AJ$9),0))</f>
        <v>#VALUE!</v>
      </c>
      <c r="CB93" s="105" t="e">
        <f>-MIN(SUMPRODUCT(--($E$9:$E$28&lt;=CB$33),--($B$9:$B$28=$J$65),--($F$9:$F$28&gt;=CB$33),--($C$9:$C$28=$AW93),$H$9:$H$28,AO$9:AO$28),VLOOKUP($AW93,'6. Patients'!$C$44:$AQ$73,COLUMNS('6. Patients'!$C$9:AK$9),0))</f>
        <v>#VALUE!</v>
      </c>
      <c r="CC93" s="105" t="e">
        <f>-MIN(SUMPRODUCT(--($E$9:$E$28&lt;=CC$33),--($B$9:$B$28=$J$65),--($F$9:$F$28&gt;=CC$33),--($C$9:$C$28=$AW93),$H$9:$H$28,AP$9:AP$28),VLOOKUP($AW93,'6. Patients'!$C$44:$AQ$73,COLUMNS('6. Patients'!$C$9:AL$9),0))</f>
        <v>#VALUE!</v>
      </c>
      <c r="CD93" s="105" t="e">
        <f>-MIN(SUMPRODUCT(--($E$9:$E$28&lt;=CD$33),--($B$9:$B$28=$J$65),--($F$9:$F$28&gt;=CD$33),--($C$9:$C$28=$AW93),$H$9:$H$28,AQ$9:AQ$28),VLOOKUP($AW93,'6. Patients'!$C$44:$AQ$73,COLUMNS('6. Patients'!$C$9:AM$9),0))</f>
        <v>#VALUE!</v>
      </c>
      <c r="CE93" s="105" t="e">
        <f>-MIN(SUMPRODUCT(--($E$9:$E$28&lt;=CE$33),--($B$9:$B$28=$J$65),--($F$9:$F$28&gt;=CE$33),--($C$9:$C$28=$AW93),$H$9:$H$28,AR$9:AR$28),VLOOKUP($AW93,'6. Patients'!$C$44:$AQ$73,COLUMNS('6. Patients'!$C$9:AN$9),0))</f>
        <v>#VALUE!</v>
      </c>
      <c r="CF93" s="105" t="e">
        <f>-MIN(SUMPRODUCT(--($E$9:$E$28&lt;=CF$33),--($B$9:$B$28=$J$65),--($F$9:$F$28&gt;=CF$33),--($C$9:$C$28=$AW93),$H$9:$H$28,AS$9:AS$28),VLOOKUP($AW93,'6. Patients'!$C$44:$AQ$73,COLUMNS('6. Patients'!$C$9:AO$9),0))</f>
        <v>#VALUE!</v>
      </c>
      <c r="CG93" s="105" t="e">
        <f>-MIN(SUMPRODUCT(--($E$9:$E$28&lt;=CG$33),--($B$9:$B$28=$J$65),--($F$9:$F$28&gt;=CG$33),--($C$9:$C$28=$AW93),$H$9:$H$28,AT$9:AT$28),VLOOKUP($AW93,'6. Patients'!$C$44:$AQ$73,COLUMNS('6. Patients'!$C$9:AP$9),0))</f>
        <v>#VALUE!</v>
      </c>
      <c r="CI93" s="16" t="str">
        <f t="shared" si="127"/>
        <v/>
      </c>
      <c r="CJ93" s="105">
        <f t="shared" si="128"/>
        <v>0</v>
      </c>
      <c r="CK93" s="105">
        <f t="shared" si="129"/>
        <v>0</v>
      </c>
      <c r="CL93" s="105">
        <f t="shared" si="130"/>
        <v>0</v>
      </c>
      <c r="CM93" s="105">
        <f t="shared" si="131"/>
        <v>0</v>
      </c>
      <c r="CN93" s="105">
        <f t="shared" si="132"/>
        <v>0</v>
      </c>
      <c r="CO93" s="105">
        <f t="shared" si="133"/>
        <v>0</v>
      </c>
      <c r="CP93" s="105">
        <f t="shared" si="134"/>
        <v>0</v>
      </c>
      <c r="CQ93" s="105">
        <f t="shared" si="135"/>
        <v>0</v>
      </c>
      <c r="CR93" s="105">
        <f t="shared" si="136"/>
        <v>0</v>
      </c>
      <c r="CS93" s="105">
        <f t="shared" si="137"/>
        <v>0</v>
      </c>
      <c r="CT93" s="105">
        <f t="shared" si="138"/>
        <v>0</v>
      </c>
      <c r="CU93" s="105">
        <f t="shared" si="139"/>
        <v>0</v>
      </c>
      <c r="CV93" s="105">
        <f t="shared" si="140"/>
        <v>0</v>
      </c>
      <c r="CW93" s="105">
        <f t="shared" si="141"/>
        <v>0</v>
      </c>
      <c r="CX93" s="105">
        <f t="shared" si="142"/>
        <v>0</v>
      </c>
      <c r="CY93" s="105">
        <f t="shared" si="143"/>
        <v>0</v>
      </c>
      <c r="CZ93" s="105">
        <f t="shared" si="144"/>
        <v>0</v>
      </c>
      <c r="DA93" s="105">
        <f t="shared" si="145"/>
        <v>0</v>
      </c>
      <c r="DB93" s="105">
        <f t="shared" si="146"/>
        <v>0</v>
      </c>
      <c r="DC93" s="105">
        <f t="shared" si="147"/>
        <v>0</v>
      </c>
      <c r="DD93" s="105">
        <f t="shared" si="148"/>
        <v>0</v>
      </c>
      <c r="DE93" s="105">
        <f t="shared" si="149"/>
        <v>0</v>
      </c>
      <c r="DF93" s="105">
        <f t="shared" si="150"/>
        <v>0</v>
      </c>
      <c r="DG93" s="105">
        <f t="shared" si="151"/>
        <v>0</v>
      </c>
      <c r="DH93" s="105">
        <f t="shared" si="152"/>
        <v>0</v>
      </c>
      <c r="DI93" s="105">
        <f t="shared" si="153"/>
        <v>0</v>
      </c>
      <c r="DJ93" s="105">
        <f t="shared" si="154"/>
        <v>0</v>
      </c>
      <c r="DK93" s="105">
        <f t="shared" si="155"/>
        <v>0</v>
      </c>
      <c r="DL93" s="105">
        <f t="shared" si="156"/>
        <v>0</v>
      </c>
      <c r="DM93" s="105">
        <f t="shared" si="157"/>
        <v>0</v>
      </c>
      <c r="DN93" s="105">
        <f t="shared" si="158"/>
        <v>0</v>
      </c>
      <c r="DO93" s="105">
        <f t="shared" si="159"/>
        <v>0</v>
      </c>
      <c r="DP93" s="105">
        <f t="shared" si="160"/>
        <v>0</v>
      </c>
      <c r="DQ93" s="105">
        <f t="shared" si="161"/>
        <v>0</v>
      </c>
      <c r="DR93" s="105">
        <f t="shared" si="162"/>
        <v>0</v>
      </c>
      <c r="DS93" s="105">
        <f t="shared" si="163"/>
        <v>0</v>
      </c>
    </row>
    <row r="94" spans="10:123" x14ac:dyDescent="0.3">
      <c r="J94" s="16" t="str">
        <f>'6. Patients'!C72</f>
        <v/>
      </c>
      <c r="K94" s="16"/>
      <c r="L94" s="208" t="e">
        <f t="shared" si="90"/>
        <v>#VALUE!</v>
      </c>
      <c r="M94" s="208" t="e">
        <f t="shared" si="91"/>
        <v>#VALUE!</v>
      </c>
      <c r="N94" s="208" t="e">
        <f t="shared" si="92"/>
        <v>#VALUE!</v>
      </c>
      <c r="O94" s="208" t="e">
        <f t="shared" si="93"/>
        <v>#VALUE!</v>
      </c>
      <c r="P94" s="208" t="e">
        <f t="shared" si="94"/>
        <v>#VALUE!</v>
      </c>
      <c r="Q94" s="208" t="e">
        <f t="shared" si="95"/>
        <v>#VALUE!</v>
      </c>
      <c r="R94" s="208" t="e">
        <f t="shared" si="96"/>
        <v>#VALUE!</v>
      </c>
      <c r="S94" s="208" t="e">
        <f t="shared" si="97"/>
        <v>#VALUE!</v>
      </c>
      <c r="T94" s="208" t="e">
        <f t="shared" si="98"/>
        <v>#VALUE!</v>
      </c>
      <c r="U94" s="208" t="e">
        <f t="shared" si="99"/>
        <v>#VALUE!</v>
      </c>
      <c r="V94" s="208" t="e">
        <f t="shared" si="100"/>
        <v>#VALUE!</v>
      </c>
      <c r="W94" s="208" t="e">
        <f t="shared" si="101"/>
        <v>#VALUE!</v>
      </c>
      <c r="X94" s="208" t="e">
        <f t="shared" si="102"/>
        <v>#VALUE!</v>
      </c>
      <c r="Y94" s="208" t="e">
        <f t="shared" si="103"/>
        <v>#VALUE!</v>
      </c>
      <c r="Z94" s="208" t="e">
        <f t="shared" si="104"/>
        <v>#VALUE!</v>
      </c>
      <c r="AA94" s="208" t="e">
        <f t="shared" si="105"/>
        <v>#VALUE!</v>
      </c>
      <c r="AB94" s="208" t="e">
        <f t="shared" si="106"/>
        <v>#VALUE!</v>
      </c>
      <c r="AC94" s="208" t="e">
        <f t="shared" si="107"/>
        <v>#VALUE!</v>
      </c>
      <c r="AD94" s="208" t="e">
        <f t="shared" si="108"/>
        <v>#VALUE!</v>
      </c>
      <c r="AE94" s="208" t="e">
        <f t="shared" si="109"/>
        <v>#VALUE!</v>
      </c>
      <c r="AF94" s="208" t="e">
        <f t="shared" si="110"/>
        <v>#VALUE!</v>
      </c>
      <c r="AG94" s="208" t="e">
        <f t="shared" si="111"/>
        <v>#VALUE!</v>
      </c>
      <c r="AH94" s="208" t="e">
        <f t="shared" si="112"/>
        <v>#VALUE!</v>
      </c>
      <c r="AI94" s="208" t="e">
        <f t="shared" si="113"/>
        <v>#VALUE!</v>
      </c>
      <c r="AJ94" s="208" t="e">
        <f t="shared" si="114"/>
        <v>#VALUE!</v>
      </c>
      <c r="AK94" s="208" t="e">
        <f t="shared" si="115"/>
        <v>#VALUE!</v>
      </c>
      <c r="AL94" s="208" t="e">
        <f t="shared" si="116"/>
        <v>#VALUE!</v>
      </c>
      <c r="AM94" s="208" t="e">
        <f t="shared" si="117"/>
        <v>#VALUE!</v>
      </c>
      <c r="AN94" s="208" t="e">
        <f t="shared" si="118"/>
        <v>#VALUE!</v>
      </c>
      <c r="AO94" s="208" t="e">
        <f t="shared" si="119"/>
        <v>#VALUE!</v>
      </c>
      <c r="AP94" s="208" t="e">
        <f t="shared" si="120"/>
        <v>#VALUE!</v>
      </c>
      <c r="AQ94" s="208" t="e">
        <f t="shared" si="121"/>
        <v>#VALUE!</v>
      </c>
      <c r="AR94" s="208" t="e">
        <f t="shared" si="122"/>
        <v>#VALUE!</v>
      </c>
      <c r="AS94" s="208" t="e">
        <f t="shared" si="123"/>
        <v>#VALUE!</v>
      </c>
      <c r="AT94" s="208" t="e">
        <f t="shared" si="124"/>
        <v>#VALUE!</v>
      </c>
      <c r="AU94" s="208" t="e">
        <f t="shared" si="125"/>
        <v>#VALUE!</v>
      </c>
      <c r="AW94" s="16" t="str">
        <f t="shared" si="126"/>
        <v/>
      </c>
      <c r="AX94" s="105" t="e">
        <f>-MIN(SUMPRODUCT(--($E$9:$E$28&lt;=AX$33),--($B$9:$B$28=$J$65),--($F$9:$F$28&gt;=AX$33),--($C$9:$C$28=$AW94),$H$9:$H$28,K$9:K$28),VLOOKUP($AW94,'6. Patients'!$C$44:$AQ$73,COLUMNS('6. Patients'!$C$9:G$9),0))</f>
        <v>#VALUE!</v>
      </c>
      <c r="AY94" s="105" t="e">
        <f>-MIN(SUMPRODUCT(--($E$9:$E$28&lt;=AY$33),--($B$9:$B$28=$J$65),--($F$9:$F$28&gt;=AY$33),--($C$9:$C$28=$AW94),$H$9:$H$28,L$9:L$28),VLOOKUP($AW94,'6. Patients'!$C$44:$AQ$73,COLUMNS('6. Patients'!$C$9:H$9),0))</f>
        <v>#VALUE!</v>
      </c>
      <c r="AZ94" s="105" t="e">
        <f>-MIN(SUMPRODUCT(--($E$9:$E$28&lt;=AZ$33),--($B$9:$B$28=$J$65),--($F$9:$F$28&gt;=AZ$33),--($C$9:$C$28=$AW94),$H$9:$H$28,M$9:M$28),VLOOKUP($AW94,'6. Patients'!$C$44:$AQ$73,COLUMNS('6. Patients'!$C$9:I$9),0))</f>
        <v>#VALUE!</v>
      </c>
      <c r="BA94" s="105" t="e">
        <f>-MIN(SUMPRODUCT(--($E$9:$E$28&lt;=BA$33),--($B$9:$B$28=$J$65),--($F$9:$F$28&gt;=BA$33),--($C$9:$C$28=$AW94),$H$9:$H$28,N$9:N$28),VLOOKUP($AW94,'6. Patients'!$C$44:$AQ$73,COLUMNS('6. Patients'!$C$9:J$9),0))</f>
        <v>#VALUE!</v>
      </c>
      <c r="BB94" s="105" t="e">
        <f>-MIN(SUMPRODUCT(--($E$9:$E$28&lt;=BB$33),--($B$9:$B$28=$J$65),--($F$9:$F$28&gt;=BB$33),--($C$9:$C$28=$AW94),$H$9:$H$28,O$9:O$28),VLOOKUP($AW94,'6. Patients'!$C$44:$AQ$73,COLUMNS('6. Patients'!$C$9:K$9),0))</f>
        <v>#VALUE!</v>
      </c>
      <c r="BC94" s="105" t="e">
        <f>-MIN(SUMPRODUCT(--($E$9:$E$28&lt;=BC$33),--($B$9:$B$28=$J$65),--($F$9:$F$28&gt;=BC$33),--($C$9:$C$28=$AW94),$H$9:$H$28,P$9:P$28),VLOOKUP($AW94,'6. Patients'!$C$44:$AQ$73,COLUMNS('6. Patients'!$C$9:L$9),0))</f>
        <v>#VALUE!</v>
      </c>
      <c r="BD94" s="105" t="e">
        <f>-MIN(SUMPRODUCT(--($E$9:$E$28&lt;=BD$33),--($B$9:$B$28=$J$65),--($F$9:$F$28&gt;=BD$33),--($C$9:$C$28=$AW94),$H$9:$H$28,Q$9:Q$28),VLOOKUP($AW94,'6. Patients'!$C$44:$AQ$73,COLUMNS('6. Patients'!$C$9:M$9),0))</f>
        <v>#VALUE!</v>
      </c>
      <c r="BE94" s="105" t="e">
        <f>-MIN(SUMPRODUCT(--($E$9:$E$28&lt;=BE$33),--($B$9:$B$28=$J$65),--($F$9:$F$28&gt;=BE$33),--($C$9:$C$28=$AW94),$H$9:$H$28,R$9:R$28),VLOOKUP($AW94,'6. Patients'!$C$44:$AQ$73,COLUMNS('6. Patients'!$C$9:N$9),0))</f>
        <v>#VALUE!</v>
      </c>
      <c r="BF94" s="105" t="e">
        <f>-MIN(SUMPRODUCT(--($E$9:$E$28&lt;=BF$33),--($B$9:$B$28=$J$65),--($F$9:$F$28&gt;=BF$33),--($C$9:$C$28=$AW94),$H$9:$H$28,S$9:S$28),VLOOKUP($AW94,'6. Patients'!$C$44:$AQ$73,COLUMNS('6. Patients'!$C$9:O$9),0))</f>
        <v>#VALUE!</v>
      </c>
      <c r="BG94" s="105" t="e">
        <f>-MIN(SUMPRODUCT(--($E$9:$E$28&lt;=BG$33),--($B$9:$B$28=$J$65),--($F$9:$F$28&gt;=BG$33),--($C$9:$C$28=$AW94),$H$9:$H$28,T$9:T$28),VLOOKUP($AW94,'6. Patients'!$C$44:$AQ$73,COLUMNS('6. Patients'!$C$9:P$9),0))</f>
        <v>#VALUE!</v>
      </c>
      <c r="BH94" s="105" t="e">
        <f>-MIN(SUMPRODUCT(--($E$9:$E$28&lt;=BH$33),--($B$9:$B$28=$J$65),--($F$9:$F$28&gt;=BH$33),--($C$9:$C$28=$AW94),$H$9:$H$28,U$9:U$28),VLOOKUP($AW94,'6. Patients'!$C$44:$AQ$73,COLUMNS('6. Patients'!$C$9:Q$9),0))</f>
        <v>#VALUE!</v>
      </c>
      <c r="BI94" s="105" t="e">
        <f>-MIN(SUMPRODUCT(--($E$9:$E$28&lt;=BI$33),--($B$9:$B$28=$J$65),--($F$9:$F$28&gt;=BI$33),--($C$9:$C$28=$AW94),$H$9:$H$28,V$9:V$28),VLOOKUP($AW94,'6. Patients'!$C$44:$AQ$73,COLUMNS('6. Patients'!$C$9:R$9),0))</f>
        <v>#VALUE!</v>
      </c>
      <c r="BJ94" s="105" t="e">
        <f>-MIN(SUMPRODUCT(--($E$9:$E$28&lt;=BJ$33),--($B$9:$B$28=$J$65),--($F$9:$F$28&gt;=BJ$33),--($C$9:$C$28=$AW94),$H$9:$H$28,W$9:W$28),VLOOKUP($AW94,'6. Patients'!$C$44:$AQ$73,COLUMNS('6. Patients'!$C$9:S$9),0))</f>
        <v>#VALUE!</v>
      </c>
      <c r="BK94" s="105" t="e">
        <f>-MIN(SUMPRODUCT(--($E$9:$E$28&lt;=BK$33),--($B$9:$B$28=$J$65),--($F$9:$F$28&gt;=BK$33),--($C$9:$C$28=$AW94),$H$9:$H$28,X$9:X$28),VLOOKUP($AW94,'6. Patients'!$C$44:$AQ$73,COLUMNS('6. Patients'!$C$9:T$9),0))</f>
        <v>#VALUE!</v>
      </c>
      <c r="BL94" s="105" t="e">
        <f>-MIN(SUMPRODUCT(--($E$9:$E$28&lt;=BL$33),--($B$9:$B$28=$J$65),--($F$9:$F$28&gt;=BL$33),--($C$9:$C$28=$AW94),$H$9:$H$28,Y$9:Y$28),VLOOKUP($AW94,'6. Patients'!$C$44:$AQ$73,COLUMNS('6. Patients'!$C$9:U$9),0))</f>
        <v>#VALUE!</v>
      </c>
      <c r="BM94" s="105" t="e">
        <f>-MIN(SUMPRODUCT(--($E$9:$E$28&lt;=BM$33),--($B$9:$B$28=$J$65),--($F$9:$F$28&gt;=BM$33),--($C$9:$C$28=$AW94),$H$9:$H$28,Z$9:Z$28),VLOOKUP($AW94,'6. Patients'!$C$44:$AQ$73,COLUMNS('6. Patients'!$C$9:V$9),0))</f>
        <v>#VALUE!</v>
      </c>
      <c r="BN94" s="105" t="e">
        <f>-MIN(SUMPRODUCT(--($E$9:$E$28&lt;=BN$33),--($B$9:$B$28=$J$65),--($F$9:$F$28&gt;=BN$33),--($C$9:$C$28=$AW94),$H$9:$H$28,AA$9:AA$28),VLOOKUP($AW94,'6. Patients'!$C$44:$AQ$73,COLUMNS('6. Patients'!$C$9:W$9),0))</f>
        <v>#VALUE!</v>
      </c>
      <c r="BO94" s="105" t="e">
        <f>-MIN(SUMPRODUCT(--($E$9:$E$28&lt;=BO$33),--($B$9:$B$28=$J$65),--($F$9:$F$28&gt;=BO$33),--($C$9:$C$28=$AW94),$H$9:$H$28,AB$9:AB$28),VLOOKUP($AW94,'6. Patients'!$C$44:$AQ$73,COLUMNS('6. Patients'!$C$9:X$9),0))</f>
        <v>#VALUE!</v>
      </c>
      <c r="BP94" s="105" t="e">
        <f>-MIN(SUMPRODUCT(--($E$9:$E$28&lt;=BP$33),--($B$9:$B$28=$J$65),--($F$9:$F$28&gt;=BP$33),--($C$9:$C$28=$AW94),$H$9:$H$28,AC$9:AC$28),VLOOKUP($AW94,'6. Patients'!$C$44:$AQ$73,COLUMNS('6. Patients'!$C$9:Y$9),0))</f>
        <v>#VALUE!</v>
      </c>
      <c r="BQ94" s="105" t="e">
        <f>-MIN(SUMPRODUCT(--($E$9:$E$28&lt;=BQ$33),--($B$9:$B$28=$J$65),--($F$9:$F$28&gt;=BQ$33),--($C$9:$C$28=$AW94),$H$9:$H$28,AD$9:AD$28),VLOOKUP($AW94,'6. Patients'!$C$44:$AQ$73,COLUMNS('6. Patients'!$C$9:Z$9),0))</f>
        <v>#VALUE!</v>
      </c>
      <c r="BR94" s="105" t="e">
        <f>-MIN(SUMPRODUCT(--($E$9:$E$28&lt;=BR$33),--($B$9:$B$28=$J$65),--($F$9:$F$28&gt;=BR$33),--($C$9:$C$28=$AW94),$H$9:$H$28,AE$9:AE$28),VLOOKUP($AW94,'6. Patients'!$C$44:$AQ$73,COLUMNS('6. Patients'!$C$9:AA$9),0))</f>
        <v>#VALUE!</v>
      </c>
      <c r="BS94" s="105" t="e">
        <f>-MIN(SUMPRODUCT(--($E$9:$E$28&lt;=BS$33),--($B$9:$B$28=$J$65),--($F$9:$F$28&gt;=BS$33),--($C$9:$C$28=$AW94),$H$9:$H$28,AF$9:AF$28),VLOOKUP($AW94,'6. Patients'!$C$44:$AQ$73,COLUMNS('6. Patients'!$C$9:AB$9),0))</f>
        <v>#VALUE!</v>
      </c>
      <c r="BT94" s="105" t="e">
        <f>-MIN(SUMPRODUCT(--($E$9:$E$28&lt;=BT$33),--($B$9:$B$28=$J$65),--($F$9:$F$28&gt;=BT$33),--($C$9:$C$28=$AW94),$H$9:$H$28,AG$9:AG$28),VLOOKUP($AW94,'6. Patients'!$C$44:$AQ$73,COLUMNS('6. Patients'!$C$9:AC$9),0))</f>
        <v>#VALUE!</v>
      </c>
      <c r="BU94" s="105" t="e">
        <f>-MIN(SUMPRODUCT(--($E$9:$E$28&lt;=BU$33),--($B$9:$B$28=$J$65),--($F$9:$F$28&gt;=BU$33),--($C$9:$C$28=$AW94),$H$9:$H$28,AH$9:AH$28),VLOOKUP($AW94,'6. Patients'!$C$44:$AQ$73,COLUMNS('6. Patients'!$C$9:AD$9),0))</f>
        <v>#VALUE!</v>
      </c>
      <c r="BV94" s="105" t="e">
        <f>-MIN(SUMPRODUCT(--($E$9:$E$28&lt;=BV$33),--($B$9:$B$28=$J$65),--($F$9:$F$28&gt;=BV$33),--($C$9:$C$28=$AW94),$H$9:$H$28,AI$9:AI$28),VLOOKUP($AW94,'6. Patients'!$C$44:$AQ$73,COLUMNS('6. Patients'!$C$9:AE$9),0))</f>
        <v>#VALUE!</v>
      </c>
      <c r="BW94" s="105" t="e">
        <f>-MIN(SUMPRODUCT(--($E$9:$E$28&lt;=BW$33),--($B$9:$B$28=$J$65),--($F$9:$F$28&gt;=BW$33),--($C$9:$C$28=$AW94),$H$9:$H$28,AJ$9:AJ$28),VLOOKUP($AW94,'6. Patients'!$C$44:$AQ$73,COLUMNS('6. Patients'!$C$9:AF$9),0))</f>
        <v>#VALUE!</v>
      </c>
      <c r="BX94" s="105" t="e">
        <f>-MIN(SUMPRODUCT(--($E$9:$E$28&lt;=BX$33),--($B$9:$B$28=$J$65),--($F$9:$F$28&gt;=BX$33),--($C$9:$C$28=$AW94),$H$9:$H$28,AK$9:AK$28),VLOOKUP($AW94,'6. Patients'!$C$44:$AQ$73,COLUMNS('6. Patients'!$C$9:AG$9),0))</f>
        <v>#VALUE!</v>
      </c>
      <c r="BY94" s="105" t="e">
        <f>-MIN(SUMPRODUCT(--($E$9:$E$28&lt;=BY$33),--($B$9:$B$28=$J$65),--($F$9:$F$28&gt;=BY$33),--($C$9:$C$28=$AW94),$H$9:$H$28,AL$9:AL$28),VLOOKUP($AW94,'6. Patients'!$C$44:$AQ$73,COLUMNS('6. Patients'!$C$9:AH$9),0))</f>
        <v>#VALUE!</v>
      </c>
      <c r="BZ94" s="105" t="e">
        <f>-MIN(SUMPRODUCT(--($E$9:$E$28&lt;=BZ$33),--($B$9:$B$28=$J$65),--($F$9:$F$28&gt;=BZ$33),--($C$9:$C$28=$AW94),$H$9:$H$28,AM$9:AM$28),VLOOKUP($AW94,'6. Patients'!$C$44:$AQ$73,COLUMNS('6. Patients'!$C$9:AI$9),0))</f>
        <v>#VALUE!</v>
      </c>
      <c r="CA94" s="105" t="e">
        <f>-MIN(SUMPRODUCT(--($E$9:$E$28&lt;=CA$33),--($B$9:$B$28=$J$65),--($F$9:$F$28&gt;=CA$33),--($C$9:$C$28=$AW94),$H$9:$H$28,AN$9:AN$28),VLOOKUP($AW94,'6. Patients'!$C$44:$AQ$73,COLUMNS('6. Patients'!$C$9:AJ$9),0))</f>
        <v>#VALUE!</v>
      </c>
      <c r="CB94" s="105" t="e">
        <f>-MIN(SUMPRODUCT(--($E$9:$E$28&lt;=CB$33),--($B$9:$B$28=$J$65),--($F$9:$F$28&gt;=CB$33),--($C$9:$C$28=$AW94),$H$9:$H$28,AO$9:AO$28),VLOOKUP($AW94,'6. Patients'!$C$44:$AQ$73,COLUMNS('6. Patients'!$C$9:AK$9),0))</f>
        <v>#VALUE!</v>
      </c>
      <c r="CC94" s="105" t="e">
        <f>-MIN(SUMPRODUCT(--($E$9:$E$28&lt;=CC$33),--($B$9:$B$28=$J$65),--($F$9:$F$28&gt;=CC$33),--($C$9:$C$28=$AW94),$H$9:$H$28,AP$9:AP$28),VLOOKUP($AW94,'6. Patients'!$C$44:$AQ$73,COLUMNS('6. Patients'!$C$9:AL$9),0))</f>
        <v>#VALUE!</v>
      </c>
      <c r="CD94" s="105" t="e">
        <f>-MIN(SUMPRODUCT(--($E$9:$E$28&lt;=CD$33),--($B$9:$B$28=$J$65),--($F$9:$F$28&gt;=CD$33),--($C$9:$C$28=$AW94),$H$9:$H$28,AQ$9:AQ$28),VLOOKUP($AW94,'6. Patients'!$C$44:$AQ$73,COLUMNS('6. Patients'!$C$9:AM$9),0))</f>
        <v>#VALUE!</v>
      </c>
      <c r="CE94" s="105" t="e">
        <f>-MIN(SUMPRODUCT(--($E$9:$E$28&lt;=CE$33),--($B$9:$B$28=$J$65),--($F$9:$F$28&gt;=CE$33),--($C$9:$C$28=$AW94),$H$9:$H$28,AR$9:AR$28),VLOOKUP($AW94,'6. Patients'!$C$44:$AQ$73,COLUMNS('6. Patients'!$C$9:AN$9),0))</f>
        <v>#VALUE!</v>
      </c>
      <c r="CF94" s="105" t="e">
        <f>-MIN(SUMPRODUCT(--($E$9:$E$28&lt;=CF$33),--($B$9:$B$28=$J$65),--($F$9:$F$28&gt;=CF$33),--($C$9:$C$28=$AW94),$H$9:$H$28,AS$9:AS$28),VLOOKUP($AW94,'6. Patients'!$C$44:$AQ$73,COLUMNS('6. Patients'!$C$9:AO$9),0))</f>
        <v>#VALUE!</v>
      </c>
      <c r="CG94" s="105" t="e">
        <f>-MIN(SUMPRODUCT(--($E$9:$E$28&lt;=CG$33),--($B$9:$B$28=$J$65),--($F$9:$F$28&gt;=CG$33),--($C$9:$C$28=$AW94),$H$9:$H$28,AT$9:AT$28),VLOOKUP($AW94,'6. Patients'!$C$44:$AQ$73,COLUMNS('6. Patients'!$C$9:AP$9),0))</f>
        <v>#VALUE!</v>
      </c>
      <c r="CI94" s="16" t="str">
        <f t="shared" si="127"/>
        <v/>
      </c>
      <c r="CJ94" s="105">
        <f t="shared" si="128"/>
        <v>0</v>
      </c>
      <c r="CK94" s="105">
        <f t="shared" si="129"/>
        <v>0</v>
      </c>
      <c r="CL94" s="105">
        <f t="shared" si="130"/>
        <v>0</v>
      </c>
      <c r="CM94" s="105">
        <f t="shared" si="131"/>
        <v>0</v>
      </c>
      <c r="CN94" s="105">
        <f t="shared" si="132"/>
        <v>0</v>
      </c>
      <c r="CO94" s="105">
        <f t="shared" si="133"/>
        <v>0</v>
      </c>
      <c r="CP94" s="105">
        <f t="shared" si="134"/>
        <v>0</v>
      </c>
      <c r="CQ94" s="105">
        <f t="shared" si="135"/>
        <v>0</v>
      </c>
      <c r="CR94" s="105">
        <f t="shared" si="136"/>
        <v>0</v>
      </c>
      <c r="CS94" s="105">
        <f t="shared" si="137"/>
        <v>0</v>
      </c>
      <c r="CT94" s="105">
        <f t="shared" si="138"/>
        <v>0</v>
      </c>
      <c r="CU94" s="105">
        <f t="shared" si="139"/>
        <v>0</v>
      </c>
      <c r="CV94" s="105">
        <f t="shared" si="140"/>
        <v>0</v>
      </c>
      <c r="CW94" s="105">
        <f t="shared" si="141"/>
        <v>0</v>
      </c>
      <c r="CX94" s="105">
        <f t="shared" si="142"/>
        <v>0</v>
      </c>
      <c r="CY94" s="105">
        <f t="shared" si="143"/>
        <v>0</v>
      </c>
      <c r="CZ94" s="105">
        <f t="shared" si="144"/>
        <v>0</v>
      </c>
      <c r="DA94" s="105">
        <f t="shared" si="145"/>
        <v>0</v>
      </c>
      <c r="DB94" s="105">
        <f t="shared" si="146"/>
        <v>0</v>
      </c>
      <c r="DC94" s="105">
        <f t="shared" si="147"/>
        <v>0</v>
      </c>
      <c r="DD94" s="105">
        <f t="shared" si="148"/>
        <v>0</v>
      </c>
      <c r="DE94" s="105">
        <f t="shared" si="149"/>
        <v>0</v>
      </c>
      <c r="DF94" s="105">
        <f t="shared" si="150"/>
        <v>0</v>
      </c>
      <c r="DG94" s="105">
        <f t="shared" si="151"/>
        <v>0</v>
      </c>
      <c r="DH94" s="105">
        <f t="shared" si="152"/>
        <v>0</v>
      </c>
      <c r="DI94" s="105">
        <f t="shared" si="153"/>
        <v>0</v>
      </c>
      <c r="DJ94" s="105">
        <f t="shared" si="154"/>
        <v>0</v>
      </c>
      <c r="DK94" s="105">
        <f t="shared" si="155"/>
        <v>0</v>
      </c>
      <c r="DL94" s="105">
        <f t="shared" si="156"/>
        <v>0</v>
      </c>
      <c r="DM94" s="105">
        <f t="shared" si="157"/>
        <v>0</v>
      </c>
      <c r="DN94" s="105">
        <f t="shared" si="158"/>
        <v>0</v>
      </c>
      <c r="DO94" s="105">
        <f t="shared" si="159"/>
        <v>0</v>
      </c>
      <c r="DP94" s="105">
        <f t="shared" si="160"/>
        <v>0</v>
      </c>
      <c r="DQ94" s="105">
        <f t="shared" si="161"/>
        <v>0</v>
      </c>
      <c r="DR94" s="105">
        <f t="shared" si="162"/>
        <v>0</v>
      </c>
      <c r="DS94" s="105">
        <f t="shared" si="163"/>
        <v>0</v>
      </c>
    </row>
    <row r="95" spans="10:123" x14ac:dyDescent="0.3">
      <c r="J95" s="16" t="str">
        <f>'6. Patients'!C73</f>
        <v/>
      </c>
      <c r="K95" s="16"/>
      <c r="L95" s="208" t="e">
        <f t="shared" si="90"/>
        <v>#VALUE!</v>
      </c>
      <c r="M95" s="208" t="e">
        <f t="shared" si="91"/>
        <v>#VALUE!</v>
      </c>
      <c r="N95" s="208" t="e">
        <f t="shared" si="92"/>
        <v>#VALUE!</v>
      </c>
      <c r="O95" s="208" t="e">
        <f t="shared" si="93"/>
        <v>#VALUE!</v>
      </c>
      <c r="P95" s="208" t="e">
        <f t="shared" si="94"/>
        <v>#VALUE!</v>
      </c>
      <c r="Q95" s="208" t="e">
        <f t="shared" si="95"/>
        <v>#VALUE!</v>
      </c>
      <c r="R95" s="208" t="e">
        <f t="shared" si="96"/>
        <v>#VALUE!</v>
      </c>
      <c r="S95" s="208" t="e">
        <f t="shared" si="97"/>
        <v>#VALUE!</v>
      </c>
      <c r="T95" s="208" t="e">
        <f t="shared" si="98"/>
        <v>#VALUE!</v>
      </c>
      <c r="U95" s="208" t="e">
        <f t="shared" si="99"/>
        <v>#VALUE!</v>
      </c>
      <c r="V95" s="208" t="e">
        <f t="shared" si="100"/>
        <v>#VALUE!</v>
      </c>
      <c r="W95" s="208" t="e">
        <f t="shared" si="101"/>
        <v>#VALUE!</v>
      </c>
      <c r="X95" s="208" t="e">
        <f t="shared" si="102"/>
        <v>#VALUE!</v>
      </c>
      <c r="Y95" s="208" t="e">
        <f t="shared" si="103"/>
        <v>#VALUE!</v>
      </c>
      <c r="Z95" s="208" t="e">
        <f t="shared" si="104"/>
        <v>#VALUE!</v>
      </c>
      <c r="AA95" s="208" t="e">
        <f t="shared" si="105"/>
        <v>#VALUE!</v>
      </c>
      <c r="AB95" s="208" t="e">
        <f t="shared" si="106"/>
        <v>#VALUE!</v>
      </c>
      <c r="AC95" s="208" t="e">
        <f t="shared" si="107"/>
        <v>#VALUE!</v>
      </c>
      <c r="AD95" s="208" t="e">
        <f t="shared" si="108"/>
        <v>#VALUE!</v>
      </c>
      <c r="AE95" s="208" t="e">
        <f t="shared" si="109"/>
        <v>#VALUE!</v>
      </c>
      <c r="AF95" s="208" t="e">
        <f t="shared" si="110"/>
        <v>#VALUE!</v>
      </c>
      <c r="AG95" s="208" t="e">
        <f t="shared" si="111"/>
        <v>#VALUE!</v>
      </c>
      <c r="AH95" s="208" t="e">
        <f t="shared" si="112"/>
        <v>#VALUE!</v>
      </c>
      <c r="AI95" s="208" t="e">
        <f t="shared" si="113"/>
        <v>#VALUE!</v>
      </c>
      <c r="AJ95" s="208" t="e">
        <f t="shared" si="114"/>
        <v>#VALUE!</v>
      </c>
      <c r="AK95" s="208" t="e">
        <f t="shared" si="115"/>
        <v>#VALUE!</v>
      </c>
      <c r="AL95" s="208" t="e">
        <f t="shared" si="116"/>
        <v>#VALUE!</v>
      </c>
      <c r="AM95" s="208" t="e">
        <f t="shared" si="117"/>
        <v>#VALUE!</v>
      </c>
      <c r="AN95" s="208" t="e">
        <f t="shared" si="118"/>
        <v>#VALUE!</v>
      </c>
      <c r="AO95" s="208" t="e">
        <f t="shared" si="119"/>
        <v>#VALUE!</v>
      </c>
      <c r="AP95" s="208" t="e">
        <f t="shared" si="120"/>
        <v>#VALUE!</v>
      </c>
      <c r="AQ95" s="208" t="e">
        <f t="shared" si="121"/>
        <v>#VALUE!</v>
      </c>
      <c r="AR95" s="208" t="e">
        <f t="shared" si="122"/>
        <v>#VALUE!</v>
      </c>
      <c r="AS95" s="208" t="e">
        <f t="shared" si="123"/>
        <v>#VALUE!</v>
      </c>
      <c r="AT95" s="208" t="e">
        <f t="shared" si="124"/>
        <v>#VALUE!</v>
      </c>
      <c r="AU95" s="208" t="e">
        <f t="shared" si="125"/>
        <v>#VALUE!</v>
      </c>
      <c r="AW95" s="16" t="str">
        <f t="shared" si="126"/>
        <v/>
      </c>
      <c r="AX95" s="105" t="e">
        <f>-MIN(SUMPRODUCT(--($E$9:$E$28&lt;=AX$33),--($B$9:$B$28=$J$65),--($F$9:$F$28&gt;=AX$33),--($C$9:$C$28=$AW95),$H$9:$H$28,K$9:K$28),VLOOKUP($AW95,'6. Patients'!$C$44:$AQ$73,COLUMNS('6. Patients'!$C$9:G$9),0))</f>
        <v>#VALUE!</v>
      </c>
      <c r="AY95" s="105" t="e">
        <f>-MIN(SUMPRODUCT(--($E$9:$E$28&lt;=AY$33),--($B$9:$B$28=$J$65),--($F$9:$F$28&gt;=AY$33),--($C$9:$C$28=$AW95),$H$9:$H$28,L$9:L$28),VLOOKUP($AW95,'6. Patients'!$C$44:$AQ$73,COLUMNS('6. Patients'!$C$9:H$9),0))</f>
        <v>#VALUE!</v>
      </c>
      <c r="AZ95" s="105" t="e">
        <f>-MIN(SUMPRODUCT(--($E$9:$E$28&lt;=AZ$33),--($B$9:$B$28=$J$65),--($F$9:$F$28&gt;=AZ$33),--($C$9:$C$28=$AW95),$H$9:$H$28,M$9:M$28),VLOOKUP($AW95,'6. Patients'!$C$44:$AQ$73,COLUMNS('6. Patients'!$C$9:I$9),0))</f>
        <v>#VALUE!</v>
      </c>
      <c r="BA95" s="105" t="e">
        <f>-MIN(SUMPRODUCT(--($E$9:$E$28&lt;=BA$33),--($B$9:$B$28=$J$65),--($F$9:$F$28&gt;=BA$33),--($C$9:$C$28=$AW95),$H$9:$H$28,N$9:N$28),VLOOKUP($AW95,'6. Patients'!$C$44:$AQ$73,COLUMNS('6. Patients'!$C$9:J$9),0))</f>
        <v>#VALUE!</v>
      </c>
      <c r="BB95" s="105" t="e">
        <f>-MIN(SUMPRODUCT(--($E$9:$E$28&lt;=BB$33),--($B$9:$B$28=$J$65),--($F$9:$F$28&gt;=BB$33),--($C$9:$C$28=$AW95),$H$9:$H$28,O$9:O$28),VLOOKUP($AW95,'6. Patients'!$C$44:$AQ$73,COLUMNS('6. Patients'!$C$9:K$9),0))</f>
        <v>#VALUE!</v>
      </c>
      <c r="BC95" s="105" t="e">
        <f>-MIN(SUMPRODUCT(--($E$9:$E$28&lt;=BC$33),--($B$9:$B$28=$J$65),--($F$9:$F$28&gt;=BC$33),--($C$9:$C$28=$AW95),$H$9:$H$28,P$9:P$28),VLOOKUP($AW95,'6. Patients'!$C$44:$AQ$73,COLUMNS('6. Patients'!$C$9:L$9),0))</f>
        <v>#VALUE!</v>
      </c>
      <c r="BD95" s="105" t="e">
        <f>-MIN(SUMPRODUCT(--($E$9:$E$28&lt;=BD$33),--($B$9:$B$28=$J$65),--($F$9:$F$28&gt;=BD$33),--($C$9:$C$28=$AW95),$H$9:$H$28,Q$9:Q$28),VLOOKUP($AW95,'6. Patients'!$C$44:$AQ$73,COLUMNS('6. Patients'!$C$9:M$9),0))</f>
        <v>#VALUE!</v>
      </c>
      <c r="BE95" s="105" t="e">
        <f>-MIN(SUMPRODUCT(--($E$9:$E$28&lt;=BE$33),--($B$9:$B$28=$J$65),--($F$9:$F$28&gt;=BE$33),--($C$9:$C$28=$AW95),$H$9:$H$28,R$9:R$28),VLOOKUP($AW95,'6. Patients'!$C$44:$AQ$73,COLUMNS('6. Patients'!$C$9:N$9),0))</f>
        <v>#VALUE!</v>
      </c>
      <c r="BF95" s="105" t="e">
        <f>-MIN(SUMPRODUCT(--($E$9:$E$28&lt;=BF$33),--($B$9:$B$28=$J$65),--($F$9:$F$28&gt;=BF$33),--($C$9:$C$28=$AW95),$H$9:$H$28,S$9:S$28),VLOOKUP($AW95,'6. Patients'!$C$44:$AQ$73,COLUMNS('6. Patients'!$C$9:O$9),0))</f>
        <v>#VALUE!</v>
      </c>
      <c r="BG95" s="105" t="e">
        <f>-MIN(SUMPRODUCT(--($E$9:$E$28&lt;=BG$33),--($B$9:$B$28=$J$65),--($F$9:$F$28&gt;=BG$33),--($C$9:$C$28=$AW95),$H$9:$H$28,T$9:T$28),VLOOKUP($AW95,'6. Patients'!$C$44:$AQ$73,COLUMNS('6. Patients'!$C$9:P$9),0))</f>
        <v>#VALUE!</v>
      </c>
      <c r="BH95" s="105" t="e">
        <f>-MIN(SUMPRODUCT(--($E$9:$E$28&lt;=BH$33),--($B$9:$B$28=$J$65),--($F$9:$F$28&gt;=BH$33),--($C$9:$C$28=$AW95),$H$9:$H$28,U$9:U$28),VLOOKUP($AW95,'6. Patients'!$C$44:$AQ$73,COLUMNS('6. Patients'!$C$9:Q$9),0))</f>
        <v>#VALUE!</v>
      </c>
      <c r="BI95" s="105" t="e">
        <f>-MIN(SUMPRODUCT(--($E$9:$E$28&lt;=BI$33),--($B$9:$B$28=$J$65),--($F$9:$F$28&gt;=BI$33),--($C$9:$C$28=$AW95),$H$9:$H$28,V$9:V$28),VLOOKUP($AW95,'6. Patients'!$C$44:$AQ$73,COLUMNS('6. Patients'!$C$9:R$9),0))</f>
        <v>#VALUE!</v>
      </c>
      <c r="BJ95" s="105" t="e">
        <f>-MIN(SUMPRODUCT(--($E$9:$E$28&lt;=BJ$33),--($B$9:$B$28=$J$65),--($F$9:$F$28&gt;=BJ$33),--($C$9:$C$28=$AW95),$H$9:$H$28,W$9:W$28),VLOOKUP($AW95,'6. Patients'!$C$44:$AQ$73,COLUMNS('6. Patients'!$C$9:S$9),0))</f>
        <v>#VALUE!</v>
      </c>
      <c r="BK95" s="105" t="e">
        <f>-MIN(SUMPRODUCT(--($E$9:$E$28&lt;=BK$33),--($B$9:$B$28=$J$65),--($F$9:$F$28&gt;=BK$33),--($C$9:$C$28=$AW95),$H$9:$H$28,X$9:X$28),VLOOKUP($AW95,'6. Patients'!$C$44:$AQ$73,COLUMNS('6. Patients'!$C$9:T$9),0))</f>
        <v>#VALUE!</v>
      </c>
      <c r="BL95" s="105" t="e">
        <f>-MIN(SUMPRODUCT(--($E$9:$E$28&lt;=BL$33),--($B$9:$B$28=$J$65),--($F$9:$F$28&gt;=BL$33),--($C$9:$C$28=$AW95),$H$9:$H$28,Y$9:Y$28),VLOOKUP($AW95,'6. Patients'!$C$44:$AQ$73,COLUMNS('6. Patients'!$C$9:U$9),0))</f>
        <v>#VALUE!</v>
      </c>
      <c r="BM95" s="105" t="e">
        <f>-MIN(SUMPRODUCT(--($E$9:$E$28&lt;=BM$33),--($B$9:$B$28=$J$65),--($F$9:$F$28&gt;=BM$33),--($C$9:$C$28=$AW95),$H$9:$H$28,Z$9:Z$28),VLOOKUP($AW95,'6. Patients'!$C$44:$AQ$73,COLUMNS('6. Patients'!$C$9:V$9),0))</f>
        <v>#VALUE!</v>
      </c>
      <c r="BN95" s="105" t="e">
        <f>-MIN(SUMPRODUCT(--($E$9:$E$28&lt;=BN$33),--($B$9:$B$28=$J$65),--($F$9:$F$28&gt;=BN$33),--($C$9:$C$28=$AW95),$H$9:$H$28,AA$9:AA$28),VLOOKUP($AW95,'6. Patients'!$C$44:$AQ$73,COLUMNS('6. Patients'!$C$9:W$9),0))</f>
        <v>#VALUE!</v>
      </c>
      <c r="BO95" s="105" t="e">
        <f>-MIN(SUMPRODUCT(--($E$9:$E$28&lt;=BO$33),--($B$9:$B$28=$J$65),--($F$9:$F$28&gt;=BO$33),--($C$9:$C$28=$AW95),$H$9:$H$28,AB$9:AB$28),VLOOKUP($AW95,'6. Patients'!$C$44:$AQ$73,COLUMNS('6. Patients'!$C$9:X$9),0))</f>
        <v>#VALUE!</v>
      </c>
      <c r="BP95" s="105" t="e">
        <f>-MIN(SUMPRODUCT(--($E$9:$E$28&lt;=BP$33),--($B$9:$B$28=$J$65),--($F$9:$F$28&gt;=BP$33),--($C$9:$C$28=$AW95),$H$9:$H$28,AC$9:AC$28),VLOOKUP($AW95,'6. Patients'!$C$44:$AQ$73,COLUMNS('6. Patients'!$C$9:Y$9),0))</f>
        <v>#VALUE!</v>
      </c>
      <c r="BQ95" s="105" t="e">
        <f>-MIN(SUMPRODUCT(--($E$9:$E$28&lt;=BQ$33),--($B$9:$B$28=$J$65),--($F$9:$F$28&gt;=BQ$33),--($C$9:$C$28=$AW95),$H$9:$H$28,AD$9:AD$28),VLOOKUP($AW95,'6. Patients'!$C$44:$AQ$73,COLUMNS('6. Patients'!$C$9:Z$9),0))</f>
        <v>#VALUE!</v>
      </c>
      <c r="BR95" s="105" t="e">
        <f>-MIN(SUMPRODUCT(--($E$9:$E$28&lt;=BR$33),--($B$9:$B$28=$J$65),--($F$9:$F$28&gt;=BR$33),--($C$9:$C$28=$AW95),$H$9:$H$28,AE$9:AE$28),VLOOKUP($AW95,'6. Patients'!$C$44:$AQ$73,COLUMNS('6. Patients'!$C$9:AA$9),0))</f>
        <v>#VALUE!</v>
      </c>
      <c r="BS95" s="105" t="e">
        <f>-MIN(SUMPRODUCT(--($E$9:$E$28&lt;=BS$33),--($B$9:$B$28=$J$65),--($F$9:$F$28&gt;=BS$33),--($C$9:$C$28=$AW95),$H$9:$H$28,AF$9:AF$28),VLOOKUP($AW95,'6. Patients'!$C$44:$AQ$73,COLUMNS('6. Patients'!$C$9:AB$9),0))</f>
        <v>#VALUE!</v>
      </c>
      <c r="BT95" s="105" t="e">
        <f>-MIN(SUMPRODUCT(--($E$9:$E$28&lt;=BT$33),--($B$9:$B$28=$J$65),--($F$9:$F$28&gt;=BT$33),--($C$9:$C$28=$AW95),$H$9:$H$28,AG$9:AG$28),VLOOKUP($AW95,'6. Patients'!$C$44:$AQ$73,COLUMNS('6. Patients'!$C$9:AC$9),0))</f>
        <v>#VALUE!</v>
      </c>
      <c r="BU95" s="105" t="e">
        <f>-MIN(SUMPRODUCT(--($E$9:$E$28&lt;=BU$33),--($B$9:$B$28=$J$65),--($F$9:$F$28&gt;=BU$33),--($C$9:$C$28=$AW95),$H$9:$H$28,AH$9:AH$28),VLOOKUP($AW95,'6. Patients'!$C$44:$AQ$73,COLUMNS('6. Patients'!$C$9:AD$9),0))</f>
        <v>#VALUE!</v>
      </c>
      <c r="BV95" s="105" t="e">
        <f>-MIN(SUMPRODUCT(--($E$9:$E$28&lt;=BV$33),--($B$9:$B$28=$J$65),--($F$9:$F$28&gt;=BV$33),--($C$9:$C$28=$AW95),$H$9:$H$28,AI$9:AI$28),VLOOKUP($AW95,'6. Patients'!$C$44:$AQ$73,COLUMNS('6. Patients'!$C$9:AE$9),0))</f>
        <v>#VALUE!</v>
      </c>
      <c r="BW95" s="105" t="e">
        <f>-MIN(SUMPRODUCT(--($E$9:$E$28&lt;=BW$33),--($B$9:$B$28=$J$65),--($F$9:$F$28&gt;=BW$33),--($C$9:$C$28=$AW95),$H$9:$H$28,AJ$9:AJ$28),VLOOKUP($AW95,'6. Patients'!$C$44:$AQ$73,COLUMNS('6. Patients'!$C$9:AF$9),0))</f>
        <v>#VALUE!</v>
      </c>
      <c r="BX95" s="105" t="e">
        <f>-MIN(SUMPRODUCT(--($E$9:$E$28&lt;=BX$33),--($B$9:$B$28=$J$65),--($F$9:$F$28&gt;=BX$33),--($C$9:$C$28=$AW95),$H$9:$H$28,AK$9:AK$28),VLOOKUP($AW95,'6. Patients'!$C$44:$AQ$73,COLUMNS('6. Patients'!$C$9:AG$9),0))</f>
        <v>#VALUE!</v>
      </c>
      <c r="BY95" s="105" t="e">
        <f>-MIN(SUMPRODUCT(--($E$9:$E$28&lt;=BY$33),--($B$9:$B$28=$J$65),--($F$9:$F$28&gt;=BY$33),--($C$9:$C$28=$AW95),$H$9:$H$28,AL$9:AL$28),VLOOKUP($AW95,'6. Patients'!$C$44:$AQ$73,COLUMNS('6. Patients'!$C$9:AH$9),0))</f>
        <v>#VALUE!</v>
      </c>
      <c r="BZ95" s="105" t="e">
        <f>-MIN(SUMPRODUCT(--($E$9:$E$28&lt;=BZ$33),--($B$9:$B$28=$J$65),--($F$9:$F$28&gt;=BZ$33),--($C$9:$C$28=$AW95),$H$9:$H$28,AM$9:AM$28),VLOOKUP($AW95,'6. Patients'!$C$44:$AQ$73,COLUMNS('6. Patients'!$C$9:AI$9),0))</f>
        <v>#VALUE!</v>
      </c>
      <c r="CA95" s="105" t="e">
        <f>-MIN(SUMPRODUCT(--($E$9:$E$28&lt;=CA$33),--($B$9:$B$28=$J$65),--($F$9:$F$28&gt;=CA$33),--($C$9:$C$28=$AW95),$H$9:$H$28,AN$9:AN$28),VLOOKUP($AW95,'6. Patients'!$C$44:$AQ$73,COLUMNS('6. Patients'!$C$9:AJ$9),0))</f>
        <v>#VALUE!</v>
      </c>
      <c r="CB95" s="105" t="e">
        <f>-MIN(SUMPRODUCT(--($E$9:$E$28&lt;=CB$33),--($B$9:$B$28=$J$65),--($F$9:$F$28&gt;=CB$33),--($C$9:$C$28=$AW95),$H$9:$H$28,AO$9:AO$28),VLOOKUP($AW95,'6. Patients'!$C$44:$AQ$73,COLUMNS('6. Patients'!$C$9:AK$9),0))</f>
        <v>#VALUE!</v>
      </c>
      <c r="CC95" s="105" t="e">
        <f>-MIN(SUMPRODUCT(--($E$9:$E$28&lt;=CC$33),--($B$9:$B$28=$J$65),--($F$9:$F$28&gt;=CC$33),--($C$9:$C$28=$AW95),$H$9:$H$28,AP$9:AP$28),VLOOKUP($AW95,'6. Patients'!$C$44:$AQ$73,COLUMNS('6. Patients'!$C$9:AL$9),0))</f>
        <v>#VALUE!</v>
      </c>
      <c r="CD95" s="105" t="e">
        <f>-MIN(SUMPRODUCT(--($E$9:$E$28&lt;=CD$33),--($B$9:$B$28=$J$65),--($F$9:$F$28&gt;=CD$33),--($C$9:$C$28=$AW95),$H$9:$H$28,AQ$9:AQ$28),VLOOKUP($AW95,'6. Patients'!$C$44:$AQ$73,COLUMNS('6. Patients'!$C$9:AM$9),0))</f>
        <v>#VALUE!</v>
      </c>
      <c r="CE95" s="105" t="e">
        <f>-MIN(SUMPRODUCT(--($E$9:$E$28&lt;=CE$33),--($B$9:$B$28=$J$65),--($F$9:$F$28&gt;=CE$33),--($C$9:$C$28=$AW95),$H$9:$H$28,AR$9:AR$28),VLOOKUP($AW95,'6. Patients'!$C$44:$AQ$73,COLUMNS('6. Patients'!$C$9:AN$9),0))</f>
        <v>#VALUE!</v>
      </c>
      <c r="CF95" s="105" t="e">
        <f>-MIN(SUMPRODUCT(--($E$9:$E$28&lt;=CF$33),--($B$9:$B$28=$J$65),--($F$9:$F$28&gt;=CF$33),--($C$9:$C$28=$AW95),$H$9:$H$28,AS$9:AS$28),VLOOKUP($AW95,'6. Patients'!$C$44:$AQ$73,COLUMNS('6. Patients'!$C$9:AO$9),0))</f>
        <v>#VALUE!</v>
      </c>
      <c r="CG95" s="105" t="e">
        <f>-MIN(SUMPRODUCT(--($E$9:$E$28&lt;=CG$33),--($B$9:$B$28=$J$65),--($F$9:$F$28&gt;=CG$33),--($C$9:$C$28=$AW95),$H$9:$H$28,AT$9:AT$28),VLOOKUP($AW95,'6. Patients'!$C$44:$AQ$73,COLUMNS('6. Patients'!$C$9:AP$9),0))</f>
        <v>#VALUE!</v>
      </c>
      <c r="CI95" s="16" t="str">
        <f t="shared" si="127"/>
        <v/>
      </c>
      <c r="CJ95" s="105">
        <f t="shared" si="128"/>
        <v>0</v>
      </c>
      <c r="CK95" s="105">
        <f t="shared" si="129"/>
        <v>0</v>
      </c>
      <c r="CL95" s="105">
        <f t="shared" si="130"/>
        <v>0</v>
      </c>
      <c r="CM95" s="105">
        <f t="shared" si="131"/>
        <v>0</v>
      </c>
      <c r="CN95" s="105">
        <f t="shared" si="132"/>
        <v>0</v>
      </c>
      <c r="CO95" s="105">
        <f t="shared" si="133"/>
        <v>0</v>
      </c>
      <c r="CP95" s="105">
        <f t="shared" si="134"/>
        <v>0</v>
      </c>
      <c r="CQ95" s="105">
        <f t="shared" si="135"/>
        <v>0</v>
      </c>
      <c r="CR95" s="105">
        <f t="shared" si="136"/>
        <v>0</v>
      </c>
      <c r="CS95" s="105">
        <f t="shared" si="137"/>
        <v>0</v>
      </c>
      <c r="CT95" s="105">
        <f t="shared" si="138"/>
        <v>0</v>
      </c>
      <c r="CU95" s="105">
        <f t="shared" si="139"/>
        <v>0</v>
      </c>
      <c r="CV95" s="105">
        <f t="shared" si="140"/>
        <v>0</v>
      </c>
      <c r="CW95" s="105">
        <f t="shared" si="141"/>
        <v>0</v>
      </c>
      <c r="CX95" s="105">
        <f t="shared" si="142"/>
        <v>0</v>
      </c>
      <c r="CY95" s="105">
        <f t="shared" si="143"/>
        <v>0</v>
      </c>
      <c r="CZ95" s="105">
        <f t="shared" si="144"/>
        <v>0</v>
      </c>
      <c r="DA95" s="105">
        <f t="shared" si="145"/>
        <v>0</v>
      </c>
      <c r="DB95" s="105">
        <f t="shared" si="146"/>
        <v>0</v>
      </c>
      <c r="DC95" s="105">
        <f t="shared" si="147"/>
        <v>0</v>
      </c>
      <c r="DD95" s="105">
        <f t="shared" si="148"/>
        <v>0</v>
      </c>
      <c r="DE95" s="105">
        <f t="shared" si="149"/>
        <v>0</v>
      </c>
      <c r="DF95" s="105">
        <f t="shared" si="150"/>
        <v>0</v>
      </c>
      <c r="DG95" s="105">
        <f t="shared" si="151"/>
        <v>0</v>
      </c>
      <c r="DH95" s="105">
        <f t="shared" si="152"/>
        <v>0</v>
      </c>
      <c r="DI95" s="105">
        <f t="shared" si="153"/>
        <v>0</v>
      </c>
      <c r="DJ95" s="105">
        <f t="shared" si="154"/>
        <v>0</v>
      </c>
      <c r="DK95" s="105">
        <f t="shared" si="155"/>
        <v>0</v>
      </c>
      <c r="DL95" s="105">
        <f t="shared" si="156"/>
        <v>0</v>
      </c>
      <c r="DM95" s="105">
        <f t="shared" si="157"/>
        <v>0</v>
      </c>
      <c r="DN95" s="105">
        <f t="shared" si="158"/>
        <v>0</v>
      </c>
      <c r="DO95" s="105">
        <f t="shared" si="159"/>
        <v>0</v>
      </c>
      <c r="DP95" s="105">
        <f t="shared" si="160"/>
        <v>0</v>
      </c>
      <c r="DQ95" s="105">
        <f t="shared" si="161"/>
        <v>0</v>
      </c>
      <c r="DR95" s="105">
        <f t="shared" si="162"/>
        <v>0</v>
      </c>
      <c r="DS95" s="105">
        <f t="shared" si="163"/>
        <v>0</v>
      </c>
    </row>
    <row r="97" spans="10:123" x14ac:dyDescent="0.3">
      <c r="J97" s="101" t="str">
        <f>DN9</f>
        <v>3rd Line</v>
      </c>
      <c r="K97" s="102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7"/>
      <c r="AW97" s="101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7"/>
      <c r="CI97" s="101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</row>
    <row r="98" spans="10:123" x14ac:dyDescent="0.3">
      <c r="J98" s="16" t="str">
        <f>'6. Patients'!C78</f>
        <v/>
      </c>
      <c r="K98" s="16"/>
      <c r="L98" s="208">
        <f t="shared" ref="L98:AU98" si="164">SUM(AX98,CJ98)</f>
        <v>0</v>
      </c>
      <c r="M98" s="208">
        <f t="shared" si="164"/>
        <v>0</v>
      </c>
      <c r="N98" s="208">
        <f t="shared" si="164"/>
        <v>0</v>
      </c>
      <c r="O98" s="208">
        <f t="shared" si="164"/>
        <v>0</v>
      </c>
      <c r="P98" s="208">
        <f t="shared" si="164"/>
        <v>0</v>
      </c>
      <c r="Q98" s="208">
        <f t="shared" si="164"/>
        <v>0</v>
      </c>
      <c r="R98" s="208">
        <f t="shared" si="164"/>
        <v>0</v>
      </c>
      <c r="S98" s="208">
        <f t="shared" si="164"/>
        <v>0</v>
      </c>
      <c r="T98" s="208">
        <f t="shared" si="164"/>
        <v>0</v>
      </c>
      <c r="U98" s="208">
        <f t="shared" si="164"/>
        <v>0</v>
      </c>
      <c r="V98" s="208">
        <f t="shared" si="164"/>
        <v>0</v>
      </c>
      <c r="W98" s="208">
        <f t="shared" si="164"/>
        <v>0</v>
      </c>
      <c r="X98" s="208">
        <f t="shared" si="164"/>
        <v>0</v>
      </c>
      <c r="Y98" s="208">
        <f t="shared" si="164"/>
        <v>0</v>
      </c>
      <c r="Z98" s="208">
        <f t="shared" si="164"/>
        <v>0</v>
      </c>
      <c r="AA98" s="208">
        <f t="shared" si="164"/>
        <v>0</v>
      </c>
      <c r="AB98" s="208">
        <f t="shared" si="164"/>
        <v>0</v>
      </c>
      <c r="AC98" s="208">
        <f t="shared" si="164"/>
        <v>0</v>
      </c>
      <c r="AD98" s="208">
        <f t="shared" si="164"/>
        <v>0</v>
      </c>
      <c r="AE98" s="208">
        <f t="shared" si="164"/>
        <v>0</v>
      </c>
      <c r="AF98" s="208">
        <f t="shared" si="164"/>
        <v>0</v>
      </c>
      <c r="AG98" s="208">
        <f t="shared" si="164"/>
        <v>0</v>
      </c>
      <c r="AH98" s="208">
        <f t="shared" si="164"/>
        <v>0</v>
      </c>
      <c r="AI98" s="208">
        <f t="shared" si="164"/>
        <v>0</v>
      </c>
      <c r="AJ98" s="208">
        <f t="shared" si="164"/>
        <v>0</v>
      </c>
      <c r="AK98" s="208">
        <f t="shared" si="164"/>
        <v>0</v>
      </c>
      <c r="AL98" s="208">
        <f t="shared" si="164"/>
        <v>0</v>
      </c>
      <c r="AM98" s="208">
        <f t="shared" si="164"/>
        <v>0</v>
      </c>
      <c r="AN98" s="208">
        <f t="shared" si="164"/>
        <v>0</v>
      </c>
      <c r="AO98" s="208">
        <f t="shared" si="164"/>
        <v>0</v>
      </c>
      <c r="AP98" s="208">
        <f t="shared" si="164"/>
        <v>0</v>
      </c>
      <c r="AQ98" s="208">
        <f t="shared" si="164"/>
        <v>0</v>
      </c>
      <c r="AR98" s="208">
        <f t="shared" si="164"/>
        <v>0</v>
      </c>
      <c r="AS98" s="208">
        <f t="shared" si="164"/>
        <v>0</v>
      </c>
      <c r="AT98" s="208">
        <f t="shared" si="164"/>
        <v>0</v>
      </c>
      <c r="AU98" s="208">
        <f t="shared" si="164"/>
        <v>0</v>
      </c>
      <c r="AW98" s="16" t="str">
        <f t="shared" ref="AW98:AW127" si="165">J98</f>
        <v/>
      </c>
      <c r="AX98" s="105">
        <f>-MIN(SUMPRODUCT(--($E$9:$E$28&lt;=AX$33),--($B$9:$B$28=$J$97),--($F$9:$F$28&gt;=AX$33),--($C$9:$C$28=$AW98),$H$9:$H$28,K$9:K$28),VLOOKUP($AW98,'6. Patients'!$C$78:$AQ$107,COLUMNS('6. Patients'!$C$9:$G$9),0))</f>
        <v>0</v>
      </c>
      <c r="AY98" s="105">
        <f>-MIN(SUMPRODUCT(--($E$9:$E$28&lt;=AY$33),--($B$9:$B$28=$J$97),--($F$9:$F$28&gt;=AY$33),--($C$9:$C$28=$AW98),$H$9:$H$28,L$9:L$28),VLOOKUP($AW98,'6. Patients'!$C$78:$AQ$107,COLUMNS('6. Patients'!$C$9:$G$9),0))</f>
        <v>0</v>
      </c>
      <c r="AZ98" s="105">
        <f>-MIN(SUMPRODUCT(--($E$9:$E$28&lt;=AZ$33),--($B$9:$B$28=$J$97),--($F$9:$F$28&gt;=AZ$33),--($C$9:$C$28=$AW98),$H$9:$H$28,M$9:M$28),VLOOKUP($AW98,'6. Patients'!$C$78:$AQ$107,COLUMNS('6. Patients'!$C$9:$G$9),0))</f>
        <v>0</v>
      </c>
      <c r="BA98" s="105">
        <f>-MIN(SUMPRODUCT(--($E$9:$E$28&lt;=BA$33),--($B$9:$B$28=$J$97),--($F$9:$F$28&gt;=BA$33),--($C$9:$C$28=$AW98),$H$9:$H$28,N$9:N$28),VLOOKUP($AW98,'6. Patients'!$C$78:$AQ$107,COLUMNS('6. Patients'!$C$9:$G$9),0))</f>
        <v>0</v>
      </c>
      <c r="BB98" s="105">
        <f>-MIN(SUMPRODUCT(--($E$9:$E$28&lt;=BB$33),--($B$9:$B$28=$J$97),--($F$9:$F$28&gt;=BB$33),--($C$9:$C$28=$AW98),$H$9:$H$28,O$9:O$28),VLOOKUP($AW98,'6. Patients'!$C$78:$AQ$107,COLUMNS('6. Patients'!$C$9:$G$9),0))</f>
        <v>0</v>
      </c>
      <c r="BC98" s="105">
        <f>-MIN(SUMPRODUCT(--($E$9:$E$28&lt;=BC$33),--($B$9:$B$28=$J$97),--($F$9:$F$28&gt;=BC$33),--($C$9:$C$28=$AW98),$H$9:$H$28,P$9:P$28),VLOOKUP($AW98,'6. Patients'!$C$78:$AQ$107,COLUMNS('6. Patients'!$C$9:$G$9),0))</f>
        <v>0</v>
      </c>
      <c r="BD98" s="105">
        <f>-MIN(SUMPRODUCT(--($E$9:$E$28&lt;=BD$33),--($B$9:$B$28=$J$97),--($F$9:$F$28&gt;=BD$33),--($C$9:$C$28=$AW98),$H$9:$H$28,Q$9:Q$28),VLOOKUP($AW98,'6. Patients'!$C$78:$AQ$107,COLUMNS('6. Patients'!$C$9:$G$9),0))</f>
        <v>0</v>
      </c>
      <c r="BE98" s="105">
        <f>-MIN(SUMPRODUCT(--($E$9:$E$28&lt;=BE$33),--($B$9:$B$28=$J$97),--($F$9:$F$28&gt;=BE$33),--($C$9:$C$28=$AW98),$H$9:$H$28,R$9:R$28),VLOOKUP($AW98,'6. Patients'!$C$78:$AQ$107,COLUMNS('6. Patients'!$C$9:$G$9),0))</f>
        <v>0</v>
      </c>
      <c r="BF98" s="105">
        <f>-MIN(SUMPRODUCT(--($E$9:$E$28&lt;=BF$33),--($B$9:$B$28=$J$97),--($F$9:$F$28&gt;=BF$33),--($C$9:$C$28=$AW98),$H$9:$H$28,S$9:S$28),VLOOKUP($AW98,'6. Patients'!$C$78:$AQ$107,COLUMNS('6. Patients'!$C$9:$G$9),0))</f>
        <v>0</v>
      </c>
      <c r="BG98" s="105">
        <f>-MIN(SUMPRODUCT(--($E$9:$E$28&lt;=BG$33),--($B$9:$B$28=$J$97),--($F$9:$F$28&gt;=BG$33),--($C$9:$C$28=$AW98),$H$9:$H$28,T$9:T$28),VLOOKUP($AW98,'6. Patients'!$C$78:$AQ$107,COLUMNS('6. Patients'!$C$9:$G$9),0))</f>
        <v>0</v>
      </c>
      <c r="BH98" s="105">
        <f>-MIN(SUMPRODUCT(--($E$9:$E$28&lt;=BH$33),--($B$9:$B$28=$J$97),--($F$9:$F$28&gt;=BH$33),--($C$9:$C$28=$AW98),$H$9:$H$28,U$9:U$28),VLOOKUP($AW98,'6. Patients'!$C$78:$AQ$107,COLUMNS('6. Patients'!$C$9:$G$9),0))</f>
        <v>0</v>
      </c>
      <c r="BI98" s="105">
        <f>-MIN(SUMPRODUCT(--($E$9:$E$28&lt;=BI$33),--($B$9:$B$28=$J$97),--($F$9:$F$28&gt;=BI$33),--($C$9:$C$28=$AW98),$H$9:$H$28,V$9:V$28),VLOOKUP($AW98,'6. Patients'!$C$78:$AQ$107,COLUMNS('6. Patients'!$C$9:$G$9),0))</f>
        <v>0</v>
      </c>
      <c r="BJ98" s="105">
        <f>-MIN(SUMPRODUCT(--($E$9:$E$28&lt;=BJ$33),--($B$9:$B$28=$J$97),--($F$9:$F$28&gt;=BJ$33),--($C$9:$C$28=$AW98),$H$9:$H$28,W$9:W$28),VLOOKUP($AW98,'6. Patients'!$C$78:$AQ$107,COLUMNS('6. Patients'!$C$9:$G$9),0))</f>
        <v>0</v>
      </c>
      <c r="BK98" s="105">
        <f>-MIN(SUMPRODUCT(--($E$9:$E$28&lt;=BK$33),--($B$9:$B$28=$J$97),--($F$9:$F$28&gt;=BK$33),--($C$9:$C$28=$AW98),$H$9:$H$28,X$9:X$28),VLOOKUP($AW98,'6. Patients'!$C$78:$AQ$107,COLUMNS('6. Patients'!$C$9:$G$9),0))</f>
        <v>0</v>
      </c>
      <c r="BL98" s="105">
        <f>-MIN(SUMPRODUCT(--($E$9:$E$28&lt;=BL$33),--($B$9:$B$28=$J$97),--($F$9:$F$28&gt;=BL$33),--($C$9:$C$28=$AW98),$H$9:$H$28,Y$9:Y$28),VLOOKUP($AW98,'6. Patients'!$C$78:$AQ$107,COLUMNS('6. Patients'!$C$9:$G$9),0))</f>
        <v>0</v>
      </c>
      <c r="BM98" s="105">
        <f>-MIN(SUMPRODUCT(--($E$9:$E$28&lt;=BM$33),--($B$9:$B$28=$J$97),--($F$9:$F$28&gt;=BM$33),--($C$9:$C$28=$AW98),$H$9:$H$28,Z$9:Z$28),VLOOKUP($AW98,'6. Patients'!$C$78:$AQ$107,COLUMNS('6. Patients'!$C$9:$G$9),0))</f>
        <v>0</v>
      </c>
      <c r="BN98" s="105">
        <f>-MIN(SUMPRODUCT(--($E$9:$E$28&lt;=BN$33),--($B$9:$B$28=$J$97),--($F$9:$F$28&gt;=BN$33),--($C$9:$C$28=$AW98),$H$9:$H$28,AA$9:AA$28),VLOOKUP($AW98,'6. Patients'!$C$78:$AQ$107,COLUMNS('6. Patients'!$C$9:$G$9),0))</f>
        <v>0</v>
      </c>
      <c r="BO98" s="105">
        <f>-MIN(SUMPRODUCT(--($E$9:$E$28&lt;=BO$33),--($B$9:$B$28=$J$97),--($F$9:$F$28&gt;=BO$33),--($C$9:$C$28=$AW98),$H$9:$H$28,AB$9:AB$28),VLOOKUP($AW98,'6. Patients'!$C$78:$AQ$107,COLUMNS('6. Patients'!$C$9:$G$9),0))</f>
        <v>0</v>
      </c>
      <c r="BP98" s="105">
        <f>-MIN(SUMPRODUCT(--($E$9:$E$28&lt;=BP$33),--($B$9:$B$28=$J$97),--($F$9:$F$28&gt;=BP$33),--($C$9:$C$28=$AW98),$H$9:$H$28,AC$9:AC$28),VLOOKUP($AW98,'6. Patients'!$C$78:$AQ$107,COLUMNS('6. Patients'!$C$9:$G$9),0))</f>
        <v>0</v>
      </c>
      <c r="BQ98" s="105">
        <f>-MIN(SUMPRODUCT(--($E$9:$E$28&lt;=BQ$33),--($B$9:$B$28=$J$97),--($F$9:$F$28&gt;=BQ$33),--($C$9:$C$28=$AW98),$H$9:$H$28,AD$9:AD$28),VLOOKUP($AW98,'6. Patients'!$C$78:$AQ$107,COLUMNS('6. Patients'!$C$9:$G$9),0))</f>
        <v>0</v>
      </c>
      <c r="BR98" s="105">
        <f>-MIN(SUMPRODUCT(--($E$9:$E$28&lt;=BR$33),--($B$9:$B$28=$J$97),--($F$9:$F$28&gt;=BR$33),--($C$9:$C$28=$AW98),$H$9:$H$28,AE$9:AE$28),VLOOKUP($AW98,'6. Patients'!$C$78:$AQ$107,COLUMNS('6. Patients'!$C$9:$G$9),0))</f>
        <v>0</v>
      </c>
      <c r="BS98" s="105">
        <f>-MIN(SUMPRODUCT(--($E$9:$E$28&lt;=BS$33),--($B$9:$B$28=$J$97),--($F$9:$F$28&gt;=BS$33),--($C$9:$C$28=$AW98),$H$9:$H$28,AF$9:AF$28),VLOOKUP($AW98,'6. Patients'!$C$78:$AQ$107,COLUMNS('6. Patients'!$C$9:$G$9),0))</f>
        <v>0</v>
      </c>
      <c r="BT98" s="105">
        <f>-MIN(SUMPRODUCT(--($E$9:$E$28&lt;=BT$33),--($B$9:$B$28=$J$97),--($F$9:$F$28&gt;=BT$33),--($C$9:$C$28=$AW98),$H$9:$H$28,AG$9:AG$28),VLOOKUP($AW98,'6. Patients'!$C$78:$AQ$107,COLUMNS('6. Patients'!$C$9:$G$9),0))</f>
        <v>0</v>
      </c>
      <c r="BU98" s="105">
        <f>-MIN(SUMPRODUCT(--($E$9:$E$28&lt;=BU$33),--($B$9:$B$28=$J$97),--($F$9:$F$28&gt;=BU$33),--($C$9:$C$28=$AW98),$H$9:$H$28,AH$9:AH$28),VLOOKUP($AW98,'6. Patients'!$C$78:$AQ$107,COLUMNS('6. Patients'!$C$9:$G$9),0))</f>
        <v>0</v>
      </c>
      <c r="BV98" s="105">
        <f>-MIN(SUMPRODUCT(--($E$9:$E$28&lt;=BV$33),--($B$9:$B$28=$J$97),--($F$9:$F$28&gt;=BV$33),--($C$9:$C$28=$AW98),$H$9:$H$28,AI$9:AI$28),VLOOKUP($AW98,'6. Patients'!$C$78:$AQ$107,COLUMNS('6. Patients'!$C$9:$G$9),0))</f>
        <v>0</v>
      </c>
      <c r="BW98" s="105">
        <f>-MIN(SUMPRODUCT(--($E$9:$E$28&lt;=BW$33),--($B$9:$B$28=$J$97),--($F$9:$F$28&gt;=BW$33),--($C$9:$C$28=$AW98),$H$9:$H$28,AJ$9:AJ$28),VLOOKUP($AW98,'6. Patients'!$C$78:$AQ$107,COLUMNS('6. Patients'!$C$9:$G$9),0))</f>
        <v>0</v>
      </c>
      <c r="BX98" s="105">
        <f>-MIN(SUMPRODUCT(--($E$9:$E$28&lt;=BX$33),--($B$9:$B$28=$J$97),--($F$9:$F$28&gt;=BX$33),--($C$9:$C$28=$AW98),$H$9:$H$28,AK$9:AK$28),VLOOKUP($AW98,'6. Patients'!$C$78:$AQ$107,COLUMNS('6. Patients'!$C$9:$G$9),0))</f>
        <v>0</v>
      </c>
      <c r="BY98" s="105">
        <f>-MIN(SUMPRODUCT(--($E$9:$E$28&lt;=BY$33),--($B$9:$B$28=$J$97),--($F$9:$F$28&gt;=BY$33),--($C$9:$C$28=$AW98),$H$9:$H$28,AL$9:AL$28),VLOOKUP($AW98,'6. Patients'!$C$78:$AQ$107,COLUMNS('6. Patients'!$C$9:$G$9),0))</f>
        <v>0</v>
      </c>
      <c r="BZ98" s="105">
        <f>-MIN(SUMPRODUCT(--($E$9:$E$28&lt;=BZ$33),--($B$9:$B$28=$J$97),--($F$9:$F$28&gt;=BZ$33),--($C$9:$C$28=$AW98),$H$9:$H$28,AM$9:AM$28),VLOOKUP($AW98,'6. Patients'!$C$78:$AQ$107,COLUMNS('6. Patients'!$C$9:$G$9),0))</f>
        <v>0</v>
      </c>
      <c r="CA98" s="105">
        <f>-MIN(SUMPRODUCT(--($E$9:$E$28&lt;=CA$33),--($B$9:$B$28=$J$97),--($F$9:$F$28&gt;=CA$33),--($C$9:$C$28=$AW98),$H$9:$H$28,AN$9:AN$28),VLOOKUP($AW98,'6. Patients'!$C$78:$AQ$107,COLUMNS('6. Patients'!$C$9:$G$9),0))</f>
        <v>0</v>
      </c>
      <c r="CB98" s="105">
        <f>-MIN(SUMPRODUCT(--($E$9:$E$28&lt;=CB$33),--($B$9:$B$28=$J$97),--($F$9:$F$28&gt;=CB$33),--($C$9:$C$28=$AW98),$H$9:$H$28,AO$9:AO$28),VLOOKUP($AW98,'6. Patients'!$C$78:$AQ$107,COLUMNS('6. Patients'!$C$9:$G$9),0))</f>
        <v>0</v>
      </c>
      <c r="CC98" s="105">
        <f>-MIN(SUMPRODUCT(--($E$9:$E$28&lt;=CC$33),--($B$9:$B$28=$J$97),--($F$9:$F$28&gt;=CC$33),--($C$9:$C$28=$AW98),$H$9:$H$28,AP$9:AP$28),VLOOKUP($AW98,'6. Patients'!$C$78:$AQ$107,COLUMNS('6. Patients'!$C$9:$G$9),0))</f>
        <v>0</v>
      </c>
      <c r="CD98" s="105">
        <f>-MIN(SUMPRODUCT(--($E$9:$E$28&lt;=CD$33),--($B$9:$B$28=$J$97),--($F$9:$F$28&gt;=CD$33),--($C$9:$C$28=$AW98),$H$9:$H$28,AQ$9:AQ$28),VLOOKUP($AW98,'6. Patients'!$C$78:$AQ$107,COLUMNS('6. Patients'!$C$9:$G$9),0))</f>
        <v>0</v>
      </c>
      <c r="CE98" s="105">
        <f>-MIN(SUMPRODUCT(--($E$9:$E$28&lt;=CE$33),--($B$9:$B$28=$J$97),--($F$9:$F$28&gt;=CE$33),--($C$9:$C$28=$AW98),$H$9:$H$28,AR$9:AR$28),VLOOKUP($AW98,'6. Patients'!$C$78:$AQ$107,COLUMNS('6. Patients'!$C$9:$G$9),0))</f>
        <v>0</v>
      </c>
      <c r="CF98" s="105">
        <f>-MIN(SUMPRODUCT(--($E$9:$E$28&lt;=CF$33),--($B$9:$B$28=$J$97),--($F$9:$F$28&gt;=CF$33),--($C$9:$C$28=$AW98),$H$9:$H$28,AS$9:AS$28),VLOOKUP($AW98,'6. Patients'!$C$78:$AQ$107,COLUMNS('6. Patients'!$C$9:$G$9),0))</f>
        <v>0</v>
      </c>
      <c r="CG98" s="105">
        <f>-MIN(SUMPRODUCT(--($E$9:$E$28&lt;=CG$33),--($B$9:$B$28=$J$97),--($F$9:$F$28&gt;=CG$33),--($C$9:$C$28=$AW98),$H$9:$H$28,AT$9:AT$28),VLOOKUP($AW98,'6. Patients'!$C$78:$AQ$107,COLUMNS('6. Patients'!$C$9:$G$9),0))</f>
        <v>0</v>
      </c>
      <c r="CI98" s="16" t="str">
        <f t="shared" ref="CI98:CI127" si="166">AW98</f>
        <v/>
      </c>
      <c r="CJ98" s="105">
        <f t="shared" ref="CJ98:CJ127" si="167">SUMPRODUCT(--($E$9:$E$28&lt;=CJ$33),--($B$9:$B$28=$J$97),--($F$9:$F$28&gt;=CJ$33),--($D$9:$D$28=$AW98),$H$9:$H$28,K$9:K$28)</f>
        <v>0</v>
      </c>
      <c r="CK98" s="105">
        <f t="shared" ref="CK98:CK127" si="168">SUMPRODUCT(--($E$9:$E$28&lt;=CK$33),--($B$9:$B$28=$J$97),--($F$9:$F$28&gt;=CK$33),--($D$9:$D$28=$AW98),$H$9:$H$28,L$9:L$28)</f>
        <v>0</v>
      </c>
      <c r="CL98" s="105">
        <f t="shared" ref="CL98:CL127" si="169">SUMPRODUCT(--($E$9:$E$28&lt;=CL$33),--($B$9:$B$28=$J$97),--($F$9:$F$28&gt;=CL$33),--($D$9:$D$28=$AW98),$H$9:$H$28,M$9:M$28)</f>
        <v>0</v>
      </c>
      <c r="CM98" s="105">
        <f t="shared" ref="CM98:CM127" si="170">SUMPRODUCT(--($E$9:$E$28&lt;=CM$33),--($B$9:$B$28=$J$97),--($F$9:$F$28&gt;=CM$33),--($D$9:$D$28=$AW98),$H$9:$H$28,N$9:N$28)</f>
        <v>0</v>
      </c>
      <c r="CN98" s="105">
        <f t="shared" ref="CN98:CN127" si="171">SUMPRODUCT(--($E$9:$E$28&lt;=CN$33),--($B$9:$B$28=$J$97),--($F$9:$F$28&gt;=CN$33),--($D$9:$D$28=$AW98),$H$9:$H$28,O$9:O$28)</f>
        <v>0</v>
      </c>
      <c r="CO98" s="105">
        <f t="shared" ref="CO98:CO127" si="172">SUMPRODUCT(--($E$9:$E$28&lt;=CO$33),--($B$9:$B$28=$J$97),--($F$9:$F$28&gt;=CO$33),--($D$9:$D$28=$AW98),$H$9:$H$28,P$9:P$28)</f>
        <v>0</v>
      </c>
      <c r="CP98" s="105">
        <f t="shared" ref="CP98:CP127" si="173">SUMPRODUCT(--($E$9:$E$28&lt;=CP$33),--($B$9:$B$28=$J$97),--($F$9:$F$28&gt;=CP$33),--($D$9:$D$28=$AW98),$H$9:$H$28,Q$9:Q$28)</f>
        <v>0</v>
      </c>
      <c r="CQ98" s="105">
        <f t="shared" ref="CQ98:CQ127" si="174">SUMPRODUCT(--($E$9:$E$28&lt;=CQ$33),--($B$9:$B$28=$J$97),--($F$9:$F$28&gt;=CQ$33),--($D$9:$D$28=$AW98),$H$9:$H$28,R$9:R$28)</f>
        <v>0</v>
      </c>
      <c r="CR98" s="105">
        <f t="shared" ref="CR98:CR127" si="175">SUMPRODUCT(--($E$9:$E$28&lt;=CR$33),--($B$9:$B$28=$J$97),--($F$9:$F$28&gt;=CR$33),--($D$9:$D$28=$AW98),$H$9:$H$28,S$9:S$28)</f>
        <v>0</v>
      </c>
      <c r="CS98" s="105">
        <f t="shared" ref="CS98:CS127" si="176">SUMPRODUCT(--($E$9:$E$28&lt;=CS$33),--($B$9:$B$28=$J$97),--($F$9:$F$28&gt;=CS$33),--($D$9:$D$28=$AW98),$H$9:$H$28,T$9:T$28)</f>
        <v>0</v>
      </c>
      <c r="CT98" s="105">
        <f t="shared" ref="CT98:CT127" si="177">SUMPRODUCT(--($E$9:$E$28&lt;=CT$33),--($B$9:$B$28=$J$97),--($F$9:$F$28&gt;=CT$33),--($D$9:$D$28=$AW98),$H$9:$H$28,U$9:U$28)</f>
        <v>0</v>
      </c>
      <c r="CU98" s="105">
        <f t="shared" ref="CU98:CU127" si="178">SUMPRODUCT(--($E$9:$E$28&lt;=CU$33),--($B$9:$B$28=$J$97),--($F$9:$F$28&gt;=CU$33),--($D$9:$D$28=$AW98),$H$9:$H$28,V$9:V$28)</f>
        <v>0</v>
      </c>
      <c r="CV98" s="105">
        <f t="shared" ref="CV98:CV127" si="179">SUMPRODUCT(--($E$9:$E$28&lt;=CV$33),--($B$9:$B$28=$J$97),--($F$9:$F$28&gt;=CV$33),--($D$9:$D$28=$AW98),$H$9:$H$28,W$9:W$28)</f>
        <v>0</v>
      </c>
      <c r="CW98" s="105">
        <f t="shared" ref="CW98:CW127" si="180">SUMPRODUCT(--($E$9:$E$28&lt;=CW$33),--($B$9:$B$28=$J$97),--($F$9:$F$28&gt;=CW$33),--($D$9:$D$28=$AW98),$H$9:$H$28,X$9:X$28)</f>
        <v>0</v>
      </c>
      <c r="CX98" s="105">
        <f t="shared" ref="CX98:CX127" si="181">SUMPRODUCT(--($E$9:$E$28&lt;=CX$33),--($B$9:$B$28=$J$97),--($F$9:$F$28&gt;=CX$33),--($D$9:$D$28=$AW98),$H$9:$H$28,Y$9:Y$28)</f>
        <v>0</v>
      </c>
      <c r="CY98" s="105">
        <f t="shared" ref="CY98:CY127" si="182">SUMPRODUCT(--($E$9:$E$28&lt;=CY$33),--($B$9:$B$28=$J$97),--($F$9:$F$28&gt;=CY$33),--($D$9:$D$28=$AW98),$H$9:$H$28,Z$9:Z$28)</f>
        <v>0</v>
      </c>
      <c r="CZ98" s="105">
        <f t="shared" ref="CZ98:CZ127" si="183">SUMPRODUCT(--($E$9:$E$28&lt;=CZ$33),--($B$9:$B$28=$J$97),--($F$9:$F$28&gt;=CZ$33),--($D$9:$D$28=$AW98),$H$9:$H$28,AA$9:AA$28)</f>
        <v>0</v>
      </c>
      <c r="DA98" s="105">
        <f t="shared" ref="DA98:DA127" si="184">SUMPRODUCT(--($E$9:$E$28&lt;=DA$33),--($B$9:$B$28=$J$97),--($F$9:$F$28&gt;=DA$33),--($D$9:$D$28=$AW98),$H$9:$H$28,AB$9:AB$28)</f>
        <v>0</v>
      </c>
      <c r="DB98" s="105">
        <f t="shared" ref="DB98:DB127" si="185">SUMPRODUCT(--($E$9:$E$28&lt;=DB$33),--($B$9:$B$28=$J$97),--($F$9:$F$28&gt;=DB$33),--($D$9:$D$28=$AW98),$H$9:$H$28,AC$9:AC$28)</f>
        <v>0</v>
      </c>
      <c r="DC98" s="105">
        <f t="shared" ref="DC98:DC127" si="186">SUMPRODUCT(--($E$9:$E$28&lt;=DC$33),--($B$9:$B$28=$J$97),--($F$9:$F$28&gt;=DC$33),--($D$9:$D$28=$AW98),$H$9:$H$28,AD$9:AD$28)</f>
        <v>0</v>
      </c>
      <c r="DD98" s="105">
        <f t="shared" ref="DD98:DD127" si="187">SUMPRODUCT(--($E$9:$E$28&lt;=DD$33),--($B$9:$B$28=$J$97),--($F$9:$F$28&gt;=DD$33),--($D$9:$D$28=$AW98),$H$9:$H$28,AE$9:AE$28)</f>
        <v>0</v>
      </c>
      <c r="DE98" s="105">
        <f t="shared" ref="DE98:DE127" si="188">SUMPRODUCT(--($E$9:$E$28&lt;=DE$33),--($B$9:$B$28=$J$97),--($F$9:$F$28&gt;=DE$33),--($D$9:$D$28=$AW98),$H$9:$H$28,AF$9:AF$28)</f>
        <v>0</v>
      </c>
      <c r="DF98" s="105">
        <f t="shared" ref="DF98:DF127" si="189">SUMPRODUCT(--($E$9:$E$28&lt;=DF$33),--($B$9:$B$28=$J$97),--($F$9:$F$28&gt;=DF$33),--($D$9:$D$28=$AW98),$H$9:$H$28,AG$9:AG$28)</f>
        <v>0</v>
      </c>
      <c r="DG98" s="105">
        <f t="shared" ref="DG98:DG127" si="190">SUMPRODUCT(--($E$9:$E$28&lt;=DG$33),--($B$9:$B$28=$J$97),--($F$9:$F$28&gt;=DG$33),--($D$9:$D$28=$AW98),$H$9:$H$28,AH$9:AH$28)</f>
        <v>0</v>
      </c>
      <c r="DH98" s="105">
        <f t="shared" ref="DH98:DH127" si="191">SUMPRODUCT(--($E$9:$E$28&lt;=DH$33),--($B$9:$B$28=$J$97),--($F$9:$F$28&gt;=DH$33),--($D$9:$D$28=$AW98),$H$9:$H$28,AI$9:AI$28)</f>
        <v>0</v>
      </c>
      <c r="DI98" s="105">
        <f t="shared" ref="DI98:DI127" si="192">SUMPRODUCT(--($E$9:$E$28&lt;=DI$33),--($B$9:$B$28=$J$97),--($F$9:$F$28&gt;=DI$33),--($D$9:$D$28=$AW98),$H$9:$H$28,AJ$9:AJ$28)</f>
        <v>0</v>
      </c>
      <c r="DJ98" s="105">
        <f t="shared" ref="DJ98:DJ127" si="193">SUMPRODUCT(--($E$9:$E$28&lt;=DJ$33),--($B$9:$B$28=$J$97),--($F$9:$F$28&gt;=DJ$33),--($D$9:$D$28=$AW98),$H$9:$H$28,AK$9:AK$28)</f>
        <v>0</v>
      </c>
      <c r="DK98" s="105">
        <f t="shared" ref="DK98:DK127" si="194">SUMPRODUCT(--($E$9:$E$28&lt;=DK$33),--($B$9:$B$28=$J$97),--($F$9:$F$28&gt;=DK$33),--($D$9:$D$28=$AW98),$H$9:$H$28,AL$9:AL$28)</f>
        <v>0</v>
      </c>
      <c r="DL98" s="105">
        <f t="shared" ref="DL98:DL127" si="195">SUMPRODUCT(--($E$9:$E$28&lt;=DL$33),--($B$9:$B$28=$J$97),--($F$9:$F$28&gt;=DL$33),--($D$9:$D$28=$AW98),$H$9:$H$28,AM$9:AM$28)</f>
        <v>0</v>
      </c>
      <c r="DM98" s="105">
        <f t="shared" ref="DM98:DM127" si="196">SUMPRODUCT(--($E$9:$E$28&lt;=DM$33),--($B$9:$B$28=$J$97),--($F$9:$F$28&gt;=DM$33),--($D$9:$D$28=$AW98),$H$9:$H$28,AN$9:AN$28)</f>
        <v>0</v>
      </c>
      <c r="DN98" s="105">
        <f t="shared" ref="DN98:DN127" si="197">SUMPRODUCT(--($E$9:$E$28&lt;=DN$33),--($B$9:$B$28=$J$97),--($F$9:$F$28&gt;=DN$33),--($D$9:$D$28=$AW98),$H$9:$H$28,AO$9:AO$28)</f>
        <v>0</v>
      </c>
      <c r="DO98" s="105">
        <f t="shared" ref="DO98:DO127" si="198">SUMPRODUCT(--($E$9:$E$28&lt;=DO$33),--($B$9:$B$28=$J$97),--($F$9:$F$28&gt;=DO$33),--($D$9:$D$28=$AW98),$H$9:$H$28,AP$9:AP$28)</f>
        <v>0</v>
      </c>
      <c r="DP98" s="105">
        <f t="shared" ref="DP98:DP127" si="199">SUMPRODUCT(--($E$9:$E$28&lt;=DP$33),--($B$9:$B$28=$J$97),--($F$9:$F$28&gt;=DP$33),--($D$9:$D$28=$AW98),$H$9:$H$28,AQ$9:AQ$28)</f>
        <v>0</v>
      </c>
      <c r="DQ98" s="105">
        <f t="shared" ref="DQ98:DQ127" si="200">SUMPRODUCT(--($E$9:$E$28&lt;=DQ$33),--($B$9:$B$28=$J$97),--($F$9:$F$28&gt;=DQ$33),--($D$9:$D$28=$AW98),$H$9:$H$28,AR$9:AR$28)</f>
        <v>0</v>
      </c>
      <c r="DR98" s="105">
        <f t="shared" ref="DR98:DR127" si="201">SUMPRODUCT(--($E$9:$E$28&lt;=DR$33),--($B$9:$B$28=$J$97),--($F$9:$F$28&gt;=DR$33),--($D$9:$D$28=$AW98),$H$9:$H$28,AS$9:AS$28)</f>
        <v>0</v>
      </c>
      <c r="DS98" s="105">
        <f t="shared" ref="DS98:DS127" si="202">SUMPRODUCT(--($E$9:$E$28&lt;=DS$33),--($B$9:$B$28=$J$97),--($F$9:$F$28&gt;=DS$33),--($D$9:$D$28=$AW98),$H$9:$H$28,AT$9:AT$28)</f>
        <v>0</v>
      </c>
    </row>
    <row r="99" spans="10:123" x14ac:dyDescent="0.3">
      <c r="J99" s="16" t="str">
        <f>'6. Patients'!C79</f>
        <v/>
      </c>
      <c r="K99" s="16"/>
      <c r="L99" s="208">
        <f t="shared" ref="L99:L127" si="203">SUM(AX99,CJ99)</f>
        <v>0</v>
      </c>
      <c r="M99" s="208">
        <f t="shared" ref="M99:M127" si="204">SUM(AY99,CK99)</f>
        <v>0</v>
      </c>
      <c r="N99" s="208">
        <f t="shared" ref="N99:N127" si="205">SUM(AZ99,CL99)</f>
        <v>0</v>
      </c>
      <c r="O99" s="208">
        <f t="shared" ref="O99:O127" si="206">SUM(BA99,CM99)</f>
        <v>0</v>
      </c>
      <c r="P99" s="208">
        <f t="shared" ref="P99:P127" si="207">SUM(BB99,CN99)</f>
        <v>0</v>
      </c>
      <c r="Q99" s="208">
        <f t="shared" ref="Q99:Q127" si="208">SUM(BC99,CO99)</f>
        <v>0</v>
      </c>
      <c r="R99" s="208">
        <f t="shared" ref="R99:R127" si="209">SUM(BD99,CP99)</f>
        <v>0</v>
      </c>
      <c r="S99" s="208">
        <f t="shared" ref="S99:S127" si="210">SUM(BE99,CQ99)</f>
        <v>0</v>
      </c>
      <c r="T99" s="208">
        <f t="shared" ref="T99:T127" si="211">SUM(BF99,CR99)</f>
        <v>0</v>
      </c>
      <c r="U99" s="208">
        <f t="shared" ref="U99:U127" si="212">SUM(BG99,CS99)</f>
        <v>0</v>
      </c>
      <c r="V99" s="208">
        <f t="shared" ref="V99:V127" si="213">SUM(BH99,CT99)</f>
        <v>0</v>
      </c>
      <c r="W99" s="208">
        <f t="shared" ref="W99:W127" si="214">SUM(BI99,CU99)</f>
        <v>0</v>
      </c>
      <c r="X99" s="208">
        <f t="shared" ref="X99:X127" si="215">SUM(BJ99,CV99)</f>
        <v>0</v>
      </c>
      <c r="Y99" s="208">
        <f t="shared" ref="Y99:Y127" si="216">SUM(BK99,CW99)</f>
        <v>0</v>
      </c>
      <c r="Z99" s="208">
        <f t="shared" ref="Z99:Z127" si="217">SUM(BL99,CX99)</f>
        <v>0</v>
      </c>
      <c r="AA99" s="208">
        <f t="shared" ref="AA99:AA127" si="218">SUM(BM99,CY99)</f>
        <v>0</v>
      </c>
      <c r="AB99" s="208">
        <f t="shared" ref="AB99:AB127" si="219">SUM(BN99,CZ99)</f>
        <v>0</v>
      </c>
      <c r="AC99" s="208">
        <f t="shared" ref="AC99:AC127" si="220">SUM(BO99,DA99)</f>
        <v>0</v>
      </c>
      <c r="AD99" s="208">
        <f t="shared" ref="AD99:AD127" si="221">SUM(BP99,DB99)</f>
        <v>0</v>
      </c>
      <c r="AE99" s="208">
        <f t="shared" ref="AE99:AE127" si="222">SUM(BQ99,DC99)</f>
        <v>0</v>
      </c>
      <c r="AF99" s="208">
        <f t="shared" ref="AF99:AF127" si="223">SUM(BR99,DD99)</f>
        <v>0</v>
      </c>
      <c r="AG99" s="208">
        <f t="shared" ref="AG99:AG127" si="224">SUM(BS99,DE99)</f>
        <v>0</v>
      </c>
      <c r="AH99" s="208">
        <f t="shared" ref="AH99:AH127" si="225">SUM(BT99,DF99)</f>
        <v>0</v>
      </c>
      <c r="AI99" s="208">
        <f t="shared" ref="AI99:AI127" si="226">SUM(BU99,DG99)</f>
        <v>0</v>
      </c>
      <c r="AJ99" s="208">
        <f t="shared" ref="AJ99:AJ127" si="227">SUM(BV99,DH99)</f>
        <v>0</v>
      </c>
      <c r="AK99" s="208">
        <f t="shared" ref="AK99:AK127" si="228">SUM(BW99,DI99)</f>
        <v>0</v>
      </c>
      <c r="AL99" s="208">
        <f t="shared" ref="AL99:AL127" si="229">SUM(BX99,DJ99)</f>
        <v>0</v>
      </c>
      <c r="AM99" s="208">
        <f t="shared" ref="AM99:AM127" si="230">SUM(BY99,DK99)</f>
        <v>0</v>
      </c>
      <c r="AN99" s="208">
        <f t="shared" ref="AN99:AN127" si="231">SUM(BZ99,DL99)</f>
        <v>0</v>
      </c>
      <c r="AO99" s="208">
        <f t="shared" ref="AO99:AO127" si="232">SUM(CA99,DM99)</f>
        <v>0</v>
      </c>
      <c r="AP99" s="208">
        <f t="shared" ref="AP99:AP127" si="233">SUM(CB99,DN99)</f>
        <v>0</v>
      </c>
      <c r="AQ99" s="208">
        <f t="shared" ref="AQ99:AQ127" si="234">SUM(CC99,DO99)</f>
        <v>0</v>
      </c>
      <c r="AR99" s="208">
        <f t="shared" ref="AR99:AR127" si="235">SUM(CD99,DP99)</f>
        <v>0</v>
      </c>
      <c r="AS99" s="208">
        <f t="shared" ref="AS99:AS127" si="236">SUM(CE99,DQ99)</f>
        <v>0</v>
      </c>
      <c r="AT99" s="208">
        <f t="shared" ref="AT99:AT127" si="237">SUM(CF99,DR99)</f>
        <v>0</v>
      </c>
      <c r="AU99" s="208">
        <f t="shared" ref="AU99:AU127" si="238">SUM(CG99,DS99)</f>
        <v>0</v>
      </c>
      <c r="AW99" s="16" t="str">
        <f t="shared" si="165"/>
        <v/>
      </c>
      <c r="AX99" s="105">
        <f>-MIN(SUMPRODUCT(--($E$9:$E$28&lt;=AX$33),--($B$9:$B$28=$J$97),--($F$9:$F$28&gt;=AX$33),--($C$9:$C$28=$AW99),$H$9:$H$28,K$9:K$28),VLOOKUP($AW99,'6. Patients'!$C$78:$AQ$107,COLUMNS('6. Patients'!$C$9:$G$9),0))</f>
        <v>0</v>
      </c>
      <c r="AY99" s="105">
        <f>-MIN(SUMPRODUCT(--($E$9:$E$28&lt;=AY$33),--($B$9:$B$28=$J$97),--($F$9:$F$28&gt;=AY$33),--($C$9:$C$28=$AW99),$H$9:$H$28,L$9:L$28),VLOOKUP($AW99,'6. Patients'!$C$78:$AQ$107,COLUMNS('6. Patients'!$C$9:$G$9),0))</f>
        <v>0</v>
      </c>
      <c r="AZ99" s="105">
        <f>-MIN(SUMPRODUCT(--($E$9:$E$28&lt;=AZ$33),--($B$9:$B$28=$J$97),--($F$9:$F$28&gt;=AZ$33),--($C$9:$C$28=$AW99),$H$9:$H$28,M$9:M$28),VLOOKUP($AW99,'6. Patients'!$C$78:$AQ$107,COLUMNS('6. Patients'!$C$9:$G$9),0))</f>
        <v>0</v>
      </c>
      <c r="BA99" s="105">
        <f>-MIN(SUMPRODUCT(--($E$9:$E$28&lt;=BA$33),--($B$9:$B$28=$J$97),--($F$9:$F$28&gt;=BA$33),--($C$9:$C$28=$AW99),$H$9:$H$28,N$9:N$28),VLOOKUP($AW99,'6. Patients'!$C$78:$AQ$107,COLUMNS('6. Patients'!$C$9:$G$9),0))</f>
        <v>0</v>
      </c>
      <c r="BB99" s="105">
        <f>-MIN(SUMPRODUCT(--($E$9:$E$28&lt;=BB$33),--($B$9:$B$28=$J$97),--($F$9:$F$28&gt;=BB$33),--($C$9:$C$28=$AW99),$H$9:$H$28,O$9:O$28),VLOOKUP($AW99,'6. Patients'!$C$78:$AQ$107,COLUMNS('6. Patients'!$C$9:$G$9),0))</f>
        <v>0</v>
      </c>
      <c r="BC99" s="105">
        <f>-MIN(SUMPRODUCT(--($E$9:$E$28&lt;=BC$33),--($B$9:$B$28=$J$97),--($F$9:$F$28&gt;=BC$33),--($C$9:$C$28=$AW99),$H$9:$H$28,P$9:P$28),VLOOKUP($AW99,'6. Patients'!$C$78:$AQ$107,COLUMNS('6. Patients'!$C$9:$G$9),0))</f>
        <v>0</v>
      </c>
      <c r="BD99" s="105">
        <f>-MIN(SUMPRODUCT(--($E$9:$E$28&lt;=BD$33),--($B$9:$B$28=$J$97),--($F$9:$F$28&gt;=BD$33),--($C$9:$C$28=$AW99),$H$9:$H$28,Q$9:Q$28),VLOOKUP($AW99,'6. Patients'!$C$78:$AQ$107,COLUMNS('6. Patients'!$C$9:$G$9),0))</f>
        <v>0</v>
      </c>
      <c r="BE99" s="105">
        <f>-MIN(SUMPRODUCT(--($E$9:$E$28&lt;=BE$33),--($B$9:$B$28=$J$97),--($F$9:$F$28&gt;=BE$33),--($C$9:$C$28=$AW99),$H$9:$H$28,R$9:R$28),VLOOKUP($AW99,'6. Patients'!$C$78:$AQ$107,COLUMNS('6. Patients'!$C$9:$G$9),0))</f>
        <v>0</v>
      </c>
      <c r="BF99" s="105">
        <f>-MIN(SUMPRODUCT(--($E$9:$E$28&lt;=BF$33),--($B$9:$B$28=$J$97),--($F$9:$F$28&gt;=BF$33),--($C$9:$C$28=$AW99),$H$9:$H$28,S$9:S$28),VLOOKUP($AW99,'6. Patients'!$C$78:$AQ$107,COLUMNS('6. Patients'!$C$9:$G$9),0))</f>
        <v>0</v>
      </c>
      <c r="BG99" s="105">
        <f>-MIN(SUMPRODUCT(--($E$9:$E$28&lt;=BG$33),--($B$9:$B$28=$J$97),--($F$9:$F$28&gt;=BG$33),--($C$9:$C$28=$AW99),$H$9:$H$28,T$9:T$28),VLOOKUP($AW99,'6. Patients'!$C$78:$AQ$107,COLUMNS('6. Patients'!$C$9:$G$9),0))</f>
        <v>0</v>
      </c>
      <c r="BH99" s="105">
        <f>-MIN(SUMPRODUCT(--($E$9:$E$28&lt;=BH$33),--($B$9:$B$28=$J$97),--($F$9:$F$28&gt;=BH$33),--($C$9:$C$28=$AW99),$H$9:$H$28,U$9:U$28),VLOOKUP($AW99,'6. Patients'!$C$78:$AQ$107,COLUMNS('6. Patients'!$C$9:$G$9),0))</f>
        <v>0</v>
      </c>
      <c r="BI99" s="105">
        <f>-MIN(SUMPRODUCT(--($E$9:$E$28&lt;=BI$33),--($B$9:$B$28=$J$97),--($F$9:$F$28&gt;=BI$33),--($C$9:$C$28=$AW99),$H$9:$H$28,V$9:V$28),VLOOKUP($AW99,'6. Patients'!$C$78:$AQ$107,COLUMNS('6. Patients'!$C$9:$G$9),0))</f>
        <v>0</v>
      </c>
      <c r="BJ99" s="105">
        <f>-MIN(SUMPRODUCT(--($E$9:$E$28&lt;=BJ$33),--($B$9:$B$28=$J$97),--($F$9:$F$28&gt;=BJ$33),--($C$9:$C$28=$AW99),$H$9:$H$28,W$9:W$28),VLOOKUP($AW99,'6. Patients'!$C$78:$AQ$107,COLUMNS('6. Patients'!$C$9:$G$9),0))</f>
        <v>0</v>
      </c>
      <c r="BK99" s="105">
        <f>-MIN(SUMPRODUCT(--($E$9:$E$28&lt;=BK$33),--($B$9:$B$28=$J$97),--($F$9:$F$28&gt;=BK$33),--($C$9:$C$28=$AW99),$H$9:$H$28,X$9:X$28),VLOOKUP($AW99,'6. Patients'!$C$78:$AQ$107,COLUMNS('6. Patients'!$C$9:$G$9),0))</f>
        <v>0</v>
      </c>
      <c r="BL99" s="105">
        <f>-MIN(SUMPRODUCT(--($E$9:$E$28&lt;=BL$33),--($B$9:$B$28=$J$97),--($F$9:$F$28&gt;=BL$33),--($C$9:$C$28=$AW99),$H$9:$H$28,Y$9:Y$28),VLOOKUP($AW99,'6. Patients'!$C$78:$AQ$107,COLUMNS('6. Patients'!$C$9:$G$9),0))</f>
        <v>0</v>
      </c>
      <c r="BM99" s="105">
        <f>-MIN(SUMPRODUCT(--($E$9:$E$28&lt;=BM$33),--($B$9:$B$28=$J$97),--($F$9:$F$28&gt;=BM$33),--($C$9:$C$28=$AW99),$H$9:$H$28,Z$9:Z$28),VLOOKUP($AW99,'6. Patients'!$C$78:$AQ$107,COLUMNS('6. Patients'!$C$9:$G$9),0))</f>
        <v>0</v>
      </c>
      <c r="BN99" s="105">
        <f>-MIN(SUMPRODUCT(--($E$9:$E$28&lt;=BN$33),--($B$9:$B$28=$J$97),--($F$9:$F$28&gt;=BN$33),--($C$9:$C$28=$AW99),$H$9:$H$28,AA$9:AA$28),VLOOKUP($AW99,'6. Patients'!$C$78:$AQ$107,COLUMNS('6. Patients'!$C$9:$G$9),0))</f>
        <v>0</v>
      </c>
      <c r="BO99" s="105">
        <f>-MIN(SUMPRODUCT(--($E$9:$E$28&lt;=BO$33),--($B$9:$B$28=$J$97),--($F$9:$F$28&gt;=BO$33),--($C$9:$C$28=$AW99),$H$9:$H$28,AB$9:AB$28),VLOOKUP($AW99,'6. Patients'!$C$78:$AQ$107,COLUMNS('6. Patients'!$C$9:$G$9),0))</f>
        <v>0</v>
      </c>
      <c r="BP99" s="105">
        <f>-MIN(SUMPRODUCT(--($E$9:$E$28&lt;=BP$33),--($B$9:$B$28=$J$97),--($F$9:$F$28&gt;=BP$33),--($C$9:$C$28=$AW99),$H$9:$H$28,AC$9:AC$28),VLOOKUP($AW99,'6. Patients'!$C$78:$AQ$107,COLUMNS('6. Patients'!$C$9:$G$9),0))</f>
        <v>0</v>
      </c>
      <c r="BQ99" s="105">
        <f>-MIN(SUMPRODUCT(--($E$9:$E$28&lt;=BQ$33),--($B$9:$B$28=$J$97),--($F$9:$F$28&gt;=BQ$33),--($C$9:$C$28=$AW99),$H$9:$H$28,AD$9:AD$28),VLOOKUP($AW99,'6. Patients'!$C$78:$AQ$107,COLUMNS('6. Patients'!$C$9:$G$9),0))</f>
        <v>0</v>
      </c>
      <c r="BR99" s="105">
        <f>-MIN(SUMPRODUCT(--($E$9:$E$28&lt;=BR$33),--($B$9:$B$28=$J$97),--($F$9:$F$28&gt;=BR$33),--($C$9:$C$28=$AW99),$H$9:$H$28,AE$9:AE$28),VLOOKUP($AW99,'6. Patients'!$C$78:$AQ$107,COLUMNS('6. Patients'!$C$9:$G$9),0))</f>
        <v>0</v>
      </c>
      <c r="BS99" s="105">
        <f>-MIN(SUMPRODUCT(--($E$9:$E$28&lt;=BS$33),--($B$9:$B$28=$J$97),--($F$9:$F$28&gt;=BS$33),--($C$9:$C$28=$AW99),$H$9:$H$28,AF$9:AF$28),VLOOKUP($AW99,'6. Patients'!$C$78:$AQ$107,COLUMNS('6. Patients'!$C$9:$G$9),0))</f>
        <v>0</v>
      </c>
      <c r="BT99" s="105">
        <f>-MIN(SUMPRODUCT(--($E$9:$E$28&lt;=BT$33),--($B$9:$B$28=$J$97),--($F$9:$F$28&gt;=BT$33),--($C$9:$C$28=$AW99),$H$9:$H$28,AG$9:AG$28),VLOOKUP($AW99,'6. Patients'!$C$78:$AQ$107,COLUMNS('6. Patients'!$C$9:$G$9),0))</f>
        <v>0</v>
      </c>
      <c r="BU99" s="105">
        <f>-MIN(SUMPRODUCT(--($E$9:$E$28&lt;=BU$33),--($B$9:$B$28=$J$97),--($F$9:$F$28&gt;=BU$33),--($C$9:$C$28=$AW99),$H$9:$H$28,AH$9:AH$28),VLOOKUP($AW99,'6. Patients'!$C$78:$AQ$107,COLUMNS('6. Patients'!$C$9:$G$9),0))</f>
        <v>0</v>
      </c>
      <c r="BV99" s="105">
        <f>-MIN(SUMPRODUCT(--($E$9:$E$28&lt;=BV$33),--($B$9:$B$28=$J$97),--($F$9:$F$28&gt;=BV$33),--($C$9:$C$28=$AW99),$H$9:$H$28,AI$9:AI$28),VLOOKUP($AW99,'6. Patients'!$C$78:$AQ$107,COLUMNS('6. Patients'!$C$9:$G$9),0))</f>
        <v>0</v>
      </c>
      <c r="BW99" s="105">
        <f>-MIN(SUMPRODUCT(--($E$9:$E$28&lt;=BW$33),--($B$9:$B$28=$J$97),--($F$9:$F$28&gt;=BW$33),--($C$9:$C$28=$AW99),$H$9:$H$28,AJ$9:AJ$28),VLOOKUP($AW99,'6. Patients'!$C$78:$AQ$107,COLUMNS('6. Patients'!$C$9:$G$9),0))</f>
        <v>0</v>
      </c>
      <c r="BX99" s="105">
        <f>-MIN(SUMPRODUCT(--($E$9:$E$28&lt;=BX$33),--($B$9:$B$28=$J$97),--($F$9:$F$28&gt;=BX$33),--($C$9:$C$28=$AW99),$H$9:$H$28,AK$9:AK$28),VLOOKUP($AW99,'6. Patients'!$C$78:$AQ$107,COLUMNS('6. Patients'!$C$9:$G$9),0))</f>
        <v>0</v>
      </c>
      <c r="BY99" s="105">
        <f>-MIN(SUMPRODUCT(--($E$9:$E$28&lt;=BY$33),--($B$9:$B$28=$J$97),--($F$9:$F$28&gt;=BY$33),--($C$9:$C$28=$AW99),$H$9:$H$28,AL$9:AL$28),VLOOKUP($AW99,'6. Patients'!$C$78:$AQ$107,COLUMNS('6. Patients'!$C$9:$G$9),0))</f>
        <v>0</v>
      </c>
      <c r="BZ99" s="105">
        <f>-MIN(SUMPRODUCT(--($E$9:$E$28&lt;=BZ$33),--($B$9:$B$28=$J$97),--($F$9:$F$28&gt;=BZ$33),--($C$9:$C$28=$AW99),$H$9:$H$28,AM$9:AM$28),VLOOKUP($AW99,'6. Patients'!$C$78:$AQ$107,COLUMNS('6. Patients'!$C$9:$G$9),0))</f>
        <v>0</v>
      </c>
      <c r="CA99" s="105">
        <f>-MIN(SUMPRODUCT(--($E$9:$E$28&lt;=CA$33),--($B$9:$B$28=$J$97),--($F$9:$F$28&gt;=CA$33),--($C$9:$C$28=$AW99),$H$9:$H$28,AN$9:AN$28),VLOOKUP($AW99,'6. Patients'!$C$78:$AQ$107,COLUMNS('6. Patients'!$C$9:$G$9),0))</f>
        <v>0</v>
      </c>
      <c r="CB99" s="105">
        <f>-MIN(SUMPRODUCT(--($E$9:$E$28&lt;=CB$33),--($B$9:$B$28=$J$97),--($F$9:$F$28&gt;=CB$33),--($C$9:$C$28=$AW99),$H$9:$H$28,AO$9:AO$28),VLOOKUP($AW99,'6. Patients'!$C$78:$AQ$107,COLUMNS('6. Patients'!$C$9:$G$9),0))</f>
        <v>0</v>
      </c>
      <c r="CC99" s="105">
        <f>-MIN(SUMPRODUCT(--($E$9:$E$28&lt;=CC$33),--($B$9:$B$28=$J$97),--($F$9:$F$28&gt;=CC$33),--($C$9:$C$28=$AW99),$H$9:$H$28,AP$9:AP$28),VLOOKUP($AW99,'6. Patients'!$C$78:$AQ$107,COLUMNS('6. Patients'!$C$9:$G$9),0))</f>
        <v>0</v>
      </c>
      <c r="CD99" s="105">
        <f>-MIN(SUMPRODUCT(--($E$9:$E$28&lt;=CD$33),--($B$9:$B$28=$J$97),--($F$9:$F$28&gt;=CD$33),--($C$9:$C$28=$AW99),$H$9:$H$28,AQ$9:AQ$28),VLOOKUP($AW99,'6. Patients'!$C$78:$AQ$107,COLUMNS('6. Patients'!$C$9:$G$9),0))</f>
        <v>0</v>
      </c>
      <c r="CE99" s="105">
        <f>-MIN(SUMPRODUCT(--($E$9:$E$28&lt;=CE$33),--($B$9:$B$28=$J$97),--($F$9:$F$28&gt;=CE$33),--($C$9:$C$28=$AW99),$H$9:$H$28,AR$9:AR$28),VLOOKUP($AW99,'6. Patients'!$C$78:$AQ$107,COLUMNS('6. Patients'!$C$9:$G$9),0))</f>
        <v>0</v>
      </c>
      <c r="CF99" s="105">
        <f>-MIN(SUMPRODUCT(--($E$9:$E$28&lt;=CF$33),--($B$9:$B$28=$J$97),--($F$9:$F$28&gt;=CF$33),--($C$9:$C$28=$AW99),$H$9:$H$28,AS$9:AS$28),VLOOKUP($AW99,'6. Patients'!$C$78:$AQ$107,COLUMNS('6. Patients'!$C$9:$G$9),0))</f>
        <v>0</v>
      </c>
      <c r="CG99" s="105">
        <f>-MIN(SUMPRODUCT(--($E$9:$E$28&lt;=CG$33),--($B$9:$B$28=$J$97),--($F$9:$F$28&gt;=CG$33),--($C$9:$C$28=$AW99),$H$9:$H$28,AT$9:AT$28),VLOOKUP($AW99,'6. Patients'!$C$78:$AQ$107,COLUMNS('6. Patients'!$C$9:$G$9),0))</f>
        <v>0</v>
      </c>
      <c r="CI99" s="16" t="str">
        <f t="shared" si="166"/>
        <v/>
      </c>
      <c r="CJ99" s="105">
        <f t="shared" si="167"/>
        <v>0</v>
      </c>
      <c r="CK99" s="105">
        <f t="shared" si="168"/>
        <v>0</v>
      </c>
      <c r="CL99" s="105">
        <f t="shared" si="169"/>
        <v>0</v>
      </c>
      <c r="CM99" s="105">
        <f t="shared" si="170"/>
        <v>0</v>
      </c>
      <c r="CN99" s="105">
        <f t="shared" si="171"/>
        <v>0</v>
      </c>
      <c r="CO99" s="105">
        <f t="shared" si="172"/>
        <v>0</v>
      </c>
      <c r="CP99" s="105">
        <f t="shared" si="173"/>
        <v>0</v>
      </c>
      <c r="CQ99" s="105">
        <f t="shared" si="174"/>
        <v>0</v>
      </c>
      <c r="CR99" s="105">
        <f t="shared" si="175"/>
        <v>0</v>
      </c>
      <c r="CS99" s="105">
        <f t="shared" si="176"/>
        <v>0</v>
      </c>
      <c r="CT99" s="105">
        <f t="shared" si="177"/>
        <v>0</v>
      </c>
      <c r="CU99" s="105">
        <f t="shared" si="178"/>
        <v>0</v>
      </c>
      <c r="CV99" s="105">
        <f t="shared" si="179"/>
        <v>0</v>
      </c>
      <c r="CW99" s="105">
        <f t="shared" si="180"/>
        <v>0</v>
      </c>
      <c r="CX99" s="105">
        <f t="shared" si="181"/>
        <v>0</v>
      </c>
      <c r="CY99" s="105">
        <f t="shared" si="182"/>
        <v>0</v>
      </c>
      <c r="CZ99" s="105">
        <f t="shared" si="183"/>
        <v>0</v>
      </c>
      <c r="DA99" s="105">
        <f t="shared" si="184"/>
        <v>0</v>
      </c>
      <c r="DB99" s="105">
        <f t="shared" si="185"/>
        <v>0</v>
      </c>
      <c r="DC99" s="105">
        <f t="shared" si="186"/>
        <v>0</v>
      </c>
      <c r="DD99" s="105">
        <f t="shared" si="187"/>
        <v>0</v>
      </c>
      <c r="DE99" s="105">
        <f t="shared" si="188"/>
        <v>0</v>
      </c>
      <c r="DF99" s="105">
        <f t="shared" si="189"/>
        <v>0</v>
      </c>
      <c r="DG99" s="105">
        <f t="shared" si="190"/>
        <v>0</v>
      </c>
      <c r="DH99" s="105">
        <f t="shared" si="191"/>
        <v>0</v>
      </c>
      <c r="DI99" s="105">
        <f t="shared" si="192"/>
        <v>0</v>
      </c>
      <c r="DJ99" s="105">
        <f t="shared" si="193"/>
        <v>0</v>
      </c>
      <c r="DK99" s="105">
        <f t="shared" si="194"/>
        <v>0</v>
      </c>
      <c r="DL99" s="105">
        <f t="shared" si="195"/>
        <v>0</v>
      </c>
      <c r="DM99" s="105">
        <f t="shared" si="196"/>
        <v>0</v>
      </c>
      <c r="DN99" s="105">
        <f t="shared" si="197"/>
        <v>0</v>
      </c>
      <c r="DO99" s="105">
        <f t="shared" si="198"/>
        <v>0</v>
      </c>
      <c r="DP99" s="105">
        <f t="shared" si="199"/>
        <v>0</v>
      </c>
      <c r="DQ99" s="105">
        <f t="shared" si="200"/>
        <v>0</v>
      </c>
      <c r="DR99" s="105">
        <f t="shared" si="201"/>
        <v>0</v>
      </c>
      <c r="DS99" s="105">
        <f t="shared" si="202"/>
        <v>0</v>
      </c>
    </row>
    <row r="100" spans="10:123" x14ac:dyDescent="0.3">
      <c r="J100" s="16" t="str">
        <f>'6. Patients'!C80</f>
        <v/>
      </c>
      <c r="K100" s="16"/>
      <c r="L100" s="208">
        <f t="shared" si="203"/>
        <v>0</v>
      </c>
      <c r="M100" s="208">
        <f t="shared" si="204"/>
        <v>0</v>
      </c>
      <c r="N100" s="208">
        <f t="shared" si="205"/>
        <v>0</v>
      </c>
      <c r="O100" s="208">
        <f t="shared" si="206"/>
        <v>0</v>
      </c>
      <c r="P100" s="208">
        <f t="shared" si="207"/>
        <v>0</v>
      </c>
      <c r="Q100" s="208">
        <f t="shared" si="208"/>
        <v>0</v>
      </c>
      <c r="R100" s="208">
        <f t="shared" si="209"/>
        <v>0</v>
      </c>
      <c r="S100" s="208">
        <f t="shared" si="210"/>
        <v>0</v>
      </c>
      <c r="T100" s="208">
        <f t="shared" si="211"/>
        <v>0</v>
      </c>
      <c r="U100" s="208">
        <f t="shared" si="212"/>
        <v>0</v>
      </c>
      <c r="V100" s="208">
        <f t="shared" si="213"/>
        <v>0</v>
      </c>
      <c r="W100" s="208">
        <f t="shared" si="214"/>
        <v>0</v>
      </c>
      <c r="X100" s="208">
        <f t="shared" si="215"/>
        <v>0</v>
      </c>
      <c r="Y100" s="208">
        <f t="shared" si="216"/>
        <v>0</v>
      </c>
      <c r="Z100" s="208">
        <f t="shared" si="217"/>
        <v>0</v>
      </c>
      <c r="AA100" s="208">
        <f t="shared" si="218"/>
        <v>0</v>
      </c>
      <c r="AB100" s="208">
        <f t="shared" si="219"/>
        <v>0</v>
      </c>
      <c r="AC100" s="208">
        <f t="shared" si="220"/>
        <v>0</v>
      </c>
      <c r="AD100" s="208">
        <f t="shared" si="221"/>
        <v>0</v>
      </c>
      <c r="AE100" s="208">
        <f t="shared" si="222"/>
        <v>0</v>
      </c>
      <c r="AF100" s="208">
        <f t="shared" si="223"/>
        <v>0</v>
      </c>
      <c r="AG100" s="208">
        <f t="shared" si="224"/>
        <v>0</v>
      </c>
      <c r="AH100" s="208">
        <f t="shared" si="225"/>
        <v>0</v>
      </c>
      <c r="AI100" s="208">
        <f t="shared" si="226"/>
        <v>0</v>
      </c>
      <c r="AJ100" s="208">
        <f t="shared" si="227"/>
        <v>0</v>
      </c>
      <c r="AK100" s="208">
        <f t="shared" si="228"/>
        <v>0</v>
      </c>
      <c r="AL100" s="208">
        <f t="shared" si="229"/>
        <v>0</v>
      </c>
      <c r="AM100" s="208">
        <f t="shared" si="230"/>
        <v>0</v>
      </c>
      <c r="AN100" s="208">
        <f t="shared" si="231"/>
        <v>0</v>
      </c>
      <c r="AO100" s="208">
        <f t="shared" si="232"/>
        <v>0</v>
      </c>
      <c r="AP100" s="208">
        <f t="shared" si="233"/>
        <v>0</v>
      </c>
      <c r="AQ100" s="208">
        <f t="shared" si="234"/>
        <v>0</v>
      </c>
      <c r="AR100" s="208">
        <f t="shared" si="235"/>
        <v>0</v>
      </c>
      <c r="AS100" s="208">
        <f t="shared" si="236"/>
        <v>0</v>
      </c>
      <c r="AT100" s="208">
        <f t="shared" si="237"/>
        <v>0</v>
      </c>
      <c r="AU100" s="208">
        <f t="shared" si="238"/>
        <v>0</v>
      </c>
      <c r="AW100" s="16" t="str">
        <f t="shared" si="165"/>
        <v/>
      </c>
      <c r="AX100" s="105">
        <f>-MIN(SUMPRODUCT(--($E$9:$E$28&lt;=AX$33),--($B$9:$B$28=$J$97),--($F$9:$F$28&gt;=AX$33),--($C$9:$C$28=$AW100),$H$9:$H$28,K$9:K$28),VLOOKUP($AW100,'6. Patients'!$C$78:$AQ$107,COLUMNS('6. Patients'!$C$9:$G$9),0))</f>
        <v>0</v>
      </c>
      <c r="AY100" s="105">
        <f>-MIN(SUMPRODUCT(--($E$9:$E$28&lt;=AY$33),--($B$9:$B$28=$J$97),--($F$9:$F$28&gt;=AY$33),--($C$9:$C$28=$AW100),$H$9:$H$28,L$9:L$28),VLOOKUP($AW100,'6. Patients'!$C$78:$AQ$107,COLUMNS('6. Patients'!$C$9:$G$9),0))</f>
        <v>0</v>
      </c>
      <c r="AZ100" s="105">
        <f>-MIN(SUMPRODUCT(--($E$9:$E$28&lt;=AZ$33),--($B$9:$B$28=$J$97),--($F$9:$F$28&gt;=AZ$33),--($C$9:$C$28=$AW100),$H$9:$H$28,M$9:M$28),VLOOKUP($AW100,'6. Patients'!$C$78:$AQ$107,COLUMNS('6. Patients'!$C$9:$G$9),0))</f>
        <v>0</v>
      </c>
      <c r="BA100" s="105">
        <f>-MIN(SUMPRODUCT(--($E$9:$E$28&lt;=BA$33),--($B$9:$B$28=$J$97),--($F$9:$F$28&gt;=BA$33),--($C$9:$C$28=$AW100),$H$9:$H$28,N$9:N$28),VLOOKUP($AW100,'6. Patients'!$C$78:$AQ$107,COLUMNS('6. Patients'!$C$9:$G$9),0))</f>
        <v>0</v>
      </c>
      <c r="BB100" s="105">
        <f>-MIN(SUMPRODUCT(--($E$9:$E$28&lt;=BB$33),--($B$9:$B$28=$J$97),--($F$9:$F$28&gt;=BB$33),--($C$9:$C$28=$AW100),$H$9:$H$28,O$9:O$28),VLOOKUP($AW100,'6. Patients'!$C$78:$AQ$107,COLUMNS('6. Patients'!$C$9:$G$9),0))</f>
        <v>0</v>
      </c>
      <c r="BC100" s="105">
        <f>-MIN(SUMPRODUCT(--($E$9:$E$28&lt;=BC$33),--($B$9:$B$28=$J$97),--($F$9:$F$28&gt;=BC$33),--($C$9:$C$28=$AW100),$H$9:$H$28,P$9:P$28),VLOOKUP($AW100,'6. Patients'!$C$78:$AQ$107,COLUMNS('6. Patients'!$C$9:$G$9),0))</f>
        <v>0</v>
      </c>
      <c r="BD100" s="105">
        <f>-MIN(SUMPRODUCT(--($E$9:$E$28&lt;=BD$33),--($B$9:$B$28=$J$97),--($F$9:$F$28&gt;=BD$33),--($C$9:$C$28=$AW100),$H$9:$H$28,Q$9:Q$28),VLOOKUP($AW100,'6. Patients'!$C$78:$AQ$107,COLUMNS('6. Patients'!$C$9:$G$9),0))</f>
        <v>0</v>
      </c>
      <c r="BE100" s="105">
        <f>-MIN(SUMPRODUCT(--($E$9:$E$28&lt;=BE$33),--($B$9:$B$28=$J$97),--($F$9:$F$28&gt;=BE$33),--($C$9:$C$28=$AW100),$H$9:$H$28,R$9:R$28),VLOOKUP($AW100,'6. Patients'!$C$78:$AQ$107,COLUMNS('6. Patients'!$C$9:$G$9),0))</f>
        <v>0</v>
      </c>
      <c r="BF100" s="105">
        <f>-MIN(SUMPRODUCT(--($E$9:$E$28&lt;=BF$33),--($B$9:$B$28=$J$97),--($F$9:$F$28&gt;=BF$33),--($C$9:$C$28=$AW100),$H$9:$H$28,S$9:S$28),VLOOKUP($AW100,'6. Patients'!$C$78:$AQ$107,COLUMNS('6. Patients'!$C$9:$G$9),0))</f>
        <v>0</v>
      </c>
      <c r="BG100" s="105">
        <f>-MIN(SUMPRODUCT(--($E$9:$E$28&lt;=BG$33),--($B$9:$B$28=$J$97),--($F$9:$F$28&gt;=BG$33),--($C$9:$C$28=$AW100),$H$9:$H$28,T$9:T$28),VLOOKUP($AW100,'6. Patients'!$C$78:$AQ$107,COLUMNS('6. Patients'!$C$9:$G$9),0))</f>
        <v>0</v>
      </c>
      <c r="BH100" s="105">
        <f>-MIN(SUMPRODUCT(--($E$9:$E$28&lt;=BH$33),--($B$9:$B$28=$J$97),--($F$9:$F$28&gt;=BH$33),--($C$9:$C$28=$AW100),$H$9:$H$28,U$9:U$28),VLOOKUP($AW100,'6. Patients'!$C$78:$AQ$107,COLUMNS('6. Patients'!$C$9:$G$9),0))</f>
        <v>0</v>
      </c>
      <c r="BI100" s="105">
        <f>-MIN(SUMPRODUCT(--($E$9:$E$28&lt;=BI$33),--($B$9:$B$28=$J$97),--($F$9:$F$28&gt;=BI$33),--($C$9:$C$28=$AW100),$H$9:$H$28,V$9:V$28),VLOOKUP($AW100,'6. Patients'!$C$78:$AQ$107,COLUMNS('6. Patients'!$C$9:$G$9),0))</f>
        <v>0</v>
      </c>
      <c r="BJ100" s="105">
        <f>-MIN(SUMPRODUCT(--($E$9:$E$28&lt;=BJ$33),--($B$9:$B$28=$J$97),--($F$9:$F$28&gt;=BJ$33),--($C$9:$C$28=$AW100),$H$9:$H$28,W$9:W$28),VLOOKUP($AW100,'6. Patients'!$C$78:$AQ$107,COLUMNS('6. Patients'!$C$9:$G$9),0))</f>
        <v>0</v>
      </c>
      <c r="BK100" s="105">
        <f>-MIN(SUMPRODUCT(--($E$9:$E$28&lt;=BK$33),--($B$9:$B$28=$J$97),--($F$9:$F$28&gt;=BK$33),--($C$9:$C$28=$AW100),$H$9:$H$28,X$9:X$28),VLOOKUP($AW100,'6. Patients'!$C$78:$AQ$107,COLUMNS('6. Patients'!$C$9:$G$9),0))</f>
        <v>0</v>
      </c>
      <c r="BL100" s="105">
        <f>-MIN(SUMPRODUCT(--($E$9:$E$28&lt;=BL$33),--($B$9:$B$28=$J$97),--($F$9:$F$28&gt;=BL$33),--($C$9:$C$28=$AW100),$H$9:$H$28,Y$9:Y$28),VLOOKUP($AW100,'6. Patients'!$C$78:$AQ$107,COLUMNS('6. Patients'!$C$9:$G$9),0))</f>
        <v>0</v>
      </c>
      <c r="BM100" s="105">
        <f>-MIN(SUMPRODUCT(--($E$9:$E$28&lt;=BM$33),--($B$9:$B$28=$J$97),--($F$9:$F$28&gt;=BM$33),--($C$9:$C$28=$AW100),$H$9:$H$28,Z$9:Z$28),VLOOKUP($AW100,'6. Patients'!$C$78:$AQ$107,COLUMNS('6. Patients'!$C$9:$G$9),0))</f>
        <v>0</v>
      </c>
      <c r="BN100" s="105">
        <f>-MIN(SUMPRODUCT(--($E$9:$E$28&lt;=BN$33),--($B$9:$B$28=$J$97),--($F$9:$F$28&gt;=BN$33),--($C$9:$C$28=$AW100),$H$9:$H$28,AA$9:AA$28),VLOOKUP($AW100,'6. Patients'!$C$78:$AQ$107,COLUMNS('6. Patients'!$C$9:$G$9),0))</f>
        <v>0</v>
      </c>
      <c r="BO100" s="105">
        <f>-MIN(SUMPRODUCT(--($E$9:$E$28&lt;=BO$33),--($B$9:$B$28=$J$97),--($F$9:$F$28&gt;=BO$33),--($C$9:$C$28=$AW100),$H$9:$H$28,AB$9:AB$28),VLOOKUP($AW100,'6. Patients'!$C$78:$AQ$107,COLUMNS('6. Patients'!$C$9:$G$9),0))</f>
        <v>0</v>
      </c>
      <c r="BP100" s="105">
        <f>-MIN(SUMPRODUCT(--($E$9:$E$28&lt;=BP$33),--($B$9:$B$28=$J$97),--($F$9:$F$28&gt;=BP$33),--($C$9:$C$28=$AW100),$H$9:$H$28,AC$9:AC$28),VLOOKUP($AW100,'6. Patients'!$C$78:$AQ$107,COLUMNS('6. Patients'!$C$9:$G$9),0))</f>
        <v>0</v>
      </c>
      <c r="BQ100" s="105">
        <f>-MIN(SUMPRODUCT(--($E$9:$E$28&lt;=BQ$33),--($B$9:$B$28=$J$97),--($F$9:$F$28&gt;=BQ$33),--($C$9:$C$28=$AW100),$H$9:$H$28,AD$9:AD$28),VLOOKUP($AW100,'6. Patients'!$C$78:$AQ$107,COLUMNS('6. Patients'!$C$9:$G$9),0))</f>
        <v>0</v>
      </c>
      <c r="BR100" s="105">
        <f>-MIN(SUMPRODUCT(--($E$9:$E$28&lt;=BR$33),--($B$9:$B$28=$J$97),--($F$9:$F$28&gt;=BR$33),--($C$9:$C$28=$AW100),$H$9:$H$28,AE$9:AE$28),VLOOKUP($AW100,'6. Patients'!$C$78:$AQ$107,COLUMNS('6. Patients'!$C$9:$G$9),0))</f>
        <v>0</v>
      </c>
      <c r="BS100" s="105">
        <f>-MIN(SUMPRODUCT(--($E$9:$E$28&lt;=BS$33),--($B$9:$B$28=$J$97),--($F$9:$F$28&gt;=BS$33),--($C$9:$C$28=$AW100),$H$9:$H$28,AF$9:AF$28),VLOOKUP($AW100,'6. Patients'!$C$78:$AQ$107,COLUMNS('6. Patients'!$C$9:$G$9),0))</f>
        <v>0</v>
      </c>
      <c r="BT100" s="105">
        <f>-MIN(SUMPRODUCT(--($E$9:$E$28&lt;=BT$33),--($B$9:$B$28=$J$97),--($F$9:$F$28&gt;=BT$33),--($C$9:$C$28=$AW100),$H$9:$H$28,AG$9:AG$28),VLOOKUP($AW100,'6. Patients'!$C$78:$AQ$107,COLUMNS('6. Patients'!$C$9:$G$9),0))</f>
        <v>0</v>
      </c>
      <c r="BU100" s="105">
        <f>-MIN(SUMPRODUCT(--($E$9:$E$28&lt;=BU$33),--($B$9:$B$28=$J$97),--($F$9:$F$28&gt;=BU$33),--($C$9:$C$28=$AW100),$H$9:$H$28,AH$9:AH$28),VLOOKUP($AW100,'6. Patients'!$C$78:$AQ$107,COLUMNS('6. Patients'!$C$9:$G$9),0))</f>
        <v>0</v>
      </c>
      <c r="BV100" s="105">
        <f>-MIN(SUMPRODUCT(--($E$9:$E$28&lt;=BV$33),--($B$9:$B$28=$J$97),--($F$9:$F$28&gt;=BV$33),--($C$9:$C$28=$AW100),$H$9:$H$28,AI$9:AI$28),VLOOKUP($AW100,'6. Patients'!$C$78:$AQ$107,COLUMNS('6. Patients'!$C$9:$G$9),0))</f>
        <v>0</v>
      </c>
      <c r="BW100" s="105">
        <f>-MIN(SUMPRODUCT(--($E$9:$E$28&lt;=BW$33),--($B$9:$B$28=$J$97),--($F$9:$F$28&gt;=BW$33),--($C$9:$C$28=$AW100),$H$9:$H$28,AJ$9:AJ$28),VLOOKUP($AW100,'6. Patients'!$C$78:$AQ$107,COLUMNS('6. Patients'!$C$9:$G$9),0))</f>
        <v>0</v>
      </c>
      <c r="BX100" s="105">
        <f>-MIN(SUMPRODUCT(--($E$9:$E$28&lt;=BX$33),--($B$9:$B$28=$J$97),--($F$9:$F$28&gt;=BX$33),--($C$9:$C$28=$AW100),$H$9:$H$28,AK$9:AK$28),VLOOKUP($AW100,'6. Patients'!$C$78:$AQ$107,COLUMNS('6. Patients'!$C$9:$G$9),0))</f>
        <v>0</v>
      </c>
      <c r="BY100" s="105">
        <f>-MIN(SUMPRODUCT(--($E$9:$E$28&lt;=BY$33),--($B$9:$B$28=$J$97),--($F$9:$F$28&gt;=BY$33),--($C$9:$C$28=$AW100),$H$9:$H$28,AL$9:AL$28),VLOOKUP($AW100,'6. Patients'!$C$78:$AQ$107,COLUMNS('6. Patients'!$C$9:$G$9),0))</f>
        <v>0</v>
      </c>
      <c r="BZ100" s="105">
        <f>-MIN(SUMPRODUCT(--($E$9:$E$28&lt;=BZ$33),--($B$9:$B$28=$J$97),--($F$9:$F$28&gt;=BZ$33),--($C$9:$C$28=$AW100),$H$9:$H$28,AM$9:AM$28),VLOOKUP($AW100,'6. Patients'!$C$78:$AQ$107,COLUMNS('6. Patients'!$C$9:$G$9),0))</f>
        <v>0</v>
      </c>
      <c r="CA100" s="105">
        <f>-MIN(SUMPRODUCT(--($E$9:$E$28&lt;=CA$33),--($B$9:$B$28=$J$97),--($F$9:$F$28&gt;=CA$33),--($C$9:$C$28=$AW100),$H$9:$H$28,AN$9:AN$28),VLOOKUP($AW100,'6. Patients'!$C$78:$AQ$107,COLUMNS('6. Patients'!$C$9:$G$9),0))</f>
        <v>0</v>
      </c>
      <c r="CB100" s="105">
        <f>-MIN(SUMPRODUCT(--($E$9:$E$28&lt;=CB$33),--($B$9:$B$28=$J$97),--($F$9:$F$28&gt;=CB$33),--($C$9:$C$28=$AW100),$H$9:$H$28,AO$9:AO$28),VLOOKUP($AW100,'6. Patients'!$C$78:$AQ$107,COLUMNS('6. Patients'!$C$9:$G$9),0))</f>
        <v>0</v>
      </c>
      <c r="CC100" s="105">
        <f>-MIN(SUMPRODUCT(--($E$9:$E$28&lt;=CC$33),--($B$9:$B$28=$J$97),--($F$9:$F$28&gt;=CC$33),--($C$9:$C$28=$AW100),$H$9:$H$28,AP$9:AP$28),VLOOKUP($AW100,'6. Patients'!$C$78:$AQ$107,COLUMNS('6. Patients'!$C$9:$G$9),0))</f>
        <v>0</v>
      </c>
      <c r="CD100" s="105">
        <f>-MIN(SUMPRODUCT(--($E$9:$E$28&lt;=CD$33),--($B$9:$B$28=$J$97),--($F$9:$F$28&gt;=CD$33),--($C$9:$C$28=$AW100),$H$9:$H$28,AQ$9:AQ$28),VLOOKUP($AW100,'6. Patients'!$C$78:$AQ$107,COLUMNS('6. Patients'!$C$9:$G$9),0))</f>
        <v>0</v>
      </c>
      <c r="CE100" s="105">
        <f>-MIN(SUMPRODUCT(--($E$9:$E$28&lt;=CE$33),--($B$9:$B$28=$J$97),--($F$9:$F$28&gt;=CE$33),--($C$9:$C$28=$AW100),$H$9:$H$28,AR$9:AR$28),VLOOKUP($AW100,'6. Patients'!$C$78:$AQ$107,COLUMNS('6. Patients'!$C$9:$G$9),0))</f>
        <v>0</v>
      </c>
      <c r="CF100" s="105">
        <f>-MIN(SUMPRODUCT(--($E$9:$E$28&lt;=CF$33),--($B$9:$B$28=$J$97),--($F$9:$F$28&gt;=CF$33),--($C$9:$C$28=$AW100),$H$9:$H$28,AS$9:AS$28),VLOOKUP($AW100,'6. Patients'!$C$78:$AQ$107,COLUMNS('6. Patients'!$C$9:$G$9),0))</f>
        <v>0</v>
      </c>
      <c r="CG100" s="105">
        <f>-MIN(SUMPRODUCT(--($E$9:$E$28&lt;=CG$33),--($B$9:$B$28=$J$97),--($F$9:$F$28&gt;=CG$33),--($C$9:$C$28=$AW100),$H$9:$H$28,AT$9:AT$28),VLOOKUP($AW100,'6. Patients'!$C$78:$AQ$107,COLUMNS('6. Patients'!$C$9:$G$9),0))</f>
        <v>0</v>
      </c>
      <c r="CI100" s="16" t="str">
        <f t="shared" si="166"/>
        <v/>
      </c>
      <c r="CJ100" s="105">
        <f t="shared" si="167"/>
        <v>0</v>
      </c>
      <c r="CK100" s="105">
        <f t="shared" si="168"/>
        <v>0</v>
      </c>
      <c r="CL100" s="105">
        <f t="shared" si="169"/>
        <v>0</v>
      </c>
      <c r="CM100" s="105">
        <f t="shared" si="170"/>
        <v>0</v>
      </c>
      <c r="CN100" s="105">
        <f t="shared" si="171"/>
        <v>0</v>
      </c>
      <c r="CO100" s="105">
        <f t="shared" si="172"/>
        <v>0</v>
      </c>
      <c r="CP100" s="105">
        <f t="shared" si="173"/>
        <v>0</v>
      </c>
      <c r="CQ100" s="105">
        <f t="shared" si="174"/>
        <v>0</v>
      </c>
      <c r="CR100" s="105">
        <f t="shared" si="175"/>
        <v>0</v>
      </c>
      <c r="CS100" s="105">
        <f t="shared" si="176"/>
        <v>0</v>
      </c>
      <c r="CT100" s="105">
        <f t="shared" si="177"/>
        <v>0</v>
      </c>
      <c r="CU100" s="105">
        <f t="shared" si="178"/>
        <v>0</v>
      </c>
      <c r="CV100" s="105">
        <f t="shared" si="179"/>
        <v>0</v>
      </c>
      <c r="CW100" s="105">
        <f t="shared" si="180"/>
        <v>0</v>
      </c>
      <c r="CX100" s="105">
        <f t="shared" si="181"/>
        <v>0</v>
      </c>
      <c r="CY100" s="105">
        <f t="shared" si="182"/>
        <v>0</v>
      </c>
      <c r="CZ100" s="105">
        <f t="shared" si="183"/>
        <v>0</v>
      </c>
      <c r="DA100" s="105">
        <f t="shared" si="184"/>
        <v>0</v>
      </c>
      <c r="DB100" s="105">
        <f t="shared" si="185"/>
        <v>0</v>
      </c>
      <c r="DC100" s="105">
        <f t="shared" si="186"/>
        <v>0</v>
      </c>
      <c r="DD100" s="105">
        <f t="shared" si="187"/>
        <v>0</v>
      </c>
      <c r="DE100" s="105">
        <f t="shared" si="188"/>
        <v>0</v>
      </c>
      <c r="DF100" s="105">
        <f t="shared" si="189"/>
        <v>0</v>
      </c>
      <c r="DG100" s="105">
        <f t="shared" si="190"/>
        <v>0</v>
      </c>
      <c r="DH100" s="105">
        <f t="shared" si="191"/>
        <v>0</v>
      </c>
      <c r="DI100" s="105">
        <f t="shared" si="192"/>
        <v>0</v>
      </c>
      <c r="DJ100" s="105">
        <f t="shared" si="193"/>
        <v>0</v>
      </c>
      <c r="DK100" s="105">
        <f t="shared" si="194"/>
        <v>0</v>
      </c>
      <c r="DL100" s="105">
        <f t="shared" si="195"/>
        <v>0</v>
      </c>
      <c r="DM100" s="105">
        <f t="shared" si="196"/>
        <v>0</v>
      </c>
      <c r="DN100" s="105">
        <f t="shared" si="197"/>
        <v>0</v>
      </c>
      <c r="DO100" s="105">
        <f t="shared" si="198"/>
        <v>0</v>
      </c>
      <c r="DP100" s="105">
        <f t="shared" si="199"/>
        <v>0</v>
      </c>
      <c r="DQ100" s="105">
        <f t="shared" si="200"/>
        <v>0</v>
      </c>
      <c r="DR100" s="105">
        <f t="shared" si="201"/>
        <v>0</v>
      </c>
      <c r="DS100" s="105">
        <f t="shared" si="202"/>
        <v>0</v>
      </c>
    </row>
    <row r="101" spans="10:123" x14ac:dyDescent="0.3">
      <c r="J101" s="16" t="str">
        <f>'6. Patients'!C81</f>
        <v/>
      </c>
      <c r="K101" s="16"/>
      <c r="L101" s="208">
        <f t="shared" si="203"/>
        <v>0</v>
      </c>
      <c r="M101" s="208">
        <f t="shared" si="204"/>
        <v>0</v>
      </c>
      <c r="N101" s="208">
        <f t="shared" si="205"/>
        <v>0</v>
      </c>
      <c r="O101" s="208">
        <f t="shared" si="206"/>
        <v>0</v>
      </c>
      <c r="P101" s="208">
        <f t="shared" si="207"/>
        <v>0</v>
      </c>
      <c r="Q101" s="208">
        <f t="shared" si="208"/>
        <v>0</v>
      </c>
      <c r="R101" s="208">
        <f t="shared" si="209"/>
        <v>0</v>
      </c>
      <c r="S101" s="208">
        <f t="shared" si="210"/>
        <v>0</v>
      </c>
      <c r="T101" s="208">
        <f t="shared" si="211"/>
        <v>0</v>
      </c>
      <c r="U101" s="208">
        <f t="shared" si="212"/>
        <v>0</v>
      </c>
      <c r="V101" s="208">
        <f t="shared" si="213"/>
        <v>0</v>
      </c>
      <c r="W101" s="208">
        <f t="shared" si="214"/>
        <v>0</v>
      </c>
      <c r="X101" s="208">
        <f t="shared" si="215"/>
        <v>0</v>
      </c>
      <c r="Y101" s="208">
        <f t="shared" si="216"/>
        <v>0</v>
      </c>
      <c r="Z101" s="208">
        <f t="shared" si="217"/>
        <v>0</v>
      </c>
      <c r="AA101" s="208">
        <f t="shared" si="218"/>
        <v>0</v>
      </c>
      <c r="AB101" s="208">
        <f t="shared" si="219"/>
        <v>0</v>
      </c>
      <c r="AC101" s="208">
        <f t="shared" si="220"/>
        <v>0</v>
      </c>
      <c r="AD101" s="208">
        <f t="shared" si="221"/>
        <v>0</v>
      </c>
      <c r="AE101" s="208">
        <f t="shared" si="222"/>
        <v>0</v>
      </c>
      <c r="AF101" s="208">
        <f t="shared" si="223"/>
        <v>0</v>
      </c>
      <c r="AG101" s="208">
        <f t="shared" si="224"/>
        <v>0</v>
      </c>
      <c r="AH101" s="208">
        <f t="shared" si="225"/>
        <v>0</v>
      </c>
      <c r="AI101" s="208">
        <f t="shared" si="226"/>
        <v>0</v>
      </c>
      <c r="AJ101" s="208">
        <f t="shared" si="227"/>
        <v>0</v>
      </c>
      <c r="AK101" s="208">
        <f t="shared" si="228"/>
        <v>0</v>
      </c>
      <c r="AL101" s="208">
        <f t="shared" si="229"/>
        <v>0</v>
      </c>
      <c r="AM101" s="208">
        <f t="shared" si="230"/>
        <v>0</v>
      </c>
      <c r="AN101" s="208">
        <f t="shared" si="231"/>
        <v>0</v>
      </c>
      <c r="AO101" s="208">
        <f t="shared" si="232"/>
        <v>0</v>
      </c>
      <c r="AP101" s="208">
        <f t="shared" si="233"/>
        <v>0</v>
      </c>
      <c r="AQ101" s="208">
        <f t="shared" si="234"/>
        <v>0</v>
      </c>
      <c r="AR101" s="208">
        <f t="shared" si="235"/>
        <v>0</v>
      </c>
      <c r="AS101" s="208">
        <f t="shared" si="236"/>
        <v>0</v>
      </c>
      <c r="AT101" s="208">
        <f t="shared" si="237"/>
        <v>0</v>
      </c>
      <c r="AU101" s="208">
        <f t="shared" si="238"/>
        <v>0</v>
      </c>
      <c r="AW101" s="16" t="str">
        <f t="shared" si="165"/>
        <v/>
      </c>
      <c r="AX101" s="105">
        <f>-MIN(SUMPRODUCT(--($E$9:$E$28&lt;=AX$33),--($B$9:$B$28=$J$97),--($F$9:$F$28&gt;=AX$33),--($C$9:$C$28=$AW101),$H$9:$H$28,K$9:K$28),VLOOKUP($AW101,'6. Patients'!$C$78:$AQ$107,COLUMNS('6. Patients'!$C$9:$G$9),0))</f>
        <v>0</v>
      </c>
      <c r="AY101" s="105">
        <f>-MIN(SUMPRODUCT(--($E$9:$E$28&lt;=AY$33),--($B$9:$B$28=$J$97),--($F$9:$F$28&gt;=AY$33),--($C$9:$C$28=$AW101),$H$9:$H$28,L$9:L$28),VLOOKUP($AW101,'6. Patients'!$C$78:$AQ$107,COLUMNS('6. Patients'!$C$9:$G$9),0))</f>
        <v>0</v>
      </c>
      <c r="AZ101" s="105">
        <f>-MIN(SUMPRODUCT(--($E$9:$E$28&lt;=AZ$33),--($B$9:$B$28=$J$97),--($F$9:$F$28&gt;=AZ$33),--($C$9:$C$28=$AW101),$H$9:$H$28,M$9:M$28),VLOOKUP($AW101,'6. Patients'!$C$78:$AQ$107,COLUMNS('6. Patients'!$C$9:$G$9),0))</f>
        <v>0</v>
      </c>
      <c r="BA101" s="105">
        <f>-MIN(SUMPRODUCT(--($E$9:$E$28&lt;=BA$33),--($B$9:$B$28=$J$97),--($F$9:$F$28&gt;=BA$33),--($C$9:$C$28=$AW101),$H$9:$H$28,N$9:N$28),VLOOKUP($AW101,'6. Patients'!$C$78:$AQ$107,COLUMNS('6. Patients'!$C$9:$G$9),0))</f>
        <v>0</v>
      </c>
      <c r="BB101" s="105">
        <f>-MIN(SUMPRODUCT(--($E$9:$E$28&lt;=BB$33),--($B$9:$B$28=$J$97),--($F$9:$F$28&gt;=BB$33),--($C$9:$C$28=$AW101),$H$9:$H$28,O$9:O$28),VLOOKUP($AW101,'6. Patients'!$C$78:$AQ$107,COLUMNS('6. Patients'!$C$9:$G$9),0))</f>
        <v>0</v>
      </c>
      <c r="BC101" s="105">
        <f>-MIN(SUMPRODUCT(--($E$9:$E$28&lt;=BC$33),--($B$9:$B$28=$J$97),--($F$9:$F$28&gt;=BC$33),--($C$9:$C$28=$AW101),$H$9:$H$28,P$9:P$28),VLOOKUP($AW101,'6. Patients'!$C$78:$AQ$107,COLUMNS('6. Patients'!$C$9:$G$9),0))</f>
        <v>0</v>
      </c>
      <c r="BD101" s="105">
        <f>-MIN(SUMPRODUCT(--($E$9:$E$28&lt;=BD$33),--($B$9:$B$28=$J$97),--($F$9:$F$28&gt;=BD$33),--($C$9:$C$28=$AW101),$H$9:$H$28,Q$9:Q$28),VLOOKUP($AW101,'6. Patients'!$C$78:$AQ$107,COLUMNS('6. Patients'!$C$9:$G$9),0))</f>
        <v>0</v>
      </c>
      <c r="BE101" s="105">
        <f>-MIN(SUMPRODUCT(--($E$9:$E$28&lt;=BE$33),--($B$9:$B$28=$J$97),--($F$9:$F$28&gt;=BE$33),--($C$9:$C$28=$AW101),$H$9:$H$28,R$9:R$28),VLOOKUP($AW101,'6. Patients'!$C$78:$AQ$107,COLUMNS('6. Patients'!$C$9:$G$9),0))</f>
        <v>0</v>
      </c>
      <c r="BF101" s="105">
        <f>-MIN(SUMPRODUCT(--($E$9:$E$28&lt;=BF$33),--($B$9:$B$28=$J$97),--($F$9:$F$28&gt;=BF$33),--($C$9:$C$28=$AW101),$H$9:$H$28,S$9:S$28),VLOOKUP($AW101,'6. Patients'!$C$78:$AQ$107,COLUMNS('6. Patients'!$C$9:$G$9),0))</f>
        <v>0</v>
      </c>
      <c r="BG101" s="105">
        <f>-MIN(SUMPRODUCT(--($E$9:$E$28&lt;=BG$33),--($B$9:$B$28=$J$97),--($F$9:$F$28&gt;=BG$33),--($C$9:$C$28=$AW101),$H$9:$H$28,T$9:T$28),VLOOKUP($AW101,'6. Patients'!$C$78:$AQ$107,COLUMNS('6. Patients'!$C$9:$G$9),0))</f>
        <v>0</v>
      </c>
      <c r="BH101" s="105">
        <f>-MIN(SUMPRODUCT(--($E$9:$E$28&lt;=BH$33),--($B$9:$B$28=$J$97),--($F$9:$F$28&gt;=BH$33),--($C$9:$C$28=$AW101),$H$9:$H$28,U$9:U$28),VLOOKUP($AW101,'6. Patients'!$C$78:$AQ$107,COLUMNS('6. Patients'!$C$9:$G$9),0))</f>
        <v>0</v>
      </c>
      <c r="BI101" s="105">
        <f>-MIN(SUMPRODUCT(--($E$9:$E$28&lt;=BI$33),--($B$9:$B$28=$J$97),--($F$9:$F$28&gt;=BI$33),--($C$9:$C$28=$AW101),$H$9:$H$28,V$9:V$28),VLOOKUP($AW101,'6. Patients'!$C$78:$AQ$107,COLUMNS('6. Patients'!$C$9:$G$9),0))</f>
        <v>0</v>
      </c>
      <c r="BJ101" s="105">
        <f>-MIN(SUMPRODUCT(--($E$9:$E$28&lt;=BJ$33),--($B$9:$B$28=$J$97),--($F$9:$F$28&gt;=BJ$33),--($C$9:$C$28=$AW101),$H$9:$H$28,W$9:W$28),VLOOKUP($AW101,'6. Patients'!$C$78:$AQ$107,COLUMNS('6. Patients'!$C$9:$G$9),0))</f>
        <v>0</v>
      </c>
      <c r="BK101" s="105">
        <f>-MIN(SUMPRODUCT(--($E$9:$E$28&lt;=BK$33),--($B$9:$B$28=$J$97),--($F$9:$F$28&gt;=BK$33),--($C$9:$C$28=$AW101),$H$9:$H$28,X$9:X$28),VLOOKUP($AW101,'6. Patients'!$C$78:$AQ$107,COLUMNS('6. Patients'!$C$9:$G$9),0))</f>
        <v>0</v>
      </c>
      <c r="BL101" s="105">
        <f>-MIN(SUMPRODUCT(--($E$9:$E$28&lt;=BL$33),--($B$9:$B$28=$J$97),--($F$9:$F$28&gt;=BL$33),--($C$9:$C$28=$AW101),$H$9:$H$28,Y$9:Y$28),VLOOKUP($AW101,'6. Patients'!$C$78:$AQ$107,COLUMNS('6. Patients'!$C$9:$G$9),0))</f>
        <v>0</v>
      </c>
      <c r="BM101" s="105">
        <f>-MIN(SUMPRODUCT(--($E$9:$E$28&lt;=BM$33),--($B$9:$B$28=$J$97),--($F$9:$F$28&gt;=BM$33),--($C$9:$C$28=$AW101),$H$9:$H$28,Z$9:Z$28),VLOOKUP($AW101,'6. Patients'!$C$78:$AQ$107,COLUMNS('6. Patients'!$C$9:$G$9),0))</f>
        <v>0</v>
      </c>
      <c r="BN101" s="105">
        <f>-MIN(SUMPRODUCT(--($E$9:$E$28&lt;=BN$33),--($B$9:$B$28=$J$97),--($F$9:$F$28&gt;=BN$33),--($C$9:$C$28=$AW101),$H$9:$H$28,AA$9:AA$28),VLOOKUP($AW101,'6. Patients'!$C$78:$AQ$107,COLUMNS('6. Patients'!$C$9:$G$9),0))</f>
        <v>0</v>
      </c>
      <c r="BO101" s="105">
        <f>-MIN(SUMPRODUCT(--($E$9:$E$28&lt;=BO$33),--($B$9:$B$28=$J$97),--($F$9:$F$28&gt;=BO$33),--($C$9:$C$28=$AW101),$H$9:$H$28,AB$9:AB$28),VLOOKUP($AW101,'6. Patients'!$C$78:$AQ$107,COLUMNS('6. Patients'!$C$9:$G$9),0))</f>
        <v>0</v>
      </c>
      <c r="BP101" s="105">
        <f>-MIN(SUMPRODUCT(--($E$9:$E$28&lt;=BP$33),--($B$9:$B$28=$J$97),--($F$9:$F$28&gt;=BP$33),--($C$9:$C$28=$AW101),$H$9:$H$28,AC$9:AC$28),VLOOKUP($AW101,'6. Patients'!$C$78:$AQ$107,COLUMNS('6. Patients'!$C$9:$G$9),0))</f>
        <v>0</v>
      </c>
      <c r="BQ101" s="105">
        <f>-MIN(SUMPRODUCT(--($E$9:$E$28&lt;=BQ$33),--($B$9:$B$28=$J$97),--($F$9:$F$28&gt;=BQ$33),--($C$9:$C$28=$AW101),$H$9:$H$28,AD$9:AD$28),VLOOKUP($AW101,'6. Patients'!$C$78:$AQ$107,COLUMNS('6. Patients'!$C$9:$G$9),0))</f>
        <v>0</v>
      </c>
      <c r="BR101" s="105">
        <f>-MIN(SUMPRODUCT(--($E$9:$E$28&lt;=BR$33),--($B$9:$B$28=$J$97),--($F$9:$F$28&gt;=BR$33),--($C$9:$C$28=$AW101),$H$9:$H$28,AE$9:AE$28),VLOOKUP($AW101,'6. Patients'!$C$78:$AQ$107,COLUMNS('6. Patients'!$C$9:$G$9),0))</f>
        <v>0</v>
      </c>
      <c r="BS101" s="105">
        <f>-MIN(SUMPRODUCT(--($E$9:$E$28&lt;=BS$33),--($B$9:$B$28=$J$97),--($F$9:$F$28&gt;=BS$33),--($C$9:$C$28=$AW101),$H$9:$H$28,AF$9:AF$28),VLOOKUP($AW101,'6. Patients'!$C$78:$AQ$107,COLUMNS('6. Patients'!$C$9:$G$9),0))</f>
        <v>0</v>
      </c>
      <c r="BT101" s="105">
        <f>-MIN(SUMPRODUCT(--($E$9:$E$28&lt;=BT$33),--($B$9:$B$28=$J$97),--($F$9:$F$28&gt;=BT$33),--($C$9:$C$28=$AW101),$H$9:$H$28,AG$9:AG$28),VLOOKUP($AW101,'6. Patients'!$C$78:$AQ$107,COLUMNS('6. Patients'!$C$9:$G$9),0))</f>
        <v>0</v>
      </c>
      <c r="BU101" s="105">
        <f>-MIN(SUMPRODUCT(--($E$9:$E$28&lt;=BU$33),--($B$9:$B$28=$J$97),--($F$9:$F$28&gt;=BU$33),--($C$9:$C$28=$AW101),$H$9:$H$28,AH$9:AH$28),VLOOKUP($AW101,'6. Patients'!$C$78:$AQ$107,COLUMNS('6. Patients'!$C$9:$G$9),0))</f>
        <v>0</v>
      </c>
      <c r="BV101" s="105">
        <f>-MIN(SUMPRODUCT(--($E$9:$E$28&lt;=BV$33),--($B$9:$B$28=$J$97),--($F$9:$F$28&gt;=BV$33),--($C$9:$C$28=$AW101),$H$9:$H$28,AI$9:AI$28),VLOOKUP($AW101,'6. Patients'!$C$78:$AQ$107,COLUMNS('6. Patients'!$C$9:$G$9),0))</f>
        <v>0</v>
      </c>
      <c r="BW101" s="105">
        <f>-MIN(SUMPRODUCT(--($E$9:$E$28&lt;=BW$33),--($B$9:$B$28=$J$97),--($F$9:$F$28&gt;=BW$33),--($C$9:$C$28=$AW101),$H$9:$H$28,AJ$9:AJ$28),VLOOKUP($AW101,'6. Patients'!$C$78:$AQ$107,COLUMNS('6. Patients'!$C$9:$G$9),0))</f>
        <v>0</v>
      </c>
      <c r="BX101" s="105">
        <f>-MIN(SUMPRODUCT(--($E$9:$E$28&lt;=BX$33),--($B$9:$B$28=$J$97),--($F$9:$F$28&gt;=BX$33),--($C$9:$C$28=$AW101),$H$9:$H$28,AK$9:AK$28),VLOOKUP($AW101,'6. Patients'!$C$78:$AQ$107,COLUMNS('6. Patients'!$C$9:$G$9),0))</f>
        <v>0</v>
      </c>
      <c r="BY101" s="105">
        <f>-MIN(SUMPRODUCT(--($E$9:$E$28&lt;=BY$33),--($B$9:$B$28=$J$97),--($F$9:$F$28&gt;=BY$33),--($C$9:$C$28=$AW101),$H$9:$H$28,AL$9:AL$28),VLOOKUP($AW101,'6. Patients'!$C$78:$AQ$107,COLUMNS('6. Patients'!$C$9:$G$9),0))</f>
        <v>0</v>
      </c>
      <c r="BZ101" s="105">
        <f>-MIN(SUMPRODUCT(--($E$9:$E$28&lt;=BZ$33),--($B$9:$B$28=$J$97),--($F$9:$F$28&gt;=BZ$33),--($C$9:$C$28=$AW101),$H$9:$H$28,AM$9:AM$28),VLOOKUP($AW101,'6. Patients'!$C$78:$AQ$107,COLUMNS('6. Patients'!$C$9:$G$9),0))</f>
        <v>0</v>
      </c>
      <c r="CA101" s="105">
        <f>-MIN(SUMPRODUCT(--($E$9:$E$28&lt;=CA$33),--($B$9:$B$28=$J$97),--($F$9:$F$28&gt;=CA$33),--($C$9:$C$28=$AW101),$H$9:$H$28,AN$9:AN$28),VLOOKUP($AW101,'6. Patients'!$C$78:$AQ$107,COLUMNS('6. Patients'!$C$9:$G$9),0))</f>
        <v>0</v>
      </c>
      <c r="CB101" s="105">
        <f>-MIN(SUMPRODUCT(--($E$9:$E$28&lt;=CB$33),--($B$9:$B$28=$J$97),--($F$9:$F$28&gt;=CB$33),--($C$9:$C$28=$AW101),$H$9:$H$28,AO$9:AO$28),VLOOKUP($AW101,'6. Patients'!$C$78:$AQ$107,COLUMNS('6. Patients'!$C$9:$G$9),0))</f>
        <v>0</v>
      </c>
      <c r="CC101" s="105">
        <f>-MIN(SUMPRODUCT(--($E$9:$E$28&lt;=CC$33),--($B$9:$B$28=$J$97),--($F$9:$F$28&gt;=CC$33),--($C$9:$C$28=$AW101),$H$9:$H$28,AP$9:AP$28),VLOOKUP($AW101,'6. Patients'!$C$78:$AQ$107,COLUMNS('6. Patients'!$C$9:$G$9),0))</f>
        <v>0</v>
      </c>
      <c r="CD101" s="105">
        <f>-MIN(SUMPRODUCT(--($E$9:$E$28&lt;=CD$33),--($B$9:$B$28=$J$97),--($F$9:$F$28&gt;=CD$33),--($C$9:$C$28=$AW101),$H$9:$H$28,AQ$9:AQ$28),VLOOKUP($AW101,'6. Patients'!$C$78:$AQ$107,COLUMNS('6. Patients'!$C$9:$G$9),0))</f>
        <v>0</v>
      </c>
      <c r="CE101" s="105">
        <f>-MIN(SUMPRODUCT(--($E$9:$E$28&lt;=CE$33),--($B$9:$B$28=$J$97),--($F$9:$F$28&gt;=CE$33),--($C$9:$C$28=$AW101),$H$9:$H$28,AR$9:AR$28),VLOOKUP($AW101,'6. Patients'!$C$78:$AQ$107,COLUMNS('6. Patients'!$C$9:$G$9),0))</f>
        <v>0</v>
      </c>
      <c r="CF101" s="105">
        <f>-MIN(SUMPRODUCT(--($E$9:$E$28&lt;=CF$33),--($B$9:$B$28=$J$97),--($F$9:$F$28&gt;=CF$33),--($C$9:$C$28=$AW101),$H$9:$H$28,AS$9:AS$28),VLOOKUP($AW101,'6. Patients'!$C$78:$AQ$107,COLUMNS('6. Patients'!$C$9:$G$9),0))</f>
        <v>0</v>
      </c>
      <c r="CG101" s="105">
        <f>-MIN(SUMPRODUCT(--($E$9:$E$28&lt;=CG$33),--($B$9:$B$28=$J$97),--($F$9:$F$28&gt;=CG$33),--($C$9:$C$28=$AW101),$H$9:$H$28,AT$9:AT$28),VLOOKUP($AW101,'6. Patients'!$C$78:$AQ$107,COLUMNS('6. Patients'!$C$9:$G$9),0))</f>
        <v>0</v>
      </c>
      <c r="CI101" s="16" t="str">
        <f t="shared" si="166"/>
        <v/>
      </c>
      <c r="CJ101" s="105">
        <f t="shared" si="167"/>
        <v>0</v>
      </c>
      <c r="CK101" s="105">
        <f t="shared" si="168"/>
        <v>0</v>
      </c>
      <c r="CL101" s="105">
        <f t="shared" si="169"/>
        <v>0</v>
      </c>
      <c r="CM101" s="105">
        <f t="shared" si="170"/>
        <v>0</v>
      </c>
      <c r="CN101" s="105">
        <f t="shared" si="171"/>
        <v>0</v>
      </c>
      <c r="CO101" s="105">
        <f t="shared" si="172"/>
        <v>0</v>
      </c>
      <c r="CP101" s="105">
        <f t="shared" si="173"/>
        <v>0</v>
      </c>
      <c r="CQ101" s="105">
        <f t="shared" si="174"/>
        <v>0</v>
      </c>
      <c r="CR101" s="105">
        <f t="shared" si="175"/>
        <v>0</v>
      </c>
      <c r="CS101" s="105">
        <f t="shared" si="176"/>
        <v>0</v>
      </c>
      <c r="CT101" s="105">
        <f t="shared" si="177"/>
        <v>0</v>
      </c>
      <c r="CU101" s="105">
        <f t="shared" si="178"/>
        <v>0</v>
      </c>
      <c r="CV101" s="105">
        <f t="shared" si="179"/>
        <v>0</v>
      </c>
      <c r="CW101" s="105">
        <f t="shared" si="180"/>
        <v>0</v>
      </c>
      <c r="CX101" s="105">
        <f t="shared" si="181"/>
        <v>0</v>
      </c>
      <c r="CY101" s="105">
        <f t="shared" si="182"/>
        <v>0</v>
      </c>
      <c r="CZ101" s="105">
        <f t="shared" si="183"/>
        <v>0</v>
      </c>
      <c r="DA101" s="105">
        <f t="shared" si="184"/>
        <v>0</v>
      </c>
      <c r="DB101" s="105">
        <f t="shared" si="185"/>
        <v>0</v>
      </c>
      <c r="DC101" s="105">
        <f t="shared" si="186"/>
        <v>0</v>
      </c>
      <c r="DD101" s="105">
        <f t="shared" si="187"/>
        <v>0</v>
      </c>
      <c r="DE101" s="105">
        <f t="shared" si="188"/>
        <v>0</v>
      </c>
      <c r="DF101" s="105">
        <f t="shared" si="189"/>
        <v>0</v>
      </c>
      <c r="DG101" s="105">
        <f t="shared" si="190"/>
        <v>0</v>
      </c>
      <c r="DH101" s="105">
        <f t="shared" si="191"/>
        <v>0</v>
      </c>
      <c r="DI101" s="105">
        <f t="shared" si="192"/>
        <v>0</v>
      </c>
      <c r="DJ101" s="105">
        <f t="shared" si="193"/>
        <v>0</v>
      </c>
      <c r="DK101" s="105">
        <f t="shared" si="194"/>
        <v>0</v>
      </c>
      <c r="DL101" s="105">
        <f t="shared" si="195"/>
        <v>0</v>
      </c>
      <c r="DM101" s="105">
        <f t="shared" si="196"/>
        <v>0</v>
      </c>
      <c r="DN101" s="105">
        <f t="shared" si="197"/>
        <v>0</v>
      </c>
      <c r="DO101" s="105">
        <f t="shared" si="198"/>
        <v>0</v>
      </c>
      <c r="DP101" s="105">
        <f t="shared" si="199"/>
        <v>0</v>
      </c>
      <c r="DQ101" s="105">
        <f t="shared" si="200"/>
        <v>0</v>
      </c>
      <c r="DR101" s="105">
        <f t="shared" si="201"/>
        <v>0</v>
      </c>
      <c r="DS101" s="105">
        <f t="shared" si="202"/>
        <v>0</v>
      </c>
    </row>
    <row r="102" spans="10:123" x14ac:dyDescent="0.3">
      <c r="J102" s="16" t="str">
        <f>'6. Patients'!C82</f>
        <v/>
      </c>
      <c r="K102" s="16"/>
      <c r="L102" s="208">
        <f t="shared" si="203"/>
        <v>0</v>
      </c>
      <c r="M102" s="208">
        <f t="shared" si="204"/>
        <v>0</v>
      </c>
      <c r="N102" s="208">
        <f t="shared" si="205"/>
        <v>0</v>
      </c>
      <c r="O102" s="208">
        <f t="shared" si="206"/>
        <v>0</v>
      </c>
      <c r="P102" s="208">
        <f t="shared" si="207"/>
        <v>0</v>
      </c>
      <c r="Q102" s="208">
        <f t="shared" si="208"/>
        <v>0</v>
      </c>
      <c r="R102" s="208">
        <f t="shared" si="209"/>
        <v>0</v>
      </c>
      <c r="S102" s="208">
        <f t="shared" si="210"/>
        <v>0</v>
      </c>
      <c r="T102" s="208">
        <f t="shared" si="211"/>
        <v>0</v>
      </c>
      <c r="U102" s="208">
        <f t="shared" si="212"/>
        <v>0</v>
      </c>
      <c r="V102" s="208">
        <f t="shared" si="213"/>
        <v>0</v>
      </c>
      <c r="W102" s="208">
        <f t="shared" si="214"/>
        <v>0</v>
      </c>
      <c r="X102" s="208">
        <f t="shared" si="215"/>
        <v>0</v>
      </c>
      <c r="Y102" s="208">
        <f t="shared" si="216"/>
        <v>0</v>
      </c>
      <c r="Z102" s="208">
        <f t="shared" si="217"/>
        <v>0</v>
      </c>
      <c r="AA102" s="208">
        <f t="shared" si="218"/>
        <v>0</v>
      </c>
      <c r="AB102" s="208">
        <f t="shared" si="219"/>
        <v>0</v>
      </c>
      <c r="AC102" s="208">
        <f t="shared" si="220"/>
        <v>0</v>
      </c>
      <c r="AD102" s="208">
        <f t="shared" si="221"/>
        <v>0</v>
      </c>
      <c r="AE102" s="208">
        <f t="shared" si="222"/>
        <v>0</v>
      </c>
      <c r="AF102" s="208">
        <f t="shared" si="223"/>
        <v>0</v>
      </c>
      <c r="AG102" s="208">
        <f t="shared" si="224"/>
        <v>0</v>
      </c>
      <c r="AH102" s="208">
        <f t="shared" si="225"/>
        <v>0</v>
      </c>
      <c r="AI102" s="208">
        <f t="shared" si="226"/>
        <v>0</v>
      </c>
      <c r="AJ102" s="208">
        <f t="shared" si="227"/>
        <v>0</v>
      </c>
      <c r="AK102" s="208">
        <f t="shared" si="228"/>
        <v>0</v>
      </c>
      <c r="AL102" s="208">
        <f t="shared" si="229"/>
        <v>0</v>
      </c>
      <c r="AM102" s="208">
        <f t="shared" si="230"/>
        <v>0</v>
      </c>
      <c r="AN102" s="208">
        <f t="shared" si="231"/>
        <v>0</v>
      </c>
      <c r="AO102" s="208">
        <f t="shared" si="232"/>
        <v>0</v>
      </c>
      <c r="AP102" s="208">
        <f t="shared" si="233"/>
        <v>0</v>
      </c>
      <c r="AQ102" s="208">
        <f t="shared" si="234"/>
        <v>0</v>
      </c>
      <c r="AR102" s="208">
        <f t="shared" si="235"/>
        <v>0</v>
      </c>
      <c r="AS102" s="208">
        <f t="shared" si="236"/>
        <v>0</v>
      </c>
      <c r="AT102" s="208">
        <f t="shared" si="237"/>
        <v>0</v>
      </c>
      <c r="AU102" s="208">
        <f t="shared" si="238"/>
        <v>0</v>
      </c>
      <c r="AW102" s="16" t="str">
        <f t="shared" si="165"/>
        <v/>
      </c>
      <c r="AX102" s="105">
        <f>-MIN(SUMPRODUCT(--($E$9:$E$28&lt;=AX$33),--($B$9:$B$28=$J$97),--($F$9:$F$28&gt;=AX$33),--($C$9:$C$28=$AW102),$H$9:$H$28,K$9:K$28),VLOOKUP($AW102,'6. Patients'!$C$78:$AQ$107,COLUMNS('6. Patients'!$C$9:$G$9),0))</f>
        <v>0</v>
      </c>
      <c r="AY102" s="105">
        <f>-MIN(SUMPRODUCT(--($E$9:$E$28&lt;=AY$33),--($B$9:$B$28=$J$97),--($F$9:$F$28&gt;=AY$33),--($C$9:$C$28=$AW102),$H$9:$H$28,L$9:L$28),VLOOKUP($AW102,'6. Patients'!$C$78:$AQ$107,COLUMNS('6. Patients'!$C$9:$G$9),0))</f>
        <v>0</v>
      </c>
      <c r="AZ102" s="105">
        <f>-MIN(SUMPRODUCT(--($E$9:$E$28&lt;=AZ$33),--($B$9:$B$28=$J$97),--($F$9:$F$28&gt;=AZ$33),--($C$9:$C$28=$AW102),$H$9:$H$28,M$9:M$28),VLOOKUP($AW102,'6. Patients'!$C$78:$AQ$107,COLUMNS('6. Patients'!$C$9:$G$9),0))</f>
        <v>0</v>
      </c>
      <c r="BA102" s="105">
        <f>-MIN(SUMPRODUCT(--($E$9:$E$28&lt;=BA$33),--($B$9:$B$28=$J$97),--($F$9:$F$28&gt;=BA$33),--($C$9:$C$28=$AW102),$H$9:$H$28,N$9:N$28),VLOOKUP($AW102,'6. Patients'!$C$78:$AQ$107,COLUMNS('6. Patients'!$C$9:$G$9),0))</f>
        <v>0</v>
      </c>
      <c r="BB102" s="105">
        <f>-MIN(SUMPRODUCT(--($E$9:$E$28&lt;=BB$33),--($B$9:$B$28=$J$97),--($F$9:$F$28&gt;=BB$33),--($C$9:$C$28=$AW102),$H$9:$H$28,O$9:O$28),VLOOKUP($AW102,'6. Patients'!$C$78:$AQ$107,COLUMNS('6. Patients'!$C$9:$G$9),0))</f>
        <v>0</v>
      </c>
      <c r="BC102" s="105">
        <f>-MIN(SUMPRODUCT(--($E$9:$E$28&lt;=BC$33),--($B$9:$B$28=$J$97),--($F$9:$F$28&gt;=BC$33),--($C$9:$C$28=$AW102),$H$9:$H$28,P$9:P$28),VLOOKUP($AW102,'6. Patients'!$C$78:$AQ$107,COLUMNS('6. Patients'!$C$9:$G$9),0))</f>
        <v>0</v>
      </c>
      <c r="BD102" s="105">
        <f>-MIN(SUMPRODUCT(--($E$9:$E$28&lt;=BD$33),--($B$9:$B$28=$J$97),--($F$9:$F$28&gt;=BD$33),--($C$9:$C$28=$AW102),$H$9:$H$28,Q$9:Q$28),VLOOKUP($AW102,'6. Patients'!$C$78:$AQ$107,COLUMNS('6. Patients'!$C$9:$G$9),0))</f>
        <v>0</v>
      </c>
      <c r="BE102" s="105">
        <f>-MIN(SUMPRODUCT(--($E$9:$E$28&lt;=BE$33),--($B$9:$B$28=$J$97),--($F$9:$F$28&gt;=BE$33),--($C$9:$C$28=$AW102),$H$9:$H$28,R$9:R$28),VLOOKUP($AW102,'6. Patients'!$C$78:$AQ$107,COLUMNS('6. Patients'!$C$9:$G$9),0))</f>
        <v>0</v>
      </c>
      <c r="BF102" s="105">
        <f>-MIN(SUMPRODUCT(--($E$9:$E$28&lt;=BF$33),--($B$9:$B$28=$J$97),--($F$9:$F$28&gt;=BF$33),--($C$9:$C$28=$AW102),$H$9:$H$28,S$9:S$28),VLOOKUP($AW102,'6. Patients'!$C$78:$AQ$107,COLUMNS('6. Patients'!$C$9:$G$9),0))</f>
        <v>0</v>
      </c>
      <c r="BG102" s="105">
        <f>-MIN(SUMPRODUCT(--($E$9:$E$28&lt;=BG$33),--($B$9:$B$28=$J$97),--($F$9:$F$28&gt;=BG$33),--($C$9:$C$28=$AW102),$H$9:$H$28,T$9:T$28),VLOOKUP($AW102,'6. Patients'!$C$78:$AQ$107,COLUMNS('6. Patients'!$C$9:$G$9),0))</f>
        <v>0</v>
      </c>
      <c r="BH102" s="105">
        <f>-MIN(SUMPRODUCT(--($E$9:$E$28&lt;=BH$33),--($B$9:$B$28=$J$97),--($F$9:$F$28&gt;=BH$33),--($C$9:$C$28=$AW102),$H$9:$H$28,U$9:U$28),VLOOKUP($AW102,'6. Patients'!$C$78:$AQ$107,COLUMNS('6. Patients'!$C$9:$G$9),0))</f>
        <v>0</v>
      </c>
      <c r="BI102" s="105">
        <f>-MIN(SUMPRODUCT(--($E$9:$E$28&lt;=BI$33),--($B$9:$B$28=$J$97),--($F$9:$F$28&gt;=BI$33),--($C$9:$C$28=$AW102),$H$9:$H$28,V$9:V$28),VLOOKUP($AW102,'6. Patients'!$C$78:$AQ$107,COLUMNS('6. Patients'!$C$9:$G$9),0))</f>
        <v>0</v>
      </c>
      <c r="BJ102" s="105">
        <f>-MIN(SUMPRODUCT(--($E$9:$E$28&lt;=BJ$33),--($B$9:$B$28=$J$97),--($F$9:$F$28&gt;=BJ$33),--($C$9:$C$28=$AW102),$H$9:$H$28,W$9:W$28),VLOOKUP($AW102,'6. Patients'!$C$78:$AQ$107,COLUMNS('6. Patients'!$C$9:$G$9),0))</f>
        <v>0</v>
      </c>
      <c r="BK102" s="105">
        <f>-MIN(SUMPRODUCT(--($E$9:$E$28&lt;=BK$33),--($B$9:$B$28=$J$97),--($F$9:$F$28&gt;=BK$33),--($C$9:$C$28=$AW102),$H$9:$H$28,X$9:X$28),VLOOKUP($AW102,'6. Patients'!$C$78:$AQ$107,COLUMNS('6. Patients'!$C$9:$G$9),0))</f>
        <v>0</v>
      </c>
      <c r="BL102" s="105">
        <f>-MIN(SUMPRODUCT(--($E$9:$E$28&lt;=BL$33),--($B$9:$B$28=$J$97),--($F$9:$F$28&gt;=BL$33),--($C$9:$C$28=$AW102),$H$9:$H$28,Y$9:Y$28),VLOOKUP($AW102,'6. Patients'!$C$78:$AQ$107,COLUMNS('6. Patients'!$C$9:$G$9),0))</f>
        <v>0</v>
      </c>
      <c r="BM102" s="105">
        <f>-MIN(SUMPRODUCT(--($E$9:$E$28&lt;=BM$33),--($B$9:$B$28=$J$97),--($F$9:$F$28&gt;=BM$33),--($C$9:$C$28=$AW102),$H$9:$H$28,Z$9:Z$28),VLOOKUP($AW102,'6. Patients'!$C$78:$AQ$107,COLUMNS('6. Patients'!$C$9:$G$9),0))</f>
        <v>0</v>
      </c>
      <c r="BN102" s="105">
        <f>-MIN(SUMPRODUCT(--($E$9:$E$28&lt;=BN$33),--($B$9:$B$28=$J$97),--($F$9:$F$28&gt;=BN$33),--($C$9:$C$28=$AW102),$H$9:$H$28,AA$9:AA$28),VLOOKUP($AW102,'6. Patients'!$C$78:$AQ$107,COLUMNS('6. Patients'!$C$9:$G$9),0))</f>
        <v>0</v>
      </c>
      <c r="BO102" s="105">
        <f>-MIN(SUMPRODUCT(--($E$9:$E$28&lt;=BO$33),--($B$9:$B$28=$J$97),--($F$9:$F$28&gt;=BO$33),--($C$9:$C$28=$AW102),$H$9:$H$28,AB$9:AB$28),VLOOKUP($AW102,'6. Patients'!$C$78:$AQ$107,COLUMNS('6. Patients'!$C$9:$G$9),0))</f>
        <v>0</v>
      </c>
      <c r="BP102" s="105">
        <f>-MIN(SUMPRODUCT(--($E$9:$E$28&lt;=BP$33),--($B$9:$B$28=$J$97),--($F$9:$F$28&gt;=BP$33),--($C$9:$C$28=$AW102),$H$9:$H$28,AC$9:AC$28),VLOOKUP($AW102,'6. Patients'!$C$78:$AQ$107,COLUMNS('6. Patients'!$C$9:$G$9),0))</f>
        <v>0</v>
      </c>
      <c r="BQ102" s="105">
        <f>-MIN(SUMPRODUCT(--($E$9:$E$28&lt;=BQ$33),--($B$9:$B$28=$J$97),--($F$9:$F$28&gt;=BQ$33),--($C$9:$C$28=$AW102),$H$9:$H$28,AD$9:AD$28),VLOOKUP($AW102,'6. Patients'!$C$78:$AQ$107,COLUMNS('6. Patients'!$C$9:$G$9),0))</f>
        <v>0</v>
      </c>
      <c r="BR102" s="105">
        <f>-MIN(SUMPRODUCT(--($E$9:$E$28&lt;=BR$33),--($B$9:$B$28=$J$97),--($F$9:$F$28&gt;=BR$33),--($C$9:$C$28=$AW102),$H$9:$H$28,AE$9:AE$28),VLOOKUP($AW102,'6. Patients'!$C$78:$AQ$107,COLUMNS('6. Patients'!$C$9:$G$9),0))</f>
        <v>0</v>
      </c>
      <c r="BS102" s="105">
        <f>-MIN(SUMPRODUCT(--($E$9:$E$28&lt;=BS$33),--($B$9:$B$28=$J$97),--($F$9:$F$28&gt;=BS$33),--($C$9:$C$28=$AW102),$H$9:$H$28,AF$9:AF$28),VLOOKUP($AW102,'6. Patients'!$C$78:$AQ$107,COLUMNS('6. Patients'!$C$9:$G$9),0))</f>
        <v>0</v>
      </c>
      <c r="BT102" s="105">
        <f>-MIN(SUMPRODUCT(--($E$9:$E$28&lt;=BT$33),--($B$9:$B$28=$J$97),--($F$9:$F$28&gt;=BT$33),--($C$9:$C$28=$AW102),$H$9:$H$28,AG$9:AG$28),VLOOKUP($AW102,'6. Patients'!$C$78:$AQ$107,COLUMNS('6. Patients'!$C$9:$G$9),0))</f>
        <v>0</v>
      </c>
      <c r="BU102" s="105">
        <f>-MIN(SUMPRODUCT(--($E$9:$E$28&lt;=BU$33),--($B$9:$B$28=$J$97),--($F$9:$F$28&gt;=BU$33),--($C$9:$C$28=$AW102),$H$9:$H$28,AH$9:AH$28),VLOOKUP($AW102,'6. Patients'!$C$78:$AQ$107,COLUMNS('6. Patients'!$C$9:$G$9),0))</f>
        <v>0</v>
      </c>
      <c r="BV102" s="105">
        <f>-MIN(SUMPRODUCT(--($E$9:$E$28&lt;=BV$33),--($B$9:$B$28=$J$97),--($F$9:$F$28&gt;=BV$33),--($C$9:$C$28=$AW102),$H$9:$H$28,AI$9:AI$28),VLOOKUP($AW102,'6. Patients'!$C$78:$AQ$107,COLUMNS('6. Patients'!$C$9:$G$9),0))</f>
        <v>0</v>
      </c>
      <c r="BW102" s="105">
        <f>-MIN(SUMPRODUCT(--($E$9:$E$28&lt;=BW$33),--($B$9:$B$28=$J$97),--($F$9:$F$28&gt;=BW$33),--($C$9:$C$28=$AW102),$H$9:$H$28,AJ$9:AJ$28),VLOOKUP($AW102,'6. Patients'!$C$78:$AQ$107,COLUMNS('6. Patients'!$C$9:$G$9),0))</f>
        <v>0</v>
      </c>
      <c r="BX102" s="105">
        <f>-MIN(SUMPRODUCT(--($E$9:$E$28&lt;=BX$33),--($B$9:$B$28=$J$97),--($F$9:$F$28&gt;=BX$33),--($C$9:$C$28=$AW102),$H$9:$H$28,AK$9:AK$28),VLOOKUP($AW102,'6. Patients'!$C$78:$AQ$107,COLUMNS('6. Patients'!$C$9:$G$9),0))</f>
        <v>0</v>
      </c>
      <c r="BY102" s="105">
        <f>-MIN(SUMPRODUCT(--($E$9:$E$28&lt;=BY$33),--($B$9:$B$28=$J$97),--($F$9:$F$28&gt;=BY$33),--($C$9:$C$28=$AW102),$H$9:$H$28,AL$9:AL$28),VLOOKUP($AW102,'6. Patients'!$C$78:$AQ$107,COLUMNS('6. Patients'!$C$9:$G$9),0))</f>
        <v>0</v>
      </c>
      <c r="BZ102" s="105">
        <f>-MIN(SUMPRODUCT(--($E$9:$E$28&lt;=BZ$33),--($B$9:$B$28=$J$97),--($F$9:$F$28&gt;=BZ$33),--($C$9:$C$28=$AW102),$H$9:$H$28,AM$9:AM$28),VLOOKUP($AW102,'6. Patients'!$C$78:$AQ$107,COLUMNS('6. Patients'!$C$9:$G$9),0))</f>
        <v>0</v>
      </c>
      <c r="CA102" s="105">
        <f>-MIN(SUMPRODUCT(--($E$9:$E$28&lt;=CA$33),--($B$9:$B$28=$J$97),--($F$9:$F$28&gt;=CA$33),--($C$9:$C$28=$AW102),$H$9:$H$28,AN$9:AN$28),VLOOKUP($AW102,'6. Patients'!$C$78:$AQ$107,COLUMNS('6. Patients'!$C$9:$G$9),0))</f>
        <v>0</v>
      </c>
      <c r="CB102" s="105">
        <f>-MIN(SUMPRODUCT(--($E$9:$E$28&lt;=CB$33),--($B$9:$B$28=$J$97),--($F$9:$F$28&gt;=CB$33),--($C$9:$C$28=$AW102),$H$9:$H$28,AO$9:AO$28),VLOOKUP($AW102,'6. Patients'!$C$78:$AQ$107,COLUMNS('6. Patients'!$C$9:$G$9),0))</f>
        <v>0</v>
      </c>
      <c r="CC102" s="105">
        <f>-MIN(SUMPRODUCT(--($E$9:$E$28&lt;=CC$33),--($B$9:$B$28=$J$97),--($F$9:$F$28&gt;=CC$33),--($C$9:$C$28=$AW102),$H$9:$H$28,AP$9:AP$28),VLOOKUP($AW102,'6. Patients'!$C$78:$AQ$107,COLUMNS('6. Patients'!$C$9:$G$9),0))</f>
        <v>0</v>
      </c>
      <c r="CD102" s="105">
        <f>-MIN(SUMPRODUCT(--($E$9:$E$28&lt;=CD$33),--($B$9:$B$28=$J$97),--($F$9:$F$28&gt;=CD$33),--($C$9:$C$28=$AW102),$H$9:$H$28,AQ$9:AQ$28),VLOOKUP($AW102,'6. Patients'!$C$78:$AQ$107,COLUMNS('6. Patients'!$C$9:$G$9),0))</f>
        <v>0</v>
      </c>
      <c r="CE102" s="105">
        <f>-MIN(SUMPRODUCT(--($E$9:$E$28&lt;=CE$33),--($B$9:$B$28=$J$97),--($F$9:$F$28&gt;=CE$33),--($C$9:$C$28=$AW102),$H$9:$H$28,AR$9:AR$28),VLOOKUP($AW102,'6. Patients'!$C$78:$AQ$107,COLUMNS('6. Patients'!$C$9:$G$9),0))</f>
        <v>0</v>
      </c>
      <c r="CF102" s="105">
        <f>-MIN(SUMPRODUCT(--($E$9:$E$28&lt;=CF$33),--($B$9:$B$28=$J$97),--($F$9:$F$28&gt;=CF$33),--($C$9:$C$28=$AW102),$H$9:$H$28,AS$9:AS$28),VLOOKUP($AW102,'6. Patients'!$C$78:$AQ$107,COLUMNS('6. Patients'!$C$9:$G$9),0))</f>
        <v>0</v>
      </c>
      <c r="CG102" s="105">
        <f>-MIN(SUMPRODUCT(--($E$9:$E$28&lt;=CG$33),--($B$9:$B$28=$J$97),--($F$9:$F$28&gt;=CG$33),--($C$9:$C$28=$AW102),$H$9:$H$28,AT$9:AT$28),VLOOKUP($AW102,'6. Patients'!$C$78:$AQ$107,COLUMNS('6. Patients'!$C$9:$G$9),0))</f>
        <v>0</v>
      </c>
      <c r="CI102" s="16" t="str">
        <f t="shared" si="166"/>
        <v/>
      </c>
      <c r="CJ102" s="105">
        <f t="shared" si="167"/>
        <v>0</v>
      </c>
      <c r="CK102" s="105">
        <f t="shared" si="168"/>
        <v>0</v>
      </c>
      <c r="CL102" s="105">
        <f t="shared" si="169"/>
        <v>0</v>
      </c>
      <c r="CM102" s="105">
        <f t="shared" si="170"/>
        <v>0</v>
      </c>
      <c r="CN102" s="105">
        <f t="shared" si="171"/>
        <v>0</v>
      </c>
      <c r="CO102" s="105">
        <f t="shared" si="172"/>
        <v>0</v>
      </c>
      <c r="CP102" s="105">
        <f t="shared" si="173"/>
        <v>0</v>
      </c>
      <c r="CQ102" s="105">
        <f t="shared" si="174"/>
        <v>0</v>
      </c>
      <c r="CR102" s="105">
        <f t="shared" si="175"/>
        <v>0</v>
      </c>
      <c r="CS102" s="105">
        <f t="shared" si="176"/>
        <v>0</v>
      </c>
      <c r="CT102" s="105">
        <f t="shared" si="177"/>
        <v>0</v>
      </c>
      <c r="CU102" s="105">
        <f t="shared" si="178"/>
        <v>0</v>
      </c>
      <c r="CV102" s="105">
        <f t="shared" si="179"/>
        <v>0</v>
      </c>
      <c r="CW102" s="105">
        <f t="shared" si="180"/>
        <v>0</v>
      </c>
      <c r="CX102" s="105">
        <f t="shared" si="181"/>
        <v>0</v>
      </c>
      <c r="CY102" s="105">
        <f t="shared" si="182"/>
        <v>0</v>
      </c>
      <c r="CZ102" s="105">
        <f t="shared" si="183"/>
        <v>0</v>
      </c>
      <c r="DA102" s="105">
        <f t="shared" si="184"/>
        <v>0</v>
      </c>
      <c r="DB102" s="105">
        <f t="shared" si="185"/>
        <v>0</v>
      </c>
      <c r="DC102" s="105">
        <f t="shared" si="186"/>
        <v>0</v>
      </c>
      <c r="DD102" s="105">
        <f t="shared" si="187"/>
        <v>0</v>
      </c>
      <c r="DE102" s="105">
        <f t="shared" si="188"/>
        <v>0</v>
      </c>
      <c r="DF102" s="105">
        <f t="shared" si="189"/>
        <v>0</v>
      </c>
      <c r="DG102" s="105">
        <f t="shared" si="190"/>
        <v>0</v>
      </c>
      <c r="DH102" s="105">
        <f t="shared" si="191"/>
        <v>0</v>
      </c>
      <c r="DI102" s="105">
        <f t="shared" si="192"/>
        <v>0</v>
      </c>
      <c r="DJ102" s="105">
        <f t="shared" si="193"/>
        <v>0</v>
      </c>
      <c r="DK102" s="105">
        <f t="shared" si="194"/>
        <v>0</v>
      </c>
      <c r="DL102" s="105">
        <f t="shared" si="195"/>
        <v>0</v>
      </c>
      <c r="DM102" s="105">
        <f t="shared" si="196"/>
        <v>0</v>
      </c>
      <c r="DN102" s="105">
        <f t="shared" si="197"/>
        <v>0</v>
      </c>
      <c r="DO102" s="105">
        <f t="shared" si="198"/>
        <v>0</v>
      </c>
      <c r="DP102" s="105">
        <f t="shared" si="199"/>
        <v>0</v>
      </c>
      <c r="DQ102" s="105">
        <f t="shared" si="200"/>
        <v>0</v>
      </c>
      <c r="DR102" s="105">
        <f t="shared" si="201"/>
        <v>0</v>
      </c>
      <c r="DS102" s="105">
        <f t="shared" si="202"/>
        <v>0</v>
      </c>
    </row>
    <row r="103" spans="10:123" x14ac:dyDescent="0.3">
      <c r="J103" s="16" t="str">
        <f>'6. Patients'!C83</f>
        <v/>
      </c>
      <c r="K103" s="16"/>
      <c r="L103" s="208">
        <f t="shared" si="203"/>
        <v>0</v>
      </c>
      <c r="M103" s="208">
        <f t="shared" si="204"/>
        <v>0</v>
      </c>
      <c r="N103" s="208">
        <f t="shared" si="205"/>
        <v>0</v>
      </c>
      <c r="O103" s="208">
        <f t="shared" si="206"/>
        <v>0</v>
      </c>
      <c r="P103" s="208">
        <f t="shared" si="207"/>
        <v>0</v>
      </c>
      <c r="Q103" s="208">
        <f t="shared" si="208"/>
        <v>0</v>
      </c>
      <c r="R103" s="208">
        <f t="shared" si="209"/>
        <v>0</v>
      </c>
      <c r="S103" s="208">
        <f t="shared" si="210"/>
        <v>0</v>
      </c>
      <c r="T103" s="208">
        <f t="shared" si="211"/>
        <v>0</v>
      </c>
      <c r="U103" s="208">
        <f t="shared" si="212"/>
        <v>0</v>
      </c>
      <c r="V103" s="208">
        <f t="shared" si="213"/>
        <v>0</v>
      </c>
      <c r="W103" s="208">
        <f t="shared" si="214"/>
        <v>0</v>
      </c>
      <c r="X103" s="208">
        <f t="shared" si="215"/>
        <v>0</v>
      </c>
      <c r="Y103" s="208">
        <f t="shared" si="216"/>
        <v>0</v>
      </c>
      <c r="Z103" s="208">
        <f t="shared" si="217"/>
        <v>0</v>
      </c>
      <c r="AA103" s="208">
        <f t="shared" si="218"/>
        <v>0</v>
      </c>
      <c r="AB103" s="208">
        <f t="shared" si="219"/>
        <v>0</v>
      </c>
      <c r="AC103" s="208">
        <f t="shared" si="220"/>
        <v>0</v>
      </c>
      <c r="AD103" s="208">
        <f t="shared" si="221"/>
        <v>0</v>
      </c>
      <c r="AE103" s="208">
        <f t="shared" si="222"/>
        <v>0</v>
      </c>
      <c r="AF103" s="208">
        <f t="shared" si="223"/>
        <v>0</v>
      </c>
      <c r="AG103" s="208">
        <f t="shared" si="224"/>
        <v>0</v>
      </c>
      <c r="AH103" s="208">
        <f t="shared" si="225"/>
        <v>0</v>
      </c>
      <c r="AI103" s="208">
        <f t="shared" si="226"/>
        <v>0</v>
      </c>
      <c r="AJ103" s="208">
        <f t="shared" si="227"/>
        <v>0</v>
      </c>
      <c r="AK103" s="208">
        <f t="shared" si="228"/>
        <v>0</v>
      </c>
      <c r="AL103" s="208">
        <f t="shared" si="229"/>
        <v>0</v>
      </c>
      <c r="AM103" s="208">
        <f t="shared" si="230"/>
        <v>0</v>
      </c>
      <c r="AN103" s="208">
        <f t="shared" si="231"/>
        <v>0</v>
      </c>
      <c r="AO103" s="208">
        <f t="shared" si="232"/>
        <v>0</v>
      </c>
      <c r="AP103" s="208">
        <f t="shared" si="233"/>
        <v>0</v>
      </c>
      <c r="AQ103" s="208">
        <f t="shared" si="234"/>
        <v>0</v>
      </c>
      <c r="AR103" s="208">
        <f t="shared" si="235"/>
        <v>0</v>
      </c>
      <c r="AS103" s="208">
        <f t="shared" si="236"/>
        <v>0</v>
      </c>
      <c r="AT103" s="208">
        <f t="shared" si="237"/>
        <v>0</v>
      </c>
      <c r="AU103" s="208">
        <f t="shared" si="238"/>
        <v>0</v>
      </c>
      <c r="AW103" s="16" t="str">
        <f t="shared" si="165"/>
        <v/>
      </c>
      <c r="AX103" s="105">
        <f>-MIN(SUMPRODUCT(--($E$9:$E$28&lt;=AX$33),--($B$9:$B$28=$J$97),--($F$9:$F$28&gt;=AX$33),--($C$9:$C$28=$AW103),$H$9:$H$28,K$9:K$28),VLOOKUP($AW103,'6. Patients'!$C$78:$AQ$107,COLUMNS('6. Patients'!$C$9:$G$9),0))</f>
        <v>0</v>
      </c>
      <c r="AY103" s="105">
        <f>-MIN(SUMPRODUCT(--($E$9:$E$28&lt;=AY$33),--($B$9:$B$28=$J$97),--($F$9:$F$28&gt;=AY$33),--($C$9:$C$28=$AW103),$H$9:$H$28,L$9:L$28),VLOOKUP($AW103,'6. Patients'!$C$78:$AQ$107,COLUMNS('6. Patients'!$C$9:$G$9),0))</f>
        <v>0</v>
      </c>
      <c r="AZ103" s="105">
        <f>-MIN(SUMPRODUCT(--($E$9:$E$28&lt;=AZ$33),--($B$9:$B$28=$J$97),--($F$9:$F$28&gt;=AZ$33),--($C$9:$C$28=$AW103),$H$9:$H$28,M$9:M$28),VLOOKUP($AW103,'6. Patients'!$C$78:$AQ$107,COLUMNS('6. Patients'!$C$9:$G$9),0))</f>
        <v>0</v>
      </c>
      <c r="BA103" s="105">
        <f>-MIN(SUMPRODUCT(--($E$9:$E$28&lt;=BA$33),--($B$9:$B$28=$J$97),--($F$9:$F$28&gt;=BA$33),--($C$9:$C$28=$AW103),$H$9:$H$28,N$9:N$28),VLOOKUP($AW103,'6. Patients'!$C$78:$AQ$107,COLUMNS('6. Patients'!$C$9:$G$9),0))</f>
        <v>0</v>
      </c>
      <c r="BB103" s="105">
        <f>-MIN(SUMPRODUCT(--($E$9:$E$28&lt;=BB$33),--($B$9:$B$28=$J$97),--($F$9:$F$28&gt;=BB$33),--($C$9:$C$28=$AW103),$H$9:$H$28,O$9:O$28),VLOOKUP($AW103,'6. Patients'!$C$78:$AQ$107,COLUMNS('6. Patients'!$C$9:$G$9),0))</f>
        <v>0</v>
      </c>
      <c r="BC103" s="105">
        <f>-MIN(SUMPRODUCT(--($E$9:$E$28&lt;=BC$33),--($B$9:$B$28=$J$97),--($F$9:$F$28&gt;=BC$33),--($C$9:$C$28=$AW103),$H$9:$H$28,P$9:P$28),VLOOKUP($AW103,'6. Patients'!$C$78:$AQ$107,COLUMNS('6. Patients'!$C$9:$G$9),0))</f>
        <v>0</v>
      </c>
      <c r="BD103" s="105">
        <f>-MIN(SUMPRODUCT(--($E$9:$E$28&lt;=BD$33),--($B$9:$B$28=$J$97),--($F$9:$F$28&gt;=BD$33),--($C$9:$C$28=$AW103),$H$9:$H$28,Q$9:Q$28),VLOOKUP($AW103,'6. Patients'!$C$78:$AQ$107,COLUMNS('6. Patients'!$C$9:$G$9),0))</f>
        <v>0</v>
      </c>
      <c r="BE103" s="105">
        <f>-MIN(SUMPRODUCT(--($E$9:$E$28&lt;=BE$33),--($B$9:$B$28=$J$97),--($F$9:$F$28&gt;=BE$33),--($C$9:$C$28=$AW103),$H$9:$H$28,R$9:R$28),VLOOKUP($AW103,'6. Patients'!$C$78:$AQ$107,COLUMNS('6. Patients'!$C$9:$G$9),0))</f>
        <v>0</v>
      </c>
      <c r="BF103" s="105">
        <f>-MIN(SUMPRODUCT(--($E$9:$E$28&lt;=BF$33),--($B$9:$B$28=$J$97),--($F$9:$F$28&gt;=BF$33),--($C$9:$C$28=$AW103),$H$9:$H$28,S$9:S$28),VLOOKUP($AW103,'6. Patients'!$C$78:$AQ$107,COLUMNS('6. Patients'!$C$9:$G$9),0))</f>
        <v>0</v>
      </c>
      <c r="BG103" s="105">
        <f>-MIN(SUMPRODUCT(--($E$9:$E$28&lt;=BG$33),--($B$9:$B$28=$J$97),--($F$9:$F$28&gt;=BG$33),--($C$9:$C$28=$AW103),$H$9:$H$28,T$9:T$28),VLOOKUP($AW103,'6. Patients'!$C$78:$AQ$107,COLUMNS('6. Patients'!$C$9:$G$9),0))</f>
        <v>0</v>
      </c>
      <c r="BH103" s="105">
        <f>-MIN(SUMPRODUCT(--($E$9:$E$28&lt;=BH$33),--($B$9:$B$28=$J$97),--($F$9:$F$28&gt;=BH$33),--($C$9:$C$28=$AW103),$H$9:$H$28,U$9:U$28),VLOOKUP($AW103,'6. Patients'!$C$78:$AQ$107,COLUMNS('6. Patients'!$C$9:$G$9),0))</f>
        <v>0</v>
      </c>
      <c r="BI103" s="105">
        <f>-MIN(SUMPRODUCT(--($E$9:$E$28&lt;=BI$33),--($B$9:$B$28=$J$97),--($F$9:$F$28&gt;=BI$33),--($C$9:$C$28=$AW103),$H$9:$H$28,V$9:V$28),VLOOKUP($AW103,'6. Patients'!$C$78:$AQ$107,COLUMNS('6. Patients'!$C$9:$G$9),0))</f>
        <v>0</v>
      </c>
      <c r="BJ103" s="105">
        <f>-MIN(SUMPRODUCT(--($E$9:$E$28&lt;=BJ$33),--($B$9:$B$28=$J$97),--($F$9:$F$28&gt;=BJ$33),--($C$9:$C$28=$AW103),$H$9:$H$28,W$9:W$28),VLOOKUP($AW103,'6. Patients'!$C$78:$AQ$107,COLUMNS('6. Patients'!$C$9:$G$9),0))</f>
        <v>0</v>
      </c>
      <c r="BK103" s="105">
        <f>-MIN(SUMPRODUCT(--($E$9:$E$28&lt;=BK$33),--($B$9:$B$28=$J$97),--($F$9:$F$28&gt;=BK$33),--($C$9:$C$28=$AW103),$H$9:$H$28,X$9:X$28),VLOOKUP($AW103,'6. Patients'!$C$78:$AQ$107,COLUMNS('6. Patients'!$C$9:$G$9),0))</f>
        <v>0</v>
      </c>
      <c r="BL103" s="105">
        <f>-MIN(SUMPRODUCT(--($E$9:$E$28&lt;=BL$33),--($B$9:$B$28=$J$97),--($F$9:$F$28&gt;=BL$33),--($C$9:$C$28=$AW103),$H$9:$H$28,Y$9:Y$28),VLOOKUP($AW103,'6. Patients'!$C$78:$AQ$107,COLUMNS('6. Patients'!$C$9:$G$9),0))</f>
        <v>0</v>
      </c>
      <c r="BM103" s="105">
        <f>-MIN(SUMPRODUCT(--($E$9:$E$28&lt;=BM$33),--($B$9:$B$28=$J$97),--($F$9:$F$28&gt;=BM$33),--($C$9:$C$28=$AW103),$H$9:$H$28,Z$9:Z$28),VLOOKUP($AW103,'6. Patients'!$C$78:$AQ$107,COLUMNS('6. Patients'!$C$9:$G$9),0))</f>
        <v>0</v>
      </c>
      <c r="BN103" s="105">
        <f>-MIN(SUMPRODUCT(--($E$9:$E$28&lt;=BN$33),--($B$9:$B$28=$J$97),--($F$9:$F$28&gt;=BN$33),--($C$9:$C$28=$AW103),$H$9:$H$28,AA$9:AA$28),VLOOKUP($AW103,'6. Patients'!$C$78:$AQ$107,COLUMNS('6. Patients'!$C$9:$G$9),0))</f>
        <v>0</v>
      </c>
      <c r="BO103" s="105">
        <f>-MIN(SUMPRODUCT(--($E$9:$E$28&lt;=BO$33),--($B$9:$B$28=$J$97),--($F$9:$F$28&gt;=BO$33),--($C$9:$C$28=$AW103),$H$9:$H$28,AB$9:AB$28),VLOOKUP($AW103,'6. Patients'!$C$78:$AQ$107,COLUMNS('6. Patients'!$C$9:$G$9),0))</f>
        <v>0</v>
      </c>
      <c r="BP103" s="105">
        <f>-MIN(SUMPRODUCT(--($E$9:$E$28&lt;=BP$33),--($B$9:$B$28=$J$97),--($F$9:$F$28&gt;=BP$33),--($C$9:$C$28=$AW103),$H$9:$H$28,AC$9:AC$28),VLOOKUP($AW103,'6. Patients'!$C$78:$AQ$107,COLUMNS('6. Patients'!$C$9:$G$9),0))</f>
        <v>0</v>
      </c>
      <c r="BQ103" s="105">
        <f>-MIN(SUMPRODUCT(--($E$9:$E$28&lt;=BQ$33),--($B$9:$B$28=$J$97),--($F$9:$F$28&gt;=BQ$33),--($C$9:$C$28=$AW103),$H$9:$H$28,AD$9:AD$28),VLOOKUP($AW103,'6. Patients'!$C$78:$AQ$107,COLUMNS('6. Patients'!$C$9:$G$9),0))</f>
        <v>0</v>
      </c>
      <c r="BR103" s="105">
        <f>-MIN(SUMPRODUCT(--($E$9:$E$28&lt;=BR$33),--($B$9:$B$28=$J$97),--($F$9:$F$28&gt;=BR$33),--($C$9:$C$28=$AW103),$H$9:$H$28,AE$9:AE$28),VLOOKUP($AW103,'6. Patients'!$C$78:$AQ$107,COLUMNS('6. Patients'!$C$9:$G$9),0))</f>
        <v>0</v>
      </c>
      <c r="BS103" s="105">
        <f>-MIN(SUMPRODUCT(--($E$9:$E$28&lt;=BS$33),--($B$9:$B$28=$J$97),--($F$9:$F$28&gt;=BS$33),--($C$9:$C$28=$AW103),$H$9:$H$28,AF$9:AF$28),VLOOKUP($AW103,'6. Patients'!$C$78:$AQ$107,COLUMNS('6. Patients'!$C$9:$G$9),0))</f>
        <v>0</v>
      </c>
      <c r="BT103" s="105">
        <f>-MIN(SUMPRODUCT(--($E$9:$E$28&lt;=BT$33),--($B$9:$B$28=$J$97),--($F$9:$F$28&gt;=BT$33),--($C$9:$C$28=$AW103),$H$9:$H$28,AG$9:AG$28),VLOOKUP($AW103,'6. Patients'!$C$78:$AQ$107,COLUMNS('6. Patients'!$C$9:$G$9),0))</f>
        <v>0</v>
      </c>
      <c r="BU103" s="105">
        <f>-MIN(SUMPRODUCT(--($E$9:$E$28&lt;=BU$33),--($B$9:$B$28=$J$97),--($F$9:$F$28&gt;=BU$33),--($C$9:$C$28=$AW103),$H$9:$H$28,AH$9:AH$28),VLOOKUP($AW103,'6. Patients'!$C$78:$AQ$107,COLUMNS('6. Patients'!$C$9:$G$9),0))</f>
        <v>0</v>
      </c>
      <c r="BV103" s="105">
        <f>-MIN(SUMPRODUCT(--($E$9:$E$28&lt;=BV$33),--($B$9:$B$28=$J$97),--($F$9:$F$28&gt;=BV$33),--($C$9:$C$28=$AW103),$H$9:$H$28,AI$9:AI$28),VLOOKUP($AW103,'6. Patients'!$C$78:$AQ$107,COLUMNS('6. Patients'!$C$9:$G$9),0))</f>
        <v>0</v>
      </c>
      <c r="BW103" s="105">
        <f>-MIN(SUMPRODUCT(--($E$9:$E$28&lt;=BW$33),--($B$9:$B$28=$J$97),--($F$9:$F$28&gt;=BW$33),--($C$9:$C$28=$AW103),$H$9:$H$28,AJ$9:AJ$28),VLOOKUP($AW103,'6. Patients'!$C$78:$AQ$107,COLUMNS('6. Patients'!$C$9:$G$9),0))</f>
        <v>0</v>
      </c>
      <c r="BX103" s="105">
        <f>-MIN(SUMPRODUCT(--($E$9:$E$28&lt;=BX$33),--($B$9:$B$28=$J$97),--($F$9:$F$28&gt;=BX$33),--($C$9:$C$28=$AW103),$H$9:$H$28,AK$9:AK$28),VLOOKUP($AW103,'6. Patients'!$C$78:$AQ$107,COLUMNS('6. Patients'!$C$9:$G$9),0))</f>
        <v>0</v>
      </c>
      <c r="BY103" s="105">
        <f>-MIN(SUMPRODUCT(--($E$9:$E$28&lt;=BY$33),--($B$9:$B$28=$J$97),--($F$9:$F$28&gt;=BY$33),--($C$9:$C$28=$AW103),$H$9:$H$28,AL$9:AL$28),VLOOKUP($AW103,'6. Patients'!$C$78:$AQ$107,COLUMNS('6. Patients'!$C$9:$G$9),0))</f>
        <v>0</v>
      </c>
      <c r="BZ103" s="105">
        <f>-MIN(SUMPRODUCT(--($E$9:$E$28&lt;=BZ$33),--($B$9:$B$28=$J$97),--($F$9:$F$28&gt;=BZ$33),--($C$9:$C$28=$AW103),$H$9:$H$28,AM$9:AM$28),VLOOKUP($AW103,'6. Patients'!$C$78:$AQ$107,COLUMNS('6. Patients'!$C$9:$G$9),0))</f>
        <v>0</v>
      </c>
      <c r="CA103" s="105">
        <f>-MIN(SUMPRODUCT(--($E$9:$E$28&lt;=CA$33),--($B$9:$B$28=$J$97),--($F$9:$F$28&gt;=CA$33),--($C$9:$C$28=$AW103),$H$9:$H$28,AN$9:AN$28),VLOOKUP($AW103,'6. Patients'!$C$78:$AQ$107,COLUMNS('6. Patients'!$C$9:$G$9),0))</f>
        <v>0</v>
      </c>
      <c r="CB103" s="105">
        <f>-MIN(SUMPRODUCT(--($E$9:$E$28&lt;=CB$33),--($B$9:$B$28=$J$97),--($F$9:$F$28&gt;=CB$33),--($C$9:$C$28=$AW103),$H$9:$H$28,AO$9:AO$28),VLOOKUP($AW103,'6. Patients'!$C$78:$AQ$107,COLUMNS('6. Patients'!$C$9:$G$9),0))</f>
        <v>0</v>
      </c>
      <c r="CC103" s="105">
        <f>-MIN(SUMPRODUCT(--($E$9:$E$28&lt;=CC$33),--($B$9:$B$28=$J$97),--($F$9:$F$28&gt;=CC$33),--($C$9:$C$28=$AW103),$H$9:$H$28,AP$9:AP$28),VLOOKUP($AW103,'6. Patients'!$C$78:$AQ$107,COLUMNS('6. Patients'!$C$9:$G$9),0))</f>
        <v>0</v>
      </c>
      <c r="CD103" s="105">
        <f>-MIN(SUMPRODUCT(--($E$9:$E$28&lt;=CD$33),--($B$9:$B$28=$J$97),--($F$9:$F$28&gt;=CD$33),--($C$9:$C$28=$AW103),$H$9:$H$28,AQ$9:AQ$28),VLOOKUP($AW103,'6. Patients'!$C$78:$AQ$107,COLUMNS('6. Patients'!$C$9:$G$9),0))</f>
        <v>0</v>
      </c>
      <c r="CE103" s="105">
        <f>-MIN(SUMPRODUCT(--($E$9:$E$28&lt;=CE$33),--($B$9:$B$28=$J$97),--($F$9:$F$28&gt;=CE$33),--($C$9:$C$28=$AW103),$H$9:$H$28,AR$9:AR$28),VLOOKUP($AW103,'6. Patients'!$C$78:$AQ$107,COLUMNS('6. Patients'!$C$9:$G$9),0))</f>
        <v>0</v>
      </c>
      <c r="CF103" s="105">
        <f>-MIN(SUMPRODUCT(--($E$9:$E$28&lt;=CF$33),--($B$9:$B$28=$J$97),--($F$9:$F$28&gt;=CF$33),--($C$9:$C$28=$AW103),$H$9:$H$28,AS$9:AS$28),VLOOKUP($AW103,'6. Patients'!$C$78:$AQ$107,COLUMNS('6. Patients'!$C$9:$G$9),0))</f>
        <v>0</v>
      </c>
      <c r="CG103" s="105">
        <f>-MIN(SUMPRODUCT(--($E$9:$E$28&lt;=CG$33),--($B$9:$B$28=$J$97),--($F$9:$F$28&gt;=CG$33),--($C$9:$C$28=$AW103),$H$9:$H$28,AT$9:AT$28),VLOOKUP($AW103,'6. Patients'!$C$78:$AQ$107,COLUMNS('6. Patients'!$C$9:$G$9),0))</f>
        <v>0</v>
      </c>
      <c r="CI103" s="16" t="str">
        <f t="shared" si="166"/>
        <v/>
      </c>
      <c r="CJ103" s="105">
        <f t="shared" si="167"/>
        <v>0</v>
      </c>
      <c r="CK103" s="105">
        <f t="shared" si="168"/>
        <v>0</v>
      </c>
      <c r="CL103" s="105">
        <f t="shared" si="169"/>
        <v>0</v>
      </c>
      <c r="CM103" s="105">
        <f t="shared" si="170"/>
        <v>0</v>
      </c>
      <c r="CN103" s="105">
        <f t="shared" si="171"/>
        <v>0</v>
      </c>
      <c r="CO103" s="105">
        <f t="shared" si="172"/>
        <v>0</v>
      </c>
      <c r="CP103" s="105">
        <f t="shared" si="173"/>
        <v>0</v>
      </c>
      <c r="CQ103" s="105">
        <f t="shared" si="174"/>
        <v>0</v>
      </c>
      <c r="CR103" s="105">
        <f t="shared" si="175"/>
        <v>0</v>
      </c>
      <c r="CS103" s="105">
        <f t="shared" si="176"/>
        <v>0</v>
      </c>
      <c r="CT103" s="105">
        <f t="shared" si="177"/>
        <v>0</v>
      </c>
      <c r="CU103" s="105">
        <f t="shared" si="178"/>
        <v>0</v>
      </c>
      <c r="CV103" s="105">
        <f t="shared" si="179"/>
        <v>0</v>
      </c>
      <c r="CW103" s="105">
        <f t="shared" si="180"/>
        <v>0</v>
      </c>
      <c r="CX103" s="105">
        <f t="shared" si="181"/>
        <v>0</v>
      </c>
      <c r="CY103" s="105">
        <f t="shared" si="182"/>
        <v>0</v>
      </c>
      <c r="CZ103" s="105">
        <f t="shared" si="183"/>
        <v>0</v>
      </c>
      <c r="DA103" s="105">
        <f t="shared" si="184"/>
        <v>0</v>
      </c>
      <c r="DB103" s="105">
        <f t="shared" si="185"/>
        <v>0</v>
      </c>
      <c r="DC103" s="105">
        <f t="shared" si="186"/>
        <v>0</v>
      </c>
      <c r="DD103" s="105">
        <f t="shared" si="187"/>
        <v>0</v>
      </c>
      <c r="DE103" s="105">
        <f t="shared" si="188"/>
        <v>0</v>
      </c>
      <c r="DF103" s="105">
        <f t="shared" si="189"/>
        <v>0</v>
      </c>
      <c r="DG103" s="105">
        <f t="shared" si="190"/>
        <v>0</v>
      </c>
      <c r="DH103" s="105">
        <f t="shared" si="191"/>
        <v>0</v>
      </c>
      <c r="DI103" s="105">
        <f t="shared" si="192"/>
        <v>0</v>
      </c>
      <c r="DJ103" s="105">
        <f t="shared" si="193"/>
        <v>0</v>
      </c>
      <c r="DK103" s="105">
        <f t="shared" si="194"/>
        <v>0</v>
      </c>
      <c r="DL103" s="105">
        <f t="shared" si="195"/>
        <v>0</v>
      </c>
      <c r="DM103" s="105">
        <f t="shared" si="196"/>
        <v>0</v>
      </c>
      <c r="DN103" s="105">
        <f t="shared" si="197"/>
        <v>0</v>
      </c>
      <c r="DO103" s="105">
        <f t="shared" si="198"/>
        <v>0</v>
      </c>
      <c r="DP103" s="105">
        <f t="shared" si="199"/>
        <v>0</v>
      </c>
      <c r="DQ103" s="105">
        <f t="shared" si="200"/>
        <v>0</v>
      </c>
      <c r="DR103" s="105">
        <f t="shared" si="201"/>
        <v>0</v>
      </c>
      <c r="DS103" s="105">
        <f t="shared" si="202"/>
        <v>0</v>
      </c>
    </row>
    <row r="104" spans="10:123" x14ac:dyDescent="0.3">
      <c r="J104" s="16" t="str">
        <f>'6. Patients'!C84</f>
        <v/>
      </c>
      <c r="K104" s="16"/>
      <c r="L104" s="208">
        <f t="shared" si="203"/>
        <v>0</v>
      </c>
      <c r="M104" s="208">
        <f t="shared" si="204"/>
        <v>0</v>
      </c>
      <c r="N104" s="208">
        <f t="shared" si="205"/>
        <v>0</v>
      </c>
      <c r="O104" s="208">
        <f t="shared" si="206"/>
        <v>0</v>
      </c>
      <c r="P104" s="208">
        <f t="shared" si="207"/>
        <v>0</v>
      </c>
      <c r="Q104" s="208">
        <f t="shared" si="208"/>
        <v>0</v>
      </c>
      <c r="R104" s="208">
        <f t="shared" si="209"/>
        <v>0</v>
      </c>
      <c r="S104" s="208">
        <f t="shared" si="210"/>
        <v>0</v>
      </c>
      <c r="T104" s="208">
        <f t="shared" si="211"/>
        <v>0</v>
      </c>
      <c r="U104" s="208">
        <f t="shared" si="212"/>
        <v>0</v>
      </c>
      <c r="V104" s="208">
        <f t="shared" si="213"/>
        <v>0</v>
      </c>
      <c r="W104" s="208">
        <f t="shared" si="214"/>
        <v>0</v>
      </c>
      <c r="X104" s="208">
        <f t="shared" si="215"/>
        <v>0</v>
      </c>
      <c r="Y104" s="208">
        <f t="shared" si="216"/>
        <v>0</v>
      </c>
      <c r="Z104" s="208">
        <f t="shared" si="217"/>
        <v>0</v>
      </c>
      <c r="AA104" s="208">
        <f t="shared" si="218"/>
        <v>0</v>
      </c>
      <c r="AB104" s="208">
        <f t="shared" si="219"/>
        <v>0</v>
      </c>
      <c r="AC104" s="208">
        <f t="shared" si="220"/>
        <v>0</v>
      </c>
      <c r="AD104" s="208">
        <f t="shared" si="221"/>
        <v>0</v>
      </c>
      <c r="AE104" s="208">
        <f t="shared" si="222"/>
        <v>0</v>
      </c>
      <c r="AF104" s="208">
        <f t="shared" si="223"/>
        <v>0</v>
      </c>
      <c r="AG104" s="208">
        <f t="shared" si="224"/>
        <v>0</v>
      </c>
      <c r="AH104" s="208">
        <f t="shared" si="225"/>
        <v>0</v>
      </c>
      <c r="AI104" s="208">
        <f t="shared" si="226"/>
        <v>0</v>
      </c>
      <c r="AJ104" s="208">
        <f t="shared" si="227"/>
        <v>0</v>
      </c>
      <c r="AK104" s="208">
        <f t="shared" si="228"/>
        <v>0</v>
      </c>
      <c r="AL104" s="208">
        <f t="shared" si="229"/>
        <v>0</v>
      </c>
      <c r="AM104" s="208">
        <f t="shared" si="230"/>
        <v>0</v>
      </c>
      <c r="AN104" s="208">
        <f t="shared" si="231"/>
        <v>0</v>
      </c>
      <c r="AO104" s="208">
        <f t="shared" si="232"/>
        <v>0</v>
      </c>
      <c r="AP104" s="208">
        <f t="shared" si="233"/>
        <v>0</v>
      </c>
      <c r="AQ104" s="208">
        <f t="shared" si="234"/>
        <v>0</v>
      </c>
      <c r="AR104" s="208">
        <f t="shared" si="235"/>
        <v>0</v>
      </c>
      <c r="AS104" s="208">
        <f t="shared" si="236"/>
        <v>0</v>
      </c>
      <c r="AT104" s="208">
        <f t="shared" si="237"/>
        <v>0</v>
      </c>
      <c r="AU104" s="208">
        <f t="shared" si="238"/>
        <v>0</v>
      </c>
      <c r="AW104" s="16" t="str">
        <f t="shared" si="165"/>
        <v/>
      </c>
      <c r="AX104" s="105">
        <f>-MIN(SUMPRODUCT(--($E$9:$E$28&lt;=AX$33),--($B$9:$B$28=$J$97),--($F$9:$F$28&gt;=AX$33),--($C$9:$C$28=$AW104),$H$9:$H$28,K$9:K$28),VLOOKUP($AW104,'6. Patients'!$C$78:$AQ$107,COLUMNS('6. Patients'!$C$9:$G$9),0))</f>
        <v>0</v>
      </c>
      <c r="AY104" s="105">
        <f>-MIN(SUMPRODUCT(--($E$9:$E$28&lt;=AY$33),--($B$9:$B$28=$J$97),--($F$9:$F$28&gt;=AY$33),--($C$9:$C$28=$AW104),$H$9:$H$28,L$9:L$28),VLOOKUP($AW104,'6. Patients'!$C$78:$AQ$107,COLUMNS('6. Patients'!$C$9:$G$9),0))</f>
        <v>0</v>
      </c>
      <c r="AZ104" s="105">
        <f>-MIN(SUMPRODUCT(--($E$9:$E$28&lt;=AZ$33),--($B$9:$B$28=$J$97),--($F$9:$F$28&gt;=AZ$33),--($C$9:$C$28=$AW104),$H$9:$H$28,M$9:M$28),VLOOKUP($AW104,'6. Patients'!$C$78:$AQ$107,COLUMNS('6. Patients'!$C$9:$G$9),0))</f>
        <v>0</v>
      </c>
      <c r="BA104" s="105">
        <f>-MIN(SUMPRODUCT(--($E$9:$E$28&lt;=BA$33),--($B$9:$B$28=$J$97),--($F$9:$F$28&gt;=BA$33),--($C$9:$C$28=$AW104),$H$9:$H$28,N$9:N$28),VLOOKUP($AW104,'6. Patients'!$C$78:$AQ$107,COLUMNS('6. Patients'!$C$9:$G$9),0))</f>
        <v>0</v>
      </c>
      <c r="BB104" s="105">
        <f>-MIN(SUMPRODUCT(--($E$9:$E$28&lt;=BB$33),--($B$9:$B$28=$J$97),--($F$9:$F$28&gt;=BB$33),--($C$9:$C$28=$AW104),$H$9:$H$28,O$9:O$28),VLOOKUP($AW104,'6. Patients'!$C$78:$AQ$107,COLUMNS('6. Patients'!$C$9:$G$9),0))</f>
        <v>0</v>
      </c>
      <c r="BC104" s="105">
        <f>-MIN(SUMPRODUCT(--($E$9:$E$28&lt;=BC$33),--($B$9:$B$28=$J$97),--($F$9:$F$28&gt;=BC$33),--($C$9:$C$28=$AW104),$H$9:$H$28,P$9:P$28),VLOOKUP($AW104,'6. Patients'!$C$78:$AQ$107,COLUMNS('6. Patients'!$C$9:$G$9),0))</f>
        <v>0</v>
      </c>
      <c r="BD104" s="105">
        <f>-MIN(SUMPRODUCT(--($E$9:$E$28&lt;=BD$33),--($B$9:$B$28=$J$97),--($F$9:$F$28&gt;=BD$33),--($C$9:$C$28=$AW104),$H$9:$H$28,Q$9:Q$28),VLOOKUP($AW104,'6. Patients'!$C$78:$AQ$107,COLUMNS('6. Patients'!$C$9:$G$9),0))</f>
        <v>0</v>
      </c>
      <c r="BE104" s="105">
        <f>-MIN(SUMPRODUCT(--($E$9:$E$28&lt;=BE$33),--($B$9:$B$28=$J$97),--($F$9:$F$28&gt;=BE$33),--($C$9:$C$28=$AW104),$H$9:$H$28,R$9:R$28),VLOOKUP($AW104,'6. Patients'!$C$78:$AQ$107,COLUMNS('6. Patients'!$C$9:$G$9),0))</f>
        <v>0</v>
      </c>
      <c r="BF104" s="105">
        <f>-MIN(SUMPRODUCT(--($E$9:$E$28&lt;=BF$33),--($B$9:$B$28=$J$97),--($F$9:$F$28&gt;=BF$33),--($C$9:$C$28=$AW104),$H$9:$H$28,S$9:S$28),VLOOKUP($AW104,'6. Patients'!$C$78:$AQ$107,COLUMNS('6. Patients'!$C$9:$G$9),0))</f>
        <v>0</v>
      </c>
      <c r="BG104" s="105">
        <f>-MIN(SUMPRODUCT(--($E$9:$E$28&lt;=BG$33),--($B$9:$B$28=$J$97),--($F$9:$F$28&gt;=BG$33),--($C$9:$C$28=$AW104),$H$9:$H$28,T$9:T$28),VLOOKUP($AW104,'6. Patients'!$C$78:$AQ$107,COLUMNS('6. Patients'!$C$9:$G$9),0))</f>
        <v>0</v>
      </c>
      <c r="BH104" s="105">
        <f>-MIN(SUMPRODUCT(--($E$9:$E$28&lt;=BH$33),--($B$9:$B$28=$J$97),--($F$9:$F$28&gt;=BH$33),--($C$9:$C$28=$AW104),$H$9:$H$28,U$9:U$28),VLOOKUP($AW104,'6. Patients'!$C$78:$AQ$107,COLUMNS('6. Patients'!$C$9:$G$9),0))</f>
        <v>0</v>
      </c>
      <c r="BI104" s="105">
        <f>-MIN(SUMPRODUCT(--($E$9:$E$28&lt;=BI$33),--($B$9:$B$28=$J$97),--($F$9:$F$28&gt;=BI$33),--($C$9:$C$28=$AW104),$H$9:$H$28,V$9:V$28),VLOOKUP($AW104,'6. Patients'!$C$78:$AQ$107,COLUMNS('6. Patients'!$C$9:$G$9),0))</f>
        <v>0</v>
      </c>
      <c r="BJ104" s="105">
        <f>-MIN(SUMPRODUCT(--($E$9:$E$28&lt;=BJ$33),--($B$9:$B$28=$J$97),--($F$9:$F$28&gt;=BJ$33),--($C$9:$C$28=$AW104),$H$9:$H$28,W$9:W$28),VLOOKUP($AW104,'6. Patients'!$C$78:$AQ$107,COLUMNS('6. Patients'!$C$9:$G$9),0))</f>
        <v>0</v>
      </c>
      <c r="BK104" s="105">
        <f>-MIN(SUMPRODUCT(--($E$9:$E$28&lt;=BK$33),--($B$9:$B$28=$J$97),--($F$9:$F$28&gt;=BK$33),--($C$9:$C$28=$AW104),$H$9:$H$28,X$9:X$28),VLOOKUP($AW104,'6. Patients'!$C$78:$AQ$107,COLUMNS('6. Patients'!$C$9:$G$9),0))</f>
        <v>0</v>
      </c>
      <c r="BL104" s="105">
        <f>-MIN(SUMPRODUCT(--($E$9:$E$28&lt;=BL$33),--($B$9:$B$28=$J$97),--($F$9:$F$28&gt;=BL$33),--($C$9:$C$28=$AW104),$H$9:$H$28,Y$9:Y$28),VLOOKUP($AW104,'6. Patients'!$C$78:$AQ$107,COLUMNS('6. Patients'!$C$9:$G$9),0))</f>
        <v>0</v>
      </c>
      <c r="BM104" s="105">
        <f>-MIN(SUMPRODUCT(--($E$9:$E$28&lt;=BM$33),--($B$9:$B$28=$J$97),--($F$9:$F$28&gt;=BM$33),--($C$9:$C$28=$AW104),$H$9:$H$28,Z$9:Z$28),VLOOKUP($AW104,'6. Patients'!$C$78:$AQ$107,COLUMNS('6. Patients'!$C$9:$G$9),0))</f>
        <v>0</v>
      </c>
      <c r="BN104" s="105">
        <f>-MIN(SUMPRODUCT(--($E$9:$E$28&lt;=BN$33),--($B$9:$B$28=$J$97),--($F$9:$F$28&gt;=BN$33),--($C$9:$C$28=$AW104),$H$9:$H$28,AA$9:AA$28),VLOOKUP($AW104,'6. Patients'!$C$78:$AQ$107,COLUMNS('6. Patients'!$C$9:$G$9),0))</f>
        <v>0</v>
      </c>
      <c r="BO104" s="105">
        <f>-MIN(SUMPRODUCT(--($E$9:$E$28&lt;=BO$33),--($B$9:$B$28=$J$97),--($F$9:$F$28&gt;=BO$33),--($C$9:$C$28=$AW104),$H$9:$H$28,AB$9:AB$28),VLOOKUP($AW104,'6. Patients'!$C$78:$AQ$107,COLUMNS('6. Patients'!$C$9:$G$9),0))</f>
        <v>0</v>
      </c>
      <c r="BP104" s="105">
        <f>-MIN(SUMPRODUCT(--($E$9:$E$28&lt;=BP$33),--($B$9:$B$28=$J$97),--($F$9:$F$28&gt;=BP$33),--($C$9:$C$28=$AW104),$H$9:$H$28,AC$9:AC$28),VLOOKUP($AW104,'6. Patients'!$C$78:$AQ$107,COLUMNS('6. Patients'!$C$9:$G$9),0))</f>
        <v>0</v>
      </c>
      <c r="BQ104" s="105">
        <f>-MIN(SUMPRODUCT(--($E$9:$E$28&lt;=BQ$33),--($B$9:$B$28=$J$97),--($F$9:$F$28&gt;=BQ$33),--($C$9:$C$28=$AW104),$H$9:$H$28,AD$9:AD$28),VLOOKUP($AW104,'6. Patients'!$C$78:$AQ$107,COLUMNS('6. Patients'!$C$9:$G$9),0))</f>
        <v>0</v>
      </c>
      <c r="BR104" s="105">
        <f>-MIN(SUMPRODUCT(--($E$9:$E$28&lt;=BR$33),--($B$9:$B$28=$J$97),--($F$9:$F$28&gt;=BR$33),--($C$9:$C$28=$AW104),$H$9:$H$28,AE$9:AE$28),VLOOKUP($AW104,'6. Patients'!$C$78:$AQ$107,COLUMNS('6. Patients'!$C$9:$G$9),0))</f>
        <v>0</v>
      </c>
      <c r="BS104" s="105">
        <f>-MIN(SUMPRODUCT(--($E$9:$E$28&lt;=BS$33),--($B$9:$B$28=$J$97),--($F$9:$F$28&gt;=BS$33),--($C$9:$C$28=$AW104),$H$9:$H$28,AF$9:AF$28),VLOOKUP($AW104,'6. Patients'!$C$78:$AQ$107,COLUMNS('6. Patients'!$C$9:$G$9),0))</f>
        <v>0</v>
      </c>
      <c r="BT104" s="105">
        <f>-MIN(SUMPRODUCT(--($E$9:$E$28&lt;=BT$33),--($B$9:$B$28=$J$97),--($F$9:$F$28&gt;=BT$33),--($C$9:$C$28=$AW104),$H$9:$H$28,AG$9:AG$28),VLOOKUP($AW104,'6. Patients'!$C$78:$AQ$107,COLUMNS('6. Patients'!$C$9:$G$9),0))</f>
        <v>0</v>
      </c>
      <c r="BU104" s="105">
        <f>-MIN(SUMPRODUCT(--($E$9:$E$28&lt;=BU$33),--($B$9:$B$28=$J$97),--($F$9:$F$28&gt;=BU$33),--($C$9:$C$28=$AW104),$H$9:$H$28,AH$9:AH$28),VLOOKUP($AW104,'6. Patients'!$C$78:$AQ$107,COLUMNS('6. Patients'!$C$9:$G$9),0))</f>
        <v>0</v>
      </c>
      <c r="BV104" s="105">
        <f>-MIN(SUMPRODUCT(--($E$9:$E$28&lt;=BV$33),--($B$9:$B$28=$J$97),--($F$9:$F$28&gt;=BV$33),--($C$9:$C$28=$AW104),$H$9:$H$28,AI$9:AI$28),VLOOKUP($AW104,'6. Patients'!$C$78:$AQ$107,COLUMNS('6. Patients'!$C$9:$G$9),0))</f>
        <v>0</v>
      </c>
      <c r="BW104" s="105">
        <f>-MIN(SUMPRODUCT(--($E$9:$E$28&lt;=BW$33),--($B$9:$B$28=$J$97),--($F$9:$F$28&gt;=BW$33),--($C$9:$C$28=$AW104),$H$9:$H$28,AJ$9:AJ$28),VLOOKUP($AW104,'6. Patients'!$C$78:$AQ$107,COLUMNS('6. Patients'!$C$9:$G$9),0))</f>
        <v>0</v>
      </c>
      <c r="BX104" s="105">
        <f>-MIN(SUMPRODUCT(--($E$9:$E$28&lt;=BX$33),--($B$9:$B$28=$J$97),--($F$9:$F$28&gt;=BX$33),--($C$9:$C$28=$AW104),$H$9:$H$28,AK$9:AK$28),VLOOKUP($AW104,'6. Patients'!$C$78:$AQ$107,COLUMNS('6. Patients'!$C$9:$G$9),0))</f>
        <v>0</v>
      </c>
      <c r="BY104" s="105">
        <f>-MIN(SUMPRODUCT(--($E$9:$E$28&lt;=BY$33),--($B$9:$B$28=$J$97),--($F$9:$F$28&gt;=BY$33),--($C$9:$C$28=$AW104),$H$9:$H$28,AL$9:AL$28),VLOOKUP($AW104,'6. Patients'!$C$78:$AQ$107,COLUMNS('6. Patients'!$C$9:$G$9),0))</f>
        <v>0</v>
      </c>
      <c r="BZ104" s="105">
        <f>-MIN(SUMPRODUCT(--($E$9:$E$28&lt;=BZ$33),--($B$9:$B$28=$J$97),--($F$9:$F$28&gt;=BZ$33),--($C$9:$C$28=$AW104),$H$9:$H$28,AM$9:AM$28),VLOOKUP($AW104,'6. Patients'!$C$78:$AQ$107,COLUMNS('6. Patients'!$C$9:$G$9),0))</f>
        <v>0</v>
      </c>
      <c r="CA104" s="105">
        <f>-MIN(SUMPRODUCT(--($E$9:$E$28&lt;=CA$33),--($B$9:$B$28=$J$97),--($F$9:$F$28&gt;=CA$33),--($C$9:$C$28=$AW104),$H$9:$H$28,AN$9:AN$28),VLOOKUP($AW104,'6. Patients'!$C$78:$AQ$107,COLUMNS('6. Patients'!$C$9:$G$9),0))</f>
        <v>0</v>
      </c>
      <c r="CB104" s="105">
        <f>-MIN(SUMPRODUCT(--($E$9:$E$28&lt;=CB$33),--($B$9:$B$28=$J$97),--($F$9:$F$28&gt;=CB$33),--($C$9:$C$28=$AW104),$H$9:$H$28,AO$9:AO$28),VLOOKUP($AW104,'6. Patients'!$C$78:$AQ$107,COLUMNS('6. Patients'!$C$9:$G$9),0))</f>
        <v>0</v>
      </c>
      <c r="CC104" s="105">
        <f>-MIN(SUMPRODUCT(--($E$9:$E$28&lt;=CC$33),--($B$9:$B$28=$J$97),--($F$9:$F$28&gt;=CC$33),--($C$9:$C$28=$AW104),$H$9:$H$28,AP$9:AP$28),VLOOKUP($AW104,'6. Patients'!$C$78:$AQ$107,COLUMNS('6. Patients'!$C$9:$G$9),0))</f>
        <v>0</v>
      </c>
      <c r="CD104" s="105">
        <f>-MIN(SUMPRODUCT(--($E$9:$E$28&lt;=CD$33),--($B$9:$B$28=$J$97),--($F$9:$F$28&gt;=CD$33),--($C$9:$C$28=$AW104),$H$9:$H$28,AQ$9:AQ$28),VLOOKUP($AW104,'6. Patients'!$C$78:$AQ$107,COLUMNS('6. Patients'!$C$9:$G$9),0))</f>
        <v>0</v>
      </c>
      <c r="CE104" s="105">
        <f>-MIN(SUMPRODUCT(--($E$9:$E$28&lt;=CE$33),--($B$9:$B$28=$J$97),--($F$9:$F$28&gt;=CE$33),--($C$9:$C$28=$AW104),$H$9:$H$28,AR$9:AR$28),VLOOKUP($AW104,'6. Patients'!$C$78:$AQ$107,COLUMNS('6. Patients'!$C$9:$G$9),0))</f>
        <v>0</v>
      </c>
      <c r="CF104" s="105">
        <f>-MIN(SUMPRODUCT(--($E$9:$E$28&lt;=CF$33),--($B$9:$B$28=$J$97),--($F$9:$F$28&gt;=CF$33),--($C$9:$C$28=$AW104),$H$9:$H$28,AS$9:AS$28),VLOOKUP($AW104,'6. Patients'!$C$78:$AQ$107,COLUMNS('6. Patients'!$C$9:$G$9),0))</f>
        <v>0</v>
      </c>
      <c r="CG104" s="105">
        <f>-MIN(SUMPRODUCT(--($E$9:$E$28&lt;=CG$33),--($B$9:$B$28=$J$97),--($F$9:$F$28&gt;=CG$33),--($C$9:$C$28=$AW104),$H$9:$H$28,AT$9:AT$28),VLOOKUP($AW104,'6. Patients'!$C$78:$AQ$107,COLUMNS('6. Patients'!$C$9:$G$9),0))</f>
        <v>0</v>
      </c>
      <c r="CI104" s="16" t="str">
        <f t="shared" si="166"/>
        <v/>
      </c>
      <c r="CJ104" s="105">
        <f t="shared" si="167"/>
        <v>0</v>
      </c>
      <c r="CK104" s="105">
        <f t="shared" si="168"/>
        <v>0</v>
      </c>
      <c r="CL104" s="105">
        <f t="shared" si="169"/>
        <v>0</v>
      </c>
      <c r="CM104" s="105">
        <f t="shared" si="170"/>
        <v>0</v>
      </c>
      <c r="CN104" s="105">
        <f t="shared" si="171"/>
        <v>0</v>
      </c>
      <c r="CO104" s="105">
        <f t="shared" si="172"/>
        <v>0</v>
      </c>
      <c r="CP104" s="105">
        <f t="shared" si="173"/>
        <v>0</v>
      </c>
      <c r="CQ104" s="105">
        <f t="shared" si="174"/>
        <v>0</v>
      </c>
      <c r="CR104" s="105">
        <f t="shared" si="175"/>
        <v>0</v>
      </c>
      <c r="CS104" s="105">
        <f t="shared" si="176"/>
        <v>0</v>
      </c>
      <c r="CT104" s="105">
        <f t="shared" si="177"/>
        <v>0</v>
      </c>
      <c r="CU104" s="105">
        <f t="shared" si="178"/>
        <v>0</v>
      </c>
      <c r="CV104" s="105">
        <f t="shared" si="179"/>
        <v>0</v>
      </c>
      <c r="CW104" s="105">
        <f t="shared" si="180"/>
        <v>0</v>
      </c>
      <c r="CX104" s="105">
        <f t="shared" si="181"/>
        <v>0</v>
      </c>
      <c r="CY104" s="105">
        <f t="shared" si="182"/>
        <v>0</v>
      </c>
      <c r="CZ104" s="105">
        <f t="shared" si="183"/>
        <v>0</v>
      </c>
      <c r="DA104" s="105">
        <f t="shared" si="184"/>
        <v>0</v>
      </c>
      <c r="DB104" s="105">
        <f t="shared" si="185"/>
        <v>0</v>
      </c>
      <c r="DC104" s="105">
        <f t="shared" si="186"/>
        <v>0</v>
      </c>
      <c r="DD104" s="105">
        <f t="shared" si="187"/>
        <v>0</v>
      </c>
      <c r="DE104" s="105">
        <f t="shared" si="188"/>
        <v>0</v>
      </c>
      <c r="DF104" s="105">
        <f t="shared" si="189"/>
        <v>0</v>
      </c>
      <c r="DG104" s="105">
        <f t="shared" si="190"/>
        <v>0</v>
      </c>
      <c r="DH104" s="105">
        <f t="shared" si="191"/>
        <v>0</v>
      </c>
      <c r="DI104" s="105">
        <f t="shared" si="192"/>
        <v>0</v>
      </c>
      <c r="DJ104" s="105">
        <f t="shared" si="193"/>
        <v>0</v>
      </c>
      <c r="DK104" s="105">
        <f t="shared" si="194"/>
        <v>0</v>
      </c>
      <c r="DL104" s="105">
        <f t="shared" si="195"/>
        <v>0</v>
      </c>
      <c r="DM104" s="105">
        <f t="shared" si="196"/>
        <v>0</v>
      </c>
      <c r="DN104" s="105">
        <f t="shared" si="197"/>
        <v>0</v>
      </c>
      <c r="DO104" s="105">
        <f t="shared" si="198"/>
        <v>0</v>
      </c>
      <c r="DP104" s="105">
        <f t="shared" si="199"/>
        <v>0</v>
      </c>
      <c r="DQ104" s="105">
        <f t="shared" si="200"/>
        <v>0</v>
      </c>
      <c r="DR104" s="105">
        <f t="shared" si="201"/>
        <v>0</v>
      </c>
      <c r="DS104" s="105">
        <f t="shared" si="202"/>
        <v>0</v>
      </c>
    </row>
    <row r="105" spans="10:123" x14ac:dyDescent="0.3">
      <c r="J105" s="16" t="str">
        <f>'6. Patients'!C85</f>
        <v/>
      </c>
      <c r="K105" s="16"/>
      <c r="L105" s="208">
        <f t="shared" si="203"/>
        <v>0</v>
      </c>
      <c r="M105" s="208">
        <f t="shared" si="204"/>
        <v>0</v>
      </c>
      <c r="N105" s="208">
        <f t="shared" si="205"/>
        <v>0</v>
      </c>
      <c r="O105" s="208">
        <f t="shared" si="206"/>
        <v>0</v>
      </c>
      <c r="P105" s="208">
        <f t="shared" si="207"/>
        <v>0</v>
      </c>
      <c r="Q105" s="208">
        <f t="shared" si="208"/>
        <v>0</v>
      </c>
      <c r="R105" s="208">
        <f t="shared" si="209"/>
        <v>0</v>
      </c>
      <c r="S105" s="208">
        <f t="shared" si="210"/>
        <v>0</v>
      </c>
      <c r="T105" s="208">
        <f t="shared" si="211"/>
        <v>0</v>
      </c>
      <c r="U105" s="208">
        <f t="shared" si="212"/>
        <v>0</v>
      </c>
      <c r="V105" s="208">
        <f t="shared" si="213"/>
        <v>0</v>
      </c>
      <c r="W105" s="208">
        <f t="shared" si="214"/>
        <v>0</v>
      </c>
      <c r="X105" s="208">
        <f t="shared" si="215"/>
        <v>0</v>
      </c>
      <c r="Y105" s="208">
        <f t="shared" si="216"/>
        <v>0</v>
      </c>
      <c r="Z105" s="208">
        <f t="shared" si="217"/>
        <v>0</v>
      </c>
      <c r="AA105" s="208">
        <f t="shared" si="218"/>
        <v>0</v>
      </c>
      <c r="AB105" s="208">
        <f t="shared" si="219"/>
        <v>0</v>
      </c>
      <c r="AC105" s="208">
        <f t="shared" si="220"/>
        <v>0</v>
      </c>
      <c r="AD105" s="208">
        <f t="shared" si="221"/>
        <v>0</v>
      </c>
      <c r="AE105" s="208">
        <f t="shared" si="222"/>
        <v>0</v>
      </c>
      <c r="AF105" s="208">
        <f t="shared" si="223"/>
        <v>0</v>
      </c>
      <c r="AG105" s="208">
        <f t="shared" si="224"/>
        <v>0</v>
      </c>
      <c r="AH105" s="208">
        <f t="shared" si="225"/>
        <v>0</v>
      </c>
      <c r="AI105" s="208">
        <f t="shared" si="226"/>
        <v>0</v>
      </c>
      <c r="AJ105" s="208">
        <f t="shared" si="227"/>
        <v>0</v>
      </c>
      <c r="AK105" s="208">
        <f t="shared" si="228"/>
        <v>0</v>
      </c>
      <c r="AL105" s="208">
        <f t="shared" si="229"/>
        <v>0</v>
      </c>
      <c r="AM105" s="208">
        <f t="shared" si="230"/>
        <v>0</v>
      </c>
      <c r="AN105" s="208">
        <f t="shared" si="231"/>
        <v>0</v>
      </c>
      <c r="AO105" s="208">
        <f t="shared" si="232"/>
        <v>0</v>
      </c>
      <c r="AP105" s="208">
        <f t="shared" si="233"/>
        <v>0</v>
      </c>
      <c r="AQ105" s="208">
        <f t="shared" si="234"/>
        <v>0</v>
      </c>
      <c r="AR105" s="208">
        <f t="shared" si="235"/>
        <v>0</v>
      </c>
      <c r="AS105" s="208">
        <f t="shared" si="236"/>
        <v>0</v>
      </c>
      <c r="AT105" s="208">
        <f t="shared" si="237"/>
        <v>0</v>
      </c>
      <c r="AU105" s="208">
        <f t="shared" si="238"/>
        <v>0</v>
      </c>
      <c r="AW105" s="16" t="str">
        <f t="shared" si="165"/>
        <v/>
      </c>
      <c r="AX105" s="105">
        <f>-MIN(SUMPRODUCT(--($E$9:$E$28&lt;=AX$33),--($B$9:$B$28=$J$97),--($F$9:$F$28&gt;=AX$33),--($C$9:$C$28=$AW105),$H$9:$H$28,K$9:K$28),VLOOKUP($AW105,'6. Patients'!$C$78:$AQ$107,COLUMNS('6. Patients'!$C$9:$G$9),0))</f>
        <v>0</v>
      </c>
      <c r="AY105" s="105">
        <f>-MIN(SUMPRODUCT(--($E$9:$E$28&lt;=AY$33),--($B$9:$B$28=$J$97),--($F$9:$F$28&gt;=AY$33),--($C$9:$C$28=$AW105),$H$9:$H$28,L$9:L$28),VLOOKUP($AW105,'6. Patients'!$C$78:$AQ$107,COLUMNS('6. Patients'!$C$9:$G$9),0))</f>
        <v>0</v>
      </c>
      <c r="AZ105" s="105">
        <f>-MIN(SUMPRODUCT(--($E$9:$E$28&lt;=AZ$33),--($B$9:$B$28=$J$97),--($F$9:$F$28&gt;=AZ$33),--($C$9:$C$28=$AW105),$H$9:$H$28,M$9:M$28),VLOOKUP($AW105,'6. Patients'!$C$78:$AQ$107,COLUMNS('6. Patients'!$C$9:$G$9),0))</f>
        <v>0</v>
      </c>
      <c r="BA105" s="105">
        <f>-MIN(SUMPRODUCT(--($E$9:$E$28&lt;=BA$33),--($B$9:$B$28=$J$97),--($F$9:$F$28&gt;=BA$33),--($C$9:$C$28=$AW105),$H$9:$H$28,N$9:N$28),VLOOKUP($AW105,'6. Patients'!$C$78:$AQ$107,COLUMNS('6. Patients'!$C$9:$G$9),0))</f>
        <v>0</v>
      </c>
      <c r="BB105" s="105">
        <f>-MIN(SUMPRODUCT(--($E$9:$E$28&lt;=BB$33),--($B$9:$B$28=$J$97),--($F$9:$F$28&gt;=BB$33),--($C$9:$C$28=$AW105),$H$9:$H$28,O$9:O$28),VLOOKUP($AW105,'6. Patients'!$C$78:$AQ$107,COLUMNS('6. Patients'!$C$9:$G$9),0))</f>
        <v>0</v>
      </c>
      <c r="BC105" s="105">
        <f>-MIN(SUMPRODUCT(--($E$9:$E$28&lt;=BC$33),--($B$9:$B$28=$J$97),--($F$9:$F$28&gt;=BC$33),--($C$9:$C$28=$AW105),$H$9:$H$28,P$9:P$28),VLOOKUP($AW105,'6. Patients'!$C$78:$AQ$107,COLUMNS('6. Patients'!$C$9:$G$9),0))</f>
        <v>0</v>
      </c>
      <c r="BD105" s="105">
        <f>-MIN(SUMPRODUCT(--($E$9:$E$28&lt;=BD$33),--($B$9:$B$28=$J$97),--($F$9:$F$28&gt;=BD$33),--($C$9:$C$28=$AW105),$H$9:$H$28,Q$9:Q$28),VLOOKUP($AW105,'6. Patients'!$C$78:$AQ$107,COLUMNS('6. Patients'!$C$9:$G$9),0))</f>
        <v>0</v>
      </c>
      <c r="BE105" s="105">
        <f>-MIN(SUMPRODUCT(--($E$9:$E$28&lt;=BE$33),--($B$9:$B$28=$J$97),--($F$9:$F$28&gt;=BE$33),--($C$9:$C$28=$AW105),$H$9:$H$28,R$9:R$28),VLOOKUP($AW105,'6. Patients'!$C$78:$AQ$107,COLUMNS('6. Patients'!$C$9:$G$9),0))</f>
        <v>0</v>
      </c>
      <c r="BF105" s="105">
        <f>-MIN(SUMPRODUCT(--($E$9:$E$28&lt;=BF$33),--($B$9:$B$28=$J$97),--($F$9:$F$28&gt;=BF$33),--($C$9:$C$28=$AW105),$H$9:$H$28,S$9:S$28),VLOOKUP($AW105,'6. Patients'!$C$78:$AQ$107,COLUMNS('6. Patients'!$C$9:$G$9),0))</f>
        <v>0</v>
      </c>
      <c r="BG105" s="105">
        <f>-MIN(SUMPRODUCT(--($E$9:$E$28&lt;=BG$33),--($B$9:$B$28=$J$97),--($F$9:$F$28&gt;=BG$33),--($C$9:$C$28=$AW105),$H$9:$H$28,T$9:T$28),VLOOKUP($AW105,'6. Patients'!$C$78:$AQ$107,COLUMNS('6. Patients'!$C$9:$G$9),0))</f>
        <v>0</v>
      </c>
      <c r="BH105" s="105">
        <f>-MIN(SUMPRODUCT(--($E$9:$E$28&lt;=BH$33),--($B$9:$B$28=$J$97),--($F$9:$F$28&gt;=BH$33),--($C$9:$C$28=$AW105),$H$9:$H$28,U$9:U$28),VLOOKUP($AW105,'6. Patients'!$C$78:$AQ$107,COLUMNS('6. Patients'!$C$9:$G$9),0))</f>
        <v>0</v>
      </c>
      <c r="BI105" s="105">
        <f>-MIN(SUMPRODUCT(--($E$9:$E$28&lt;=BI$33),--($B$9:$B$28=$J$97),--($F$9:$F$28&gt;=BI$33),--($C$9:$C$28=$AW105),$H$9:$H$28,V$9:V$28),VLOOKUP($AW105,'6. Patients'!$C$78:$AQ$107,COLUMNS('6. Patients'!$C$9:$G$9),0))</f>
        <v>0</v>
      </c>
      <c r="BJ105" s="105">
        <f>-MIN(SUMPRODUCT(--($E$9:$E$28&lt;=BJ$33),--($B$9:$B$28=$J$97),--($F$9:$F$28&gt;=BJ$33),--($C$9:$C$28=$AW105),$H$9:$H$28,W$9:W$28),VLOOKUP($AW105,'6. Patients'!$C$78:$AQ$107,COLUMNS('6. Patients'!$C$9:$G$9),0))</f>
        <v>0</v>
      </c>
      <c r="BK105" s="105">
        <f>-MIN(SUMPRODUCT(--($E$9:$E$28&lt;=BK$33),--($B$9:$B$28=$J$97),--($F$9:$F$28&gt;=BK$33),--($C$9:$C$28=$AW105),$H$9:$H$28,X$9:X$28),VLOOKUP($AW105,'6. Patients'!$C$78:$AQ$107,COLUMNS('6. Patients'!$C$9:$G$9),0))</f>
        <v>0</v>
      </c>
      <c r="BL105" s="105">
        <f>-MIN(SUMPRODUCT(--($E$9:$E$28&lt;=BL$33),--($B$9:$B$28=$J$97),--($F$9:$F$28&gt;=BL$33),--($C$9:$C$28=$AW105),$H$9:$H$28,Y$9:Y$28),VLOOKUP($AW105,'6. Patients'!$C$78:$AQ$107,COLUMNS('6. Patients'!$C$9:$G$9),0))</f>
        <v>0</v>
      </c>
      <c r="BM105" s="105">
        <f>-MIN(SUMPRODUCT(--($E$9:$E$28&lt;=BM$33),--($B$9:$B$28=$J$97),--($F$9:$F$28&gt;=BM$33),--($C$9:$C$28=$AW105),$H$9:$H$28,Z$9:Z$28),VLOOKUP($AW105,'6. Patients'!$C$78:$AQ$107,COLUMNS('6. Patients'!$C$9:$G$9),0))</f>
        <v>0</v>
      </c>
      <c r="BN105" s="105">
        <f>-MIN(SUMPRODUCT(--($E$9:$E$28&lt;=BN$33),--($B$9:$B$28=$J$97),--($F$9:$F$28&gt;=BN$33),--($C$9:$C$28=$AW105),$H$9:$H$28,AA$9:AA$28),VLOOKUP($AW105,'6. Patients'!$C$78:$AQ$107,COLUMNS('6. Patients'!$C$9:$G$9),0))</f>
        <v>0</v>
      </c>
      <c r="BO105" s="105">
        <f>-MIN(SUMPRODUCT(--($E$9:$E$28&lt;=BO$33),--($B$9:$B$28=$J$97),--($F$9:$F$28&gt;=BO$33),--($C$9:$C$28=$AW105),$H$9:$H$28,AB$9:AB$28),VLOOKUP($AW105,'6. Patients'!$C$78:$AQ$107,COLUMNS('6. Patients'!$C$9:$G$9),0))</f>
        <v>0</v>
      </c>
      <c r="BP105" s="105">
        <f>-MIN(SUMPRODUCT(--($E$9:$E$28&lt;=BP$33),--($B$9:$B$28=$J$97),--($F$9:$F$28&gt;=BP$33),--($C$9:$C$28=$AW105),$H$9:$H$28,AC$9:AC$28),VLOOKUP($AW105,'6. Patients'!$C$78:$AQ$107,COLUMNS('6. Patients'!$C$9:$G$9),0))</f>
        <v>0</v>
      </c>
      <c r="BQ105" s="105">
        <f>-MIN(SUMPRODUCT(--($E$9:$E$28&lt;=BQ$33),--($B$9:$B$28=$J$97),--($F$9:$F$28&gt;=BQ$33),--($C$9:$C$28=$AW105),$H$9:$H$28,AD$9:AD$28),VLOOKUP($AW105,'6. Patients'!$C$78:$AQ$107,COLUMNS('6. Patients'!$C$9:$G$9),0))</f>
        <v>0</v>
      </c>
      <c r="BR105" s="105">
        <f>-MIN(SUMPRODUCT(--($E$9:$E$28&lt;=BR$33),--($B$9:$B$28=$J$97),--($F$9:$F$28&gt;=BR$33),--($C$9:$C$28=$AW105),$H$9:$H$28,AE$9:AE$28),VLOOKUP($AW105,'6. Patients'!$C$78:$AQ$107,COLUMNS('6. Patients'!$C$9:$G$9),0))</f>
        <v>0</v>
      </c>
      <c r="BS105" s="105">
        <f>-MIN(SUMPRODUCT(--($E$9:$E$28&lt;=BS$33),--($B$9:$B$28=$J$97),--($F$9:$F$28&gt;=BS$33),--($C$9:$C$28=$AW105),$H$9:$H$28,AF$9:AF$28),VLOOKUP($AW105,'6. Patients'!$C$78:$AQ$107,COLUMNS('6. Patients'!$C$9:$G$9),0))</f>
        <v>0</v>
      </c>
      <c r="BT105" s="105">
        <f>-MIN(SUMPRODUCT(--($E$9:$E$28&lt;=BT$33),--($B$9:$B$28=$J$97),--($F$9:$F$28&gt;=BT$33),--($C$9:$C$28=$AW105),$H$9:$H$28,AG$9:AG$28),VLOOKUP($AW105,'6. Patients'!$C$78:$AQ$107,COLUMNS('6. Patients'!$C$9:$G$9),0))</f>
        <v>0</v>
      </c>
      <c r="BU105" s="105">
        <f>-MIN(SUMPRODUCT(--($E$9:$E$28&lt;=BU$33),--($B$9:$B$28=$J$97),--($F$9:$F$28&gt;=BU$33),--($C$9:$C$28=$AW105),$H$9:$H$28,AH$9:AH$28),VLOOKUP($AW105,'6. Patients'!$C$78:$AQ$107,COLUMNS('6. Patients'!$C$9:$G$9),0))</f>
        <v>0</v>
      </c>
      <c r="BV105" s="105">
        <f>-MIN(SUMPRODUCT(--($E$9:$E$28&lt;=BV$33),--($B$9:$B$28=$J$97),--($F$9:$F$28&gt;=BV$33),--($C$9:$C$28=$AW105),$H$9:$H$28,AI$9:AI$28),VLOOKUP($AW105,'6. Patients'!$C$78:$AQ$107,COLUMNS('6. Patients'!$C$9:$G$9),0))</f>
        <v>0</v>
      </c>
      <c r="BW105" s="105">
        <f>-MIN(SUMPRODUCT(--($E$9:$E$28&lt;=BW$33),--($B$9:$B$28=$J$97),--($F$9:$F$28&gt;=BW$33),--($C$9:$C$28=$AW105),$H$9:$H$28,AJ$9:AJ$28),VLOOKUP($AW105,'6. Patients'!$C$78:$AQ$107,COLUMNS('6. Patients'!$C$9:$G$9),0))</f>
        <v>0</v>
      </c>
      <c r="BX105" s="105">
        <f>-MIN(SUMPRODUCT(--($E$9:$E$28&lt;=BX$33),--($B$9:$B$28=$J$97),--($F$9:$F$28&gt;=BX$33),--($C$9:$C$28=$AW105),$H$9:$H$28,AK$9:AK$28),VLOOKUP($AW105,'6. Patients'!$C$78:$AQ$107,COLUMNS('6. Patients'!$C$9:$G$9),0))</f>
        <v>0</v>
      </c>
      <c r="BY105" s="105">
        <f>-MIN(SUMPRODUCT(--($E$9:$E$28&lt;=BY$33),--($B$9:$B$28=$J$97),--($F$9:$F$28&gt;=BY$33),--($C$9:$C$28=$AW105),$H$9:$H$28,AL$9:AL$28),VLOOKUP($AW105,'6. Patients'!$C$78:$AQ$107,COLUMNS('6. Patients'!$C$9:$G$9),0))</f>
        <v>0</v>
      </c>
      <c r="BZ105" s="105">
        <f>-MIN(SUMPRODUCT(--($E$9:$E$28&lt;=BZ$33),--($B$9:$B$28=$J$97),--($F$9:$F$28&gt;=BZ$33),--($C$9:$C$28=$AW105),$H$9:$H$28,AM$9:AM$28),VLOOKUP($AW105,'6. Patients'!$C$78:$AQ$107,COLUMNS('6. Patients'!$C$9:$G$9),0))</f>
        <v>0</v>
      </c>
      <c r="CA105" s="105">
        <f>-MIN(SUMPRODUCT(--($E$9:$E$28&lt;=CA$33),--($B$9:$B$28=$J$97),--($F$9:$F$28&gt;=CA$33),--($C$9:$C$28=$AW105),$H$9:$H$28,AN$9:AN$28),VLOOKUP($AW105,'6. Patients'!$C$78:$AQ$107,COLUMNS('6. Patients'!$C$9:$G$9),0))</f>
        <v>0</v>
      </c>
      <c r="CB105" s="105">
        <f>-MIN(SUMPRODUCT(--($E$9:$E$28&lt;=CB$33),--($B$9:$B$28=$J$97),--($F$9:$F$28&gt;=CB$33),--($C$9:$C$28=$AW105),$H$9:$H$28,AO$9:AO$28),VLOOKUP($AW105,'6. Patients'!$C$78:$AQ$107,COLUMNS('6. Patients'!$C$9:$G$9),0))</f>
        <v>0</v>
      </c>
      <c r="CC105" s="105">
        <f>-MIN(SUMPRODUCT(--($E$9:$E$28&lt;=CC$33),--($B$9:$B$28=$J$97),--($F$9:$F$28&gt;=CC$33),--($C$9:$C$28=$AW105),$H$9:$H$28,AP$9:AP$28),VLOOKUP($AW105,'6. Patients'!$C$78:$AQ$107,COLUMNS('6. Patients'!$C$9:$G$9),0))</f>
        <v>0</v>
      </c>
      <c r="CD105" s="105">
        <f>-MIN(SUMPRODUCT(--($E$9:$E$28&lt;=CD$33),--($B$9:$B$28=$J$97),--($F$9:$F$28&gt;=CD$33),--($C$9:$C$28=$AW105),$H$9:$H$28,AQ$9:AQ$28),VLOOKUP($AW105,'6. Patients'!$C$78:$AQ$107,COLUMNS('6. Patients'!$C$9:$G$9),0))</f>
        <v>0</v>
      </c>
      <c r="CE105" s="105">
        <f>-MIN(SUMPRODUCT(--($E$9:$E$28&lt;=CE$33),--($B$9:$B$28=$J$97),--($F$9:$F$28&gt;=CE$33),--($C$9:$C$28=$AW105),$H$9:$H$28,AR$9:AR$28),VLOOKUP($AW105,'6. Patients'!$C$78:$AQ$107,COLUMNS('6. Patients'!$C$9:$G$9),0))</f>
        <v>0</v>
      </c>
      <c r="CF105" s="105">
        <f>-MIN(SUMPRODUCT(--($E$9:$E$28&lt;=CF$33),--($B$9:$B$28=$J$97),--($F$9:$F$28&gt;=CF$33),--($C$9:$C$28=$AW105),$H$9:$H$28,AS$9:AS$28),VLOOKUP($AW105,'6. Patients'!$C$78:$AQ$107,COLUMNS('6. Patients'!$C$9:$G$9),0))</f>
        <v>0</v>
      </c>
      <c r="CG105" s="105">
        <f>-MIN(SUMPRODUCT(--($E$9:$E$28&lt;=CG$33),--($B$9:$B$28=$J$97),--($F$9:$F$28&gt;=CG$33),--($C$9:$C$28=$AW105),$H$9:$H$28,AT$9:AT$28),VLOOKUP($AW105,'6. Patients'!$C$78:$AQ$107,COLUMNS('6. Patients'!$C$9:$G$9),0))</f>
        <v>0</v>
      </c>
      <c r="CI105" s="16" t="str">
        <f t="shared" si="166"/>
        <v/>
      </c>
      <c r="CJ105" s="105">
        <f t="shared" si="167"/>
        <v>0</v>
      </c>
      <c r="CK105" s="105">
        <f t="shared" si="168"/>
        <v>0</v>
      </c>
      <c r="CL105" s="105">
        <f t="shared" si="169"/>
        <v>0</v>
      </c>
      <c r="CM105" s="105">
        <f t="shared" si="170"/>
        <v>0</v>
      </c>
      <c r="CN105" s="105">
        <f t="shared" si="171"/>
        <v>0</v>
      </c>
      <c r="CO105" s="105">
        <f t="shared" si="172"/>
        <v>0</v>
      </c>
      <c r="CP105" s="105">
        <f t="shared" si="173"/>
        <v>0</v>
      </c>
      <c r="CQ105" s="105">
        <f t="shared" si="174"/>
        <v>0</v>
      </c>
      <c r="CR105" s="105">
        <f t="shared" si="175"/>
        <v>0</v>
      </c>
      <c r="CS105" s="105">
        <f t="shared" si="176"/>
        <v>0</v>
      </c>
      <c r="CT105" s="105">
        <f t="shared" si="177"/>
        <v>0</v>
      </c>
      <c r="CU105" s="105">
        <f t="shared" si="178"/>
        <v>0</v>
      </c>
      <c r="CV105" s="105">
        <f t="shared" si="179"/>
        <v>0</v>
      </c>
      <c r="CW105" s="105">
        <f t="shared" si="180"/>
        <v>0</v>
      </c>
      <c r="CX105" s="105">
        <f t="shared" si="181"/>
        <v>0</v>
      </c>
      <c r="CY105" s="105">
        <f t="shared" si="182"/>
        <v>0</v>
      </c>
      <c r="CZ105" s="105">
        <f t="shared" si="183"/>
        <v>0</v>
      </c>
      <c r="DA105" s="105">
        <f t="shared" si="184"/>
        <v>0</v>
      </c>
      <c r="DB105" s="105">
        <f t="shared" si="185"/>
        <v>0</v>
      </c>
      <c r="DC105" s="105">
        <f t="shared" si="186"/>
        <v>0</v>
      </c>
      <c r="DD105" s="105">
        <f t="shared" si="187"/>
        <v>0</v>
      </c>
      <c r="DE105" s="105">
        <f t="shared" si="188"/>
        <v>0</v>
      </c>
      <c r="DF105" s="105">
        <f t="shared" si="189"/>
        <v>0</v>
      </c>
      <c r="DG105" s="105">
        <f t="shared" si="190"/>
        <v>0</v>
      </c>
      <c r="DH105" s="105">
        <f t="shared" si="191"/>
        <v>0</v>
      </c>
      <c r="DI105" s="105">
        <f t="shared" si="192"/>
        <v>0</v>
      </c>
      <c r="DJ105" s="105">
        <f t="shared" si="193"/>
        <v>0</v>
      </c>
      <c r="DK105" s="105">
        <f t="shared" si="194"/>
        <v>0</v>
      </c>
      <c r="DL105" s="105">
        <f t="shared" si="195"/>
        <v>0</v>
      </c>
      <c r="DM105" s="105">
        <f t="shared" si="196"/>
        <v>0</v>
      </c>
      <c r="DN105" s="105">
        <f t="shared" si="197"/>
        <v>0</v>
      </c>
      <c r="DO105" s="105">
        <f t="shared" si="198"/>
        <v>0</v>
      </c>
      <c r="DP105" s="105">
        <f t="shared" si="199"/>
        <v>0</v>
      </c>
      <c r="DQ105" s="105">
        <f t="shared" si="200"/>
        <v>0</v>
      </c>
      <c r="DR105" s="105">
        <f t="shared" si="201"/>
        <v>0</v>
      </c>
      <c r="DS105" s="105">
        <f t="shared" si="202"/>
        <v>0</v>
      </c>
    </row>
    <row r="106" spans="10:123" x14ac:dyDescent="0.3">
      <c r="J106" s="16" t="str">
        <f>'6. Patients'!C86</f>
        <v/>
      </c>
      <c r="K106" s="16"/>
      <c r="L106" s="208">
        <f t="shared" si="203"/>
        <v>0</v>
      </c>
      <c r="M106" s="208">
        <f t="shared" si="204"/>
        <v>0</v>
      </c>
      <c r="N106" s="208">
        <f t="shared" si="205"/>
        <v>0</v>
      </c>
      <c r="O106" s="208">
        <f t="shared" si="206"/>
        <v>0</v>
      </c>
      <c r="P106" s="208">
        <f t="shared" si="207"/>
        <v>0</v>
      </c>
      <c r="Q106" s="208">
        <f t="shared" si="208"/>
        <v>0</v>
      </c>
      <c r="R106" s="208">
        <f t="shared" si="209"/>
        <v>0</v>
      </c>
      <c r="S106" s="208">
        <f t="shared" si="210"/>
        <v>0</v>
      </c>
      <c r="T106" s="208">
        <f t="shared" si="211"/>
        <v>0</v>
      </c>
      <c r="U106" s="208">
        <f t="shared" si="212"/>
        <v>0</v>
      </c>
      <c r="V106" s="208">
        <f t="shared" si="213"/>
        <v>0</v>
      </c>
      <c r="W106" s="208">
        <f t="shared" si="214"/>
        <v>0</v>
      </c>
      <c r="X106" s="208">
        <f t="shared" si="215"/>
        <v>0</v>
      </c>
      <c r="Y106" s="208">
        <f t="shared" si="216"/>
        <v>0</v>
      </c>
      <c r="Z106" s="208">
        <f t="shared" si="217"/>
        <v>0</v>
      </c>
      <c r="AA106" s="208">
        <f t="shared" si="218"/>
        <v>0</v>
      </c>
      <c r="AB106" s="208">
        <f t="shared" si="219"/>
        <v>0</v>
      </c>
      <c r="AC106" s="208">
        <f t="shared" si="220"/>
        <v>0</v>
      </c>
      <c r="AD106" s="208">
        <f t="shared" si="221"/>
        <v>0</v>
      </c>
      <c r="AE106" s="208">
        <f t="shared" si="222"/>
        <v>0</v>
      </c>
      <c r="AF106" s="208">
        <f t="shared" si="223"/>
        <v>0</v>
      </c>
      <c r="AG106" s="208">
        <f t="shared" si="224"/>
        <v>0</v>
      </c>
      <c r="AH106" s="208">
        <f t="shared" si="225"/>
        <v>0</v>
      </c>
      <c r="AI106" s="208">
        <f t="shared" si="226"/>
        <v>0</v>
      </c>
      <c r="AJ106" s="208">
        <f t="shared" si="227"/>
        <v>0</v>
      </c>
      <c r="AK106" s="208">
        <f t="shared" si="228"/>
        <v>0</v>
      </c>
      <c r="AL106" s="208">
        <f t="shared" si="229"/>
        <v>0</v>
      </c>
      <c r="AM106" s="208">
        <f t="shared" si="230"/>
        <v>0</v>
      </c>
      <c r="AN106" s="208">
        <f t="shared" si="231"/>
        <v>0</v>
      </c>
      <c r="AO106" s="208">
        <f t="shared" si="232"/>
        <v>0</v>
      </c>
      <c r="AP106" s="208">
        <f t="shared" si="233"/>
        <v>0</v>
      </c>
      <c r="AQ106" s="208">
        <f t="shared" si="234"/>
        <v>0</v>
      </c>
      <c r="AR106" s="208">
        <f t="shared" si="235"/>
        <v>0</v>
      </c>
      <c r="AS106" s="208">
        <f t="shared" si="236"/>
        <v>0</v>
      </c>
      <c r="AT106" s="208">
        <f t="shared" si="237"/>
        <v>0</v>
      </c>
      <c r="AU106" s="208">
        <f t="shared" si="238"/>
        <v>0</v>
      </c>
      <c r="AW106" s="16" t="str">
        <f t="shared" si="165"/>
        <v/>
      </c>
      <c r="AX106" s="105">
        <f>-MIN(SUMPRODUCT(--($E$9:$E$28&lt;=AX$33),--($B$9:$B$28=$J$97),--($F$9:$F$28&gt;=AX$33),--($C$9:$C$28=$AW106),$H$9:$H$28,K$9:K$28),VLOOKUP($AW106,'6. Patients'!$C$78:$AQ$107,COLUMNS('6. Patients'!$C$9:$G$9),0))</f>
        <v>0</v>
      </c>
      <c r="AY106" s="105">
        <f>-MIN(SUMPRODUCT(--($E$9:$E$28&lt;=AY$33),--($B$9:$B$28=$J$97),--($F$9:$F$28&gt;=AY$33),--($C$9:$C$28=$AW106),$H$9:$H$28,L$9:L$28),VLOOKUP($AW106,'6. Patients'!$C$78:$AQ$107,COLUMNS('6. Patients'!$C$9:$G$9),0))</f>
        <v>0</v>
      </c>
      <c r="AZ106" s="105">
        <f>-MIN(SUMPRODUCT(--($E$9:$E$28&lt;=AZ$33),--($B$9:$B$28=$J$97),--($F$9:$F$28&gt;=AZ$33),--($C$9:$C$28=$AW106),$H$9:$H$28,M$9:M$28),VLOOKUP($AW106,'6. Patients'!$C$78:$AQ$107,COLUMNS('6. Patients'!$C$9:$G$9),0))</f>
        <v>0</v>
      </c>
      <c r="BA106" s="105">
        <f>-MIN(SUMPRODUCT(--($E$9:$E$28&lt;=BA$33),--($B$9:$B$28=$J$97),--($F$9:$F$28&gt;=BA$33),--($C$9:$C$28=$AW106),$H$9:$H$28,N$9:N$28),VLOOKUP($AW106,'6. Patients'!$C$78:$AQ$107,COLUMNS('6. Patients'!$C$9:$G$9),0))</f>
        <v>0</v>
      </c>
      <c r="BB106" s="105">
        <f>-MIN(SUMPRODUCT(--($E$9:$E$28&lt;=BB$33),--($B$9:$B$28=$J$97),--($F$9:$F$28&gt;=BB$33),--($C$9:$C$28=$AW106),$H$9:$H$28,O$9:O$28),VLOOKUP($AW106,'6. Patients'!$C$78:$AQ$107,COLUMNS('6. Patients'!$C$9:$G$9),0))</f>
        <v>0</v>
      </c>
      <c r="BC106" s="105">
        <f>-MIN(SUMPRODUCT(--($E$9:$E$28&lt;=BC$33),--($B$9:$B$28=$J$97),--($F$9:$F$28&gt;=BC$33),--($C$9:$C$28=$AW106),$H$9:$H$28,P$9:P$28),VLOOKUP($AW106,'6. Patients'!$C$78:$AQ$107,COLUMNS('6. Patients'!$C$9:$G$9),0))</f>
        <v>0</v>
      </c>
      <c r="BD106" s="105">
        <f>-MIN(SUMPRODUCT(--($E$9:$E$28&lt;=BD$33),--($B$9:$B$28=$J$97),--($F$9:$F$28&gt;=BD$33),--($C$9:$C$28=$AW106),$H$9:$H$28,Q$9:Q$28),VLOOKUP($AW106,'6. Patients'!$C$78:$AQ$107,COLUMNS('6. Patients'!$C$9:$G$9),0))</f>
        <v>0</v>
      </c>
      <c r="BE106" s="105">
        <f>-MIN(SUMPRODUCT(--($E$9:$E$28&lt;=BE$33),--($B$9:$B$28=$J$97),--($F$9:$F$28&gt;=BE$33),--($C$9:$C$28=$AW106),$H$9:$H$28,R$9:R$28),VLOOKUP($AW106,'6. Patients'!$C$78:$AQ$107,COLUMNS('6. Patients'!$C$9:$G$9),0))</f>
        <v>0</v>
      </c>
      <c r="BF106" s="105">
        <f>-MIN(SUMPRODUCT(--($E$9:$E$28&lt;=BF$33),--($B$9:$B$28=$J$97),--($F$9:$F$28&gt;=BF$33),--($C$9:$C$28=$AW106),$H$9:$H$28,S$9:S$28),VLOOKUP($AW106,'6. Patients'!$C$78:$AQ$107,COLUMNS('6. Patients'!$C$9:$G$9),0))</f>
        <v>0</v>
      </c>
      <c r="BG106" s="105">
        <f>-MIN(SUMPRODUCT(--($E$9:$E$28&lt;=BG$33),--($B$9:$B$28=$J$97),--($F$9:$F$28&gt;=BG$33),--($C$9:$C$28=$AW106),$H$9:$H$28,T$9:T$28),VLOOKUP($AW106,'6. Patients'!$C$78:$AQ$107,COLUMNS('6. Patients'!$C$9:$G$9),0))</f>
        <v>0</v>
      </c>
      <c r="BH106" s="105">
        <f>-MIN(SUMPRODUCT(--($E$9:$E$28&lt;=BH$33),--($B$9:$B$28=$J$97),--($F$9:$F$28&gt;=BH$33),--($C$9:$C$28=$AW106),$H$9:$H$28,U$9:U$28),VLOOKUP($AW106,'6. Patients'!$C$78:$AQ$107,COLUMNS('6. Patients'!$C$9:$G$9),0))</f>
        <v>0</v>
      </c>
      <c r="BI106" s="105">
        <f>-MIN(SUMPRODUCT(--($E$9:$E$28&lt;=BI$33),--($B$9:$B$28=$J$97),--($F$9:$F$28&gt;=BI$33),--($C$9:$C$28=$AW106),$H$9:$H$28,V$9:V$28),VLOOKUP($AW106,'6. Patients'!$C$78:$AQ$107,COLUMNS('6. Patients'!$C$9:$G$9),0))</f>
        <v>0</v>
      </c>
      <c r="BJ106" s="105">
        <f>-MIN(SUMPRODUCT(--($E$9:$E$28&lt;=BJ$33),--($B$9:$B$28=$J$97),--($F$9:$F$28&gt;=BJ$33),--($C$9:$C$28=$AW106),$H$9:$H$28,W$9:W$28),VLOOKUP($AW106,'6. Patients'!$C$78:$AQ$107,COLUMNS('6. Patients'!$C$9:$G$9),0))</f>
        <v>0</v>
      </c>
      <c r="BK106" s="105">
        <f>-MIN(SUMPRODUCT(--($E$9:$E$28&lt;=BK$33),--($B$9:$B$28=$J$97),--($F$9:$F$28&gt;=BK$33),--($C$9:$C$28=$AW106),$H$9:$H$28,X$9:X$28),VLOOKUP($AW106,'6. Patients'!$C$78:$AQ$107,COLUMNS('6. Patients'!$C$9:$G$9),0))</f>
        <v>0</v>
      </c>
      <c r="BL106" s="105">
        <f>-MIN(SUMPRODUCT(--($E$9:$E$28&lt;=BL$33),--($B$9:$B$28=$J$97),--($F$9:$F$28&gt;=BL$33),--($C$9:$C$28=$AW106),$H$9:$H$28,Y$9:Y$28),VLOOKUP($AW106,'6. Patients'!$C$78:$AQ$107,COLUMNS('6. Patients'!$C$9:$G$9),0))</f>
        <v>0</v>
      </c>
      <c r="BM106" s="105">
        <f>-MIN(SUMPRODUCT(--($E$9:$E$28&lt;=BM$33),--($B$9:$B$28=$J$97),--($F$9:$F$28&gt;=BM$33),--($C$9:$C$28=$AW106),$H$9:$H$28,Z$9:Z$28),VLOOKUP($AW106,'6. Patients'!$C$78:$AQ$107,COLUMNS('6. Patients'!$C$9:$G$9),0))</f>
        <v>0</v>
      </c>
      <c r="BN106" s="105">
        <f>-MIN(SUMPRODUCT(--($E$9:$E$28&lt;=BN$33),--($B$9:$B$28=$J$97),--($F$9:$F$28&gt;=BN$33),--($C$9:$C$28=$AW106),$H$9:$H$28,AA$9:AA$28),VLOOKUP($AW106,'6. Patients'!$C$78:$AQ$107,COLUMNS('6. Patients'!$C$9:$G$9),0))</f>
        <v>0</v>
      </c>
      <c r="BO106" s="105">
        <f>-MIN(SUMPRODUCT(--($E$9:$E$28&lt;=BO$33),--($B$9:$B$28=$J$97),--($F$9:$F$28&gt;=BO$33),--($C$9:$C$28=$AW106),$H$9:$H$28,AB$9:AB$28),VLOOKUP($AW106,'6. Patients'!$C$78:$AQ$107,COLUMNS('6. Patients'!$C$9:$G$9),0))</f>
        <v>0</v>
      </c>
      <c r="BP106" s="105">
        <f>-MIN(SUMPRODUCT(--($E$9:$E$28&lt;=BP$33),--($B$9:$B$28=$J$97),--($F$9:$F$28&gt;=BP$33),--($C$9:$C$28=$AW106),$H$9:$H$28,AC$9:AC$28),VLOOKUP($AW106,'6. Patients'!$C$78:$AQ$107,COLUMNS('6. Patients'!$C$9:$G$9),0))</f>
        <v>0</v>
      </c>
      <c r="BQ106" s="105">
        <f>-MIN(SUMPRODUCT(--($E$9:$E$28&lt;=BQ$33),--($B$9:$B$28=$J$97),--($F$9:$F$28&gt;=BQ$33),--($C$9:$C$28=$AW106),$H$9:$H$28,AD$9:AD$28),VLOOKUP($AW106,'6. Patients'!$C$78:$AQ$107,COLUMNS('6. Patients'!$C$9:$G$9),0))</f>
        <v>0</v>
      </c>
      <c r="BR106" s="105">
        <f>-MIN(SUMPRODUCT(--($E$9:$E$28&lt;=BR$33),--($B$9:$B$28=$J$97),--($F$9:$F$28&gt;=BR$33),--($C$9:$C$28=$AW106),$H$9:$H$28,AE$9:AE$28),VLOOKUP($AW106,'6. Patients'!$C$78:$AQ$107,COLUMNS('6. Patients'!$C$9:$G$9),0))</f>
        <v>0</v>
      </c>
      <c r="BS106" s="105">
        <f>-MIN(SUMPRODUCT(--($E$9:$E$28&lt;=BS$33),--($B$9:$B$28=$J$97),--($F$9:$F$28&gt;=BS$33),--($C$9:$C$28=$AW106),$H$9:$H$28,AF$9:AF$28),VLOOKUP($AW106,'6. Patients'!$C$78:$AQ$107,COLUMNS('6. Patients'!$C$9:$G$9),0))</f>
        <v>0</v>
      </c>
      <c r="BT106" s="105">
        <f>-MIN(SUMPRODUCT(--($E$9:$E$28&lt;=BT$33),--($B$9:$B$28=$J$97),--($F$9:$F$28&gt;=BT$33),--($C$9:$C$28=$AW106),$H$9:$H$28,AG$9:AG$28),VLOOKUP($AW106,'6. Patients'!$C$78:$AQ$107,COLUMNS('6. Patients'!$C$9:$G$9),0))</f>
        <v>0</v>
      </c>
      <c r="BU106" s="105">
        <f>-MIN(SUMPRODUCT(--($E$9:$E$28&lt;=BU$33),--($B$9:$B$28=$J$97),--($F$9:$F$28&gt;=BU$33),--($C$9:$C$28=$AW106),$H$9:$H$28,AH$9:AH$28),VLOOKUP($AW106,'6. Patients'!$C$78:$AQ$107,COLUMNS('6. Patients'!$C$9:$G$9),0))</f>
        <v>0</v>
      </c>
      <c r="BV106" s="105">
        <f>-MIN(SUMPRODUCT(--($E$9:$E$28&lt;=BV$33),--($B$9:$B$28=$J$97),--($F$9:$F$28&gt;=BV$33),--($C$9:$C$28=$AW106),$H$9:$H$28,AI$9:AI$28),VLOOKUP($AW106,'6. Patients'!$C$78:$AQ$107,COLUMNS('6. Patients'!$C$9:$G$9),0))</f>
        <v>0</v>
      </c>
      <c r="BW106" s="105">
        <f>-MIN(SUMPRODUCT(--($E$9:$E$28&lt;=BW$33),--($B$9:$B$28=$J$97),--($F$9:$F$28&gt;=BW$33),--($C$9:$C$28=$AW106),$H$9:$H$28,AJ$9:AJ$28),VLOOKUP($AW106,'6. Patients'!$C$78:$AQ$107,COLUMNS('6. Patients'!$C$9:$G$9),0))</f>
        <v>0</v>
      </c>
      <c r="BX106" s="105">
        <f>-MIN(SUMPRODUCT(--($E$9:$E$28&lt;=BX$33),--($B$9:$B$28=$J$97),--($F$9:$F$28&gt;=BX$33),--($C$9:$C$28=$AW106),$H$9:$H$28,AK$9:AK$28),VLOOKUP($AW106,'6. Patients'!$C$78:$AQ$107,COLUMNS('6. Patients'!$C$9:$G$9),0))</f>
        <v>0</v>
      </c>
      <c r="BY106" s="105">
        <f>-MIN(SUMPRODUCT(--($E$9:$E$28&lt;=BY$33),--($B$9:$B$28=$J$97),--($F$9:$F$28&gt;=BY$33),--($C$9:$C$28=$AW106),$H$9:$H$28,AL$9:AL$28),VLOOKUP($AW106,'6. Patients'!$C$78:$AQ$107,COLUMNS('6. Patients'!$C$9:$G$9),0))</f>
        <v>0</v>
      </c>
      <c r="BZ106" s="105">
        <f>-MIN(SUMPRODUCT(--($E$9:$E$28&lt;=BZ$33),--($B$9:$B$28=$J$97),--($F$9:$F$28&gt;=BZ$33),--($C$9:$C$28=$AW106),$H$9:$H$28,AM$9:AM$28),VLOOKUP($AW106,'6. Patients'!$C$78:$AQ$107,COLUMNS('6. Patients'!$C$9:$G$9),0))</f>
        <v>0</v>
      </c>
      <c r="CA106" s="105">
        <f>-MIN(SUMPRODUCT(--($E$9:$E$28&lt;=CA$33),--($B$9:$B$28=$J$97),--($F$9:$F$28&gt;=CA$33),--($C$9:$C$28=$AW106),$H$9:$H$28,AN$9:AN$28),VLOOKUP($AW106,'6. Patients'!$C$78:$AQ$107,COLUMNS('6. Patients'!$C$9:$G$9),0))</f>
        <v>0</v>
      </c>
      <c r="CB106" s="105">
        <f>-MIN(SUMPRODUCT(--($E$9:$E$28&lt;=CB$33),--($B$9:$B$28=$J$97),--($F$9:$F$28&gt;=CB$33),--($C$9:$C$28=$AW106),$H$9:$H$28,AO$9:AO$28),VLOOKUP($AW106,'6. Patients'!$C$78:$AQ$107,COLUMNS('6. Patients'!$C$9:$G$9),0))</f>
        <v>0</v>
      </c>
      <c r="CC106" s="105">
        <f>-MIN(SUMPRODUCT(--($E$9:$E$28&lt;=CC$33),--($B$9:$B$28=$J$97),--($F$9:$F$28&gt;=CC$33),--($C$9:$C$28=$AW106),$H$9:$H$28,AP$9:AP$28),VLOOKUP($AW106,'6. Patients'!$C$78:$AQ$107,COLUMNS('6. Patients'!$C$9:$G$9),0))</f>
        <v>0</v>
      </c>
      <c r="CD106" s="105">
        <f>-MIN(SUMPRODUCT(--($E$9:$E$28&lt;=CD$33),--($B$9:$B$28=$J$97),--($F$9:$F$28&gt;=CD$33),--($C$9:$C$28=$AW106),$H$9:$H$28,AQ$9:AQ$28),VLOOKUP($AW106,'6. Patients'!$C$78:$AQ$107,COLUMNS('6. Patients'!$C$9:$G$9),0))</f>
        <v>0</v>
      </c>
      <c r="CE106" s="105">
        <f>-MIN(SUMPRODUCT(--($E$9:$E$28&lt;=CE$33),--($B$9:$B$28=$J$97),--($F$9:$F$28&gt;=CE$33),--($C$9:$C$28=$AW106),$H$9:$H$28,AR$9:AR$28),VLOOKUP($AW106,'6. Patients'!$C$78:$AQ$107,COLUMNS('6. Patients'!$C$9:$G$9),0))</f>
        <v>0</v>
      </c>
      <c r="CF106" s="105">
        <f>-MIN(SUMPRODUCT(--($E$9:$E$28&lt;=CF$33),--($B$9:$B$28=$J$97),--($F$9:$F$28&gt;=CF$33),--($C$9:$C$28=$AW106),$H$9:$H$28,AS$9:AS$28),VLOOKUP($AW106,'6. Patients'!$C$78:$AQ$107,COLUMNS('6. Patients'!$C$9:$G$9),0))</f>
        <v>0</v>
      </c>
      <c r="CG106" s="105">
        <f>-MIN(SUMPRODUCT(--($E$9:$E$28&lt;=CG$33),--($B$9:$B$28=$J$97),--($F$9:$F$28&gt;=CG$33),--($C$9:$C$28=$AW106),$H$9:$H$28,AT$9:AT$28),VLOOKUP($AW106,'6. Patients'!$C$78:$AQ$107,COLUMNS('6. Patients'!$C$9:$G$9),0))</f>
        <v>0</v>
      </c>
      <c r="CI106" s="16" t="str">
        <f t="shared" si="166"/>
        <v/>
      </c>
      <c r="CJ106" s="105">
        <f t="shared" si="167"/>
        <v>0</v>
      </c>
      <c r="CK106" s="105">
        <f t="shared" si="168"/>
        <v>0</v>
      </c>
      <c r="CL106" s="105">
        <f t="shared" si="169"/>
        <v>0</v>
      </c>
      <c r="CM106" s="105">
        <f t="shared" si="170"/>
        <v>0</v>
      </c>
      <c r="CN106" s="105">
        <f t="shared" si="171"/>
        <v>0</v>
      </c>
      <c r="CO106" s="105">
        <f t="shared" si="172"/>
        <v>0</v>
      </c>
      <c r="CP106" s="105">
        <f t="shared" si="173"/>
        <v>0</v>
      </c>
      <c r="CQ106" s="105">
        <f t="shared" si="174"/>
        <v>0</v>
      </c>
      <c r="CR106" s="105">
        <f t="shared" si="175"/>
        <v>0</v>
      </c>
      <c r="CS106" s="105">
        <f t="shared" si="176"/>
        <v>0</v>
      </c>
      <c r="CT106" s="105">
        <f t="shared" si="177"/>
        <v>0</v>
      </c>
      <c r="CU106" s="105">
        <f t="shared" si="178"/>
        <v>0</v>
      </c>
      <c r="CV106" s="105">
        <f t="shared" si="179"/>
        <v>0</v>
      </c>
      <c r="CW106" s="105">
        <f t="shared" si="180"/>
        <v>0</v>
      </c>
      <c r="CX106" s="105">
        <f t="shared" si="181"/>
        <v>0</v>
      </c>
      <c r="CY106" s="105">
        <f t="shared" si="182"/>
        <v>0</v>
      </c>
      <c r="CZ106" s="105">
        <f t="shared" si="183"/>
        <v>0</v>
      </c>
      <c r="DA106" s="105">
        <f t="shared" si="184"/>
        <v>0</v>
      </c>
      <c r="DB106" s="105">
        <f t="shared" si="185"/>
        <v>0</v>
      </c>
      <c r="DC106" s="105">
        <f t="shared" si="186"/>
        <v>0</v>
      </c>
      <c r="DD106" s="105">
        <f t="shared" si="187"/>
        <v>0</v>
      </c>
      <c r="DE106" s="105">
        <f t="shared" si="188"/>
        <v>0</v>
      </c>
      <c r="DF106" s="105">
        <f t="shared" si="189"/>
        <v>0</v>
      </c>
      <c r="DG106" s="105">
        <f t="shared" si="190"/>
        <v>0</v>
      </c>
      <c r="DH106" s="105">
        <f t="shared" si="191"/>
        <v>0</v>
      </c>
      <c r="DI106" s="105">
        <f t="shared" si="192"/>
        <v>0</v>
      </c>
      <c r="DJ106" s="105">
        <f t="shared" si="193"/>
        <v>0</v>
      </c>
      <c r="DK106" s="105">
        <f t="shared" si="194"/>
        <v>0</v>
      </c>
      <c r="DL106" s="105">
        <f t="shared" si="195"/>
        <v>0</v>
      </c>
      <c r="DM106" s="105">
        <f t="shared" si="196"/>
        <v>0</v>
      </c>
      <c r="DN106" s="105">
        <f t="shared" si="197"/>
        <v>0</v>
      </c>
      <c r="DO106" s="105">
        <f t="shared" si="198"/>
        <v>0</v>
      </c>
      <c r="DP106" s="105">
        <f t="shared" si="199"/>
        <v>0</v>
      </c>
      <c r="DQ106" s="105">
        <f t="shared" si="200"/>
        <v>0</v>
      </c>
      <c r="DR106" s="105">
        <f t="shared" si="201"/>
        <v>0</v>
      </c>
      <c r="DS106" s="105">
        <f t="shared" si="202"/>
        <v>0</v>
      </c>
    </row>
    <row r="107" spans="10:123" x14ac:dyDescent="0.3">
      <c r="J107" s="16" t="str">
        <f>'6. Patients'!C87</f>
        <v/>
      </c>
      <c r="K107" s="16"/>
      <c r="L107" s="208">
        <f t="shared" si="203"/>
        <v>0</v>
      </c>
      <c r="M107" s="208">
        <f t="shared" si="204"/>
        <v>0</v>
      </c>
      <c r="N107" s="208">
        <f t="shared" si="205"/>
        <v>0</v>
      </c>
      <c r="O107" s="208">
        <f t="shared" si="206"/>
        <v>0</v>
      </c>
      <c r="P107" s="208">
        <f t="shared" si="207"/>
        <v>0</v>
      </c>
      <c r="Q107" s="208">
        <f t="shared" si="208"/>
        <v>0</v>
      </c>
      <c r="R107" s="208">
        <f t="shared" si="209"/>
        <v>0</v>
      </c>
      <c r="S107" s="208">
        <f t="shared" si="210"/>
        <v>0</v>
      </c>
      <c r="T107" s="208">
        <f t="shared" si="211"/>
        <v>0</v>
      </c>
      <c r="U107" s="208">
        <f t="shared" si="212"/>
        <v>0</v>
      </c>
      <c r="V107" s="208">
        <f t="shared" si="213"/>
        <v>0</v>
      </c>
      <c r="W107" s="208">
        <f t="shared" si="214"/>
        <v>0</v>
      </c>
      <c r="X107" s="208">
        <f t="shared" si="215"/>
        <v>0</v>
      </c>
      <c r="Y107" s="208">
        <f t="shared" si="216"/>
        <v>0</v>
      </c>
      <c r="Z107" s="208">
        <f t="shared" si="217"/>
        <v>0</v>
      </c>
      <c r="AA107" s="208">
        <f t="shared" si="218"/>
        <v>0</v>
      </c>
      <c r="AB107" s="208">
        <f t="shared" si="219"/>
        <v>0</v>
      </c>
      <c r="AC107" s="208">
        <f t="shared" si="220"/>
        <v>0</v>
      </c>
      <c r="AD107" s="208">
        <f t="shared" si="221"/>
        <v>0</v>
      </c>
      <c r="AE107" s="208">
        <f t="shared" si="222"/>
        <v>0</v>
      </c>
      <c r="AF107" s="208">
        <f t="shared" si="223"/>
        <v>0</v>
      </c>
      <c r="AG107" s="208">
        <f t="shared" si="224"/>
        <v>0</v>
      </c>
      <c r="AH107" s="208">
        <f t="shared" si="225"/>
        <v>0</v>
      </c>
      <c r="AI107" s="208">
        <f t="shared" si="226"/>
        <v>0</v>
      </c>
      <c r="AJ107" s="208">
        <f t="shared" si="227"/>
        <v>0</v>
      </c>
      <c r="AK107" s="208">
        <f t="shared" si="228"/>
        <v>0</v>
      </c>
      <c r="AL107" s="208">
        <f t="shared" si="229"/>
        <v>0</v>
      </c>
      <c r="AM107" s="208">
        <f t="shared" si="230"/>
        <v>0</v>
      </c>
      <c r="AN107" s="208">
        <f t="shared" si="231"/>
        <v>0</v>
      </c>
      <c r="AO107" s="208">
        <f t="shared" si="232"/>
        <v>0</v>
      </c>
      <c r="AP107" s="208">
        <f t="shared" si="233"/>
        <v>0</v>
      </c>
      <c r="AQ107" s="208">
        <f t="shared" si="234"/>
        <v>0</v>
      </c>
      <c r="AR107" s="208">
        <f t="shared" si="235"/>
        <v>0</v>
      </c>
      <c r="AS107" s="208">
        <f t="shared" si="236"/>
        <v>0</v>
      </c>
      <c r="AT107" s="208">
        <f t="shared" si="237"/>
        <v>0</v>
      </c>
      <c r="AU107" s="208">
        <f t="shared" si="238"/>
        <v>0</v>
      </c>
      <c r="AW107" s="16" t="str">
        <f t="shared" si="165"/>
        <v/>
      </c>
      <c r="AX107" s="105">
        <f>-MIN(SUMPRODUCT(--($E$9:$E$28&lt;=AX$33),--($B$9:$B$28=$J$97),--($F$9:$F$28&gt;=AX$33),--($C$9:$C$28=$AW107),$H$9:$H$28,K$9:K$28),VLOOKUP($AW107,'6. Patients'!$C$78:$AQ$107,COLUMNS('6. Patients'!$C$9:$G$9),0))</f>
        <v>0</v>
      </c>
      <c r="AY107" s="105">
        <f>-MIN(SUMPRODUCT(--($E$9:$E$28&lt;=AY$33),--($B$9:$B$28=$J$97),--($F$9:$F$28&gt;=AY$33),--($C$9:$C$28=$AW107),$H$9:$H$28,L$9:L$28),VLOOKUP($AW107,'6. Patients'!$C$78:$AQ$107,COLUMNS('6. Patients'!$C$9:$G$9),0))</f>
        <v>0</v>
      </c>
      <c r="AZ107" s="105">
        <f>-MIN(SUMPRODUCT(--($E$9:$E$28&lt;=AZ$33),--($B$9:$B$28=$J$97),--($F$9:$F$28&gt;=AZ$33),--($C$9:$C$28=$AW107),$H$9:$H$28,M$9:M$28),VLOOKUP($AW107,'6. Patients'!$C$78:$AQ$107,COLUMNS('6. Patients'!$C$9:$G$9),0))</f>
        <v>0</v>
      </c>
      <c r="BA107" s="105">
        <f>-MIN(SUMPRODUCT(--($E$9:$E$28&lt;=BA$33),--($B$9:$B$28=$J$97),--($F$9:$F$28&gt;=BA$33),--($C$9:$C$28=$AW107),$H$9:$H$28,N$9:N$28),VLOOKUP($AW107,'6. Patients'!$C$78:$AQ$107,COLUMNS('6. Patients'!$C$9:$G$9),0))</f>
        <v>0</v>
      </c>
      <c r="BB107" s="105">
        <f>-MIN(SUMPRODUCT(--($E$9:$E$28&lt;=BB$33),--($B$9:$B$28=$J$97),--($F$9:$F$28&gt;=BB$33),--($C$9:$C$28=$AW107),$H$9:$H$28,O$9:O$28),VLOOKUP($AW107,'6. Patients'!$C$78:$AQ$107,COLUMNS('6. Patients'!$C$9:$G$9),0))</f>
        <v>0</v>
      </c>
      <c r="BC107" s="105">
        <f>-MIN(SUMPRODUCT(--($E$9:$E$28&lt;=BC$33),--($B$9:$B$28=$J$97),--($F$9:$F$28&gt;=BC$33),--($C$9:$C$28=$AW107),$H$9:$H$28,P$9:P$28),VLOOKUP($AW107,'6. Patients'!$C$78:$AQ$107,COLUMNS('6. Patients'!$C$9:$G$9),0))</f>
        <v>0</v>
      </c>
      <c r="BD107" s="105">
        <f>-MIN(SUMPRODUCT(--($E$9:$E$28&lt;=BD$33),--($B$9:$B$28=$J$97),--($F$9:$F$28&gt;=BD$33),--($C$9:$C$28=$AW107),$H$9:$H$28,Q$9:Q$28),VLOOKUP($AW107,'6. Patients'!$C$78:$AQ$107,COLUMNS('6. Patients'!$C$9:$G$9),0))</f>
        <v>0</v>
      </c>
      <c r="BE107" s="105">
        <f>-MIN(SUMPRODUCT(--($E$9:$E$28&lt;=BE$33),--($B$9:$B$28=$J$97),--($F$9:$F$28&gt;=BE$33),--($C$9:$C$28=$AW107),$H$9:$H$28,R$9:R$28),VLOOKUP($AW107,'6. Patients'!$C$78:$AQ$107,COLUMNS('6. Patients'!$C$9:$G$9),0))</f>
        <v>0</v>
      </c>
      <c r="BF107" s="105">
        <f>-MIN(SUMPRODUCT(--($E$9:$E$28&lt;=BF$33),--($B$9:$B$28=$J$97),--($F$9:$F$28&gt;=BF$33),--($C$9:$C$28=$AW107),$H$9:$H$28,S$9:S$28),VLOOKUP($AW107,'6. Patients'!$C$78:$AQ$107,COLUMNS('6. Patients'!$C$9:$G$9),0))</f>
        <v>0</v>
      </c>
      <c r="BG107" s="105">
        <f>-MIN(SUMPRODUCT(--($E$9:$E$28&lt;=BG$33),--($B$9:$B$28=$J$97),--($F$9:$F$28&gt;=BG$33),--($C$9:$C$28=$AW107),$H$9:$H$28,T$9:T$28),VLOOKUP($AW107,'6. Patients'!$C$78:$AQ$107,COLUMNS('6. Patients'!$C$9:$G$9),0))</f>
        <v>0</v>
      </c>
      <c r="BH107" s="105">
        <f>-MIN(SUMPRODUCT(--($E$9:$E$28&lt;=BH$33),--($B$9:$B$28=$J$97),--($F$9:$F$28&gt;=BH$33),--($C$9:$C$28=$AW107),$H$9:$H$28,U$9:U$28),VLOOKUP($AW107,'6. Patients'!$C$78:$AQ$107,COLUMNS('6. Patients'!$C$9:$G$9),0))</f>
        <v>0</v>
      </c>
      <c r="BI107" s="105">
        <f>-MIN(SUMPRODUCT(--($E$9:$E$28&lt;=BI$33),--($B$9:$B$28=$J$97),--($F$9:$F$28&gt;=BI$33),--($C$9:$C$28=$AW107),$H$9:$H$28,V$9:V$28),VLOOKUP($AW107,'6. Patients'!$C$78:$AQ$107,COLUMNS('6. Patients'!$C$9:$G$9),0))</f>
        <v>0</v>
      </c>
      <c r="BJ107" s="105">
        <f>-MIN(SUMPRODUCT(--($E$9:$E$28&lt;=BJ$33),--($B$9:$B$28=$J$97),--($F$9:$F$28&gt;=BJ$33),--($C$9:$C$28=$AW107),$H$9:$H$28,W$9:W$28),VLOOKUP($AW107,'6. Patients'!$C$78:$AQ$107,COLUMNS('6. Patients'!$C$9:$G$9),0))</f>
        <v>0</v>
      </c>
      <c r="BK107" s="105">
        <f>-MIN(SUMPRODUCT(--($E$9:$E$28&lt;=BK$33),--($B$9:$B$28=$J$97),--($F$9:$F$28&gt;=BK$33),--($C$9:$C$28=$AW107),$H$9:$H$28,X$9:X$28),VLOOKUP($AW107,'6. Patients'!$C$78:$AQ$107,COLUMNS('6. Patients'!$C$9:$G$9),0))</f>
        <v>0</v>
      </c>
      <c r="BL107" s="105">
        <f>-MIN(SUMPRODUCT(--($E$9:$E$28&lt;=BL$33),--($B$9:$B$28=$J$97),--($F$9:$F$28&gt;=BL$33),--($C$9:$C$28=$AW107),$H$9:$H$28,Y$9:Y$28),VLOOKUP($AW107,'6. Patients'!$C$78:$AQ$107,COLUMNS('6. Patients'!$C$9:$G$9),0))</f>
        <v>0</v>
      </c>
      <c r="BM107" s="105">
        <f>-MIN(SUMPRODUCT(--($E$9:$E$28&lt;=BM$33),--($B$9:$B$28=$J$97),--($F$9:$F$28&gt;=BM$33),--($C$9:$C$28=$AW107),$H$9:$H$28,Z$9:Z$28),VLOOKUP($AW107,'6. Patients'!$C$78:$AQ$107,COLUMNS('6. Patients'!$C$9:$G$9),0))</f>
        <v>0</v>
      </c>
      <c r="BN107" s="105">
        <f>-MIN(SUMPRODUCT(--($E$9:$E$28&lt;=BN$33),--($B$9:$B$28=$J$97),--($F$9:$F$28&gt;=BN$33),--($C$9:$C$28=$AW107),$H$9:$H$28,AA$9:AA$28),VLOOKUP($AW107,'6. Patients'!$C$78:$AQ$107,COLUMNS('6. Patients'!$C$9:$G$9),0))</f>
        <v>0</v>
      </c>
      <c r="BO107" s="105">
        <f>-MIN(SUMPRODUCT(--($E$9:$E$28&lt;=BO$33),--($B$9:$B$28=$J$97),--($F$9:$F$28&gt;=BO$33),--($C$9:$C$28=$AW107),$H$9:$H$28,AB$9:AB$28),VLOOKUP($AW107,'6. Patients'!$C$78:$AQ$107,COLUMNS('6. Patients'!$C$9:$G$9),0))</f>
        <v>0</v>
      </c>
      <c r="BP107" s="105">
        <f>-MIN(SUMPRODUCT(--($E$9:$E$28&lt;=BP$33),--($B$9:$B$28=$J$97),--($F$9:$F$28&gt;=BP$33),--($C$9:$C$28=$AW107),$H$9:$H$28,AC$9:AC$28),VLOOKUP($AW107,'6. Patients'!$C$78:$AQ$107,COLUMNS('6. Patients'!$C$9:$G$9),0))</f>
        <v>0</v>
      </c>
      <c r="BQ107" s="105">
        <f>-MIN(SUMPRODUCT(--($E$9:$E$28&lt;=BQ$33),--($B$9:$B$28=$J$97),--($F$9:$F$28&gt;=BQ$33),--($C$9:$C$28=$AW107),$H$9:$H$28,AD$9:AD$28),VLOOKUP($AW107,'6. Patients'!$C$78:$AQ$107,COLUMNS('6. Patients'!$C$9:$G$9),0))</f>
        <v>0</v>
      </c>
      <c r="BR107" s="105">
        <f>-MIN(SUMPRODUCT(--($E$9:$E$28&lt;=BR$33),--($B$9:$B$28=$J$97),--($F$9:$F$28&gt;=BR$33),--($C$9:$C$28=$AW107),$H$9:$H$28,AE$9:AE$28),VLOOKUP($AW107,'6. Patients'!$C$78:$AQ$107,COLUMNS('6. Patients'!$C$9:$G$9),0))</f>
        <v>0</v>
      </c>
      <c r="BS107" s="105">
        <f>-MIN(SUMPRODUCT(--($E$9:$E$28&lt;=BS$33),--($B$9:$B$28=$J$97),--($F$9:$F$28&gt;=BS$33),--($C$9:$C$28=$AW107),$H$9:$H$28,AF$9:AF$28),VLOOKUP($AW107,'6. Patients'!$C$78:$AQ$107,COLUMNS('6. Patients'!$C$9:$G$9),0))</f>
        <v>0</v>
      </c>
      <c r="BT107" s="105">
        <f>-MIN(SUMPRODUCT(--($E$9:$E$28&lt;=BT$33),--($B$9:$B$28=$J$97),--($F$9:$F$28&gt;=BT$33),--($C$9:$C$28=$AW107),$H$9:$H$28,AG$9:AG$28),VLOOKUP($AW107,'6. Patients'!$C$78:$AQ$107,COLUMNS('6. Patients'!$C$9:$G$9),0))</f>
        <v>0</v>
      </c>
      <c r="BU107" s="105">
        <f>-MIN(SUMPRODUCT(--($E$9:$E$28&lt;=BU$33),--($B$9:$B$28=$J$97),--($F$9:$F$28&gt;=BU$33),--($C$9:$C$28=$AW107),$H$9:$H$28,AH$9:AH$28),VLOOKUP($AW107,'6. Patients'!$C$78:$AQ$107,COLUMNS('6. Patients'!$C$9:$G$9),0))</f>
        <v>0</v>
      </c>
      <c r="BV107" s="105">
        <f>-MIN(SUMPRODUCT(--($E$9:$E$28&lt;=BV$33),--($B$9:$B$28=$J$97),--($F$9:$F$28&gt;=BV$33),--($C$9:$C$28=$AW107),$H$9:$H$28,AI$9:AI$28),VLOOKUP($AW107,'6. Patients'!$C$78:$AQ$107,COLUMNS('6. Patients'!$C$9:$G$9),0))</f>
        <v>0</v>
      </c>
      <c r="BW107" s="105">
        <f>-MIN(SUMPRODUCT(--($E$9:$E$28&lt;=BW$33),--($B$9:$B$28=$J$97),--($F$9:$F$28&gt;=BW$33),--($C$9:$C$28=$AW107),$H$9:$H$28,AJ$9:AJ$28),VLOOKUP($AW107,'6. Patients'!$C$78:$AQ$107,COLUMNS('6. Patients'!$C$9:$G$9),0))</f>
        <v>0</v>
      </c>
      <c r="BX107" s="105">
        <f>-MIN(SUMPRODUCT(--($E$9:$E$28&lt;=BX$33),--($B$9:$B$28=$J$97),--($F$9:$F$28&gt;=BX$33),--($C$9:$C$28=$AW107),$H$9:$H$28,AK$9:AK$28),VLOOKUP($AW107,'6. Patients'!$C$78:$AQ$107,COLUMNS('6. Patients'!$C$9:$G$9),0))</f>
        <v>0</v>
      </c>
      <c r="BY107" s="105">
        <f>-MIN(SUMPRODUCT(--($E$9:$E$28&lt;=BY$33),--($B$9:$B$28=$J$97),--($F$9:$F$28&gt;=BY$33),--($C$9:$C$28=$AW107),$H$9:$H$28,AL$9:AL$28),VLOOKUP($AW107,'6. Patients'!$C$78:$AQ$107,COLUMNS('6. Patients'!$C$9:$G$9),0))</f>
        <v>0</v>
      </c>
      <c r="BZ107" s="105">
        <f>-MIN(SUMPRODUCT(--($E$9:$E$28&lt;=BZ$33),--($B$9:$B$28=$J$97),--($F$9:$F$28&gt;=BZ$33),--($C$9:$C$28=$AW107),$H$9:$H$28,AM$9:AM$28),VLOOKUP($AW107,'6. Patients'!$C$78:$AQ$107,COLUMNS('6. Patients'!$C$9:$G$9),0))</f>
        <v>0</v>
      </c>
      <c r="CA107" s="105">
        <f>-MIN(SUMPRODUCT(--($E$9:$E$28&lt;=CA$33),--($B$9:$B$28=$J$97),--($F$9:$F$28&gt;=CA$33),--($C$9:$C$28=$AW107),$H$9:$H$28,AN$9:AN$28),VLOOKUP($AW107,'6. Patients'!$C$78:$AQ$107,COLUMNS('6. Patients'!$C$9:$G$9),0))</f>
        <v>0</v>
      </c>
      <c r="CB107" s="105">
        <f>-MIN(SUMPRODUCT(--($E$9:$E$28&lt;=CB$33),--($B$9:$B$28=$J$97),--($F$9:$F$28&gt;=CB$33),--($C$9:$C$28=$AW107),$H$9:$H$28,AO$9:AO$28),VLOOKUP($AW107,'6. Patients'!$C$78:$AQ$107,COLUMNS('6. Patients'!$C$9:$G$9),0))</f>
        <v>0</v>
      </c>
      <c r="CC107" s="105">
        <f>-MIN(SUMPRODUCT(--($E$9:$E$28&lt;=CC$33),--($B$9:$B$28=$J$97),--($F$9:$F$28&gt;=CC$33),--($C$9:$C$28=$AW107),$H$9:$H$28,AP$9:AP$28),VLOOKUP($AW107,'6. Patients'!$C$78:$AQ$107,COLUMNS('6. Patients'!$C$9:$G$9),0))</f>
        <v>0</v>
      </c>
      <c r="CD107" s="105">
        <f>-MIN(SUMPRODUCT(--($E$9:$E$28&lt;=CD$33),--($B$9:$B$28=$J$97),--($F$9:$F$28&gt;=CD$33),--($C$9:$C$28=$AW107),$H$9:$H$28,AQ$9:AQ$28),VLOOKUP($AW107,'6. Patients'!$C$78:$AQ$107,COLUMNS('6. Patients'!$C$9:$G$9),0))</f>
        <v>0</v>
      </c>
      <c r="CE107" s="105">
        <f>-MIN(SUMPRODUCT(--($E$9:$E$28&lt;=CE$33),--($B$9:$B$28=$J$97),--($F$9:$F$28&gt;=CE$33),--($C$9:$C$28=$AW107),$H$9:$H$28,AR$9:AR$28),VLOOKUP($AW107,'6. Patients'!$C$78:$AQ$107,COLUMNS('6. Patients'!$C$9:$G$9),0))</f>
        <v>0</v>
      </c>
      <c r="CF107" s="105">
        <f>-MIN(SUMPRODUCT(--($E$9:$E$28&lt;=CF$33),--($B$9:$B$28=$J$97),--($F$9:$F$28&gt;=CF$33),--($C$9:$C$28=$AW107),$H$9:$H$28,AS$9:AS$28),VLOOKUP($AW107,'6. Patients'!$C$78:$AQ$107,COLUMNS('6. Patients'!$C$9:$G$9),0))</f>
        <v>0</v>
      </c>
      <c r="CG107" s="105">
        <f>-MIN(SUMPRODUCT(--($E$9:$E$28&lt;=CG$33),--($B$9:$B$28=$J$97),--($F$9:$F$28&gt;=CG$33),--($C$9:$C$28=$AW107),$H$9:$H$28,AT$9:AT$28),VLOOKUP($AW107,'6. Patients'!$C$78:$AQ$107,COLUMNS('6. Patients'!$C$9:$G$9),0))</f>
        <v>0</v>
      </c>
      <c r="CI107" s="16" t="str">
        <f t="shared" si="166"/>
        <v/>
      </c>
      <c r="CJ107" s="105">
        <f t="shared" si="167"/>
        <v>0</v>
      </c>
      <c r="CK107" s="105">
        <f t="shared" si="168"/>
        <v>0</v>
      </c>
      <c r="CL107" s="105">
        <f t="shared" si="169"/>
        <v>0</v>
      </c>
      <c r="CM107" s="105">
        <f t="shared" si="170"/>
        <v>0</v>
      </c>
      <c r="CN107" s="105">
        <f t="shared" si="171"/>
        <v>0</v>
      </c>
      <c r="CO107" s="105">
        <f t="shared" si="172"/>
        <v>0</v>
      </c>
      <c r="CP107" s="105">
        <f t="shared" si="173"/>
        <v>0</v>
      </c>
      <c r="CQ107" s="105">
        <f t="shared" si="174"/>
        <v>0</v>
      </c>
      <c r="CR107" s="105">
        <f t="shared" si="175"/>
        <v>0</v>
      </c>
      <c r="CS107" s="105">
        <f t="shared" si="176"/>
        <v>0</v>
      </c>
      <c r="CT107" s="105">
        <f t="shared" si="177"/>
        <v>0</v>
      </c>
      <c r="CU107" s="105">
        <f t="shared" si="178"/>
        <v>0</v>
      </c>
      <c r="CV107" s="105">
        <f t="shared" si="179"/>
        <v>0</v>
      </c>
      <c r="CW107" s="105">
        <f t="shared" si="180"/>
        <v>0</v>
      </c>
      <c r="CX107" s="105">
        <f t="shared" si="181"/>
        <v>0</v>
      </c>
      <c r="CY107" s="105">
        <f t="shared" si="182"/>
        <v>0</v>
      </c>
      <c r="CZ107" s="105">
        <f t="shared" si="183"/>
        <v>0</v>
      </c>
      <c r="DA107" s="105">
        <f t="shared" si="184"/>
        <v>0</v>
      </c>
      <c r="DB107" s="105">
        <f t="shared" si="185"/>
        <v>0</v>
      </c>
      <c r="DC107" s="105">
        <f t="shared" si="186"/>
        <v>0</v>
      </c>
      <c r="DD107" s="105">
        <f t="shared" si="187"/>
        <v>0</v>
      </c>
      <c r="DE107" s="105">
        <f t="shared" si="188"/>
        <v>0</v>
      </c>
      <c r="DF107" s="105">
        <f t="shared" si="189"/>
        <v>0</v>
      </c>
      <c r="DG107" s="105">
        <f t="shared" si="190"/>
        <v>0</v>
      </c>
      <c r="DH107" s="105">
        <f t="shared" si="191"/>
        <v>0</v>
      </c>
      <c r="DI107" s="105">
        <f t="shared" si="192"/>
        <v>0</v>
      </c>
      <c r="DJ107" s="105">
        <f t="shared" si="193"/>
        <v>0</v>
      </c>
      <c r="DK107" s="105">
        <f t="shared" si="194"/>
        <v>0</v>
      </c>
      <c r="DL107" s="105">
        <f t="shared" si="195"/>
        <v>0</v>
      </c>
      <c r="DM107" s="105">
        <f t="shared" si="196"/>
        <v>0</v>
      </c>
      <c r="DN107" s="105">
        <f t="shared" si="197"/>
        <v>0</v>
      </c>
      <c r="DO107" s="105">
        <f t="shared" si="198"/>
        <v>0</v>
      </c>
      <c r="DP107" s="105">
        <f t="shared" si="199"/>
        <v>0</v>
      </c>
      <c r="DQ107" s="105">
        <f t="shared" si="200"/>
        <v>0</v>
      </c>
      <c r="DR107" s="105">
        <f t="shared" si="201"/>
        <v>0</v>
      </c>
      <c r="DS107" s="105">
        <f t="shared" si="202"/>
        <v>0</v>
      </c>
    </row>
    <row r="108" spans="10:123" x14ac:dyDescent="0.3">
      <c r="J108" s="16" t="str">
        <f>'6. Patients'!C88</f>
        <v/>
      </c>
      <c r="K108" s="16"/>
      <c r="L108" s="208">
        <f t="shared" si="203"/>
        <v>0</v>
      </c>
      <c r="M108" s="208">
        <f t="shared" si="204"/>
        <v>0</v>
      </c>
      <c r="N108" s="208">
        <f t="shared" si="205"/>
        <v>0</v>
      </c>
      <c r="O108" s="208">
        <f t="shared" si="206"/>
        <v>0</v>
      </c>
      <c r="P108" s="208">
        <f t="shared" si="207"/>
        <v>0</v>
      </c>
      <c r="Q108" s="208">
        <f t="shared" si="208"/>
        <v>0</v>
      </c>
      <c r="R108" s="208">
        <f t="shared" si="209"/>
        <v>0</v>
      </c>
      <c r="S108" s="208">
        <f t="shared" si="210"/>
        <v>0</v>
      </c>
      <c r="T108" s="208">
        <f t="shared" si="211"/>
        <v>0</v>
      </c>
      <c r="U108" s="208">
        <f t="shared" si="212"/>
        <v>0</v>
      </c>
      <c r="V108" s="208">
        <f t="shared" si="213"/>
        <v>0</v>
      </c>
      <c r="W108" s="208">
        <f t="shared" si="214"/>
        <v>0</v>
      </c>
      <c r="X108" s="208">
        <f t="shared" si="215"/>
        <v>0</v>
      </c>
      <c r="Y108" s="208">
        <f t="shared" si="216"/>
        <v>0</v>
      </c>
      <c r="Z108" s="208">
        <f t="shared" si="217"/>
        <v>0</v>
      </c>
      <c r="AA108" s="208">
        <f t="shared" si="218"/>
        <v>0</v>
      </c>
      <c r="AB108" s="208">
        <f t="shared" si="219"/>
        <v>0</v>
      </c>
      <c r="AC108" s="208">
        <f t="shared" si="220"/>
        <v>0</v>
      </c>
      <c r="AD108" s="208">
        <f t="shared" si="221"/>
        <v>0</v>
      </c>
      <c r="AE108" s="208">
        <f t="shared" si="222"/>
        <v>0</v>
      </c>
      <c r="AF108" s="208">
        <f t="shared" si="223"/>
        <v>0</v>
      </c>
      <c r="AG108" s="208">
        <f t="shared" si="224"/>
        <v>0</v>
      </c>
      <c r="AH108" s="208">
        <f t="shared" si="225"/>
        <v>0</v>
      </c>
      <c r="AI108" s="208">
        <f t="shared" si="226"/>
        <v>0</v>
      </c>
      <c r="AJ108" s="208">
        <f t="shared" si="227"/>
        <v>0</v>
      </c>
      <c r="AK108" s="208">
        <f t="shared" si="228"/>
        <v>0</v>
      </c>
      <c r="AL108" s="208">
        <f t="shared" si="229"/>
        <v>0</v>
      </c>
      <c r="AM108" s="208">
        <f t="shared" si="230"/>
        <v>0</v>
      </c>
      <c r="AN108" s="208">
        <f t="shared" si="231"/>
        <v>0</v>
      </c>
      <c r="AO108" s="208">
        <f t="shared" si="232"/>
        <v>0</v>
      </c>
      <c r="AP108" s="208">
        <f t="shared" si="233"/>
        <v>0</v>
      </c>
      <c r="AQ108" s="208">
        <f t="shared" si="234"/>
        <v>0</v>
      </c>
      <c r="AR108" s="208">
        <f t="shared" si="235"/>
        <v>0</v>
      </c>
      <c r="AS108" s="208">
        <f t="shared" si="236"/>
        <v>0</v>
      </c>
      <c r="AT108" s="208">
        <f t="shared" si="237"/>
        <v>0</v>
      </c>
      <c r="AU108" s="208">
        <f t="shared" si="238"/>
        <v>0</v>
      </c>
      <c r="AW108" s="16" t="str">
        <f t="shared" si="165"/>
        <v/>
      </c>
      <c r="AX108" s="105">
        <f>-MIN(SUMPRODUCT(--($E$9:$E$28&lt;=AX$33),--($B$9:$B$28=$J$97),--($F$9:$F$28&gt;=AX$33),--($C$9:$C$28=$AW108),$H$9:$H$28,K$9:K$28),VLOOKUP($AW108,'6. Patients'!$C$78:$AQ$107,COLUMNS('6. Patients'!$C$9:$G$9),0))</f>
        <v>0</v>
      </c>
      <c r="AY108" s="105">
        <f>-MIN(SUMPRODUCT(--($E$9:$E$28&lt;=AY$33),--($B$9:$B$28=$J$97),--($F$9:$F$28&gt;=AY$33),--($C$9:$C$28=$AW108),$H$9:$H$28,L$9:L$28),VLOOKUP($AW108,'6. Patients'!$C$78:$AQ$107,COLUMNS('6. Patients'!$C$9:$G$9),0))</f>
        <v>0</v>
      </c>
      <c r="AZ108" s="105">
        <f>-MIN(SUMPRODUCT(--($E$9:$E$28&lt;=AZ$33),--($B$9:$B$28=$J$97),--($F$9:$F$28&gt;=AZ$33),--($C$9:$C$28=$AW108),$H$9:$H$28,M$9:M$28),VLOOKUP($AW108,'6. Patients'!$C$78:$AQ$107,COLUMNS('6. Patients'!$C$9:$G$9),0))</f>
        <v>0</v>
      </c>
      <c r="BA108" s="105">
        <f>-MIN(SUMPRODUCT(--($E$9:$E$28&lt;=BA$33),--($B$9:$B$28=$J$97),--($F$9:$F$28&gt;=BA$33),--($C$9:$C$28=$AW108),$H$9:$H$28,N$9:N$28),VLOOKUP($AW108,'6. Patients'!$C$78:$AQ$107,COLUMNS('6. Patients'!$C$9:$G$9),0))</f>
        <v>0</v>
      </c>
      <c r="BB108" s="105">
        <f>-MIN(SUMPRODUCT(--($E$9:$E$28&lt;=BB$33),--($B$9:$B$28=$J$97),--($F$9:$F$28&gt;=BB$33),--($C$9:$C$28=$AW108),$H$9:$H$28,O$9:O$28),VLOOKUP($AW108,'6. Patients'!$C$78:$AQ$107,COLUMNS('6. Patients'!$C$9:$G$9),0))</f>
        <v>0</v>
      </c>
      <c r="BC108" s="105">
        <f>-MIN(SUMPRODUCT(--($E$9:$E$28&lt;=BC$33),--($B$9:$B$28=$J$97),--($F$9:$F$28&gt;=BC$33),--($C$9:$C$28=$AW108),$H$9:$H$28,P$9:P$28),VLOOKUP($AW108,'6. Patients'!$C$78:$AQ$107,COLUMNS('6. Patients'!$C$9:$G$9),0))</f>
        <v>0</v>
      </c>
      <c r="BD108" s="105">
        <f>-MIN(SUMPRODUCT(--($E$9:$E$28&lt;=BD$33),--($B$9:$B$28=$J$97),--($F$9:$F$28&gt;=BD$33),--($C$9:$C$28=$AW108),$H$9:$H$28,Q$9:Q$28),VLOOKUP($AW108,'6. Patients'!$C$78:$AQ$107,COLUMNS('6. Patients'!$C$9:$G$9),0))</f>
        <v>0</v>
      </c>
      <c r="BE108" s="105">
        <f>-MIN(SUMPRODUCT(--($E$9:$E$28&lt;=BE$33),--($B$9:$B$28=$J$97),--($F$9:$F$28&gt;=BE$33),--($C$9:$C$28=$AW108),$H$9:$H$28,R$9:R$28),VLOOKUP($AW108,'6. Patients'!$C$78:$AQ$107,COLUMNS('6. Patients'!$C$9:$G$9),0))</f>
        <v>0</v>
      </c>
      <c r="BF108" s="105">
        <f>-MIN(SUMPRODUCT(--($E$9:$E$28&lt;=BF$33),--($B$9:$B$28=$J$97),--($F$9:$F$28&gt;=BF$33),--($C$9:$C$28=$AW108),$H$9:$H$28,S$9:S$28),VLOOKUP($AW108,'6. Patients'!$C$78:$AQ$107,COLUMNS('6. Patients'!$C$9:$G$9),0))</f>
        <v>0</v>
      </c>
      <c r="BG108" s="105">
        <f>-MIN(SUMPRODUCT(--($E$9:$E$28&lt;=BG$33),--($B$9:$B$28=$J$97),--($F$9:$F$28&gt;=BG$33),--($C$9:$C$28=$AW108),$H$9:$H$28,T$9:T$28),VLOOKUP($AW108,'6. Patients'!$C$78:$AQ$107,COLUMNS('6. Patients'!$C$9:$G$9),0))</f>
        <v>0</v>
      </c>
      <c r="BH108" s="105">
        <f>-MIN(SUMPRODUCT(--($E$9:$E$28&lt;=BH$33),--($B$9:$B$28=$J$97),--($F$9:$F$28&gt;=BH$33),--($C$9:$C$28=$AW108),$H$9:$H$28,U$9:U$28),VLOOKUP($AW108,'6. Patients'!$C$78:$AQ$107,COLUMNS('6. Patients'!$C$9:$G$9),0))</f>
        <v>0</v>
      </c>
      <c r="BI108" s="105">
        <f>-MIN(SUMPRODUCT(--($E$9:$E$28&lt;=BI$33),--($B$9:$B$28=$J$97),--($F$9:$F$28&gt;=BI$33),--($C$9:$C$28=$AW108),$H$9:$H$28,V$9:V$28),VLOOKUP($AW108,'6. Patients'!$C$78:$AQ$107,COLUMNS('6. Patients'!$C$9:$G$9),0))</f>
        <v>0</v>
      </c>
      <c r="BJ108" s="105">
        <f>-MIN(SUMPRODUCT(--($E$9:$E$28&lt;=BJ$33),--($B$9:$B$28=$J$97),--($F$9:$F$28&gt;=BJ$33),--($C$9:$C$28=$AW108),$H$9:$H$28,W$9:W$28),VLOOKUP($AW108,'6. Patients'!$C$78:$AQ$107,COLUMNS('6. Patients'!$C$9:$G$9),0))</f>
        <v>0</v>
      </c>
      <c r="BK108" s="105">
        <f>-MIN(SUMPRODUCT(--($E$9:$E$28&lt;=BK$33),--($B$9:$B$28=$J$97),--($F$9:$F$28&gt;=BK$33),--($C$9:$C$28=$AW108),$H$9:$H$28,X$9:X$28),VLOOKUP($AW108,'6. Patients'!$C$78:$AQ$107,COLUMNS('6. Patients'!$C$9:$G$9),0))</f>
        <v>0</v>
      </c>
      <c r="BL108" s="105">
        <f>-MIN(SUMPRODUCT(--($E$9:$E$28&lt;=BL$33),--($B$9:$B$28=$J$97),--($F$9:$F$28&gt;=BL$33),--($C$9:$C$28=$AW108),$H$9:$H$28,Y$9:Y$28),VLOOKUP($AW108,'6. Patients'!$C$78:$AQ$107,COLUMNS('6. Patients'!$C$9:$G$9),0))</f>
        <v>0</v>
      </c>
      <c r="BM108" s="105">
        <f>-MIN(SUMPRODUCT(--($E$9:$E$28&lt;=BM$33),--($B$9:$B$28=$J$97),--($F$9:$F$28&gt;=BM$33),--($C$9:$C$28=$AW108),$H$9:$H$28,Z$9:Z$28),VLOOKUP($AW108,'6. Patients'!$C$78:$AQ$107,COLUMNS('6. Patients'!$C$9:$G$9),0))</f>
        <v>0</v>
      </c>
      <c r="BN108" s="105">
        <f>-MIN(SUMPRODUCT(--($E$9:$E$28&lt;=BN$33),--($B$9:$B$28=$J$97),--($F$9:$F$28&gt;=BN$33),--($C$9:$C$28=$AW108),$H$9:$H$28,AA$9:AA$28),VLOOKUP($AW108,'6. Patients'!$C$78:$AQ$107,COLUMNS('6. Patients'!$C$9:$G$9),0))</f>
        <v>0</v>
      </c>
      <c r="BO108" s="105">
        <f>-MIN(SUMPRODUCT(--($E$9:$E$28&lt;=BO$33),--($B$9:$B$28=$J$97),--($F$9:$F$28&gt;=BO$33),--($C$9:$C$28=$AW108),$H$9:$H$28,AB$9:AB$28),VLOOKUP($AW108,'6. Patients'!$C$78:$AQ$107,COLUMNS('6. Patients'!$C$9:$G$9),0))</f>
        <v>0</v>
      </c>
      <c r="BP108" s="105">
        <f>-MIN(SUMPRODUCT(--($E$9:$E$28&lt;=BP$33),--($B$9:$B$28=$J$97),--($F$9:$F$28&gt;=BP$33),--($C$9:$C$28=$AW108),$H$9:$H$28,AC$9:AC$28),VLOOKUP($AW108,'6. Patients'!$C$78:$AQ$107,COLUMNS('6. Patients'!$C$9:$G$9),0))</f>
        <v>0</v>
      </c>
      <c r="BQ108" s="105">
        <f>-MIN(SUMPRODUCT(--($E$9:$E$28&lt;=BQ$33),--($B$9:$B$28=$J$97),--($F$9:$F$28&gt;=BQ$33),--($C$9:$C$28=$AW108),$H$9:$H$28,AD$9:AD$28),VLOOKUP($AW108,'6. Patients'!$C$78:$AQ$107,COLUMNS('6. Patients'!$C$9:$G$9),0))</f>
        <v>0</v>
      </c>
      <c r="BR108" s="105">
        <f>-MIN(SUMPRODUCT(--($E$9:$E$28&lt;=BR$33),--($B$9:$B$28=$J$97),--($F$9:$F$28&gt;=BR$33),--($C$9:$C$28=$AW108),$H$9:$H$28,AE$9:AE$28),VLOOKUP($AW108,'6. Patients'!$C$78:$AQ$107,COLUMNS('6. Patients'!$C$9:$G$9),0))</f>
        <v>0</v>
      </c>
      <c r="BS108" s="105">
        <f>-MIN(SUMPRODUCT(--($E$9:$E$28&lt;=BS$33),--($B$9:$B$28=$J$97),--($F$9:$F$28&gt;=BS$33),--($C$9:$C$28=$AW108),$H$9:$H$28,AF$9:AF$28),VLOOKUP($AW108,'6. Patients'!$C$78:$AQ$107,COLUMNS('6. Patients'!$C$9:$G$9),0))</f>
        <v>0</v>
      </c>
      <c r="BT108" s="105">
        <f>-MIN(SUMPRODUCT(--($E$9:$E$28&lt;=BT$33),--($B$9:$B$28=$J$97),--($F$9:$F$28&gt;=BT$33),--($C$9:$C$28=$AW108),$H$9:$H$28,AG$9:AG$28),VLOOKUP($AW108,'6. Patients'!$C$78:$AQ$107,COLUMNS('6. Patients'!$C$9:$G$9),0))</f>
        <v>0</v>
      </c>
      <c r="BU108" s="105">
        <f>-MIN(SUMPRODUCT(--($E$9:$E$28&lt;=BU$33),--($B$9:$B$28=$J$97),--($F$9:$F$28&gt;=BU$33),--($C$9:$C$28=$AW108),$H$9:$H$28,AH$9:AH$28),VLOOKUP($AW108,'6. Patients'!$C$78:$AQ$107,COLUMNS('6. Patients'!$C$9:$G$9),0))</f>
        <v>0</v>
      </c>
      <c r="BV108" s="105">
        <f>-MIN(SUMPRODUCT(--($E$9:$E$28&lt;=BV$33),--($B$9:$B$28=$J$97),--($F$9:$F$28&gt;=BV$33),--($C$9:$C$28=$AW108),$H$9:$H$28,AI$9:AI$28),VLOOKUP($AW108,'6. Patients'!$C$78:$AQ$107,COLUMNS('6. Patients'!$C$9:$G$9),0))</f>
        <v>0</v>
      </c>
      <c r="BW108" s="105">
        <f>-MIN(SUMPRODUCT(--($E$9:$E$28&lt;=BW$33),--($B$9:$B$28=$J$97),--($F$9:$F$28&gt;=BW$33),--($C$9:$C$28=$AW108),$H$9:$H$28,AJ$9:AJ$28),VLOOKUP($AW108,'6. Patients'!$C$78:$AQ$107,COLUMNS('6. Patients'!$C$9:$G$9),0))</f>
        <v>0</v>
      </c>
      <c r="BX108" s="105">
        <f>-MIN(SUMPRODUCT(--($E$9:$E$28&lt;=BX$33),--($B$9:$B$28=$J$97),--($F$9:$F$28&gt;=BX$33),--($C$9:$C$28=$AW108),$H$9:$H$28,AK$9:AK$28),VLOOKUP($AW108,'6. Patients'!$C$78:$AQ$107,COLUMNS('6. Patients'!$C$9:$G$9),0))</f>
        <v>0</v>
      </c>
      <c r="BY108" s="105">
        <f>-MIN(SUMPRODUCT(--($E$9:$E$28&lt;=BY$33),--($B$9:$B$28=$J$97),--($F$9:$F$28&gt;=BY$33),--($C$9:$C$28=$AW108),$H$9:$H$28,AL$9:AL$28),VLOOKUP($AW108,'6. Patients'!$C$78:$AQ$107,COLUMNS('6. Patients'!$C$9:$G$9),0))</f>
        <v>0</v>
      </c>
      <c r="BZ108" s="105">
        <f>-MIN(SUMPRODUCT(--($E$9:$E$28&lt;=BZ$33),--($B$9:$B$28=$J$97),--($F$9:$F$28&gt;=BZ$33),--($C$9:$C$28=$AW108),$H$9:$H$28,AM$9:AM$28),VLOOKUP($AW108,'6. Patients'!$C$78:$AQ$107,COLUMNS('6. Patients'!$C$9:$G$9),0))</f>
        <v>0</v>
      </c>
      <c r="CA108" s="105">
        <f>-MIN(SUMPRODUCT(--($E$9:$E$28&lt;=CA$33),--($B$9:$B$28=$J$97),--($F$9:$F$28&gt;=CA$33),--($C$9:$C$28=$AW108),$H$9:$H$28,AN$9:AN$28),VLOOKUP($AW108,'6. Patients'!$C$78:$AQ$107,COLUMNS('6. Patients'!$C$9:$G$9),0))</f>
        <v>0</v>
      </c>
      <c r="CB108" s="105">
        <f>-MIN(SUMPRODUCT(--($E$9:$E$28&lt;=CB$33),--($B$9:$B$28=$J$97),--($F$9:$F$28&gt;=CB$33),--($C$9:$C$28=$AW108),$H$9:$H$28,AO$9:AO$28),VLOOKUP($AW108,'6. Patients'!$C$78:$AQ$107,COLUMNS('6. Patients'!$C$9:$G$9),0))</f>
        <v>0</v>
      </c>
      <c r="CC108" s="105">
        <f>-MIN(SUMPRODUCT(--($E$9:$E$28&lt;=CC$33),--($B$9:$B$28=$J$97),--($F$9:$F$28&gt;=CC$33),--($C$9:$C$28=$AW108),$H$9:$H$28,AP$9:AP$28),VLOOKUP($AW108,'6. Patients'!$C$78:$AQ$107,COLUMNS('6. Patients'!$C$9:$G$9),0))</f>
        <v>0</v>
      </c>
      <c r="CD108" s="105">
        <f>-MIN(SUMPRODUCT(--($E$9:$E$28&lt;=CD$33),--($B$9:$B$28=$J$97),--($F$9:$F$28&gt;=CD$33),--($C$9:$C$28=$AW108),$H$9:$H$28,AQ$9:AQ$28),VLOOKUP($AW108,'6. Patients'!$C$78:$AQ$107,COLUMNS('6. Patients'!$C$9:$G$9),0))</f>
        <v>0</v>
      </c>
      <c r="CE108" s="105">
        <f>-MIN(SUMPRODUCT(--($E$9:$E$28&lt;=CE$33),--($B$9:$B$28=$J$97),--($F$9:$F$28&gt;=CE$33),--($C$9:$C$28=$AW108),$H$9:$H$28,AR$9:AR$28),VLOOKUP($AW108,'6. Patients'!$C$78:$AQ$107,COLUMNS('6. Patients'!$C$9:$G$9),0))</f>
        <v>0</v>
      </c>
      <c r="CF108" s="105">
        <f>-MIN(SUMPRODUCT(--($E$9:$E$28&lt;=CF$33),--($B$9:$B$28=$J$97),--($F$9:$F$28&gt;=CF$33),--($C$9:$C$28=$AW108),$H$9:$H$28,AS$9:AS$28),VLOOKUP($AW108,'6. Patients'!$C$78:$AQ$107,COLUMNS('6. Patients'!$C$9:$G$9),0))</f>
        <v>0</v>
      </c>
      <c r="CG108" s="105">
        <f>-MIN(SUMPRODUCT(--($E$9:$E$28&lt;=CG$33),--($B$9:$B$28=$J$97),--($F$9:$F$28&gt;=CG$33),--($C$9:$C$28=$AW108),$H$9:$H$28,AT$9:AT$28),VLOOKUP($AW108,'6. Patients'!$C$78:$AQ$107,COLUMNS('6. Patients'!$C$9:$G$9),0))</f>
        <v>0</v>
      </c>
      <c r="CI108" s="16" t="str">
        <f t="shared" si="166"/>
        <v/>
      </c>
      <c r="CJ108" s="105">
        <f t="shared" si="167"/>
        <v>0</v>
      </c>
      <c r="CK108" s="105">
        <f t="shared" si="168"/>
        <v>0</v>
      </c>
      <c r="CL108" s="105">
        <f t="shared" si="169"/>
        <v>0</v>
      </c>
      <c r="CM108" s="105">
        <f t="shared" si="170"/>
        <v>0</v>
      </c>
      <c r="CN108" s="105">
        <f t="shared" si="171"/>
        <v>0</v>
      </c>
      <c r="CO108" s="105">
        <f t="shared" si="172"/>
        <v>0</v>
      </c>
      <c r="CP108" s="105">
        <f t="shared" si="173"/>
        <v>0</v>
      </c>
      <c r="CQ108" s="105">
        <f t="shared" si="174"/>
        <v>0</v>
      </c>
      <c r="CR108" s="105">
        <f t="shared" si="175"/>
        <v>0</v>
      </c>
      <c r="CS108" s="105">
        <f t="shared" si="176"/>
        <v>0</v>
      </c>
      <c r="CT108" s="105">
        <f t="shared" si="177"/>
        <v>0</v>
      </c>
      <c r="CU108" s="105">
        <f t="shared" si="178"/>
        <v>0</v>
      </c>
      <c r="CV108" s="105">
        <f t="shared" si="179"/>
        <v>0</v>
      </c>
      <c r="CW108" s="105">
        <f t="shared" si="180"/>
        <v>0</v>
      </c>
      <c r="CX108" s="105">
        <f t="shared" si="181"/>
        <v>0</v>
      </c>
      <c r="CY108" s="105">
        <f t="shared" si="182"/>
        <v>0</v>
      </c>
      <c r="CZ108" s="105">
        <f t="shared" si="183"/>
        <v>0</v>
      </c>
      <c r="DA108" s="105">
        <f t="shared" si="184"/>
        <v>0</v>
      </c>
      <c r="DB108" s="105">
        <f t="shared" si="185"/>
        <v>0</v>
      </c>
      <c r="DC108" s="105">
        <f t="shared" si="186"/>
        <v>0</v>
      </c>
      <c r="DD108" s="105">
        <f t="shared" si="187"/>
        <v>0</v>
      </c>
      <c r="DE108" s="105">
        <f t="shared" si="188"/>
        <v>0</v>
      </c>
      <c r="DF108" s="105">
        <f t="shared" si="189"/>
        <v>0</v>
      </c>
      <c r="DG108" s="105">
        <f t="shared" si="190"/>
        <v>0</v>
      </c>
      <c r="DH108" s="105">
        <f t="shared" si="191"/>
        <v>0</v>
      </c>
      <c r="DI108" s="105">
        <f t="shared" si="192"/>
        <v>0</v>
      </c>
      <c r="DJ108" s="105">
        <f t="shared" si="193"/>
        <v>0</v>
      </c>
      <c r="DK108" s="105">
        <f t="shared" si="194"/>
        <v>0</v>
      </c>
      <c r="DL108" s="105">
        <f t="shared" si="195"/>
        <v>0</v>
      </c>
      <c r="DM108" s="105">
        <f t="shared" si="196"/>
        <v>0</v>
      </c>
      <c r="DN108" s="105">
        <f t="shared" si="197"/>
        <v>0</v>
      </c>
      <c r="DO108" s="105">
        <f t="shared" si="198"/>
        <v>0</v>
      </c>
      <c r="DP108" s="105">
        <f t="shared" si="199"/>
        <v>0</v>
      </c>
      <c r="DQ108" s="105">
        <f t="shared" si="200"/>
        <v>0</v>
      </c>
      <c r="DR108" s="105">
        <f t="shared" si="201"/>
        <v>0</v>
      </c>
      <c r="DS108" s="105">
        <f t="shared" si="202"/>
        <v>0</v>
      </c>
    </row>
    <row r="109" spans="10:123" x14ac:dyDescent="0.3">
      <c r="J109" s="16" t="str">
        <f>'6. Patients'!C89</f>
        <v/>
      </c>
      <c r="K109" s="16"/>
      <c r="L109" s="208">
        <f t="shared" si="203"/>
        <v>0</v>
      </c>
      <c r="M109" s="208">
        <f t="shared" si="204"/>
        <v>0</v>
      </c>
      <c r="N109" s="208">
        <f t="shared" si="205"/>
        <v>0</v>
      </c>
      <c r="O109" s="208">
        <f t="shared" si="206"/>
        <v>0</v>
      </c>
      <c r="P109" s="208">
        <f t="shared" si="207"/>
        <v>0</v>
      </c>
      <c r="Q109" s="208">
        <f t="shared" si="208"/>
        <v>0</v>
      </c>
      <c r="R109" s="208">
        <f t="shared" si="209"/>
        <v>0</v>
      </c>
      <c r="S109" s="208">
        <f t="shared" si="210"/>
        <v>0</v>
      </c>
      <c r="T109" s="208">
        <f t="shared" si="211"/>
        <v>0</v>
      </c>
      <c r="U109" s="208">
        <f t="shared" si="212"/>
        <v>0</v>
      </c>
      <c r="V109" s="208">
        <f t="shared" si="213"/>
        <v>0</v>
      </c>
      <c r="W109" s="208">
        <f t="shared" si="214"/>
        <v>0</v>
      </c>
      <c r="X109" s="208">
        <f t="shared" si="215"/>
        <v>0</v>
      </c>
      <c r="Y109" s="208">
        <f t="shared" si="216"/>
        <v>0</v>
      </c>
      <c r="Z109" s="208">
        <f t="shared" si="217"/>
        <v>0</v>
      </c>
      <c r="AA109" s="208">
        <f t="shared" si="218"/>
        <v>0</v>
      </c>
      <c r="AB109" s="208">
        <f t="shared" si="219"/>
        <v>0</v>
      </c>
      <c r="AC109" s="208">
        <f t="shared" si="220"/>
        <v>0</v>
      </c>
      <c r="AD109" s="208">
        <f t="shared" si="221"/>
        <v>0</v>
      </c>
      <c r="AE109" s="208">
        <f t="shared" si="222"/>
        <v>0</v>
      </c>
      <c r="AF109" s="208">
        <f t="shared" si="223"/>
        <v>0</v>
      </c>
      <c r="AG109" s="208">
        <f t="shared" si="224"/>
        <v>0</v>
      </c>
      <c r="AH109" s="208">
        <f t="shared" si="225"/>
        <v>0</v>
      </c>
      <c r="AI109" s="208">
        <f t="shared" si="226"/>
        <v>0</v>
      </c>
      <c r="AJ109" s="208">
        <f t="shared" si="227"/>
        <v>0</v>
      </c>
      <c r="AK109" s="208">
        <f t="shared" si="228"/>
        <v>0</v>
      </c>
      <c r="AL109" s="208">
        <f t="shared" si="229"/>
        <v>0</v>
      </c>
      <c r="AM109" s="208">
        <f t="shared" si="230"/>
        <v>0</v>
      </c>
      <c r="AN109" s="208">
        <f t="shared" si="231"/>
        <v>0</v>
      </c>
      <c r="AO109" s="208">
        <f t="shared" si="232"/>
        <v>0</v>
      </c>
      <c r="AP109" s="208">
        <f t="shared" si="233"/>
        <v>0</v>
      </c>
      <c r="AQ109" s="208">
        <f t="shared" si="234"/>
        <v>0</v>
      </c>
      <c r="AR109" s="208">
        <f t="shared" si="235"/>
        <v>0</v>
      </c>
      <c r="AS109" s="208">
        <f t="shared" si="236"/>
        <v>0</v>
      </c>
      <c r="AT109" s="208">
        <f t="shared" si="237"/>
        <v>0</v>
      </c>
      <c r="AU109" s="208">
        <f t="shared" si="238"/>
        <v>0</v>
      </c>
      <c r="AW109" s="16" t="str">
        <f t="shared" si="165"/>
        <v/>
      </c>
      <c r="AX109" s="105">
        <f>-MIN(SUMPRODUCT(--($E$9:$E$28&lt;=AX$33),--($B$9:$B$28=$J$97),--($F$9:$F$28&gt;=AX$33),--($C$9:$C$28=$AW109),$H$9:$H$28,K$9:K$28),VLOOKUP($AW109,'6. Patients'!$C$78:$AQ$107,COLUMNS('6. Patients'!$C$9:$G$9),0))</f>
        <v>0</v>
      </c>
      <c r="AY109" s="105">
        <f>-MIN(SUMPRODUCT(--($E$9:$E$28&lt;=AY$33),--($B$9:$B$28=$J$97),--($F$9:$F$28&gt;=AY$33),--($C$9:$C$28=$AW109),$H$9:$H$28,L$9:L$28),VLOOKUP($AW109,'6. Patients'!$C$78:$AQ$107,COLUMNS('6. Patients'!$C$9:$G$9),0))</f>
        <v>0</v>
      </c>
      <c r="AZ109" s="105">
        <f>-MIN(SUMPRODUCT(--($E$9:$E$28&lt;=AZ$33),--($B$9:$B$28=$J$97),--($F$9:$F$28&gt;=AZ$33),--($C$9:$C$28=$AW109),$H$9:$H$28,M$9:M$28),VLOOKUP($AW109,'6. Patients'!$C$78:$AQ$107,COLUMNS('6. Patients'!$C$9:$G$9),0))</f>
        <v>0</v>
      </c>
      <c r="BA109" s="105">
        <f>-MIN(SUMPRODUCT(--($E$9:$E$28&lt;=BA$33),--($B$9:$B$28=$J$97),--($F$9:$F$28&gt;=BA$33),--($C$9:$C$28=$AW109),$H$9:$H$28,N$9:N$28),VLOOKUP($AW109,'6. Patients'!$C$78:$AQ$107,COLUMNS('6. Patients'!$C$9:$G$9),0))</f>
        <v>0</v>
      </c>
      <c r="BB109" s="105">
        <f>-MIN(SUMPRODUCT(--($E$9:$E$28&lt;=BB$33),--($B$9:$B$28=$J$97),--($F$9:$F$28&gt;=BB$33),--($C$9:$C$28=$AW109),$H$9:$H$28,O$9:O$28),VLOOKUP($AW109,'6. Patients'!$C$78:$AQ$107,COLUMNS('6. Patients'!$C$9:$G$9),0))</f>
        <v>0</v>
      </c>
      <c r="BC109" s="105">
        <f>-MIN(SUMPRODUCT(--($E$9:$E$28&lt;=BC$33),--($B$9:$B$28=$J$97),--($F$9:$F$28&gt;=BC$33),--($C$9:$C$28=$AW109),$H$9:$H$28,P$9:P$28),VLOOKUP($AW109,'6. Patients'!$C$78:$AQ$107,COLUMNS('6. Patients'!$C$9:$G$9),0))</f>
        <v>0</v>
      </c>
      <c r="BD109" s="105">
        <f>-MIN(SUMPRODUCT(--($E$9:$E$28&lt;=BD$33),--($B$9:$B$28=$J$97),--($F$9:$F$28&gt;=BD$33),--($C$9:$C$28=$AW109),$H$9:$H$28,Q$9:Q$28),VLOOKUP($AW109,'6. Patients'!$C$78:$AQ$107,COLUMNS('6. Patients'!$C$9:$G$9),0))</f>
        <v>0</v>
      </c>
      <c r="BE109" s="105">
        <f>-MIN(SUMPRODUCT(--($E$9:$E$28&lt;=BE$33),--($B$9:$B$28=$J$97),--($F$9:$F$28&gt;=BE$33),--($C$9:$C$28=$AW109),$H$9:$H$28,R$9:R$28),VLOOKUP($AW109,'6. Patients'!$C$78:$AQ$107,COLUMNS('6. Patients'!$C$9:$G$9),0))</f>
        <v>0</v>
      </c>
      <c r="BF109" s="105">
        <f>-MIN(SUMPRODUCT(--($E$9:$E$28&lt;=BF$33),--($B$9:$B$28=$J$97),--($F$9:$F$28&gt;=BF$33),--($C$9:$C$28=$AW109),$H$9:$H$28,S$9:S$28),VLOOKUP($AW109,'6. Patients'!$C$78:$AQ$107,COLUMNS('6. Patients'!$C$9:$G$9),0))</f>
        <v>0</v>
      </c>
      <c r="BG109" s="105">
        <f>-MIN(SUMPRODUCT(--($E$9:$E$28&lt;=BG$33),--($B$9:$B$28=$J$97),--($F$9:$F$28&gt;=BG$33),--($C$9:$C$28=$AW109),$H$9:$H$28,T$9:T$28),VLOOKUP($AW109,'6. Patients'!$C$78:$AQ$107,COLUMNS('6. Patients'!$C$9:$G$9),0))</f>
        <v>0</v>
      </c>
      <c r="BH109" s="105">
        <f>-MIN(SUMPRODUCT(--($E$9:$E$28&lt;=BH$33),--($B$9:$B$28=$J$97),--($F$9:$F$28&gt;=BH$33),--($C$9:$C$28=$AW109),$H$9:$H$28,U$9:U$28),VLOOKUP($AW109,'6. Patients'!$C$78:$AQ$107,COLUMNS('6. Patients'!$C$9:$G$9),0))</f>
        <v>0</v>
      </c>
      <c r="BI109" s="105">
        <f>-MIN(SUMPRODUCT(--($E$9:$E$28&lt;=BI$33),--($B$9:$B$28=$J$97),--($F$9:$F$28&gt;=BI$33),--($C$9:$C$28=$AW109),$H$9:$H$28,V$9:V$28),VLOOKUP($AW109,'6. Patients'!$C$78:$AQ$107,COLUMNS('6. Patients'!$C$9:$G$9),0))</f>
        <v>0</v>
      </c>
      <c r="BJ109" s="105">
        <f>-MIN(SUMPRODUCT(--($E$9:$E$28&lt;=BJ$33),--($B$9:$B$28=$J$97),--($F$9:$F$28&gt;=BJ$33),--($C$9:$C$28=$AW109),$H$9:$H$28,W$9:W$28),VLOOKUP($AW109,'6. Patients'!$C$78:$AQ$107,COLUMNS('6. Patients'!$C$9:$G$9),0))</f>
        <v>0</v>
      </c>
      <c r="BK109" s="105">
        <f>-MIN(SUMPRODUCT(--($E$9:$E$28&lt;=BK$33),--($B$9:$B$28=$J$97),--($F$9:$F$28&gt;=BK$33),--($C$9:$C$28=$AW109),$H$9:$H$28,X$9:X$28),VLOOKUP($AW109,'6. Patients'!$C$78:$AQ$107,COLUMNS('6. Patients'!$C$9:$G$9),0))</f>
        <v>0</v>
      </c>
      <c r="BL109" s="105">
        <f>-MIN(SUMPRODUCT(--($E$9:$E$28&lt;=BL$33),--($B$9:$B$28=$J$97),--($F$9:$F$28&gt;=BL$33),--($C$9:$C$28=$AW109),$H$9:$H$28,Y$9:Y$28),VLOOKUP($AW109,'6. Patients'!$C$78:$AQ$107,COLUMNS('6. Patients'!$C$9:$G$9),0))</f>
        <v>0</v>
      </c>
      <c r="BM109" s="105">
        <f>-MIN(SUMPRODUCT(--($E$9:$E$28&lt;=BM$33),--($B$9:$B$28=$J$97),--($F$9:$F$28&gt;=BM$33),--($C$9:$C$28=$AW109),$H$9:$H$28,Z$9:Z$28),VLOOKUP($AW109,'6. Patients'!$C$78:$AQ$107,COLUMNS('6. Patients'!$C$9:$G$9),0))</f>
        <v>0</v>
      </c>
      <c r="BN109" s="105">
        <f>-MIN(SUMPRODUCT(--($E$9:$E$28&lt;=BN$33),--($B$9:$B$28=$J$97),--($F$9:$F$28&gt;=BN$33),--($C$9:$C$28=$AW109),$H$9:$H$28,AA$9:AA$28),VLOOKUP($AW109,'6. Patients'!$C$78:$AQ$107,COLUMNS('6. Patients'!$C$9:$G$9),0))</f>
        <v>0</v>
      </c>
      <c r="BO109" s="105">
        <f>-MIN(SUMPRODUCT(--($E$9:$E$28&lt;=BO$33),--($B$9:$B$28=$J$97),--($F$9:$F$28&gt;=BO$33),--($C$9:$C$28=$AW109),$H$9:$H$28,AB$9:AB$28),VLOOKUP($AW109,'6. Patients'!$C$78:$AQ$107,COLUMNS('6. Patients'!$C$9:$G$9),0))</f>
        <v>0</v>
      </c>
      <c r="BP109" s="105">
        <f>-MIN(SUMPRODUCT(--($E$9:$E$28&lt;=BP$33),--($B$9:$B$28=$J$97),--($F$9:$F$28&gt;=BP$33),--($C$9:$C$28=$AW109),$H$9:$H$28,AC$9:AC$28),VLOOKUP($AW109,'6. Patients'!$C$78:$AQ$107,COLUMNS('6. Patients'!$C$9:$G$9),0))</f>
        <v>0</v>
      </c>
      <c r="BQ109" s="105">
        <f>-MIN(SUMPRODUCT(--($E$9:$E$28&lt;=BQ$33),--($B$9:$B$28=$J$97),--($F$9:$F$28&gt;=BQ$33),--($C$9:$C$28=$AW109),$H$9:$H$28,AD$9:AD$28),VLOOKUP($AW109,'6. Patients'!$C$78:$AQ$107,COLUMNS('6. Patients'!$C$9:$G$9),0))</f>
        <v>0</v>
      </c>
      <c r="BR109" s="105">
        <f>-MIN(SUMPRODUCT(--($E$9:$E$28&lt;=BR$33),--($B$9:$B$28=$J$97),--($F$9:$F$28&gt;=BR$33),--($C$9:$C$28=$AW109),$H$9:$H$28,AE$9:AE$28),VLOOKUP($AW109,'6. Patients'!$C$78:$AQ$107,COLUMNS('6. Patients'!$C$9:$G$9),0))</f>
        <v>0</v>
      </c>
      <c r="BS109" s="105">
        <f>-MIN(SUMPRODUCT(--($E$9:$E$28&lt;=BS$33),--($B$9:$B$28=$J$97),--($F$9:$F$28&gt;=BS$33),--($C$9:$C$28=$AW109),$H$9:$H$28,AF$9:AF$28),VLOOKUP($AW109,'6. Patients'!$C$78:$AQ$107,COLUMNS('6. Patients'!$C$9:$G$9),0))</f>
        <v>0</v>
      </c>
      <c r="BT109" s="105">
        <f>-MIN(SUMPRODUCT(--($E$9:$E$28&lt;=BT$33),--($B$9:$B$28=$J$97),--($F$9:$F$28&gt;=BT$33),--($C$9:$C$28=$AW109),$H$9:$H$28,AG$9:AG$28),VLOOKUP($AW109,'6. Patients'!$C$78:$AQ$107,COLUMNS('6. Patients'!$C$9:$G$9),0))</f>
        <v>0</v>
      </c>
      <c r="BU109" s="105">
        <f>-MIN(SUMPRODUCT(--($E$9:$E$28&lt;=BU$33),--($B$9:$B$28=$J$97),--($F$9:$F$28&gt;=BU$33),--($C$9:$C$28=$AW109),$H$9:$H$28,AH$9:AH$28),VLOOKUP($AW109,'6. Patients'!$C$78:$AQ$107,COLUMNS('6. Patients'!$C$9:$G$9),0))</f>
        <v>0</v>
      </c>
      <c r="BV109" s="105">
        <f>-MIN(SUMPRODUCT(--($E$9:$E$28&lt;=BV$33),--($B$9:$B$28=$J$97),--($F$9:$F$28&gt;=BV$33),--($C$9:$C$28=$AW109),$H$9:$H$28,AI$9:AI$28),VLOOKUP($AW109,'6. Patients'!$C$78:$AQ$107,COLUMNS('6. Patients'!$C$9:$G$9),0))</f>
        <v>0</v>
      </c>
      <c r="BW109" s="105">
        <f>-MIN(SUMPRODUCT(--($E$9:$E$28&lt;=BW$33),--($B$9:$B$28=$J$97),--($F$9:$F$28&gt;=BW$33),--($C$9:$C$28=$AW109),$H$9:$H$28,AJ$9:AJ$28),VLOOKUP($AW109,'6. Patients'!$C$78:$AQ$107,COLUMNS('6. Patients'!$C$9:$G$9),0))</f>
        <v>0</v>
      </c>
      <c r="BX109" s="105">
        <f>-MIN(SUMPRODUCT(--($E$9:$E$28&lt;=BX$33),--($B$9:$B$28=$J$97),--($F$9:$F$28&gt;=BX$33),--($C$9:$C$28=$AW109),$H$9:$H$28,AK$9:AK$28),VLOOKUP($AW109,'6. Patients'!$C$78:$AQ$107,COLUMNS('6. Patients'!$C$9:$G$9),0))</f>
        <v>0</v>
      </c>
      <c r="BY109" s="105">
        <f>-MIN(SUMPRODUCT(--($E$9:$E$28&lt;=BY$33),--($B$9:$B$28=$J$97),--($F$9:$F$28&gt;=BY$33),--($C$9:$C$28=$AW109),$H$9:$H$28,AL$9:AL$28),VLOOKUP($AW109,'6. Patients'!$C$78:$AQ$107,COLUMNS('6. Patients'!$C$9:$G$9),0))</f>
        <v>0</v>
      </c>
      <c r="BZ109" s="105">
        <f>-MIN(SUMPRODUCT(--($E$9:$E$28&lt;=BZ$33),--($B$9:$B$28=$J$97),--($F$9:$F$28&gt;=BZ$33),--($C$9:$C$28=$AW109),$H$9:$H$28,AM$9:AM$28),VLOOKUP($AW109,'6. Patients'!$C$78:$AQ$107,COLUMNS('6. Patients'!$C$9:$G$9),0))</f>
        <v>0</v>
      </c>
      <c r="CA109" s="105">
        <f>-MIN(SUMPRODUCT(--($E$9:$E$28&lt;=CA$33),--($B$9:$B$28=$J$97),--($F$9:$F$28&gt;=CA$33),--($C$9:$C$28=$AW109),$H$9:$H$28,AN$9:AN$28),VLOOKUP($AW109,'6. Patients'!$C$78:$AQ$107,COLUMNS('6. Patients'!$C$9:$G$9),0))</f>
        <v>0</v>
      </c>
      <c r="CB109" s="105">
        <f>-MIN(SUMPRODUCT(--($E$9:$E$28&lt;=CB$33),--($B$9:$B$28=$J$97),--($F$9:$F$28&gt;=CB$33),--($C$9:$C$28=$AW109),$H$9:$H$28,AO$9:AO$28),VLOOKUP($AW109,'6. Patients'!$C$78:$AQ$107,COLUMNS('6. Patients'!$C$9:$G$9),0))</f>
        <v>0</v>
      </c>
      <c r="CC109" s="105">
        <f>-MIN(SUMPRODUCT(--($E$9:$E$28&lt;=CC$33),--($B$9:$B$28=$J$97),--($F$9:$F$28&gt;=CC$33),--($C$9:$C$28=$AW109),$H$9:$H$28,AP$9:AP$28),VLOOKUP($AW109,'6. Patients'!$C$78:$AQ$107,COLUMNS('6. Patients'!$C$9:$G$9),0))</f>
        <v>0</v>
      </c>
      <c r="CD109" s="105">
        <f>-MIN(SUMPRODUCT(--($E$9:$E$28&lt;=CD$33),--($B$9:$B$28=$J$97),--($F$9:$F$28&gt;=CD$33),--($C$9:$C$28=$AW109),$H$9:$H$28,AQ$9:AQ$28),VLOOKUP($AW109,'6. Patients'!$C$78:$AQ$107,COLUMNS('6. Patients'!$C$9:$G$9),0))</f>
        <v>0</v>
      </c>
      <c r="CE109" s="105">
        <f>-MIN(SUMPRODUCT(--($E$9:$E$28&lt;=CE$33),--($B$9:$B$28=$J$97),--($F$9:$F$28&gt;=CE$33),--($C$9:$C$28=$AW109),$H$9:$H$28,AR$9:AR$28),VLOOKUP($AW109,'6. Patients'!$C$78:$AQ$107,COLUMNS('6. Patients'!$C$9:$G$9),0))</f>
        <v>0</v>
      </c>
      <c r="CF109" s="105">
        <f>-MIN(SUMPRODUCT(--($E$9:$E$28&lt;=CF$33),--($B$9:$B$28=$J$97),--($F$9:$F$28&gt;=CF$33),--($C$9:$C$28=$AW109),$H$9:$H$28,AS$9:AS$28),VLOOKUP($AW109,'6. Patients'!$C$78:$AQ$107,COLUMNS('6. Patients'!$C$9:$G$9),0))</f>
        <v>0</v>
      </c>
      <c r="CG109" s="105">
        <f>-MIN(SUMPRODUCT(--($E$9:$E$28&lt;=CG$33),--($B$9:$B$28=$J$97),--($F$9:$F$28&gt;=CG$33),--($C$9:$C$28=$AW109),$H$9:$H$28,AT$9:AT$28),VLOOKUP($AW109,'6. Patients'!$C$78:$AQ$107,COLUMNS('6. Patients'!$C$9:$G$9),0))</f>
        <v>0</v>
      </c>
      <c r="CI109" s="16" t="str">
        <f t="shared" si="166"/>
        <v/>
      </c>
      <c r="CJ109" s="105">
        <f t="shared" si="167"/>
        <v>0</v>
      </c>
      <c r="CK109" s="105">
        <f t="shared" si="168"/>
        <v>0</v>
      </c>
      <c r="CL109" s="105">
        <f t="shared" si="169"/>
        <v>0</v>
      </c>
      <c r="CM109" s="105">
        <f t="shared" si="170"/>
        <v>0</v>
      </c>
      <c r="CN109" s="105">
        <f t="shared" si="171"/>
        <v>0</v>
      </c>
      <c r="CO109" s="105">
        <f t="shared" si="172"/>
        <v>0</v>
      </c>
      <c r="CP109" s="105">
        <f t="shared" si="173"/>
        <v>0</v>
      </c>
      <c r="CQ109" s="105">
        <f t="shared" si="174"/>
        <v>0</v>
      </c>
      <c r="CR109" s="105">
        <f t="shared" si="175"/>
        <v>0</v>
      </c>
      <c r="CS109" s="105">
        <f t="shared" si="176"/>
        <v>0</v>
      </c>
      <c r="CT109" s="105">
        <f t="shared" si="177"/>
        <v>0</v>
      </c>
      <c r="CU109" s="105">
        <f t="shared" si="178"/>
        <v>0</v>
      </c>
      <c r="CV109" s="105">
        <f t="shared" si="179"/>
        <v>0</v>
      </c>
      <c r="CW109" s="105">
        <f t="shared" si="180"/>
        <v>0</v>
      </c>
      <c r="CX109" s="105">
        <f t="shared" si="181"/>
        <v>0</v>
      </c>
      <c r="CY109" s="105">
        <f t="shared" si="182"/>
        <v>0</v>
      </c>
      <c r="CZ109" s="105">
        <f t="shared" si="183"/>
        <v>0</v>
      </c>
      <c r="DA109" s="105">
        <f t="shared" si="184"/>
        <v>0</v>
      </c>
      <c r="DB109" s="105">
        <f t="shared" si="185"/>
        <v>0</v>
      </c>
      <c r="DC109" s="105">
        <f t="shared" si="186"/>
        <v>0</v>
      </c>
      <c r="DD109" s="105">
        <f t="shared" si="187"/>
        <v>0</v>
      </c>
      <c r="DE109" s="105">
        <f t="shared" si="188"/>
        <v>0</v>
      </c>
      <c r="DF109" s="105">
        <f t="shared" si="189"/>
        <v>0</v>
      </c>
      <c r="DG109" s="105">
        <f t="shared" si="190"/>
        <v>0</v>
      </c>
      <c r="DH109" s="105">
        <f t="shared" si="191"/>
        <v>0</v>
      </c>
      <c r="DI109" s="105">
        <f t="shared" si="192"/>
        <v>0</v>
      </c>
      <c r="DJ109" s="105">
        <f t="shared" si="193"/>
        <v>0</v>
      </c>
      <c r="DK109" s="105">
        <f t="shared" si="194"/>
        <v>0</v>
      </c>
      <c r="DL109" s="105">
        <f t="shared" si="195"/>
        <v>0</v>
      </c>
      <c r="DM109" s="105">
        <f t="shared" si="196"/>
        <v>0</v>
      </c>
      <c r="DN109" s="105">
        <f t="shared" si="197"/>
        <v>0</v>
      </c>
      <c r="DO109" s="105">
        <f t="shared" si="198"/>
        <v>0</v>
      </c>
      <c r="DP109" s="105">
        <f t="shared" si="199"/>
        <v>0</v>
      </c>
      <c r="DQ109" s="105">
        <f t="shared" si="200"/>
        <v>0</v>
      </c>
      <c r="DR109" s="105">
        <f t="shared" si="201"/>
        <v>0</v>
      </c>
      <c r="DS109" s="105">
        <f t="shared" si="202"/>
        <v>0</v>
      </c>
    </row>
    <row r="110" spans="10:123" x14ac:dyDescent="0.3">
      <c r="J110" s="16" t="str">
        <f>'6. Patients'!C90</f>
        <v/>
      </c>
      <c r="K110" s="16"/>
      <c r="L110" s="208">
        <f t="shared" si="203"/>
        <v>0</v>
      </c>
      <c r="M110" s="208">
        <f t="shared" si="204"/>
        <v>0</v>
      </c>
      <c r="N110" s="208">
        <f t="shared" si="205"/>
        <v>0</v>
      </c>
      <c r="O110" s="208">
        <f t="shared" si="206"/>
        <v>0</v>
      </c>
      <c r="P110" s="208">
        <f t="shared" si="207"/>
        <v>0</v>
      </c>
      <c r="Q110" s="208">
        <f t="shared" si="208"/>
        <v>0</v>
      </c>
      <c r="R110" s="208">
        <f t="shared" si="209"/>
        <v>0</v>
      </c>
      <c r="S110" s="208">
        <f t="shared" si="210"/>
        <v>0</v>
      </c>
      <c r="T110" s="208">
        <f t="shared" si="211"/>
        <v>0</v>
      </c>
      <c r="U110" s="208">
        <f t="shared" si="212"/>
        <v>0</v>
      </c>
      <c r="V110" s="208">
        <f t="shared" si="213"/>
        <v>0</v>
      </c>
      <c r="W110" s="208">
        <f t="shared" si="214"/>
        <v>0</v>
      </c>
      <c r="X110" s="208">
        <f t="shared" si="215"/>
        <v>0</v>
      </c>
      <c r="Y110" s="208">
        <f t="shared" si="216"/>
        <v>0</v>
      </c>
      <c r="Z110" s="208">
        <f t="shared" si="217"/>
        <v>0</v>
      </c>
      <c r="AA110" s="208">
        <f t="shared" si="218"/>
        <v>0</v>
      </c>
      <c r="AB110" s="208">
        <f t="shared" si="219"/>
        <v>0</v>
      </c>
      <c r="AC110" s="208">
        <f t="shared" si="220"/>
        <v>0</v>
      </c>
      <c r="AD110" s="208">
        <f t="shared" si="221"/>
        <v>0</v>
      </c>
      <c r="AE110" s="208">
        <f t="shared" si="222"/>
        <v>0</v>
      </c>
      <c r="AF110" s="208">
        <f t="shared" si="223"/>
        <v>0</v>
      </c>
      <c r="AG110" s="208">
        <f t="shared" si="224"/>
        <v>0</v>
      </c>
      <c r="AH110" s="208">
        <f t="shared" si="225"/>
        <v>0</v>
      </c>
      <c r="AI110" s="208">
        <f t="shared" si="226"/>
        <v>0</v>
      </c>
      <c r="AJ110" s="208">
        <f t="shared" si="227"/>
        <v>0</v>
      </c>
      <c r="AK110" s="208">
        <f t="shared" si="228"/>
        <v>0</v>
      </c>
      <c r="AL110" s="208">
        <f t="shared" si="229"/>
        <v>0</v>
      </c>
      <c r="AM110" s="208">
        <f t="shared" si="230"/>
        <v>0</v>
      </c>
      <c r="AN110" s="208">
        <f t="shared" si="231"/>
        <v>0</v>
      </c>
      <c r="AO110" s="208">
        <f t="shared" si="232"/>
        <v>0</v>
      </c>
      <c r="AP110" s="208">
        <f t="shared" si="233"/>
        <v>0</v>
      </c>
      <c r="AQ110" s="208">
        <f t="shared" si="234"/>
        <v>0</v>
      </c>
      <c r="AR110" s="208">
        <f t="shared" si="235"/>
        <v>0</v>
      </c>
      <c r="AS110" s="208">
        <f t="shared" si="236"/>
        <v>0</v>
      </c>
      <c r="AT110" s="208">
        <f t="shared" si="237"/>
        <v>0</v>
      </c>
      <c r="AU110" s="208">
        <f t="shared" si="238"/>
        <v>0</v>
      </c>
      <c r="AW110" s="16" t="str">
        <f t="shared" si="165"/>
        <v/>
      </c>
      <c r="AX110" s="105">
        <f>-MIN(SUMPRODUCT(--($E$9:$E$28&lt;=AX$33),--($B$9:$B$28=$J$97),--($F$9:$F$28&gt;=AX$33),--($C$9:$C$28=$AW110),$H$9:$H$28,K$9:K$28),VLOOKUP($AW110,'6. Patients'!$C$78:$AQ$107,COLUMNS('6. Patients'!$C$9:$G$9),0))</f>
        <v>0</v>
      </c>
      <c r="AY110" s="105">
        <f>-MIN(SUMPRODUCT(--($E$9:$E$28&lt;=AY$33),--($B$9:$B$28=$J$97),--($F$9:$F$28&gt;=AY$33),--($C$9:$C$28=$AW110),$H$9:$H$28,L$9:L$28),VLOOKUP($AW110,'6. Patients'!$C$78:$AQ$107,COLUMNS('6. Patients'!$C$9:$G$9),0))</f>
        <v>0</v>
      </c>
      <c r="AZ110" s="105">
        <f>-MIN(SUMPRODUCT(--($E$9:$E$28&lt;=AZ$33),--($B$9:$B$28=$J$97),--($F$9:$F$28&gt;=AZ$33),--($C$9:$C$28=$AW110),$H$9:$H$28,M$9:M$28),VLOOKUP($AW110,'6. Patients'!$C$78:$AQ$107,COLUMNS('6. Patients'!$C$9:$G$9),0))</f>
        <v>0</v>
      </c>
      <c r="BA110" s="105">
        <f>-MIN(SUMPRODUCT(--($E$9:$E$28&lt;=BA$33),--($B$9:$B$28=$J$97),--($F$9:$F$28&gt;=BA$33),--($C$9:$C$28=$AW110),$H$9:$H$28,N$9:N$28),VLOOKUP($AW110,'6. Patients'!$C$78:$AQ$107,COLUMNS('6. Patients'!$C$9:$G$9),0))</f>
        <v>0</v>
      </c>
      <c r="BB110" s="105">
        <f>-MIN(SUMPRODUCT(--($E$9:$E$28&lt;=BB$33),--($B$9:$B$28=$J$97),--($F$9:$F$28&gt;=BB$33),--($C$9:$C$28=$AW110),$H$9:$H$28,O$9:O$28),VLOOKUP($AW110,'6. Patients'!$C$78:$AQ$107,COLUMNS('6. Patients'!$C$9:$G$9),0))</f>
        <v>0</v>
      </c>
      <c r="BC110" s="105">
        <f>-MIN(SUMPRODUCT(--($E$9:$E$28&lt;=BC$33),--($B$9:$B$28=$J$97),--($F$9:$F$28&gt;=BC$33),--($C$9:$C$28=$AW110),$H$9:$H$28,P$9:P$28),VLOOKUP($AW110,'6. Patients'!$C$78:$AQ$107,COLUMNS('6. Patients'!$C$9:$G$9),0))</f>
        <v>0</v>
      </c>
      <c r="BD110" s="105">
        <f>-MIN(SUMPRODUCT(--($E$9:$E$28&lt;=BD$33),--($B$9:$B$28=$J$97),--($F$9:$F$28&gt;=BD$33),--($C$9:$C$28=$AW110),$H$9:$H$28,Q$9:Q$28),VLOOKUP($AW110,'6. Patients'!$C$78:$AQ$107,COLUMNS('6. Patients'!$C$9:$G$9),0))</f>
        <v>0</v>
      </c>
      <c r="BE110" s="105">
        <f>-MIN(SUMPRODUCT(--($E$9:$E$28&lt;=BE$33),--($B$9:$B$28=$J$97),--($F$9:$F$28&gt;=BE$33),--($C$9:$C$28=$AW110),$H$9:$H$28,R$9:R$28),VLOOKUP($AW110,'6. Patients'!$C$78:$AQ$107,COLUMNS('6. Patients'!$C$9:$G$9),0))</f>
        <v>0</v>
      </c>
      <c r="BF110" s="105">
        <f>-MIN(SUMPRODUCT(--($E$9:$E$28&lt;=BF$33),--($B$9:$B$28=$J$97),--($F$9:$F$28&gt;=BF$33),--($C$9:$C$28=$AW110),$H$9:$H$28,S$9:S$28),VLOOKUP($AW110,'6. Patients'!$C$78:$AQ$107,COLUMNS('6. Patients'!$C$9:$G$9),0))</f>
        <v>0</v>
      </c>
      <c r="BG110" s="105">
        <f>-MIN(SUMPRODUCT(--($E$9:$E$28&lt;=BG$33),--($B$9:$B$28=$J$97),--($F$9:$F$28&gt;=BG$33),--($C$9:$C$28=$AW110),$H$9:$H$28,T$9:T$28),VLOOKUP($AW110,'6. Patients'!$C$78:$AQ$107,COLUMNS('6. Patients'!$C$9:$G$9),0))</f>
        <v>0</v>
      </c>
      <c r="BH110" s="105">
        <f>-MIN(SUMPRODUCT(--($E$9:$E$28&lt;=BH$33),--($B$9:$B$28=$J$97),--($F$9:$F$28&gt;=BH$33),--($C$9:$C$28=$AW110),$H$9:$H$28,U$9:U$28),VLOOKUP($AW110,'6. Patients'!$C$78:$AQ$107,COLUMNS('6. Patients'!$C$9:$G$9),0))</f>
        <v>0</v>
      </c>
      <c r="BI110" s="105">
        <f>-MIN(SUMPRODUCT(--($E$9:$E$28&lt;=BI$33),--($B$9:$B$28=$J$97),--($F$9:$F$28&gt;=BI$33),--($C$9:$C$28=$AW110),$H$9:$H$28,V$9:V$28),VLOOKUP($AW110,'6. Patients'!$C$78:$AQ$107,COLUMNS('6. Patients'!$C$9:$G$9),0))</f>
        <v>0</v>
      </c>
      <c r="BJ110" s="105">
        <f>-MIN(SUMPRODUCT(--($E$9:$E$28&lt;=BJ$33),--($B$9:$B$28=$J$97),--($F$9:$F$28&gt;=BJ$33),--($C$9:$C$28=$AW110),$H$9:$H$28,W$9:W$28),VLOOKUP($AW110,'6. Patients'!$C$78:$AQ$107,COLUMNS('6. Patients'!$C$9:$G$9),0))</f>
        <v>0</v>
      </c>
      <c r="BK110" s="105">
        <f>-MIN(SUMPRODUCT(--($E$9:$E$28&lt;=BK$33),--($B$9:$B$28=$J$97),--($F$9:$F$28&gt;=BK$33),--($C$9:$C$28=$AW110),$H$9:$H$28,X$9:X$28),VLOOKUP($AW110,'6. Patients'!$C$78:$AQ$107,COLUMNS('6. Patients'!$C$9:$G$9),0))</f>
        <v>0</v>
      </c>
      <c r="BL110" s="105">
        <f>-MIN(SUMPRODUCT(--($E$9:$E$28&lt;=BL$33),--($B$9:$B$28=$J$97),--($F$9:$F$28&gt;=BL$33),--($C$9:$C$28=$AW110),$H$9:$H$28,Y$9:Y$28),VLOOKUP($AW110,'6. Patients'!$C$78:$AQ$107,COLUMNS('6. Patients'!$C$9:$G$9),0))</f>
        <v>0</v>
      </c>
      <c r="BM110" s="105">
        <f>-MIN(SUMPRODUCT(--($E$9:$E$28&lt;=BM$33),--($B$9:$B$28=$J$97),--($F$9:$F$28&gt;=BM$33),--($C$9:$C$28=$AW110),$H$9:$H$28,Z$9:Z$28),VLOOKUP($AW110,'6. Patients'!$C$78:$AQ$107,COLUMNS('6. Patients'!$C$9:$G$9),0))</f>
        <v>0</v>
      </c>
      <c r="BN110" s="105">
        <f>-MIN(SUMPRODUCT(--($E$9:$E$28&lt;=BN$33),--($B$9:$B$28=$J$97),--($F$9:$F$28&gt;=BN$33),--($C$9:$C$28=$AW110),$H$9:$H$28,AA$9:AA$28),VLOOKUP($AW110,'6. Patients'!$C$78:$AQ$107,COLUMNS('6. Patients'!$C$9:$G$9),0))</f>
        <v>0</v>
      </c>
      <c r="BO110" s="105">
        <f>-MIN(SUMPRODUCT(--($E$9:$E$28&lt;=BO$33),--($B$9:$B$28=$J$97),--($F$9:$F$28&gt;=BO$33),--($C$9:$C$28=$AW110),$H$9:$H$28,AB$9:AB$28),VLOOKUP($AW110,'6. Patients'!$C$78:$AQ$107,COLUMNS('6. Patients'!$C$9:$G$9),0))</f>
        <v>0</v>
      </c>
      <c r="BP110" s="105">
        <f>-MIN(SUMPRODUCT(--($E$9:$E$28&lt;=BP$33),--($B$9:$B$28=$J$97),--($F$9:$F$28&gt;=BP$33),--($C$9:$C$28=$AW110),$H$9:$H$28,AC$9:AC$28),VLOOKUP($AW110,'6. Patients'!$C$78:$AQ$107,COLUMNS('6. Patients'!$C$9:$G$9),0))</f>
        <v>0</v>
      </c>
      <c r="BQ110" s="105">
        <f>-MIN(SUMPRODUCT(--($E$9:$E$28&lt;=BQ$33),--($B$9:$B$28=$J$97),--($F$9:$F$28&gt;=BQ$33),--($C$9:$C$28=$AW110),$H$9:$H$28,AD$9:AD$28),VLOOKUP($AW110,'6. Patients'!$C$78:$AQ$107,COLUMNS('6. Patients'!$C$9:$G$9),0))</f>
        <v>0</v>
      </c>
      <c r="BR110" s="105">
        <f>-MIN(SUMPRODUCT(--($E$9:$E$28&lt;=BR$33),--($B$9:$B$28=$J$97),--($F$9:$F$28&gt;=BR$33),--($C$9:$C$28=$AW110),$H$9:$H$28,AE$9:AE$28),VLOOKUP($AW110,'6. Patients'!$C$78:$AQ$107,COLUMNS('6. Patients'!$C$9:$G$9),0))</f>
        <v>0</v>
      </c>
      <c r="BS110" s="105">
        <f>-MIN(SUMPRODUCT(--($E$9:$E$28&lt;=BS$33),--($B$9:$B$28=$J$97),--($F$9:$F$28&gt;=BS$33),--($C$9:$C$28=$AW110),$H$9:$H$28,AF$9:AF$28),VLOOKUP($AW110,'6. Patients'!$C$78:$AQ$107,COLUMNS('6. Patients'!$C$9:$G$9),0))</f>
        <v>0</v>
      </c>
      <c r="BT110" s="105">
        <f>-MIN(SUMPRODUCT(--($E$9:$E$28&lt;=BT$33),--($B$9:$B$28=$J$97),--($F$9:$F$28&gt;=BT$33),--($C$9:$C$28=$AW110),$H$9:$H$28,AG$9:AG$28),VLOOKUP($AW110,'6. Patients'!$C$78:$AQ$107,COLUMNS('6. Patients'!$C$9:$G$9),0))</f>
        <v>0</v>
      </c>
      <c r="BU110" s="105">
        <f>-MIN(SUMPRODUCT(--($E$9:$E$28&lt;=BU$33),--($B$9:$B$28=$J$97),--($F$9:$F$28&gt;=BU$33),--($C$9:$C$28=$AW110),$H$9:$H$28,AH$9:AH$28),VLOOKUP($AW110,'6. Patients'!$C$78:$AQ$107,COLUMNS('6. Patients'!$C$9:$G$9),0))</f>
        <v>0</v>
      </c>
      <c r="BV110" s="105">
        <f>-MIN(SUMPRODUCT(--($E$9:$E$28&lt;=BV$33),--($B$9:$B$28=$J$97),--($F$9:$F$28&gt;=BV$33),--($C$9:$C$28=$AW110),$H$9:$H$28,AI$9:AI$28),VLOOKUP($AW110,'6. Patients'!$C$78:$AQ$107,COLUMNS('6. Patients'!$C$9:$G$9),0))</f>
        <v>0</v>
      </c>
      <c r="BW110" s="105">
        <f>-MIN(SUMPRODUCT(--($E$9:$E$28&lt;=BW$33),--($B$9:$B$28=$J$97),--($F$9:$F$28&gt;=BW$33),--($C$9:$C$28=$AW110),$H$9:$H$28,AJ$9:AJ$28),VLOOKUP($AW110,'6. Patients'!$C$78:$AQ$107,COLUMNS('6. Patients'!$C$9:$G$9),0))</f>
        <v>0</v>
      </c>
      <c r="BX110" s="105">
        <f>-MIN(SUMPRODUCT(--($E$9:$E$28&lt;=BX$33),--($B$9:$B$28=$J$97),--($F$9:$F$28&gt;=BX$33),--($C$9:$C$28=$AW110),$H$9:$H$28,AK$9:AK$28),VLOOKUP($AW110,'6. Patients'!$C$78:$AQ$107,COLUMNS('6. Patients'!$C$9:$G$9),0))</f>
        <v>0</v>
      </c>
      <c r="BY110" s="105">
        <f>-MIN(SUMPRODUCT(--($E$9:$E$28&lt;=BY$33),--($B$9:$B$28=$J$97),--($F$9:$F$28&gt;=BY$33),--($C$9:$C$28=$AW110),$H$9:$H$28,AL$9:AL$28),VLOOKUP($AW110,'6. Patients'!$C$78:$AQ$107,COLUMNS('6. Patients'!$C$9:$G$9),0))</f>
        <v>0</v>
      </c>
      <c r="BZ110" s="105">
        <f>-MIN(SUMPRODUCT(--($E$9:$E$28&lt;=BZ$33),--($B$9:$B$28=$J$97),--($F$9:$F$28&gt;=BZ$33),--($C$9:$C$28=$AW110),$H$9:$H$28,AM$9:AM$28),VLOOKUP($AW110,'6. Patients'!$C$78:$AQ$107,COLUMNS('6. Patients'!$C$9:$G$9),0))</f>
        <v>0</v>
      </c>
      <c r="CA110" s="105">
        <f>-MIN(SUMPRODUCT(--($E$9:$E$28&lt;=CA$33),--($B$9:$B$28=$J$97),--($F$9:$F$28&gt;=CA$33),--($C$9:$C$28=$AW110),$H$9:$H$28,AN$9:AN$28),VLOOKUP($AW110,'6. Patients'!$C$78:$AQ$107,COLUMNS('6. Patients'!$C$9:$G$9),0))</f>
        <v>0</v>
      </c>
      <c r="CB110" s="105">
        <f>-MIN(SUMPRODUCT(--($E$9:$E$28&lt;=CB$33),--($B$9:$B$28=$J$97),--($F$9:$F$28&gt;=CB$33),--($C$9:$C$28=$AW110),$H$9:$H$28,AO$9:AO$28),VLOOKUP($AW110,'6. Patients'!$C$78:$AQ$107,COLUMNS('6. Patients'!$C$9:$G$9),0))</f>
        <v>0</v>
      </c>
      <c r="CC110" s="105">
        <f>-MIN(SUMPRODUCT(--($E$9:$E$28&lt;=CC$33),--($B$9:$B$28=$J$97),--($F$9:$F$28&gt;=CC$33),--($C$9:$C$28=$AW110),$H$9:$H$28,AP$9:AP$28),VLOOKUP($AW110,'6. Patients'!$C$78:$AQ$107,COLUMNS('6. Patients'!$C$9:$G$9),0))</f>
        <v>0</v>
      </c>
      <c r="CD110" s="105">
        <f>-MIN(SUMPRODUCT(--($E$9:$E$28&lt;=CD$33),--($B$9:$B$28=$J$97),--($F$9:$F$28&gt;=CD$33),--($C$9:$C$28=$AW110),$H$9:$H$28,AQ$9:AQ$28),VLOOKUP($AW110,'6. Patients'!$C$78:$AQ$107,COLUMNS('6. Patients'!$C$9:$G$9),0))</f>
        <v>0</v>
      </c>
      <c r="CE110" s="105">
        <f>-MIN(SUMPRODUCT(--($E$9:$E$28&lt;=CE$33),--($B$9:$B$28=$J$97),--($F$9:$F$28&gt;=CE$33),--($C$9:$C$28=$AW110),$H$9:$H$28,AR$9:AR$28),VLOOKUP($AW110,'6. Patients'!$C$78:$AQ$107,COLUMNS('6. Patients'!$C$9:$G$9),0))</f>
        <v>0</v>
      </c>
      <c r="CF110" s="105">
        <f>-MIN(SUMPRODUCT(--($E$9:$E$28&lt;=CF$33),--($B$9:$B$28=$J$97),--($F$9:$F$28&gt;=CF$33),--($C$9:$C$28=$AW110),$H$9:$H$28,AS$9:AS$28),VLOOKUP($AW110,'6. Patients'!$C$78:$AQ$107,COLUMNS('6. Patients'!$C$9:$G$9),0))</f>
        <v>0</v>
      </c>
      <c r="CG110" s="105">
        <f>-MIN(SUMPRODUCT(--($E$9:$E$28&lt;=CG$33),--($B$9:$B$28=$J$97),--($F$9:$F$28&gt;=CG$33),--($C$9:$C$28=$AW110),$H$9:$H$28,AT$9:AT$28),VLOOKUP($AW110,'6. Patients'!$C$78:$AQ$107,COLUMNS('6. Patients'!$C$9:$G$9),0))</f>
        <v>0</v>
      </c>
      <c r="CI110" s="16" t="str">
        <f t="shared" si="166"/>
        <v/>
      </c>
      <c r="CJ110" s="105">
        <f t="shared" si="167"/>
        <v>0</v>
      </c>
      <c r="CK110" s="105">
        <f t="shared" si="168"/>
        <v>0</v>
      </c>
      <c r="CL110" s="105">
        <f t="shared" si="169"/>
        <v>0</v>
      </c>
      <c r="CM110" s="105">
        <f t="shared" si="170"/>
        <v>0</v>
      </c>
      <c r="CN110" s="105">
        <f t="shared" si="171"/>
        <v>0</v>
      </c>
      <c r="CO110" s="105">
        <f t="shared" si="172"/>
        <v>0</v>
      </c>
      <c r="CP110" s="105">
        <f t="shared" si="173"/>
        <v>0</v>
      </c>
      <c r="CQ110" s="105">
        <f t="shared" si="174"/>
        <v>0</v>
      </c>
      <c r="CR110" s="105">
        <f t="shared" si="175"/>
        <v>0</v>
      </c>
      <c r="CS110" s="105">
        <f t="shared" si="176"/>
        <v>0</v>
      </c>
      <c r="CT110" s="105">
        <f t="shared" si="177"/>
        <v>0</v>
      </c>
      <c r="CU110" s="105">
        <f t="shared" si="178"/>
        <v>0</v>
      </c>
      <c r="CV110" s="105">
        <f t="shared" si="179"/>
        <v>0</v>
      </c>
      <c r="CW110" s="105">
        <f t="shared" si="180"/>
        <v>0</v>
      </c>
      <c r="CX110" s="105">
        <f t="shared" si="181"/>
        <v>0</v>
      </c>
      <c r="CY110" s="105">
        <f t="shared" si="182"/>
        <v>0</v>
      </c>
      <c r="CZ110" s="105">
        <f t="shared" si="183"/>
        <v>0</v>
      </c>
      <c r="DA110" s="105">
        <f t="shared" si="184"/>
        <v>0</v>
      </c>
      <c r="DB110" s="105">
        <f t="shared" si="185"/>
        <v>0</v>
      </c>
      <c r="DC110" s="105">
        <f t="shared" si="186"/>
        <v>0</v>
      </c>
      <c r="DD110" s="105">
        <f t="shared" si="187"/>
        <v>0</v>
      </c>
      <c r="DE110" s="105">
        <f t="shared" si="188"/>
        <v>0</v>
      </c>
      <c r="DF110" s="105">
        <f t="shared" si="189"/>
        <v>0</v>
      </c>
      <c r="DG110" s="105">
        <f t="shared" si="190"/>
        <v>0</v>
      </c>
      <c r="DH110" s="105">
        <f t="shared" si="191"/>
        <v>0</v>
      </c>
      <c r="DI110" s="105">
        <f t="shared" si="192"/>
        <v>0</v>
      </c>
      <c r="DJ110" s="105">
        <f t="shared" si="193"/>
        <v>0</v>
      </c>
      <c r="DK110" s="105">
        <f t="shared" si="194"/>
        <v>0</v>
      </c>
      <c r="DL110" s="105">
        <f t="shared" si="195"/>
        <v>0</v>
      </c>
      <c r="DM110" s="105">
        <f t="shared" si="196"/>
        <v>0</v>
      </c>
      <c r="DN110" s="105">
        <f t="shared" si="197"/>
        <v>0</v>
      </c>
      <c r="DO110" s="105">
        <f t="shared" si="198"/>
        <v>0</v>
      </c>
      <c r="DP110" s="105">
        <f t="shared" si="199"/>
        <v>0</v>
      </c>
      <c r="DQ110" s="105">
        <f t="shared" si="200"/>
        <v>0</v>
      </c>
      <c r="DR110" s="105">
        <f t="shared" si="201"/>
        <v>0</v>
      </c>
      <c r="DS110" s="105">
        <f t="shared" si="202"/>
        <v>0</v>
      </c>
    </row>
    <row r="111" spans="10:123" x14ac:dyDescent="0.3">
      <c r="J111" s="16" t="str">
        <f>'6. Patients'!C91</f>
        <v/>
      </c>
      <c r="K111" s="16"/>
      <c r="L111" s="208">
        <f t="shared" si="203"/>
        <v>0</v>
      </c>
      <c r="M111" s="208">
        <f t="shared" si="204"/>
        <v>0</v>
      </c>
      <c r="N111" s="208">
        <f t="shared" si="205"/>
        <v>0</v>
      </c>
      <c r="O111" s="208">
        <f t="shared" si="206"/>
        <v>0</v>
      </c>
      <c r="P111" s="208">
        <f t="shared" si="207"/>
        <v>0</v>
      </c>
      <c r="Q111" s="208">
        <f t="shared" si="208"/>
        <v>0</v>
      </c>
      <c r="R111" s="208">
        <f t="shared" si="209"/>
        <v>0</v>
      </c>
      <c r="S111" s="208">
        <f t="shared" si="210"/>
        <v>0</v>
      </c>
      <c r="T111" s="208">
        <f t="shared" si="211"/>
        <v>0</v>
      </c>
      <c r="U111" s="208">
        <f t="shared" si="212"/>
        <v>0</v>
      </c>
      <c r="V111" s="208">
        <f t="shared" si="213"/>
        <v>0</v>
      </c>
      <c r="W111" s="208">
        <f t="shared" si="214"/>
        <v>0</v>
      </c>
      <c r="X111" s="208">
        <f t="shared" si="215"/>
        <v>0</v>
      </c>
      <c r="Y111" s="208">
        <f t="shared" si="216"/>
        <v>0</v>
      </c>
      <c r="Z111" s="208">
        <f t="shared" si="217"/>
        <v>0</v>
      </c>
      <c r="AA111" s="208">
        <f t="shared" si="218"/>
        <v>0</v>
      </c>
      <c r="AB111" s="208">
        <f t="shared" si="219"/>
        <v>0</v>
      </c>
      <c r="AC111" s="208">
        <f t="shared" si="220"/>
        <v>0</v>
      </c>
      <c r="AD111" s="208">
        <f t="shared" si="221"/>
        <v>0</v>
      </c>
      <c r="AE111" s="208">
        <f t="shared" si="222"/>
        <v>0</v>
      </c>
      <c r="AF111" s="208">
        <f t="shared" si="223"/>
        <v>0</v>
      </c>
      <c r="AG111" s="208">
        <f t="shared" si="224"/>
        <v>0</v>
      </c>
      <c r="AH111" s="208">
        <f t="shared" si="225"/>
        <v>0</v>
      </c>
      <c r="AI111" s="208">
        <f t="shared" si="226"/>
        <v>0</v>
      </c>
      <c r="AJ111" s="208">
        <f t="shared" si="227"/>
        <v>0</v>
      </c>
      <c r="AK111" s="208">
        <f t="shared" si="228"/>
        <v>0</v>
      </c>
      <c r="AL111" s="208">
        <f t="shared" si="229"/>
        <v>0</v>
      </c>
      <c r="AM111" s="208">
        <f t="shared" si="230"/>
        <v>0</v>
      </c>
      <c r="AN111" s="208">
        <f t="shared" si="231"/>
        <v>0</v>
      </c>
      <c r="AO111" s="208">
        <f t="shared" si="232"/>
        <v>0</v>
      </c>
      <c r="AP111" s="208">
        <f t="shared" si="233"/>
        <v>0</v>
      </c>
      <c r="AQ111" s="208">
        <f t="shared" si="234"/>
        <v>0</v>
      </c>
      <c r="AR111" s="208">
        <f t="shared" si="235"/>
        <v>0</v>
      </c>
      <c r="AS111" s="208">
        <f t="shared" si="236"/>
        <v>0</v>
      </c>
      <c r="AT111" s="208">
        <f t="shared" si="237"/>
        <v>0</v>
      </c>
      <c r="AU111" s="208">
        <f t="shared" si="238"/>
        <v>0</v>
      </c>
      <c r="AW111" s="16" t="str">
        <f t="shared" si="165"/>
        <v/>
      </c>
      <c r="AX111" s="105">
        <f>-MIN(SUMPRODUCT(--($E$9:$E$28&lt;=AX$33),--($B$9:$B$28=$J$97),--($F$9:$F$28&gt;=AX$33),--($C$9:$C$28=$AW111),$H$9:$H$28,K$9:K$28),VLOOKUP($AW111,'6. Patients'!$C$78:$AQ$107,COLUMNS('6. Patients'!$C$9:$G$9),0))</f>
        <v>0</v>
      </c>
      <c r="AY111" s="105">
        <f>-MIN(SUMPRODUCT(--($E$9:$E$28&lt;=AY$33),--($B$9:$B$28=$J$97),--($F$9:$F$28&gt;=AY$33),--($C$9:$C$28=$AW111),$H$9:$H$28,L$9:L$28),VLOOKUP($AW111,'6. Patients'!$C$78:$AQ$107,COLUMNS('6. Patients'!$C$9:$G$9),0))</f>
        <v>0</v>
      </c>
      <c r="AZ111" s="105">
        <f>-MIN(SUMPRODUCT(--($E$9:$E$28&lt;=AZ$33),--($B$9:$B$28=$J$97),--($F$9:$F$28&gt;=AZ$33),--($C$9:$C$28=$AW111),$H$9:$H$28,M$9:M$28),VLOOKUP($AW111,'6. Patients'!$C$78:$AQ$107,COLUMNS('6. Patients'!$C$9:$G$9),0))</f>
        <v>0</v>
      </c>
      <c r="BA111" s="105">
        <f>-MIN(SUMPRODUCT(--($E$9:$E$28&lt;=BA$33),--($B$9:$B$28=$J$97),--($F$9:$F$28&gt;=BA$33),--($C$9:$C$28=$AW111),$H$9:$H$28,N$9:N$28),VLOOKUP($AW111,'6. Patients'!$C$78:$AQ$107,COLUMNS('6. Patients'!$C$9:$G$9),0))</f>
        <v>0</v>
      </c>
      <c r="BB111" s="105">
        <f>-MIN(SUMPRODUCT(--($E$9:$E$28&lt;=BB$33),--($B$9:$B$28=$J$97),--($F$9:$F$28&gt;=BB$33),--($C$9:$C$28=$AW111),$H$9:$H$28,O$9:O$28),VLOOKUP($AW111,'6. Patients'!$C$78:$AQ$107,COLUMNS('6. Patients'!$C$9:$G$9),0))</f>
        <v>0</v>
      </c>
      <c r="BC111" s="105">
        <f>-MIN(SUMPRODUCT(--($E$9:$E$28&lt;=BC$33),--($B$9:$B$28=$J$97),--($F$9:$F$28&gt;=BC$33),--($C$9:$C$28=$AW111),$H$9:$H$28,P$9:P$28),VLOOKUP($AW111,'6. Patients'!$C$78:$AQ$107,COLUMNS('6. Patients'!$C$9:$G$9),0))</f>
        <v>0</v>
      </c>
      <c r="BD111" s="105">
        <f>-MIN(SUMPRODUCT(--($E$9:$E$28&lt;=BD$33),--($B$9:$B$28=$J$97),--($F$9:$F$28&gt;=BD$33),--($C$9:$C$28=$AW111),$H$9:$H$28,Q$9:Q$28),VLOOKUP($AW111,'6. Patients'!$C$78:$AQ$107,COLUMNS('6. Patients'!$C$9:$G$9),0))</f>
        <v>0</v>
      </c>
      <c r="BE111" s="105">
        <f>-MIN(SUMPRODUCT(--($E$9:$E$28&lt;=BE$33),--($B$9:$B$28=$J$97),--($F$9:$F$28&gt;=BE$33),--($C$9:$C$28=$AW111),$H$9:$H$28,R$9:R$28),VLOOKUP($AW111,'6. Patients'!$C$78:$AQ$107,COLUMNS('6. Patients'!$C$9:$G$9),0))</f>
        <v>0</v>
      </c>
      <c r="BF111" s="105">
        <f>-MIN(SUMPRODUCT(--($E$9:$E$28&lt;=BF$33),--($B$9:$B$28=$J$97),--($F$9:$F$28&gt;=BF$33),--($C$9:$C$28=$AW111),$H$9:$H$28,S$9:S$28),VLOOKUP($AW111,'6. Patients'!$C$78:$AQ$107,COLUMNS('6. Patients'!$C$9:$G$9),0))</f>
        <v>0</v>
      </c>
      <c r="BG111" s="105">
        <f>-MIN(SUMPRODUCT(--($E$9:$E$28&lt;=BG$33),--($B$9:$B$28=$J$97),--($F$9:$F$28&gt;=BG$33),--($C$9:$C$28=$AW111),$H$9:$H$28,T$9:T$28),VLOOKUP($AW111,'6. Patients'!$C$78:$AQ$107,COLUMNS('6. Patients'!$C$9:$G$9),0))</f>
        <v>0</v>
      </c>
      <c r="BH111" s="105">
        <f>-MIN(SUMPRODUCT(--($E$9:$E$28&lt;=BH$33),--($B$9:$B$28=$J$97),--($F$9:$F$28&gt;=BH$33),--($C$9:$C$28=$AW111),$H$9:$H$28,U$9:U$28),VLOOKUP($AW111,'6. Patients'!$C$78:$AQ$107,COLUMNS('6. Patients'!$C$9:$G$9),0))</f>
        <v>0</v>
      </c>
      <c r="BI111" s="105">
        <f>-MIN(SUMPRODUCT(--($E$9:$E$28&lt;=BI$33),--($B$9:$B$28=$J$97),--($F$9:$F$28&gt;=BI$33),--($C$9:$C$28=$AW111),$H$9:$H$28,V$9:V$28),VLOOKUP($AW111,'6. Patients'!$C$78:$AQ$107,COLUMNS('6. Patients'!$C$9:$G$9),0))</f>
        <v>0</v>
      </c>
      <c r="BJ111" s="105">
        <f>-MIN(SUMPRODUCT(--($E$9:$E$28&lt;=BJ$33),--($B$9:$B$28=$J$97),--($F$9:$F$28&gt;=BJ$33),--($C$9:$C$28=$AW111),$H$9:$H$28,W$9:W$28),VLOOKUP($AW111,'6. Patients'!$C$78:$AQ$107,COLUMNS('6. Patients'!$C$9:$G$9),0))</f>
        <v>0</v>
      </c>
      <c r="BK111" s="105">
        <f>-MIN(SUMPRODUCT(--($E$9:$E$28&lt;=BK$33),--($B$9:$B$28=$J$97),--($F$9:$F$28&gt;=BK$33),--($C$9:$C$28=$AW111),$H$9:$H$28,X$9:X$28),VLOOKUP($AW111,'6. Patients'!$C$78:$AQ$107,COLUMNS('6. Patients'!$C$9:$G$9),0))</f>
        <v>0</v>
      </c>
      <c r="BL111" s="105">
        <f>-MIN(SUMPRODUCT(--($E$9:$E$28&lt;=BL$33),--($B$9:$B$28=$J$97),--($F$9:$F$28&gt;=BL$33),--($C$9:$C$28=$AW111),$H$9:$H$28,Y$9:Y$28),VLOOKUP($AW111,'6. Patients'!$C$78:$AQ$107,COLUMNS('6. Patients'!$C$9:$G$9),0))</f>
        <v>0</v>
      </c>
      <c r="BM111" s="105">
        <f>-MIN(SUMPRODUCT(--($E$9:$E$28&lt;=BM$33),--($B$9:$B$28=$J$97),--($F$9:$F$28&gt;=BM$33),--($C$9:$C$28=$AW111),$H$9:$H$28,Z$9:Z$28),VLOOKUP($AW111,'6. Patients'!$C$78:$AQ$107,COLUMNS('6. Patients'!$C$9:$G$9),0))</f>
        <v>0</v>
      </c>
      <c r="BN111" s="105">
        <f>-MIN(SUMPRODUCT(--($E$9:$E$28&lt;=BN$33),--($B$9:$B$28=$J$97),--($F$9:$F$28&gt;=BN$33),--($C$9:$C$28=$AW111),$H$9:$H$28,AA$9:AA$28),VLOOKUP($AW111,'6. Patients'!$C$78:$AQ$107,COLUMNS('6. Patients'!$C$9:$G$9),0))</f>
        <v>0</v>
      </c>
      <c r="BO111" s="105">
        <f>-MIN(SUMPRODUCT(--($E$9:$E$28&lt;=BO$33),--($B$9:$B$28=$J$97),--($F$9:$F$28&gt;=BO$33),--($C$9:$C$28=$AW111),$H$9:$H$28,AB$9:AB$28),VLOOKUP($AW111,'6. Patients'!$C$78:$AQ$107,COLUMNS('6. Patients'!$C$9:$G$9),0))</f>
        <v>0</v>
      </c>
      <c r="BP111" s="105">
        <f>-MIN(SUMPRODUCT(--($E$9:$E$28&lt;=BP$33),--($B$9:$B$28=$J$97),--($F$9:$F$28&gt;=BP$33),--($C$9:$C$28=$AW111),$H$9:$H$28,AC$9:AC$28),VLOOKUP($AW111,'6. Patients'!$C$78:$AQ$107,COLUMNS('6. Patients'!$C$9:$G$9),0))</f>
        <v>0</v>
      </c>
      <c r="BQ111" s="105">
        <f>-MIN(SUMPRODUCT(--($E$9:$E$28&lt;=BQ$33),--($B$9:$B$28=$J$97),--($F$9:$F$28&gt;=BQ$33),--($C$9:$C$28=$AW111),$H$9:$H$28,AD$9:AD$28),VLOOKUP($AW111,'6. Patients'!$C$78:$AQ$107,COLUMNS('6. Patients'!$C$9:$G$9),0))</f>
        <v>0</v>
      </c>
      <c r="BR111" s="105">
        <f>-MIN(SUMPRODUCT(--($E$9:$E$28&lt;=BR$33),--($B$9:$B$28=$J$97),--($F$9:$F$28&gt;=BR$33),--($C$9:$C$28=$AW111),$H$9:$H$28,AE$9:AE$28),VLOOKUP($AW111,'6. Patients'!$C$78:$AQ$107,COLUMNS('6. Patients'!$C$9:$G$9),0))</f>
        <v>0</v>
      </c>
      <c r="BS111" s="105">
        <f>-MIN(SUMPRODUCT(--($E$9:$E$28&lt;=BS$33),--($B$9:$B$28=$J$97),--($F$9:$F$28&gt;=BS$33),--($C$9:$C$28=$AW111),$H$9:$H$28,AF$9:AF$28),VLOOKUP($AW111,'6. Patients'!$C$78:$AQ$107,COLUMNS('6. Patients'!$C$9:$G$9),0))</f>
        <v>0</v>
      </c>
      <c r="BT111" s="105">
        <f>-MIN(SUMPRODUCT(--($E$9:$E$28&lt;=BT$33),--($B$9:$B$28=$J$97),--($F$9:$F$28&gt;=BT$33),--($C$9:$C$28=$AW111),$H$9:$H$28,AG$9:AG$28),VLOOKUP($AW111,'6. Patients'!$C$78:$AQ$107,COLUMNS('6. Patients'!$C$9:$G$9),0))</f>
        <v>0</v>
      </c>
      <c r="BU111" s="105">
        <f>-MIN(SUMPRODUCT(--($E$9:$E$28&lt;=BU$33),--($B$9:$B$28=$J$97),--($F$9:$F$28&gt;=BU$33),--($C$9:$C$28=$AW111),$H$9:$H$28,AH$9:AH$28),VLOOKUP($AW111,'6. Patients'!$C$78:$AQ$107,COLUMNS('6. Patients'!$C$9:$G$9),0))</f>
        <v>0</v>
      </c>
      <c r="BV111" s="105">
        <f>-MIN(SUMPRODUCT(--($E$9:$E$28&lt;=BV$33),--($B$9:$B$28=$J$97),--($F$9:$F$28&gt;=BV$33),--($C$9:$C$28=$AW111),$H$9:$H$28,AI$9:AI$28),VLOOKUP($AW111,'6. Patients'!$C$78:$AQ$107,COLUMNS('6. Patients'!$C$9:$G$9),0))</f>
        <v>0</v>
      </c>
      <c r="BW111" s="105">
        <f>-MIN(SUMPRODUCT(--($E$9:$E$28&lt;=BW$33),--($B$9:$B$28=$J$97),--($F$9:$F$28&gt;=BW$33),--($C$9:$C$28=$AW111),$H$9:$H$28,AJ$9:AJ$28),VLOOKUP($AW111,'6. Patients'!$C$78:$AQ$107,COLUMNS('6. Patients'!$C$9:$G$9),0))</f>
        <v>0</v>
      </c>
      <c r="BX111" s="105">
        <f>-MIN(SUMPRODUCT(--($E$9:$E$28&lt;=BX$33),--($B$9:$B$28=$J$97),--($F$9:$F$28&gt;=BX$33),--($C$9:$C$28=$AW111),$H$9:$H$28,AK$9:AK$28),VLOOKUP($AW111,'6. Patients'!$C$78:$AQ$107,COLUMNS('6. Patients'!$C$9:$G$9),0))</f>
        <v>0</v>
      </c>
      <c r="BY111" s="105">
        <f>-MIN(SUMPRODUCT(--($E$9:$E$28&lt;=BY$33),--($B$9:$B$28=$J$97),--($F$9:$F$28&gt;=BY$33),--($C$9:$C$28=$AW111),$H$9:$H$28,AL$9:AL$28),VLOOKUP($AW111,'6. Patients'!$C$78:$AQ$107,COLUMNS('6. Patients'!$C$9:$G$9),0))</f>
        <v>0</v>
      </c>
      <c r="BZ111" s="105">
        <f>-MIN(SUMPRODUCT(--($E$9:$E$28&lt;=BZ$33),--($B$9:$B$28=$J$97),--($F$9:$F$28&gt;=BZ$33),--($C$9:$C$28=$AW111),$H$9:$H$28,AM$9:AM$28),VLOOKUP($AW111,'6. Patients'!$C$78:$AQ$107,COLUMNS('6. Patients'!$C$9:$G$9),0))</f>
        <v>0</v>
      </c>
      <c r="CA111" s="105">
        <f>-MIN(SUMPRODUCT(--($E$9:$E$28&lt;=CA$33),--($B$9:$B$28=$J$97),--($F$9:$F$28&gt;=CA$33),--($C$9:$C$28=$AW111),$H$9:$H$28,AN$9:AN$28),VLOOKUP($AW111,'6. Patients'!$C$78:$AQ$107,COLUMNS('6. Patients'!$C$9:$G$9),0))</f>
        <v>0</v>
      </c>
      <c r="CB111" s="105">
        <f>-MIN(SUMPRODUCT(--($E$9:$E$28&lt;=CB$33),--($B$9:$B$28=$J$97),--($F$9:$F$28&gt;=CB$33),--($C$9:$C$28=$AW111),$H$9:$H$28,AO$9:AO$28),VLOOKUP($AW111,'6. Patients'!$C$78:$AQ$107,COLUMNS('6. Patients'!$C$9:$G$9),0))</f>
        <v>0</v>
      </c>
      <c r="CC111" s="105">
        <f>-MIN(SUMPRODUCT(--($E$9:$E$28&lt;=CC$33),--($B$9:$B$28=$J$97),--($F$9:$F$28&gt;=CC$33),--($C$9:$C$28=$AW111),$H$9:$H$28,AP$9:AP$28),VLOOKUP($AW111,'6. Patients'!$C$78:$AQ$107,COLUMNS('6. Patients'!$C$9:$G$9),0))</f>
        <v>0</v>
      </c>
      <c r="CD111" s="105">
        <f>-MIN(SUMPRODUCT(--($E$9:$E$28&lt;=CD$33),--($B$9:$B$28=$J$97),--($F$9:$F$28&gt;=CD$33),--($C$9:$C$28=$AW111),$H$9:$H$28,AQ$9:AQ$28),VLOOKUP($AW111,'6. Patients'!$C$78:$AQ$107,COLUMNS('6. Patients'!$C$9:$G$9),0))</f>
        <v>0</v>
      </c>
      <c r="CE111" s="105">
        <f>-MIN(SUMPRODUCT(--($E$9:$E$28&lt;=CE$33),--($B$9:$B$28=$J$97),--($F$9:$F$28&gt;=CE$33),--($C$9:$C$28=$AW111),$H$9:$H$28,AR$9:AR$28),VLOOKUP($AW111,'6. Patients'!$C$78:$AQ$107,COLUMNS('6. Patients'!$C$9:$G$9),0))</f>
        <v>0</v>
      </c>
      <c r="CF111" s="105">
        <f>-MIN(SUMPRODUCT(--($E$9:$E$28&lt;=CF$33),--($B$9:$B$28=$J$97),--($F$9:$F$28&gt;=CF$33),--($C$9:$C$28=$AW111),$H$9:$H$28,AS$9:AS$28),VLOOKUP($AW111,'6. Patients'!$C$78:$AQ$107,COLUMNS('6. Patients'!$C$9:$G$9),0))</f>
        <v>0</v>
      </c>
      <c r="CG111" s="105">
        <f>-MIN(SUMPRODUCT(--($E$9:$E$28&lt;=CG$33),--($B$9:$B$28=$J$97),--($F$9:$F$28&gt;=CG$33),--($C$9:$C$28=$AW111),$H$9:$H$28,AT$9:AT$28),VLOOKUP($AW111,'6. Patients'!$C$78:$AQ$107,COLUMNS('6. Patients'!$C$9:$G$9),0))</f>
        <v>0</v>
      </c>
      <c r="CI111" s="16" t="str">
        <f t="shared" si="166"/>
        <v/>
      </c>
      <c r="CJ111" s="105">
        <f t="shared" si="167"/>
        <v>0</v>
      </c>
      <c r="CK111" s="105">
        <f t="shared" si="168"/>
        <v>0</v>
      </c>
      <c r="CL111" s="105">
        <f t="shared" si="169"/>
        <v>0</v>
      </c>
      <c r="CM111" s="105">
        <f t="shared" si="170"/>
        <v>0</v>
      </c>
      <c r="CN111" s="105">
        <f t="shared" si="171"/>
        <v>0</v>
      </c>
      <c r="CO111" s="105">
        <f t="shared" si="172"/>
        <v>0</v>
      </c>
      <c r="CP111" s="105">
        <f t="shared" si="173"/>
        <v>0</v>
      </c>
      <c r="CQ111" s="105">
        <f t="shared" si="174"/>
        <v>0</v>
      </c>
      <c r="CR111" s="105">
        <f t="shared" si="175"/>
        <v>0</v>
      </c>
      <c r="CS111" s="105">
        <f t="shared" si="176"/>
        <v>0</v>
      </c>
      <c r="CT111" s="105">
        <f t="shared" si="177"/>
        <v>0</v>
      </c>
      <c r="CU111" s="105">
        <f t="shared" si="178"/>
        <v>0</v>
      </c>
      <c r="CV111" s="105">
        <f t="shared" si="179"/>
        <v>0</v>
      </c>
      <c r="CW111" s="105">
        <f t="shared" si="180"/>
        <v>0</v>
      </c>
      <c r="CX111" s="105">
        <f t="shared" si="181"/>
        <v>0</v>
      </c>
      <c r="CY111" s="105">
        <f t="shared" si="182"/>
        <v>0</v>
      </c>
      <c r="CZ111" s="105">
        <f t="shared" si="183"/>
        <v>0</v>
      </c>
      <c r="DA111" s="105">
        <f t="shared" si="184"/>
        <v>0</v>
      </c>
      <c r="DB111" s="105">
        <f t="shared" si="185"/>
        <v>0</v>
      </c>
      <c r="DC111" s="105">
        <f t="shared" si="186"/>
        <v>0</v>
      </c>
      <c r="DD111" s="105">
        <f t="shared" si="187"/>
        <v>0</v>
      </c>
      <c r="DE111" s="105">
        <f t="shared" si="188"/>
        <v>0</v>
      </c>
      <c r="DF111" s="105">
        <f t="shared" si="189"/>
        <v>0</v>
      </c>
      <c r="DG111" s="105">
        <f t="shared" si="190"/>
        <v>0</v>
      </c>
      <c r="DH111" s="105">
        <f t="shared" si="191"/>
        <v>0</v>
      </c>
      <c r="DI111" s="105">
        <f t="shared" si="192"/>
        <v>0</v>
      </c>
      <c r="DJ111" s="105">
        <f t="shared" si="193"/>
        <v>0</v>
      </c>
      <c r="DK111" s="105">
        <f t="shared" si="194"/>
        <v>0</v>
      </c>
      <c r="DL111" s="105">
        <f t="shared" si="195"/>
        <v>0</v>
      </c>
      <c r="DM111" s="105">
        <f t="shared" si="196"/>
        <v>0</v>
      </c>
      <c r="DN111" s="105">
        <f t="shared" si="197"/>
        <v>0</v>
      </c>
      <c r="DO111" s="105">
        <f t="shared" si="198"/>
        <v>0</v>
      </c>
      <c r="DP111" s="105">
        <f t="shared" si="199"/>
        <v>0</v>
      </c>
      <c r="DQ111" s="105">
        <f t="shared" si="200"/>
        <v>0</v>
      </c>
      <c r="DR111" s="105">
        <f t="shared" si="201"/>
        <v>0</v>
      </c>
      <c r="DS111" s="105">
        <f t="shared" si="202"/>
        <v>0</v>
      </c>
    </row>
    <row r="112" spans="10:123" x14ac:dyDescent="0.3">
      <c r="J112" s="16" t="str">
        <f>'6. Patients'!C92</f>
        <v/>
      </c>
      <c r="K112" s="16"/>
      <c r="L112" s="208">
        <f t="shared" si="203"/>
        <v>0</v>
      </c>
      <c r="M112" s="208">
        <f t="shared" si="204"/>
        <v>0</v>
      </c>
      <c r="N112" s="208">
        <f t="shared" si="205"/>
        <v>0</v>
      </c>
      <c r="O112" s="208">
        <f t="shared" si="206"/>
        <v>0</v>
      </c>
      <c r="P112" s="208">
        <f t="shared" si="207"/>
        <v>0</v>
      </c>
      <c r="Q112" s="208">
        <f t="shared" si="208"/>
        <v>0</v>
      </c>
      <c r="R112" s="208">
        <f t="shared" si="209"/>
        <v>0</v>
      </c>
      <c r="S112" s="208">
        <f t="shared" si="210"/>
        <v>0</v>
      </c>
      <c r="T112" s="208">
        <f t="shared" si="211"/>
        <v>0</v>
      </c>
      <c r="U112" s="208">
        <f t="shared" si="212"/>
        <v>0</v>
      </c>
      <c r="V112" s="208">
        <f t="shared" si="213"/>
        <v>0</v>
      </c>
      <c r="W112" s="208">
        <f t="shared" si="214"/>
        <v>0</v>
      </c>
      <c r="X112" s="208">
        <f t="shared" si="215"/>
        <v>0</v>
      </c>
      <c r="Y112" s="208">
        <f t="shared" si="216"/>
        <v>0</v>
      </c>
      <c r="Z112" s="208">
        <f t="shared" si="217"/>
        <v>0</v>
      </c>
      <c r="AA112" s="208">
        <f t="shared" si="218"/>
        <v>0</v>
      </c>
      <c r="AB112" s="208">
        <f t="shared" si="219"/>
        <v>0</v>
      </c>
      <c r="AC112" s="208">
        <f t="shared" si="220"/>
        <v>0</v>
      </c>
      <c r="AD112" s="208">
        <f t="shared" si="221"/>
        <v>0</v>
      </c>
      <c r="AE112" s="208">
        <f t="shared" si="222"/>
        <v>0</v>
      </c>
      <c r="AF112" s="208">
        <f t="shared" si="223"/>
        <v>0</v>
      </c>
      <c r="AG112" s="208">
        <f t="shared" si="224"/>
        <v>0</v>
      </c>
      <c r="AH112" s="208">
        <f t="shared" si="225"/>
        <v>0</v>
      </c>
      <c r="AI112" s="208">
        <f t="shared" si="226"/>
        <v>0</v>
      </c>
      <c r="AJ112" s="208">
        <f t="shared" si="227"/>
        <v>0</v>
      </c>
      <c r="AK112" s="208">
        <f t="shared" si="228"/>
        <v>0</v>
      </c>
      <c r="AL112" s="208">
        <f t="shared" si="229"/>
        <v>0</v>
      </c>
      <c r="AM112" s="208">
        <f t="shared" si="230"/>
        <v>0</v>
      </c>
      <c r="AN112" s="208">
        <f t="shared" si="231"/>
        <v>0</v>
      </c>
      <c r="AO112" s="208">
        <f t="shared" si="232"/>
        <v>0</v>
      </c>
      <c r="AP112" s="208">
        <f t="shared" si="233"/>
        <v>0</v>
      </c>
      <c r="AQ112" s="208">
        <f t="shared" si="234"/>
        <v>0</v>
      </c>
      <c r="AR112" s="208">
        <f t="shared" si="235"/>
        <v>0</v>
      </c>
      <c r="AS112" s="208">
        <f t="shared" si="236"/>
        <v>0</v>
      </c>
      <c r="AT112" s="208">
        <f t="shared" si="237"/>
        <v>0</v>
      </c>
      <c r="AU112" s="208">
        <f t="shared" si="238"/>
        <v>0</v>
      </c>
      <c r="AW112" s="16" t="str">
        <f t="shared" si="165"/>
        <v/>
      </c>
      <c r="AX112" s="105">
        <f>-MIN(SUMPRODUCT(--($E$9:$E$28&lt;=AX$33),--($B$9:$B$28=$J$97),--($F$9:$F$28&gt;=AX$33),--($C$9:$C$28=$AW112),$H$9:$H$28,K$9:K$28),VLOOKUP($AW112,'6. Patients'!$C$78:$AQ$107,COLUMNS('6. Patients'!$C$9:$G$9),0))</f>
        <v>0</v>
      </c>
      <c r="AY112" s="105">
        <f>-MIN(SUMPRODUCT(--($E$9:$E$28&lt;=AY$33),--($B$9:$B$28=$J$97),--($F$9:$F$28&gt;=AY$33),--($C$9:$C$28=$AW112),$H$9:$H$28,L$9:L$28),VLOOKUP($AW112,'6. Patients'!$C$78:$AQ$107,COLUMNS('6. Patients'!$C$9:$G$9),0))</f>
        <v>0</v>
      </c>
      <c r="AZ112" s="105">
        <f>-MIN(SUMPRODUCT(--($E$9:$E$28&lt;=AZ$33),--($B$9:$B$28=$J$97),--($F$9:$F$28&gt;=AZ$33),--($C$9:$C$28=$AW112),$H$9:$H$28,M$9:M$28),VLOOKUP($AW112,'6. Patients'!$C$78:$AQ$107,COLUMNS('6. Patients'!$C$9:$G$9),0))</f>
        <v>0</v>
      </c>
      <c r="BA112" s="105">
        <f>-MIN(SUMPRODUCT(--($E$9:$E$28&lt;=BA$33),--($B$9:$B$28=$J$97),--($F$9:$F$28&gt;=BA$33),--($C$9:$C$28=$AW112),$H$9:$H$28,N$9:N$28),VLOOKUP($AW112,'6. Patients'!$C$78:$AQ$107,COLUMNS('6. Patients'!$C$9:$G$9),0))</f>
        <v>0</v>
      </c>
      <c r="BB112" s="105">
        <f>-MIN(SUMPRODUCT(--($E$9:$E$28&lt;=BB$33),--($B$9:$B$28=$J$97),--($F$9:$F$28&gt;=BB$33),--($C$9:$C$28=$AW112),$H$9:$H$28,O$9:O$28),VLOOKUP($AW112,'6. Patients'!$C$78:$AQ$107,COLUMNS('6. Patients'!$C$9:$G$9),0))</f>
        <v>0</v>
      </c>
      <c r="BC112" s="105">
        <f>-MIN(SUMPRODUCT(--($E$9:$E$28&lt;=BC$33),--($B$9:$B$28=$J$97),--($F$9:$F$28&gt;=BC$33),--($C$9:$C$28=$AW112),$H$9:$H$28,P$9:P$28),VLOOKUP($AW112,'6. Patients'!$C$78:$AQ$107,COLUMNS('6. Patients'!$C$9:$G$9),0))</f>
        <v>0</v>
      </c>
      <c r="BD112" s="105">
        <f>-MIN(SUMPRODUCT(--($E$9:$E$28&lt;=BD$33),--($B$9:$B$28=$J$97),--($F$9:$F$28&gt;=BD$33),--($C$9:$C$28=$AW112),$H$9:$H$28,Q$9:Q$28),VLOOKUP($AW112,'6. Patients'!$C$78:$AQ$107,COLUMNS('6. Patients'!$C$9:$G$9),0))</f>
        <v>0</v>
      </c>
      <c r="BE112" s="105">
        <f>-MIN(SUMPRODUCT(--($E$9:$E$28&lt;=BE$33),--($B$9:$B$28=$J$97),--($F$9:$F$28&gt;=BE$33),--($C$9:$C$28=$AW112),$H$9:$H$28,R$9:R$28),VLOOKUP($AW112,'6. Patients'!$C$78:$AQ$107,COLUMNS('6. Patients'!$C$9:$G$9),0))</f>
        <v>0</v>
      </c>
      <c r="BF112" s="105">
        <f>-MIN(SUMPRODUCT(--($E$9:$E$28&lt;=BF$33),--($B$9:$B$28=$J$97),--($F$9:$F$28&gt;=BF$33),--($C$9:$C$28=$AW112),$H$9:$H$28,S$9:S$28),VLOOKUP($AW112,'6. Patients'!$C$78:$AQ$107,COLUMNS('6. Patients'!$C$9:$G$9),0))</f>
        <v>0</v>
      </c>
      <c r="BG112" s="105">
        <f>-MIN(SUMPRODUCT(--($E$9:$E$28&lt;=BG$33),--($B$9:$B$28=$J$97),--($F$9:$F$28&gt;=BG$33),--($C$9:$C$28=$AW112),$H$9:$H$28,T$9:T$28),VLOOKUP($AW112,'6. Patients'!$C$78:$AQ$107,COLUMNS('6. Patients'!$C$9:$G$9),0))</f>
        <v>0</v>
      </c>
      <c r="BH112" s="105">
        <f>-MIN(SUMPRODUCT(--($E$9:$E$28&lt;=BH$33),--($B$9:$B$28=$J$97),--($F$9:$F$28&gt;=BH$33),--($C$9:$C$28=$AW112),$H$9:$H$28,U$9:U$28),VLOOKUP($AW112,'6. Patients'!$C$78:$AQ$107,COLUMNS('6. Patients'!$C$9:$G$9),0))</f>
        <v>0</v>
      </c>
      <c r="BI112" s="105">
        <f>-MIN(SUMPRODUCT(--($E$9:$E$28&lt;=BI$33),--($B$9:$B$28=$J$97),--($F$9:$F$28&gt;=BI$33),--($C$9:$C$28=$AW112),$H$9:$H$28,V$9:V$28),VLOOKUP($AW112,'6. Patients'!$C$78:$AQ$107,COLUMNS('6. Patients'!$C$9:$G$9),0))</f>
        <v>0</v>
      </c>
      <c r="BJ112" s="105">
        <f>-MIN(SUMPRODUCT(--($E$9:$E$28&lt;=BJ$33),--($B$9:$B$28=$J$97),--($F$9:$F$28&gt;=BJ$33),--($C$9:$C$28=$AW112),$H$9:$H$28,W$9:W$28),VLOOKUP($AW112,'6. Patients'!$C$78:$AQ$107,COLUMNS('6. Patients'!$C$9:$G$9),0))</f>
        <v>0</v>
      </c>
      <c r="BK112" s="105">
        <f>-MIN(SUMPRODUCT(--($E$9:$E$28&lt;=BK$33),--($B$9:$B$28=$J$97),--($F$9:$F$28&gt;=BK$33),--($C$9:$C$28=$AW112),$H$9:$H$28,X$9:X$28),VLOOKUP($AW112,'6. Patients'!$C$78:$AQ$107,COLUMNS('6. Patients'!$C$9:$G$9),0))</f>
        <v>0</v>
      </c>
      <c r="BL112" s="105">
        <f>-MIN(SUMPRODUCT(--($E$9:$E$28&lt;=BL$33),--($B$9:$B$28=$J$97),--($F$9:$F$28&gt;=BL$33),--($C$9:$C$28=$AW112),$H$9:$H$28,Y$9:Y$28),VLOOKUP($AW112,'6. Patients'!$C$78:$AQ$107,COLUMNS('6. Patients'!$C$9:$G$9),0))</f>
        <v>0</v>
      </c>
      <c r="BM112" s="105">
        <f>-MIN(SUMPRODUCT(--($E$9:$E$28&lt;=BM$33),--($B$9:$B$28=$J$97),--($F$9:$F$28&gt;=BM$33),--($C$9:$C$28=$AW112),$H$9:$H$28,Z$9:Z$28),VLOOKUP($AW112,'6. Patients'!$C$78:$AQ$107,COLUMNS('6. Patients'!$C$9:$G$9),0))</f>
        <v>0</v>
      </c>
      <c r="BN112" s="105">
        <f>-MIN(SUMPRODUCT(--($E$9:$E$28&lt;=BN$33),--($B$9:$B$28=$J$97),--($F$9:$F$28&gt;=BN$33),--($C$9:$C$28=$AW112),$H$9:$H$28,AA$9:AA$28),VLOOKUP($AW112,'6. Patients'!$C$78:$AQ$107,COLUMNS('6. Patients'!$C$9:$G$9),0))</f>
        <v>0</v>
      </c>
      <c r="BO112" s="105">
        <f>-MIN(SUMPRODUCT(--($E$9:$E$28&lt;=BO$33),--($B$9:$B$28=$J$97),--($F$9:$F$28&gt;=BO$33),--($C$9:$C$28=$AW112),$H$9:$H$28,AB$9:AB$28),VLOOKUP($AW112,'6. Patients'!$C$78:$AQ$107,COLUMNS('6. Patients'!$C$9:$G$9),0))</f>
        <v>0</v>
      </c>
      <c r="BP112" s="105">
        <f>-MIN(SUMPRODUCT(--($E$9:$E$28&lt;=BP$33),--($B$9:$B$28=$J$97),--($F$9:$F$28&gt;=BP$33),--($C$9:$C$28=$AW112),$H$9:$H$28,AC$9:AC$28),VLOOKUP($AW112,'6. Patients'!$C$78:$AQ$107,COLUMNS('6. Patients'!$C$9:$G$9),0))</f>
        <v>0</v>
      </c>
      <c r="BQ112" s="105">
        <f>-MIN(SUMPRODUCT(--($E$9:$E$28&lt;=BQ$33),--($B$9:$B$28=$J$97),--($F$9:$F$28&gt;=BQ$33),--($C$9:$C$28=$AW112),$H$9:$H$28,AD$9:AD$28),VLOOKUP($AW112,'6. Patients'!$C$78:$AQ$107,COLUMNS('6. Patients'!$C$9:$G$9),0))</f>
        <v>0</v>
      </c>
      <c r="BR112" s="105">
        <f>-MIN(SUMPRODUCT(--($E$9:$E$28&lt;=BR$33),--($B$9:$B$28=$J$97),--($F$9:$F$28&gt;=BR$33),--($C$9:$C$28=$AW112),$H$9:$H$28,AE$9:AE$28),VLOOKUP($AW112,'6. Patients'!$C$78:$AQ$107,COLUMNS('6. Patients'!$C$9:$G$9),0))</f>
        <v>0</v>
      </c>
      <c r="BS112" s="105">
        <f>-MIN(SUMPRODUCT(--($E$9:$E$28&lt;=BS$33),--($B$9:$B$28=$J$97),--($F$9:$F$28&gt;=BS$33),--($C$9:$C$28=$AW112),$H$9:$H$28,AF$9:AF$28),VLOOKUP($AW112,'6. Patients'!$C$78:$AQ$107,COLUMNS('6. Patients'!$C$9:$G$9),0))</f>
        <v>0</v>
      </c>
      <c r="BT112" s="105">
        <f>-MIN(SUMPRODUCT(--($E$9:$E$28&lt;=BT$33),--($B$9:$B$28=$J$97),--($F$9:$F$28&gt;=BT$33),--($C$9:$C$28=$AW112),$H$9:$H$28,AG$9:AG$28),VLOOKUP($AW112,'6. Patients'!$C$78:$AQ$107,COLUMNS('6. Patients'!$C$9:$G$9),0))</f>
        <v>0</v>
      </c>
      <c r="BU112" s="105">
        <f>-MIN(SUMPRODUCT(--($E$9:$E$28&lt;=BU$33),--($B$9:$B$28=$J$97),--($F$9:$F$28&gt;=BU$33),--($C$9:$C$28=$AW112),$H$9:$H$28,AH$9:AH$28),VLOOKUP($AW112,'6. Patients'!$C$78:$AQ$107,COLUMNS('6. Patients'!$C$9:$G$9),0))</f>
        <v>0</v>
      </c>
      <c r="BV112" s="105">
        <f>-MIN(SUMPRODUCT(--($E$9:$E$28&lt;=BV$33),--($B$9:$B$28=$J$97),--($F$9:$F$28&gt;=BV$33),--($C$9:$C$28=$AW112),$H$9:$H$28,AI$9:AI$28),VLOOKUP($AW112,'6. Patients'!$C$78:$AQ$107,COLUMNS('6. Patients'!$C$9:$G$9),0))</f>
        <v>0</v>
      </c>
      <c r="BW112" s="105">
        <f>-MIN(SUMPRODUCT(--($E$9:$E$28&lt;=BW$33),--($B$9:$B$28=$J$97),--($F$9:$F$28&gt;=BW$33),--($C$9:$C$28=$AW112),$H$9:$H$28,AJ$9:AJ$28),VLOOKUP($AW112,'6. Patients'!$C$78:$AQ$107,COLUMNS('6. Patients'!$C$9:$G$9),0))</f>
        <v>0</v>
      </c>
      <c r="BX112" s="105">
        <f>-MIN(SUMPRODUCT(--($E$9:$E$28&lt;=BX$33),--($B$9:$B$28=$J$97),--($F$9:$F$28&gt;=BX$33),--($C$9:$C$28=$AW112),$H$9:$H$28,AK$9:AK$28),VLOOKUP($AW112,'6. Patients'!$C$78:$AQ$107,COLUMNS('6. Patients'!$C$9:$G$9),0))</f>
        <v>0</v>
      </c>
      <c r="BY112" s="105">
        <f>-MIN(SUMPRODUCT(--($E$9:$E$28&lt;=BY$33),--($B$9:$B$28=$J$97),--($F$9:$F$28&gt;=BY$33),--($C$9:$C$28=$AW112),$H$9:$H$28,AL$9:AL$28),VLOOKUP($AW112,'6. Patients'!$C$78:$AQ$107,COLUMNS('6. Patients'!$C$9:$G$9),0))</f>
        <v>0</v>
      </c>
      <c r="BZ112" s="105">
        <f>-MIN(SUMPRODUCT(--($E$9:$E$28&lt;=BZ$33),--($B$9:$B$28=$J$97),--($F$9:$F$28&gt;=BZ$33),--($C$9:$C$28=$AW112),$H$9:$H$28,AM$9:AM$28),VLOOKUP($AW112,'6. Patients'!$C$78:$AQ$107,COLUMNS('6. Patients'!$C$9:$G$9),0))</f>
        <v>0</v>
      </c>
      <c r="CA112" s="105">
        <f>-MIN(SUMPRODUCT(--($E$9:$E$28&lt;=CA$33),--($B$9:$B$28=$J$97),--($F$9:$F$28&gt;=CA$33),--($C$9:$C$28=$AW112),$H$9:$H$28,AN$9:AN$28),VLOOKUP($AW112,'6. Patients'!$C$78:$AQ$107,COLUMNS('6. Patients'!$C$9:$G$9),0))</f>
        <v>0</v>
      </c>
      <c r="CB112" s="105">
        <f>-MIN(SUMPRODUCT(--($E$9:$E$28&lt;=CB$33),--($B$9:$B$28=$J$97),--($F$9:$F$28&gt;=CB$33),--($C$9:$C$28=$AW112),$H$9:$H$28,AO$9:AO$28),VLOOKUP($AW112,'6. Patients'!$C$78:$AQ$107,COLUMNS('6. Patients'!$C$9:$G$9),0))</f>
        <v>0</v>
      </c>
      <c r="CC112" s="105">
        <f>-MIN(SUMPRODUCT(--($E$9:$E$28&lt;=CC$33),--($B$9:$B$28=$J$97),--($F$9:$F$28&gt;=CC$33),--($C$9:$C$28=$AW112),$H$9:$H$28,AP$9:AP$28),VLOOKUP($AW112,'6. Patients'!$C$78:$AQ$107,COLUMNS('6. Patients'!$C$9:$G$9),0))</f>
        <v>0</v>
      </c>
      <c r="CD112" s="105">
        <f>-MIN(SUMPRODUCT(--($E$9:$E$28&lt;=CD$33),--($B$9:$B$28=$J$97),--($F$9:$F$28&gt;=CD$33),--($C$9:$C$28=$AW112),$H$9:$H$28,AQ$9:AQ$28),VLOOKUP($AW112,'6. Patients'!$C$78:$AQ$107,COLUMNS('6. Patients'!$C$9:$G$9),0))</f>
        <v>0</v>
      </c>
      <c r="CE112" s="105">
        <f>-MIN(SUMPRODUCT(--($E$9:$E$28&lt;=CE$33),--($B$9:$B$28=$J$97),--($F$9:$F$28&gt;=CE$33),--($C$9:$C$28=$AW112),$H$9:$H$28,AR$9:AR$28),VLOOKUP($AW112,'6. Patients'!$C$78:$AQ$107,COLUMNS('6. Patients'!$C$9:$G$9),0))</f>
        <v>0</v>
      </c>
      <c r="CF112" s="105">
        <f>-MIN(SUMPRODUCT(--($E$9:$E$28&lt;=CF$33),--($B$9:$B$28=$J$97),--($F$9:$F$28&gt;=CF$33),--($C$9:$C$28=$AW112),$H$9:$H$28,AS$9:AS$28),VLOOKUP($AW112,'6. Patients'!$C$78:$AQ$107,COLUMNS('6. Patients'!$C$9:$G$9),0))</f>
        <v>0</v>
      </c>
      <c r="CG112" s="105">
        <f>-MIN(SUMPRODUCT(--($E$9:$E$28&lt;=CG$33),--($B$9:$B$28=$J$97),--($F$9:$F$28&gt;=CG$33),--($C$9:$C$28=$AW112),$H$9:$H$28,AT$9:AT$28),VLOOKUP($AW112,'6. Patients'!$C$78:$AQ$107,COLUMNS('6. Patients'!$C$9:$G$9),0))</f>
        <v>0</v>
      </c>
      <c r="CI112" s="16" t="str">
        <f t="shared" si="166"/>
        <v/>
      </c>
      <c r="CJ112" s="105">
        <f t="shared" si="167"/>
        <v>0</v>
      </c>
      <c r="CK112" s="105">
        <f t="shared" si="168"/>
        <v>0</v>
      </c>
      <c r="CL112" s="105">
        <f t="shared" si="169"/>
        <v>0</v>
      </c>
      <c r="CM112" s="105">
        <f t="shared" si="170"/>
        <v>0</v>
      </c>
      <c r="CN112" s="105">
        <f t="shared" si="171"/>
        <v>0</v>
      </c>
      <c r="CO112" s="105">
        <f t="shared" si="172"/>
        <v>0</v>
      </c>
      <c r="CP112" s="105">
        <f t="shared" si="173"/>
        <v>0</v>
      </c>
      <c r="CQ112" s="105">
        <f t="shared" si="174"/>
        <v>0</v>
      </c>
      <c r="CR112" s="105">
        <f t="shared" si="175"/>
        <v>0</v>
      </c>
      <c r="CS112" s="105">
        <f t="shared" si="176"/>
        <v>0</v>
      </c>
      <c r="CT112" s="105">
        <f t="shared" si="177"/>
        <v>0</v>
      </c>
      <c r="CU112" s="105">
        <f t="shared" si="178"/>
        <v>0</v>
      </c>
      <c r="CV112" s="105">
        <f t="shared" si="179"/>
        <v>0</v>
      </c>
      <c r="CW112" s="105">
        <f t="shared" si="180"/>
        <v>0</v>
      </c>
      <c r="CX112" s="105">
        <f t="shared" si="181"/>
        <v>0</v>
      </c>
      <c r="CY112" s="105">
        <f t="shared" si="182"/>
        <v>0</v>
      </c>
      <c r="CZ112" s="105">
        <f t="shared" si="183"/>
        <v>0</v>
      </c>
      <c r="DA112" s="105">
        <f t="shared" si="184"/>
        <v>0</v>
      </c>
      <c r="DB112" s="105">
        <f t="shared" si="185"/>
        <v>0</v>
      </c>
      <c r="DC112" s="105">
        <f t="shared" si="186"/>
        <v>0</v>
      </c>
      <c r="DD112" s="105">
        <f t="shared" si="187"/>
        <v>0</v>
      </c>
      <c r="DE112" s="105">
        <f t="shared" si="188"/>
        <v>0</v>
      </c>
      <c r="DF112" s="105">
        <f t="shared" si="189"/>
        <v>0</v>
      </c>
      <c r="DG112" s="105">
        <f t="shared" si="190"/>
        <v>0</v>
      </c>
      <c r="DH112" s="105">
        <f t="shared" si="191"/>
        <v>0</v>
      </c>
      <c r="DI112" s="105">
        <f t="shared" si="192"/>
        <v>0</v>
      </c>
      <c r="DJ112" s="105">
        <f t="shared" si="193"/>
        <v>0</v>
      </c>
      <c r="DK112" s="105">
        <f t="shared" si="194"/>
        <v>0</v>
      </c>
      <c r="DL112" s="105">
        <f t="shared" si="195"/>
        <v>0</v>
      </c>
      <c r="DM112" s="105">
        <f t="shared" si="196"/>
        <v>0</v>
      </c>
      <c r="DN112" s="105">
        <f t="shared" si="197"/>
        <v>0</v>
      </c>
      <c r="DO112" s="105">
        <f t="shared" si="198"/>
        <v>0</v>
      </c>
      <c r="DP112" s="105">
        <f t="shared" si="199"/>
        <v>0</v>
      </c>
      <c r="DQ112" s="105">
        <f t="shared" si="200"/>
        <v>0</v>
      </c>
      <c r="DR112" s="105">
        <f t="shared" si="201"/>
        <v>0</v>
      </c>
      <c r="DS112" s="105">
        <f t="shared" si="202"/>
        <v>0</v>
      </c>
    </row>
    <row r="113" spans="10:123" x14ac:dyDescent="0.3">
      <c r="J113" s="16" t="str">
        <f>'6. Patients'!C93</f>
        <v/>
      </c>
      <c r="K113" s="16"/>
      <c r="L113" s="208">
        <f t="shared" si="203"/>
        <v>0</v>
      </c>
      <c r="M113" s="208">
        <f t="shared" si="204"/>
        <v>0</v>
      </c>
      <c r="N113" s="208">
        <f t="shared" si="205"/>
        <v>0</v>
      </c>
      <c r="O113" s="208">
        <f t="shared" si="206"/>
        <v>0</v>
      </c>
      <c r="P113" s="208">
        <f t="shared" si="207"/>
        <v>0</v>
      </c>
      <c r="Q113" s="208">
        <f t="shared" si="208"/>
        <v>0</v>
      </c>
      <c r="R113" s="208">
        <f t="shared" si="209"/>
        <v>0</v>
      </c>
      <c r="S113" s="208">
        <f t="shared" si="210"/>
        <v>0</v>
      </c>
      <c r="T113" s="208">
        <f t="shared" si="211"/>
        <v>0</v>
      </c>
      <c r="U113" s="208">
        <f t="shared" si="212"/>
        <v>0</v>
      </c>
      <c r="V113" s="208">
        <f t="shared" si="213"/>
        <v>0</v>
      </c>
      <c r="W113" s="208">
        <f t="shared" si="214"/>
        <v>0</v>
      </c>
      <c r="X113" s="208">
        <f t="shared" si="215"/>
        <v>0</v>
      </c>
      <c r="Y113" s="208">
        <f t="shared" si="216"/>
        <v>0</v>
      </c>
      <c r="Z113" s="208">
        <f t="shared" si="217"/>
        <v>0</v>
      </c>
      <c r="AA113" s="208">
        <f t="shared" si="218"/>
        <v>0</v>
      </c>
      <c r="AB113" s="208">
        <f t="shared" si="219"/>
        <v>0</v>
      </c>
      <c r="AC113" s="208">
        <f t="shared" si="220"/>
        <v>0</v>
      </c>
      <c r="AD113" s="208">
        <f t="shared" si="221"/>
        <v>0</v>
      </c>
      <c r="AE113" s="208">
        <f t="shared" si="222"/>
        <v>0</v>
      </c>
      <c r="AF113" s="208">
        <f t="shared" si="223"/>
        <v>0</v>
      </c>
      <c r="AG113" s="208">
        <f t="shared" si="224"/>
        <v>0</v>
      </c>
      <c r="AH113" s="208">
        <f t="shared" si="225"/>
        <v>0</v>
      </c>
      <c r="AI113" s="208">
        <f t="shared" si="226"/>
        <v>0</v>
      </c>
      <c r="AJ113" s="208">
        <f t="shared" si="227"/>
        <v>0</v>
      </c>
      <c r="AK113" s="208">
        <f t="shared" si="228"/>
        <v>0</v>
      </c>
      <c r="AL113" s="208">
        <f t="shared" si="229"/>
        <v>0</v>
      </c>
      <c r="AM113" s="208">
        <f t="shared" si="230"/>
        <v>0</v>
      </c>
      <c r="AN113" s="208">
        <f t="shared" si="231"/>
        <v>0</v>
      </c>
      <c r="AO113" s="208">
        <f t="shared" si="232"/>
        <v>0</v>
      </c>
      <c r="AP113" s="208">
        <f t="shared" si="233"/>
        <v>0</v>
      </c>
      <c r="AQ113" s="208">
        <f t="shared" si="234"/>
        <v>0</v>
      </c>
      <c r="AR113" s="208">
        <f t="shared" si="235"/>
        <v>0</v>
      </c>
      <c r="AS113" s="208">
        <f t="shared" si="236"/>
        <v>0</v>
      </c>
      <c r="AT113" s="208">
        <f t="shared" si="237"/>
        <v>0</v>
      </c>
      <c r="AU113" s="208">
        <f t="shared" si="238"/>
        <v>0</v>
      </c>
      <c r="AW113" s="16" t="str">
        <f t="shared" si="165"/>
        <v/>
      </c>
      <c r="AX113" s="105">
        <f>-MIN(SUMPRODUCT(--($E$9:$E$28&lt;=AX$33),--($B$9:$B$28=$J$97),--($F$9:$F$28&gt;=AX$33),--($C$9:$C$28=$AW113),$H$9:$H$28,K$9:K$28),VLOOKUP($AW113,'6. Patients'!$C$78:$AQ$107,COLUMNS('6. Patients'!$C$9:$G$9),0))</f>
        <v>0</v>
      </c>
      <c r="AY113" s="105">
        <f>-MIN(SUMPRODUCT(--($E$9:$E$28&lt;=AY$33),--($B$9:$B$28=$J$97),--($F$9:$F$28&gt;=AY$33),--($C$9:$C$28=$AW113),$H$9:$H$28,L$9:L$28),VLOOKUP($AW113,'6. Patients'!$C$78:$AQ$107,COLUMNS('6. Patients'!$C$9:$G$9),0))</f>
        <v>0</v>
      </c>
      <c r="AZ113" s="105">
        <f>-MIN(SUMPRODUCT(--($E$9:$E$28&lt;=AZ$33),--($B$9:$B$28=$J$97),--($F$9:$F$28&gt;=AZ$33),--($C$9:$C$28=$AW113),$H$9:$H$28,M$9:M$28),VLOOKUP($AW113,'6. Patients'!$C$78:$AQ$107,COLUMNS('6. Patients'!$C$9:$G$9),0))</f>
        <v>0</v>
      </c>
      <c r="BA113" s="105">
        <f>-MIN(SUMPRODUCT(--($E$9:$E$28&lt;=BA$33),--($B$9:$B$28=$J$97),--($F$9:$F$28&gt;=BA$33),--($C$9:$C$28=$AW113),$H$9:$H$28,N$9:N$28),VLOOKUP($AW113,'6. Patients'!$C$78:$AQ$107,COLUMNS('6. Patients'!$C$9:$G$9),0))</f>
        <v>0</v>
      </c>
      <c r="BB113" s="105">
        <f>-MIN(SUMPRODUCT(--($E$9:$E$28&lt;=BB$33),--($B$9:$B$28=$J$97),--($F$9:$F$28&gt;=BB$33),--($C$9:$C$28=$AW113),$H$9:$H$28,O$9:O$28),VLOOKUP($AW113,'6. Patients'!$C$78:$AQ$107,COLUMNS('6. Patients'!$C$9:$G$9),0))</f>
        <v>0</v>
      </c>
      <c r="BC113" s="105">
        <f>-MIN(SUMPRODUCT(--($E$9:$E$28&lt;=BC$33),--($B$9:$B$28=$J$97),--($F$9:$F$28&gt;=BC$33),--($C$9:$C$28=$AW113),$H$9:$H$28,P$9:P$28),VLOOKUP($AW113,'6. Patients'!$C$78:$AQ$107,COLUMNS('6. Patients'!$C$9:$G$9),0))</f>
        <v>0</v>
      </c>
      <c r="BD113" s="105">
        <f>-MIN(SUMPRODUCT(--($E$9:$E$28&lt;=BD$33),--($B$9:$B$28=$J$97),--($F$9:$F$28&gt;=BD$33),--($C$9:$C$28=$AW113),$H$9:$H$28,Q$9:Q$28),VLOOKUP($AW113,'6. Patients'!$C$78:$AQ$107,COLUMNS('6. Patients'!$C$9:$G$9),0))</f>
        <v>0</v>
      </c>
      <c r="BE113" s="105">
        <f>-MIN(SUMPRODUCT(--($E$9:$E$28&lt;=BE$33),--($B$9:$B$28=$J$97),--($F$9:$F$28&gt;=BE$33),--($C$9:$C$28=$AW113),$H$9:$H$28,R$9:R$28),VLOOKUP($AW113,'6. Patients'!$C$78:$AQ$107,COLUMNS('6. Patients'!$C$9:$G$9),0))</f>
        <v>0</v>
      </c>
      <c r="BF113" s="105">
        <f>-MIN(SUMPRODUCT(--($E$9:$E$28&lt;=BF$33),--($B$9:$B$28=$J$97),--($F$9:$F$28&gt;=BF$33),--($C$9:$C$28=$AW113),$H$9:$H$28,S$9:S$28),VLOOKUP($AW113,'6. Patients'!$C$78:$AQ$107,COLUMNS('6. Patients'!$C$9:$G$9),0))</f>
        <v>0</v>
      </c>
      <c r="BG113" s="105">
        <f>-MIN(SUMPRODUCT(--($E$9:$E$28&lt;=BG$33),--($B$9:$B$28=$J$97),--($F$9:$F$28&gt;=BG$33),--($C$9:$C$28=$AW113),$H$9:$H$28,T$9:T$28),VLOOKUP($AW113,'6. Patients'!$C$78:$AQ$107,COLUMNS('6. Patients'!$C$9:$G$9),0))</f>
        <v>0</v>
      </c>
      <c r="BH113" s="105">
        <f>-MIN(SUMPRODUCT(--($E$9:$E$28&lt;=BH$33),--($B$9:$B$28=$J$97),--($F$9:$F$28&gt;=BH$33),--($C$9:$C$28=$AW113),$H$9:$H$28,U$9:U$28),VLOOKUP($AW113,'6. Patients'!$C$78:$AQ$107,COLUMNS('6. Patients'!$C$9:$G$9),0))</f>
        <v>0</v>
      </c>
      <c r="BI113" s="105">
        <f>-MIN(SUMPRODUCT(--($E$9:$E$28&lt;=BI$33),--($B$9:$B$28=$J$97),--($F$9:$F$28&gt;=BI$33),--($C$9:$C$28=$AW113),$H$9:$H$28,V$9:V$28),VLOOKUP($AW113,'6. Patients'!$C$78:$AQ$107,COLUMNS('6. Patients'!$C$9:$G$9),0))</f>
        <v>0</v>
      </c>
      <c r="BJ113" s="105">
        <f>-MIN(SUMPRODUCT(--($E$9:$E$28&lt;=BJ$33),--($B$9:$B$28=$J$97),--($F$9:$F$28&gt;=BJ$33),--($C$9:$C$28=$AW113),$H$9:$H$28,W$9:W$28),VLOOKUP($AW113,'6. Patients'!$C$78:$AQ$107,COLUMNS('6. Patients'!$C$9:$G$9),0))</f>
        <v>0</v>
      </c>
      <c r="BK113" s="105">
        <f>-MIN(SUMPRODUCT(--($E$9:$E$28&lt;=BK$33),--($B$9:$B$28=$J$97),--($F$9:$F$28&gt;=BK$33),--($C$9:$C$28=$AW113),$H$9:$H$28,X$9:X$28),VLOOKUP($AW113,'6. Patients'!$C$78:$AQ$107,COLUMNS('6. Patients'!$C$9:$G$9),0))</f>
        <v>0</v>
      </c>
      <c r="BL113" s="105">
        <f>-MIN(SUMPRODUCT(--($E$9:$E$28&lt;=BL$33),--($B$9:$B$28=$J$97),--($F$9:$F$28&gt;=BL$33),--($C$9:$C$28=$AW113),$H$9:$H$28,Y$9:Y$28),VLOOKUP($AW113,'6. Patients'!$C$78:$AQ$107,COLUMNS('6. Patients'!$C$9:$G$9),0))</f>
        <v>0</v>
      </c>
      <c r="BM113" s="105">
        <f>-MIN(SUMPRODUCT(--($E$9:$E$28&lt;=BM$33),--($B$9:$B$28=$J$97),--($F$9:$F$28&gt;=BM$33),--($C$9:$C$28=$AW113),$H$9:$H$28,Z$9:Z$28),VLOOKUP($AW113,'6. Patients'!$C$78:$AQ$107,COLUMNS('6. Patients'!$C$9:$G$9),0))</f>
        <v>0</v>
      </c>
      <c r="BN113" s="105">
        <f>-MIN(SUMPRODUCT(--($E$9:$E$28&lt;=BN$33),--($B$9:$B$28=$J$97),--($F$9:$F$28&gt;=BN$33),--($C$9:$C$28=$AW113),$H$9:$H$28,AA$9:AA$28),VLOOKUP($AW113,'6. Patients'!$C$78:$AQ$107,COLUMNS('6. Patients'!$C$9:$G$9),0))</f>
        <v>0</v>
      </c>
      <c r="BO113" s="105">
        <f>-MIN(SUMPRODUCT(--($E$9:$E$28&lt;=BO$33),--($B$9:$B$28=$J$97),--($F$9:$F$28&gt;=BO$33),--($C$9:$C$28=$AW113),$H$9:$H$28,AB$9:AB$28),VLOOKUP($AW113,'6. Patients'!$C$78:$AQ$107,COLUMNS('6. Patients'!$C$9:$G$9),0))</f>
        <v>0</v>
      </c>
      <c r="BP113" s="105">
        <f>-MIN(SUMPRODUCT(--($E$9:$E$28&lt;=BP$33),--($B$9:$B$28=$J$97),--($F$9:$F$28&gt;=BP$33),--($C$9:$C$28=$AW113),$H$9:$H$28,AC$9:AC$28),VLOOKUP($AW113,'6. Patients'!$C$78:$AQ$107,COLUMNS('6. Patients'!$C$9:$G$9),0))</f>
        <v>0</v>
      </c>
      <c r="BQ113" s="105">
        <f>-MIN(SUMPRODUCT(--($E$9:$E$28&lt;=BQ$33),--($B$9:$B$28=$J$97),--($F$9:$F$28&gt;=BQ$33),--($C$9:$C$28=$AW113),$H$9:$H$28,AD$9:AD$28),VLOOKUP($AW113,'6. Patients'!$C$78:$AQ$107,COLUMNS('6. Patients'!$C$9:$G$9),0))</f>
        <v>0</v>
      </c>
      <c r="BR113" s="105">
        <f>-MIN(SUMPRODUCT(--($E$9:$E$28&lt;=BR$33),--($B$9:$B$28=$J$97),--($F$9:$F$28&gt;=BR$33),--($C$9:$C$28=$AW113),$H$9:$H$28,AE$9:AE$28),VLOOKUP($AW113,'6. Patients'!$C$78:$AQ$107,COLUMNS('6. Patients'!$C$9:$G$9),0))</f>
        <v>0</v>
      </c>
      <c r="BS113" s="105">
        <f>-MIN(SUMPRODUCT(--($E$9:$E$28&lt;=BS$33),--($B$9:$B$28=$J$97),--($F$9:$F$28&gt;=BS$33),--($C$9:$C$28=$AW113),$H$9:$H$28,AF$9:AF$28),VLOOKUP($AW113,'6. Patients'!$C$78:$AQ$107,COLUMNS('6. Patients'!$C$9:$G$9),0))</f>
        <v>0</v>
      </c>
      <c r="BT113" s="105">
        <f>-MIN(SUMPRODUCT(--($E$9:$E$28&lt;=BT$33),--($B$9:$B$28=$J$97),--($F$9:$F$28&gt;=BT$33),--($C$9:$C$28=$AW113),$H$9:$H$28,AG$9:AG$28),VLOOKUP($AW113,'6. Patients'!$C$78:$AQ$107,COLUMNS('6. Patients'!$C$9:$G$9),0))</f>
        <v>0</v>
      </c>
      <c r="BU113" s="105">
        <f>-MIN(SUMPRODUCT(--($E$9:$E$28&lt;=BU$33),--($B$9:$B$28=$J$97),--($F$9:$F$28&gt;=BU$33),--($C$9:$C$28=$AW113),$H$9:$H$28,AH$9:AH$28),VLOOKUP($AW113,'6. Patients'!$C$78:$AQ$107,COLUMNS('6. Patients'!$C$9:$G$9),0))</f>
        <v>0</v>
      </c>
      <c r="BV113" s="105">
        <f>-MIN(SUMPRODUCT(--($E$9:$E$28&lt;=BV$33),--($B$9:$B$28=$J$97),--($F$9:$F$28&gt;=BV$33),--($C$9:$C$28=$AW113),$H$9:$H$28,AI$9:AI$28),VLOOKUP($AW113,'6. Patients'!$C$78:$AQ$107,COLUMNS('6. Patients'!$C$9:$G$9),0))</f>
        <v>0</v>
      </c>
      <c r="BW113" s="105">
        <f>-MIN(SUMPRODUCT(--($E$9:$E$28&lt;=BW$33),--($B$9:$B$28=$J$97),--($F$9:$F$28&gt;=BW$33),--($C$9:$C$28=$AW113),$H$9:$H$28,AJ$9:AJ$28),VLOOKUP($AW113,'6. Patients'!$C$78:$AQ$107,COLUMNS('6. Patients'!$C$9:$G$9),0))</f>
        <v>0</v>
      </c>
      <c r="BX113" s="105">
        <f>-MIN(SUMPRODUCT(--($E$9:$E$28&lt;=BX$33),--($B$9:$B$28=$J$97),--($F$9:$F$28&gt;=BX$33),--($C$9:$C$28=$AW113),$H$9:$H$28,AK$9:AK$28),VLOOKUP($AW113,'6. Patients'!$C$78:$AQ$107,COLUMNS('6. Patients'!$C$9:$G$9),0))</f>
        <v>0</v>
      </c>
      <c r="BY113" s="105">
        <f>-MIN(SUMPRODUCT(--($E$9:$E$28&lt;=BY$33),--($B$9:$B$28=$J$97),--($F$9:$F$28&gt;=BY$33),--($C$9:$C$28=$AW113),$H$9:$H$28,AL$9:AL$28),VLOOKUP($AW113,'6. Patients'!$C$78:$AQ$107,COLUMNS('6. Patients'!$C$9:$G$9),0))</f>
        <v>0</v>
      </c>
      <c r="BZ113" s="105">
        <f>-MIN(SUMPRODUCT(--($E$9:$E$28&lt;=BZ$33),--($B$9:$B$28=$J$97),--($F$9:$F$28&gt;=BZ$33),--($C$9:$C$28=$AW113),$H$9:$H$28,AM$9:AM$28),VLOOKUP($AW113,'6. Patients'!$C$78:$AQ$107,COLUMNS('6. Patients'!$C$9:$G$9),0))</f>
        <v>0</v>
      </c>
      <c r="CA113" s="105">
        <f>-MIN(SUMPRODUCT(--($E$9:$E$28&lt;=CA$33),--($B$9:$B$28=$J$97),--($F$9:$F$28&gt;=CA$33),--($C$9:$C$28=$AW113),$H$9:$H$28,AN$9:AN$28),VLOOKUP($AW113,'6. Patients'!$C$78:$AQ$107,COLUMNS('6. Patients'!$C$9:$G$9),0))</f>
        <v>0</v>
      </c>
      <c r="CB113" s="105">
        <f>-MIN(SUMPRODUCT(--($E$9:$E$28&lt;=CB$33),--($B$9:$B$28=$J$97),--($F$9:$F$28&gt;=CB$33),--($C$9:$C$28=$AW113),$H$9:$H$28,AO$9:AO$28),VLOOKUP($AW113,'6. Patients'!$C$78:$AQ$107,COLUMNS('6. Patients'!$C$9:$G$9),0))</f>
        <v>0</v>
      </c>
      <c r="CC113" s="105">
        <f>-MIN(SUMPRODUCT(--($E$9:$E$28&lt;=CC$33),--($B$9:$B$28=$J$97),--($F$9:$F$28&gt;=CC$33),--($C$9:$C$28=$AW113),$H$9:$H$28,AP$9:AP$28),VLOOKUP($AW113,'6. Patients'!$C$78:$AQ$107,COLUMNS('6. Patients'!$C$9:$G$9),0))</f>
        <v>0</v>
      </c>
      <c r="CD113" s="105">
        <f>-MIN(SUMPRODUCT(--($E$9:$E$28&lt;=CD$33),--($B$9:$B$28=$J$97),--($F$9:$F$28&gt;=CD$33),--($C$9:$C$28=$AW113),$H$9:$H$28,AQ$9:AQ$28),VLOOKUP($AW113,'6. Patients'!$C$78:$AQ$107,COLUMNS('6. Patients'!$C$9:$G$9),0))</f>
        <v>0</v>
      </c>
      <c r="CE113" s="105">
        <f>-MIN(SUMPRODUCT(--($E$9:$E$28&lt;=CE$33),--($B$9:$B$28=$J$97),--($F$9:$F$28&gt;=CE$33),--($C$9:$C$28=$AW113),$H$9:$H$28,AR$9:AR$28),VLOOKUP($AW113,'6. Patients'!$C$78:$AQ$107,COLUMNS('6. Patients'!$C$9:$G$9),0))</f>
        <v>0</v>
      </c>
      <c r="CF113" s="105">
        <f>-MIN(SUMPRODUCT(--($E$9:$E$28&lt;=CF$33),--($B$9:$B$28=$J$97),--($F$9:$F$28&gt;=CF$33),--($C$9:$C$28=$AW113),$H$9:$H$28,AS$9:AS$28),VLOOKUP($AW113,'6. Patients'!$C$78:$AQ$107,COLUMNS('6. Patients'!$C$9:$G$9),0))</f>
        <v>0</v>
      </c>
      <c r="CG113" s="105">
        <f>-MIN(SUMPRODUCT(--($E$9:$E$28&lt;=CG$33),--($B$9:$B$28=$J$97),--($F$9:$F$28&gt;=CG$33),--($C$9:$C$28=$AW113),$H$9:$H$28,AT$9:AT$28),VLOOKUP($AW113,'6. Patients'!$C$78:$AQ$107,COLUMNS('6. Patients'!$C$9:$G$9),0))</f>
        <v>0</v>
      </c>
      <c r="CI113" s="16" t="str">
        <f t="shared" si="166"/>
        <v/>
      </c>
      <c r="CJ113" s="105">
        <f t="shared" si="167"/>
        <v>0</v>
      </c>
      <c r="CK113" s="105">
        <f t="shared" si="168"/>
        <v>0</v>
      </c>
      <c r="CL113" s="105">
        <f t="shared" si="169"/>
        <v>0</v>
      </c>
      <c r="CM113" s="105">
        <f t="shared" si="170"/>
        <v>0</v>
      </c>
      <c r="CN113" s="105">
        <f t="shared" si="171"/>
        <v>0</v>
      </c>
      <c r="CO113" s="105">
        <f t="shared" si="172"/>
        <v>0</v>
      </c>
      <c r="CP113" s="105">
        <f t="shared" si="173"/>
        <v>0</v>
      </c>
      <c r="CQ113" s="105">
        <f t="shared" si="174"/>
        <v>0</v>
      </c>
      <c r="CR113" s="105">
        <f t="shared" si="175"/>
        <v>0</v>
      </c>
      <c r="CS113" s="105">
        <f t="shared" si="176"/>
        <v>0</v>
      </c>
      <c r="CT113" s="105">
        <f t="shared" si="177"/>
        <v>0</v>
      </c>
      <c r="CU113" s="105">
        <f t="shared" si="178"/>
        <v>0</v>
      </c>
      <c r="CV113" s="105">
        <f t="shared" si="179"/>
        <v>0</v>
      </c>
      <c r="CW113" s="105">
        <f t="shared" si="180"/>
        <v>0</v>
      </c>
      <c r="CX113" s="105">
        <f t="shared" si="181"/>
        <v>0</v>
      </c>
      <c r="CY113" s="105">
        <f t="shared" si="182"/>
        <v>0</v>
      </c>
      <c r="CZ113" s="105">
        <f t="shared" si="183"/>
        <v>0</v>
      </c>
      <c r="DA113" s="105">
        <f t="shared" si="184"/>
        <v>0</v>
      </c>
      <c r="DB113" s="105">
        <f t="shared" si="185"/>
        <v>0</v>
      </c>
      <c r="DC113" s="105">
        <f t="shared" si="186"/>
        <v>0</v>
      </c>
      <c r="DD113" s="105">
        <f t="shared" si="187"/>
        <v>0</v>
      </c>
      <c r="DE113" s="105">
        <f t="shared" si="188"/>
        <v>0</v>
      </c>
      <c r="DF113" s="105">
        <f t="shared" si="189"/>
        <v>0</v>
      </c>
      <c r="DG113" s="105">
        <f t="shared" si="190"/>
        <v>0</v>
      </c>
      <c r="DH113" s="105">
        <f t="shared" si="191"/>
        <v>0</v>
      </c>
      <c r="DI113" s="105">
        <f t="shared" si="192"/>
        <v>0</v>
      </c>
      <c r="DJ113" s="105">
        <f t="shared" si="193"/>
        <v>0</v>
      </c>
      <c r="DK113" s="105">
        <f t="shared" si="194"/>
        <v>0</v>
      </c>
      <c r="DL113" s="105">
        <f t="shared" si="195"/>
        <v>0</v>
      </c>
      <c r="DM113" s="105">
        <f t="shared" si="196"/>
        <v>0</v>
      </c>
      <c r="DN113" s="105">
        <f t="shared" si="197"/>
        <v>0</v>
      </c>
      <c r="DO113" s="105">
        <f t="shared" si="198"/>
        <v>0</v>
      </c>
      <c r="DP113" s="105">
        <f t="shared" si="199"/>
        <v>0</v>
      </c>
      <c r="DQ113" s="105">
        <f t="shared" si="200"/>
        <v>0</v>
      </c>
      <c r="DR113" s="105">
        <f t="shared" si="201"/>
        <v>0</v>
      </c>
      <c r="DS113" s="105">
        <f t="shared" si="202"/>
        <v>0</v>
      </c>
    </row>
    <row r="114" spans="10:123" x14ac:dyDescent="0.3">
      <c r="J114" s="16" t="str">
        <f>'6. Patients'!C94</f>
        <v/>
      </c>
      <c r="K114" s="16"/>
      <c r="L114" s="208">
        <f t="shared" si="203"/>
        <v>0</v>
      </c>
      <c r="M114" s="208">
        <f t="shared" si="204"/>
        <v>0</v>
      </c>
      <c r="N114" s="208">
        <f t="shared" si="205"/>
        <v>0</v>
      </c>
      <c r="O114" s="208">
        <f t="shared" si="206"/>
        <v>0</v>
      </c>
      <c r="P114" s="208">
        <f t="shared" si="207"/>
        <v>0</v>
      </c>
      <c r="Q114" s="208">
        <f t="shared" si="208"/>
        <v>0</v>
      </c>
      <c r="R114" s="208">
        <f t="shared" si="209"/>
        <v>0</v>
      </c>
      <c r="S114" s="208">
        <f t="shared" si="210"/>
        <v>0</v>
      </c>
      <c r="T114" s="208">
        <f t="shared" si="211"/>
        <v>0</v>
      </c>
      <c r="U114" s="208">
        <f t="shared" si="212"/>
        <v>0</v>
      </c>
      <c r="V114" s="208">
        <f t="shared" si="213"/>
        <v>0</v>
      </c>
      <c r="W114" s="208">
        <f t="shared" si="214"/>
        <v>0</v>
      </c>
      <c r="X114" s="208">
        <f t="shared" si="215"/>
        <v>0</v>
      </c>
      <c r="Y114" s="208">
        <f t="shared" si="216"/>
        <v>0</v>
      </c>
      <c r="Z114" s="208">
        <f t="shared" si="217"/>
        <v>0</v>
      </c>
      <c r="AA114" s="208">
        <f t="shared" si="218"/>
        <v>0</v>
      </c>
      <c r="AB114" s="208">
        <f t="shared" si="219"/>
        <v>0</v>
      </c>
      <c r="AC114" s="208">
        <f t="shared" si="220"/>
        <v>0</v>
      </c>
      <c r="AD114" s="208">
        <f t="shared" si="221"/>
        <v>0</v>
      </c>
      <c r="AE114" s="208">
        <f t="shared" si="222"/>
        <v>0</v>
      </c>
      <c r="AF114" s="208">
        <f t="shared" si="223"/>
        <v>0</v>
      </c>
      <c r="AG114" s="208">
        <f t="shared" si="224"/>
        <v>0</v>
      </c>
      <c r="AH114" s="208">
        <f t="shared" si="225"/>
        <v>0</v>
      </c>
      <c r="AI114" s="208">
        <f t="shared" si="226"/>
        <v>0</v>
      </c>
      <c r="AJ114" s="208">
        <f t="shared" si="227"/>
        <v>0</v>
      </c>
      <c r="AK114" s="208">
        <f t="shared" si="228"/>
        <v>0</v>
      </c>
      <c r="AL114" s="208">
        <f t="shared" si="229"/>
        <v>0</v>
      </c>
      <c r="AM114" s="208">
        <f t="shared" si="230"/>
        <v>0</v>
      </c>
      <c r="AN114" s="208">
        <f t="shared" si="231"/>
        <v>0</v>
      </c>
      <c r="AO114" s="208">
        <f t="shared" si="232"/>
        <v>0</v>
      </c>
      <c r="AP114" s="208">
        <f t="shared" si="233"/>
        <v>0</v>
      </c>
      <c r="AQ114" s="208">
        <f t="shared" si="234"/>
        <v>0</v>
      </c>
      <c r="AR114" s="208">
        <f t="shared" si="235"/>
        <v>0</v>
      </c>
      <c r="AS114" s="208">
        <f t="shared" si="236"/>
        <v>0</v>
      </c>
      <c r="AT114" s="208">
        <f t="shared" si="237"/>
        <v>0</v>
      </c>
      <c r="AU114" s="208">
        <f t="shared" si="238"/>
        <v>0</v>
      </c>
      <c r="AW114" s="16" t="str">
        <f t="shared" si="165"/>
        <v/>
      </c>
      <c r="AX114" s="105">
        <f>-MIN(SUMPRODUCT(--($E$9:$E$28&lt;=AX$33),--($B$9:$B$28=$J$97),--($F$9:$F$28&gt;=AX$33),--($C$9:$C$28=$AW114),$H$9:$H$28,K$9:K$28),VLOOKUP($AW114,'6. Patients'!$C$78:$AQ$107,COLUMNS('6. Patients'!$C$9:$G$9),0))</f>
        <v>0</v>
      </c>
      <c r="AY114" s="105">
        <f>-MIN(SUMPRODUCT(--($E$9:$E$28&lt;=AY$33),--($B$9:$B$28=$J$97),--($F$9:$F$28&gt;=AY$33),--($C$9:$C$28=$AW114),$H$9:$H$28,L$9:L$28),VLOOKUP($AW114,'6. Patients'!$C$78:$AQ$107,COLUMNS('6. Patients'!$C$9:$G$9),0))</f>
        <v>0</v>
      </c>
      <c r="AZ114" s="105">
        <f>-MIN(SUMPRODUCT(--($E$9:$E$28&lt;=AZ$33),--($B$9:$B$28=$J$97),--($F$9:$F$28&gt;=AZ$33),--($C$9:$C$28=$AW114),$H$9:$H$28,M$9:M$28),VLOOKUP($AW114,'6. Patients'!$C$78:$AQ$107,COLUMNS('6. Patients'!$C$9:$G$9),0))</f>
        <v>0</v>
      </c>
      <c r="BA114" s="105">
        <f>-MIN(SUMPRODUCT(--($E$9:$E$28&lt;=BA$33),--($B$9:$B$28=$J$97),--($F$9:$F$28&gt;=BA$33),--($C$9:$C$28=$AW114),$H$9:$H$28,N$9:N$28),VLOOKUP($AW114,'6. Patients'!$C$78:$AQ$107,COLUMNS('6. Patients'!$C$9:$G$9),0))</f>
        <v>0</v>
      </c>
      <c r="BB114" s="105">
        <f>-MIN(SUMPRODUCT(--($E$9:$E$28&lt;=BB$33),--($B$9:$B$28=$J$97),--($F$9:$F$28&gt;=BB$33),--($C$9:$C$28=$AW114),$H$9:$H$28,O$9:O$28),VLOOKUP($AW114,'6. Patients'!$C$78:$AQ$107,COLUMNS('6. Patients'!$C$9:$G$9),0))</f>
        <v>0</v>
      </c>
      <c r="BC114" s="105">
        <f>-MIN(SUMPRODUCT(--($E$9:$E$28&lt;=BC$33),--($B$9:$B$28=$J$97),--($F$9:$F$28&gt;=BC$33),--($C$9:$C$28=$AW114),$H$9:$H$28,P$9:P$28),VLOOKUP($AW114,'6. Patients'!$C$78:$AQ$107,COLUMNS('6. Patients'!$C$9:$G$9),0))</f>
        <v>0</v>
      </c>
      <c r="BD114" s="105">
        <f>-MIN(SUMPRODUCT(--($E$9:$E$28&lt;=BD$33),--($B$9:$B$28=$J$97),--($F$9:$F$28&gt;=BD$33),--($C$9:$C$28=$AW114),$H$9:$H$28,Q$9:Q$28),VLOOKUP($AW114,'6. Patients'!$C$78:$AQ$107,COLUMNS('6. Patients'!$C$9:$G$9),0))</f>
        <v>0</v>
      </c>
      <c r="BE114" s="105">
        <f>-MIN(SUMPRODUCT(--($E$9:$E$28&lt;=BE$33),--($B$9:$B$28=$J$97),--($F$9:$F$28&gt;=BE$33),--($C$9:$C$28=$AW114),$H$9:$H$28,R$9:R$28),VLOOKUP($AW114,'6. Patients'!$C$78:$AQ$107,COLUMNS('6. Patients'!$C$9:$G$9),0))</f>
        <v>0</v>
      </c>
      <c r="BF114" s="105">
        <f>-MIN(SUMPRODUCT(--($E$9:$E$28&lt;=BF$33),--($B$9:$B$28=$J$97),--($F$9:$F$28&gt;=BF$33),--($C$9:$C$28=$AW114),$H$9:$H$28,S$9:S$28),VLOOKUP($AW114,'6. Patients'!$C$78:$AQ$107,COLUMNS('6. Patients'!$C$9:$G$9),0))</f>
        <v>0</v>
      </c>
      <c r="BG114" s="105">
        <f>-MIN(SUMPRODUCT(--($E$9:$E$28&lt;=BG$33),--($B$9:$B$28=$J$97),--($F$9:$F$28&gt;=BG$33),--($C$9:$C$28=$AW114),$H$9:$H$28,T$9:T$28),VLOOKUP($AW114,'6. Patients'!$C$78:$AQ$107,COLUMNS('6. Patients'!$C$9:$G$9),0))</f>
        <v>0</v>
      </c>
      <c r="BH114" s="105">
        <f>-MIN(SUMPRODUCT(--($E$9:$E$28&lt;=BH$33),--($B$9:$B$28=$J$97),--($F$9:$F$28&gt;=BH$33),--($C$9:$C$28=$AW114),$H$9:$H$28,U$9:U$28),VLOOKUP($AW114,'6. Patients'!$C$78:$AQ$107,COLUMNS('6. Patients'!$C$9:$G$9),0))</f>
        <v>0</v>
      </c>
      <c r="BI114" s="105">
        <f>-MIN(SUMPRODUCT(--($E$9:$E$28&lt;=BI$33),--($B$9:$B$28=$J$97),--($F$9:$F$28&gt;=BI$33),--($C$9:$C$28=$AW114),$H$9:$H$28,V$9:V$28),VLOOKUP($AW114,'6. Patients'!$C$78:$AQ$107,COLUMNS('6. Patients'!$C$9:$G$9),0))</f>
        <v>0</v>
      </c>
      <c r="BJ114" s="105">
        <f>-MIN(SUMPRODUCT(--($E$9:$E$28&lt;=BJ$33),--($B$9:$B$28=$J$97),--($F$9:$F$28&gt;=BJ$33),--($C$9:$C$28=$AW114),$H$9:$H$28,W$9:W$28),VLOOKUP($AW114,'6. Patients'!$C$78:$AQ$107,COLUMNS('6. Patients'!$C$9:$G$9),0))</f>
        <v>0</v>
      </c>
      <c r="BK114" s="105">
        <f>-MIN(SUMPRODUCT(--($E$9:$E$28&lt;=BK$33),--($B$9:$B$28=$J$97),--($F$9:$F$28&gt;=BK$33),--($C$9:$C$28=$AW114),$H$9:$H$28,X$9:X$28),VLOOKUP($AW114,'6. Patients'!$C$78:$AQ$107,COLUMNS('6. Patients'!$C$9:$G$9),0))</f>
        <v>0</v>
      </c>
      <c r="BL114" s="105">
        <f>-MIN(SUMPRODUCT(--($E$9:$E$28&lt;=BL$33),--($B$9:$B$28=$J$97),--($F$9:$F$28&gt;=BL$33),--($C$9:$C$28=$AW114),$H$9:$H$28,Y$9:Y$28),VLOOKUP($AW114,'6. Patients'!$C$78:$AQ$107,COLUMNS('6. Patients'!$C$9:$G$9),0))</f>
        <v>0</v>
      </c>
      <c r="BM114" s="105">
        <f>-MIN(SUMPRODUCT(--($E$9:$E$28&lt;=BM$33),--($B$9:$B$28=$J$97),--($F$9:$F$28&gt;=BM$33),--($C$9:$C$28=$AW114),$H$9:$H$28,Z$9:Z$28),VLOOKUP($AW114,'6. Patients'!$C$78:$AQ$107,COLUMNS('6. Patients'!$C$9:$G$9),0))</f>
        <v>0</v>
      </c>
      <c r="BN114" s="105">
        <f>-MIN(SUMPRODUCT(--($E$9:$E$28&lt;=BN$33),--($B$9:$B$28=$J$97),--($F$9:$F$28&gt;=BN$33),--($C$9:$C$28=$AW114),$H$9:$H$28,AA$9:AA$28),VLOOKUP($AW114,'6. Patients'!$C$78:$AQ$107,COLUMNS('6. Patients'!$C$9:$G$9),0))</f>
        <v>0</v>
      </c>
      <c r="BO114" s="105">
        <f>-MIN(SUMPRODUCT(--($E$9:$E$28&lt;=BO$33),--($B$9:$B$28=$J$97),--($F$9:$F$28&gt;=BO$33),--($C$9:$C$28=$AW114),$H$9:$H$28,AB$9:AB$28),VLOOKUP($AW114,'6. Patients'!$C$78:$AQ$107,COLUMNS('6. Patients'!$C$9:$G$9),0))</f>
        <v>0</v>
      </c>
      <c r="BP114" s="105">
        <f>-MIN(SUMPRODUCT(--($E$9:$E$28&lt;=BP$33),--($B$9:$B$28=$J$97),--($F$9:$F$28&gt;=BP$33),--($C$9:$C$28=$AW114),$H$9:$H$28,AC$9:AC$28),VLOOKUP($AW114,'6. Patients'!$C$78:$AQ$107,COLUMNS('6. Patients'!$C$9:$G$9),0))</f>
        <v>0</v>
      </c>
      <c r="BQ114" s="105">
        <f>-MIN(SUMPRODUCT(--($E$9:$E$28&lt;=BQ$33),--($B$9:$B$28=$J$97),--($F$9:$F$28&gt;=BQ$33),--($C$9:$C$28=$AW114),$H$9:$H$28,AD$9:AD$28),VLOOKUP($AW114,'6. Patients'!$C$78:$AQ$107,COLUMNS('6. Patients'!$C$9:$G$9),0))</f>
        <v>0</v>
      </c>
      <c r="BR114" s="105">
        <f>-MIN(SUMPRODUCT(--($E$9:$E$28&lt;=BR$33),--($B$9:$B$28=$J$97),--($F$9:$F$28&gt;=BR$33),--($C$9:$C$28=$AW114),$H$9:$H$28,AE$9:AE$28),VLOOKUP($AW114,'6. Patients'!$C$78:$AQ$107,COLUMNS('6. Patients'!$C$9:$G$9),0))</f>
        <v>0</v>
      </c>
      <c r="BS114" s="105">
        <f>-MIN(SUMPRODUCT(--($E$9:$E$28&lt;=BS$33),--($B$9:$B$28=$J$97),--($F$9:$F$28&gt;=BS$33),--($C$9:$C$28=$AW114),$H$9:$H$28,AF$9:AF$28),VLOOKUP($AW114,'6. Patients'!$C$78:$AQ$107,COLUMNS('6. Patients'!$C$9:$G$9),0))</f>
        <v>0</v>
      </c>
      <c r="BT114" s="105">
        <f>-MIN(SUMPRODUCT(--($E$9:$E$28&lt;=BT$33),--($B$9:$B$28=$J$97),--($F$9:$F$28&gt;=BT$33),--($C$9:$C$28=$AW114),$H$9:$H$28,AG$9:AG$28),VLOOKUP($AW114,'6. Patients'!$C$78:$AQ$107,COLUMNS('6. Patients'!$C$9:$G$9),0))</f>
        <v>0</v>
      </c>
      <c r="BU114" s="105">
        <f>-MIN(SUMPRODUCT(--($E$9:$E$28&lt;=BU$33),--($B$9:$B$28=$J$97),--($F$9:$F$28&gt;=BU$33),--($C$9:$C$28=$AW114),$H$9:$H$28,AH$9:AH$28),VLOOKUP($AW114,'6. Patients'!$C$78:$AQ$107,COLUMNS('6. Patients'!$C$9:$G$9),0))</f>
        <v>0</v>
      </c>
      <c r="BV114" s="105">
        <f>-MIN(SUMPRODUCT(--($E$9:$E$28&lt;=BV$33),--($B$9:$B$28=$J$97),--($F$9:$F$28&gt;=BV$33),--($C$9:$C$28=$AW114),$H$9:$H$28,AI$9:AI$28),VLOOKUP($AW114,'6. Patients'!$C$78:$AQ$107,COLUMNS('6. Patients'!$C$9:$G$9),0))</f>
        <v>0</v>
      </c>
      <c r="BW114" s="105">
        <f>-MIN(SUMPRODUCT(--($E$9:$E$28&lt;=BW$33),--($B$9:$B$28=$J$97),--($F$9:$F$28&gt;=BW$33),--($C$9:$C$28=$AW114),$H$9:$H$28,AJ$9:AJ$28),VLOOKUP($AW114,'6. Patients'!$C$78:$AQ$107,COLUMNS('6. Patients'!$C$9:$G$9),0))</f>
        <v>0</v>
      </c>
      <c r="BX114" s="105">
        <f>-MIN(SUMPRODUCT(--($E$9:$E$28&lt;=BX$33),--($B$9:$B$28=$J$97),--($F$9:$F$28&gt;=BX$33),--($C$9:$C$28=$AW114),$H$9:$H$28,AK$9:AK$28),VLOOKUP($AW114,'6. Patients'!$C$78:$AQ$107,COLUMNS('6. Patients'!$C$9:$G$9),0))</f>
        <v>0</v>
      </c>
      <c r="BY114" s="105">
        <f>-MIN(SUMPRODUCT(--($E$9:$E$28&lt;=BY$33),--($B$9:$B$28=$J$97),--($F$9:$F$28&gt;=BY$33),--($C$9:$C$28=$AW114),$H$9:$H$28,AL$9:AL$28),VLOOKUP($AW114,'6. Patients'!$C$78:$AQ$107,COLUMNS('6. Patients'!$C$9:$G$9),0))</f>
        <v>0</v>
      </c>
      <c r="BZ114" s="105">
        <f>-MIN(SUMPRODUCT(--($E$9:$E$28&lt;=BZ$33),--($B$9:$B$28=$J$97),--($F$9:$F$28&gt;=BZ$33),--($C$9:$C$28=$AW114),$H$9:$H$28,AM$9:AM$28),VLOOKUP($AW114,'6. Patients'!$C$78:$AQ$107,COLUMNS('6. Patients'!$C$9:$G$9),0))</f>
        <v>0</v>
      </c>
      <c r="CA114" s="105">
        <f>-MIN(SUMPRODUCT(--($E$9:$E$28&lt;=CA$33),--($B$9:$B$28=$J$97),--($F$9:$F$28&gt;=CA$33),--($C$9:$C$28=$AW114),$H$9:$H$28,AN$9:AN$28),VLOOKUP($AW114,'6. Patients'!$C$78:$AQ$107,COLUMNS('6. Patients'!$C$9:$G$9),0))</f>
        <v>0</v>
      </c>
      <c r="CB114" s="105">
        <f>-MIN(SUMPRODUCT(--($E$9:$E$28&lt;=CB$33),--($B$9:$B$28=$J$97),--($F$9:$F$28&gt;=CB$33),--($C$9:$C$28=$AW114),$H$9:$H$28,AO$9:AO$28),VLOOKUP($AW114,'6. Patients'!$C$78:$AQ$107,COLUMNS('6. Patients'!$C$9:$G$9),0))</f>
        <v>0</v>
      </c>
      <c r="CC114" s="105">
        <f>-MIN(SUMPRODUCT(--($E$9:$E$28&lt;=CC$33),--($B$9:$B$28=$J$97),--($F$9:$F$28&gt;=CC$33),--($C$9:$C$28=$AW114),$H$9:$H$28,AP$9:AP$28),VLOOKUP($AW114,'6. Patients'!$C$78:$AQ$107,COLUMNS('6. Patients'!$C$9:$G$9),0))</f>
        <v>0</v>
      </c>
      <c r="CD114" s="105">
        <f>-MIN(SUMPRODUCT(--($E$9:$E$28&lt;=CD$33),--($B$9:$B$28=$J$97),--($F$9:$F$28&gt;=CD$33),--($C$9:$C$28=$AW114),$H$9:$H$28,AQ$9:AQ$28),VLOOKUP($AW114,'6. Patients'!$C$78:$AQ$107,COLUMNS('6. Patients'!$C$9:$G$9),0))</f>
        <v>0</v>
      </c>
      <c r="CE114" s="105">
        <f>-MIN(SUMPRODUCT(--($E$9:$E$28&lt;=CE$33),--($B$9:$B$28=$J$97),--($F$9:$F$28&gt;=CE$33),--($C$9:$C$28=$AW114),$H$9:$H$28,AR$9:AR$28),VLOOKUP($AW114,'6. Patients'!$C$78:$AQ$107,COLUMNS('6. Patients'!$C$9:$G$9),0))</f>
        <v>0</v>
      </c>
      <c r="CF114" s="105">
        <f>-MIN(SUMPRODUCT(--($E$9:$E$28&lt;=CF$33),--($B$9:$B$28=$J$97),--($F$9:$F$28&gt;=CF$33),--($C$9:$C$28=$AW114),$H$9:$H$28,AS$9:AS$28),VLOOKUP($AW114,'6. Patients'!$C$78:$AQ$107,COLUMNS('6. Patients'!$C$9:$G$9),0))</f>
        <v>0</v>
      </c>
      <c r="CG114" s="105">
        <f>-MIN(SUMPRODUCT(--($E$9:$E$28&lt;=CG$33),--($B$9:$B$28=$J$97),--($F$9:$F$28&gt;=CG$33),--($C$9:$C$28=$AW114),$H$9:$H$28,AT$9:AT$28),VLOOKUP($AW114,'6. Patients'!$C$78:$AQ$107,COLUMNS('6. Patients'!$C$9:$G$9),0))</f>
        <v>0</v>
      </c>
      <c r="CI114" s="16" t="str">
        <f t="shared" si="166"/>
        <v/>
      </c>
      <c r="CJ114" s="105">
        <f t="shared" si="167"/>
        <v>0</v>
      </c>
      <c r="CK114" s="105">
        <f t="shared" si="168"/>
        <v>0</v>
      </c>
      <c r="CL114" s="105">
        <f t="shared" si="169"/>
        <v>0</v>
      </c>
      <c r="CM114" s="105">
        <f t="shared" si="170"/>
        <v>0</v>
      </c>
      <c r="CN114" s="105">
        <f t="shared" si="171"/>
        <v>0</v>
      </c>
      <c r="CO114" s="105">
        <f t="shared" si="172"/>
        <v>0</v>
      </c>
      <c r="CP114" s="105">
        <f t="shared" si="173"/>
        <v>0</v>
      </c>
      <c r="CQ114" s="105">
        <f t="shared" si="174"/>
        <v>0</v>
      </c>
      <c r="CR114" s="105">
        <f t="shared" si="175"/>
        <v>0</v>
      </c>
      <c r="CS114" s="105">
        <f t="shared" si="176"/>
        <v>0</v>
      </c>
      <c r="CT114" s="105">
        <f t="shared" si="177"/>
        <v>0</v>
      </c>
      <c r="CU114" s="105">
        <f t="shared" si="178"/>
        <v>0</v>
      </c>
      <c r="CV114" s="105">
        <f t="shared" si="179"/>
        <v>0</v>
      </c>
      <c r="CW114" s="105">
        <f t="shared" si="180"/>
        <v>0</v>
      </c>
      <c r="CX114" s="105">
        <f t="shared" si="181"/>
        <v>0</v>
      </c>
      <c r="CY114" s="105">
        <f t="shared" si="182"/>
        <v>0</v>
      </c>
      <c r="CZ114" s="105">
        <f t="shared" si="183"/>
        <v>0</v>
      </c>
      <c r="DA114" s="105">
        <f t="shared" si="184"/>
        <v>0</v>
      </c>
      <c r="DB114" s="105">
        <f t="shared" si="185"/>
        <v>0</v>
      </c>
      <c r="DC114" s="105">
        <f t="shared" si="186"/>
        <v>0</v>
      </c>
      <c r="DD114" s="105">
        <f t="shared" si="187"/>
        <v>0</v>
      </c>
      <c r="DE114" s="105">
        <f t="shared" si="188"/>
        <v>0</v>
      </c>
      <c r="DF114" s="105">
        <f t="shared" si="189"/>
        <v>0</v>
      </c>
      <c r="DG114" s="105">
        <f t="shared" si="190"/>
        <v>0</v>
      </c>
      <c r="DH114" s="105">
        <f t="shared" si="191"/>
        <v>0</v>
      </c>
      <c r="DI114" s="105">
        <f t="shared" si="192"/>
        <v>0</v>
      </c>
      <c r="DJ114" s="105">
        <f t="shared" si="193"/>
        <v>0</v>
      </c>
      <c r="DK114" s="105">
        <f t="shared" si="194"/>
        <v>0</v>
      </c>
      <c r="DL114" s="105">
        <f t="shared" si="195"/>
        <v>0</v>
      </c>
      <c r="DM114" s="105">
        <f t="shared" si="196"/>
        <v>0</v>
      </c>
      <c r="DN114" s="105">
        <f t="shared" si="197"/>
        <v>0</v>
      </c>
      <c r="DO114" s="105">
        <f t="shared" si="198"/>
        <v>0</v>
      </c>
      <c r="DP114" s="105">
        <f t="shared" si="199"/>
        <v>0</v>
      </c>
      <c r="DQ114" s="105">
        <f t="shared" si="200"/>
        <v>0</v>
      </c>
      <c r="DR114" s="105">
        <f t="shared" si="201"/>
        <v>0</v>
      </c>
      <c r="DS114" s="105">
        <f t="shared" si="202"/>
        <v>0</v>
      </c>
    </row>
    <row r="115" spans="10:123" x14ac:dyDescent="0.3">
      <c r="J115" s="16" t="str">
        <f>'6. Patients'!C95</f>
        <v/>
      </c>
      <c r="K115" s="16"/>
      <c r="L115" s="208">
        <f t="shared" si="203"/>
        <v>0</v>
      </c>
      <c r="M115" s="208">
        <f t="shared" si="204"/>
        <v>0</v>
      </c>
      <c r="N115" s="208">
        <f t="shared" si="205"/>
        <v>0</v>
      </c>
      <c r="O115" s="208">
        <f t="shared" si="206"/>
        <v>0</v>
      </c>
      <c r="P115" s="208">
        <f t="shared" si="207"/>
        <v>0</v>
      </c>
      <c r="Q115" s="208">
        <f t="shared" si="208"/>
        <v>0</v>
      </c>
      <c r="R115" s="208">
        <f t="shared" si="209"/>
        <v>0</v>
      </c>
      <c r="S115" s="208">
        <f t="shared" si="210"/>
        <v>0</v>
      </c>
      <c r="T115" s="208">
        <f t="shared" si="211"/>
        <v>0</v>
      </c>
      <c r="U115" s="208">
        <f t="shared" si="212"/>
        <v>0</v>
      </c>
      <c r="V115" s="208">
        <f t="shared" si="213"/>
        <v>0</v>
      </c>
      <c r="W115" s="208">
        <f t="shared" si="214"/>
        <v>0</v>
      </c>
      <c r="X115" s="208">
        <f t="shared" si="215"/>
        <v>0</v>
      </c>
      <c r="Y115" s="208">
        <f t="shared" si="216"/>
        <v>0</v>
      </c>
      <c r="Z115" s="208">
        <f t="shared" si="217"/>
        <v>0</v>
      </c>
      <c r="AA115" s="208">
        <f t="shared" si="218"/>
        <v>0</v>
      </c>
      <c r="AB115" s="208">
        <f t="shared" si="219"/>
        <v>0</v>
      </c>
      <c r="AC115" s="208">
        <f t="shared" si="220"/>
        <v>0</v>
      </c>
      <c r="AD115" s="208">
        <f t="shared" si="221"/>
        <v>0</v>
      </c>
      <c r="AE115" s="208">
        <f t="shared" si="222"/>
        <v>0</v>
      </c>
      <c r="AF115" s="208">
        <f t="shared" si="223"/>
        <v>0</v>
      </c>
      <c r="AG115" s="208">
        <f t="shared" si="224"/>
        <v>0</v>
      </c>
      <c r="AH115" s="208">
        <f t="shared" si="225"/>
        <v>0</v>
      </c>
      <c r="AI115" s="208">
        <f t="shared" si="226"/>
        <v>0</v>
      </c>
      <c r="AJ115" s="208">
        <f t="shared" si="227"/>
        <v>0</v>
      </c>
      <c r="AK115" s="208">
        <f t="shared" si="228"/>
        <v>0</v>
      </c>
      <c r="AL115" s="208">
        <f t="shared" si="229"/>
        <v>0</v>
      </c>
      <c r="AM115" s="208">
        <f t="shared" si="230"/>
        <v>0</v>
      </c>
      <c r="AN115" s="208">
        <f t="shared" si="231"/>
        <v>0</v>
      </c>
      <c r="AO115" s="208">
        <f t="shared" si="232"/>
        <v>0</v>
      </c>
      <c r="AP115" s="208">
        <f t="shared" si="233"/>
        <v>0</v>
      </c>
      <c r="AQ115" s="208">
        <f t="shared" si="234"/>
        <v>0</v>
      </c>
      <c r="AR115" s="208">
        <f t="shared" si="235"/>
        <v>0</v>
      </c>
      <c r="AS115" s="208">
        <f t="shared" si="236"/>
        <v>0</v>
      </c>
      <c r="AT115" s="208">
        <f t="shared" si="237"/>
        <v>0</v>
      </c>
      <c r="AU115" s="208">
        <f t="shared" si="238"/>
        <v>0</v>
      </c>
      <c r="AW115" s="16" t="str">
        <f t="shared" si="165"/>
        <v/>
      </c>
      <c r="AX115" s="105">
        <f>-MIN(SUMPRODUCT(--($E$9:$E$28&lt;=AX$33),--($B$9:$B$28=$J$97),--($F$9:$F$28&gt;=AX$33),--($C$9:$C$28=$AW115),$H$9:$H$28,K$9:K$28),VLOOKUP($AW115,'6. Patients'!$C$78:$AQ$107,COLUMNS('6. Patients'!$C$9:$G$9),0))</f>
        <v>0</v>
      </c>
      <c r="AY115" s="105">
        <f>-MIN(SUMPRODUCT(--($E$9:$E$28&lt;=AY$33),--($B$9:$B$28=$J$97),--($F$9:$F$28&gt;=AY$33),--($C$9:$C$28=$AW115),$H$9:$H$28,L$9:L$28),VLOOKUP($AW115,'6. Patients'!$C$78:$AQ$107,COLUMNS('6. Patients'!$C$9:$G$9),0))</f>
        <v>0</v>
      </c>
      <c r="AZ115" s="105">
        <f>-MIN(SUMPRODUCT(--($E$9:$E$28&lt;=AZ$33),--($B$9:$B$28=$J$97),--($F$9:$F$28&gt;=AZ$33),--($C$9:$C$28=$AW115),$H$9:$H$28,M$9:M$28),VLOOKUP($AW115,'6. Patients'!$C$78:$AQ$107,COLUMNS('6. Patients'!$C$9:$G$9),0))</f>
        <v>0</v>
      </c>
      <c r="BA115" s="105">
        <f>-MIN(SUMPRODUCT(--($E$9:$E$28&lt;=BA$33),--($B$9:$B$28=$J$97),--($F$9:$F$28&gt;=BA$33),--($C$9:$C$28=$AW115),$H$9:$H$28,N$9:N$28),VLOOKUP($AW115,'6. Patients'!$C$78:$AQ$107,COLUMNS('6. Patients'!$C$9:$G$9),0))</f>
        <v>0</v>
      </c>
      <c r="BB115" s="105">
        <f>-MIN(SUMPRODUCT(--($E$9:$E$28&lt;=BB$33),--($B$9:$B$28=$J$97),--($F$9:$F$28&gt;=BB$33),--($C$9:$C$28=$AW115),$H$9:$H$28,O$9:O$28),VLOOKUP($AW115,'6. Patients'!$C$78:$AQ$107,COLUMNS('6. Patients'!$C$9:$G$9),0))</f>
        <v>0</v>
      </c>
      <c r="BC115" s="105">
        <f>-MIN(SUMPRODUCT(--($E$9:$E$28&lt;=BC$33),--($B$9:$B$28=$J$97),--($F$9:$F$28&gt;=BC$33),--($C$9:$C$28=$AW115),$H$9:$H$28,P$9:P$28),VLOOKUP($AW115,'6. Patients'!$C$78:$AQ$107,COLUMNS('6. Patients'!$C$9:$G$9),0))</f>
        <v>0</v>
      </c>
      <c r="BD115" s="105">
        <f>-MIN(SUMPRODUCT(--($E$9:$E$28&lt;=BD$33),--($B$9:$B$28=$J$97),--($F$9:$F$28&gt;=BD$33),--($C$9:$C$28=$AW115),$H$9:$H$28,Q$9:Q$28),VLOOKUP($AW115,'6. Patients'!$C$78:$AQ$107,COLUMNS('6. Patients'!$C$9:$G$9),0))</f>
        <v>0</v>
      </c>
      <c r="BE115" s="105">
        <f>-MIN(SUMPRODUCT(--($E$9:$E$28&lt;=BE$33),--($B$9:$B$28=$J$97),--($F$9:$F$28&gt;=BE$33),--($C$9:$C$28=$AW115),$H$9:$H$28,R$9:R$28),VLOOKUP($AW115,'6. Patients'!$C$78:$AQ$107,COLUMNS('6. Patients'!$C$9:$G$9),0))</f>
        <v>0</v>
      </c>
      <c r="BF115" s="105">
        <f>-MIN(SUMPRODUCT(--($E$9:$E$28&lt;=BF$33),--($B$9:$B$28=$J$97),--($F$9:$F$28&gt;=BF$33),--($C$9:$C$28=$AW115),$H$9:$H$28,S$9:S$28),VLOOKUP($AW115,'6. Patients'!$C$78:$AQ$107,COLUMNS('6. Patients'!$C$9:$G$9),0))</f>
        <v>0</v>
      </c>
      <c r="BG115" s="105">
        <f>-MIN(SUMPRODUCT(--($E$9:$E$28&lt;=BG$33),--($B$9:$B$28=$J$97),--($F$9:$F$28&gt;=BG$33),--($C$9:$C$28=$AW115),$H$9:$H$28,T$9:T$28),VLOOKUP($AW115,'6. Patients'!$C$78:$AQ$107,COLUMNS('6. Patients'!$C$9:$G$9),0))</f>
        <v>0</v>
      </c>
      <c r="BH115" s="105">
        <f>-MIN(SUMPRODUCT(--($E$9:$E$28&lt;=BH$33),--($B$9:$B$28=$J$97),--($F$9:$F$28&gt;=BH$33),--($C$9:$C$28=$AW115),$H$9:$H$28,U$9:U$28),VLOOKUP($AW115,'6. Patients'!$C$78:$AQ$107,COLUMNS('6. Patients'!$C$9:$G$9),0))</f>
        <v>0</v>
      </c>
      <c r="BI115" s="105">
        <f>-MIN(SUMPRODUCT(--($E$9:$E$28&lt;=BI$33),--($B$9:$B$28=$J$97),--($F$9:$F$28&gt;=BI$33),--($C$9:$C$28=$AW115),$H$9:$H$28,V$9:V$28),VLOOKUP($AW115,'6. Patients'!$C$78:$AQ$107,COLUMNS('6. Patients'!$C$9:$G$9),0))</f>
        <v>0</v>
      </c>
      <c r="BJ115" s="105">
        <f>-MIN(SUMPRODUCT(--($E$9:$E$28&lt;=BJ$33),--($B$9:$B$28=$J$97),--($F$9:$F$28&gt;=BJ$33),--($C$9:$C$28=$AW115),$H$9:$H$28,W$9:W$28),VLOOKUP($AW115,'6. Patients'!$C$78:$AQ$107,COLUMNS('6. Patients'!$C$9:$G$9),0))</f>
        <v>0</v>
      </c>
      <c r="BK115" s="105">
        <f>-MIN(SUMPRODUCT(--($E$9:$E$28&lt;=BK$33),--($B$9:$B$28=$J$97),--($F$9:$F$28&gt;=BK$33),--($C$9:$C$28=$AW115),$H$9:$H$28,X$9:X$28),VLOOKUP($AW115,'6. Patients'!$C$78:$AQ$107,COLUMNS('6. Patients'!$C$9:$G$9),0))</f>
        <v>0</v>
      </c>
      <c r="BL115" s="105">
        <f>-MIN(SUMPRODUCT(--($E$9:$E$28&lt;=BL$33),--($B$9:$B$28=$J$97),--($F$9:$F$28&gt;=BL$33),--($C$9:$C$28=$AW115),$H$9:$H$28,Y$9:Y$28),VLOOKUP($AW115,'6. Patients'!$C$78:$AQ$107,COLUMNS('6. Patients'!$C$9:$G$9),0))</f>
        <v>0</v>
      </c>
      <c r="BM115" s="105">
        <f>-MIN(SUMPRODUCT(--($E$9:$E$28&lt;=BM$33),--($B$9:$B$28=$J$97),--($F$9:$F$28&gt;=BM$33),--($C$9:$C$28=$AW115),$H$9:$H$28,Z$9:Z$28),VLOOKUP($AW115,'6. Patients'!$C$78:$AQ$107,COLUMNS('6. Patients'!$C$9:$G$9),0))</f>
        <v>0</v>
      </c>
      <c r="BN115" s="105">
        <f>-MIN(SUMPRODUCT(--($E$9:$E$28&lt;=BN$33),--($B$9:$B$28=$J$97),--($F$9:$F$28&gt;=BN$33),--($C$9:$C$28=$AW115),$H$9:$H$28,AA$9:AA$28),VLOOKUP($AW115,'6. Patients'!$C$78:$AQ$107,COLUMNS('6. Patients'!$C$9:$G$9),0))</f>
        <v>0</v>
      </c>
      <c r="BO115" s="105">
        <f>-MIN(SUMPRODUCT(--($E$9:$E$28&lt;=BO$33),--($B$9:$B$28=$J$97),--($F$9:$F$28&gt;=BO$33),--($C$9:$C$28=$AW115),$H$9:$H$28,AB$9:AB$28),VLOOKUP($AW115,'6. Patients'!$C$78:$AQ$107,COLUMNS('6. Patients'!$C$9:$G$9),0))</f>
        <v>0</v>
      </c>
      <c r="BP115" s="105">
        <f>-MIN(SUMPRODUCT(--($E$9:$E$28&lt;=BP$33),--($B$9:$B$28=$J$97),--($F$9:$F$28&gt;=BP$33),--($C$9:$C$28=$AW115),$H$9:$H$28,AC$9:AC$28),VLOOKUP($AW115,'6. Patients'!$C$78:$AQ$107,COLUMNS('6. Patients'!$C$9:$G$9),0))</f>
        <v>0</v>
      </c>
      <c r="BQ115" s="105">
        <f>-MIN(SUMPRODUCT(--($E$9:$E$28&lt;=BQ$33),--($B$9:$B$28=$J$97),--($F$9:$F$28&gt;=BQ$33),--($C$9:$C$28=$AW115),$H$9:$H$28,AD$9:AD$28),VLOOKUP($AW115,'6. Patients'!$C$78:$AQ$107,COLUMNS('6. Patients'!$C$9:$G$9),0))</f>
        <v>0</v>
      </c>
      <c r="BR115" s="105">
        <f>-MIN(SUMPRODUCT(--($E$9:$E$28&lt;=BR$33),--($B$9:$B$28=$J$97),--($F$9:$F$28&gt;=BR$33),--($C$9:$C$28=$AW115),$H$9:$H$28,AE$9:AE$28),VLOOKUP($AW115,'6. Patients'!$C$78:$AQ$107,COLUMNS('6. Patients'!$C$9:$G$9),0))</f>
        <v>0</v>
      </c>
      <c r="BS115" s="105">
        <f>-MIN(SUMPRODUCT(--($E$9:$E$28&lt;=BS$33),--($B$9:$B$28=$J$97),--($F$9:$F$28&gt;=BS$33),--($C$9:$C$28=$AW115),$H$9:$H$28,AF$9:AF$28),VLOOKUP($AW115,'6. Patients'!$C$78:$AQ$107,COLUMNS('6. Patients'!$C$9:$G$9),0))</f>
        <v>0</v>
      </c>
      <c r="BT115" s="105">
        <f>-MIN(SUMPRODUCT(--($E$9:$E$28&lt;=BT$33),--($B$9:$B$28=$J$97),--($F$9:$F$28&gt;=BT$33),--($C$9:$C$28=$AW115),$H$9:$H$28,AG$9:AG$28),VLOOKUP($AW115,'6. Patients'!$C$78:$AQ$107,COLUMNS('6. Patients'!$C$9:$G$9),0))</f>
        <v>0</v>
      </c>
      <c r="BU115" s="105">
        <f>-MIN(SUMPRODUCT(--($E$9:$E$28&lt;=BU$33),--($B$9:$B$28=$J$97),--($F$9:$F$28&gt;=BU$33),--($C$9:$C$28=$AW115),$H$9:$H$28,AH$9:AH$28),VLOOKUP($AW115,'6. Patients'!$C$78:$AQ$107,COLUMNS('6. Patients'!$C$9:$G$9),0))</f>
        <v>0</v>
      </c>
      <c r="BV115" s="105">
        <f>-MIN(SUMPRODUCT(--($E$9:$E$28&lt;=BV$33),--($B$9:$B$28=$J$97),--($F$9:$F$28&gt;=BV$33),--($C$9:$C$28=$AW115),$H$9:$H$28,AI$9:AI$28),VLOOKUP($AW115,'6. Patients'!$C$78:$AQ$107,COLUMNS('6. Patients'!$C$9:$G$9),0))</f>
        <v>0</v>
      </c>
      <c r="BW115" s="105">
        <f>-MIN(SUMPRODUCT(--($E$9:$E$28&lt;=BW$33),--($B$9:$B$28=$J$97),--($F$9:$F$28&gt;=BW$33),--($C$9:$C$28=$AW115),$H$9:$H$28,AJ$9:AJ$28),VLOOKUP($AW115,'6. Patients'!$C$78:$AQ$107,COLUMNS('6. Patients'!$C$9:$G$9),0))</f>
        <v>0</v>
      </c>
      <c r="BX115" s="105">
        <f>-MIN(SUMPRODUCT(--($E$9:$E$28&lt;=BX$33),--($B$9:$B$28=$J$97),--($F$9:$F$28&gt;=BX$33),--($C$9:$C$28=$AW115),$H$9:$H$28,AK$9:AK$28),VLOOKUP($AW115,'6. Patients'!$C$78:$AQ$107,COLUMNS('6. Patients'!$C$9:$G$9),0))</f>
        <v>0</v>
      </c>
      <c r="BY115" s="105">
        <f>-MIN(SUMPRODUCT(--($E$9:$E$28&lt;=BY$33),--($B$9:$B$28=$J$97),--($F$9:$F$28&gt;=BY$33),--($C$9:$C$28=$AW115),$H$9:$H$28,AL$9:AL$28),VLOOKUP($AW115,'6. Patients'!$C$78:$AQ$107,COLUMNS('6. Patients'!$C$9:$G$9),0))</f>
        <v>0</v>
      </c>
      <c r="BZ115" s="105">
        <f>-MIN(SUMPRODUCT(--($E$9:$E$28&lt;=BZ$33),--($B$9:$B$28=$J$97),--($F$9:$F$28&gt;=BZ$33),--($C$9:$C$28=$AW115),$H$9:$H$28,AM$9:AM$28),VLOOKUP($AW115,'6. Patients'!$C$78:$AQ$107,COLUMNS('6. Patients'!$C$9:$G$9),0))</f>
        <v>0</v>
      </c>
      <c r="CA115" s="105">
        <f>-MIN(SUMPRODUCT(--($E$9:$E$28&lt;=CA$33),--($B$9:$B$28=$J$97),--($F$9:$F$28&gt;=CA$33),--($C$9:$C$28=$AW115),$H$9:$H$28,AN$9:AN$28),VLOOKUP($AW115,'6. Patients'!$C$78:$AQ$107,COLUMNS('6. Patients'!$C$9:$G$9),0))</f>
        <v>0</v>
      </c>
      <c r="CB115" s="105">
        <f>-MIN(SUMPRODUCT(--($E$9:$E$28&lt;=CB$33),--($B$9:$B$28=$J$97),--($F$9:$F$28&gt;=CB$33),--($C$9:$C$28=$AW115),$H$9:$H$28,AO$9:AO$28),VLOOKUP($AW115,'6. Patients'!$C$78:$AQ$107,COLUMNS('6. Patients'!$C$9:$G$9),0))</f>
        <v>0</v>
      </c>
      <c r="CC115" s="105">
        <f>-MIN(SUMPRODUCT(--($E$9:$E$28&lt;=CC$33),--($B$9:$B$28=$J$97),--($F$9:$F$28&gt;=CC$33),--($C$9:$C$28=$AW115),$H$9:$H$28,AP$9:AP$28),VLOOKUP($AW115,'6. Patients'!$C$78:$AQ$107,COLUMNS('6. Patients'!$C$9:$G$9),0))</f>
        <v>0</v>
      </c>
      <c r="CD115" s="105">
        <f>-MIN(SUMPRODUCT(--($E$9:$E$28&lt;=CD$33),--($B$9:$B$28=$J$97),--($F$9:$F$28&gt;=CD$33),--($C$9:$C$28=$AW115),$H$9:$H$28,AQ$9:AQ$28),VLOOKUP($AW115,'6. Patients'!$C$78:$AQ$107,COLUMNS('6. Patients'!$C$9:$G$9),0))</f>
        <v>0</v>
      </c>
      <c r="CE115" s="105">
        <f>-MIN(SUMPRODUCT(--($E$9:$E$28&lt;=CE$33),--($B$9:$B$28=$J$97),--($F$9:$F$28&gt;=CE$33),--($C$9:$C$28=$AW115),$H$9:$H$28,AR$9:AR$28),VLOOKUP($AW115,'6. Patients'!$C$78:$AQ$107,COLUMNS('6. Patients'!$C$9:$G$9),0))</f>
        <v>0</v>
      </c>
      <c r="CF115" s="105">
        <f>-MIN(SUMPRODUCT(--($E$9:$E$28&lt;=CF$33),--($B$9:$B$28=$J$97),--($F$9:$F$28&gt;=CF$33),--($C$9:$C$28=$AW115),$H$9:$H$28,AS$9:AS$28),VLOOKUP($AW115,'6. Patients'!$C$78:$AQ$107,COLUMNS('6. Patients'!$C$9:$G$9),0))</f>
        <v>0</v>
      </c>
      <c r="CG115" s="105">
        <f>-MIN(SUMPRODUCT(--($E$9:$E$28&lt;=CG$33),--($B$9:$B$28=$J$97),--($F$9:$F$28&gt;=CG$33),--($C$9:$C$28=$AW115),$H$9:$H$28,AT$9:AT$28),VLOOKUP($AW115,'6. Patients'!$C$78:$AQ$107,COLUMNS('6. Patients'!$C$9:$G$9),0))</f>
        <v>0</v>
      </c>
      <c r="CI115" s="16" t="str">
        <f t="shared" si="166"/>
        <v/>
      </c>
      <c r="CJ115" s="105">
        <f t="shared" si="167"/>
        <v>0</v>
      </c>
      <c r="CK115" s="105">
        <f t="shared" si="168"/>
        <v>0</v>
      </c>
      <c r="CL115" s="105">
        <f t="shared" si="169"/>
        <v>0</v>
      </c>
      <c r="CM115" s="105">
        <f t="shared" si="170"/>
        <v>0</v>
      </c>
      <c r="CN115" s="105">
        <f t="shared" si="171"/>
        <v>0</v>
      </c>
      <c r="CO115" s="105">
        <f t="shared" si="172"/>
        <v>0</v>
      </c>
      <c r="CP115" s="105">
        <f t="shared" si="173"/>
        <v>0</v>
      </c>
      <c r="CQ115" s="105">
        <f t="shared" si="174"/>
        <v>0</v>
      </c>
      <c r="CR115" s="105">
        <f t="shared" si="175"/>
        <v>0</v>
      </c>
      <c r="CS115" s="105">
        <f t="shared" si="176"/>
        <v>0</v>
      </c>
      <c r="CT115" s="105">
        <f t="shared" si="177"/>
        <v>0</v>
      </c>
      <c r="CU115" s="105">
        <f t="shared" si="178"/>
        <v>0</v>
      </c>
      <c r="CV115" s="105">
        <f t="shared" si="179"/>
        <v>0</v>
      </c>
      <c r="CW115" s="105">
        <f t="shared" si="180"/>
        <v>0</v>
      </c>
      <c r="CX115" s="105">
        <f t="shared" si="181"/>
        <v>0</v>
      </c>
      <c r="CY115" s="105">
        <f t="shared" si="182"/>
        <v>0</v>
      </c>
      <c r="CZ115" s="105">
        <f t="shared" si="183"/>
        <v>0</v>
      </c>
      <c r="DA115" s="105">
        <f t="shared" si="184"/>
        <v>0</v>
      </c>
      <c r="DB115" s="105">
        <f t="shared" si="185"/>
        <v>0</v>
      </c>
      <c r="DC115" s="105">
        <f t="shared" si="186"/>
        <v>0</v>
      </c>
      <c r="DD115" s="105">
        <f t="shared" si="187"/>
        <v>0</v>
      </c>
      <c r="DE115" s="105">
        <f t="shared" si="188"/>
        <v>0</v>
      </c>
      <c r="DF115" s="105">
        <f t="shared" si="189"/>
        <v>0</v>
      </c>
      <c r="DG115" s="105">
        <f t="shared" si="190"/>
        <v>0</v>
      </c>
      <c r="DH115" s="105">
        <f t="shared" si="191"/>
        <v>0</v>
      </c>
      <c r="DI115" s="105">
        <f t="shared" si="192"/>
        <v>0</v>
      </c>
      <c r="DJ115" s="105">
        <f t="shared" si="193"/>
        <v>0</v>
      </c>
      <c r="DK115" s="105">
        <f t="shared" si="194"/>
        <v>0</v>
      </c>
      <c r="DL115" s="105">
        <f t="shared" si="195"/>
        <v>0</v>
      </c>
      <c r="DM115" s="105">
        <f t="shared" si="196"/>
        <v>0</v>
      </c>
      <c r="DN115" s="105">
        <f t="shared" si="197"/>
        <v>0</v>
      </c>
      <c r="DO115" s="105">
        <f t="shared" si="198"/>
        <v>0</v>
      </c>
      <c r="DP115" s="105">
        <f t="shared" si="199"/>
        <v>0</v>
      </c>
      <c r="DQ115" s="105">
        <f t="shared" si="200"/>
        <v>0</v>
      </c>
      <c r="DR115" s="105">
        <f t="shared" si="201"/>
        <v>0</v>
      </c>
      <c r="DS115" s="105">
        <f t="shared" si="202"/>
        <v>0</v>
      </c>
    </row>
    <row r="116" spans="10:123" x14ac:dyDescent="0.3">
      <c r="J116" s="16" t="str">
        <f>'6. Patients'!C96</f>
        <v/>
      </c>
      <c r="K116" s="16"/>
      <c r="L116" s="208">
        <f t="shared" si="203"/>
        <v>0</v>
      </c>
      <c r="M116" s="208">
        <f t="shared" si="204"/>
        <v>0</v>
      </c>
      <c r="N116" s="208">
        <f t="shared" si="205"/>
        <v>0</v>
      </c>
      <c r="O116" s="208">
        <f t="shared" si="206"/>
        <v>0</v>
      </c>
      <c r="P116" s="208">
        <f t="shared" si="207"/>
        <v>0</v>
      </c>
      <c r="Q116" s="208">
        <f t="shared" si="208"/>
        <v>0</v>
      </c>
      <c r="R116" s="208">
        <f t="shared" si="209"/>
        <v>0</v>
      </c>
      <c r="S116" s="208">
        <f t="shared" si="210"/>
        <v>0</v>
      </c>
      <c r="T116" s="208">
        <f t="shared" si="211"/>
        <v>0</v>
      </c>
      <c r="U116" s="208">
        <f t="shared" si="212"/>
        <v>0</v>
      </c>
      <c r="V116" s="208">
        <f t="shared" si="213"/>
        <v>0</v>
      </c>
      <c r="W116" s="208">
        <f t="shared" si="214"/>
        <v>0</v>
      </c>
      <c r="X116" s="208">
        <f t="shared" si="215"/>
        <v>0</v>
      </c>
      <c r="Y116" s="208">
        <f t="shared" si="216"/>
        <v>0</v>
      </c>
      <c r="Z116" s="208">
        <f t="shared" si="217"/>
        <v>0</v>
      </c>
      <c r="AA116" s="208">
        <f t="shared" si="218"/>
        <v>0</v>
      </c>
      <c r="AB116" s="208">
        <f t="shared" si="219"/>
        <v>0</v>
      </c>
      <c r="AC116" s="208">
        <f t="shared" si="220"/>
        <v>0</v>
      </c>
      <c r="AD116" s="208">
        <f t="shared" si="221"/>
        <v>0</v>
      </c>
      <c r="AE116" s="208">
        <f t="shared" si="222"/>
        <v>0</v>
      </c>
      <c r="AF116" s="208">
        <f t="shared" si="223"/>
        <v>0</v>
      </c>
      <c r="AG116" s="208">
        <f t="shared" si="224"/>
        <v>0</v>
      </c>
      <c r="AH116" s="208">
        <f t="shared" si="225"/>
        <v>0</v>
      </c>
      <c r="AI116" s="208">
        <f t="shared" si="226"/>
        <v>0</v>
      </c>
      <c r="AJ116" s="208">
        <f t="shared" si="227"/>
        <v>0</v>
      </c>
      <c r="AK116" s="208">
        <f t="shared" si="228"/>
        <v>0</v>
      </c>
      <c r="AL116" s="208">
        <f t="shared" si="229"/>
        <v>0</v>
      </c>
      <c r="AM116" s="208">
        <f t="shared" si="230"/>
        <v>0</v>
      </c>
      <c r="AN116" s="208">
        <f t="shared" si="231"/>
        <v>0</v>
      </c>
      <c r="AO116" s="208">
        <f t="shared" si="232"/>
        <v>0</v>
      </c>
      <c r="AP116" s="208">
        <f t="shared" si="233"/>
        <v>0</v>
      </c>
      <c r="AQ116" s="208">
        <f t="shared" si="234"/>
        <v>0</v>
      </c>
      <c r="AR116" s="208">
        <f t="shared" si="235"/>
        <v>0</v>
      </c>
      <c r="AS116" s="208">
        <f t="shared" si="236"/>
        <v>0</v>
      </c>
      <c r="AT116" s="208">
        <f t="shared" si="237"/>
        <v>0</v>
      </c>
      <c r="AU116" s="208">
        <f t="shared" si="238"/>
        <v>0</v>
      </c>
      <c r="AW116" s="16" t="str">
        <f t="shared" si="165"/>
        <v/>
      </c>
      <c r="AX116" s="105">
        <f>-MIN(SUMPRODUCT(--($E$9:$E$28&lt;=AX$33),--($B$9:$B$28=$J$97),--($F$9:$F$28&gt;=AX$33),--($C$9:$C$28=$AW116),$H$9:$H$28,K$9:K$28),VLOOKUP($AW116,'6. Patients'!$C$78:$AQ$107,COLUMNS('6. Patients'!$C$9:$G$9),0))</f>
        <v>0</v>
      </c>
      <c r="AY116" s="105">
        <f>-MIN(SUMPRODUCT(--($E$9:$E$28&lt;=AY$33),--($B$9:$B$28=$J$97),--($F$9:$F$28&gt;=AY$33),--($C$9:$C$28=$AW116),$H$9:$H$28,L$9:L$28),VLOOKUP($AW116,'6. Patients'!$C$78:$AQ$107,COLUMNS('6. Patients'!$C$9:$G$9),0))</f>
        <v>0</v>
      </c>
      <c r="AZ116" s="105">
        <f>-MIN(SUMPRODUCT(--($E$9:$E$28&lt;=AZ$33),--($B$9:$B$28=$J$97),--($F$9:$F$28&gt;=AZ$33),--($C$9:$C$28=$AW116),$H$9:$H$28,M$9:M$28),VLOOKUP($AW116,'6. Patients'!$C$78:$AQ$107,COLUMNS('6. Patients'!$C$9:$G$9),0))</f>
        <v>0</v>
      </c>
      <c r="BA116" s="105">
        <f>-MIN(SUMPRODUCT(--($E$9:$E$28&lt;=BA$33),--($B$9:$B$28=$J$97),--($F$9:$F$28&gt;=BA$33),--($C$9:$C$28=$AW116),$H$9:$H$28,N$9:N$28),VLOOKUP($AW116,'6. Patients'!$C$78:$AQ$107,COLUMNS('6. Patients'!$C$9:$G$9),0))</f>
        <v>0</v>
      </c>
      <c r="BB116" s="105">
        <f>-MIN(SUMPRODUCT(--($E$9:$E$28&lt;=BB$33),--($B$9:$B$28=$J$97),--($F$9:$F$28&gt;=BB$33),--($C$9:$C$28=$AW116),$H$9:$H$28,O$9:O$28),VLOOKUP($AW116,'6. Patients'!$C$78:$AQ$107,COLUMNS('6. Patients'!$C$9:$G$9),0))</f>
        <v>0</v>
      </c>
      <c r="BC116" s="105">
        <f>-MIN(SUMPRODUCT(--($E$9:$E$28&lt;=BC$33),--($B$9:$B$28=$J$97),--($F$9:$F$28&gt;=BC$33),--($C$9:$C$28=$AW116),$H$9:$H$28,P$9:P$28),VLOOKUP($AW116,'6. Patients'!$C$78:$AQ$107,COLUMNS('6. Patients'!$C$9:$G$9),0))</f>
        <v>0</v>
      </c>
      <c r="BD116" s="105">
        <f>-MIN(SUMPRODUCT(--($E$9:$E$28&lt;=BD$33),--($B$9:$B$28=$J$97),--($F$9:$F$28&gt;=BD$33),--($C$9:$C$28=$AW116),$H$9:$H$28,Q$9:Q$28),VLOOKUP($AW116,'6. Patients'!$C$78:$AQ$107,COLUMNS('6. Patients'!$C$9:$G$9),0))</f>
        <v>0</v>
      </c>
      <c r="BE116" s="105">
        <f>-MIN(SUMPRODUCT(--($E$9:$E$28&lt;=BE$33),--($B$9:$B$28=$J$97),--($F$9:$F$28&gt;=BE$33),--($C$9:$C$28=$AW116),$H$9:$H$28,R$9:R$28),VLOOKUP($AW116,'6. Patients'!$C$78:$AQ$107,COLUMNS('6. Patients'!$C$9:$G$9),0))</f>
        <v>0</v>
      </c>
      <c r="BF116" s="105">
        <f>-MIN(SUMPRODUCT(--($E$9:$E$28&lt;=BF$33),--($B$9:$B$28=$J$97),--($F$9:$F$28&gt;=BF$33),--($C$9:$C$28=$AW116),$H$9:$H$28,S$9:S$28),VLOOKUP($AW116,'6. Patients'!$C$78:$AQ$107,COLUMNS('6. Patients'!$C$9:$G$9),0))</f>
        <v>0</v>
      </c>
      <c r="BG116" s="105">
        <f>-MIN(SUMPRODUCT(--($E$9:$E$28&lt;=BG$33),--($B$9:$B$28=$J$97),--($F$9:$F$28&gt;=BG$33),--($C$9:$C$28=$AW116),$H$9:$H$28,T$9:T$28),VLOOKUP($AW116,'6. Patients'!$C$78:$AQ$107,COLUMNS('6. Patients'!$C$9:$G$9),0))</f>
        <v>0</v>
      </c>
      <c r="BH116" s="105">
        <f>-MIN(SUMPRODUCT(--($E$9:$E$28&lt;=BH$33),--($B$9:$B$28=$J$97),--($F$9:$F$28&gt;=BH$33),--($C$9:$C$28=$AW116),$H$9:$H$28,U$9:U$28),VLOOKUP($AW116,'6. Patients'!$C$78:$AQ$107,COLUMNS('6. Patients'!$C$9:$G$9),0))</f>
        <v>0</v>
      </c>
      <c r="BI116" s="105">
        <f>-MIN(SUMPRODUCT(--($E$9:$E$28&lt;=BI$33),--($B$9:$B$28=$J$97),--($F$9:$F$28&gt;=BI$33),--($C$9:$C$28=$AW116),$H$9:$H$28,V$9:V$28),VLOOKUP($AW116,'6. Patients'!$C$78:$AQ$107,COLUMNS('6. Patients'!$C$9:$G$9),0))</f>
        <v>0</v>
      </c>
      <c r="BJ116" s="105">
        <f>-MIN(SUMPRODUCT(--($E$9:$E$28&lt;=BJ$33),--($B$9:$B$28=$J$97),--($F$9:$F$28&gt;=BJ$33),--($C$9:$C$28=$AW116),$H$9:$H$28,W$9:W$28),VLOOKUP($AW116,'6. Patients'!$C$78:$AQ$107,COLUMNS('6. Patients'!$C$9:$G$9),0))</f>
        <v>0</v>
      </c>
      <c r="BK116" s="105">
        <f>-MIN(SUMPRODUCT(--($E$9:$E$28&lt;=BK$33),--($B$9:$B$28=$J$97),--($F$9:$F$28&gt;=BK$33),--($C$9:$C$28=$AW116),$H$9:$H$28,X$9:X$28),VLOOKUP($AW116,'6. Patients'!$C$78:$AQ$107,COLUMNS('6. Patients'!$C$9:$G$9),0))</f>
        <v>0</v>
      </c>
      <c r="BL116" s="105">
        <f>-MIN(SUMPRODUCT(--($E$9:$E$28&lt;=BL$33),--($B$9:$B$28=$J$97),--($F$9:$F$28&gt;=BL$33),--($C$9:$C$28=$AW116),$H$9:$H$28,Y$9:Y$28),VLOOKUP($AW116,'6. Patients'!$C$78:$AQ$107,COLUMNS('6. Patients'!$C$9:$G$9),0))</f>
        <v>0</v>
      </c>
      <c r="BM116" s="105">
        <f>-MIN(SUMPRODUCT(--($E$9:$E$28&lt;=BM$33),--($B$9:$B$28=$J$97),--($F$9:$F$28&gt;=BM$33),--($C$9:$C$28=$AW116),$H$9:$H$28,Z$9:Z$28),VLOOKUP($AW116,'6. Patients'!$C$78:$AQ$107,COLUMNS('6. Patients'!$C$9:$G$9),0))</f>
        <v>0</v>
      </c>
      <c r="BN116" s="105">
        <f>-MIN(SUMPRODUCT(--($E$9:$E$28&lt;=BN$33),--($B$9:$B$28=$J$97),--($F$9:$F$28&gt;=BN$33),--($C$9:$C$28=$AW116),$H$9:$H$28,AA$9:AA$28),VLOOKUP($AW116,'6. Patients'!$C$78:$AQ$107,COLUMNS('6. Patients'!$C$9:$G$9),0))</f>
        <v>0</v>
      </c>
      <c r="BO116" s="105">
        <f>-MIN(SUMPRODUCT(--($E$9:$E$28&lt;=BO$33),--($B$9:$B$28=$J$97),--($F$9:$F$28&gt;=BO$33),--($C$9:$C$28=$AW116),$H$9:$H$28,AB$9:AB$28),VLOOKUP($AW116,'6. Patients'!$C$78:$AQ$107,COLUMNS('6. Patients'!$C$9:$G$9),0))</f>
        <v>0</v>
      </c>
      <c r="BP116" s="105">
        <f>-MIN(SUMPRODUCT(--($E$9:$E$28&lt;=BP$33),--($B$9:$B$28=$J$97),--($F$9:$F$28&gt;=BP$33),--($C$9:$C$28=$AW116),$H$9:$H$28,AC$9:AC$28),VLOOKUP($AW116,'6. Patients'!$C$78:$AQ$107,COLUMNS('6. Patients'!$C$9:$G$9),0))</f>
        <v>0</v>
      </c>
      <c r="BQ116" s="105">
        <f>-MIN(SUMPRODUCT(--($E$9:$E$28&lt;=BQ$33),--($B$9:$B$28=$J$97),--($F$9:$F$28&gt;=BQ$33),--($C$9:$C$28=$AW116),$H$9:$H$28,AD$9:AD$28),VLOOKUP($AW116,'6. Patients'!$C$78:$AQ$107,COLUMNS('6. Patients'!$C$9:$G$9),0))</f>
        <v>0</v>
      </c>
      <c r="BR116" s="105">
        <f>-MIN(SUMPRODUCT(--($E$9:$E$28&lt;=BR$33),--($B$9:$B$28=$J$97),--($F$9:$F$28&gt;=BR$33),--($C$9:$C$28=$AW116),$H$9:$H$28,AE$9:AE$28),VLOOKUP($AW116,'6. Patients'!$C$78:$AQ$107,COLUMNS('6. Patients'!$C$9:$G$9),0))</f>
        <v>0</v>
      </c>
      <c r="BS116" s="105">
        <f>-MIN(SUMPRODUCT(--($E$9:$E$28&lt;=BS$33),--($B$9:$B$28=$J$97),--($F$9:$F$28&gt;=BS$33),--($C$9:$C$28=$AW116),$H$9:$H$28,AF$9:AF$28),VLOOKUP($AW116,'6. Patients'!$C$78:$AQ$107,COLUMNS('6. Patients'!$C$9:$G$9),0))</f>
        <v>0</v>
      </c>
      <c r="BT116" s="105">
        <f>-MIN(SUMPRODUCT(--($E$9:$E$28&lt;=BT$33),--($B$9:$B$28=$J$97),--($F$9:$F$28&gt;=BT$33),--($C$9:$C$28=$AW116),$H$9:$H$28,AG$9:AG$28),VLOOKUP($AW116,'6. Patients'!$C$78:$AQ$107,COLUMNS('6. Patients'!$C$9:$G$9),0))</f>
        <v>0</v>
      </c>
      <c r="BU116" s="105">
        <f>-MIN(SUMPRODUCT(--($E$9:$E$28&lt;=BU$33),--($B$9:$B$28=$J$97),--($F$9:$F$28&gt;=BU$33),--($C$9:$C$28=$AW116),$H$9:$H$28,AH$9:AH$28),VLOOKUP($AW116,'6. Patients'!$C$78:$AQ$107,COLUMNS('6. Patients'!$C$9:$G$9),0))</f>
        <v>0</v>
      </c>
      <c r="BV116" s="105">
        <f>-MIN(SUMPRODUCT(--($E$9:$E$28&lt;=BV$33),--($B$9:$B$28=$J$97),--($F$9:$F$28&gt;=BV$33),--($C$9:$C$28=$AW116),$H$9:$H$28,AI$9:AI$28),VLOOKUP($AW116,'6. Patients'!$C$78:$AQ$107,COLUMNS('6. Patients'!$C$9:$G$9),0))</f>
        <v>0</v>
      </c>
      <c r="BW116" s="105">
        <f>-MIN(SUMPRODUCT(--($E$9:$E$28&lt;=BW$33),--($B$9:$B$28=$J$97),--($F$9:$F$28&gt;=BW$33),--($C$9:$C$28=$AW116),$H$9:$H$28,AJ$9:AJ$28),VLOOKUP($AW116,'6. Patients'!$C$78:$AQ$107,COLUMNS('6. Patients'!$C$9:$G$9),0))</f>
        <v>0</v>
      </c>
      <c r="BX116" s="105">
        <f>-MIN(SUMPRODUCT(--($E$9:$E$28&lt;=BX$33),--($B$9:$B$28=$J$97),--($F$9:$F$28&gt;=BX$33),--($C$9:$C$28=$AW116),$H$9:$H$28,AK$9:AK$28),VLOOKUP($AW116,'6. Patients'!$C$78:$AQ$107,COLUMNS('6. Patients'!$C$9:$G$9),0))</f>
        <v>0</v>
      </c>
      <c r="BY116" s="105">
        <f>-MIN(SUMPRODUCT(--($E$9:$E$28&lt;=BY$33),--($B$9:$B$28=$J$97),--($F$9:$F$28&gt;=BY$33),--($C$9:$C$28=$AW116),$H$9:$H$28,AL$9:AL$28),VLOOKUP($AW116,'6. Patients'!$C$78:$AQ$107,COLUMNS('6. Patients'!$C$9:$G$9),0))</f>
        <v>0</v>
      </c>
      <c r="BZ116" s="105">
        <f>-MIN(SUMPRODUCT(--($E$9:$E$28&lt;=BZ$33),--($B$9:$B$28=$J$97),--($F$9:$F$28&gt;=BZ$33),--($C$9:$C$28=$AW116),$H$9:$H$28,AM$9:AM$28),VLOOKUP($AW116,'6. Patients'!$C$78:$AQ$107,COLUMNS('6. Patients'!$C$9:$G$9),0))</f>
        <v>0</v>
      </c>
      <c r="CA116" s="105">
        <f>-MIN(SUMPRODUCT(--($E$9:$E$28&lt;=CA$33),--($B$9:$B$28=$J$97),--($F$9:$F$28&gt;=CA$33),--($C$9:$C$28=$AW116),$H$9:$H$28,AN$9:AN$28),VLOOKUP($AW116,'6. Patients'!$C$78:$AQ$107,COLUMNS('6. Patients'!$C$9:$G$9),0))</f>
        <v>0</v>
      </c>
      <c r="CB116" s="105">
        <f>-MIN(SUMPRODUCT(--($E$9:$E$28&lt;=CB$33),--($B$9:$B$28=$J$97),--($F$9:$F$28&gt;=CB$33),--($C$9:$C$28=$AW116),$H$9:$H$28,AO$9:AO$28),VLOOKUP($AW116,'6. Patients'!$C$78:$AQ$107,COLUMNS('6. Patients'!$C$9:$G$9),0))</f>
        <v>0</v>
      </c>
      <c r="CC116" s="105">
        <f>-MIN(SUMPRODUCT(--($E$9:$E$28&lt;=CC$33),--($B$9:$B$28=$J$97),--($F$9:$F$28&gt;=CC$33),--($C$9:$C$28=$AW116),$H$9:$H$28,AP$9:AP$28),VLOOKUP($AW116,'6. Patients'!$C$78:$AQ$107,COLUMNS('6. Patients'!$C$9:$G$9),0))</f>
        <v>0</v>
      </c>
      <c r="CD116" s="105">
        <f>-MIN(SUMPRODUCT(--($E$9:$E$28&lt;=CD$33),--($B$9:$B$28=$J$97),--($F$9:$F$28&gt;=CD$33),--($C$9:$C$28=$AW116),$H$9:$H$28,AQ$9:AQ$28),VLOOKUP($AW116,'6. Patients'!$C$78:$AQ$107,COLUMNS('6. Patients'!$C$9:$G$9),0))</f>
        <v>0</v>
      </c>
      <c r="CE116" s="105">
        <f>-MIN(SUMPRODUCT(--($E$9:$E$28&lt;=CE$33),--($B$9:$B$28=$J$97),--($F$9:$F$28&gt;=CE$33),--($C$9:$C$28=$AW116),$H$9:$H$28,AR$9:AR$28),VLOOKUP($AW116,'6. Patients'!$C$78:$AQ$107,COLUMNS('6. Patients'!$C$9:$G$9),0))</f>
        <v>0</v>
      </c>
      <c r="CF116" s="105">
        <f>-MIN(SUMPRODUCT(--($E$9:$E$28&lt;=CF$33),--($B$9:$B$28=$J$97),--($F$9:$F$28&gt;=CF$33),--($C$9:$C$28=$AW116),$H$9:$H$28,AS$9:AS$28),VLOOKUP($AW116,'6. Patients'!$C$78:$AQ$107,COLUMNS('6. Patients'!$C$9:$G$9),0))</f>
        <v>0</v>
      </c>
      <c r="CG116" s="105">
        <f>-MIN(SUMPRODUCT(--($E$9:$E$28&lt;=CG$33),--($B$9:$B$28=$J$97),--($F$9:$F$28&gt;=CG$33),--($C$9:$C$28=$AW116),$H$9:$H$28,AT$9:AT$28),VLOOKUP($AW116,'6. Patients'!$C$78:$AQ$107,COLUMNS('6. Patients'!$C$9:$G$9),0))</f>
        <v>0</v>
      </c>
      <c r="CI116" s="16" t="str">
        <f t="shared" si="166"/>
        <v/>
      </c>
      <c r="CJ116" s="105">
        <f t="shared" si="167"/>
        <v>0</v>
      </c>
      <c r="CK116" s="105">
        <f t="shared" si="168"/>
        <v>0</v>
      </c>
      <c r="CL116" s="105">
        <f t="shared" si="169"/>
        <v>0</v>
      </c>
      <c r="CM116" s="105">
        <f t="shared" si="170"/>
        <v>0</v>
      </c>
      <c r="CN116" s="105">
        <f t="shared" si="171"/>
        <v>0</v>
      </c>
      <c r="CO116" s="105">
        <f t="shared" si="172"/>
        <v>0</v>
      </c>
      <c r="CP116" s="105">
        <f t="shared" si="173"/>
        <v>0</v>
      </c>
      <c r="CQ116" s="105">
        <f t="shared" si="174"/>
        <v>0</v>
      </c>
      <c r="CR116" s="105">
        <f t="shared" si="175"/>
        <v>0</v>
      </c>
      <c r="CS116" s="105">
        <f t="shared" si="176"/>
        <v>0</v>
      </c>
      <c r="CT116" s="105">
        <f t="shared" si="177"/>
        <v>0</v>
      </c>
      <c r="CU116" s="105">
        <f t="shared" si="178"/>
        <v>0</v>
      </c>
      <c r="CV116" s="105">
        <f t="shared" si="179"/>
        <v>0</v>
      </c>
      <c r="CW116" s="105">
        <f t="shared" si="180"/>
        <v>0</v>
      </c>
      <c r="CX116" s="105">
        <f t="shared" si="181"/>
        <v>0</v>
      </c>
      <c r="CY116" s="105">
        <f t="shared" si="182"/>
        <v>0</v>
      </c>
      <c r="CZ116" s="105">
        <f t="shared" si="183"/>
        <v>0</v>
      </c>
      <c r="DA116" s="105">
        <f t="shared" si="184"/>
        <v>0</v>
      </c>
      <c r="DB116" s="105">
        <f t="shared" si="185"/>
        <v>0</v>
      </c>
      <c r="DC116" s="105">
        <f t="shared" si="186"/>
        <v>0</v>
      </c>
      <c r="DD116" s="105">
        <f t="shared" si="187"/>
        <v>0</v>
      </c>
      <c r="DE116" s="105">
        <f t="shared" si="188"/>
        <v>0</v>
      </c>
      <c r="DF116" s="105">
        <f t="shared" si="189"/>
        <v>0</v>
      </c>
      <c r="DG116" s="105">
        <f t="shared" si="190"/>
        <v>0</v>
      </c>
      <c r="DH116" s="105">
        <f t="shared" si="191"/>
        <v>0</v>
      </c>
      <c r="DI116" s="105">
        <f t="shared" si="192"/>
        <v>0</v>
      </c>
      <c r="DJ116" s="105">
        <f t="shared" si="193"/>
        <v>0</v>
      </c>
      <c r="DK116" s="105">
        <f t="shared" si="194"/>
        <v>0</v>
      </c>
      <c r="DL116" s="105">
        <f t="shared" si="195"/>
        <v>0</v>
      </c>
      <c r="DM116" s="105">
        <f t="shared" si="196"/>
        <v>0</v>
      </c>
      <c r="DN116" s="105">
        <f t="shared" si="197"/>
        <v>0</v>
      </c>
      <c r="DO116" s="105">
        <f t="shared" si="198"/>
        <v>0</v>
      </c>
      <c r="DP116" s="105">
        <f t="shared" si="199"/>
        <v>0</v>
      </c>
      <c r="DQ116" s="105">
        <f t="shared" si="200"/>
        <v>0</v>
      </c>
      <c r="DR116" s="105">
        <f t="shared" si="201"/>
        <v>0</v>
      </c>
      <c r="DS116" s="105">
        <f t="shared" si="202"/>
        <v>0</v>
      </c>
    </row>
    <row r="117" spans="10:123" x14ac:dyDescent="0.3">
      <c r="J117" s="16" t="str">
        <f>'6. Patients'!C97</f>
        <v/>
      </c>
      <c r="K117" s="16"/>
      <c r="L117" s="208">
        <f t="shared" si="203"/>
        <v>0</v>
      </c>
      <c r="M117" s="208">
        <f t="shared" si="204"/>
        <v>0</v>
      </c>
      <c r="N117" s="208">
        <f t="shared" si="205"/>
        <v>0</v>
      </c>
      <c r="O117" s="208">
        <f t="shared" si="206"/>
        <v>0</v>
      </c>
      <c r="P117" s="208">
        <f t="shared" si="207"/>
        <v>0</v>
      </c>
      <c r="Q117" s="208">
        <f t="shared" si="208"/>
        <v>0</v>
      </c>
      <c r="R117" s="208">
        <f t="shared" si="209"/>
        <v>0</v>
      </c>
      <c r="S117" s="208">
        <f t="shared" si="210"/>
        <v>0</v>
      </c>
      <c r="T117" s="208">
        <f t="shared" si="211"/>
        <v>0</v>
      </c>
      <c r="U117" s="208">
        <f t="shared" si="212"/>
        <v>0</v>
      </c>
      <c r="V117" s="208">
        <f t="shared" si="213"/>
        <v>0</v>
      </c>
      <c r="W117" s="208">
        <f t="shared" si="214"/>
        <v>0</v>
      </c>
      <c r="X117" s="208">
        <f t="shared" si="215"/>
        <v>0</v>
      </c>
      <c r="Y117" s="208">
        <f t="shared" si="216"/>
        <v>0</v>
      </c>
      <c r="Z117" s="208">
        <f t="shared" si="217"/>
        <v>0</v>
      </c>
      <c r="AA117" s="208">
        <f t="shared" si="218"/>
        <v>0</v>
      </c>
      <c r="AB117" s="208">
        <f t="shared" si="219"/>
        <v>0</v>
      </c>
      <c r="AC117" s="208">
        <f t="shared" si="220"/>
        <v>0</v>
      </c>
      <c r="AD117" s="208">
        <f t="shared" si="221"/>
        <v>0</v>
      </c>
      <c r="AE117" s="208">
        <f t="shared" si="222"/>
        <v>0</v>
      </c>
      <c r="AF117" s="208">
        <f t="shared" si="223"/>
        <v>0</v>
      </c>
      <c r="AG117" s="208">
        <f t="shared" si="224"/>
        <v>0</v>
      </c>
      <c r="AH117" s="208">
        <f t="shared" si="225"/>
        <v>0</v>
      </c>
      <c r="AI117" s="208">
        <f t="shared" si="226"/>
        <v>0</v>
      </c>
      <c r="AJ117" s="208">
        <f t="shared" si="227"/>
        <v>0</v>
      </c>
      <c r="AK117" s="208">
        <f t="shared" si="228"/>
        <v>0</v>
      </c>
      <c r="AL117" s="208">
        <f t="shared" si="229"/>
        <v>0</v>
      </c>
      <c r="AM117" s="208">
        <f t="shared" si="230"/>
        <v>0</v>
      </c>
      <c r="AN117" s="208">
        <f t="shared" si="231"/>
        <v>0</v>
      </c>
      <c r="AO117" s="208">
        <f t="shared" si="232"/>
        <v>0</v>
      </c>
      <c r="AP117" s="208">
        <f t="shared" si="233"/>
        <v>0</v>
      </c>
      <c r="AQ117" s="208">
        <f t="shared" si="234"/>
        <v>0</v>
      </c>
      <c r="AR117" s="208">
        <f t="shared" si="235"/>
        <v>0</v>
      </c>
      <c r="AS117" s="208">
        <f t="shared" si="236"/>
        <v>0</v>
      </c>
      <c r="AT117" s="208">
        <f t="shared" si="237"/>
        <v>0</v>
      </c>
      <c r="AU117" s="208">
        <f t="shared" si="238"/>
        <v>0</v>
      </c>
      <c r="AW117" s="16" t="str">
        <f t="shared" si="165"/>
        <v/>
      </c>
      <c r="AX117" s="105">
        <f>-MIN(SUMPRODUCT(--($E$9:$E$28&lt;=AX$33),--($B$9:$B$28=$J$97),--($F$9:$F$28&gt;=AX$33),--($C$9:$C$28=$AW117),$H$9:$H$28,K$9:K$28),VLOOKUP($AW117,'6. Patients'!$C$78:$AQ$107,COLUMNS('6. Patients'!$C$9:$G$9),0))</f>
        <v>0</v>
      </c>
      <c r="AY117" s="105">
        <f>-MIN(SUMPRODUCT(--($E$9:$E$28&lt;=AY$33),--($B$9:$B$28=$J$97),--($F$9:$F$28&gt;=AY$33),--($C$9:$C$28=$AW117),$H$9:$H$28,L$9:L$28),VLOOKUP($AW117,'6. Patients'!$C$78:$AQ$107,COLUMNS('6. Patients'!$C$9:$G$9),0))</f>
        <v>0</v>
      </c>
      <c r="AZ117" s="105">
        <f>-MIN(SUMPRODUCT(--($E$9:$E$28&lt;=AZ$33),--($B$9:$B$28=$J$97),--($F$9:$F$28&gt;=AZ$33),--($C$9:$C$28=$AW117),$H$9:$H$28,M$9:M$28),VLOOKUP($AW117,'6. Patients'!$C$78:$AQ$107,COLUMNS('6. Patients'!$C$9:$G$9),0))</f>
        <v>0</v>
      </c>
      <c r="BA117" s="105">
        <f>-MIN(SUMPRODUCT(--($E$9:$E$28&lt;=BA$33),--($B$9:$B$28=$J$97),--($F$9:$F$28&gt;=BA$33),--($C$9:$C$28=$AW117),$H$9:$H$28,N$9:N$28),VLOOKUP($AW117,'6. Patients'!$C$78:$AQ$107,COLUMNS('6. Patients'!$C$9:$G$9),0))</f>
        <v>0</v>
      </c>
      <c r="BB117" s="105">
        <f>-MIN(SUMPRODUCT(--($E$9:$E$28&lt;=BB$33),--($B$9:$B$28=$J$97),--($F$9:$F$28&gt;=BB$33),--($C$9:$C$28=$AW117),$H$9:$H$28,O$9:O$28),VLOOKUP($AW117,'6. Patients'!$C$78:$AQ$107,COLUMNS('6. Patients'!$C$9:$G$9),0))</f>
        <v>0</v>
      </c>
      <c r="BC117" s="105">
        <f>-MIN(SUMPRODUCT(--($E$9:$E$28&lt;=BC$33),--($B$9:$B$28=$J$97),--($F$9:$F$28&gt;=BC$33),--($C$9:$C$28=$AW117),$H$9:$H$28,P$9:P$28),VLOOKUP($AW117,'6. Patients'!$C$78:$AQ$107,COLUMNS('6. Patients'!$C$9:$G$9),0))</f>
        <v>0</v>
      </c>
      <c r="BD117" s="105">
        <f>-MIN(SUMPRODUCT(--($E$9:$E$28&lt;=BD$33),--($B$9:$B$28=$J$97),--($F$9:$F$28&gt;=BD$33),--($C$9:$C$28=$AW117),$H$9:$H$28,Q$9:Q$28),VLOOKUP($AW117,'6. Patients'!$C$78:$AQ$107,COLUMNS('6. Patients'!$C$9:$G$9),0))</f>
        <v>0</v>
      </c>
      <c r="BE117" s="105">
        <f>-MIN(SUMPRODUCT(--($E$9:$E$28&lt;=BE$33),--($B$9:$B$28=$J$97),--($F$9:$F$28&gt;=BE$33),--($C$9:$C$28=$AW117),$H$9:$H$28,R$9:R$28),VLOOKUP($AW117,'6. Patients'!$C$78:$AQ$107,COLUMNS('6. Patients'!$C$9:$G$9),0))</f>
        <v>0</v>
      </c>
      <c r="BF117" s="105">
        <f>-MIN(SUMPRODUCT(--($E$9:$E$28&lt;=BF$33),--($B$9:$B$28=$J$97),--($F$9:$F$28&gt;=BF$33),--($C$9:$C$28=$AW117),$H$9:$H$28,S$9:S$28),VLOOKUP($AW117,'6. Patients'!$C$78:$AQ$107,COLUMNS('6. Patients'!$C$9:$G$9),0))</f>
        <v>0</v>
      </c>
      <c r="BG117" s="105">
        <f>-MIN(SUMPRODUCT(--($E$9:$E$28&lt;=BG$33),--($B$9:$B$28=$J$97),--($F$9:$F$28&gt;=BG$33),--($C$9:$C$28=$AW117),$H$9:$H$28,T$9:T$28),VLOOKUP($AW117,'6. Patients'!$C$78:$AQ$107,COLUMNS('6. Patients'!$C$9:$G$9),0))</f>
        <v>0</v>
      </c>
      <c r="BH117" s="105">
        <f>-MIN(SUMPRODUCT(--($E$9:$E$28&lt;=BH$33),--($B$9:$B$28=$J$97),--($F$9:$F$28&gt;=BH$33),--($C$9:$C$28=$AW117),$H$9:$H$28,U$9:U$28),VLOOKUP($AW117,'6. Patients'!$C$78:$AQ$107,COLUMNS('6. Patients'!$C$9:$G$9),0))</f>
        <v>0</v>
      </c>
      <c r="BI117" s="105">
        <f>-MIN(SUMPRODUCT(--($E$9:$E$28&lt;=BI$33),--($B$9:$B$28=$J$97),--($F$9:$F$28&gt;=BI$33),--($C$9:$C$28=$AW117),$H$9:$H$28,V$9:V$28),VLOOKUP($AW117,'6. Patients'!$C$78:$AQ$107,COLUMNS('6. Patients'!$C$9:$G$9),0))</f>
        <v>0</v>
      </c>
      <c r="BJ117" s="105">
        <f>-MIN(SUMPRODUCT(--($E$9:$E$28&lt;=BJ$33),--($B$9:$B$28=$J$97),--($F$9:$F$28&gt;=BJ$33),--($C$9:$C$28=$AW117),$H$9:$H$28,W$9:W$28),VLOOKUP($AW117,'6. Patients'!$C$78:$AQ$107,COLUMNS('6. Patients'!$C$9:$G$9),0))</f>
        <v>0</v>
      </c>
      <c r="BK117" s="105">
        <f>-MIN(SUMPRODUCT(--($E$9:$E$28&lt;=BK$33),--($B$9:$B$28=$J$97),--($F$9:$F$28&gt;=BK$33),--($C$9:$C$28=$AW117),$H$9:$H$28,X$9:X$28),VLOOKUP($AW117,'6. Patients'!$C$78:$AQ$107,COLUMNS('6. Patients'!$C$9:$G$9),0))</f>
        <v>0</v>
      </c>
      <c r="BL117" s="105">
        <f>-MIN(SUMPRODUCT(--($E$9:$E$28&lt;=BL$33),--($B$9:$B$28=$J$97),--($F$9:$F$28&gt;=BL$33),--($C$9:$C$28=$AW117),$H$9:$H$28,Y$9:Y$28),VLOOKUP($AW117,'6. Patients'!$C$78:$AQ$107,COLUMNS('6. Patients'!$C$9:$G$9),0))</f>
        <v>0</v>
      </c>
      <c r="BM117" s="105">
        <f>-MIN(SUMPRODUCT(--($E$9:$E$28&lt;=BM$33),--($B$9:$B$28=$J$97),--($F$9:$F$28&gt;=BM$33),--($C$9:$C$28=$AW117),$H$9:$H$28,Z$9:Z$28),VLOOKUP($AW117,'6. Patients'!$C$78:$AQ$107,COLUMNS('6. Patients'!$C$9:$G$9),0))</f>
        <v>0</v>
      </c>
      <c r="BN117" s="105">
        <f>-MIN(SUMPRODUCT(--($E$9:$E$28&lt;=BN$33),--($B$9:$B$28=$J$97),--($F$9:$F$28&gt;=BN$33),--($C$9:$C$28=$AW117),$H$9:$H$28,AA$9:AA$28),VLOOKUP($AW117,'6. Patients'!$C$78:$AQ$107,COLUMNS('6. Patients'!$C$9:$G$9),0))</f>
        <v>0</v>
      </c>
      <c r="BO117" s="105">
        <f>-MIN(SUMPRODUCT(--($E$9:$E$28&lt;=BO$33),--($B$9:$B$28=$J$97),--($F$9:$F$28&gt;=BO$33),--($C$9:$C$28=$AW117),$H$9:$H$28,AB$9:AB$28),VLOOKUP($AW117,'6. Patients'!$C$78:$AQ$107,COLUMNS('6. Patients'!$C$9:$G$9),0))</f>
        <v>0</v>
      </c>
      <c r="BP117" s="105">
        <f>-MIN(SUMPRODUCT(--($E$9:$E$28&lt;=BP$33),--($B$9:$B$28=$J$97),--($F$9:$F$28&gt;=BP$33),--($C$9:$C$28=$AW117),$H$9:$H$28,AC$9:AC$28),VLOOKUP($AW117,'6. Patients'!$C$78:$AQ$107,COLUMNS('6. Patients'!$C$9:$G$9),0))</f>
        <v>0</v>
      </c>
      <c r="BQ117" s="105">
        <f>-MIN(SUMPRODUCT(--($E$9:$E$28&lt;=BQ$33),--($B$9:$B$28=$J$97),--($F$9:$F$28&gt;=BQ$33),--($C$9:$C$28=$AW117),$H$9:$H$28,AD$9:AD$28),VLOOKUP($AW117,'6. Patients'!$C$78:$AQ$107,COLUMNS('6. Patients'!$C$9:$G$9),0))</f>
        <v>0</v>
      </c>
      <c r="BR117" s="105">
        <f>-MIN(SUMPRODUCT(--($E$9:$E$28&lt;=BR$33),--($B$9:$B$28=$J$97),--($F$9:$F$28&gt;=BR$33),--($C$9:$C$28=$AW117),$H$9:$H$28,AE$9:AE$28),VLOOKUP($AW117,'6. Patients'!$C$78:$AQ$107,COLUMNS('6. Patients'!$C$9:$G$9),0))</f>
        <v>0</v>
      </c>
      <c r="BS117" s="105">
        <f>-MIN(SUMPRODUCT(--($E$9:$E$28&lt;=BS$33),--($B$9:$B$28=$J$97),--($F$9:$F$28&gt;=BS$33),--($C$9:$C$28=$AW117),$H$9:$H$28,AF$9:AF$28),VLOOKUP($AW117,'6. Patients'!$C$78:$AQ$107,COLUMNS('6. Patients'!$C$9:$G$9),0))</f>
        <v>0</v>
      </c>
      <c r="BT117" s="105">
        <f>-MIN(SUMPRODUCT(--($E$9:$E$28&lt;=BT$33),--($B$9:$B$28=$J$97),--($F$9:$F$28&gt;=BT$33),--($C$9:$C$28=$AW117),$H$9:$H$28,AG$9:AG$28),VLOOKUP($AW117,'6. Patients'!$C$78:$AQ$107,COLUMNS('6. Patients'!$C$9:$G$9),0))</f>
        <v>0</v>
      </c>
      <c r="BU117" s="105">
        <f>-MIN(SUMPRODUCT(--($E$9:$E$28&lt;=BU$33),--($B$9:$B$28=$J$97),--($F$9:$F$28&gt;=BU$33),--($C$9:$C$28=$AW117),$H$9:$H$28,AH$9:AH$28),VLOOKUP($AW117,'6. Patients'!$C$78:$AQ$107,COLUMNS('6. Patients'!$C$9:$G$9),0))</f>
        <v>0</v>
      </c>
      <c r="BV117" s="105">
        <f>-MIN(SUMPRODUCT(--($E$9:$E$28&lt;=BV$33),--($B$9:$B$28=$J$97),--($F$9:$F$28&gt;=BV$33),--($C$9:$C$28=$AW117),$H$9:$H$28,AI$9:AI$28),VLOOKUP($AW117,'6. Patients'!$C$78:$AQ$107,COLUMNS('6. Patients'!$C$9:$G$9),0))</f>
        <v>0</v>
      </c>
      <c r="BW117" s="105">
        <f>-MIN(SUMPRODUCT(--($E$9:$E$28&lt;=BW$33),--($B$9:$B$28=$J$97),--($F$9:$F$28&gt;=BW$33),--($C$9:$C$28=$AW117),$H$9:$H$28,AJ$9:AJ$28),VLOOKUP($AW117,'6. Patients'!$C$78:$AQ$107,COLUMNS('6. Patients'!$C$9:$G$9),0))</f>
        <v>0</v>
      </c>
      <c r="BX117" s="105">
        <f>-MIN(SUMPRODUCT(--($E$9:$E$28&lt;=BX$33),--($B$9:$B$28=$J$97),--($F$9:$F$28&gt;=BX$33),--($C$9:$C$28=$AW117),$H$9:$H$28,AK$9:AK$28),VLOOKUP($AW117,'6. Patients'!$C$78:$AQ$107,COLUMNS('6. Patients'!$C$9:$G$9),0))</f>
        <v>0</v>
      </c>
      <c r="BY117" s="105">
        <f>-MIN(SUMPRODUCT(--($E$9:$E$28&lt;=BY$33),--($B$9:$B$28=$J$97),--($F$9:$F$28&gt;=BY$33),--($C$9:$C$28=$AW117),$H$9:$H$28,AL$9:AL$28),VLOOKUP($AW117,'6. Patients'!$C$78:$AQ$107,COLUMNS('6. Patients'!$C$9:$G$9),0))</f>
        <v>0</v>
      </c>
      <c r="BZ117" s="105">
        <f>-MIN(SUMPRODUCT(--($E$9:$E$28&lt;=BZ$33),--($B$9:$B$28=$J$97),--($F$9:$F$28&gt;=BZ$33),--($C$9:$C$28=$AW117),$H$9:$H$28,AM$9:AM$28),VLOOKUP($AW117,'6. Patients'!$C$78:$AQ$107,COLUMNS('6. Patients'!$C$9:$G$9),0))</f>
        <v>0</v>
      </c>
      <c r="CA117" s="105">
        <f>-MIN(SUMPRODUCT(--($E$9:$E$28&lt;=CA$33),--($B$9:$B$28=$J$97),--($F$9:$F$28&gt;=CA$33),--($C$9:$C$28=$AW117),$H$9:$H$28,AN$9:AN$28),VLOOKUP($AW117,'6. Patients'!$C$78:$AQ$107,COLUMNS('6. Patients'!$C$9:$G$9),0))</f>
        <v>0</v>
      </c>
      <c r="CB117" s="105">
        <f>-MIN(SUMPRODUCT(--($E$9:$E$28&lt;=CB$33),--($B$9:$B$28=$J$97),--($F$9:$F$28&gt;=CB$33),--($C$9:$C$28=$AW117),$H$9:$H$28,AO$9:AO$28),VLOOKUP($AW117,'6. Patients'!$C$78:$AQ$107,COLUMNS('6. Patients'!$C$9:$G$9),0))</f>
        <v>0</v>
      </c>
      <c r="CC117" s="105">
        <f>-MIN(SUMPRODUCT(--($E$9:$E$28&lt;=CC$33),--($B$9:$B$28=$J$97),--($F$9:$F$28&gt;=CC$33),--($C$9:$C$28=$AW117),$H$9:$H$28,AP$9:AP$28),VLOOKUP($AW117,'6. Patients'!$C$78:$AQ$107,COLUMNS('6. Patients'!$C$9:$G$9),0))</f>
        <v>0</v>
      </c>
      <c r="CD117" s="105">
        <f>-MIN(SUMPRODUCT(--($E$9:$E$28&lt;=CD$33),--($B$9:$B$28=$J$97),--($F$9:$F$28&gt;=CD$33),--($C$9:$C$28=$AW117),$H$9:$H$28,AQ$9:AQ$28),VLOOKUP($AW117,'6. Patients'!$C$78:$AQ$107,COLUMNS('6. Patients'!$C$9:$G$9),0))</f>
        <v>0</v>
      </c>
      <c r="CE117" s="105">
        <f>-MIN(SUMPRODUCT(--($E$9:$E$28&lt;=CE$33),--($B$9:$B$28=$J$97),--($F$9:$F$28&gt;=CE$33),--($C$9:$C$28=$AW117),$H$9:$H$28,AR$9:AR$28),VLOOKUP($AW117,'6. Patients'!$C$78:$AQ$107,COLUMNS('6. Patients'!$C$9:$G$9),0))</f>
        <v>0</v>
      </c>
      <c r="CF117" s="105">
        <f>-MIN(SUMPRODUCT(--($E$9:$E$28&lt;=CF$33),--($B$9:$B$28=$J$97),--($F$9:$F$28&gt;=CF$33),--($C$9:$C$28=$AW117),$H$9:$H$28,AS$9:AS$28),VLOOKUP($AW117,'6. Patients'!$C$78:$AQ$107,COLUMNS('6. Patients'!$C$9:$G$9),0))</f>
        <v>0</v>
      </c>
      <c r="CG117" s="105">
        <f>-MIN(SUMPRODUCT(--($E$9:$E$28&lt;=CG$33),--($B$9:$B$28=$J$97),--($F$9:$F$28&gt;=CG$33),--($C$9:$C$28=$AW117),$H$9:$H$28,AT$9:AT$28),VLOOKUP($AW117,'6. Patients'!$C$78:$AQ$107,COLUMNS('6. Patients'!$C$9:$G$9),0))</f>
        <v>0</v>
      </c>
      <c r="CI117" s="16" t="str">
        <f t="shared" si="166"/>
        <v/>
      </c>
      <c r="CJ117" s="105">
        <f t="shared" si="167"/>
        <v>0</v>
      </c>
      <c r="CK117" s="105">
        <f t="shared" si="168"/>
        <v>0</v>
      </c>
      <c r="CL117" s="105">
        <f t="shared" si="169"/>
        <v>0</v>
      </c>
      <c r="CM117" s="105">
        <f t="shared" si="170"/>
        <v>0</v>
      </c>
      <c r="CN117" s="105">
        <f t="shared" si="171"/>
        <v>0</v>
      </c>
      <c r="CO117" s="105">
        <f t="shared" si="172"/>
        <v>0</v>
      </c>
      <c r="CP117" s="105">
        <f t="shared" si="173"/>
        <v>0</v>
      </c>
      <c r="CQ117" s="105">
        <f t="shared" si="174"/>
        <v>0</v>
      </c>
      <c r="CR117" s="105">
        <f t="shared" si="175"/>
        <v>0</v>
      </c>
      <c r="CS117" s="105">
        <f t="shared" si="176"/>
        <v>0</v>
      </c>
      <c r="CT117" s="105">
        <f t="shared" si="177"/>
        <v>0</v>
      </c>
      <c r="CU117" s="105">
        <f t="shared" si="178"/>
        <v>0</v>
      </c>
      <c r="CV117" s="105">
        <f t="shared" si="179"/>
        <v>0</v>
      </c>
      <c r="CW117" s="105">
        <f t="shared" si="180"/>
        <v>0</v>
      </c>
      <c r="CX117" s="105">
        <f t="shared" si="181"/>
        <v>0</v>
      </c>
      <c r="CY117" s="105">
        <f t="shared" si="182"/>
        <v>0</v>
      </c>
      <c r="CZ117" s="105">
        <f t="shared" si="183"/>
        <v>0</v>
      </c>
      <c r="DA117" s="105">
        <f t="shared" si="184"/>
        <v>0</v>
      </c>
      <c r="DB117" s="105">
        <f t="shared" si="185"/>
        <v>0</v>
      </c>
      <c r="DC117" s="105">
        <f t="shared" si="186"/>
        <v>0</v>
      </c>
      <c r="DD117" s="105">
        <f t="shared" si="187"/>
        <v>0</v>
      </c>
      <c r="DE117" s="105">
        <f t="shared" si="188"/>
        <v>0</v>
      </c>
      <c r="DF117" s="105">
        <f t="shared" si="189"/>
        <v>0</v>
      </c>
      <c r="DG117" s="105">
        <f t="shared" si="190"/>
        <v>0</v>
      </c>
      <c r="DH117" s="105">
        <f t="shared" si="191"/>
        <v>0</v>
      </c>
      <c r="DI117" s="105">
        <f t="shared" si="192"/>
        <v>0</v>
      </c>
      <c r="DJ117" s="105">
        <f t="shared" si="193"/>
        <v>0</v>
      </c>
      <c r="DK117" s="105">
        <f t="shared" si="194"/>
        <v>0</v>
      </c>
      <c r="DL117" s="105">
        <f t="shared" si="195"/>
        <v>0</v>
      </c>
      <c r="DM117" s="105">
        <f t="shared" si="196"/>
        <v>0</v>
      </c>
      <c r="DN117" s="105">
        <f t="shared" si="197"/>
        <v>0</v>
      </c>
      <c r="DO117" s="105">
        <f t="shared" si="198"/>
        <v>0</v>
      </c>
      <c r="DP117" s="105">
        <f t="shared" si="199"/>
        <v>0</v>
      </c>
      <c r="DQ117" s="105">
        <f t="shared" si="200"/>
        <v>0</v>
      </c>
      <c r="DR117" s="105">
        <f t="shared" si="201"/>
        <v>0</v>
      </c>
      <c r="DS117" s="105">
        <f t="shared" si="202"/>
        <v>0</v>
      </c>
    </row>
    <row r="118" spans="10:123" x14ac:dyDescent="0.3">
      <c r="J118" s="16" t="str">
        <f>'6. Patients'!C98</f>
        <v/>
      </c>
      <c r="K118" s="16"/>
      <c r="L118" s="208">
        <f t="shared" si="203"/>
        <v>0</v>
      </c>
      <c r="M118" s="208">
        <f t="shared" si="204"/>
        <v>0</v>
      </c>
      <c r="N118" s="208">
        <f t="shared" si="205"/>
        <v>0</v>
      </c>
      <c r="O118" s="208">
        <f t="shared" si="206"/>
        <v>0</v>
      </c>
      <c r="P118" s="208">
        <f t="shared" si="207"/>
        <v>0</v>
      </c>
      <c r="Q118" s="208">
        <f t="shared" si="208"/>
        <v>0</v>
      </c>
      <c r="R118" s="208">
        <f t="shared" si="209"/>
        <v>0</v>
      </c>
      <c r="S118" s="208">
        <f t="shared" si="210"/>
        <v>0</v>
      </c>
      <c r="T118" s="208">
        <f t="shared" si="211"/>
        <v>0</v>
      </c>
      <c r="U118" s="208">
        <f t="shared" si="212"/>
        <v>0</v>
      </c>
      <c r="V118" s="208">
        <f t="shared" si="213"/>
        <v>0</v>
      </c>
      <c r="W118" s="208">
        <f t="shared" si="214"/>
        <v>0</v>
      </c>
      <c r="X118" s="208">
        <f t="shared" si="215"/>
        <v>0</v>
      </c>
      <c r="Y118" s="208">
        <f t="shared" si="216"/>
        <v>0</v>
      </c>
      <c r="Z118" s="208">
        <f t="shared" si="217"/>
        <v>0</v>
      </c>
      <c r="AA118" s="208">
        <f t="shared" si="218"/>
        <v>0</v>
      </c>
      <c r="AB118" s="208">
        <f t="shared" si="219"/>
        <v>0</v>
      </c>
      <c r="AC118" s="208">
        <f t="shared" si="220"/>
        <v>0</v>
      </c>
      <c r="AD118" s="208">
        <f t="shared" si="221"/>
        <v>0</v>
      </c>
      <c r="AE118" s="208">
        <f t="shared" si="222"/>
        <v>0</v>
      </c>
      <c r="AF118" s="208">
        <f t="shared" si="223"/>
        <v>0</v>
      </c>
      <c r="AG118" s="208">
        <f t="shared" si="224"/>
        <v>0</v>
      </c>
      <c r="AH118" s="208">
        <f t="shared" si="225"/>
        <v>0</v>
      </c>
      <c r="AI118" s="208">
        <f t="shared" si="226"/>
        <v>0</v>
      </c>
      <c r="AJ118" s="208">
        <f t="shared" si="227"/>
        <v>0</v>
      </c>
      <c r="AK118" s="208">
        <f t="shared" si="228"/>
        <v>0</v>
      </c>
      <c r="AL118" s="208">
        <f t="shared" si="229"/>
        <v>0</v>
      </c>
      <c r="AM118" s="208">
        <f t="shared" si="230"/>
        <v>0</v>
      </c>
      <c r="AN118" s="208">
        <f t="shared" si="231"/>
        <v>0</v>
      </c>
      <c r="AO118" s="208">
        <f t="shared" si="232"/>
        <v>0</v>
      </c>
      <c r="AP118" s="208">
        <f t="shared" si="233"/>
        <v>0</v>
      </c>
      <c r="AQ118" s="208">
        <f t="shared" si="234"/>
        <v>0</v>
      </c>
      <c r="AR118" s="208">
        <f t="shared" si="235"/>
        <v>0</v>
      </c>
      <c r="AS118" s="208">
        <f t="shared" si="236"/>
        <v>0</v>
      </c>
      <c r="AT118" s="208">
        <f t="shared" si="237"/>
        <v>0</v>
      </c>
      <c r="AU118" s="208">
        <f t="shared" si="238"/>
        <v>0</v>
      </c>
      <c r="AW118" s="16" t="str">
        <f t="shared" si="165"/>
        <v/>
      </c>
      <c r="AX118" s="105">
        <f>-MIN(SUMPRODUCT(--($E$9:$E$28&lt;=AX$33),--($B$9:$B$28=$J$97),--($F$9:$F$28&gt;=AX$33),--($C$9:$C$28=$AW118),$H$9:$H$28,K$9:K$28),VLOOKUP($AW118,'6. Patients'!$C$78:$AQ$107,COLUMNS('6. Patients'!$C$9:$G$9),0))</f>
        <v>0</v>
      </c>
      <c r="AY118" s="105">
        <f>-MIN(SUMPRODUCT(--($E$9:$E$28&lt;=AY$33),--($B$9:$B$28=$J$97),--($F$9:$F$28&gt;=AY$33),--($C$9:$C$28=$AW118),$H$9:$H$28,L$9:L$28),VLOOKUP($AW118,'6. Patients'!$C$78:$AQ$107,COLUMNS('6. Patients'!$C$9:$G$9),0))</f>
        <v>0</v>
      </c>
      <c r="AZ118" s="105">
        <f>-MIN(SUMPRODUCT(--($E$9:$E$28&lt;=AZ$33),--($B$9:$B$28=$J$97),--($F$9:$F$28&gt;=AZ$33),--($C$9:$C$28=$AW118),$H$9:$H$28,M$9:M$28),VLOOKUP($AW118,'6. Patients'!$C$78:$AQ$107,COLUMNS('6. Patients'!$C$9:$G$9),0))</f>
        <v>0</v>
      </c>
      <c r="BA118" s="105">
        <f>-MIN(SUMPRODUCT(--($E$9:$E$28&lt;=BA$33),--($B$9:$B$28=$J$97),--($F$9:$F$28&gt;=BA$33),--($C$9:$C$28=$AW118),$H$9:$H$28,N$9:N$28),VLOOKUP($AW118,'6. Patients'!$C$78:$AQ$107,COLUMNS('6. Patients'!$C$9:$G$9),0))</f>
        <v>0</v>
      </c>
      <c r="BB118" s="105">
        <f>-MIN(SUMPRODUCT(--($E$9:$E$28&lt;=BB$33),--($B$9:$B$28=$J$97),--($F$9:$F$28&gt;=BB$33),--($C$9:$C$28=$AW118),$H$9:$H$28,O$9:O$28),VLOOKUP($AW118,'6. Patients'!$C$78:$AQ$107,COLUMNS('6. Patients'!$C$9:$G$9),0))</f>
        <v>0</v>
      </c>
      <c r="BC118" s="105">
        <f>-MIN(SUMPRODUCT(--($E$9:$E$28&lt;=BC$33),--($B$9:$B$28=$J$97),--($F$9:$F$28&gt;=BC$33),--($C$9:$C$28=$AW118),$H$9:$H$28,P$9:P$28),VLOOKUP($AW118,'6. Patients'!$C$78:$AQ$107,COLUMNS('6. Patients'!$C$9:$G$9),0))</f>
        <v>0</v>
      </c>
      <c r="BD118" s="105">
        <f>-MIN(SUMPRODUCT(--($E$9:$E$28&lt;=BD$33),--($B$9:$B$28=$J$97),--($F$9:$F$28&gt;=BD$33),--($C$9:$C$28=$AW118),$H$9:$H$28,Q$9:Q$28),VLOOKUP($AW118,'6. Patients'!$C$78:$AQ$107,COLUMNS('6. Patients'!$C$9:$G$9),0))</f>
        <v>0</v>
      </c>
      <c r="BE118" s="105">
        <f>-MIN(SUMPRODUCT(--($E$9:$E$28&lt;=BE$33),--($B$9:$B$28=$J$97),--($F$9:$F$28&gt;=BE$33),--($C$9:$C$28=$AW118),$H$9:$H$28,R$9:R$28),VLOOKUP($AW118,'6. Patients'!$C$78:$AQ$107,COLUMNS('6. Patients'!$C$9:$G$9),0))</f>
        <v>0</v>
      </c>
      <c r="BF118" s="105">
        <f>-MIN(SUMPRODUCT(--($E$9:$E$28&lt;=BF$33),--($B$9:$B$28=$J$97),--($F$9:$F$28&gt;=BF$33),--($C$9:$C$28=$AW118),$H$9:$H$28,S$9:S$28),VLOOKUP($AW118,'6. Patients'!$C$78:$AQ$107,COLUMNS('6. Patients'!$C$9:$G$9),0))</f>
        <v>0</v>
      </c>
      <c r="BG118" s="105">
        <f>-MIN(SUMPRODUCT(--($E$9:$E$28&lt;=BG$33),--($B$9:$B$28=$J$97),--($F$9:$F$28&gt;=BG$33),--($C$9:$C$28=$AW118),$H$9:$H$28,T$9:T$28),VLOOKUP($AW118,'6. Patients'!$C$78:$AQ$107,COLUMNS('6. Patients'!$C$9:$G$9),0))</f>
        <v>0</v>
      </c>
      <c r="BH118" s="105">
        <f>-MIN(SUMPRODUCT(--($E$9:$E$28&lt;=BH$33),--($B$9:$B$28=$J$97),--($F$9:$F$28&gt;=BH$33),--($C$9:$C$28=$AW118),$H$9:$H$28,U$9:U$28),VLOOKUP($AW118,'6. Patients'!$C$78:$AQ$107,COLUMNS('6. Patients'!$C$9:$G$9),0))</f>
        <v>0</v>
      </c>
      <c r="BI118" s="105">
        <f>-MIN(SUMPRODUCT(--($E$9:$E$28&lt;=BI$33),--($B$9:$B$28=$J$97),--($F$9:$F$28&gt;=BI$33),--($C$9:$C$28=$AW118),$H$9:$H$28,V$9:V$28),VLOOKUP($AW118,'6. Patients'!$C$78:$AQ$107,COLUMNS('6. Patients'!$C$9:$G$9),0))</f>
        <v>0</v>
      </c>
      <c r="BJ118" s="105">
        <f>-MIN(SUMPRODUCT(--($E$9:$E$28&lt;=BJ$33),--($B$9:$B$28=$J$97),--($F$9:$F$28&gt;=BJ$33),--($C$9:$C$28=$AW118),$H$9:$H$28,W$9:W$28),VLOOKUP($AW118,'6. Patients'!$C$78:$AQ$107,COLUMNS('6. Patients'!$C$9:$G$9),0))</f>
        <v>0</v>
      </c>
      <c r="BK118" s="105">
        <f>-MIN(SUMPRODUCT(--($E$9:$E$28&lt;=BK$33),--($B$9:$B$28=$J$97),--($F$9:$F$28&gt;=BK$33),--($C$9:$C$28=$AW118),$H$9:$H$28,X$9:X$28),VLOOKUP($AW118,'6. Patients'!$C$78:$AQ$107,COLUMNS('6. Patients'!$C$9:$G$9),0))</f>
        <v>0</v>
      </c>
      <c r="BL118" s="105">
        <f>-MIN(SUMPRODUCT(--($E$9:$E$28&lt;=BL$33),--($B$9:$B$28=$J$97),--($F$9:$F$28&gt;=BL$33),--($C$9:$C$28=$AW118),$H$9:$H$28,Y$9:Y$28),VLOOKUP($AW118,'6. Patients'!$C$78:$AQ$107,COLUMNS('6. Patients'!$C$9:$G$9),0))</f>
        <v>0</v>
      </c>
      <c r="BM118" s="105">
        <f>-MIN(SUMPRODUCT(--($E$9:$E$28&lt;=BM$33),--($B$9:$B$28=$J$97),--($F$9:$F$28&gt;=BM$33),--($C$9:$C$28=$AW118),$H$9:$H$28,Z$9:Z$28),VLOOKUP($AW118,'6. Patients'!$C$78:$AQ$107,COLUMNS('6. Patients'!$C$9:$G$9),0))</f>
        <v>0</v>
      </c>
      <c r="BN118" s="105">
        <f>-MIN(SUMPRODUCT(--($E$9:$E$28&lt;=BN$33),--($B$9:$B$28=$J$97),--($F$9:$F$28&gt;=BN$33),--($C$9:$C$28=$AW118),$H$9:$H$28,AA$9:AA$28),VLOOKUP($AW118,'6. Patients'!$C$78:$AQ$107,COLUMNS('6. Patients'!$C$9:$G$9),0))</f>
        <v>0</v>
      </c>
      <c r="BO118" s="105">
        <f>-MIN(SUMPRODUCT(--($E$9:$E$28&lt;=BO$33),--($B$9:$B$28=$J$97),--($F$9:$F$28&gt;=BO$33),--($C$9:$C$28=$AW118),$H$9:$H$28,AB$9:AB$28),VLOOKUP($AW118,'6. Patients'!$C$78:$AQ$107,COLUMNS('6. Patients'!$C$9:$G$9),0))</f>
        <v>0</v>
      </c>
      <c r="BP118" s="105">
        <f>-MIN(SUMPRODUCT(--($E$9:$E$28&lt;=BP$33),--($B$9:$B$28=$J$97),--($F$9:$F$28&gt;=BP$33),--($C$9:$C$28=$AW118),$H$9:$H$28,AC$9:AC$28),VLOOKUP($AW118,'6. Patients'!$C$78:$AQ$107,COLUMNS('6. Patients'!$C$9:$G$9),0))</f>
        <v>0</v>
      </c>
      <c r="BQ118" s="105">
        <f>-MIN(SUMPRODUCT(--($E$9:$E$28&lt;=BQ$33),--($B$9:$B$28=$J$97),--($F$9:$F$28&gt;=BQ$33),--($C$9:$C$28=$AW118),$H$9:$H$28,AD$9:AD$28),VLOOKUP($AW118,'6. Patients'!$C$78:$AQ$107,COLUMNS('6. Patients'!$C$9:$G$9),0))</f>
        <v>0</v>
      </c>
      <c r="BR118" s="105">
        <f>-MIN(SUMPRODUCT(--($E$9:$E$28&lt;=BR$33),--($B$9:$B$28=$J$97),--($F$9:$F$28&gt;=BR$33),--($C$9:$C$28=$AW118),$H$9:$H$28,AE$9:AE$28),VLOOKUP($AW118,'6. Patients'!$C$78:$AQ$107,COLUMNS('6. Patients'!$C$9:$G$9),0))</f>
        <v>0</v>
      </c>
      <c r="BS118" s="105">
        <f>-MIN(SUMPRODUCT(--($E$9:$E$28&lt;=BS$33),--($B$9:$B$28=$J$97),--($F$9:$F$28&gt;=BS$33),--($C$9:$C$28=$AW118),$H$9:$H$28,AF$9:AF$28),VLOOKUP($AW118,'6. Patients'!$C$78:$AQ$107,COLUMNS('6. Patients'!$C$9:$G$9),0))</f>
        <v>0</v>
      </c>
      <c r="BT118" s="105">
        <f>-MIN(SUMPRODUCT(--($E$9:$E$28&lt;=BT$33),--($B$9:$B$28=$J$97),--($F$9:$F$28&gt;=BT$33),--($C$9:$C$28=$AW118),$H$9:$H$28,AG$9:AG$28),VLOOKUP($AW118,'6. Patients'!$C$78:$AQ$107,COLUMNS('6. Patients'!$C$9:$G$9),0))</f>
        <v>0</v>
      </c>
      <c r="BU118" s="105">
        <f>-MIN(SUMPRODUCT(--($E$9:$E$28&lt;=BU$33),--($B$9:$B$28=$J$97),--($F$9:$F$28&gt;=BU$33),--($C$9:$C$28=$AW118),$H$9:$H$28,AH$9:AH$28),VLOOKUP($AW118,'6. Patients'!$C$78:$AQ$107,COLUMNS('6. Patients'!$C$9:$G$9),0))</f>
        <v>0</v>
      </c>
      <c r="BV118" s="105">
        <f>-MIN(SUMPRODUCT(--($E$9:$E$28&lt;=BV$33),--($B$9:$B$28=$J$97),--($F$9:$F$28&gt;=BV$33),--($C$9:$C$28=$AW118),$H$9:$H$28,AI$9:AI$28),VLOOKUP($AW118,'6. Patients'!$C$78:$AQ$107,COLUMNS('6. Patients'!$C$9:$G$9),0))</f>
        <v>0</v>
      </c>
      <c r="BW118" s="105">
        <f>-MIN(SUMPRODUCT(--($E$9:$E$28&lt;=BW$33),--($B$9:$B$28=$J$97),--($F$9:$F$28&gt;=BW$33),--($C$9:$C$28=$AW118),$H$9:$H$28,AJ$9:AJ$28),VLOOKUP($AW118,'6. Patients'!$C$78:$AQ$107,COLUMNS('6. Patients'!$C$9:$G$9),0))</f>
        <v>0</v>
      </c>
      <c r="BX118" s="105">
        <f>-MIN(SUMPRODUCT(--($E$9:$E$28&lt;=BX$33),--($B$9:$B$28=$J$97),--($F$9:$F$28&gt;=BX$33),--($C$9:$C$28=$AW118),$H$9:$H$28,AK$9:AK$28),VLOOKUP($AW118,'6. Patients'!$C$78:$AQ$107,COLUMNS('6. Patients'!$C$9:$G$9),0))</f>
        <v>0</v>
      </c>
      <c r="BY118" s="105">
        <f>-MIN(SUMPRODUCT(--($E$9:$E$28&lt;=BY$33),--($B$9:$B$28=$J$97),--($F$9:$F$28&gt;=BY$33),--($C$9:$C$28=$AW118),$H$9:$H$28,AL$9:AL$28),VLOOKUP($AW118,'6. Patients'!$C$78:$AQ$107,COLUMNS('6. Patients'!$C$9:$G$9),0))</f>
        <v>0</v>
      </c>
      <c r="BZ118" s="105">
        <f>-MIN(SUMPRODUCT(--($E$9:$E$28&lt;=BZ$33),--($B$9:$B$28=$J$97),--($F$9:$F$28&gt;=BZ$33),--($C$9:$C$28=$AW118),$H$9:$H$28,AM$9:AM$28),VLOOKUP($AW118,'6. Patients'!$C$78:$AQ$107,COLUMNS('6. Patients'!$C$9:$G$9),0))</f>
        <v>0</v>
      </c>
      <c r="CA118" s="105">
        <f>-MIN(SUMPRODUCT(--($E$9:$E$28&lt;=CA$33),--($B$9:$B$28=$J$97),--($F$9:$F$28&gt;=CA$33),--($C$9:$C$28=$AW118),$H$9:$H$28,AN$9:AN$28),VLOOKUP($AW118,'6. Patients'!$C$78:$AQ$107,COLUMNS('6. Patients'!$C$9:$G$9),0))</f>
        <v>0</v>
      </c>
      <c r="CB118" s="105">
        <f>-MIN(SUMPRODUCT(--($E$9:$E$28&lt;=CB$33),--($B$9:$B$28=$J$97),--($F$9:$F$28&gt;=CB$33),--($C$9:$C$28=$AW118),$H$9:$H$28,AO$9:AO$28),VLOOKUP($AW118,'6. Patients'!$C$78:$AQ$107,COLUMNS('6. Patients'!$C$9:$G$9),0))</f>
        <v>0</v>
      </c>
      <c r="CC118" s="105">
        <f>-MIN(SUMPRODUCT(--($E$9:$E$28&lt;=CC$33),--($B$9:$B$28=$J$97),--($F$9:$F$28&gt;=CC$33),--($C$9:$C$28=$AW118),$H$9:$H$28,AP$9:AP$28),VLOOKUP($AW118,'6. Patients'!$C$78:$AQ$107,COLUMNS('6. Patients'!$C$9:$G$9),0))</f>
        <v>0</v>
      </c>
      <c r="CD118" s="105">
        <f>-MIN(SUMPRODUCT(--($E$9:$E$28&lt;=CD$33),--($B$9:$B$28=$J$97),--($F$9:$F$28&gt;=CD$33),--($C$9:$C$28=$AW118),$H$9:$H$28,AQ$9:AQ$28),VLOOKUP($AW118,'6. Patients'!$C$78:$AQ$107,COLUMNS('6. Patients'!$C$9:$G$9),0))</f>
        <v>0</v>
      </c>
      <c r="CE118" s="105">
        <f>-MIN(SUMPRODUCT(--($E$9:$E$28&lt;=CE$33),--($B$9:$B$28=$J$97),--($F$9:$F$28&gt;=CE$33),--($C$9:$C$28=$AW118),$H$9:$H$28,AR$9:AR$28),VLOOKUP($AW118,'6. Patients'!$C$78:$AQ$107,COLUMNS('6. Patients'!$C$9:$G$9),0))</f>
        <v>0</v>
      </c>
      <c r="CF118" s="105">
        <f>-MIN(SUMPRODUCT(--($E$9:$E$28&lt;=CF$33),--($B$9:$B$28=$J$97),--($F$9:$F$28&gt;=CF$33),--($C$9:$C$28=$AW118),$H$9:$H$28,AS$9:AS$28),VLOOKUP($AW118,'6. Patients'!$C$78:$AQ$107,COLUMNS('6. Patients'!$C$9:$G$9),0))</f>
        <v>0</v>
      </c>
      <c r="CG118" s="105">
        <f>-MIN(SUMPRODUCT(--($E$9:$E$28&lt;=CG$33),--($B$9:$B$28=$J$97),--($F$9:$F$28&gt;=CG$33),--($C$9:$C$28=$AW118),$H$9:$H$28,AT$9:AT$28),VLOOKUP($AW118,'6. Patients'!$C$78:$AQ$107,COLUMNS('6. Patients'!$C$9:$G$9),0))</f>
        <v>0</v>
      </c>
      <c r="CI118" s="16" t="str">
        <f t="shared" si="166"/>
        <v/>
      </c>
      <c r="CJ118" s="105">
        <f t="shared" si="167"/>
        <v>0</v>
      </c>
      <c r="CK118" s="105">
        <f t="shared" si="168"/>
        <v>0</v>
      </c>
      <c r="CL118" s="105">
        <f t="shared" si="169"/>
        <v>0</v>
      </c>
      <c r="CM118" s="105">
        <f t="shared" si="170"/>
        <v>0</v>
      </c>
      <c r="CN118" s="105">
        <f t="shared" si="171"/>
        <v>0</v>
      </c>
      <c r="CO118" s="105">
        <f t="shared" si="172"/>
        <v>0</v>
      </c>
      <c r="CP118" s="105">
        <f t="shared" si="173"/>
        <v>0</v>
      </c>
      <c r="CQ118" s="105">
        <f t="shared" si="174"/>
        <v>0</v>
      </c>
      <c r="CR118" s="105">
        <f t="shared" si="175"/>
        <v>0</v>
      </c>
      <c r="CS118" s="105">
        <f t="shared" si="176"/>
        <v>0</v>
      </c>
      <c r="CT118" s="105">
        <f t="shared" si="177"/>
        <v>0</v>
      </c>
      <c r="CU118" s="105">
        <f t="shared" si="178"/>
        <v>0</v>
      </c>
      <c r="CV118" s="105">
        <f t="shared" si="179"/>
        <v>0</v>
      </c>
      <c r="CW118" s="105">
        <f t="shared" si="180"/>
        <v>0</v>
      </c>
      <c r="CX118" s="105">
        <f t="shared" si="181"/>
        <v>0</v>
      </c>
      <c r="CY118" s="105">
        <f t="shared" si="182"/>
        <v>0</v>
      </c>
      <c r="CZ118" s="105">
        <f t="shared" si="183"/>
        <v>0</v>
      </c>
      <c r="DA118" s="105">
        <f t="shared" si="184"/>
        <v>0</v>
      </c>
      <c r="DB118" s="105">
        <f t="shared" si="185"/>
        <v>0</v>
      </c>
      <c r="DC118" s="105">
        <f t="shared" si="186"/>
        <v>0</v>
      </c>
      <c r="DD118" s="105">
        <f t="shared" si="187"/>
        <v>0</v>
      </c>
      <c r="DE118" s="105">
        <f t="shared" si="188"/>
        <v>0</v>
      </c>
      <c r="DF118" s="105">
        <f t="shared" si="189"/>
        <v>0</v>
      </c>
      <c r="DG118" s="105">
        <f t="shared" si="190"/>
        <v>0</v>
      </c>
      <c r="DH118" s="105">
        <f t="shared" si="191"/>
        <v>0</v>
      </c>
      <c r="DI118" s="105">
        <f t="shared" si="192"/>
        <v>0</v>
      </c>
      <c r="DJ118" s="105">
        <f t="shared" si="193"/>
        <v>0</v>
      </c>
      <c r="DK118" s="105">
        <f t="shared" si="194"/>
        <v>0</v>
      </c>
      <c r="DL118" s="105">
        <f t="shared" si="195"/>
        <v>0</v>
      </c>
      <c r="DM118" s="105">
        <f t="shared" si="196"/>
        <v>0</v>
      </c>
      <c r="DN118" s="105">
        <f t="shared" si="197"/>
        <v>0</v>
      </c>
      <c r="DO118" s="105">
        <f t="shared" si="198"/>
        <v>0</v>
      </c>
      <c r="DP118" s="105">
        <f t="shared" si="199"/>
        <v>0</v>
      </c>
      <c r="DQ118" s="105">
        <f t="shared" si="200"/>
        <v>0</v>
      </c>
      <c r="DR118" s="105">
        <f t="shared" si="201"/>
        <v>0</v>
      </c>
      <c r="DS118" s="105">
        <f t="shared" si="202"/>
        <v>0</v>
      </c>
    </row>
    <row r="119" spans="10:123" x14ac:dyDescent="0.3">
      <c r="J119" s="16" t="str">
        <f>'6. Patients'!C99</f>
        <v/>
      </c>
      <c r="K119" s="16"/>
      <c r="L119" s="208">
        <f t="shared" si="203"/>
        <v>0</v>
      </c>
      <c r="M119" s="208">
        <f t="shared" si="204"/>
        <v>0</v>
      </c>
      <c r="N119" s="208">
        <f t="shared" si="205"/>
        <v>0</v>
      </c>
      <c r="O119" s="208">
        <f t="shared" si="206"/>
        <v>0</v>
      </c>
      <c r="P119" s="208">
        <f t="shared" si="207"/>
        <v>0</v>
      </c>
      <c r="Q119" s="208">
        <f t="shared" si="208"/>
        <v>0</v>
      </c>
      <c r="R119" s="208">
        <f t="shared" si="209"/>
        <v>0</v>
      </c>
      <c r="S119" s="208">
        <f t="shared" si="210"/>
        <v>0</v>
      </c>
      <c r="T119" s="208">
        <f t="shared" si="211"/>
        <v>0</v>
      </c>
      <c r="U119" s="208">
        <f t="shared" si="212"/>
        <v>0</v>
      </c>
      <c r="V119" s="208">
        <f t="shared" si="213"/>
        <v>0</v>
      </c>
      <c r="W119" s="208">
        <f t="shared" si="214"/>
        <v>0</v>
      </c>
      <c r="X119" s="208">
        <f t="shared" si="215"/>
        <v>0</v>
      </c>
      <c r="Y119" s="208">
        <f t="shared" si="216"/>
        <v>0</v>
      </c>
      <c r="Z119" s="208">
        <f t="shared" si="217"/>
        <v>0</v>
      </c>
      <c r="AA119" s="208">
        <f t="shared" si="218"/>
        <v>0</v>
      </c>
      <c r="AB119" s="208">
        <f t="shared" si="219"/>
        <v>0</v>
      </c>
      <c r="AC119" s="208">
        <f t="shared" si="220"/>
        <v>0</v>
      </c>
      <c r="AD119" s="208">
        <f t="shared" si="221"/>
        <v>0</v>
      </c>
      <c r="AE119" s="208">
        <f t="shared" si="222"/>
        <v>0</v>
      </c>
      <c r="AF119" s="208">
        <f t="shared" si="223"/>
        <v>0</v>
      </c>
      <c r="AG119" s="208">
        <f t="shared" si="224"/>
        <v>0</v>
      </c>
      <c r="AH119" s="208">
        <f t="shared" si="225"/>
        <v>0</v>
      </c>
      <c r="AI119" s="208">
        <f t="shared" si="226"/>
        <v>0</v>
      </c>
      <c r="AJ119" s="208">
        <f t="shared" si="227"/>
        <v>0</v>
      </c>
      <c r="AK119" s="208">
        <f t="shared" si="228"/>
        <v>0</v>
      </c>
      <c r="AL119" s="208">
        <f t="shared" si="229"/>
        <v>0</v>
      </c>
      <c r="AM119" s="208">
        <f t="shared" si="230"/>
        <v>0</v>
      </c>
      <c r="AN119" s="208">
        <f t="shared" si="231"/>
        <v>0</v>
      </c>
      <c r="AO119" s="208">
        <f t="shared" si="232"/>
        <v>0</v>
      </c>
      <c r="AP119" s="208">
        <f t="shared" si="233"/>
        <v>0</v>
      </c>
      <c r="AQ119" s="208">
        <f t="shared" si="234"/>
        <v>0</v>
      </c>
      <c r="AR119" s="208">
        <f t="shared" si="235"/>
        <v>0</v>
      </c>
      <c r="AS119" s="208">
        <f t="shared" si="236"/>
        <v>0</v>
      </c>
      <c r="AT119" s="208">
        <f t="shared" si="237"/>
        <v>0</v>
      </c>
      <c r="AU119" s="208">
        <f t="shared" si="238"/>
        <v>0</v>
      </c>
      <c r="AW119" s="16" t="str">
        <f t="shared" si="165"/>
        <v/>
      </c>
      <c r="AX119" s="105">
        <f>-MIN(SUMPRODUCT(--($E$9:$E$28&lt;=AX$33),--($B$9:$B$28=$J$97),--($F$9:$F$28&gt;=AX$33),--($C$9:$C$28=$AW119),$H$9:$H$28,K$9:K$28),VLOOKUP($AW119,'6. Patients'!$C$78:$AQ$107,COLUMNS('6. Patients'!$C$9:$G$9),0))</f>
        <v>0</v>
      </c>
      <c r="AY119" s="105">
        <f>-MIN(SUMPRODUCT(--($E$9:$E$28&lt;=AY$33),--($B$9:$B$28=$J$97),--($F$9:$F$28&gt;=AY$33),--($C$9:$C$28=$AW119),$H$9:$H$28,L$9:L$28),VLOOKUP($AW119,'6. Patients'!$C$78:$AQ$107,COLUMNS('6. Patients'!$C$9:$G$9),0))</f>
        <v>0</v>
      </c>
      <c r="AZ119" s="105">
        <f>-MIN(SUMPRODUCT(--($E$9:$E$28&lt;=AZ$33),--($B$9:$B$28=$J$97),--($F$9:$F$28&gt;=AZ$33),--($C$9:$C$28=$AW119),$H$9:$H$28,M$9:M$28),VLOOKUP($AW119,'6. Patients'!$C$78:$AQ$107,COLUMNS('6. Patients'!$C$9:$G$9),0))</f>
        <v>0</v>
      </c>
      <c r="BA119" s="105">
        <f>-MIN(SUMPRODUCT(--($E$9:$E$28&lt;=BA$33),--($B$9:$B$28=$J$97),--($F$9:$F$28&gt;=BA$33),--($C$9:$C$28=$AW119),$H$9:$H$28,N$9:N$28),VLOOKUP($AW119,'6. Patients'!$C$78:$AQ$107,COLUMNS('6. Patients'!$C$9:$G$9),0))</f>
        <v>0</v>
      </c>
      <c r="BB119" s="105">
        <f>-MIN(SUMPRODUCT(--($E$9:$E$28&lt;=BB$33),--($B$9:$B$28=$J$97),--($F$9:$F$28&gt;=BB$33),--($C$9:$C$28=$AW119),$H$9:$H$28,O$9:O$28),VLOOKUP($AW119,'6. Patients'!$C$78:$AQ$107,COLUMNS('6. Patients'!$C$9:$G$9),0))</f>
        <v>0</v>
      </c>
      <c r="BC119" s="105">
        <f>-MIN(SUMPRODUCT(--($E$9:$E$28&lt;=BC$33),--($B$9:$B$28=$J$97),--($F$9:$F$28&gt;=BC$33),--($C$9:$C$28=$AW119),$H$9:$H$28,P$9:P$28),VLOOKUP($AW119,'6. Patients'!$C$78:$AQ$107,COLUMNS('6. Patients'!$C$9:$G$9),0))</f>
        <v>0</v>
      </c>
      <c r="BD119" s="105">
        <f>-MIN(SUMPRODUCT(--($E$9:$E$28&lt;=BD$33),--($B$9:$B$28=$J$97),--($F$9:$F$28&gt;=BD$33),--($C$9:$C$28=$AW119),$H$9:$H$28,Q$9:Q$28),VLOOKUP($AW119,'6. Patients'!$C$78:$AQ$107,COLUMNS('6. Patients'!$C$9:$G$9),0))</f>
        <v>0</v>
      </c>
      <c r="BE119" s="105">
        <f>-MIN(SUMPRODUCT(--($E$9:$E$28&lt;=BE$33),--($B$9:$B$28=$J$97),--($F$9:$F$28&gt;=BE$33),--($C$9:$C$28=$AW119),$H$9:$H$28,R$9:R$28),VLOOKUP($AW119,'6. Patients'!$C$78:$AQ$107,COLUMNS('6. Patients'!$C$9:$G$9),0))</f>
        <v>0</v>
      </c>
      <c r="BF119" s="105">
        <f>-MIN(SUMPRODUCT(--($E$9:$E$28&lt;=BF$33),--($B$9:$B$28=$J$97),--($F$9:$F$28&gt;=BF$33),--($C$9:$C$28=$AW119),$H$9:$H$28,S$9:S$28),VLOOKUP($AW119,'6. Patients'!$C$78:$AQ$107,COLUMNS('6. Patients'!$C$9:$G$9),0))</f>
        <v>0</v>
      </c>
      <c r="BG119" s="105">
        <f>-MIN(SUMPRODUCT(--($E$9:$E$28&lt;=BG$33),--($B$9:$B$28=$J$97),--($F$9:$F$28&gt;=BG$33),--($C$9:$C$28=$AW119),$H$9:$H$28,T$9:T$28),VLOOKUP($AW119,'6. Patients'!$C$78:$AQ$107,COLUMNS('6. Patients'!$C$9:$G$9),0))</f>
        <v>0</v>
      </c>
      <c r="BH119" s="105">
        <f>-MIN(SUMPRODUCT(--($E$9:$E$28&lt;=BH$33),--($B$9:$B$28=$J$97),--($F$9:$F$28&gt;=BH$33),--($C$9:$C$28=$AW119),$H$9:$H$28,U$9:U$28),VLOOKUP($AW119,'6. Patients'!$C$78:$AQ$107,COLUMNS('6. Patients'!$C$9:$G$9),0))</f>
        <v>0</v>
      </c>
      <c r="BI119" s="105">
        <f>-MIN(SUMPRODUCT(--($E$9:$E$28&lt;=BI$33),--($B$9:$B$28=$J$97),--($F$9:$F$28&gt;=BI$33),--($C$9:$C$28=$AW119),$H$9:$H$28,V$9:V$28),VLOOKUP($AW119,'6. Patients'!$C$78:$AQ$107,COLUMNS('6. Patients'!$C$9:$G$9),0))</f>
        <v>0</v>
      </c>
      <c r="BJ119" s="105">
        <f>-MIN(SUMPRODUCT(--($E$9:$E$28&lt;=BJ$33),--($B$9:$B$28=$J$97),--($F$9:$F$28&gt;=BJ$33),--($C$9:$C$28=$AW119),$H$9:$H$28,W$9:W$28),VLOOKUP($AW119,'6. Patients'!$C$78:$AQ$107,COLUMNS('6. Patients'!$C$9:$G$9),0))</f>
        <v>0</v>
      </c>
      <c r="BK119" s="105">
        <f>-MIN(SUMPRODUCT(--($E$9:$E$28&lt;=BK$33),--($B$9:$B$28=$J$97),--($F$9:$F$28&gt;=BK$33),--($C$9:$C$28=$AW119),$H$9:$H$28,X$9:X$28),VLOOKUP($AW119,'6. Patients'!$C$78:$AQ$107,COLUMNS('6. Patients'!$C$9:$G$9),0))</f>
        <v>0</v>
      </c>
      <c r="BL119" s="105">
        <f>-MIN(SUMPRODUCT(--($E$9:$E$28&lt;=BL$33),--($B$9:$B$28=$J$97),--($F$9:$F$28&gt;=BL$33),--($C$9:$C$28=$AW119),$H$9:$H$28,Y$9:Y$28),VLOOKUP($AW119,'6. Patients'!$C$78:$AQ$107,COLUMNS('6. Patients'!$C$9:$G$9),0))</f>
        <v>0</v>
      </c>
      <c r="BM119" s="105">
        <f>-MIN(SUMPRODUCT(--($E$9:$E$28&lt;=BM$33),--($B$9:$B$28=$J$97),--($F$9:$F$28&gt;=BM$33),--($C$9:$C$28=$AW119),$H$9:$H$28,Z$9:Z$28),VLOOKUP($AW119,'6. Patients'!$C$78:$AQ$107,COLUMNS('6. Patients'!$C$9:$G$9),0))</f>
        <v>0</v>
      </c>
      <c r="BN119" s="105">
        <f>-MIN(SUMPRODUCT(--($E$9:$E$28&lt;=BN$33),--($B$9:$B$28=$J$97),--($F$9:$F$28&gt;=BN$33),--($C$9:$C$28=$AW119),$H$9:$H$28,AA$9:AA$28),VLOOKUP($AW119,'6. Patients'!$C$78:$AQ$107,COLUMNS('6. Patients'!$C$9:$G$9),0))</f>
        <v>0</v>
      </c>
      <c r="BO119" s="105">
        <f>-MIN(SUMPRODUCT(--($E$9:$E$28&lt;=BO$33),--($B$9:$B$28=$J$97),--($F$9:$F$28&gt;=BO$33),--($C$9:$C$28=$AW119),$H$9:$H$28,AB$9:AB$28),VLOOKUP($AW119,'6. Patients'!$C$78:$AQ$107,COLUMNS('6. Patients'!$C$9:$G$9),0))</f>
        <v>0</v>
      </c>
      <c r="BP119" s="105">
        <f>-MIN(SUMPRODUCT(--($E$9:$E$28&lt;=BP$33),--($B$9:$B$28=$J$97),--($F$9:$F$28&gt;=BP$33),--($C$9:$C$28=$AW119),$H$9:$H$28,AC$9:AC$28),VLOOKUP($AW119,'6. Patients'!$C$78:$AQ$107,COLUMNS('6. Patients'!$C$9:$G$9),0))</f>
        <v>0</v>
      </c>
      <c r="BQ119" s="105">
        <f>-MIN(SUMPRODUCT(--($E$9:$E$28&lt;=BQ$33),--($B$9:$B$28=$J$97),--($F$9:$F$28&gt;=BQ$33),--($C$9:$C$28=$AW119),$H$9:$H$28,AD$9:AD$28),VLOOKUP($AW119,'6. Patients'!$C$78:$AQ$107,COLUMNS('6. Patients'!$C$9:$G$9),0))</f>
        <v>0</v>
      </c>
      <c r="BR119" s="105">
        <f>-MIN(SUMPRODUCT(--($E$9:$E$28&lt;=BR$33),--($B$9:$B$28=$J$97),--($F$9:$F$28&gt;=BR$33),--($C$9:$C$28=$AW119),$H$9:$H$28,AE$9:AE$28),VLOOKUP($AW119,'6. Patients'!$C$78:$AQ$107,COLUMNS('6. Patients'!$C$9:$G$9),0))</f>
        <v>0</v>
      </c>
      <c r="BS119" s="105">
        <f>-MIN(SUMPRODUCT(--($E$9:$E$28&lt;=BS$33),--($B$9:$B$28=$J$97),--($F$9:$F$28&gt;=BS$33),--($C$9:$C$28=$AW119),$H$9:$H$28,AF$9:AF$28),VLOOKUP($AW119,'6. Patients'!$C$78:$AQ$107,COLUMNS('6. Patients'!$C$9:$G$9),0))</f>
        <v>0</v>
      </c>
      <c r="BT119" s="105">
        <f>-MIN(SUMPRODUCT(--($E$9:$E$28&lt;=BT$33),--($B$9:$B$28=$J$97),--($F$9:$F$28&gt;=BT$33),--($C$9:$C$28=$AW119),$H$9:$H$28,AG$9:AG$28),VLOOKUP($AW119,'6. Patients'!$C$78:$AQ$107,COLUMNS('6. Patients'!$C$9:$G$9),0))</f>
        <v>0</v>
      </c>
      <c r="BU119" s="105">
        <f>-MIN(SUMPRODUCT(--($E$9:$E$28&lt;=BU$33),--($B$9:$B$28=$J$97),--($F$9:$F$28&gt;=BU$33),--($C$9:$C$28=$AW119),$H$9:$H$28,AH$9:AH$28),VLOOKUP($AW119,'6. Patients'!$C$78:$AQ$107,COLUMNS('6. Patients'!$C$9:$G$9),0))</f>
        <v>0</v>
      </c>
      <c r="BV119" s="105">
        <f>-MIN(SUMPRODUCT(--($E$9:$E$28&lt;=BV$33),--($B$9:$B$28=$J$97),--($F$9:$F$28&gt;=BV$33),--($C$9:$C$28=$AW119),$H$9:$H$28,AI$9:AI$28),VLOOKUP($AW119,'6. Patients'!$C$78:$AQ$107,COLUMNS('6. Patients'!$C$9:$G$9),0))</f>
        <v>0</v>
      </c>
      <c r="BW119" s="105">
        <f>-MIN(SUMPRODUCT(--($E$9:$E$28&lt;=BW$33),--($B$9:$B$28=$J$97),--($F$9:$F$28&gt;=BW$33),--($C$9:$C$28=$AW119),$H$9:$H$28,AJ$9:AJ$28),VLOOKUP($AW119,'6. Patients'!$C$78:$AQ$107,COLUMNS('6. Patients'!$C$9:$G$9),0))</f>
        <v>0</v>
      </c>
      <c r="BX119" s="105">
        <f>-MIN(SUMPRODUCT(--($E$9:$E$28&lt;=BX$33),--($B$9:$B$28=$J$97),--($F$9:$F$28&gt;=BX$33),--($C$9:$C$28=$AW119),$H$9:$H$28,AK$9:AK$28),VLOOKUP($AW119,'6. Patients'!$C$78:$AQ$107,COLUMNS('6. Patients'!$C$9:$G$9),0))</f>
        <v>0</v>
      </c>
      <c r="BY119" s="105">
        <f>-MIN(SUMPRODUCT(--($E$9:$E$28&lt;=BY$33),--($B$9:$B$28=$J$97),--($F$9:$F$28&gt;=BY$33),--($C$9:$C$28=$AW119),$H$9:$H$28,AL$9:AL$28),VLOOKUP($AW119,'6. Patients'!$C$78:$AQ$107,COLUMNS('6. Patients'!$C$9:$G$9),0))</f>
        <v>0</v>
      </c>
      <c r="BZ119" s="105">
        <f>-MIN(SUMPRODUCT(--($E$9:$E$28&lt;=BZ$33),--($B$9:$B$28=$J$97),--($F$9:$F$28&gt;=BZ$33),--($C$9:$C$28=$AW119),$H$9:$H$28,AM$9:AM$28),VLOOKUP($AW119,'6. Patients'!$C$78:$AQ$107,COLUMNS('6. Patients'!$C$9:$G$9),0))</f>
        <v>0</v>
      </c>
      <c r="CA119" s="105">
        <f>-MIN(SUMPRODUCT(--($E$9:$E$28&lt;=CA$33),--($B$9:$B$28=$J$97),--($F$9:$F$28&gt;=CA$33),--($C$9:$C$28=$AW119),$H$9:$H$28,AN$9:AN$28),VLOOKUP($AW119,'6. Patients'!$C$78:$AQ$107,COLUMNS('6. Patients'!$C$9:$G$9),0))</f>
        <v>0</v>
      </c>
      <c r="CB119" s="105">
        <f>-MIN(SUMPRODUCT(--($E$9:$E$28&lt;=CB$33),--($B$9:$B$28=$J$97),--($F$9:$F$28&gt;=CB$33),--($C$9:$C$28=$AW119),$H$9:$H$28,AO$9:AO$28),VLOOKUP($AW119,'6. Patients'!$C$78:$AQ$107,COLUMNS('6. Patients'!$C$9:$G$9),0))</f>
        <v>0</v>
      </c>
      <c r="CC119" s="105">
        <f>-MIN(SUMPRODUCT(--($E$9:$E$28&lt;=CC$33),--($B$9:$B$28=$J$97),--($F$9:$F$28&gt;=CC$33),--($C$9:$C$28=$AW119),$H$9:$H$28,AP$9:AP$28),VLOOKUP($AW119,'6. Patients'!$C$78:$AQ$107,COLUMNS('6. Patients'!$C$9:$G$9),0))</f>
        <v>0</v>
      </c>
      <c r="CD119" s="105">
        <f>-MIN(SUMPRODUCT(--($E$9:$E$28&lt;=CD$33),--($B$9:$B$28=$J$97),--($F$9:$F$28&gt;=CD$33),--($C$9:$C$28=$AW119),$H$9:$H$28,AQ$9:AQ$28),VLOOKUP($AW119,'6. Patients'!$C$78:$AQ$107,COLUMNS('6. Patients'!$C$9:$G$9),0))</f>
        <v>0</v>
      </c>
      <c r="CE119" s="105">
        <f>-MIN(SUMPRODUCT(--($E$9:$E$28&lt;=CE$33),--($B$9:$B$28=$J$97),--($F$9:$F$28&gt;=CE$33),--($C$9:$C$28=$AW119),$H$9:$H$28,AR$9:AR$28),VLOOKUP($AW119,'6. Patients'!$C$78:$AQ$107,COLUMNS('6. Patients'!$C$9:$G$9),0))</f>
        <v>0</v>
      </c>
      <c r="CF119" s="105">
        <f>-MIN(SUMPRODUCT(--($E$9:$E$28&lt;=CF$33),--($B$9:$B$28=$J$97),--($F$9:$F$28&gt;=CF$33),--($C$9:$C$28=$AW119),$H$9:$H$28,AS$9:AS$28),VLOOKUP($AW119,'6. Patients'!$C$78:$AQ$107,COLUMNS('6. Patients'!$C$9:$G$9),0))</f>
        <v>0</v>
      </c>
      <c r="CG119" s="105">
        <f>-MIN(SUMPRODUCT(--($E$9:$E$28&lt;=CG$33),--($B$9:$B$28=$J$97),--($F$9:$F$28&gt;=CG$33),--($C$9:$C$28=$AW119),$H$9:$H$28,AT$9:AT$28),VLOOKUP($AW119,'6. Patients'!$C$78:$AQ$107,COLUMNS('6. Patients'!$C$9:$G$9),0))</f>
        <v>0</v>
      </c>
      <c r="CI119" s="16" t="str">
        <f t="shared" si="166"/>
        <v/>
      </c>
      <c r="CJ119" s="105">
        <f t="shared" si="167"/>
        <v>0</v>
      </c>
      <c r="CK119" s="105">
        <f t="shared" si="168"/>
        <v>0</v>
      </c>
      <c r="CL119" s="105">
        <f t="shared" si="169"/>
        <v>0</v>
      </c>
      <c r="CM119" s="105">
        <f t="shared" si="170"/>
        <v>0</v>
      </c>
      <c r="CN119" s="105">
        <f t="shared" si="171"/>
        <v>0</v>
      </c>
      <c r="CO119" s="105">
        <f t="shared" si="172"/>
        <v>0</v>
      </c>
      <c r="CP119" s="105">
        <f t="shared" si="173"/>
        <v>0</v>
      </c>
      <c r="CQ119" s="105">
        <f t="shared" si="174"/>
        <v>0</v>
      </c>
      <c r="CR119" s="105">
        <f t="shared" si="175"/>
        <v>0</v>
      </c>
      <c r="CS119" s="105">
        <f t="shared" si="176"/>
        <v>0</v>
      </c>
      <c r="CT119" s="105">
        <f t="shared" si="177"/>
        <v>0</v>
      </c>
      <c r="CU119" s="105">
        <f t="shared" si="178"/>
        <v>0</v>
      </c>
      <c r="CV119" s="105">
        <f t="shared" si="179"/>
        <v>0</v>
      </c>
      <c r="CW119" s="105">
        <f t="shared" si="180"/>
        <v>0</v>
      </c>
      <c r="CX119" s="105">
        <f t="shared" si="181"/>
        <v>0</v>
      </c>
      <c r="CY119" s="105">
        <f t="shared" si="182"/>
        <v>0</v>
      </c>
      <c r="CZ119" s="105">
        <f t="shared" si="183"/>
        <v>0</v>
      </c>
      <c r="DA119" s="105">
        <f t="shared" si="184"/>
        <v>0</v>
      </c>
      <c r="DB119" s="105">
        <f t="shared" si="185"/>
        <v>0</v>
      </c>
      <c r="DC119" s="105">
        <f t="shared" si="186"/>
        <v>0</v>
      </c>
      <c r="DD119" s="105">
        <f t="shared" si="187"/>
        <v>0</v>
      </c>
      <c r="DE119" s="105">
        <f t="shared" si="188"/>
        <v>0</v>
      </c>
      <c r="DF119" s="105">
        <f t="shared" si="189"/>
        <v>0</v>
      </c>
      <c r="DG119" s="105">
        <f t="shared" si="190"/>
        <v>0</v>
      </c>
      <c r="DH119" s="105">
        <f t="shared" si="191"/>
        <v>0</v>
      </c>
      <c r="DI119" s="105">
        <f t="shared" si="192"/>
        <v>0</v>
      </c>
      <c r="DJ119" s="105">
        <f t="shared" si="193"/>
        <v>0</v>
      </c>
      <c r="DK119" s="105">
        <f t="shared" si="194"/>
        <v>0</v>
      </c>
      <c r="DL119" s="105">
        <f t="shared" si="195"/>
        <v>0</v>
      </c>
      <c r="DM119" s="105">
        <f t="shared" si="196"/>
        <v>0</v>
      </c>
      <c r="DN119" s="105">
        <f t="shared" si="197"/>
        <v>0</v>
      </c>
      <c r="DO119" s="105">
        <f t="shared" si="198"/>
        <v>0</v>
      </c>
      <c r="DP119" s="105">
        <f t="shared" si="199"/>
        <v>0</v>
      </c>
      <c r="DQ119" s="105">
        <f t="shared" si="200"/>
        <v>0</v>
      </c>
      <c r="DR119" s="105">
        <f t="shared" si="201"/>
        <v>0</v>
      </c>
      <c r="DS119" s="105">
        <f t="shared" si="202"/>
        <v>0</v>
      </c>
    </row>
    <row r="120" spans="10:123" x14ac:dyDescent="0.3">
      <c r="J120" s="16" t="str">
        <f>'6. Patients'!C100</f>
        <v/>
      </c>
      <c r="K120" s="16"/>
      <c r="L120" s="208">
        <f t="shared" si="203"/>
        <v>0</v>
      </c>
      <c r="M120" s="208">
        <f t="shared" si="204"/>
        <v>0</v>
      </c>
      <c r="N120" s="208">
        <f t="shared" si="205"/>
        <v>0</v>
      </c>
      <c r="O120" s="208">
        <f t="shared" si="206"/>
        <v>0</v>
      </c>
      <c r="P120" s="208">
        <f t="shared" si="207"/>
        <v>0</v>
      </c>
      <c r="Q120" s="208">
        <f t="shared" si="208"/>
        <v>0</v>
      </c>
      <c r="R120" s="208">
        <f t="shared" si="209"/>
        <v>0</v>
      </c>
      <c r="S120" s="208">
        <f t="shared" si="210"/>
        <v>0</v>
      </c>
      <c r="T120" s="208">
        <f t="shared" si="211"/>
        <v>0</v>
      </c>
      <c r="U120" s="208">
        <f t="shared" si="212"/>
        <v>0</v>
      </c>
      <c r="V120" s="208">
        <f t="shared" si="213"/>
        <v>0</v>
      </c>
      <c r="W120" s="208">
        <f t="shared" si="214"/>
        <v>0</v>
      </c>
      <c r="X120" s="208">
        <f t="shared" si="215"/>
        <v>0</v>
      </c>
      <c r="Y120" s="208">
        <f t="shared" si="216"/>
        <v>0</v>
      </c>
      <c r="Z120" s="208">
        <f t="shared" si="217"/>
        <v>0</v>
      </c>
      <c r="AA120" s="208">
        <f t="shared" si="218"/>
        <v>0</v>
      </c>
      <c r="AB120" s="208">
        <f t="shared" si="219"/>
        <v>0</v>
      </c>
      <c r="AC120" s="208">
        <f t="shared" si="220"/>
        <v>0</v>
      </c>
      <c r="AD120" s="208">
        <f t="shared" si="221"/>
        <v>0</v>
      </c>
      <c r="AE120" s="208">
        <f t="shared" si="222"/>
        <v>0</v>
      </c>
      <c r="AF120" s="208">
        <f t="shared" si="223"/>
        <v>0</v>
      </c>
      <c r="AG120" s="208">
        <f t="shared" si="224"/>
        <v>0</v>
      </c>
      <c r="AH120" s="208">
        <f t="shared" si="225"/>
        <v>0</v>
      </c>
      <c r="AI120" s="208">
        <f t="shared" si="226"/>
        <v>0</v>
      </c>
      <c r="AJ120" s="208">
        <f t="shared" si="227"/>
        <v>0</v>
      </c>
      <c r="AK120" s="208">
        <f t="shared" si="228"/>
        <v>0</v>
      </c>
      <c r="AL120" s="208">
        <f t="shared" si="229"/>
        <v>0</v>
      </c>
      <c r="AM120" s="208">
        <f t="shared" si="230"/>
        <v>0</v>
      </c>
      <c r="AN120" s="208">
        <f t="shared" si="231"/>
        <v>0</v>
      </c>
      <c r="AO120" s="208">
        <f t="shared" si="232"/>
        <v>0</v>
      </c>
      <c r="AP120" s="208">
        <f t="shared" si="233"/>
        <v>0</v>
      </c>
      <c r="AQ120" s="208">
        <f t="shared" si="234"/>
        <v>0</v>
      </c>
      <c r="AR120" s="208">
        <f t="shared" si="235"/>
        <v>0</v>
      </c>
      <c r="AS120" s="208">
        <f t="shared" si="236"/>
        <v>0</v>
      </c>
      <c r="AT120" s="208">
        <f t="shared" si="237"/>
        <v>0</v>
      </c>
      <c r="AU120" s="208">
        <f t="shared" si="238"/>
        <v>0</v>
      </c>
      <c r="AW120" s="16" t="str">
        <f t="shared" si="165"/>
        <v/>
      </c>
      <c r="AX120" s="105">
        <f>-MIN(SUMPRODUCT(--($E$9:$E$28&lt;=AX$33),--($B$9:$B$28=$J$97),--($F$9:$F$28&gt;=AX$33),--($C$9:$C$28=$AW120),$H$9:$H$28,K$9:K$28),VLOOKUP($AW120,'6. Patients'!$C$78:$AQ$107,COLUMNS('6. Patients'!$C$9:$G$9),0))</f>
        <v>0</v>
      </c>
      <c r="AY120" s="105">
        <f>-MIN(SUMPRODUCT(--($E$9:$E$28&lt;=AY$33),--($B$9:$B$28=$J$97),--($F$9:$F$28&gt;=AY$33),--($C$9:$C$28=$AW120),$H$9:$H$28,L$9:L$28),VLOOKUP($AW120,'6. Patients'!$C$78:$AQ$107,COLUMNS('6. Patients'!$C$9:$G$9),0))</f>
        <v>0</v>
      </c>
      <c r="AZ120" s="105">
        <f>-MIN(SUMPRODUCT(--($E$9:$E$28&lt;=AZ$33),--($B$9:$B$28=$J$97),--($F$9:$F$28&gt;=AZ$33),--($C$9:$C$28=$AW120),$H$9:$H$28,M$9:M$28),VLOOKUP($AW120,'6. Patients'!$C$78:$AQ$107,COLUMNS('6. Patients'!$C$9:$G$9),0))</f>
        <v>0</v>
      </c>
      <c r="BA120" s="105">
        <f>-MIN(SUMPRODUCT(--($E$9:$E$28&lt;=BA$33),--($B$9:$B$28=$J$97),--($F$9:$F$28&gt;=BA$33),--($C$9:$C$28=$AW120),$H$9:$H$28,N$9:N$28),VLOOKUP($AW120,'6. Patients'!$C$78:$AQ$107,COLUMNS('6. Patients'!$C$9:$G$9),0))</f>
        <v>0</v>
      </c>
      <c r="BB120" s="105">
        <f>-MIN(SUMPRODUCT(--($E$9:$E$28&lt;=BB$33),--($B$9:$B$28=$J$97),--($F$9:$F$28&gt;=BB$33),--($C$9:$C$28=$AW120),$H$9:$H$28,O$9:O$28),VLOOKUP($AW120,'6. Patients'!$C$78:$AQ$107,COLUMNS('6. Patients'!$C$9:$G$9),0))</f>
        <v>0</v>
      </c>
      <c r="BC120" s="105">
        <f>-MIN(SUMPRODUCT(--($E$9:$E$28&lt;=BC$33),--($B$9:$B$28=$J$97),--($F$9:$F$28&gt;=BC$33),--($C$9:$C$28=$AW120),$H$9:$H$28,P$9:P$28),VLOOKUP($AW120,'6. Patients'!$C$78:$AQ$107,COLUMNS('6. Patients'!$C$9:$G$9),0))</f>
        <v>0</v>
      </c>
      <c r="BD120" s="105">
        <f>-MIN(SUMPRODUCT(--($E$9:$E$28&lt;=BD$33),--($B$9:$B$28=$J$97),--($F$9:$F$28&gt;=BD$33),--($C$9:$C$28=$AW120),$H$9:$H$28,Q$9:Q$28),VLOOKUP($AW120,'6. Patients'!$C$78:$AQ$107,COLUMNS('6. Patients'!$C$9:$G$9),0))</f>
        <v>0</v>
      </c>
      <c r="BE120" s="105">
        <f>-MIN(SUMPRODUCT(--($E$9:$E$28&lt;=BE$33),--($B$9:$B$28=$J$97),--($F$9:$F$28&gt;=BE$33),--($C$9:$C$28=$AW120),$H$9:$H$28,R$9:R$28),VLOOKUP($AW120,'6. Patients'!$C$78:$AQ$107,COLUMNS('6. Patients'!$C$9:$G$9),0))</f>
        <v>0</v>
      </c>
      <c r="BF120" s="105">
        <f>-MIN(SUMPRODUCT(--($E$9:$E$28&lt;=BF$33),--($B$9:$B$28=$J$97),--($F$9:$F$28&gt;=BF$33),--($C$9:$C$28=$AW120),$H$9:$H$28,S$9:S$28),VLOOKUP($AW120,'6. Patients'!$C$78:$AQ$107,COLUMNS('6. Patients'!$C$9:$G$9),0))</f>
        <v>0</v>
      </c>
      <c r="BG120" s="105">
        <f>-MIN(SUMPRODUCT(--($E$9:$E$28&lt;=BG$33),--($B$9:$B$28=$J$97),--($F$9:$F$28&gt;=BG$33),--($C$9:$C$28=$AW120),$H$9:$H$28,T$9:T$28),VLOOKUP($AW120,'6. Patients'!$C$78:$AQ$107,COLUMNS('6. Patients'!$C$9:$G$9),0))</f>
        <v>0</v>
      </c>
      <c r="BH120" s="105">
        <f>-MIN(SUMPRODUCT(--($E$9:$E$28&lt;=BH$33),--($B$9:$B$28=$J$97),--($F$9:$F$28&gt;=BH$33),--($C$9:$C$28=$AW120),$H$9:$H$28,U$9:U$28),VLOOKUP($AW120,'6. Patients'!$C$78:$AQ$107,COLUMNS('6. Patients'!$C$9:$G$9),0))</f>
        <v>0</v>
      </c>
      <c r="BI120" s="105">
        <f>-MIN(SUMPRODUCT(--($E$9:$E$28&lt;=BI$33),--($B$9:$B$28=$J$97),--($F$9:$F$28&gt;=BI$33),--($C$9:$C$28=$AW120),$H$9:$H$28,V$9:V$28),VLOOKUP($AW120,'6. Patients'!$C$78:$AQ$107,COLUMNS('6. Patients'!$C$9:$G$9),0))</f>
        <v>0</v>
      </c>
      <c r="BJ120" s="105">
        <f>-MIN(SUMPRODUCT(--($E$9:$E$28&lt;=BJ$33),--($B$9:$B$28=$J$97),--($F$9:$F$28&gt;=BJ$33),--($C$9:$C$28=$AW120),$H$9:$H$28,W$9:W$28),VLOOKUP($AW120,'6. Patients'!$C$78:$AQ$107,COLUMNS('6. Patients'!$C$9:$G$9),0))</f>
        <v>0</v>
      </c>
      <c r="BK120" s="105">
        <f>-MIN(SUMPRODUCT(--($E$9:$E$28&lt;=BK$33),--($B$9:$B$28=$J$97),--($F$9:$F$28&gt;=BK$33),--($C$9:$C$28=$AW120),$H$9:$H$28,X$9:X$28),VLOOKUP($AW120,'6. Patients'!$C$78:$AQ$107,COLUMNS('6. Patients'!$C$9:$G$9),0))</f>
        <v>0</v>
      </c>
      <c r="BL120" s="105">
        <f>-MIN(SUMPRODUCT(--($E$9:$E$28&lt;=BL$33),--($B$9:$B$28=$J$97),--($F$9:$F$28&gt;=BL$33),--($C$9:$C$28=$AW120),$H$9:$H$28,Y$9:Y$28),VLOOKUP($AW120,'6. Patients'!$C$78:$AQ$107,COLUMNS('6. Patients'!$C$9:$G$9),0))</f>
        <v>0</v>
      </c>
      <c r="BM120" s="105">
        <f>-MIN(SUMPRODUCT(--($E$9:$E$28&lt;=BM$33),--($B$9:$B$28=$J$97),--($F$9:$F$28&gt;=BM$33),--($C$9:$C$28=$AW120),$H$9:$H$28,Z$9:Z$28),VLOOKUP($AW120,'6. Patients'!$C$78:$AQ$107,COLUMNS('6. Patients'!$C$9:$G$9),0))</f>
        <v>0</v>
      </c>
      <c r="BN120" s="105">
        <f>-MIN(SUMPRODUCT(--($E$9:$E$28&lt;=BN$33),--($B$9:$B$28=$J$97),--($F$9:$F$28&gt;=BN$33),--($C$9:$C$28=$AW120),$H$9:$H$28,AA$9:AA$28),VLOOKUP($AW120,'6. Patients'!$C$78:$AQ$107,COLUMNS('6. Patients'!$C$9:$G$9),0))</f>
        <v>0</v>
      </c>
      <c r="BO120" s="105">
        <f>-MIN(SUMPRODUCT(--($E$9:$E$28&lt;=BO$33),--($B$9:$B$28=$J$97),--($F$9:$F$28&gt;=BO$33),--($C$9:$C$28=$AW120),$H$9:$H$28,AB$9:AB$28),VLOOKUP($AW120,'6. Patients'!$C$78:$AQ$107,COLUMNS('6. Patients'!$C$9:$G$9),0))</f>
        <v>0</v>
      </c>
      <c r="BP120" s="105">
        <f>-MIN(SUMPRODUCT(--($E$9:$E$28&lt;=BP$33),--($B$9:$B$28=$J$97),--($F$9:$F$28&gt;=BP$33),--($C$9:$C$28=$AW120),$H$9:$H$28,AC$9:AC$28),VLOOKUP($AW120,'6. Patients'!$C$78:$AQ$107,COLUMNS('6. Patients'!$C$9:$G$9),0))</f>
        <v>0</v>
      </c>
      <c r="BQ120" s="105">
        <f>-MIN(SUMPRODUCT(--($E$9:$E$28&lt;=BQ$33),--($B$9:$B$28=$J$97),--($F$9:$F$28&gt;=BQ$33),--($C$9:$C$28=$AW120),$H$9:$H$28,AD$9:AD$28),VLOOKUP($AW120,'6. Patients'!$C$78:$AQ$107,COLUMNS('6. Patients'!$C$9:$G$9),0))</f>
        <v>0</v>
      </c>
      <c r="BR120" s="105">
        <f>-MIN(SUMPRODUCT(--($E$9:$E$28&lt;=BR$33),--($B$9:$B$28=$J$97),--($F$9:$F$28&gt;=BR$33),--($C$9:$C$28=$AW120),$H$9:$H$28,AE$9:AE$28),VLOOKUP($AW120,'6. Patients'!$C$78:$AQ$107,COLUMNS('6. Patients'!$C$9:$G$9),0))</f>
        <v>0</v>
      </c>
      <c r="BS120" s="105">
        <f>-MIN(SUMPRODUCT(--($E$9:$E$28&lt;=BS$33),--($B$9:$B$28=$J$97),--($F$9:$F$28&gt;=BS$33),--($C$9:$C$28=$AW120),$H$9:$H$28,AF$9:AF$28),VLOOKUP($AW120,'6. Patients'!$C$78:$AQ$107,COLUMNS('6. Patients'!$C$9:$G$9),0))</f>
        <v>0</v>
      </c>
      <c r="BT120" s="105">
        <f>-MIN(SUMPRODUCT(--($E$9:$E$28&lt;=BT$33),--($B$9:$B$28=$J$97),--($F$9:$F$28&gt;=BT$33),--($C$9:$C$28=$AW120),$H$9:$H$28,AG$9:AG$28),VLOOKUP($AW120,'6. Patients'!$C$78:$AQ$107,COLUMNS('6. Patients'!$C$9:$G$9),0))</f>
        <v>0</v>
      </c>
      <c r="BU120" s="105">
        <f>-MIN(SUMPRODUCT(--($E$9:$E$28&lt;=BU$33),--($B$9:$B$28=$J$97),--($F$9:$F$28&gt;=BU$33),--($C$9:$C$28=$AW120),$H$9:$H$28,AH$9:AH$28),VLOOKUP($AW120,'6. Patients'!$C$78:$AQ$107,COLUMNS('6. Patients'!$C$9:$G$9),0))</f>
        <v>0</v>
      </c>
      <c r="BV120" s="105">
        <f>-MIN(SUMPRODUCT(--($E$9:$E$28&lt;=BV$33),--($B$9:$B$28=$J$97),--($F$9:$F$28&gt;=BV$33),--($C$9:$C$28=$AW120),$H$9:$H$28,AI$9:AI$28),VLOOKUP($AW120,'6. Patients'!$C$78:$AQ$107,COLUMNS('6. Patients'!$C$9:$G$9),0))</f>
        <v>0</v>
      </c>
      <c r="BW120" s="105">
        <f>-MIN(SUMPRODUCT(--($E$9:$E$28&lt;=BW$33),--($B$9:$B$28=$J$97),--($F$9:$F$28&gt;=BW$33),--($C$9:$C$28=$AW120),$H$9:$H$28,AJ$9:AJ$28),VLOOKUP($AW120,'6. Patients'!$C$78:$AQ$107,COLUMNS('6. Patients'!$C$9:$G$9),0))</f>
        <v>0</v>
      </c>
      <c r="BX120" s="105">
        <f>-MIN(SUMPRODUCT(--($E$9:$E$28&lt;=BX$33),--($B$9:$B$28=$J$97),--($F$9:$F$28&gt;=BX$33),--($C$9:$C$28=$AW120),$H$9:$H$28,AK$9:AK$28),VLOOKUP($AW120,'6. Patients'!$C$78:$AQ$107,COLUMNS('6. Patients'!$C$9:$G$9),0))</f>
        <v>0</v>
      </c>
      <c r="BY120" s="105">
        <f>-MIN(SUMPRODUCT(--($E$9:$E$28&lt;=BY$33),--($B$9:$B$28=$J$97),--($F$9:$F$28&gt;=BY$33),--($C$9:$C$28=$AW120),$H$9:$H$28,AL$9:AL$28),VLOOKUP($AW120,'6. Patients'!$C$78:$AQ$107,COLUMNS('6. Patients'!$C$9:$G$9),0))</f>
        <v>0</v>
      </c>
      <c r="BZ120" s="105">
        <f>-MIN(SUMPRODUCT(--($E$9:$E$28&lt;=BZ$33),--($B$9:$B$28=$J$97),--($F$9:$F$28&gt;=BZ$33),--($C$9:$C$28=$AW120),$H$9:$H$28,AM$9:AM$28),VLOOKUP($AW120,'6. Patients'!$C$78:$AQ$107,COLUMNS('6. Patients'!$C$9:$G$9),0))</f>
        <v>0</v>
      </c>
      <c r="CA120" s="105">
        <f>-MIN(SUMPRODUCT(--($E$9:$E$28&lt;=CA$33),--($B$9:$B$28=$J$97),--($F$9:$F$28&gt;=CA$33),--($C$9:$C$28=$AW120),$H$9:$H$28,AN$9:AN$28),VLOOKUP($AW120,'6. Patients'!$C$78:$AQ$107,COLUMNS('6. Patients'!$C$9:$G$9),0))</f>
        <v>0</v>
      </c>
      <c r="CB120" s="105">
        <f>-MIN(SUMPRODUCT(--($E$9:$E$28&lt;=CB$33),--($B$9:$B$28=$J$97),--($F$9:$F$28&gt;=CB$33),--($C$9:$C$28=$AW120),$H$9:$H$28,AO$9:AO$28),VLOOKUP($AW120,'6. Patients'!$C$78:$AQ$107,COLUMNS('6. Patients'!$C$9:$G$9),0))</f>
        <v>0</v>
      </c>
      <c r="CC120" s="105">
        <f>-MIN(SUMPRODUCT(--($E$9:$E$28&lt;=CC$33),--($B$9:$B$28=$J$97),--($F$9:$F$28&gt;=CC$33),--($C$9:$C$28=$AW120),$H$9:$H$28,AP$9:AP$28),VLOOKUP($AW120,'6. Patients'!$C$78:$AQ$107,COLUMNS('6. Patients'!$C$9:$G$9),0))</f>
        <v>0</v>
      </c>
      <c r="CD120" s="105">
        <f>-MIN(SUMPRODUCT(--($E$9:$E$28&lt;=CD$33),--($B$9:$B$28=$J$97),--($F$9:$F$28&gt;=CD$33),--($C$9:$C$28=$AW120),$H$9:$H$28,AQ$9:AQ$28),VLOOKUP($AW120,'6. Patients'!$C$78:$AQ$107,COLUMNS('6. Patients'!$C$9:$G$9),0))</f>
        <v>0</v>
      </c>
      <c r="CE120" s="105">
        <f>-MIN(SUMPRODUCT(--($E$9:$E$28&lt;=CE$33),--($B$9:$B$28=$J$97),--($F$9:$F$28&gt;=CE$33),--($C$9:$C$28=$AW120),$H$9:$H$28,AR$9:AR$28),VLOOKUP($AW120,'6. Patients'!$C$78:$AQ$107,COLUMNS('6. Patients'!$C$9:$G$9),0))</f>
        <v>0</v>
      </c>
      <c r="CF120" s="105">
        <f>-MIN(SUMPRODUCT(--($E$9:$E$28&lt;=CF$33),--($B$9:$B$28=$J$97),--($F$9:$F$28&gt;=CF$33),--($C$9:$C$28=$AW120),$H$9:$H$28,AS$9:AS$28),VLOOKUP($AW120,'6. Patients'!$C$78:$AQ$107,COLUMNS('6. Patients'!$C$9:$G$9),0))</f>
        <v>0</v>
      </c>
      <c r="CG120" s="105">
        <f>-MIN(SUMPRODUCT(--($E$9:$E$28&lt;=CG$33),--($B$9:$B$28=$J$97),--($F$9:$F$28&gt;=CG$33),--($C$9:$C$28=$AW120),$H$9:$H$28,AT$9:AT$28),VLOOKUP($AW120,'6. Patients'!$C$78:$AQ$107,COLUMNS('6. Patients'!$C$9:$G$9),0))</f>
        <v>0</v>
      </c>
      <c r="CI120" s="16" t="str">
        <f t="shared" si="166"/>
        <v/>
      </c>
      <c r="CJ120" s="105">
        <f t="shared" si="167"/>
        <v>0</v>
      </c>
      <c r="CK120" s="105">
        <f t="shared" si="168"/>
        <v>0</v>
      </c>
      <c r="CL120" s="105">
        <f t="shared" si="169"/>
        <v>0</v>
      </c>
      <c r="CM120" s="105">
        <f t="shared" si="170"/>
        <v>0</v>
      </c>
      <c r="CN120" s="105">
        <f t="shared" si="171"/>
        <v>0</v>
      </c>
      <c r="CO120" s="105">
        <f t="shared" si="172"/>
        <v>0</v>
      </c>
      <c r="CP120" s="105">
        <f t="shared" si="173"/>
        <v>0</v>
      </c>
      <c r="CQ120" s="105">
        <f t="shared" si="174"/>
        <v>0</v>
      </c>
      <c r="CR120" s="105">
        <f t="shared" si="175"/>
        <v>0</v>
      </c>
      <c r="CS120" s="105">
        <f t="shared" si="176"/>
        <v>0</v>
      </c>
      <c r="CT120" s="105">
        <f t="shared" si="177"/>
        <v>0</v>
      </c>
      <c r="CU120" s="105">
        <f t="shared" si="178"/>
        <v>0</v>
      </c>
      <c r="CV120" s="105">
        <f t="shared" si="179"/>
        <v>0</v>
      </c>
      <c r="CW120" s="105">
        <f t="shared" si="180"/>
        <v>0</v>
      </c>
      <c r="CX120" s="105">
        <f t="shared" si="181"/>
        <v>0</v>
      </c>
      <c r="CY120" s="105">
        <f t="shared" si="182"/>
        <v>0</v>
      </c>
      <c r="CZ120" s="105">
        <f t="shared" si="183"/>
        <v>0</v>
      </c>
      <c r="DA120" s="105">
        <f t="shared" si="184"/>
        <v>0</v>
      </c>
      <c r="DB120" s="105">
        <f t="shared" si="185"/>
        <v>0</v>
      </c>
      <c r="DC120" s="105">
        <f t="shared" si="186"/>
        <v>0</v>
      </c>
      <c r="DD120" s="105">
        <f t="shared" si="187"/>
        <v>0</v>
      </c>
      <c r="DE120" s="105">
        <f t="shared" si="188"/>
        <v>0</v>
      </c>
      <c r="DF120" s="105">
        <f t="shared" si="189"/>
        <v>0</v>
      </c>
      <c r="DG120" s="105">
        <f t="shared" si="190"/>
        <v>0</v>
      </c>
      <c r="DH120" s="105">
        <f t="shared" si="191"/>
        <v>0</v>
      </c>
      <c r="DI120" s="105">
        <f t="shared" si="192"/>
        <v>0</v>
      </c>
      <c r="DJ120" s="105">
        <f t="shared" si="193"/>
        <v>0</v>
      </c>
      <c r="DK120" s="105">
        <f t="shared" si="194"/>
        <v>0</v>
      </c>
      <c r="DL120" s="105">
        <f t="shared" si="195"/>
        <v>0</v>
      </c>
      <c r="DM120" s="105">
        <f t="shared" si="196"/>
        <v>0</v>
      </c>
      <c r="DN120" s="105">
        <f t="shared" si="197"/>
        <v>0</v>
      </c>
      <c r="DO120" s="105">
        <f t="shared" si="198"/>
        <v>0</v>
      </c>
      <c r="DP120" s="105">
        <f t="shared" si="199"/>
        <v>0</v>
      </c>
      <c r="DQ120" s="105">
        <f t="shared" si="200"/>
        <v>0</v>
      </c>
      <c r="DR120" s="105">
        <f t="shared" si="201"/>
        <v>0</v>
      </c>
      <c r="DS120" s="105">
        <f t="shared" si="202"/>
        <v>0</v>
      </c>
    </row>
    <row r="121" spans="10:123" x14ac:dyDescent="0.3">
      <c r="J121" s="16" t="str">
        <f>'6. Patients'!C101</f>
        <v/>
      </c>
      <c r="K121" s="16"/>
      <c r="L121" s="208">
        <f t="shared" si="203"/>
        <v>0</v>
      </c>
      <c r="M121" s="208">
        <f t="shared" si="204"/>
        <v>0</v>
      </c>
      <c r="N121" s="208">
        <f t="shared" si="205"/>
        <v>0</v>
      </c>
      <c r="O121" s="208">
        <f t="shared" si="206"/>
        <v>0</v>
      </c>
      <c r="P121" s="208">
        <f t="shared" si="207"/>
        <v>0</v>
      </c>
      <c r="Q121" s="208">
        <f t="shared" si="208"/>
        <v>0</v>
      </c>
      <c r="R121" s="208">
        <f t="shared" si="209"/>
        <v>0</v>
      </c>
      <c r="S121" s="208">
        <f t="shared" si="210"/>
        <v>0</v>
      </c>
      <c r="T121" s="208">
        <f t="shared" si="211"/>
        <v>0</v>
      </c>
      <c r="U121" s="208">
        <f t="shared" si="212"/>
        <v>0</v>
      </c>
      <c r="V121" s="208">
        <f t="shared" si="213"/>
        <v>0</v>
      </c>
      <c r="W121" s="208">
        <f t="shared" si="214"/>
        <v>0</v>
      </c>
      <c r="X121" s="208">
        <f t="shared" si="215"/>
        <v>0</v>
      </c>
      <c r="Y121" s="208">
        <f t="shared" si="216"/>
        <v>0</v>
      </c>
      <c r="Z121" s="208">
        <f t="shared" si="217"/>
        <v>0</v>
      </c>
      <c r="AA121" s="208">
        <f t="shared" si="218"/>
        <v>0</v>
      </c>
      <c r="AB121" s="208">
        <f t="shared" si="219"/>
        <v>0</v>
      </c>
      <c r="AC121" s="208">
        <f t="shared" si="220"/>
        <v>0</v>
      </c>
      <c r="AD121" s="208">
        <f t="shared" si="221"/>
        <v>0</v>
      </c>
      <c r="AE121" s="208">
        <f t="shared" si="222"/>
        <v>0</v>
      </c>
      <c r="AF121" s="208">
        <f t="shared" si="223"/>
        <v>0</v>
      </c>
      <c r="AG121" s="208">
        <f t="shared" si="224"/>
        <v>0</v>
      </c>
      <c r="AH121" s="208">
        <f t="shared" si="225"/>
        <v>0</v>
      </c>
      <c r="AI121" s="208">
        <f t="shared" si="226"/>
        <v>0</v>
      </c>
      <c r="AJ121" s="208">
        <f t="shared" si="227"/>
        <v>0</v>
      </c>
      <c r="AK121" s="208">
        <f t="shared" si="228"/>
        <v>0</v>
      </c>
      <c r="AL121" s="208">
        <f t="shared" si="229"/>
        <v>0</v>
      </c>
      <c r="AM121" s="208">
        <f t="shared" si="230"/>
        <v>0</v>
      </c>
      <c r="AN121" s="208">
        <f t="shared" si="231"/>
        <v>0</v>
      </c>
      <c r="AO121" s="208">
        <f t="shared" si="232"/>
        <v>0</v>
      </c>
      <c r="AP121" s="208">
        <f t="shared" si="233"/>
        <v>0</v>
      </c>
      <c r="AQ121" s="208">
        <f t="shared" si="234"/>
        <v>0</v>
      </c>
      <c r="AR121" s="208">
        <f t="shared" si="235"/>
        <v>0</v>
      </c>
      <c r="AS121" s="208">
        <f t="shared" si="236"/>
        <v>0</v>
      </c>
      <c r="AT121" s="208">
        <f t="shared" si="237"/>
        <v>0</v>
      </c>
      <c r="AU121" s="208">
        <f t="shared" si="238"/>
        <v>0</v>
      </c>
      <c r="AW121" s="16" t="str">
        <f t="shared" si="165"/>
        <v/>
      </c>
      <c r="AX121" s="105">
        <f>-MIN(SUMPRODUCT(--($E$9:$E$28&lt;=AX$33),--($B$9:$B$28=$J$97),--($F$9:$F$28&gt;=AX$33),--($C$9:$C$28=$AW121),$H$9:$H$28,K$9:K$28),VLOOKUP($AW121,'6. Patients'!$C$78:$AQ$107,COLUMNS('6. Patients'!$C$9:$G$9),0))</f>
        <v>0</v>
      </c>
      <c r="AY121" s="105">
        <f>-MIN(SUMPRODUCT(--($E$9:$E$28&lt;=AY$33),--($B$9:$B$28=$J$97),--($F$9:$F$28&gt;=AY$33),--($C$9:$C$28=$AW121),$H$9:$H$28,L$9:L$28),VLOOKUP($AW121,'6. Patients'!$C$78:$AQ$107,COLUMNS('6. Patients'!$C$9:$G$9),0))</f>
        <v>0</v>
      </c>
      <c r="AZ121" s="105">
        <f>-MIN(SUMPRODUCT(--($E$9:$E$28&lt;=AZ$33),--($B$9:$B$28=$J$97),--($F$9:$F$28&gt;=AZ$33),--($C$9:$C$28=$AW121),$H$9:$H$28,M$9:M$28),VLOOKUP($AW121,'6. Patients'!$C$78:$AQ$107,COLUMNS('6. Patients'!$C$9:$G$9),0))</f>
        <v>0</v>
      </c>
      <c r="BA121" s="105">
        <f>-MIN(SUMPRODUCT(--($E$9:$E$28&lt;=BA$33),--($B$9:$B$28=$J$97),--($F$9:$F$28&gt;=BA$33),--($C$9:$C$28=$AW121),$H$9:$H$28,N$9:N$28),VLOOKUP($AW121,'6. Patients'!$C$78:$AQ$107,COLUMNS('6. Patients'!$C$9:$G$9),0))</f>
        <v>0</v>
      </c>
      <c r="BB121" s="105">
        <f>-MIN(SUMPRODUCT(--($E$9:$E$28&lt;=BB$33),--($B$9:$B$28=$J$97),--($F$9:$F$28&gt;=BB$33),--($C$9:$C$28=$AW121),$H$9:$H$28,O$9:O$28),VLOOKUP($AW121,'6. Patients'!$C$78:$AQ$107,COLUMNS('6. Patients'!$C$9:$G$9),0))</f>
        <v>0</v>
      </c>
      <c r="BC121" s="105">
        <f>-MIN(SUMPRODUCT(--($E$9:$E$28&lt;=BC$33),--($B$9:$B$28=$J$97),--($F$9:$F$28&gt;=BC$33),--($C$9:$C$28=$AW121),$H$9:$H$28,P$9:P$28),VLOOKUP($AW121,'6. Patients'!$C$78:$AQ$107,COLUMNS('6. Patients'!$C$9:$G$9),0))</f>
        <v>0</v>
      </c>
      <c r="BD121" s="105">
        <f>-MIN(SUMPRODUCT(--($E$9:$E$28&lt;=BD$33),--($B$9:$B$28=$J$97),--($F$9:$F$28&gt;=BD$33),--($C$9:$C$28=$AW121),$H$9:$H$28,Q$9:Q$28),VLOOKUP($AW121,'6. Patients'!$C$78:$AQ$107,COLUMNS('6. Patients'!$C$9:$G$9),0))</f>
        <v>0</v>
      </c>
      <c r="BE121" s="105">
        <f>-MIN(SUMPRODUCT(--($E$9:$E$28&lt;=BE$33),--($B$9:$B$28=$J$97),--($F$9:$F$28&gt;=BE$33),--($C$9:$C$28=$AW121),$H$9:$H$28,R$9:R$28),VLOOKUP($AW121,'6. Patients'!$C$78:$AQ$107,COLUMNS('6. Patients'!$C$9:$G$9),0))</f>
        <v>0</v>
      </c>
      <c r="BF121" s="105">
        <f>-MIN(SUMPRODUCT(--($E$9:$E$28&lt;=BF$33),--($B$9:$B$28=$J$97),--($F$9:$F$28&gt;=BF$33),--($C$9:$C$28=$AW121),$H$9:$H$28,S$9:S$28),VLOOKUP($AW121,'6. Patients'!$C$78:$AQ$107,COLUMNS('6. Patients'!$C$9:$G$9),0))</f>
        <v>0</v>
      </c>
      <c r="BG121" s="105">
        <f>-MIN(SUMPRODUCT(--($E$9:$E$28&lt;=BG$33),--($B$9:$B$28=$J$97),--($F$9:$F$28&gt;=BG$33),--($C$9:$C$28=$AW121),$H$9:$H$28,T$9:T$28),VLOOKUP($AW121,'6. Patients'!$C$78:$AQ$107,COLUMNS('6. Patients'!$C$9:$G$9),0))</f>
        <v>0</v>
      </c>
      <c r="BH121" s="105">
        <f>-MIN(SUMPRODUCT(--($E$9:$E$28&lt;=BH$33),--($B$9:$B$28=$J$97),--($F$9:$F$28&gt;=BH$33),--($C$9:$C$28=$AW121),$H$9:$H$28,U$9:U$28),VLOOKUP($AW121,'6. Patients'!$C$78:$AQ$107,COLUMNS('6. Patients'!$C$9:$G$9),0))</f>
        <v>0</v>
      </c>
      <c r="BI121" s="105">
        <f>-MIN(SUMPRODUCT(--($E$9:$E$28&lt;=BI$33),--($B$9:$B$28=$J$97),--($F$9:$F$28&gt;=BI$33),--($C$9:$C$28=$AW121),$H$9:$H$28,V$9:V$28),VLOOKUP($AW121,'6. Patients'!$C$78:$AQ$107,COLUMNS('6. Patients'!$C$9:$G$9),0))</f>
        <v>0</v>
      </c>
      <c r="BJ121" s="105">
        <f>-MIN(SUMPRODUCT(--($E$9:$E$28&lt;=BJ$33),--($B$9:$B$28=$J$97),--($F$9:$F$28&gt;=BJ$33),--($C$9:$C$28=$AW121),$H$9:$H$28,W$9:W$28),VLOOKUP($AW121,'6. Patients'!$C$78:$AQ$107,COLUMNS('6. Patients'!$C$9:$G$9),0))</f>
        <v>0</v>
      </c>
      <c r="BK121" s="105">
        <f>-MIN(SUMPRODUCT(--($E$9:$E$28&lt;=BK$33),--($B$9:$B$28=$J$97),--($F$9:$F$28&gt;=BK$33),--($C$9:$C$28=$AW121),$H$9:$H$28,X$9:X$28),VLOOKUP($AW121,'6. Patients'!$C$78:$AQ$107,COLUMNS('6. Patients'!$C$9:$G$9),0))</f>
        <v>0</v>
      </c>
      <c r="BL121" s="105">
        <f>-MIN(SUMPRODUCT(--($E$9:$E$28&lt;=BL$33),--($B$9:$B$28=$J$97),--($F$9:$F$28&gt;=BL$33),--($C$9:$C$28=$AW121),$H$9:$H$28,Y$9:Y$28),VLOOKUP($AW121,'6. Patients'!$C$78:$AQ$107,COLUMNS('6. Patients'!$C$9:$G$9),0))</f>
        <v>0</v>
      </c>
      <c r="BM121" s="105">
        <f>-MIN(SUMPRODUCT(--($E$9:$E$28&lt;=BM$33),--($B$9:$B$28=$J$97),--($F$9:$F$28&gt;=BM$33),--($C$9:$C$28=$AW121),$H$9:$H$28,Z$9:Z$28),VLOOKUP($AW121,'6. Patients'!$C$78:$AQ$107,COLUMNS('6. Patients'!$C$9:$G$9),0))</f>
        <v>0</v>
      </c>
      <c r="BN121" s="105">
        <f>-MIN(SUMPRODUCT(--($E$9:$E$28&lt;=BN$33),--($B$9:$B$28=$J$97),--($F$9:$F$28&gt;=BN$33),--($C$9:$C$28=$AW121),$H$9:$H$28,AA$9:AA$28),VLOOKUP($AW121,'6. Patients'!$C$78:$AQ$107,COLUMNS('6. Patients'!$C$9:$G$9),0))</f>
        <v>0</v>
      </c>
      <c r="BO121" s="105">
        <f>-MIN(SUMPRODUCT(--($E$9:$E$28&lt;=BO$33),--($B$9:$B$28=$J$97),--($F$9:$F$28&gt;=BO$33),--($C$9:$C$28=$AW121),$H$9:$H$28,AB$9:AB$28),VLOOKUP($AW121,'6. Patients'!$C$78:$AQ$107,COLUMNS('6. Patients'!$C$9:$G$9),0))</f>
        <v>0</v>
      </c>
      <c r="BP121" s="105">
        <f>-MIN(SUMPRODUCT(--($E$9:$E$28&lt;=BP$33),--($B$9:$B$28=$J$97),--($F$9:$F$28&gt;=BP$33),--($C$9:$C$28=$AW121),$H$9:$H$28,AC$9:AC$28),VLOOKUP($AW121,'6. Patients'!$C$78:$AQ$107,COLUMNS('6. Patients'!$C$9:$G$9),0))</f>
        <v>0</v>
      </c>
      <c r="BQ121" s="105">
        <f>-MIN(SUMPRODUCT(--($E$9:$E$28&lt;=BQ$33),--($B$9:$B$28=$J$97),--($F$9:$F$28&gt;=BQ$33),--($C$9:$C$28=$AW121),$H$9:$H$28,AD$9:AD$28),VLOOKUP($AW121,'6. Patients'!$C$78:$AQ$107,COLUMNS('6. Patients'!$C$9:$G$9),0))</f>
        <v>0</v>
      </c>
      <c r="BR121" s="105">
        <f>-MIN(SUMPRODUCT(--($E$9:$E$28&lt;=BR$33),--($B$9:$B$28=$J$97),--($F$9:$F$28&gt;=BR$33),--($C$9:$C$28=$AW121),$H$9:$H$28,AE$9:AE$28),VLOOKUP($AW121,'6. Patients'!$C$78:$AQ$107,COLUMNS('6. Patients'!$C$9:$G$9),0))</f>
        <v>0</v>
      </c>
      <c r="BS121" s="105">
        <f>-MIN(SUMPRODUCT(--($E$9:$E$28&lt;=BS$33),--($B$9:$B$28=$J$97),--($F$9:$F$28&gt;=BS$33),--($C$9:$C$28=$AW121),$H$9:$H$28,AF$9:AF$28),VLOOKUP($AW121,'6. Patients'!$C$78:$AQ$107,COLUMNS('6. Patients'!$C$9:$G$9),0))</f>
        <v>0</v>
      </c>
      <c r="BT121" s="105">
        <f>-MIN(SUMPRODUCT(--($E$9:$E$28&lt;=BT$33),--($B$9:$B$28=$J$97),--($F$9:$F$28&gt;=BT$33),--($C$9:$C$28=$AW121),$H$9:$H$28,AG$9:AG$28),VLOOKUP($AW121,'6. Patients'!$C$78:$AQ$107,COLUMNS('6. Patients'!$C$9:$G$9),0))</f>
        <v>0</v>
      </c>
      <c r="BU121" s="105">
        <f>-MIN(SUMPRODUCT(--($E$9:$E$28&lt;=BU$33),--($B$9:$B$28=$J$97),--($F$9:$F$28&gt;=BU$33),--($C$9:$C$28=$AW121),$H$9:$H$28,AH$9:AH$28),VLOOKUP($AW121,'6. Patients'!$C$78:$AQ$107,COLUMNS('6. Patients'!$C$9:$G$9),0))</f>
        <v>0</v>
      </c>
      <c r="BV121" s="105">
        <f>-MIN(SUMPRODUCT(--($E$9:$E$28&lt;=BV$33),--($B$9:$B$28=$J$97),--($F$9:$F$28&gt;=BV$33),--($C$9:$C$28=$AW121),$H$9:$H$28,AI$9:AI$28),VLOOKUP($AW121,'6. Patients'!$C$78:$AQ$107,COLUMNS('6. Patients'!$C$9:$G$9),0))</f>
        <v>0</v>
      </c>
      <c r="BW121" s="105">
        <f>-MIN(SUMPRODUCT(--($E$9:$E$28&lt;=BW$33),--($B$9:$B$28=$J$97),--($F$9:$F$28&gt;=BW$33),--($C$9:$C$28=$AW121),$H$9:$H$28,AJ$9:AJ$28),VLOOKUP($AW121,'6. Patients'!$C$78:$AQ$107,COLUMNS('6. Patients'!$C$9:$G$9),0))</f>
        <v>0</v>
      </c>
      <c r="BX121" s="105">
        <f>-MIN(SUMPRODUCT(--($E$9:$E$28&lt;=BX$33),--($B$9:$B$28=$J$97),--($F$9:$F$28&gt;=BX$33),--($C$9:$C$28=$AW121),$H$9:$H$28,AK$9:AK$28),VLOOKUP($AW121,'6. Patients'!$C$78:$AQ$107,COLUMNS('6. Patients'!$C$9:$G$9),0))</f>
        <v>0</v>
      </c>
      <c r="BY121" s="105">
        <f>-MIN(SUMPRODUCT(--($E$9:$E$28&lt;=BY$33),--($B$9:$B$28=$J$97),--($F$9:$F$28&gt;=BY$33),--($C$9:$C$28=$AW121),$H$9:$H$28,AL$9:AL$28),VLOOKUP($AW121,'6. Patients'!$C$78:$AQ$107,COLUMNS('6. Patients'!$C$9:$G$9),0))</f>
        <v>0</v>
      </c>
      <c r="BZ121" s="105">
        <f>-MIN(SUMPRODUCT(--($E$9:$E$28&lt;=BZ$33),--($B$9:$B$28=$J$97),--($F$9:$F$28&gt;=BZ$33),--($C$9:$C$28=$AW121),$H$9:$H$28,AM$9:AM$28),VLOOKUP($AW121,'6. Patients'!$C$78:$AQ$107,COLUMNS('6. Patients'!$C$9:$G$9),0))</f>
        <v>0</v>
      </c>
      <c r="CA121" s="105">
        <f>-MIN(SUMPRODUCT(--($E$9:$E$28&lt;=CA$33),--($B$9:$B$28=$J$97),--($F$9:$F$28&gt;=CA$33),--($C$9:$C$28=$AW121),$H$9:$H$28,AN$9:AN$28),VLOOKUP($AW121,'6. Patients'!$C$78:$AQ$107,COLUMNS('6. Patients'!$C$9:$G$9),0))</f>
        <v>0</v>
      </c>
      <c r="CB121" s="105">
        <f>-MIN(SUMPRODUCT(--($E$9:$E$28&lt;=CB$33),--($B$9:$B$28=$J$97),--($F$9:$F$28&gt;=CB$33),--($C$9:$C$28=$AW121),$H$9:$H$28,AO$9:AO$28),VLOOKUP($AW121,'6. Patients'!$C$78:$AQ$107,COLUMNS('6. Patients'!$C$9:$G$9),0))</f>
        <v>0</v>
      </c>
      <c r="CC121" s="105">
        <f>-MIN(SUMPRODUCT(--($E$9:$E$28&lt;=CC$33),--($B$9:$B$28=$J$97),--($F$9:$F$28&gt;=CC$33),--($C$9:$C$28=$AW121),$H$9:$H$28,AP$9:AP$28),VLOOKUP($AW121,'6. Patients'!$C$78:$AQ$107,COLUMNS('6. Patients'!$C$9:$G$9),0))</f>
        <v>0</v>
      </c>
      <c r="CD121" s="105">
        <f>-MIN(SUMPRODUCT(--($E$9:$E$28&lt;=CD$33),--($B$9:$B$28=$J$97),--($F$9:$F$28&gt;=CD$33),--($C$9:$C$28=$AW121),$H$9:$H$28,AQ$9:AQ$28),VLOOKUP($AW121,'6. Patients'!$C$78:$AQ$107,COLUMNS('6. Patients'!$C$9:$G$9),0))</f>
        <v>0</v>
      </c>
      <c r="CE121" s="105">
        <f>-MIN(SUMPRODUCT(--($E$9:$E$28&lt;=CE$33),--($B$9:$B$28=$J$97),--($F$9:$F$28&gt;=CE$33),--($C$9:$C$28=$AW121),$H$9:$H$28,AR$9:AR$28),VLOOKUP($AW121,'6. Patients'!$C$78:$AQ$107,COLUMNS('6. Patients'!$C$9:$G$9),0))</f>
        <v>0</v>
      </c>
      <c r="CF121" s="105">
        <f>-MIN(SUMPRODUCT(--($E$9:$E$28&lt;=CF$33),--($B$9:$B$28=$J$97),--($F$9:$F$28&gt;=CF$33),--($C$9:$C$28=$AW121),$H$9:$H$28,AS$9:AS$28),VLOOKUP($AW121,'6. Patients'!$C$78:$AQ$107,COLUMNS('6. Patients'!$C$9:$G$9),0))</f>
        <v>0</v>
      </c>
      <c r="CG121" s="105">
        <f>-MIN(SUMPRODUCT(--($E$9:$E$28&lt;=CG$33),--($B$9:$B$28=$J$97),--($F$9:$F$28&gt;=CG$33),--($C$9:$C$28=$AW121),$H$9:$H$28,AT$9:AT$28),VLOOKUP($AW121,'6. Patients'!$C$78:$AQ$107,COLUMNS('6. Patients'!$C$9:$G$9),0))</f>
        <v>0</v>
      </c>
      <c r="CI121" s="16" t="str">
        <f t="shared" si="166"/>
        <v/>
      </c>
      <c r="CJ121" s="105">
        <f t="shared" si="167"/>
        <v>0</v>
      </c>
      <c r="CK121" s="105">
        <f t="shared" si="168"/>
        <v>0</v>
      </c>
      <c r="CL121" s="105">
        <f t="shared" si="169"/>
        <v>0</v>
      </c>
      <c r="CM121" s="105">
        <f t="shared" si="170"/>
        <v>0</v>
      </c>
      <c r="CN121" s="105">
        <f t="shared" si="171"/>
        <v>0</v>
      </c>
      <c r="CO121" s="105">
        <f t="shared" si="172"/>
        <v>0</v>
      </c>
      <c r="CP121" s="105">
        <f t="shared" si="173"/>
        <v>0</v>
      </c>
      <c r="CQ121" s="105">
        <f t="shared" si="174"/>
        <v>0</v>
      </c>
      <c r="CR121" s="105">
        <f t="shared" si="175"/>
        <v>0</v>
      </c>
      <c r="CS121" s="105">
        <f t="shared" si="176"/>
        <v>0</v>
      </c>
      <c r="CT121" s="105">
        <f t="shared" si="177"/>
        <v>0</v>
      </c>
      <c r="CU121" s="105">
        <f t="shared" si="178"/>
        <v>0</v>
      </c>
      <c r="CV121" s="105">
        <f t="shared" si="179"/>
        <v>0</v>
      </c>
      <c r="CW121" s="105">
        <f t="shared" si="180"/>
        <v>0</v>
      </c>
      <c r="CX121" s="105">
        <f t="shared" si="181"/>
        <v>0</v>
      </c>
      <c r="CY121" s="105">
        <f t="shared" si="182"/>
        <v>0</v>
      </c>
      <c r="CZ121" s="105">
        <f t="shared" si="183"/>
        <v>0</v>
      </c>
      <c r="DA121" s="105">
        <f t="shared" si="184"/>
        <v>0</v>
      </c>
      <c r="DB121" s="105">
        <f t="shared" si="185"/>
        <v>0</v>
      </c>
      <c r="DC121" s="105">
        <f t="shared" si="186"/>
        <v>0</v>
      </c>
      <c r="DD121" s="105">
        <f t="shared" si="187"/>
        <v>0</v>
      </c>
      <c r="DE121" s="105">
        <f t="shared" si="188"/>
        <v>0</v>
      </c>
      <c r="DF121" s="105">
        <f t="shared" si="189"/>
        <v>0</v>
      </c>
      <c r="DG121" s="105">
        <f t="shared" si="190"/>
        <v>0</v>
      </c>
      <c r="DH121" s="105">
        <f t="shared" si="191"/>
        <v>0</v>
      </c>
      <c r="DI121" s="105">
        <f t="shared" si="192"/>
        <v>0</v>
      </c>
      <c r="DJ121" s="105">
        <f t="shared" si="193"/>
        <v>0</v>
      </c>
      <c r="DK121" s="105">
        <f t="shared" si="194"/>
        <v>0</v>
      </c>
      <c r="DL121" s="105">
        <f t="shared" si="195"/>
        <v>0</v>
      </c>
      <c r="DM121" s="105">
        <f t="shared" si="196"/>
        <v>0</v>
      </c>
      <c r="DN121" s="105">
        <f t="shared" si="197"/>
        <v>0</v>
      </c>
      <c r="DO121" s="105">
        <f t="shared" si="198"/>
        <v>0</v>
      </c>
      <c r="DP121" s="105">
        <f t="shared" si="199"/>
        <v>0</v>
      </c>
      <c r="DQ121" s="105">
        <f t="shared" si="200"/>
        <v>0</v>
      </c>
      <c r="DR121" s="105">
        <f t="shared" si="201"/>
        <v>0</v>
      </c>
      <c r="DS121" s="105">
        <f t="shared" si="202"/>
        <v>0</v>
      </c>
    </row>
    <row r="122" spans="10:123" x14ac:dyDescent="0.3">
      <c r="J122" s="16" t="str">
        <f>'6. Patients'!C102</f>
        <v/>
      </c>
      <c r="K122" s="16"/>
      <c r="L122" s="208">
        <f t="shared" si="203"/>
        <v>0</v>
      </c>
      <c r="M122" s="208">
        <f t="shared" si="204"/>
        <v>0</v>
      </c>
      <c r="N122" s="208">
        <f t="shared" si="205"/>
        <v>0</v>
      </c>
      <c r="O122" s="208">
        <f t="shared" si="206"/>
        <v>0</v>
      </c>
      <c r="P122" s="208">
        <f t="shared" si="207"/>
        <v>0</v>
      </c>
      <c r="Q122" s="208">
        <f t="shared" si="208"/>
        <v>0</v>
      </c>
      <c r="R122" s="208">
        <f t="shared" si="209"/>
        <v>0</v>
      </c>
      <c r="S122" s="208">
        <f t="shared" si="210"/>
        <v>0</v>
      </c>
      <c r="T122" s="208">
        <f t="shared" si="211"/>
        <v>0</v>
      </c>
      <c r="U122" s="208">
        <f t="shared" si="212"/>
        <v>0</v>
      </c>
      <c r="V122" s="208">
        <f t="shared" si="213"/>
        <v>0</v>
      </c>
      <c r="W122" s="208">
        <f t="shared" si="214"/>
        <v>0</v>
      </c>
      <c r="X122" s="208">
        <f t="shared" si="215"/>
        <v>0</v>
      </c>
      <c r="Y122" s="208">
        <f t="shared" si="216"/>
        <v>0</v>
      </c>
      <c r="Z122" s="208">
        <f t="shared" si="217"/>
        <v>0</v>
      </c>
      <c r="AA122" s="208">
        <f t="shared" si="218"/>
        <v>0</v>
      </c>
      <c r="AB122" s="208">
        <f t="shared" si="219"/>
        <v>0</v>
      </c>
      <c r="AC122" s="208">
        <f t="shared" si="220"/>
        <v>0</v>
      </c>
      <c r="AD122" s="208">
        <f t="shared" si="221"/>
        <v>0</v>
      </c>
      <c r="AE122" s="208">
        <f t="shared" si="222"/>
        <v>0</v>
      </c>
      <c r="AF122" s="208">
        <f t="shared" si="223"/>
        <v>0</v>
      </c>
      <c r="AG122" s="208">
        <f t="shared" si="224"/>
        <v>0</v>
      </c>
      <c r="AH122" s="208">
        <f t="shared" si="225"/>
        <v>0</v>
      </c>
      <c r="AI122" s="208">
        <f t="shared" si="226"/>
        <v>0</v>
      </c>
      <c r="AJ122" s="208">
        <f t="shared" si="227"/>
        <v>0</v>
      </c>
      <c r="AK122" s="208">
        <f t="shared" si="228"/>
        <v>0</v>
      </c>
      <c r="AL122" s="208">
        <f t="shared" si="229"/>
        <v>0</v>
      </c>
      <c r="AM122" s="208">
        <f t="shared" si="230"/>
        <v>0</v>
      </c>
      <c r="AN122" s="208">
        <f t="shared" si="231"/>
        <v>0</v>
      </c>
      <c r="AO122" s="208">
        <f t="shared" si="232"/>
        <v>0</v>
      </c>
      <c r="AP122" s="208">
        <f t="shared" si="233"/>
        <v>0</v>
      </c>
      <c r="AQ122" s="208">
        <f t="shared" si="234"/>
        <v>0</v>
      </c>
      <c r="AR122" s="208">
        <f t="shared" si="235"/>
        <v>0</v>
      </c>
      <c r="AS122" s="208">
        <f t="shared" si="236"/>
        <v>0</v>
      </c>
      <c r="AT122" s="208">
        <f t="shared" si="237"/>
        <v>0</v>
      </c>
      <c r="AU122" s="208">
        <f t="shared" si="238"/>
        <v>0</v>
      </c>
      <c r="AW122" s="16" t="str">
        <f t="shared" si="165"/>
        <v/>
      </c>
      <c r="AX122" s="105">
        <f>-MIN(SUMPRODUCT(--($E$9:$E$28&lt;=AX$33),--($B$9:$B$28=$J$97),--($F$9:$F$28&gt;=AX$33),--($C$9:$C$28=$AW122),$H$9:$H$28,K$9:K$28),VLOOKUP($AW122,'6. Patients'!$C$78:$AQ$107,COLUMNS('6. Patients'!$C$9:$G$9),0))</f>
        <v>0</v>
      </c>
      <c r="AY122" s="105">
        <f>-MIN(SUMPRODUCT(--($E$9:$E$28&lt;=AY$33),--($B$9:$B$28=$J$97),--($F$9:$F$28&gt;=AY$33),--($C$9:$C$28=$AW122),$H$9:$H$28,L$9:L$28),VLOOKUP($AW122,'6. Patients'!$C$78:$AQ$107,COLUMNS('6. Patients'!$C$9:$G$9),0))</f>
        <v>0</v>
      </c>
      <c r="AZ122" s="105">
        <f>-MIN(SUMPRODUCT(--($E$9:$E$28&lt;=AZ$33),--($B$9:$B$28=$J$97),--($F$9:$F$28&gt;=AZ$33),--($C$9:$C$28=$AW122),$H$9:$H$28,M$9:M$28),VLOOKUP($AW122,'6. Patients'!$C$78:$AQ$107,COLUMNS('6. Patients'!$C$9:$G$9),0))</f>
        <v>0</v>
      </c>
      <c r="BA122" s="105">
        <f>-MIN(SUMPRODUCT(--($E$9:$E$28&lt;=BA$33),--($B$9:$B$28=$J$97),--($F$9:$F$28&gt;=BA$33),--($C$9:$C$28=$AW122),$H$9:$H$28,N$9:N$28),VLOOKUP($AW122,'6. Patients'!$C$78:$AQ$107,COLUMNS('6. Patients'!$C$9:$G$9),0))</f>
        <v>0</v>
      </c>
      <c r="BB122" s="105">
        <f>-MIN(SUMPRODUCT(--($E$9:$E$28&lt;=BB$33),--($B$9:$B$28=$J$97),--($F$9:$F$28&gt;=BB$33),--($C$9:$C$28=$AW122),$H$9:$H$28,O$9:O$28),VLOOKUP($AW122,'6. Patients'!$C$78:$AQ$107,COLUMNS('6. Patients'!$C$9:$G$9),0))</f>
        <v>0</v>
      </c>
      <c r="BC122" s="105">
        <f>-MIN(SUMPRODUCT(--($E$9:$E$28&lt;=BC$33),--($B$9:$B$28=$J$97),--($F$9:$F$28&gt;=BC$33),--($C$9:$C$28=$AW122),$H$9:$H$28,P$9:P$28),VLOOKUP($AW122,'6. Patients'!$C$78:$AQ$107,COLUMNS('6. Patients'!$C$9:$G$9),0))</f>
        <v>0</v>
      </c>
      <c r="BD122" s="105">
        <f>-MIN(SUMPRODUCT(--($E$9:$E$28&lt;=BD$33),--($B$9:$B$28=$J$97),--($F$9:$F$28&gt;=BD$33),--($C$9:$C$28=$AW122),$H$9:$H$28,Q$9:Q$28),VLOOKUP($AW122,'6. Patients'!$C$78:$AQ$107,COLUMNS('6. Patients'!$C$9:$G$9),0))</f>
        <v>0</v>
      </c>
      <c r="BE122" s="105">
        <f>-MIN(SUMPRODUCT(--($E$9:$E$28&lt;=BE$33),--($B$9:$B$28=$J$97),--($F$9:$F$28&gt;=BE$33),--($C$9:$C$28=$AW122),$H$9:$H$28,R$9:R$28),VLOOKUP($AW122,'6. Patients'!$C$78:$AQ$107,COLUMNS('6. Patients'!$C$9:$G$9),0))</f>
        <v>0</v>
      </c>
      <c r="BF122" s="105">
        <f>-MIN(SUMPRODUCT(--($E$9:$E$28&lt;=BF$33),--($B$9:$B$28=$J$97),--($F$9:$F$28&gt;=BF$33),--($C$9:$C$28=$AW122),$H$9:$H$28,S$9:S$28),VLOOKUP($AW122,'6. Patients'!$C$78:$AQ$107,COLUMNS('6. Patients'!$C$9:$G$9),0))</f>
        <v>0</v>
      </c>
      <c r="BG122" s="105">
        <f>-MIN(SUMPRODUCT(--($E$9:$E$28&lt;=BG$33),--($B$9:$B$28=$J$97),--($F$9:$F$28&gt;=BG$33),--($C$9:$C$28=$AW122),$H$9:$H$28,T$9:T$28),VLOOKUP($AW122,'6. Patients'!$C$78:$AQ$107,COLUMNS('6. Patients'!$C$9:$G$9),0))</f>
        <v>0</v>
      </c>
      <c r="BH122" s="105">
        <f>-MIN(SUMPRODUCT(--($E$9:$E$28&lt;=BH$33),--($B$9:$B$28=$J$97),--($F$9:$F$28&gt;=BH$33),--($C$9:$C$28=$AW122),$H$9:$H$28,U$9:U$28),VLOOKUP($AW122,'6. Patients'!$C$78:$AQ$107,COLUMNS('6. Patients'!$C$9:$G$9),0))</f>
        <v>0</v>
      </c>
      <c r="BI122" s="105">
        <f>-MIN(SUMPRODUCT(--($E$9:$E$28&lt;=BI$33),--($B$9:$B$28=$J$97),--($F$9:$F$28&gt;=BI$33),--($C$9:$C$28=$AW122),$H$9:$H$28,V$9:V$28),VLOOKUP($AW122,'6. Patients'!$C$78:$AQ$107,COLUMNS('6. Patients'!$C$9:$G$9),0))</f>
        <v>0</v>
      </c>
      <c r="BJ122" s="105">
        <f>-MIN(SUMPRODUCT(--($E$9:$E$28&lt;=BJ$33),--($B$9:$B$28=$J$97),--($F$9:$F$28&gt;=BJ$33),--($C$9:$C$28=$AW122),$H$9:$H$28,W$9:W$28),VLOOKUP($AW122,'6. Patients'!$C$78:$AQ$107,COLUMNS('6. Patients'!$C$9:$G$9),0))</f>
        <v>0</v>
      </c>
      <c r="BK122" s="105">
        <f>-MIN(SUMPRODUCT(--($E$9:$E$28&lt;=BK$33),--($B$9:$B$28=$J$97),--($F$9:$F$28&gt;=BK$33),--($C$9:$C$28=$AW122),$H$9:$H$28,X$9:X$28),VLOOKUP($AW122,'6. Patients'!$C$78:$AQ$107,COLUMNS('6. Patients'!$C$9:$G$9),0))</f>
        <v>0</v>
      </c>
      <c r="BL122" s="105">
        <f>-MIN(SUMPRODUCT(--($E$9:$E$28&lt;=BL$33),--($B$9:$B$28=$J$97),--($F$9:$F$28&gt;=BL$33),--($C$9:$C$28=$AW122),$H$9:$H$28,Y$9:Y$28),VLOOKUP($AW122,'6. Patients'!$C$78:$AQ$107,COLUMNS('6. Patients'!$C$9:$G$9),0))</f>
        <v>0</v>
      </c>
      <c r="BM122" s="105">
        <f>-MIN(SUMPRODUCT(--($E$9:$E$28&lt;=BM$33),--($B$9:$B$28=$J$97),--($F$9:$F$28&gt;=BM$33),--($C$9:$C$28=$AW122),$H$9:$H$28,Z$9:Z$28),VLOOKUP($AW122,'6. Patients'!$C$78:$AQ$107,COLUMNS('6. Patients'!$C$9:$G$9),0))</f>
        <v>0</v>
      </c>
      <c r="BN122" s="105">
        <f>-MIN(SUMPRODUCT(--($E$9:$E$28&lt;=BN$33),--($B$9:$B$28=$J$97),--($F$9:$F$28&gt;=BN$33),--($C$9:$C$28=$AW122),$H$9:$H$28,AA$9:AA$28),VLOOKUP($AW122,'6. Patients'!$C$78:$AQ$107,COLUMNS('6. Patients'!$C$9:$G$9),0))</f>
        <v>0</v>
      </c>
      <c r="BO122" s="105">
        <f>-MIN(SUMPRODUCT(--($E$9:$E$28&lt;=BO$33),--($B$9:$B$28=$J$97),--($F$9:$F$28&gt;=BO$33),--($C$9:$C$28=$AW122),$H$9:$H$28,AB$9:AB$28),VLOOKUP($AW122,'6. Patients'!$C$78:$AQ$107,COLUMNS('6. Patients'!$C$9:$G$9),0))</f>
        <v>0</v>
      </c>
      <c r="BP122" s="105">
        <f>-MIN(SUMPRODUCT(--($E$9:$E$28&lt;=BP$33),--($B$9:$B$28=$J$97),--($F$9:$F$28&gt;=BP$33),--($C$9:$C$28=$AW122),$H$9:$H$28,AC$9:AC$28),VLOOKUP($AW122,'6. Patients'!$C$78:$AQ$107,COLUMNS('6. Patients'!$C$9:$G$9),0))</f>
        <v>0</v>
      </c>
      <c r="BQ122" s="105">
        <f>-MIN(SUMPRODUCT(--($E$9:$E$28&lt;=BQ$33),--($B$9:$B$28=$J$97),--($F$9:$F$28&gt;=BQ$33),--($C$9:$C$28=$AW122),$H$9:$H$28,AD$9:AD$28),VLOOKUP($AW122,'6. Patients'!$C$78:$AQ$107,COLUMNS('6. Patients'!$C$9:$G$9),0))</f>
        <v>0</v>
      </c>
      <c r="BR122" s="105">
        <f>-MIN(SUMPRODUCT(--($E$9:$E$28&lt;=BR$33),--($B$9:$B$28=$J$97),--($F$9:$F$28&gt;=BR$33),--($C$9:$C$28=$AW122),$H$9:$H$28,AE$9:AE$28),VLOOKUP($AW122,'6. Patients'!$C$78:$AQ$107,COLUMNS('6. Patients'!$C$9:$G$9),0))</f>
        <v>0</v>
      </c>
      <c r="BS122" s="105">
        <f>-MIN(SUMPRODUCT(--($E$9:$E$28&lt;=BS$33),--($B$9:$B$28=$J$97),--($F$9:$F$28&gt;=BS$33),--($C$9:$C$28=$AW122),$H$9:$H$28,AF$9:AF$28),VLOOKUP($AW122,'6. Patients'!$C$78:$AQ$107,COLUMNS('6. Patients'!$C$9:$G$9),0))</f>
        <v>0</v>
      </c>
      <c r="BT122" s="105">
        <f>-MIN(SUMPRODUCT(--($E$9:$E$28&lt;=BT$33),--($B$9:$B$28=$J$97),--($F$9:$F$28&gt;=BT$33),--($C$9:$C$28=$AW122),$H$9:$H$28,AG$9:AG$28),VLOOKUP($AW122,'6. Patients'!$C$78:$AQ$107,COLUMNS('6. Patients'!$C$9:$G$9),0))</f>
        <v>0</v>
      </c>
      <c r="BU122" s="105">
        <f>-MIN(SUMPRODUCT(--($E$9:$E$28&lt;=BU$33),--($B$9:$B$28=$J$97),--($F$9:$F$28&gt;=BU$33),--($C$9:$C$28=$AW122),$H$9:$H$28,AH$9:AH$28),VLOOKUP($AW122,'6. Patients'!$C$78:$AQ$107,COLUMNS('6. Patients'!$C$9:$G$9),0))</f>
        <v>0</v>
      </c>
      <c r="BV122" s="105">
        <f>-MIN(SUMPRODUCT(--($E$9:$E$28&lt;=BV$33),--($B$9:$B$28=$J$97),--($F$9:$F$28&gt;=BV$33),--($C$9:$C$28=$AW122),$H$9:$H$28,AI$9:AI$28),VLOOKUP($AW122,'6. Patients'!$C$78:$AQ$107,COLUMNS('6. Patients'!$C$9:$G$9),0))</f>
        <v>0</v>
      </c>
      <c r="BW122" s="105">
        <f>-MIN(SUMPRODUCT(--($E$9:$E$28&lt;=BW$33),--($B$9:$B$28=$J$97),--($F$9:$F$28&gt;=BW$33),--($C$9:$C$28=$AW122),$H$9:$H$28,AJ$9:AJ$28),VLOOKUP($AW122,'6. Patients'!$C$78:$AQ$107,COLUMNS('6. Patients'!$C$9:$G$9),0))</f>
        <v>0</v>
      </c>
      <c r="BX122" s="105">
        <f>-MIN(SUMPRODUCT(--($E$9:$E$28&lt;=BX$33),--($B$9:$B$28=$J$97),--($F$9:$F$28&gt;=BX$33),--($C$9:$C$28=$AW122),$H$9:$H$28,AK$9:AK$28),VLOOKUP($AW122,'6. Patients'!$C$78:$AQ$107,COLUMNS('6. Patients'!$C$9:$G$9),0))</f>
        <v>0</v>
      </c>
      <c r="BY122" s="105">
        <f>-MIN(SUMPRODUCT(--($E$9:$E$28&lt;=BY$33),--($B$9:$B$28=$J$97),--($F$9:$F$28&gt;=BY$33),--($C$9:$C$28=$AW122),$H$9:$H$28,AL$9:AL$28),VLOOKUP($AW122,'6. Patients'!$C$78:$AQ$107,COLUMNS('6. Patients'!$C$9:$G$9),0))</f>
        <v>0</v>
      </c>
      <c r="BZ122" s="105">
        <f>-MIN(SUMPRODUCT(--($E$9:$E$28&lt;=BZ$33),--($B$9:$B$28=$J$97),--($F$9:$F$28&gt;=BZ$33),--($C$9:$C$28=$AW122),$H$9:$H$28,AM$9:AM$28),VLOOKUP($AW122,'6. Patients'!$C$78:$AQ$107,COLUMNS('6. Patients'!$C$9:$G$9),0))</f>
        <v>0</v>
      </c>
      <c r="CA122" s="105">
        <f>-MIN(SUMPRODUCT(--($E$9:$E$28&lt;=CA$33),--($B$9:$B$28=$J$97),--($F$9:$F$28&gt;=CA$33),--($C$9:$C$28=$AW122),$H$9:$H$28,AN$9:AN$28),VLOOKUP($AW122,'6. Patients'!$C$78:$AQ$107,COLUMNS('6. Patients'!$C$9:$G$9),0))</f>
        <v>0</v>
      </c>
      <c r="CB122" s="105">
        <f>-MIN(SUMPRODUCT(--($E$9:$E$28&lt;=CB$33),--($B$9:$B$28=$J$97),--($F$9:$F$28&gt;=CB$33),--($C$9:$C$28=$AW122),$H$9:$H$28,AO$9:AO$28),VLOOKUP($AW122,'6. Patients'!$C$78:$AQ$107,COLUMNS('6. Patients'!$C$9:$G$9),0))</f>
        <v>0</v>
      </c>
      <c r="CC122" s="105">
        <f>-MIN(SUMPRODUCT(--($E$9:$E$28&lt;=CC$33),--($B$9:$B$28=$J$97),--($F$9:$F$28&gt;=CC$33),--($C$9:$C$28=$AW122),$H$9:$H$28,AP$9:AP$28),VLOOKUP($AW122,'6. Patients'!$C$78:$AQ$107,COLUMNS('6. Patients'!$C$9:$G$9),0))</f>
        <v>0</v>
      </c>
      <c r="CD122" s="105">
        <f>-MIN(SUMPRODUCT(--($E$9:$E$28&lt;=CD$33),--($B$9:$B$28=$J$97),--($F$9:$F$28&gt;=CD$33),--($C$9:$C$28=$AW122),$H$9:$H$28,AQ$9:AQ$28),VLOOKUP($AW122,'6. Patients'!$C$78:$AQ$107,COLUMNS('6. Patients'!$C$9:$G$9),0))</f>
        <v>0</v>
      </c>
      <c r="CE122" s="105">
        <f>-MIN(SUMPRODUCT(--($E$9:$E$28&lt;=CE$33),--($B$9:$B$28=$J$97),--($F$9:$F$28&gt;=CE$33),--($C$9:$C$28=$AW122),$H$9:$H$28,AR$9:AR$28),VLOOKUP($AW122,'6. Patients'!$C$78:$AQ$107,COLUMNS('6. Patients'!$C$9:$G$9),0))</f>
        <v>0</v>
      </c>
      <c r="CF122" s="105">
        <f>-MIN(SUMPRODUCT(--($E$9:$E$28&lt;=CF$33),--($B$9:$B$28=$J$97),--($F$9:$F$28&gt;=CF$33),--($C$9:$C$28=$AW122),$H$9:$H$28,AS$9:AS$28),VLOOKUP($AW122,'6. Patients'!$C$78:$AQ$107,COLUMNS('6. Patients'!$C$9:$G$9),0))</f>
        <v>0</v>
      </c>
      <c r="CG122" s="105">
        <f>-MIN(SUMPRODUCT(--($E$9:$E$28&lt;=CG$33),--($B$9:$B$28=$J$97),--($F$9:$F$28&gt;=CG$33),--($C$9:$C$28=$AW122),$H$9:$H$28,AT$9:AT$28),VLOOKUP($AW122,'6. Patients'!$C$78:$AQ$107,COLUMNS('6. Patients'!$C$9:$G$9),0))</f>
        <v>0</v>
      </c>
      <c r="CI122" s="16" t="str">
        <f t="shared" si="166"/>
        <v/>
      </c>
      <c r="CJ122" s="105">
        <f t="shared" si="167"/>
        <v>0</v>
      </c>
      <c r="CK122" s="105">
        <f t="shared" si="168"/>
        <v>0</v>
      </c>
      <c r="CL122" s="105">
        <f t="shared" si="169"/>
        <v>0</v>
      </c>
      <c r="CM122" s="105">
        <f t="shared" si="170"/>
        <v>0</v>
      </c>
      <c r="CN122" s="105">
        <f t="shared" si="171"/>
        <v>0</v>
      </c>
      <c r="CO122" s="105">
        <f t="shared" si="172"/>
        <v>0</v>
      </c>
      <c r="CP122" s="105">
        <f t="shared" si="173"/>
        <v>0</v>
      </c>
      <c r="CQ122" s="105">
        <f t="shared" si="174"/>
        <v>0</v>
      </c>
      <c r="CR122" s="105">
        <f t="shared" si="175"/>
        <v>0</v>
      </c>
      <c r="CS122" s="105">
        <f t="shared" si="176"/>
        <v>0</v>
      </c>
      <c r="CT122" s="105">
        <f t="shared" si="177"/>
        <v>0</v>
      </c>
      <c r="CU122" s="105">
        <f t="shared" si="178"/>
        <v>0</v>
      </c>
      <c r="CV122" s="105">
        <f t="shared" si="179"/>
        <v>0</v>
      </c>
      <c r="CW122" s="105">
        <f t="shared" si="180"/>
        <v>0</v>
      </c>
      <c r="CX122" s="105">
        <f t="shared" si="181"/>
        <v>0</v>
      </c>
      <c r="CY122" s="105">
        <f t="shared" si="182"/>
        <v>0</v>
      </c>
      <c r="CZ122" s="105">
        <f t="shared" si="183"/>
        <v>0</v>
      </c>
      <c r="DA122" s="105">
        <f t="shared" si="184"/>
        <v>0</v>
      </c>
      <c r="DB122" s="105">
        <f t="shared" si="185"/>
        <v>0</v>
      </c>
      <c r="DC122" s="105">
        <f t="shared" si="186"/>
        <v>0</v>
      </c>
      <c r="DD122" s="105">
        <f t="shared" si="187"/>
        <v>0</v>
      </c>
      <c r="DE122" s="105">
        <f t="shared" si="188"/>
        <v>0</v>
      </c>
      <c r="DF122" s="105">
        <f t="shared" si="189"/>
        <v>0</v>
      </c>
      <c r="DG122" s="105">
        <f t="shared" si="190"/>
        <v>0</v>
      </c>
      <c r="DH122" s="105">
        <f t="shared" si="191"/>
        <v>0</v>
      </c>
      <c r="DI122" s="105">
        <f t="shared" si="192"/>
        <v>0</v>
      </c>
      <c r="DJ122" s="105">
        <f t="shared" si="193"/>
        <v>0</v>
      </c>
      <c r="DK122" s="105">
        <f t="shared" si="194"/>
        <v>0</v>
      </c>
      <c r="DL122" s="105">
        <f t="shared" si="195"/>
        <v>0</v>
      </c>
      <c r="DM122" s="105">
        <f t="shared" si="196"/>
        <v>0</v>
      </c>
      <c r="DN122" s="105">
        <f t="shared" si="197"/>
        <v>0</v>
      </c>
      <c r="DO122" s="105">
        <f t="shared" si="198"/>
        <v>0</v>
      </c>
      <c r="DP122" s="105">
        <f t="shared" si="199"/>
        <v>0</v>
      </c>
      <c r="DQ122" s="105">
        <f t="shared" si="200"/>
        <v>0</v>
      </c>
      <c r="DR122" s="105">
        <f t="shared" si="201"/>
        <v>0</v>
      </c>
      <c r="DS122" s="105">
        <f t="shared" si="202"/>
        <v>0</v>
      </c>
    </row>
    <row r="123" spans="10:123" x14ac:dyDescent="0.3">
      <c r="J123" s="16" t="str">
        <f>'6. Patients'!C103</f>
        <v/>
      </c>
      <c r="K123" s="16"/>
      <c r="L123" s="208">
        <f t="shared" si="203"/>
        <v>0</v>
      </c>
      <c r="M123" s="208">
        <f t="shared" si="204"/>
        <v>0</v>
      </c>
      <c r="N123" s="208">
        <f t="shared" si="205"/>
        <v>0</v>
      </c>
      <c r="O123" s="208">
        <f t="shared" si="206"/>
        <v>0</v>
      </c>
      <c r="P123" s="208">
        <f t="shared" si="207"/>
        <v>0</v>
      </c>
      <c r="Q123" s="208">
        <f t="shared" si="208"/>
        <v>0</v>
      </c>
      <c r="R123" s="208">
        <f t="shared" si="209"/>
        <v>0</v>
      </c>
      <c r="S123" s="208">
        <f t="shared" si="210"/>
        <v>0</v>
      </c>
      <c r="T123" s="208">
        <f t="shared" si="211"/>
        <v>0</v>
      </c>
      <c r="U123" s="208">
        <f t="shared" si="212"/>
        <v>0</v>
      </c>
      <c r="V123" s="208">
        <f t="shared" si="213"/>
        <v>0</v>
      </c>
      <c r="W123" s="208">
        <f t="shared" si="214"/>
        <v>0</v>
      </c>
      <c r="X123" s="208">
        <f t="shared" si="215"/>
        <v>0</v>
      </c>
      <c r="Y123" s="208">
        <f t="shared" si="216"/>
        <v>0</v>
      </c>
      <c r="Z123" s="208">
        <f t="shared" si="217"/>
        <v>0</v>
      </c>
      <c r="AA123" s="208">
        <f t="shared" si="218"/>
        <v>0</v>
      </c>
      <c r="AB123" s="208">
        <f t="shared" si="219"/>
        <v>0</v>
      </c>
      <c r="AC123" s="208">
        <f t="shared" si="220"/>
        <v>0</v>
      </c>
      <c r="AD123" s="208">
        <f t="shared" si="221"/>
        <v>0</v>
      </c>
      <c r="AE123" s="208">
        <f t="shared" si="222"/>
        <v>0</v>
      </c>
      <c r="AF123" s="208">
        <f t="shared" si="223"/>
        <v>0</v>
      </c>
      <c r="AG123" s="208">
        <f t="shared" si="224"/>
        <v>0</v>
      </c>
      <c r="AH123" s="208">
        <f t="shared" si="225"/>
        <v>0</v>
      </c>
      <c r="AI123" s="208">
        <f t="shared" si="226"/>
        <v>0</v>
      </c>
      <c r="AJ123" s="208">
        <f t="shared" si="227"/>
        <v>0</v>
      </c>
      <c r="AK123" s="208">
        <f t="shared" si="228"/>
        <v>0</v>
      </c>
      <c r="AL123" s="208">
        <f t="shared" si="229"/>
        <v>0</v>
      </c>
      <c r="AM123" s="208">
        <f t="shared" si="230"/>
        <v>0</v>
      </c>
      <c r="AN123" s="208">
        <f t="shared" si="231"/>
        <v>0</v>
      </c>
      <c r="AO123" s="208">
        <f t="shared" si="232"/>
        <v>0</v>
      </c>
      <c r="AP123" s="208">
        <f t="shared" si="233"/>
        <v>0</v>
      </c>
      <c r="AQ123" s="208">
        <f t="shared" si="234"/>
        <v>0</v>
      </c>
      <c r="AR123" s="208">
        <f t="shared" si="235"/>
        <v>0</v>
      </c>
      <c r="AS123" s="208">
        <f t="shared" si="236"/>
        <v>0</v>
      </c>
      <c r="AT123" s="208">
        <f t="shared" si="237"/>
        <v>0</v>
      </c>
      <c r="AU123" s="208">
        <f t="shared" si="238"/>
        <v>0</v>
      </c>
      <c r="AW123" s="16" t="str">
        <f t="shared" si="165"/>
        <v/>
      </c>
      <c r="AX123" s="105">
        <f>-MIN(SUMPRODUCT(--($E$9:$E$28&lt;=AX$33),--($B$9:$B$28=$J$97),--($F$9:$F$28&gt;=AX$33),--($C$9:$C$28=$AW123),$H$9:$H$28,K$9:K$28),VLOOKUP($AW123,'6. Patients'!$C$78:$AQ$107,COLUMNS('6. Patients'!$C$9:$G$9),0))</f>
        <v>0</v>
      </c>
      <c r="AY123" s="105">
        <f>-MIN(SUMPRODUCT(--($E$9:$E$28&lt;=AY$33),--($B$9:$B$28=$J$97),--($F$9:$F$28&gt;=AY$33),--($C$9:$C$28=$AW123),$H$9:$H$28,L$9:L$28),VLOOKUP($AW123,'6. Patients'!$C$78:$AQ$107,COLUMNS('6. Patients'!$C$9:$G$9),0))</f>
        <v>0</v>
      </c>
      <c r="AZ123" s="105">
        <f>-MIN(SUMPRODUCT(--($E$9:$E$28&lt;=AZ$33),--($B$9:$B$28=$J$97),--($F$9:$F$28&gt;=AZ$33),--($C$9:$C$28=$AW123),$H$9:$H$28,M$9:M$28),VLOOKUP($AW123,'6. Patients'!$C$78:$AQ$107,COLUMNS('6. Patients'!$C$9:$G$9),0))</f>
        <v>0</v>
      </c>
      <c r="BA123" s="105">
        <f>-MIN(SUMPRODUCT(--($E$9:$E$28&lt;=BA$33),--($B$9:$B$28=$J$97),--($F$9:$F$28&gt;=BA$33),--($C$9:$C$28=$AW123),$H$9:$H$28,N$9:N$28),VLOOKUP($AW123,'6. Patients'!$C$78:$AQ$107,COLUMNS('6. Patients'!$C$9:$G$9),0))</f>
        <v>0</v>
      </c>
      <c r="BB123" s="105">
        <f>-MIN(SUMPRODUCT(--($E$9:$E$28&lt;=BB$33),--($B$9:$B$28=$J$97),--($F$9:$F$28&gt;=BB$33),--($C$9:$C$28=$AW123),$H$9:$H$28,O$9:O$28),VLOOKUP($AW123,'6. Patients'!$C$78:$AQ$107,COLUMNS('6. Patients'!$C$9:$G$9),0))</f>
        <v>0</v>
      </c>
      <c r="BC123" s="105">
        <f>-MIN(SUMPRODUCT(--($E$9:$E$28&lt;=BC$33),--($B$9:$B$28=$J$97),--($F$9:$F$28&gt;=BC$33),--($C$9:$C$28=$AW123),$H$9:$H$28,P$9:P$28),VLOOKUP($AW123,'6. Patients'!$C$78:$AQ$107,COLUMNS('6. Patients'!$C$9:$G$9),0))</f>
        <v>0</v>
      </c>
      <c r="BD123" s="105">
        <f>-MIN(SUMPRODUCT(--($E$9:$E$28&lt;=BD$33),--($B$9:$B$28=$J$97),--($F$9:$F$28&gt;=BD$33),--($C$9:$C$28=$AW123),$H$9:$H$28,Q$9:Q$28),VLOOKUP($AW123,'6. Patients'!$C$78:$AQ$107,COLUMNS('6. Patients'!$C$9:$G$9),0))</f>
        <v>0</v>
      </c>
      <c r="BE123" s="105">
        <f>-MIN(SUMPRODUCT(--($E$9:$E$28&lt;=BE$33),--($B$9:$B$28=$J$97),--($F$9:$F$28&gt;=BE$33),--($C$9:$C$28=$AW123),$H$9:$H$28,R$9:R$28),VLOOKUP($AW123,'6. Patients'!$C$78:$AQ$107,COLUMNS('6. Patients'!$C$9:$G$9),0))</f>
        <v>0</v>
      </c>
      <c r="BF123" s="105">
        <f>-MIN(SUMPRODUCT(--($E$9:$E$28&lt;=BF$33),--($B$9:$B$28=$J$97),--($F$9:$F$28&gt;=BF$33),--($C$9:$C$28=$AW123),$H$9:$H$28,S$9:S$28),VLOOKUP($AW123,'6. Patients'!$C$78:$AQ$107,COLUMNS('6. Patients'!$C$9:$G$9),0))</f>
        <v>0</v>
      </c>
      <c r="BG123" s="105">
        <f>-MIN(SUMPRODUCT(--($E$9:$E$28&lt;=BG$33),--($B$9:$B$28=$J$97),--($F$9:$F$28&gt;=BG$33),--($C$9:$C$28=$AW123),$H$9:$H$28,T$9:T$28),VLOOKUP($AW123,'6. Patients'!$C$78:$AQ$107,COLUMNS('6. Patients'!$C$9:$G$9),0))</f>
        <v>0</v>
      </c>
      <c r="BH123" s="105">
        <f>-MIN(SUMPRODUCT(--($E$9:$E$28&lt;=BH$33),--($B$9:$B$28=$J$97),--($F$9:$F$28&gt;=BH$33),--($C$9:$C$28=$AW123),$H$9:$H$28,U$9:U$28),VLOOKUP($AW123,'6. Patients'!$C$78:$AQ$107,COLUMNS('6. Patients'!$C$9:$G$9),0))</f>
        <v>0</v>
      </c>
      <c r="BI123" s="105">
        <f>-MIN(SUMPRODUCT(--($E$9:$E$28&lt;=BI$33),--($B$9:$B$28=$J$97),--($F$9:$F$28&gt;=BI$33),--($C$9:$C$28=$AW123),$H$9:$H$28,V$9:V$28),VLOOKUP($AW123,'6. Patients'!$C$78:$AQ$107,COLUMNS('6. Patients'!$C$9:$G$9),0))</f>
        <v>0</v>
      </c>
      <c r="BJ123" s="105">
        <f>-MIN(SUMPRODUCT(--($E$9:$E$28&lt;=BJ$33),--($B$9:$B$28=$J$97),--($F$9:$F$28&gt;=BJ$33),--($C$9:$C$28=$AW123),$H$9:$H$28,W$9:W$28),VLOOKUP($AW123,'6. Patients'!$C$78:$AQ$107,COLUMNS('6. Patients'!$C$9:$G$9),0))</f>
        <v>0</v>
      </c>
      <c r="BK123" s="105">
        <f>-MIN(SUMPRODUCT(--($E$9:$E$28&lt;=BK$33),--($B$9:$B$28=$J$97),--($F$9:$F$28&gt;=BK$33),--($C$9:$C$28=$AW123),$H$9:$H$28,X$9:X$28),VLOOKUP($AW123,'6. Patients'!$C$78:$AQ$107,COLUMNS('6. Patients'!$C$9:$G$9),0))</f>
        <v>0</v>
      </c>
      <c r="BL123" s="105">
        <f>-MIN(SUMPRODUCT(--($E$9:$E$28&lt;=BL$33),--($B$9:$B$28=$J$97),--($F$9:$F$28&gt;=BL$33),--($C$9:$C$28=$AW123),$H$9:$H$28,Y$9:Y$28),VLOOKUP($AW123,'6. Patients'!$C$78:$AQ$107,COLUMNS('6. Patients'!$C$9:$G$9),0))</f>
        <v>0</v>
      </c>
      <c r="BM123" s="105">
        <f>-MIN(SUMPRODUCT(--($E$9:$E$28&lt;=BM$33),--($B$9:$B$28=$J$97),--($F$9:$F$28&gt;=BM$33),--($C$9:$C$28=$AW123),$H$9:$H$28,Z$9:Z$28),VLOOKUP($AW123,'6. Patients'!$C$78:$AQ$107,COLUMNS('6. Patients'!$C$9:$G$9),0))</f>
        <v>0</v>
      </c>
      <c r="BN123" s="105">
        <f>-MIN(SUMPRODUCT(--($E$9:$E$28&lt;=BN$33),--($B$9:$B$28=$J$97),--($F$9:$F$28&gt;=BN$33),--($C$9:$C$28=$AW123),$H$9:$H$28,AA$9:AA$28),VLOOKUP($AW123,'6. Patients'!$C$78:$AQ$107,COLUMNS('6. Patients'!$C$9:$G$9),0))</f>
        <v>0</v>
      </c>
      <c r="BO123" s="105">
        <f>-MIN(SUMPRODUCT(--($E$9:$E$28&lt;=BO$33),--($B$9:$B$28=$J$97),--($F$9:$F$28&gt;=BO$33),--($C$9:$C$28=$AW123),$H$9:$H$28,AB$9:AB$28),VLOOKUP($AW123,'6. Patients'!$C$78:$AQ$107,COLUMNS('6. Patients'!$C$9:$G$9),0))</f>
        <v>0</v>
      </c>
      <c r="BP123" s="105">
        <f>-MIN(SUMPRODUCT(--($E$9:$E$28&lt;=BP$33),--($B$9:$B$28=$J$97),--($F$9:$F$28&gt;=BP$33),--($C$9:$C$28=$AW123),$H$9:$H$28,AC$9:AC$28),VLOOKUP($AW123,'6. Patients'!$C$78:$AQ$107,COLUMNS('6. Patients'!$C$9:$G$9),0))</f>
        <v>0</v>
      </c>
      <c r="BQ123" s="105">
        <f>-MIN(SUMPRODUCT(--($E$9:$E$28&lt;=BQ$33),--($B$9:$B$28=$J$97),--($F$9:$F$28&gt;=BQ$33),--($C$9:$C$28=$AW123),$H$9:$H$28,AD$9:AD$28),VLOOKUP($AW123,'6. Patients'!$C$78:$AQ$107,COLUMNS('6. Patients'!$C$9:$G$9),0))</f>
        <v>0</v>
      </c>
      <c r="BR123" s="105">
        <f>-MIN(SUMPRODUCT(--($E$9:$E$28&lt;=BR$33),--($B$9:$B$28=$J$97),--($F$9:$F$28&gt;=BR$33),--($C$9:$C$28=$AW123),$H$9:$H$28,AE$9:AE$28),VLOOKUP($AW123,'6. Patients'!$C$78:$AQ$107,COLUMNS('6. Patients'!$C$9:$G$9),0))</f>
        <v>0</v>
      </c>
      <c r="BS123" s="105">
        <f>-MIN(SUMPRODUCT(--($E$9:$E$28&lt;=BS$33),--($B$9:$B$28=$J$97),--($F$9:$F$28&gt;=BS$33),--($C$9:$C$28=$AW123),$H$9:$H$28,AF$9:AF$28),VLOOKUP($AW123,'6. Patients'!$C$78:$AQ$107,COLUMNS('6. Patients'!$C$9:$G$9),0))</f>
        <v>0</v>
      </c>
      <c r="BT123" s="105">
        <f>-MIN(SUMPRODUCT(--($E$9:$E$28&lt;=BT$33),--($B$9:$B$28=$J$97),--($F$9:$F$28&gt;=BT$33),--($C$9:$C$28=$AW123),$H$9:$H$28,AG$9:AG$28),VLOOKUP($AW123,'6. Patients'!$C$78:$AQ$107,COLUMNS('6. Patients'!$C$9:$G$9),0))</f>
        <v>0</v>
      </c>
      <c r="BU123" s="105">
        <f>-MIN(SUMPRODUCT(--($E$9:$E$28&lt;=BU$33),--($B$9:$B$28=$J$97),--($F$9:$F$28&gt;=BU$33),--($C$9:$C$28=$AW123),$H$9:$H$28,AH$9:AH$28),VLOOKUP($AW123,'6. Patients'!$C$78:$AQ$107,COLUMNS('6. Patients'!$C$9:$G$9),0))</f>
        <v>0</v>
      </c>
      <c r="BV123" s="105">
        <f>-MIN(SUMPRODUCT(--($E$9:$E$28&lt;=BV$33),--($B$9:$B$28=$J$97),--($F$9:$F$28&gt;=BV$33),--($C$9:$C$28=$AW123),$H$9:$H$28,AI$9:AI$28),VLOOKUP($AW123,'6. Patients'!$C$78:$AQ$107,COLUMNS('6. Patients'!$C$9:$G$9),0))</f>
        <v>0</v>
      </c>
      <c r="BW123" s="105">
        <f>-MIN(SUMPRODUCT(--($E$9:$E$28&lt;=BW$33),--($B$9:$B$28=$J$97),--($F$9:$F$28&gt;=BW$33),--($C$9:$C$28=$AW123),$H$9:$H$28,AJ$9:AJ$28),VLOOKUP($AW123,'6. Patients'!$C$78:$AQ$107,COLUMNS('6. Patients'!$C$9:$G$9),0))</f>
        <v>0</v>
      </c>
      <c r="BX123" s="105">
        <f>-MIN(SUMPRODUCT(--($E$9:$E$28&lt;=BX$33),--($B$9:$B$28=$J$97),--($F$9:$F$28&gt;=BX$33),--($C$9:$C$28=$AW123),$H$9:$H$28,AK$9:AK$28),VLOOKUP($AW123,'6. Patients'!$C$78:$AQ$107,COLUMNS('6. Patients'!$C$9:$G$9),0))</f>
        <v>0</v>
      </c>
      <c r="BY123" s="105">
        <f>-MIN(SUMPRODUCT(--($E$9:$E$28&lt;=BY$33),--($B$9:$B$28=$J$97),--($F$9:$F$28&gt;=BY$33),--($C$9:$C$28=$AW123),$H$9:$H$28,AL$9:AL$28),VLOOKUP($AW123,'6. Patients'!$C$78:$AQ$107,COLUMNS('6. Patients'!$C$9:$G$9),0))</f>
        <v>0</v>
      </c>
      <c r="BZ123" s="105">
        <f>-MIN(SUMPRODUCT(--($E$9:$E$28&lt;=BZ$33),--($B$9:$B$28=$J$97),--($F$9:$F$28&gt;=BZ$33),--($C$9:$C$28=$AW123),$H$9:$H$28,AM$9:AM$28),VLOOKUP($AW123,'6. Patients'!$C$78:$AQ$107,COLUMNS('6. Patients'!$C$9:$G$9),0))</f>
        <v>0</v>
      </c>
      <c r="CA123" s="105">
        <f>-MIN(SUMPRODUCT(--($E$9:$E$28&lt;=CA$33),--($B$9:$B$28=$J$97),--($F$9:$F$28&gt;=CA$33),--($C$9:$C$28=$AW123),$H$9:$H$28,AN$9:AN$28),VLOOKUP($AW123,'6. Patients'!$C$78:$AQ$107,COLUMNS('6. Patients'!$C$9:$G$9),0))</f>
        <v>0</v>
      </c>
      <c r="CB123" s="105">
        <f>-MIN(SUMPRODUCT(--($E$9:$E$28&lt;=CB$33),--($B$9:$B$28=$J$97),--($F$9:$F$28&gt;=CB$33),--($C$9:$C$28=$AW123),$H$9:$H$28,AO$9:AO$28),VLOOKUP($AW123,'6. Patients'!$C$78:$AQ$107,COLUMNS('6. Patients'!$C$9:$G$9),0))</f>
        <v>0</v>
      </c>
      <c r="CC123" s="105">
        <f>-MIN(SUMPRODUCT(--($E$9:$E$28&lt;=CC$33),--($B$9:$B$28=$J$97),--($F$9:$F$28&gt;=CC$33),--($C$9:$C$28=$AW123),$H$9:$H$28,AP$9:AP$28),VLOOKUP($AW123,'6. Patients'!$C$78:$AQ$107,COLUMNS('6. Patients'!$C$9:$G$9),0))</f>
        <v>0</v>
      </c>
      <c r="CD123" s="105">
        <f>-MIN(SUMPRODUCT(--($E$9:$E$28&lt;=CD$33),--($B$9:$B$28=$J$97),--($F$9:$F$28&gt;=CD$33),--($C$9:$C$28=$AW123),$H$9:$H$28,AQ$9:AQ$28),VLOOKUP($AW123,'6. Patients'!$C$78:$AQ$107,COLUMNS('6. Patients'!$C$9:$G$9),0))</f>
        <v>0</v>
      </c>
      <c r="CE123" s="105">
        <f>-MIN(SUMPRODUCT(--($E$9:$E$28&lt;=CE$33),--($B$9:$B$28=$J$97),--($F$9:$F$28&gt;=CE$33),--($C$9:$C$28=$AW123),$H$9:$H$28,AR$9:AR$28),VLOOKUP($AW123,'6. Patients'!$C$78:$AQ$107,COLUMNS('6. Patients'!$C$9:$G$9),0))</f>
        <v>0</v>
      </c>
      <c r="CF123" s="105">
        <f>-MIN(SUMPRODUCT(--($E$9:$E$28&lt;=CF$33),--($B$9:$B$28=$J$97),--($F$9:$F$28&gt;=CF$33),--($C$9:$C$28=$AW123),$H$9:$H$28,AS$9:AS$28),VLOOKUP($AW123,'6. Patients'!$C$78:$AQ$107,COLUMNS('6. Patients'!$C$9:$G$9),0))</f>
        <v>0</v>
      </c>
      <c r="CG123" s="105">
        <f>-MIN(SUMPRODUCT(--($E$9:$E$28&lt;=CG$33),--($B$9:$B$28=$J$97),--($F$9:$F$28&gt;=CG$33),--($C$9:$C$28=$AW123),$H$9:$H$28,AT$9:AT$28),VLOOKUP($AW123,'6. Patients'!$C$78:$AQ$107,COLUMNS('6. Patients'!$C$9:$G$9),0))</f>
        <v>0</v>
      </c>
      <c r="CI123" s="16" t="str">
        <f t="shared" si="166"/>
        <v/>
      </c>
      <c r="CJ123" s="105">
        <f t="shared" si="167"/>
        <v>0</v>
      </c>
      <c r="CK123" s="105">
        <f t="shared" si="168"/>
        <v>0</v>
      </c>
      <c r="CL123" s="105">
        <f t="shared" si="169"/>
        <v>0</v>
      </c>
      <c r="CM123" s="105">
        <f t="shared" si="170"/>
        <v>0</v>
      </c>
      <c r="CN123" s="105">
        <f t="shared" si="171"/>
        <v>0</v>
      </c>
      <c r="CO123" s="105">
        <f t="shared" si="172"/>
        <v>0</v>
      </c>
      <c r="CP123" s="105">
        <f t="shared" si="173"/>
        <v>0</v>
      </c>
      <c r="CQ123" s="105">
        <f t="shared" si="174"/>
        <v>0</v>
      </c>
      <c r="CR123" s="105">
        <f t="shared" si="175"/>
        <v>0</v>
      </c>
      <c r="CS123" s="105">
        <f t="shared" si="176"/>
        <v>0</v>
      </c>
      <c r="CT123" s="105">
        <f t="shared" si="177"/>
        <v>0</v>
      </c>
      <c r="CU123" s="105">
        <f t="shared" si="178"/>
        <v>0</v>
      </c>
      <c r="CV123" s="105">
        <f t="shared" si="179"/>
        <v>0</v>
      </c>
      <c r="CW123" s="105">
        <f t="shared" si="180"/>
        <v>0</v>
      </c>
      <c r="CX123" s="105">
        <f t="shared" si="181"/>
        <v>0</v>
      </c>
      <c r="CY123" s="105">
        <f t="shared" si="182"/>
        <v>0</v>
      </c>
      <c r="CZ123" s="105">
        <f t="shared" si="183"/>
        <v>0</v>
      </c>
      <c r="DA123" s="105">
        <f t="shared" si="184"/>
        <v>0</v>
      </c>
      <c r="DB123" s="105">
        <f t="shared" si="185"/>
        <v>0</v>
      </c>
      <c r="DC123" s="105">
        <f t="shared" si="186"/>
        <v>0</v>
      </c>
      <c r="DD123" s="105">
        <f t="shared" si="187"/>
        <v>0</v>
      </c>
      <c r="DE123" s="105">
        <f t="shared" si="188"/>
        <v>0</v>
      </c>
      <c r="DF123" s="105">
        <f t="shared" si="189"/>
        <v>0</v>
      </c>
      <c r="DG123" s="105">
        <f t="shared" si="190"/>
        <v>0</v>
      </c>
      <c r="DH123" s="105">
        <f t="shared" si="191"/>
        <v>0</v>
      </c>
      <c r="DI123" s="105">
        <f t="shared" si="192"/>
        <v>0</v>
      </c>
      <c r="DJ123" s="105">
        <f t="shared" si="193"/>
        <v>0</v>
      </c>
      <c r="DK123" s="105">
        <f t="shared" si="194"/>
        <v>0</v>
      </c>
      <c r="DL123" s="105">
        <f t="shared" si="195"/>
        <v>0</v>
      </c>
      <c r="DM123" s="105">
        <f t="shared" si="196"/>
        <v>0</v>
      </c>
      <c r="DN123" s="105">
        <f t="shared" si="197"/>
        <v>0</v>
      </c>
      <c r="DO123" s="105">
        <f t="shared" si="198"/>
        <v>0</v>
      </c>
      <c r="DP123" s="105">
        <f t="shared" si="199"/>
        <v>0</v>
      </c>
      <c r="DQ123" s="105">
        <f t="shared" si="200"/>
        <v>0</v>
      </c>
      <c r="DR123" s="105">
        <f t="shared" si="201"/>
        <v>0</v>
      </c>
      <c r="DS123" s="105">
        <f t="shared" si="202"/>
        <v>0</v>
      </c>
    </row>
    <row r="124" spans="10:123" x14ac:dyDescent="0.3">
      <c r="J124" s="16" t="str">
        <f>'6. Patients'!C104</f>
        <v/>
      </c>
      <c r="K124" s="16"/>
      <c r="L124" s="208">
        <f t="shared" si="203"/>
        <v>0</v>
      </c>
      <c r="M124" s="208">
        <f t="shared" si="204"/>
        <v>0</v>
      </c>
      <c r="N124" s="208">
        <f t="shared" si="205"/>
        <v>0</v>
      </c>
      <c r="O124" s="208">
        <f t="shared" si="206"/>
        <v>0</v>
      </c>
      <c r="P124" s="208">
        <f t="shared" si="207"/>
        <v>0</v>
      </c>
      <c r="Q124" s="208">
        <f t="shared" si="208"/>
        <v>0</v>
      </c>
      <c r="R124" s="208">
        <f t="shared" si="209"/>
        <v>0</v>
      </c>
      <c r="S124" s="208">
        <f t="shared" si="210"/>
        <v>0</v>
      </c>
      <c r="T124" s="208">
        <f t="shared" si="211"/>
        <v>0</v>
      </c>
      <c r="U124" s="208">
        <f t="shared" si="212"/>
        <v>0</v>
      </c>
      <c r="V124" s="208">
        <f t="shared" si="213"/>
        <v>0</v>
      </c>
      <c r="W124" s="208">
        <f t="shared" si="214"/>
        <v>0</v>
      </c>
      <c r="X124" s="208">
        <f t="shared" si="215"/>
        <v>0</v>
      </c>
      <c r="Y124" s="208">
        <f t="shared" si="216"/>
        <v>0</v>
      </c>
      <c r="Z124" s="208">
        <f t="shared" si="217"/>
        <v>0</v>
      </c>
      <c r="AA124" s="208">
        <f t="shared" si="218"/>
        <v>0</v>
      </c>
      <c r="AB124" s="208">
        <f t="shared" si="219"/>
        <v>0</v>
      </c>
      <c r="AC124" s="208">
        <f t="shared" si="220"/>
        <v>0</v>
      </c>
      <c r="AD124" s="208">
        <f t="shared" si="221"/>
        <v>0</v>
      </c>
      <c r="AE124" s="208">
        <f t="shared" si="222"/>
        <v>0</v>
      </c>
      <c r="AF124" s="208">
        <f t="shared" si="223"/>
        <v>0</v>
      </c>
      <c r="AG124" s="208">
        <f t="shared" si="224"/>
        <v>0</v>
      </c>
      <c r="AH124" s="208">
        <f t="shared" si="225"/>
        <v>0</v>
      </c>
      <c r="AI124" s="208">
        <f t="shared" si="226"/>
        <v>0</v>
      </c>
      <c r="AJ124" s="208">
        <f t="shared" si="227"/>
        <v>0</v>
      </c>
      <c r="AK124" s="208">
        <f t="shared" si="228"/>
        <v>0</v>
      </c>
      <c r="AL124" s="208">
        <f t="shared" si="229"/>
        <v>0</v>
      </c>
      <c r="AM124" s="208">
        <f t="shared" si="230"/>
        <v>0</v>
      </c>
      <c r="AN124" s="208">
        <f t="shared" si="231"/>
        <v>0</v>
      </c>
      <c r="AO124" s="208">
        <f t="shared" si="232"/>
        <v>0</v>
      </c>
      <c r="AP124" s="208">
        <f t="shared" si="233"/>
        <v>0</v>
      </c>
      <c r="AQ124" s="208">
        <f t="shared" si="234"/>
        <v>0</v>
      </c>
      <c r="AR124" s="208">
        <f t="shared" si="235"/>
        <v>0</v>
      </c>
      <c r="AS124" s="208">
        <f t="shared" si="236"/>
        <v>0</v>
      </c>
      <c r="AT124" s="208">
        <f t="shared" si="237"/>
        <v>0</v>
      </c>
      <c r="AU124" s="208">
        <f t="shared" si="238"/>
        <v>0</v>
      </c>
      <c r="AW124" s="16" t="str">
        <f t="shared" si="165"/>
        <v/>
      </c>
      <c r="AX124" s="105">
        <f>-MIN(SUMPRODUCT(--($E$9:$E$28&lt;=AX$33),--($B$9:$B$28=$J$97),--($F$9:$F$28&gt;=AX$33),--($C$9:$C$28=$AW124),$H$9:$H$28,K$9:K$28),VLOOKUP($AW124,'6. Patients'!$C$78:$AQ$107,COLUMNS('6. Patients'!$C$9:$G$9),0))</f>
        <v>0</v>
      </c>
      <c r="AY124" s="105">
        <f>-MIN(SUMPRODUCT(--($E$9:$E$28&lt;=AY$33),--($B$9:$B$28=$J$97),--($F$9:$F$28&gt;=AY$33),--($C$9:$C$28=$AW124),$H$9:$H$28,L$9:L$28),VLOOKUP($AW124,'6. Patients'!$C$78:$AQ$107,COLUMNS('6. Patients'!$C$9:$G$9),0))</f>
        <v>0</v>
      </c>
      <c r="AZ124" s="105">
        <f>-MIN(SUMPRODUCT(--($E$9:$E$28&lt;=AZ$33),--($B$9:$B$28=$J$97),--($F$9:$F$28&gt;=AZ$33),--($C$9:$C$28=$AW124),$H$9:$H$28,M$9:M$28),VLOOKUP($AW124,'6. Patients'!$C$78:$AQ$107,COLUMNS('6. Patients'!$C$9:$G$9),0))</f>
        <v>0</v>
      </c>
      <c r="BA124" s="105">
        <f>-MIN(SUMPRODUCT(--($E$9:$E$28&lt;=BA$33),--($B$9:$B$28=$J$97),--($F$9:$F$28&gt;=BA$33),--($C$9:$C$28=$AW124),$H$9:$H$28,N$9:N$28),VLOOKUP($AW124,'6. Patients'!$C$78:$AQ$107,COLUMNS('6. Patients'!$C$9:$G$9),0))</f>
        <v>0</v>
      </c>
      <c r="BB124" s="105">
        <f>-MIN(SUMPRODUCT(--($E$9:$E$28&lt;=BB$33),--($B$9:$B$28=$J$97),--($F$9:$F$28&gt;=BB$33),--($C$9:$C$28=$AW124),$H$9:$H$28,O$9:O$28),VLOOKUP($AW124,'6. Patients'!$C$78:$AQ$107,COLUMNS('6. Patients'!$C$9:$G$9),0))</f>
        <v>0</v>
      </c>
      <c r="BC124" s="105">
        <f>-MIN(SUMPRODUCT(--($E$9:$E$28&lt;=BC$33),--($B$9:$B$28=$J$97),--($F$9:$F$28&gt;=BC$33),--($C$9:$C$28=$AW124),$H$9:$H$28,P$9:P$28),VLOOKUP($AW124,'6. Patients'!$C$78:$AQ$107,COLUMNS('6. Patients'!$C$9:$G$9),0))</f>
        <v>0</v>
      </c>
      <c r="BD124" s="105">
        <f>-MIN(SUMPRODUCT(--($E$9:$E$28&lt;=BD$33),--($B$9:$B$28=$J$97),--($F$9:$F$28&gt;=BD$33),--($C$9:$C$28=$AW124),$H$9:$H$28,Q$9:Q$28),VLOOKUP($AW124,'6. Patients'!$C$78:$AQ$107,COLUMNS('6. Patients'!$C$9:$G$9),0))</f>
        <v>0</v>
      </c>
      <c r="BE124" s="105">
        <f>-MIN(SUMPRODUCT(--($E$9:$E$28&lt;=BE$33),--($B$9:$B$28=$J$97),--($F$9:$F$28&gt;=BE$33),--($C$9:$C$28=$AW124),$H$9:$H$28,R$9:R$28),VLOOKUP($AW124,'6. Patients'!$C$78:$AQ$107,COLUMNS('6. Patients'!$C$9:$G$9),0))</f>
        <v>0</v>
      </c>
      <c r="BF124" s="105">
        <f>-MIN(SUMPRODUCT(--($E$9:$E$28&lt;=BF$33),--($B$9:$B$28=$J$97),--($F$9:$F$28&gt;=BF$33),--($C$9:$C$28=$AW124),$H$9:$H$28,S$9:S$28),VLOOKUP($AW124,'6. Patients'!$C$78:$AQ$107,COLUMNS('6. Patients'!$C$9:$G$9),0))</f>
        <v>0</v>
      </c>
      <c r="BG124" s="105">
        <f>-MIN(SUMPRODUCT(--($E$9:$E$28&lt;=BG$33),--($B$9:$B$28=$J$97),--($F$9:$F$28&gt;=BG$33),--($C$9:$C$28=$AW124),$H$9:$H$28,T$9:T$28),VLOOKUP($AW124,'6. Patients'!$C$78:$AQ$107,COLUMNS('6. Patients'!$C$9:$G$9),0))</f>
        <v>0</v>
      </c>
      <c r="BH124" s="105">
        <f>-MIN(SUMPRODUCT(--($E$9:$E$28&lt;=BH$33),--($B$9:$B$28=$J$97),--($F$9:$F$28&gt;=BH$33),--($C$9:$C$28=$AW124),$H$9:$H$28,U$9:U$28),VLOOKUP($AW124,'6. Patients'!$C$78:$AQ$107,COLUMNS('6. Patients'!$C$9:$G$9),0))</f>
        <v>0</v>
      </c>
      <c r="BI124" s="105">
        <f>-MIN(SUMPRODUCT(--($E$9:$E$28&lt;=BI$33),--($B$9:$B$28=$J$97),--($F$9:$F$28&gt;=BI$33),--($C$9:$C$28=$AW124),$H$9:$H$28,V$9:V$28),VLOOKUP($AW124,'6. Patients'!$C$78:$AQ$107,COLUMNS('6. Patients'!$C$9:$G$9),0))</f>
        <v>0</v>
      </c>
      <c r="BJ124" s="105">
        <f>-MIN(SUMPRODUCT(--($E$9:$E$28&lt;=BJ$33),--($B$9:$B$28=$J$97),--($F$9:$F$28&gt;=BJ$33),--($C$9:$C$28=$AW124),$H$9:$H$28,W$9:W$28),VLOOKUP($AW124,'6. Patients'!$C$78:$AQ$107,COLUMNS('6. Patients'!$C$9:$G$9),0))</f>
        <v>0</v>
      </c>
      <c r="BK124" s="105">
        <f>-MIN(SUMPRODUCT(--($E$9:$E$28&lt;=BK$33),--($B$9:$B$28=$J$97),--($F$9:$F$28&gt;=BK$33),--($C$9:$C$28=$AW124),$H$9:$H$28,X$9:X$28),VLOOKUP($AW124,'6. Patients'!$C$78:$AQ$107,COLUMNS('6. Patients'!$C$9:$G$9),0))</f>
        <v>0</v>
      </c>
      <c r="BL124" s="105">
        <f>-MIN(SUMPRODUCT(--($E$9:$E$28&lt;=BL$33),--($B$9:$B$28=$J$97),--($F$9:$F$28&gt;=BL$33),--($C$9:$C$28=$AW124),$H$9:$H$28,Y$9:Y$28),VLOOKUP($AW124,'6. Patients'!$C$78:$AQ$107,COLUMNS('6. Patients'!$C$9:$G$9),0))</f>
        <v>0</v>
      </c>
      <c r="BM124" s="105">
        <f>-MIN(SUMPRODUCT(--($E$9:$E$28&lt;=BM$33),--($B$9:$B$28=$J$97),--($F$9:$F$28&gt;=BM$33),--($C$9:$C$28=$AW124),$H$9:$H$28,Z$9:Z$28),VLOOKUP($AW124,'6. Patients'!$C$78:$AQ$107,COLUMNS('6. Patients'!$C$9:$G$9),0))</f>
        <v>0</v>
      </c>
      <c r="BN124" s="105">
        <f>-MIN(SUMPRODUCT(--($E$9:$E$28&lt;=BN$33),--($B$9:$B$28=$J$97),--($F$9:$F$28&gt;=BN$33),--($C$9:$C$28=$AW124),$H$9:$H$28,AA$9:AA$28),VLOOKUP($AW124,'6. Patients'!$C$78:$AQ$107,COLUMNS('6. Patients'!$C$9:$G$9),0))</f>
        <v>0</v>
      </c>
      <c r="BO124" s="105">
        <f>-MIN(SUMPRODUCT(--($E$9:$E$28&lt;=BO$33),--($B$9:$B$28=$J$97),--($F$9:$F$28&gt;=BO$33),--($C$9:$C$28=$AW124),$H$9:$H$28,AB$9:AB$28),VLOOKUP($AW124,'6. Patients'!$C$78:$AQ$107,COLUMNS('6. Patients'!$C$9:$G$9),0))</f>
        <v>0</v>
      </c>
      <c r="BP124" s="105">
        <f>-MIN(SUMPRODUCT(--($E$9:$E$28&lt;=BP$33),--($B$9:$B$28=$J$97),--($F$9:$F$28&gt;=BP$33),--($C$9:$C$28=$AW124),$H$9:$H$28,AC$9:AC$28),VLOOKUP($AW124,'6. Patients'!$C$78:$AQ$107,COLUMNS('6. Patients'!$C$9:$G$9),0))</f>
        <v>0</v>
      </c>
      <c r="BQ124" s="105">
        <f>-MIN(SUMPRODUCT(--($E$9:$E$28&lt;=BQ$33),--($B$9:$B$28=$J$97),--($F$9:$F$28&gt;=BQ$33),--($C$9:$C$28=$AW124),$H$9:$H$28,AD$9:AD$28),VLOOKUP($AW124,'6. Patients'!$C$78:$AQ$107,COLUMNS('6. Patients'!$C$9:$G$9),0))</f>
        <v>0</v>
      </c>
      <c r="BR124" s="105">
        <f>-MIN(SUMPRODUCT(--($E$9:$E$28&lt;=BR$33),--($B$9:$B$28=$J$97),--($F$9:$F$28&gt;=BR$33),--($C$9:$C$28=$AW124),$H$9:$H$28,AE$9:AE$28),VLOOKUP($AW124,'6. Patients'!$C$78:$AQ$107,COLUMNS('6. Patients'!$C$9:$G$9),0))</f>
        <v>0</v>
      </c>
      <c r="BS124" s="105">
        <f>-MIN(SUMPRODUCT(--($E$9:$E$28&lt;=BS$33),--($B$9:$B$28=$J$97),--($F$9:$F$28&gt;=BS$33),--($C$9:$C$28=$AW124),$H$9:$H$28,AF$9:AF$28),VLOOKUP($AW124,'6. Patients'!$C$78:$AQ$107,COLUMNS('6. Patients'!$C$9:$G$9),0))</f>
        <v>0</v>
      </c>
      <c r="BT124" s="105">
        <f>-MIN(SUMPRODUCT(--($E$9:$E$28&lt;=BT$33),--($B$9:$B$28=$J$97),--($F$9:$F$28&gt;=BT$33),--($C$9:$C$28=$AW124),$H$9:$H$28,AG$9:AG$28),VLOOKUP($AW124,'6. Patients'!$C$78:$AQ$107,COLUMNS('6. Patients'!$C$9:$G$9),0))</f>
        <v>0</v>
      </c>
      <c r="BU124" s="105">
        <f>-MIN(SUMPRODUCT(--($E$9:$E$28&lt;=BU$33),--($B$9:$B$28=$J$97),--($F$9:$F$28&gt;=BU$33),--($C$9:$C$28=$AW124),$H$9:$H$28,AH$9:AH$28),VLOOKUP($AW124,'6. Patients'!$C$78:$AQ$107,COLUMNS('6. Patients'!$C$9:$G$9),0))</f>
        <v>0</v>
      </c>
      <c r="BV124" s="105">
        <f>-MIN(SUMPRODUCT(--($E$9:$E$28&lt;=BV$33),--($B$9:$B$28=$J$97),--($F$9:$F$28&gt;=BV$33),--($C$9:$C$28=$AW124),$H$9:$H$28,AI$9:AI$28),VLOOKUP($AW124,'6. Patients'!$C$78:$AQ$107,COLUMNS('6. Patients'!$C$9:$G$9),0))</f>
        <v>0</v>
      </c>
      <c r="BW124" s="105">
        <f>-MIN(SUMPRODUCT(--($E$9:$E$28&lt;=BW$33),--($B$9:$B$28=$J$97),--($F$9:$F$28&gt;=BW$33),--($C$9:$C$28=$AW124),$H$9:$H$28,AJ$9:AJ$28),VLOOKUP($AW124,'6. Patients'!$C$78:$AQ$107,COLUMNS('6. Patients'!$C$9:$G$9),0))</f>
        <v>0</v>
      </c>
      <c r="BX124" s="105">
        <f>-MIN(SUMPRODUCT(--($E$9:$E$28&lt;=BX$33),--($B$9:$B$28=$J$97),--($F$9:$F$28&gt;=BX$33),--($C$9:$C$28=$AW124),$H$9:$H$28,AK$9:AK$28),VLOOKUP($AW124,'6. Patients'!$C$78:$AQ$107,COLUMNS('6. Patients'!$C$9:$G$9),0))</f>
        <v>0</v>
      </c>
      <c r="BY124" s="105">
        <f>-MIN(SUMPRODUCT(--($E$9:$E$28&lt;=BY$33),--($B$9:$B$28=$J$97),--($F$9:$F$28&gt;=BY$33),--($C$9:$C$28=$AW124),$H$9:$H$28,AL$9:AL$28),VLOOKUP($AW124,'6. Patients'!$C$78:$AQ$107,COLUMNS('6. Patients'!$C$9:$G$9),0))</f>
        <v>0</v>
      </c>
      <c r="BZ124" s="105">
        <f>-MIN(SUMPRODUCT(--($E$9:$E$28&lt;=BZ$33),--($B$9:$B$28=$J$97),--($F$9:$F$28&gt;=BZ$33),--($C$9:$C$28=$AW124),$H$9:$H$28,AM$9:AM$28),VLOOKUP($AW124,'6. Patients'!$C$78:$AQ$107,COLUMNS('6. Patients'!$C$9:$G$9),0))</f>
        <v>0</v>
      </c>
      <c r="CA124" s="105">
        <f>-MIN(SUMPRODUCT(--($E$9:$E$28&lt;=CA$33),--($B$9:$B$28=$J$97),--($F$9:$F$28&gt;=CA$33),--($C$9:$C$28=$AW124),$H$9:$H$28,AN$9:AN$28),VLOOKUP($AW124,'6. Patients'!$C$78:$AQ$107,COLUMNS('6. Patients'!$C$9:$G$9),0))</f>
        <v>0</v>
      </c>
      <c r="CB124" s="105">
        <f>-MIN(SUMPRODUCT(--($E$9:$E$28&lt;=CB$33),--($B$9:$B$28=$J$97),--($F$9:$F$28&gt;=CB$33),--($C$9:$C$28=$AW124),$H$9:$H$28,AO$9:AO$28),VLOOKUP($AW124,'6. Patients'!$C$78:$AQ$107,COLUMNS('6. Patients'!$C$9:$G$9),0))</f>
        <v>0</v>
      </c>
      <c r="CC124" s="105">
        <f>-MIN(SUMPRODUCT(--($E$9:$E$28&lt;=CC$33),--($B$9:$B$28=$J$97),--($F$9:$F$28&gt;=CC$33),--($C$9:$C$28=$AW124),$H$9:$H$28,AP$9:AP$28),VLOOKUP($AW124,'6. Patients'!$C$78:$AQ$107,COLUMNS('6. Patients'!$C$9:$G$9),0))</f>
        <v>0</v>
      </c>
      <c r="CD124" s="105">
        <f>-MIN(SUMPRODUCT(--($E$9:$E$28&lt;=CD$33),--($B$9:$B$28=$J$97),--($F$9:$F$28&gt;=CD$33),--($C$9:$C$28=$AW124),$H$9:$H$28,AQ$9:AQ$28),VLOOKUP($AW124,'6. Patients'!$C$78:$AQ$107,COLUMNS('6. Patients'!$C$9:$G$9),0))</f>
        <v>0</v>
      </c>
      <c r="CE124" s="105">
        <f>-MIN(SUMPRODUCT(--($E$9:$E$28&lt;=CE$33),--($B$9:$B$28=$J$97),--($F$9:$F$28&gt;=CE$33),--($C$9:$C$28=$AW124),$H$9:$H$28,AR$9:AR$28),VLOOKUP($AW124,'6. Patients'!$C$78:$AQ$107,COLUMNS('6. Patients'!$C$9:$G$9),0))</f>
        <v>0</v>
      </c>
      <c r="CF124" s="105">
        <f>-MIN(SUMPRODUCT(--($E$9:$E$28&lt;=CF$33),--($B$9:$B$28=$J$97),--($F$9:$F$28&gt;=CF$33),--($C$9:$C$28=$AW124),$H$9:$H$28,AS$9:AS$28),VLOOKUP($AW124,'6. Patients'!$C$78:$AQ$107,COLUMNS('6. Patients'!$C$9:$G$9),0))</f>
        <v>0</v>
      </c>
      <c r="CG124" s="105">
        <f>-MIN(SUMPRODUCT(--($E$9:$E$28&lt;=CG$33),--($B$9:$B$28=$J$97),--($F$9:$F$28&gt;=CG$33),--($C$9:$C$28=$AW124),$H$9:$H$28,AT$9:AT$28),VLOOKUP($AW124,'6. Patients'!$C$78:$AQ$107,COLUMNS('6. Patients'!$C$9:$G$9),0))</f>
        <v>0</v>
      </c>
      <c r="CI124" s="16" t="str">
        <f t="shared" si="166"/>
        <v/>
      </c>
      <c r="CJ124" s="105">
        <f t="shared" si="167"/>
        <v>0</v>
      </c>
      <c r="CK124" s="105">
        <f t="shared" si="168"/>
        <v>0</v>
      </c>
      <c r="CL124" s="105">
        <f t="shared" si="169"/>
        <v>0</v>
      </c>
      <c r="CM124" s="105">
        <f t="shared" si="170"/>
        <v>0</v>
      </c>
      <c r="CN124" s="105">
        <f t="shared" si="171"/>
        <v>0</v>
      </c>
      <c r="CO124" s="105">
        <f t="shared" si="172"/>
        <v>0</v>
      </c>
      <c r="CP124" s="105">
        <f t="shared" si="173"/>
        <v>0</v>
      </c>
      <c r="CQ124" s="105">
        <f t="shared" si="174"/>
        <v>0</v>
      </c>
      <c r="CR124" s="105">
        <f t="shared" si="175"/>
        <v>0</v>
      </c>
      <c r="CS124" s="105">
        <f t="shared" si="176"/>
        <v>0</v>
      </c>
      <c r="CT124" s="105">
        <f t="shared" si="177"/>
        <v>0</v>
      </c>
      <c r="CU124" s="105">
        <f t="shared" si="178"/>
        <v>0</v>
      </c>
      <c r="CV124" s="105">
        <f t="shared" si="179"/>
        <v>0</v>
      </c>
      <c r="CW124" s="105">
        <f t="shared" si="180"/>
        <v>0</v>
      </c>
      <c r="CX124" s="105">
        <f t="shared" si="181"/>
        <v>0</v>
      </c>
      <c r="CY124" s="105">
        <f t="shared" si="182"/>
        <v>0</v>
      </c>
      <c r="CZ124" s="105">
        <f t="shared" si="183"/>
        <v>0</v>
      </c>
      <c r="DA124" s="105">
        <f t="shared" si="184"/>
        <v>0</v>
      </c>
      <c r="DB124" s="105">
        <f t="shared" si="185"/>
        <v>0</v>
      </c>
      <c r="DC124" s="105">
        <f t="shared" si="186"/>
        <v>0</v>
      </c>
      <c r="DD124" s="105">
        <f t="shared" si="187"/>
        <v>0</v>
      </c>
      <c r="DE124" s="105">
        <f t="shared" si="188"/>
        <v>0</v>
      </c>
      <c r="DF124" s="105">
        <f t="shared" si="189"/>
        <v>0</v>
      </c>
      <c r="DG124" s="105">
        <f t="shared" si="190"/>
        <v>0</v>
      </c>
      <c r="DH124" s="105">
        <f t="shared" si="191"/>
        <v>0</v>
      </c>
      <c r="DI124" s="105">
        <f t="shared" si="192"/>
        <v>0</v>
      </c>
      <c r="DJ124" s="105">
        <f t="shared" si="193"/>
        <v>0</v>
      </c>
      <c r="DK124" s="105">
        <f t="shared" si="194"/>
        <v>0</v>
      </c>
      <c r="DL124" s="105">
        <f t="shared" si="195"/>
        <v>0</v>
      </c>
      <c r="DM124" s="105">
        <f t="shared" si="196"/>
        <v>0</v>
      </c>
      <c r="DN124" s="105">
        <f t="shared" si="197"/>
        <v>0</v>
      </c>
      <c r="DO124" s="105">
        <f t="shared" si="198"/>
        <v>0</v>
      </c>
      <c r="DP124" s="105">
        <f t="shared" si="199"/>
        <v>0</v>
      </c>
      <c r="DQ124" s="105">
        <f t="shared" si="200"/>
        <v>0</v>
      </c>
      <c r="DR124" s="105">
        <f t="shared" si="201"/>
        <v>0</v>
      </c>
      <c r="DS124" s="105">
        <f t="shared" si="202"/>
        <v>0</v>
      </c>
    </row>
    <row r="125" spans="10:123" x14ac:dyDescent="0.3">
      <c r="J125" s="16" t="str">
        <f>'6. Patients'!C105</f>
        <v/>
      </c>
      <c r="K125" s="16"/>
      <c r="L125" s="208">
        <f t="shared" si="203"/>
        <v>0</v>
      </c>
      <c r="M125" s="208">
        <f t="shared" si="204"/>
        <v>0</v>
      </c>
      <c r="N125" s="208">
        <f t="shared" si="205"/>
        <v>0</v>
      </c>
      <c r="O125" s="208">
        <f t="shared" si="206"/>
        <v>0</v>
      </c>
      <c r="P125" s="208">
        <f t="shared" si="207"/>
        <v>0</v>
      </c>
      <c r="Q125" s="208">
        <f t="shared" si="208"/>
        <v>0</v>
      </c>
      <c r="R125" s="208">
        <f t="shared" si="209"/>
        <v>0</v>
      </c>
      <c r="S125" s="208">
        <f t="shared" si="210"/>
        <v>0</v>
      </c>
      <c r="T125" s="208">
        <f t="shared" si="211"/>
        <v>0</v>
      </c>
      <c r="U125" s="208">
        <f t="shared" si="212"/>
        <v>0</v>
      </c>
      <c r="V125" s="208">
        <f t="shared" si="213"/>
        <v>0</v>
      </c>
      <c r="W125" s="208">
        <f t="shared" si="214"/>
        <v>0</v>
      </c>
      <c r="X125" s="208">
        <f t="shared" si="215"/>
        <v>0</v>
      </c>
      <c r="Y125" s="208">
        <f t="shared" si="216"/>
        <v>0</v>
      </c>
      <c r="Z125" s="208">
        <f t="shared" si="217"/>
        <v>0</v>
      </c>
      <c r="AA125" s="208">
        <f t="shared" si="218"/>
        <v>0</v>
      </c>
      <c r="AB125" s="208">
        <f t="shared" si="219"/>
        <v>0</v>
      </c>
      <c r="AC125" s="208">
        <f t="shared" si="220"/>
        <v>0</v>
      </c>
      <c r="AD125" s="208">
        <f t="shared" si="221"/>
        <v>0</v>
      </c>
      <c r="AE125" s="208">
        <f t="shared" si="222"/>
        <v>0</v>
      </c>
      <c r="AF125" s="208">
        <f t="shared" si="223"/>
        <v>0</v>
      </c>
      <c r="AG125" s="208">
        <f t="shared" si="224"/>
        <v>0</v>
      </c>
      <c r="AH125" s="208">
        <f t="shared" si="225"/>
        <v>0</v>
      </c>
      <c r="AI125" s="208">
        <f t="shared" si="226"/>
        <v>0</v>
      </c>
      <c r="AJ125" s="208">
        <f t="shared" si="227"/>
        <v>0</v>
      </c>
      <c r="AK125" s="208">
        <f t="shared" si="228"/>
        <v>0</v>
      </c>
      <c r="AL125" s="208">
        <f t="shared" si="229"/>
        <v>0</v>
      </c>
      <c r="AM125" s="208">
        <f t="shared" si="230"/>
        <v>0</v>
      </c>
      <c r="AN125" s="208">
        <f t="shared" si="231"/>
        <v>0</v>
      </c>
      <c r="AO125" s="208">
        <f t="shared" si="232"/>
        <v>0</v>
      </c>
      <c r="AP125" s="208">
        <f t="shared" si="233"/>
        <v>0</v>
      </c>
      <c r="AQ125" s="208">
        <f t="shared" si="234"/>
        <v>0</v>
      </c>
      <c r="AR125" s="208">
        <f t="shared" si="235"/>
        <v>0</v>
      </c>
      <c r="AS125" s="208">
        <f t="shared" si="236"/>
        <v>0</v>
      </c>
      <c r="AT125" s="208">
        <f t="shared" si="237"/>
        <v>0</v>
      </c>
      <c r="AU125" s="208">
        <f t="shared" si="238"/>
        <v>0</v>
      </c>
      <c r="AW125" s="16" t="str">
        <f t="shared" si="165"/>
        <v/>
      </c>
      <c r="AX125" s="105">
        <f>-MIN(SUMPRODUCT(--($E$9:$E$28&lt;=AX$33),--($B$9:$B$28=$J$97),--($F$9:$F$28&gt;=AX$33),--($C$9:$C$28=$AW125),$H$9:$H$28,K$9:K$28),VLOOKUP($AW125,'6. Patients'!$C$78:$AQ$107,COLUMNS('6. Patients'!$C$9:$G$9),0))</f>
        <v>0</v>
      </c>
      <c r="AY125" s="105">
        <f>-MIN(SUMPRODUCT(--($E$9:$E$28&lt;=AY$33),--($B$9:$B$28=$J$97),--($F$9:$F$28&gt;=AY$33),--($C$9:$C$28=$AW125),$H$9:$H$28,L$9:L$28),VLOOKUP($AW125,'6. Patients'!$C$78:$AQ$107,COLUMNS('6. Patients'!$C$9:$G$9),0))</f>
        <v>0</v>
      </c>
      <c r="AZ125" s="105">
        <f>-MIN(SUMPRODUCT(--($E$9:$E$28&lt;=AZ$33),--($B$9:$B$28=$J$97),--($F$9:$F$28&gt;=AZ$33),--($C$9:$C$28=$AW125),$H$9:$H$28,M$9:M$28),VLOOKUP($AW125,'6. Patients'!$C$78:$AQ$107,COLUMNS('6. Patients'!$C$9:$G$9),0))</f>
        <v>0</v>
      </c>
      <c r="BA125" s="105">
        <f>-MIN(SUMPRODUCT(--($E$9:$E$28&lt;=BA$33),--($B$9:$B$28=$J$97),--($F$9:$F$28&gt;=BA$33),--($C$9:$C$28=$AW125),$H$9:$H$28,N$9:N$28),VLOOKUP($AW125,'6. Patients'!$C$78:$AQ$107,COLUMNS('6. Patients'!$C$9:$G$9),0))</f>
        <v>0</v>
      </c>
      <c r="BB125" s="105">
        <f>-MIN(SUMPRODUCT(--($E$9:$E$28&lt;=BB$33),--($B$9:$B$28=$J$97),--($F$9:$F$28&gt;=BB$33),--($C$9:$C$28=$AW125),$H$9:$H$28,O$9:O$28),VLOOKUP($AW125,'6. Patients'!$C$78:$AQ$107,COLUMNS('6. Patients'!$C$9:$G$9),0))</f>
        <v>0</v>
      </c>
      <c r="BC125" s="105">
        <f>-MIN(SUMPRODUCT(--($E$9:$E$28&lt;=BC$33),--($B$9:$B$28=$J$97),--($F$9:$F$28&gt;=BC$33),--($C$9:$C$28=$AW125),$H$9:$H$28,P$9:P$28),VLOOKUP($AW125,'6. Patients'!$C$78:$AQ$107,COLUMNS('6. Patients'!$C$9:$G$9),0))</f>
        <v>0</v>
      </c>
      <c r="BD125" s="105">
        <f>-MIN(SUMPRODUCT(--($E$9:$E$28&lt;=BD$33),--($B$9:$B$28=$J$97),--($F$9:$F$28&gt;=BD$33),--($C$9:$C$28=$AW125),$H$9:$H$28,Q$9:Q$28),VLOOKUP($AW125,'6. Patients'!$C$78:$AQ$107,COLUMNS('6. Patients'!$C$9:$G$9),0))</f>
        <v>0</v>
      </c>
      <c r="BE125" s="105">
        <f>-MIN(SUMPRODUCT(--($E$9:$E$28&lt;=BE$33),--($B$9:$B$28=$J$97),--($F$9:$F$28&gt;=BE$33),--($C$9:$C$28=$AW125),$H$9:$H$28,R$9:R$28),VLOOKUP($AW125,'6. Patients'!$C$78:$AQ$107,COLUMNS('6. Patients'!$C$9:$G$9),0))</f>
        <v>0</v>
      </c>
      <c r="BF125" s="105">
        <f>-MIN(SUMPRODUCT(--($E$9:$E$28&lt;=BF$33),--($B$9:$B$28=$J$97),--($F$9:$F$28&gt;=BF$33),--($C$9:$C$28=$AW125),$H$9:$H$28,S$9:S$28),VLOOKUP($AW125,'6. Patients'!$C$78:$AQ$107,COLUMNS('6. Patients'!$C$9:$G$9),0))</f>
        <v>0</v>
      </c>
      <c r="BG125" s="105">
        <f>-MIN(SUMPRODUCT(--($E$9:$E$28&lt;=BG$33),--($B$9:$B$28=$J$97),--($F$9:$F$28&gt;=BG$33),--($C$9:$C$28=$AW125),$H$9:$H$28,T$9:T$28),VLOOKUP($AW125,'6. Patients'!$C$78:$AQ$107,COLUMNS('6. Patients'!$C$9:$G$9),0))</f>
        <v>0</v>
      </c>
      <c r="BH125" s="105">
        <f>-MIN(SUMPRODUCT(--($E$9:$E$28&lt;=BH$33),--($B$9:$B$28=$J$97),--($F$9:$F$28&gt;=BH$33),--($C$9:$C$28=$AW125),$H$9:$H$28,U$9:U$28),VLOOKUP($AW125,'6. Patients'!$C$78:$AQ$107,COLUMNS('6. Patients'!$C$9:$G$9),0))</f>
        <v>0</v>
      </c>
      <c r="BI125" s="105">
        <f>-MIN(SUMPRODUCT(--($E$9:$E$28&lt;=BI$33),--($B$9:$B$28=$J$97),--($F$9:$F$28&gt;=BI$33),--($C$9:$C$28=$AW125),$H$9:$H$28,V$9:V$28),VLOOKUP($AW125,'6. Patients'!$C$78:$AQ$107,COLUMNS('6. Patients'!$C$9:$G$9),0))</f>
        <v>0</v>
      </c>
      <c r="BJ125" s="105">
        <f>-MIN(SUMPRODUCT(--($E$9:$E$28&lt;=BJ$33),--($B$9:$B$28=$J$97),--($F$9:$F$28&gt;=BJ$33),--($C$9:$C$28=$AW125),$H$9:$H$28,W$9:W$28),VLOOKUP($AW125,'6. Patients'!$C$78:$AQ$107,COLUMNS('6. Patients'!$C$9:$G$9),0))</f>
        <v>0</v>
      </c>
      <c r="BK125" s="105">
        <f>-MIN(SUMPRODUCT(--($E$9:$E$28&lt;=BK$33),--($B$9:$B$28=$J$97),--($F$9:$F$28&gt;=BK$33),--($C$9:$C$28=$AW125),$H$9:$H$28,X$9:X$28),VLOOKUP($AW125,'6. Patients'!$C$78:$AQ$107,COLUMNS('6. Patients'!$C$9:$G$9),0))</f>
        <v>0</v>
      </c>
      <c r="BL125" s="105">
        <f>-MIN(SUMPRODUCT(--($E$9:$E$28&lt;=BL$33),--($B$9:$B$28=$J$97),--($F$9:$F$28&gt;=BL$33),--($C$9:$C$28=$AW125),$H$9:$H$28,Y$9:Y$28),VLOOKUP($AW125,'6. Patients'!$C$78:$AQ$107,COLUMNS('6. Patients'!$C$9:$G$9),0))</f>
        <v>0</v>
      </c>
      <c r="BM125" s="105">
        <f>-MIN(SUMPRODUCT(--($E$9:$E$28&lt;=BM$33),--($B$9:$B$28=$J$97),--($F$9:$F$28&gt;=BM$33),--($C$9:$C$28=$AW125),$H$9:$H$28,Z$9:Z$28),VLOOKUP($AW125,'6. Patients'!$C$78:$AQ$107,COLUMNS('6. Patients'!$C$9:$G$9),0))</f>
        <v>0</v>
      </c>
      <c r="BN125" s="105">
        <f>-MIN(SUMPRODUCT(--($E$9:$E$28&lt;=BN$33),--($B$9:$B$28=$J$97),--($F$9:$F$28&gt;=BN$33),--($C$9:$C$28=$AW125),$H$9:$H$28,AA$9:AA$28),VLOOKUP($AW125,'6. Patients'!$C$78:$AQ$107,COLUMNS('6. Patients'!$C$9:$G$9),0))</f>
        <v>0</v>
      </c>
      <c r="BO125" s="105">
        <f>-MIN(SUMPRODUCT(--($E$9:$E$28&lt;=BO$33),--($B$9:$B$28=$J$97),--($F$9:$F$28&gt;=BO$33),--($C$9:$C$28=$AW125),$H$9:$H$28,AB$9:AB$28),VLOOKUP($AW125,'6. Patients'!$C$78:$AQ$107,COLUMNS('6. Patients'!$C$9:$G$9),0))</f>
        <v>0</v>
      </c>
      <c r="BP125" s="105">
        <f>-MIN(SUMPRODUCT(--($E$9:$E$28&lt;=BP$33),--($B$9:$B$28=$J$97),--($F$9:$F$28&gt;=BP$33),--($C$9:$C$28=$AW125),$H$9:$H$28,AC$9:AC$28),VLOOKUP($AW125,'6. Patients'!$C$78:$AQ$107,COLUMNS('6. Patients'!$C$9:$G$9),0))</f>
        <v>0</v>
      </c>
      <c r="BQ125" s="105">
        <f>-MIN(SUMPRODUCT(--($E$9:$E$28&lt;=BQ$33),--($B$9:$B$28=$J$97),--($F$9:$F$28&gt;=BQ$33),--($C$9:$C$28=$AW125),$H$9:$H$28,AD$9:AD$28),VLOOKUP($AW125,'6. Patients'!$C$78:$AQ$107,COLUMNS('6. Patients'!$C$9:$G$9),0))</f>
        <v>0</v>
      </c>
      <c r="BR125" s="105">
        <f>-MIN(SUMPRODUCT(--($E$9:$E$28&lt;=BR$33),--($B$9:$B$28=$J$97),--($F$9:$F$28&gt;=BR$33),--($C$9:$C$28=$AW125),$H$9:$H$28,AE$9:AE$28),VLOOKUP($AW125,'6. Patients'!$C$78:$AQ$107,COLUMNS('6. Patients'!$C$9:$G$9),0))</f>
        <v>0</v>
      </c>
      <c r="BS125" s="105">
        <f>-MIN(SUMPRODUCT(--($E$9:$E$28&lt;=BS$33),--($B$9:$B$28=$J$97),--($F$9:$F$28&gt;=BS$33),--($C$9:$C$28=$AW125),$H$9:$H$28,AF$9:AF$28),VLOOKUP($AW125,'6. Patients'!$C$78:$AQ$107,COLUMNS('6. Patients'!$C$9:$G$9),0))</f>
        <v>0</v>
      </c>
      <c r="BT125" s="105">
        <f>-MIN(SUMPRODUCT(--($E$9:$E$28&lt;=BT$33),--($B$9:$B$28=$J$97),--($F$9:$F$28&gt;=BT$33),--($C$9:$C$28=$AW125),$H$9:$H$28,AG$9:AG$28),VLOOKUP($AW125,'6. Patients'!$C$78:$AQ$107,COLUMNS('6. Patients'!$C$9:$G$9),0))</f>
        <v>0</v>
      </c>
      <c r="BU125" s="105">
        <f>-MIN(SUMPRODUCT(--($E$9:$E$28&lt;=BU$33),--($B$9:$B$28=$J$97),--($F$9:$F$28&gt;=BU$33),--($C$9:$C$28=$AW125),$H$9:$H$28,AH$9:AH$28),VLOOKUP($AW125,'6. Patients'!$C$78:$AQ$107,COLUMNS('6. Patients'!$C$9:$G$9),0))</f>
        <v>0</v>
      </c>
      <c r="BV125" s="105">
        <f>-MIN(SUMPRODUCT(--($E$9:$E$28&lt;=BV$33),--($B$9:$B$28=$J$97),--($F$9:$F$28&gt;=BV$33),--($C$9:$C$28=$AW125),$H$9:$H$28,AI$9:AI$28),VLOOKUP($AW125,'6. Patients'!$C$78:$AQ$107,COLUMNS('6. Patients'!$C$9:$G$9),0))</f>
        <v>0</v>
      </c>
      <c r="BW125" s="105">
        <f>-MIN(SUMPRODUCT(--($E$9:$E$28&lt;=BW$33),--($B$9:$B$28=$J$97),--($F$9:$F$28&gt;=BW$33),--($C$9:$C$28=$AW125),$H$9:$H$28,AJ$9:AJ$28),VLOOKUP($AW125,'6. Patients'!$C$78:$AQ$107,COLUMNS('6. Patients'!$C$9:$G$9),0))</f>
        <v>0</v>
      </c>
      <c r="BX125" s="105">
        <f>-MIN(SUMPRODUCT(--($E$9:$E$28&lt;=BX$33),--($B$9:$B$28=$J$97),--($F$9:$F$28&gt;=BX$33),--($C$9:$C$28=$AW125),$H$9:$H$28,AK$9:AK$28),VLOOKUP($AW125,'6. Patients'!$C$78:$AQ$107,COLUMNS('6. Patients'!$C$9:$G$9),0))</f>
        <v>0</v>
      </c>
      <c r="BY125" s="105">
        <f>-MIN(SUMPRODUCT(--($E$9:$E$28&lt;=BY$33),--($B$9:$B$28=$J$97),--($F$9:$F$28&gt;=BY$33),--($C$9:$C$28=$AW125),$H$9:$H$28,AL$9:AL$28),VLOOKUP($AW125,'6. Patients'!$C$78:$AQ$107,COLUMNS('6. Patients'!$C$9:$G$9),0))</f>
        <v>0</v>
      </c>
      <c r="BZ125" s="105">
        <f>-MIN(SUMPRODUCT(--($E$9:$E$28&lt;=BZ$33),--($B$9:$B$28=$J$97),--($F$9:$F$28&gt;=BZ$33),--($C$9:$C$28=$AW125),$H$9:$H$28,AM$9:AM$28),VLOOKUP($AW125,'6. Patients'!$C$78:$AQ$107,COLUMNS('6. Patients'!$C$9:$G$9),0))</f>
        <v>0</v>
      </c>
      <c r="CA125" s="105">
        <f>-MIN(SUMPRODUCT(--($E$9:$E$28&lt;=CA$33),--($B$9:$B$28=$J$97),--($F$9:$F$28&gt;=CA$33),--($C$9:$C$28=$AW125),$H$9:$H$28,AN$9:AN$28),VLOOKUP($AW125,'6. Patients'!$C$78:$AQ$107,COLUMNS('6. Patients'!$C$9:$G$9),0))</f>
        <v>0</v>
      </c>
      <c r="CB125" s="105">
        <f>-MIN(SUMPRODUCT(--($E$9:$E$28&lt;=CB$33),--($B$9:$B$28=$J$97),--($F$9:$F$28&gt;=CB$33),--($C$9:$C$28=$AW125),$H$9:$H$28,AO$9:AO$28),VLOOKUP($AW125,'6. Patients'!$C$78:$AQ$107,COLUMNS('6. Patients'!$C$9:$G$9),0))</f>
        <v>0</v>
      </c>
      <c r="CC125" s="105">
        <f>-MIN(SUMPRODUCT(--($E$9:$E$28&lt;=CC$33),--($B$9:$B$28=$J$97),--($F$9:$F$28&gt;=CC$33),--($C$9:$C$28=$AW125),$H$9:$H$28,AP$9:AP$28),VLOOKUP($AW125,'6. Patients'!$C$78:$AQ$107,COLUMNS('6. Patients'!$C$9:$G$9),0))</f>
        <v>0</v>
      </c>
      <c r="CD125" s="105">
        <f>-MIN(SUMPRODUCT(--($E$9:$E$28&lt;=CD$33),--($B$9:$B$28=$J$97),--($F$9:$F$28&gt;=CD$33),--($C$9:$C$28=$AW125),$H$9:$H$28,AQ$9:AQ$28),VLOOKUP($AW125,'6. Patients'!$C$78:$AQ$107,COLUMNS('6. Patients'!$C$9:$G$9),0))</f>
        <v>0</v>
      </c>
      <c r="CE125" s="105">
        <f>-MIN(SUMPRODUCT(--($E$9:$E$28&lt;=CE$33),--($B$9:$B$28=$J$97),--($F$9:$F$28&gt;=CE$33),--($C$9:$C$28=$AW125),$H$9:$H$28,AR$9:AR$28),VLOOKUP($AW125,'6. Patients'!$C$78:$AQ$107,COLUMNS('6. Patients'!$C$9:$G$9),0))</f>
        <v>0</v>
      </c>
      <c r="CF125" s="105">
        <f>-MIN(SUMPRODUCT(--($E$9:$E$28&lt;=CF$33),--($B$9:$B$28=$J$97),--($F$9:$F$28&gt;=CF$33),--($C$9:$C$28=$AW125),$H$9:$H$28,AS$9:AS$28),VLOOKUP($AW125,'6. Patients'!$C$78:$AQ$107,COLUMNS('6. Patients'!$C$9:$G$9),0))</f>
        <v>0</v>
      </c>
      <c r="CG125" s="105">
        <f>-MIN(SUMPRODUCT(--($E$9:$E$28&lt;=CG$33),--($B$9:$B$28=$J$97),--($F$9:$F$28&gt;=CG$33),--($C$9:$C$28=$AW125),$H$9:$H$28,AT$9:AT$28),VLOOKUP($AW125,'6. Patients'!$C$78:$AQ$107,COLUMNS('6. Patients'!$C$9:$G$9),0))</f>
        <v>0</v>
      </c>
      <c r="CI125" s="16" t="str">
        <f t="shared" si="166"/>
        <v/>
      </c>
      <c r="CJ125" s="105">
        <f t="shared" si="167"/>
        <v>0</v>
      </c>
      <c r="CK125" s="105">
        <f t="shared" si="168"/>
        <v>0</v>
      </c>
      <c r="CL125" s="105">
        <f t="shared" si="169"/>
        <v>0</v>
      </c>
      <c r="CM125" s="105">
        <f t="shared" si="170"/>
        <v>0</v>
      </c>
      <c r="CN125" s="105">
        <f t="shared" si="171"/>
        <v>0</v>
      </c>
      <c r="CO125" s="105">
        <f t="shared" si="172"/>
        <v>0</v>
      </c>
      <c r="CP125" s="105">
        <f t="shared" si="173"/>
        <v>0</v>
      </c>
      <c r="CQ125" s="105">
        <f t="shared" si="174"/>
        <v>0</v>
      </c>
      <c r="CR125" s="105">
        <f t="shared" si="175"/>
        <v>0</v>
      </c>
      <c r="CS125" s="105">
        <f t="shared" si="176"/>
        <v>0</v>
      </c>
      <c r="CT125" s="105">
        <f t="shared" si="177"/>
        <v>0</v>
      </c>
      <c r="CU125" s="105">
        <f t="shared" si="178"/>
        <v>0</v>
      </c>
      <c r="CV125" s="105">
        <f t="shared" si="179"/>
        <v>0</v>
      </c>
      <c r="CW125" s="105">
        <f t="shared" si="180"/>
        <v>0</v>
      </c>
      <c r="CX125" s="105">
        <f t="shared" si="181"/>
        <v>0</v>
      </c>
      <c r="CY125" s="105">
        <f t="shared" si="182"/>
        <v>0</v>
      </c>
      <c r="CZ125" s="105">
        <f t="shared" si="183"/>
        <v>0</v>
      </c>
      <c r="DA125" s="105">
        <f t="shared" si="184"/>
        <v>0</v>
      </c>
      <c r="DB125" s="105">
        <f t="shared" si="185"/>
        <v>0</v>
      </c>
      <c r="DC125" s="105">
        <f t="shared" si="186"/>
        <v>0</v>
      </c>
      <c r="DD125" s="105">
        <f t="shared" si="187"/>
        <v>0</v>
      </c>
      <c r="DE125" s="105">
        <f t="shared" si="188"/>
        <v>0</v>
      </c>
      <c r="DF125" s="105">
        <f t="shared" si="189"/>
        <v>0</v>
      </c>
      <c r="DG125" s="105">
        <f t="shared" si="190"/>
        <v>0</v>
      </c>
      <c r="DH125" s="105">
        <f t="shared" si="191"/>
        <v>0</v>
      </c>
      <c r="DI125" s="105">
        <f t="shared" si="192"/>
        <v>0</v>
      </c>
      <c r="DJ125" s="105">
        <f t="shared" si="193"/>
        <v>0</v>
      </c>
      <c r="DK125" s="105">
        <f t="shared" si="194"/>
        <v>0</v>
      </c>
      <c r="DL125" s="105">
        <f t="shared" si="195"/>
        <v>0</v>
      </c>
      <c r="DM125" s="105">
        <f t="shared" si="196"/>
        <v>0</v>
      </c>
      <c r="DN125" s="105">
        <f t="shared" si="197"/>
        <v>0</v>
      </c>
      <c r="DO125" s="105">
        <f t="shared" si="198"/>
        <v>0</v>
      </c>
      <c r="DP125" s="105">
        <f t="shared" si="199"/>
        <v>0</v>
      </c>
      <c r="DQ125" s="105">
        <f t="shared" si="200"/>
        <v>0</v>
      </c>
      <c r="DR125" s="105">
        <f t="shared" si="201"/>
        <v>0</v>
      </c>
      <c r="DS125" s="105">
        <f t="shared" si="202"/>
        <v>0</v>
      </c>
    </row>
    <row r="126" spans="10:123" x14ac:dyDescent="0.3">
      <c r="J126" s="16" t="str">
        <f>'6. Patients'!C106</f>
        <v/>
      </c>
      <c r="K126" s="16"/>
      <c r="L126" s="208">
        <f t="shared" si="203"/>
        <v>0</v>
      </c>
      <c r="M126" s="208">
        <f t="shared" si="204"/>
        <v>0</v>
      </c>
      <c r="N126" s="208">
        <f t="shared" si="205"/>
        <v>0</v>
      </c>
      <c r="O126" s="208">
        <f t="shared" si="206"/>
        <v>0</v>
      </c>
      <c r="P126" s="208">
        <f t="shared" si="207"/>
        <v>0</v>
      </c>
      <c r="Q126" s="208">
        <f t="shared" si="208"/>
        <v>0</v>
      </c>
      <c r="R126" s="208">
        <f t="shared" si="209"/>
        <v>0</v>
      </c>
      <c r="S126" s="208">
        <f t="shared" si="210"/>
        <v>0</v>
      </c>
      <c r="T126" s="208">
        <f t="shared" si="211"/>
        <v>0</v>
      </c>
      <c r="U126" s="208">
        <f t="shared" si="212"/>
        <v>0</v>
      </c>
      <c r="V126" s="208">
        <f t="shared" si="213"/>
        <v>0</v>
      </c>
      <c r="W126" s="208">
        <f t="shared" si="214"/>
        <v>0</v>
      </c>
      <c r="X126" s="208">
        <f t="shared" si="215"/>
        <v>0</v>
      </c>
      <c r="Y126" s="208">
        <f t="shared" si="216"/>
        <v>0</v>
      </c>
      <c r="Z126" s="208">
        <f t="shared" si="217"/>
        <v>0</v>
      </c>
      <c r="AA126" s="208">
        <f t="shared" si="218"/>
        <v>0</v>
      </c>
      <c r="AB126" s="208">
        <f t="shared" si="219"/>
        <v>0</v>
      </c>
      <c r="AC126" s="208">
        <f t="shared" si="220"/>
        <v>0</v>
      </c>
      <c r="AD126" s="208">
        <f t="shared" si="221"/>
        <v>0</v>
      </c>
      <c r="AE126" s="208">
        <f t="shared" si="222"/>
        <v>0</v>
      </c>
      <c r="AF126" s="208">
        <f t="shared" si="223"/>
        <v>0</v>
      </c>
      <c r="AG126" s="208">
        <f t="shared" si="224"/>
        <v>0</v>
      </c>
      <c r="AH126" s="208">
        <f t="shared" si="225"/>
        <v>0</v>
      </c>
      <c r="AI126" s="208">
        <f t="shared" si="226"/>
        <v>0</v>
      </c>
      <c r="AJ126" s="208">
        <f t="shared" si="227"/>
        <v>0</v>
      </c>
      <c r="AK126" s="208">
        <f t="shared" si="228"/>
        <v>0</v>
      </c>
      <c r="AL126" s="208">
        <f t="shared" si="229"/>
        <v>0</v>
      </c>
      <c r="AM126" s="208">
        <f t="shared" si="230"/>
        <v>0</v>
      </c>
      <c r="AN126" s="208">
        <f t="shared" si="231"/>
        <v>0</v>
      </c>
      <c r="AO126" s="208">
        <f t="shared" si="232"/>
        <v>0</v>
      </c>
      <c r="AP126" s="208">
        <f t="shared" si="233"/>
        <v>0</v>
      </c>
      <c r="AQ126" s="208">
        <f t="shared" si="234"/>
        <v>0</v>
      </c>
      <c r="AR126" s="208">
        <f t="shared" si="235"/>
        <v>0</v>
      </c>
      <c r="AS126" s="208">
        <f t="shared" si="236"/>
        <v>0</v>
      </c>
      <c r="AT126" s="208">
        <f t="shared" si="237"/>
        <v>0</v>
      </c>
      <c r="AU126" s="208">
        <f t="shared" si="238"/>
        <v>0</v>
      </c>
      <c r="AW126" s="16" t="str">
        <f t="shared" si="165"/>
        <v/>
      </c>
      <c r="AX126" s="105">
        <f>-MIN(SUMPRODUCT(--($E$9:$E$28&lt;=AX$33),--($B$9:$B$28=$J$97),--($F$9:$F$28&gt;=AX$33),--($C$9:$C$28=$AW126),$H$9:$H$28,K$9:K$28),VLOOKUP($AW126,'6. Patients'!$C$78:$AQ$107,COLUMNS('6. Patients'!$C$9:$G$9),0))</f>
        <v>0</v>
      </c>
      <c r="AY126" s="105">
        <f>-MIN(SUMPRODUCT(--($E$9:$E$28&lt;=AY$33),--($B$9:$B$28=$J$97),--($F$9:$F$28&gt;=AY$33),--($C$9:$C$28=$AW126),$H$9:$H$28,L$9:L$28),VLOOKUP($AW126,'6. Patients'!$C$78:$AQ$107,COLUMNS('6. Patients'!$C$9:$G$9),0))</f>
        <v>0</v>
      </c>
      <c r="AZ126" s="105">
        <f>-MIN(SUMPRODUCT(--($E$9:$E$28&lt;=AZ$33),--($B$9:$B$28=$J$97),--($F$9:$F$28&gt;=AZ$33),--($C$9:$C$28=$AW126),$H$9:$H$28,M$9:M$28),VLOOKUP($AW126,'6. Patients'!$C$78:$AQ$107,COLUMNS('6. Patients'!$C$9:$G$9),0))</f>
        <v>0</v>
      </c>
      <c r="BA126" s="105">
        <f>-MIN(SUMPRODUCT(--($E$9:$E$28&lt;=BA$33),--($B$9:$B$28=$J$97),--($F$9:$F$28&gt;=BA$33),--($C$9:$C$28=$AW126),$H$9:$H$28,N$9:N$28),VLOOKUP($AW126,'6. Patients'!$C$78:$AQ$107,COLUMNS('6. Patients'!$C$9:$G$9),0))</f>
        <v>0</v>
      </c>
      <c r="BB126" s="105">
        <f>-MIN(SUMPRODUCT(--($E$9:$E$28&lt;=BB$33),--($B$9:$B$28=$J$97),--($F$9:$F$28&gt;=BB$33),--($C$9:$C$28=$AW126),$H$9:$H$28,O$9:O$28),VLOOKUP($AW126,'6. Patients'!$C$78:$AQ$107,COLUMNS('6. Patients'!$C$9:$G$9),0))</f>
        <v>0</v>
      </c>
      <c r="BC126" s="105">
        <f>-MIN(SUMPRODUCT(--($E$9:$E$28&lt;=BC$33),--($B$9:$B$28=$J$97),--($F$9:$F$28&gt;=BC$33),--($C$9:$C$28=$AW126),$H$9:$H$28,P$9:P$28),VLOOKUP($AW126,'6. Patients'!$C$78:$AQ$107,COLUMNS('6. Patients'!$C$9:$G$9),0))</f>
        <v>0</v>
      </c>
      <c r="BD126" s="105">
        <f>-MIN(SUMPRODUCT(--($E$9:$E$28&lt;=BD$33),--($B$9:$B$28=$J$97),--($F$9:$F$28&gt;=BD$33),--($C$9:$C$28=$AW126),$H$9:$H$28,Q$9:Q$28),VLOOKUP($AW126,'6. Patients'!$C$78:$AQ$107,COLUMNS('6. Patients'!$C$9:$G$9),0))</f>
        <v>0</v>
      </c>
      <c r="BE126" s="105">
        <f>-MIN(SUMPRODUCT(--($E$9:$E$28&lt;=BE$33),--($B$9:$B$28=$J$97),--($F$9:$F$28&gt;=BE$33),--($C$9:$C$28=$AW126),$H$9:$H$28,R$9:R$28),VLOOKUP($AW126,'6. Patients'!$C$78:$AQ$107,COLUMNS('6. Patients'!$C$9:$G$9),0))</f>
        <v>0</v>
      </c>
      <c r="BF126" s="105">
        <f>-MIN(SUMPRODUCT(--($E$9:$E$28&lt;=BF$33),--($B$9:$B$28=$J$97),--($F$9:$F$28&gt;=BF$33),--($C$9:$C$28=$AW126),$H$9:$H$28,S$9:S$28),VLOOKUP($AW126,'6. Patients'!$C$78:$AQ$107,COLUMNS('6. Patients'!$C$9:$G$9),0))</f>
        <v>0</v>
      </c>
      <c r="BG126" s="105">
        <f>-MIN(SUMPRODUCT(--($E$9:$E$28&lt;=BG$33),--($B$9:$B$28=$J$97),--($F$9:$F$28&gt;=BG$33),--($C$9:$C$28=$AW126),$H$9:$H$28,T$9:T$28),VLOOKUP($AW126,'6. Patients'!$C$78:$AQ$107,COLUMNS('6. Patients'!$C$9:$G$9),0))</f>
        <v>0</v>
      </c>
      <c r="BH126" s="105">
        <f>-MIN(SUMPRODUCT(--($E$9:$E$28&lt;=BH$33),--($B$9:$B$28=$J$97),--($F$9:$F$28&gt;=BH$33),--($C$9:$C$28=$AW126),$H$9:$H$28,U$9:U$28),VLOOKUP($AW126,'6. Patients'!$C$78:$AQ$107,COLUMNS('6. Patients'!$C$9:$G$9),0))</f>
        <v>0</v>
      </c>
      <c r="BI126" s="105">
        <f>-MIN(SUMPRODUCT(--($E$9:$E$28&lt;=BI$33),--($B$9:$B$28=$J$97),--($F$9:$F$28&gt;=BI$33),--($C$9:$C$28=$AW126),$H$9:$H$28,V$9:V$28),VLOOKUP($AW126,'6. Patients'!$C$78:$AQ$107,COLUMNS('6. Patients'!$C$9:$G$9),0))</f>
        <v>0</v>
      </c>
      <c r="BJ126" s="105">
        <f>-MIN(SUMPRODUCT(--($E$9:$E$28&lt;=BJ$33),--($B$9:$B$28=$J$97),--($F$9:$F$28&gt;=BJ$33),--($C$9:$C$28=$AW126),$H$9:$H$28,W$9:W$28),VLOOKUP($AW126,'6. Patients'!$C$78:$AQ$107,COLUMNS('6. Patients'!$C$9:$G$9),0))</f>
        <v>0</v>
      </c>
      <c r="BK126" s="105">
        <f>-MIN(SUMPRODUCT(--($E$9:$E$28&lt;=BK$33),--($B$9:$B$28=$J$97),--($F$9:$F$28&gt;=BK$33),--($C$9:$C$28=$AW126),$H$9:$H$28,X$9:X$28),VLOOKUP($AW126,'6. Patients'!$C$78:$AQ$107,COLUMNS('6. Patients'!$C$9:$G$9),0))</f>
        <v>0</v>
      </c>
      <c r="BL126" s="105">
        <f>-MIN(SUMPRODUCT(--($E$9:$E$28&lt;=BL$33),--($B$9:$B$28=$J$97),--($F$9:$F$28&gt;=BL$33),--($C$9:$C$28=$AW126),$H$9:$H$28,Y$9:Y$28),VLOOKUP($AW126,'6. Patients'!$C$78:$AQ$107,COLUMNS('6. Patients'!$C$9:$G$9),0))</f>
        <v>0</v>
      </c>
      <c r="BM126" s="105">
        <f>-MIN(SUMPRODUCT(--($E$9:$E$28&lt;=BM$33),--($B$9:$B$28=$J$97),--($F$9:$F$28&gt;=BM$33),--($C$9:$C$28=$AW126),$H$9:$H$28,Z$9:Z$28),VLOOKUP($AW126,'6. Patients'!$C$78:$AQ$107,COLUMNS('6. Patients'!$C$9:$G$9),0))</f>
        <v>0</v>
      </c>
      <c r="BN126" s="105">
        <f>-MIN(SUMPRODUCT(--($E$9:$E$28&lt;=BN$33),--($B$9:$B$28=$J$97),--($F$9:$F$28&gt;=BN$33),--($C$9:$C$28=$AW126),$H$9:$H$28,AA$9:AA$28),VLOOKUP($AW126,'6. Patients'!$C$78:$AQ$107,COLUMNS('6. Patients'!$C$9:$G$9),0))</f>
        <v>0</v>
      </c>
      <c r="BO126" s="105">
        <f>-MIN(SUMPRODUCT(--($E$9:$E$28&lt;=BO$33),--($B$9:$B$28=$J$97),--($F$9:$F$28&gt;=BO$33),--($C$9:$C$28=$AW126),$H$9:$H$28,AB$9:AB$28),VLOOKUP($AW126,'6. Patients'!$C$78:$AQ$107,COLUMNS('6. Patients'!$C$9:$G$9),0))</f>
        <v>0</v>
      </c>
      <c r="BP126" s="105">
        <f>-MIN(SUMPRODUCT(--($E$9:$E$28&lt;=BP$33),--($B$9:$B$28=$J$97),--($F$9:$F$28&gt;=BP$33),--($C$9:$C$28=$AW126),$H$9:$H$28,AC$9:AC$28),VLOOKUP($AW126,'6. Patients'!$C$78:$AQ$107,COLUMNS('6. Patients'!$C$9:$G$9),0))</f>
        <v>0</v>
      </c>
      <c r="BQ126" s="105">
        <f>-MIN(SUMPRODUCT(--($E$9:$E$28&lt;=BQ$33),--($B$9:$B$28=$J$97),--($F$9:$F$28&gt;=BQ$33),--($C$9:$C$28=$AW126),$H$9:$H$28,AD$9:AD$28),VLOOKUP($AW126,'6. Patients'!$C$78:$AQ$107,COLUMNS('6. Patients'!$C$9:$G$9),0))</f>
        <v>0</v>
      </c>
      <c r="BR126" s="105">
        <f>-MIN(SUMPRODUCT(--($E$9:$E$28&lt;=BR$33),--($B$9:$B$28=$J$97),--($F$9:$F$28&gt;=BR$33),--($C$9:$C$28=$AW126),$H$9:$H$28,AE$9:AE$28),VLOOKUP($AW126,'6. Patients'!$C$78:$AQ$107,COLUMNS('6. Patients'!$C$9:$G$9),0))</f>
        <v>0</v>
      </c>
      <c r="BS126" s="105">
        <f>-MIN(SUMPRODUCT(--($E$9:$E$28&lt;=BS$33),--($B$9:$B$28=$J$97),--($F$9:$F$28&gt;=BS$33),--($C$9:$C$28=$AW126),$H$9:$H$28,AF$9:AF$28),VLOOKUP($AW126,'6. Patients'!$C$78:$AQ$107,COLUMNS('6. Patients'!$C$9:$G$9),0))</f>
        <v>0</v>
      </c>
      <c r="BT126" s="105">
        <f>-MIN(SUMPRODUCT(--($E$9:$E$28&lt;=BT$33),--($B$9:$B$28=$J$97),--($F$9:$F$28&gt;=BT$33),--($C$9:$C$28=$AW126),$H$9:$H$28,AG$9:AG$28),VLOOKUP($AW126,'6. Patients'!$C$78:$AQ$107,COLUMNS('6. Patients'!$C$9:$G$9),0))</f>
        <v>0</v>
      </c>
      <c r="BU126" s="105">
        <f>-MIN(SUMPRODUCT(--($E$9:$E$28&lt;=BU$33),--($B$9:$B$28=$J$97),--($F$9:$F$28&gt;=BU$33),--($C$9:$C$28=$AW126),$H$9:$H$28,AH$9:AH$28),VLOOKUP($AW126,'6. Patients'!$C$78:$AQ$107,COLUMNS('6. Patients'!$C$9:$G$9),0))</f>
        <v>0</v>
      </c>
      <c r="BV126" s="105">
        <f>-MIN(SUMPRODUCT(--($E$9:$E$28&lt;=BV$33),--($B$9:$B$28=$J$97),--($F$9:$F$28&gt;=BV$33),--($C$9:$C$28=$AW126),$H$9:$H$28,AI$9:AI$28),VLOOKUP($AW126,'6. Patients'!$C$78:$AQ$107,COLUMNS('6. Patients'!$C$9:$G$9),0))</f>
        <v>0</v>
      </c>
      <c r="BW126" s="105">
        <f>-MIN(SUMPRODUCT(--($E$9:$E$28&lt;=BW$33),--($B$9:$B$28=$J$97),--($F$9:$F$28&gt;=BW$33),--($C$9:$C$28=$AW126),$H$9:$H$28,AJ$9:AJ$28),VLOOKUP($AW126,'6. Patients'!$C$78:$AQ$107,COLUMNS('6. Patients'!$C$9:$G$9),0))</f>
        <v>0</v>
      </c>
      <c r="BX126" s="105">
        <f>-MIN(SUMPRODUCT(--($E$9:$E$28&lt;=BX$33),--($B$9:$B$28=$J$97),--($F$9:$F$28&gt;=BX$33),--($C$9:$C$28=$AW126),$H$9:$H$28,AK$9:AK$28),VLOOKUP($AW126,'6. Patients'!$C$78:$AQ$107,COLUMNS('6. Patients'!$C$9:$G$9),0))</f>
        <v>0</v>
      </c>
      <c r="BY126" s="105">
        <f>-MIN(SUMPRODUCT(--($E$9:$E$28&lt;=BY$33),--($B$9:$B$28=$J$97),--($F$9:$F$28&gt;=BY$33),--($C$9:$C$28=$AW126),$H$9:$H$28,AL$9:AL$28),VLOOKUP($AW126,'6. Patients'!$C$78:$AQ$107,COLUMNS('6. Patients'!$C$9:$G$9),0))</f>
        <v>0</v>
      </c>
      <c r="BZ126" s="105">
        <f>-MIN(SUMPRODUCT(--($E$9:$E$28&lt;=BZ$33),--($B$9:$B$28=$J$97),--($F$9:$F$28&gt;=BZ$33),--($C$9:$C$28=$AW126),$H$9:$H$28,AM$9:AM$28),VLOOKUP($AW126,'6. Patients'!$C$78:$AQ$107,COLUMNS('6. Patients'!$C$9:$G$9),0))</f>
        <v>0</v>
      </c>
      <c r="CA126" s="105">
        <f>-MIN(SUMPRODUCT(--($E$9:$E$28&lt;=CA$33),--($B$9:$B$28=$J$97),--($F$9:$F$28&gt;=CA$33),--($C$9:$C$28=$AW126),$H$9:$H$28,AN$9:AN$28),VLOOKUP($AW126,'6. Patients'!$C$78:$AQ$107,COLUMNS('6. Patients'!$C$9:$G$9),0))</f>
        <v>0</v>
      </c>
      <c r="CB126" s="105">
        <f>-MIN(SUMPRODUCT(--($E$9:$E$28&lt;=CB$33),--($B$9:$B$28=$J$97),--($F$9:$F$28&gt;=CB$33),--($C$9:$C$28=$AW126),$H$9:$H$28,AO$9:AO$28),VLOOKUP($AW126,'6. Patients'!$C$78:$AQ$107,COLUMNS('6. Patients'!$C$9:$G$9),0))</f>
        <v>0</v>
      </c>
      <c r="CC126" s="105">
        <f>-MIN(SUMPRODUCT(--($E$9:$E$28&lt;=CC$33),--($B$9:$B$28=$J$97),--($F$9:$F$28&gt;=CC$33),--($C$9:$C$28=$AW126),$H$9:$H$28,AP$9:AP$28),VLOOKUP($AW126,'6. Patients'!$C$78:$AQ$107,COLUMNS('6. Patients'!$C$9:$G$9),0))</f>
        <v>0</v>
      </c>
      <c r="CD126" s="105">
        <f>-MIN(SUMPRODUCT(--($E$9:$E$28&lt;=CD$33),--($B$9:$B$28=$J$97),--($F$9:$F$28&gt;=CD$33),--($C$9:$C$28=$AW126),$H$9:$H$28,AQ$9:AQ$28),VLOOKUP($AW126,'6. Patients'!$C$78:$AQ$107,COLUMNS('6. Patients'!$C$9:$G$9),0))</f>
        <v>0</v>
      </c>
      <c r="CE126" s="105">
        <f>-MIN(SUMPRODUCT(--($E$9:$E$28&lt;=CE$33),--($B$9:$B$28=$J$97),--($F$9:$F$28&gt;=CE$33),--($C$9:$C$28=$AW126),$H$9:$H$28,AR$9:AR$28),VLOOKUP($AW126,'6. Patients'!$C$78:$AQ$107,COLUMNS('6. Patients'!$C$9:$G$9),0))</f>
        <v>0</v>
      </c>
      <c r="CF126" s="105">
        <f>-MIN(SUMPRODUCT(--($E$9:$E$28&lt;=CF$33),--($B$9:$B$28=$J$97),--($F$9:$F$28&gt;=CF$33),--($C$9:$C$28=$AW126),$H$9:$H$28,AS$9:AS$28),VLOOKUP($AW126,'6. Patients'!$C$78:$AQ$107,COLUMNS('6. Patients'!$C$9:$G$9),0))</f>
        <v>0</v>
      </c>
      <c r="CG126" s="105">
        <f>-MIN(SUMPRODUCT(--($E$9:$E$28&lt;=CG$33),--($B$9:$B$28=$J$97),--($F$9:$F$28&gt;=CG$33),--($C$9:$C$28=$AW126),$H$9:$H$28,AT$9:AT$28),VLOOKUP($AW126,'6. Patients'!$C$78:$AQ$107,COLUMNS('6. Patients'!$C$9:$G$9),0))</f>
        <v>0</v>
      </c>
      <c r="CI126" s="16" t="str">
        <f t="shared" si="166"/>
        <v/>
      </c>
      <c r="CJ126" s="105">
        <f t="shared" si="167"/>
        <v>0</v>
      </c>
      <c r="CK126" s="105">
        <f t="shared" si="168"/>
        <v>0</v>
      </c>
      <c r="CL126" s="105">
        <f t="shared" si="169"/>
        <v>0</v>
      </c>
      <c r="CM126" s="105">
        <f t="shared" si="170"/>
        <v>0</v>
      </c>
      <c r="CN126" s="105">
        <f t="shared" si="171"/>
        <v>0</v>
      </c>
      <c r="CO126" s="105">
        <f t="shared" si="172"/>
        <v>0</v>
      </c>
      <c r="CP126" s="105">
        <f t="shared" si="173"/>
        <v>0</v>
      </c>
      <c r="CQ126" s="105">
        <f t="shared" si="174"/>
        <v>0</v>
      </c>
      <c r="CR126" s="105">
        <f t="shared" si="175"/>
        <v>0</v>
      </c>
      <c r="CS126" s="105">
        <f t="shared" si="176"/>
        <v>0</v>
      </c>
      <c r="CT126" s="105">
        <f t="shared" si="177"/>
        <v>0</v>
      </c>
      <c r="CU126" s="105">
        <f t="shared" si="178"/>
        <v>0</v>
      </c>
      <c r="CV126" s="105">
        <f t="shared" si="179"/>
        <v>0</v>
      </c>
      <c r="CW126" s="105">
        <f t="shared" si="180"/>
        <v>0</v>
      </c>
      <c r="CX126" s="105">
        <f t="shared" si="181"/>
        <v>0</v>
      </c>
      <c r="CY126" s="105">
        <f t="shared" si="182"/>
        <v>0</v>
      </c>
      <c r="CZ126" s="105">
        <f t="shared" si="183"/>
        <v>0</v>
      </c>
      <c r="DA126" s="105">
        <f t="shared" si="184"/>
        <v>0</v>
      </c>
      <c r="DB126" s="105">
        <f t="shared" si="185"/>
        <v>0</v>
      </c>
      <c r="DC126" s="105">
        <f t="shared" si="186"/>
        <v>0</v>
      </c>
      <c r="DD126" s="105">
        <f t="shared" si="187"/>
        <v>0</v>
      </c>
      <c r="DE126" s="105">
        <f t="shared" si="188"/>
        <v>0</v>
      </c>
      <c r="DF126" s="105">
        <f t="shared" si="189"/>
        <v>0</v>
      </c>
      <c r="DG126" s="105">
        <f t="shared" si="190"/>
        <v>0</v>
      </c>
      <c r="DH126" s="105">
        <f t="shared" si="191"/>
        <v>0</v>
      </c>
      <c r="DI126" s="105">
        <f t="shared" si="192"/>
        <v>0</v>
      </c>
      <c r="DJ126" s="105">
        <f t="shared" si="193"/>
        <v>0</v>
      </c>
      <c r="DK126" s="105">
        <f t="shared" si="194"/>
        <v>0</v>
      </c>
      <c r="DL126" s="105">
        <f t="shared" si="195"/>
        <v>0</v>
      </c>
      <c r="DM126" s="105">
        <f t="shared" si="196"/>
        <v>0</v>
      </c>
      <c r="DN126" s="105">
        <f t="shared" si="197"/>
        <v>0</v>
      </c>
      <c r="DO126" s="105">
        <f t="shared" si="198"/>
        <v>0</v>
      </c>
      <c r="DP126" s="105">
        <f t="shared" si="199"/>
        <v>0</v>
      </c>
      <c r="DQ126" s="105">
        <f t="shared" si="200"/>
        <v>0</v>
      </c>
      <c r="DR126" s="105">
        <f t="shared" si="201"/>
        <v>0</v>
      </c>
      <c r="DS126" s="105">
        <f t="shared" si="202"/>
        <v>0</v>
      </c>
    </row>
    <row r="127" spans="10:123" x14ac:dyDescent="0.3">
      <c r="J127" s="16" t="str">
        <f>'6. Patients'!C107</f>
        <v/>
      </c>
      <c r="K127" s="16"/>
      <c r="L127" s="208">
        <f t="shared" si="203"/>
        <v>0</v>
      </c>
      <c r="M127" s="208">
        <f t="shared" si="204"/>
        <v>0</v>
      </c>
      <c r="N127" s="208">
        <f t="shared" si="205"/>
        <v>0</v>
      </c>
      <c r="O127" s="208">
        <f t="shared" si="206"/>
        <v>0</v>
      </c>
      <c r="P127" s="208">
        <f t="shared" si="207"/>
        <v>0</v>
      </c>
      <c r="Q127" s="208">
        <f t="shared" si="208"/>
        <v>0</v>
      </c>
      <c r="R127" s="208">
        <f t="shared" si="209"/>
        <v>0</v>
      </c>
      <c r="S127" s="208">
        <f t="shared" si="210"/>
        <v>0</v>
      </c>
      <c r="T127" s="208">
        <f t="shared" si="211"/>
        <v>0</v>
      </c>
      <c r="U127" s="208">
        <f t="shared" si="212"/>
        <v>0</v>
      </c>
      <c r="V127" s="208">
        <f t="shared" si="213"/>
        <v>0</v>
      </c>
      <c r="W127" s="208">
        <f t="shared" si="214"/>
        <v>0</v>
      </c>
      <c r="X127" s="208">
        <f t="shared" si="215"/>
        <v>0</v>
      </c>
      <c r="Y127" s="208">
        <f t="shared" si="216"/>
        <v>0</v>
      </c>
      <c r="Z127" s="208">
        <f t="shared" si="217"/>
        <v>0</v>
      </c>
      <c r="AA127" s="208">
        <f t="shared" si="218"/>
        <v>0</v>
      </c>
      <c r="AB127" s="208">
        <f t="shared" si="219"/>
        <v>0</v>
      </c>
      <c r="AC127" s="208">
        <f t="shared" si="220"/>
        <v>0</v>
      </c>
      <c r="AD127" s="208">
        <f t="shared" si="221"/>
        <v>0</v>
      </c>
      <c r="AE127" s="208">
        <f t="shared" si="222"/>
        <v>0</v>
      </c>
      <c r="AF127" s="208">
        <f t="shared" si="223"/>
        <v>0</v>
      </c>
      <c r="AG127" s="208">
        <f t="shared" si="224"/>
        <v>0</v>
      </c>
      <c r="AH127" s="208">
        <f t="shared" si="225"/>
        <v>0</v>
      </c>
      <c r="AI127" s="208">
        <f t="shared" si="226"/>
        <v>0</v>
      </c>
      <c r="AJ127" s="208">
        <f t="shared" si="227"/>
        <v>0</v>
      </c>
      <c r="AK127" s="208">
        <f t="shared" si="228"/>
        <v>0</v>
      </c>
      <c r="AL127" s="208">
        <f t="shared" si="229"/>
        <v>0</v>
      </c>
      <c r="AM127" s="208">
        <f t="shared" si="230"/>
        <v>0</v>
      </c>
      <c r="AN127" s="208">
        <f t="shared" si="231"/>
        <v>0</v>
      </c>
      <c r="AO127" s="208">
        <f t="shared" si="232"/>
        <v>0</v>
      </c>
      <c r="AP127" s="208">
        <f t="shared" si="233"/>
        <v>0</v>
      </c>
      <c r="AQ127" s="208">
        <f t="shared" si="234"/>
        <v>0</v>
      </c>
      <c r="AR127" s="208">
        <f t="shared" si="235"/>
        <v>0</v>
      </c>
      <c r="AS127" s="208">
        <f t="shared" si="236"/>
        <v>0</v>
      </c>
      <c r="AT127" s="208">
        <f t="shared" si="237"/>
        <v>0</v>
      </c>
      <c r="AU127" s="208">
        <f t="shared" si="238"/>
        <v>0</v>
      </c>
      <c r="AW127" s="16" t="str">
        <f t="shared" si="165"/>
        <v/>
      </c>
      <c r="AX127" s="105">
        <f>-MIN(SUMPRODUCT(--($E$9:$E$28&lt;=AX$33),--($B$9:$B$28=$J$97),--($F$9:$F$28&gt;=AX$33),--($C$9:$C$28=$AW127),$H$9:$H$28,K$9:K$28),VLOOKUP($AW127,'6. Patients'!$C$78:$AQ$107,COLUMNS('6. Patients'!$C$9:$G$9),0))</f>
        <v>0</v>
      </c>
      <c r="AY127" s="105">
        <f>-MIN(SUMPRODUCT(--($E$9:$E$28&lt;=AY$33),--($B$9:$B$28=$J$97),--($F$9:$F$28&gt;=AY$33),--($C$9:$C$28=$AW127),$H$9:$H$28,L$9:L$28),VLOOKUP($AW127,'6. Patients'!$C$78:$AQ$107,COLUMNS('6. Patients'!$C$9:$G$9),0))</f>
        <v>0</v>
      </c>
      <c r="AZ127" s="105">
        <f>-MIN(SUMPRODUCT(--($E$9:$E$28&lt;=AZ$33),--($B$9:$B$28=$J$97),--($F$9:$F$28&gt;=AZ$33),--($C$9:$C$28=$AW127),$H$9:$H$28,M$9:M$28),VLOOKUP($AW127,'6. Patients'!$C$78:$AQ$107,COLUMNS('6. Patients'!$C$9:$G$9),0))</f>
        <v>0</v>
      </c>
      <c r="BA127" s="105">
        <f>-MIN(SUMPRODUCT(--($E$9:$E$28&lt;=BA$33),--($B$9:$B$28=$J$97),--($F$9:$F$28&gt;=BA$33),--($C$9:$C$28=$AW127),$H$9:$H$28,N$9:N$28),VLOOKUP($AW127,'6. Patients'!$C$78:$AQ$107,COLUMNS('6. Patients'!$C$9:$G$9),0))</f>
        <v>0</v>
      </c>
      <c r="BB127" s="105">
        <f>-MIN(SUMPRODUCT(--($E$9:$E$28&lt;=BB$33),--($B$9:$B$28=$J$97),--($F$9:$F$28&gt;=BB$33),--($C$9:$C$28=$AW127),$H$9:$H$28,O$9:O$28),VLOOKUP($AW127,'6. Patients'!$C$78:$AQ$107,COLUMNS('6. Patients'!$C$9:$G$9),0))</f>
        <v>0</v>
      </c>
      <c r="BC127" s="105">
        <f>-MIN(SUMPRODUCT(--($E$9:$E$28&lt;=BC$33),--($B$9:$B$28=$J$97),--($F$9:$F$28&gt;=BC$33),--($C$9:$C$28=$AW127),$H$9:$H$28,P$9:P$28),VLOOKUP($AW127,'6. Patients'!$C$78:$AQ$107,COLUMNS('6. Patients'!$C$9:$G$9),0))</f>
        <v>0</v>
      </c>
      <c r="BD127" s="105">
        <f>-MIN(SUMPRODUCT(--($E$9:$E$28&lt;=BD$33),--($B$9:$B$28=$J$97),--($F$9:$F$28&gt;=BD$33),--($C$9:$C$28=$AW127),$H$9:$H$28,Q$9:Q$28),VLOOKUP($AW127,'6. Patients'!$C$78:$AQ$107,COLUMNS('6. Patients'!$C$9:$G$9),0))</f>
        <v>0</v>
      </c>
      <c r="BE127" s="105">
        <f>-MIN(SUMPRODUCT(--($E$9:$E$28&lt;=BE$33),--($B$9:$B$28=$J$97),--($F$9:$F$28&gt;=BE$33),--($C$9:$C$28=$AW127),$H$9:$H$28,R$9:R$28),VLOOKUP($AW127,'6. Patients'!$C$78:$AQ$107,COLUMNS('6. Patients'!$C$9:$G$9),0))</f>
        <v>0</v>
      </c>
      <c r="BF127" s="105">
        <f>-MIN(SUMPRODUCT(--($E$9:$E$28&lt;=BF$33),--($B$9:$B$28=$J$97),--($F$9:$F$28&gt;=BF$33),--($C$9:$C$28=$AW127),$H$9:$H$28,S$9:S$28),VLOOKUP($AW127,'6. Patients'!$C$78:$AQ$107,COLUMNS('6. Patients'!$C$9:$G$9),0))</f>
        <v>0</v>
      </c>
      <c r="BG127" s="105">
        <f>-MIN(SUMPRODUCT(--($E$9:$E$28&lt;=BG$33),--($B$9:$B$28=$J$97),--($F$9:$F$28&gt;=BG$33),--($C$9:$C$28=$AW127),$H$9:$H$28,T$9:T$28),VLOOKUP($AW127,'6. Patients'!$C$78:$AQ$107,COLUMNS('6. Patients'!$C$9:$G$9),0))</f>
        <v>0</v>
      </c>
      <c r="BH127" s="105">
        <f>-MIN(SUMPRODUCT(--($E$9:$E$28&lt;=BH$33),--($B$9:$B$28=$J$97),--($F$9:$F$28&gt;=BH$33),--($C$9:$C$28=$AW127),$H$9:$H$28,U$9:U$28),VLOOKUP($AW127,'6. Patients'!$C$78:$AQ$107,COLUMNS('6. Patients'!$C$9:$G$9),0))</f>
        <v>0</v>
      </c>
      <c r="BI127" s="105">
        <f>-MIN(SUMPRODUCT(--($E$9:$E$28&lt;=BI$33),--($B$9:$B$28=$J$97),--($F$9:$F$28&gt;=BI$33),--($C$9:$C$28=$AW127),$H$9:$H$28,V$9:V$28),VLOOKUP($AW127,'6. Patients'!$C$78:$AQ$107,COLUMNS('6. Patients'!$C$9:$G$9),0))</f>
        <v>0</v>
      </c>
      <c r="BJ127" s="105">
        <f>-MIN(SUMPRODUCT(--($E$9:$E$28&lt;=BJ$33),--($B$9:$B$28=$J$97),--($F$9:$F$28&gt;=BJ$33),--($C$9:$C$28=$AW127),$H$9:$H$28,W$9:W$28),VLOOKUP($AW127,'6. Patients'!$C$78:$AQ$107,COLUMNS('6. Patients'!$C$9:$G$9),0))</f>
        <v>0</v>
      </c>
      <c r="BK127" s="105">
        <f>-MIN(SUMPRODUCT(--($E$9:$E$28&lt;=BK$33),--($B$9:$B$28=$J$97),--($F$9:$F$28&gt;=BK$33),--($C$9:$C$28=$AW127),$H$9:$H$28,X$9:X$28),VLOOKUP($AW127,'6. Patients'!$C$78:$AQ$107,COLUMNS('6. Patients'!$C$9:$G$9),0))</f>
        <v>0</v>
      </c>
      <c r="BL127" s="105">
        <f>-MIN(SUMPRODUCT(--($E$9:$E$28&lt;=BL$33),--($B$9:$B$28=$J$97),--($F$9:$F$28&gt;=BL$33),--($C$9:$C$28=$AW127),$H$9:$H$28,Y$9:Y$28),VLOOKUP($AW127,'6. Patients'!$C$78:$AQ$107,COLUMNS('6. Patients'!$C$9:$G$9),0))</f>
        <v>0</v>
      </c>
      <c r="BM127" s="105">
        <f>-MIN(SUMPRODUCT(--($E$9:$E$28&lt;=BM$33),--($B$9:$B$28=$J$97),--($F$9:$F$28&gt;=BM$33),--($C$9:$C$28=$AW127),$H$9:$H$28,Z$9:Z$28),VLOOKUP($AW127,'6. Patients'!$C$78:$AQ$107,COLUMNS('6. Patients'!$C$9:$G$9),0))</f>
        <v>0</v>
      </c>
      <c r="BN127" s="105">
        <f>-MIN(SUMPRODUCT(--($E$9:$E$28&lt;=BN$33),--($B$9:$B$28=$J$97),--($F$9:$F$28&gt;=BN$33),--($C$9:$C$28=$AW127),$H$9:$H$28,AA$9:AA$28),VLOOKUP($AW127,'6. Patients'!$C$78:$AQ$107,COLUMNS('6. Patients'!$C$9:$G$9),0))</f>
        <v>0</v>
      </c>
      <c r="BO127" s="105">
        <f>-MIN(SUMPRODUCT(--($E$9:$E$28&lt;=BO$33),--($B$9:$B$28=$J$97),--($F$9:$F$28&gt;=BO$33),--($C$9:$C$28=$AW127),$H$9:$H$28,AB$9:AB$28),VLOOKUP($AW127,'6. Patients'!$C$78:$AQ$107,COLUMNS('6. Patients'!$C$9:$G$9),0))</f>
        <v>0</v>
      </c>
      <c r="BP127" s="105">
        <f>-MIN(SUMPRODUCT(--($E$9:$E$28&lt;=BP$33),--($B$9:$B$28=$J$97),--($F$9:$F$28&gt;=BP$33),--($C$9:$C$28=$AW127),$H$9:$H$28,AC$9:AC$28),VLOOKUP($AW127,'6. Patients'!$C$78:$AQ$107,COLUMNS('6. Patients'!$C$9:$G$9),0))</f>
        <v>0</v>
      </c>
      <c r="BQ127" s="105">
        <f>-MIN(SUMPRODUCT(--($E$9:$E$28&lt;=BQ$33),--($B$9:$B$28=$J$97),--($F$9:$F$28&gt;=BQ$33),--($C$9:$C$28=$AW127),$H$9:$H$28,AD$9:AD$28),VLOOKUP($AW127,'6. Patients'!$C$78:$AQ$107,COLUMNS('6. Patients'!$C$9:$G$9),0))</f>
        <v>0</v>
      </c>
      <c r="BR127" s="105">
        <f>-MIN(SUMPRODUCT(--($E$9:$E$28&lt;=BR$33),--($B$9:$B$28=$J$97),--($F$9:$F$28&gt;=BR$33),--($C$9:$C$28=$AW127),$H$9:$H$28,AE$9:AE$28),VLOOKUP($AW127,'6. Patients'!$C$78:$AQ$107,COLUMNS('6. Patients'!$C$9:$G$9),0))</f>
        <v>0</v>
      </c>
      <c r="BS127" s="105">
        <f>-MIN(SUMPRODUCT(--($E$9:$E$28&lt;=BS$33),--($B$9:$B$28=$J$97),--($F$9:$F$28&gt;=BS$33),--($C$9:$C$28=$AW127),$H$9:$H$28,AF$9:AF$28),VLOOKUP($AW127,'6. Patients'!$C$78:$AQ$107,COLUMNS('6. Patients'!$C$9:$G$9),0))</f>
        <v>0</v>
      </c>
      <c r="BT127" s="105">
        <f>-MIN(SUMPRODUCT(--($E$9:$E$28&lt;=BT$33),--($B$9:$B$28=$J$97),--($F$9:$F$28&gt;=BT$33),--($C$9:$C$28=$AW127),$H$9:$H$28,AG$9:AG$28),VLOOKUP($AW127,'6. Patients'!$C$78:$AQ$107,COLUMNS('6. Patients'!$C$9:$G$9),0))</f>
        <v>0</v>
      </c>
      <c r="BU127" s="105">
        <f>-MIN(SUMPRODUCT(--($E$9:$E$28&lt;=BU$33),--($B$9:$B$28=$J$97),--($F$9:$F$28&gt;=BU$33),--($C$9:$C$28=$AW127),$H$9:$H$28,AH$9:AH$28),VLOOKUP($AW127,'6. Patients'!$C$78:$AQ$107,COLUMNS('6. Patients'!$C$9:$G$9),0))</f>
        <v>0</v>
      </c>
      <c r="BV127" s="105">
        <f>-MIN(SUMPRODUCT(--($E$9:$E$28&lt;=BV$33),--($B$9:$B$28=$J$97),--($F$9:$F$28&gt;=BV$33),--($C$9:$C$28=$AW127),$H$9:$H$28,AI$9:AI$28),VLOOKUP($AW127,'6. Patients'!$C$78:$AQ$107,COLUMNS('6. Patients'!$C$9:$G$9),0))</f>
        <v>0</v>
      </c>
      <c r="BW127" s="105">
        <f>-MIN(SUMPRODUCT(--($E$9:$E$28&lt;=BW$33),--($B$9:$B$28=$J$97),--($F$9:$F$28&gt;=BW$33),--($C$9:$C$28=$AW127),$H$9:$H$28,AJ$9:AJ$28),VLOOKUP($AW127,'6. Patients'!$C$78:$AQ$107,COLUMNS('6. Patients'!$C$9:$G$9),0))</f>
        <v>0</v>
      </c>
      <c r="BX127" s="105">
        <f>-MIN(SUMPRODUCT(--($E$9:$E$28&lt;=BX$33),--($B$9:$B$28=$J$97),--($F$9:$F$28&gt;=BX$33),--($C$9:$C$28=$AW127),$H$9:$H$28,AK$9:AK$28),VLOOKUP($AW127,'6. Patients'!$C$78:$AQ$107,COLUMNS('6. Patients'!$C$9:$G$9),0))</f>
        <v>0</v>
      </c>
      <c r="BY127" s="105">
        <f>-MIN(SUMPRODUCT(--($E$9:$E$28&lt;=BY$33),--($B$9:$B$28=$J$97),--($F$9:$F$28&gt;=BY$33),--($C$9:$C$28=$AW127),$H$9:$H$28,AL$9:AL$28),VLOOKUP($AW127,'6. Patients'!$C$78:$AQ$107,COLUMNS('6. Patients'!$C$9:$G$9),0))</f>
        <v>0</v>
      </c>
      <c r="BZ127" s="105">
        <f>-MIN(SUMPRODUCT(--($E$9:$E$28&lt;=BZ$33),--($B$9:$B$28=$J$97),--($F$9:$F$28&gt;=BZ$33),--($C$9:$C$28=$AW127),$H$9:$H$28,AM$9:AM$28),VLOOKUP($AW127,'6. Patients'!$C$78:$AQ$107,COLUMNS('6. Patients'!$C$9:$G$9),0))</f>
        <v>0</v>
      </c>
      <c r="CA127" s="105">
        <f>-MIN(SUMPRODUCT(--($E$9:$E$28&lt;=CA$33),--($B$9:$B$28=$J$97),--($F$9:$F$28&gt;=CA$33),--($C$9:$C$28=$AW127),$H$9:$H$28,AN$9:AN$28),VLOOKUP($AW127,'6. Patients'!$C$78:$AQ$107,COLUMNS('6. Patients'!$C$9:$G$9),0))</f>
        <v>0</v>
      </c>
      <c r="CB127" s="105">
        <f>-MIN(SUMPRODUCT(--($E$9:$E$28&lt;=CB$33),--($B$9:$B$28=$J$97),--($F$9:$F$28&gt;=CB$33),--($C$9:$C$28=$AW127),$H$9:$H$28,AO$9:AO$28),VLOOKUP($AW127,'6. Patients'!$C$78:$AQ$107,COLUMNS('6. Patients'!$C$9:$G$9),0))</f>
        <v>0</v>
      </c>
      <c r="CC127" s="105">
        <f>-MIN(SUMPRODUCT(--($E$9:$E$28&lt;=CC$33),--($B$9:$B$28=$J$97),--($F$9:$F$28&gt;=CC$33),--($C$9:$C$28=$AW127),$H$9:$H$28,AP$9:AP$28),VLOOKUP($AW127,'6. Patients'!$C$78:$AQ$107,COLUMNS('6. Patients'!$C$9:$G$9),0))</f>
        <v>0</v>
      </c>
      <c r="CD127" s="105">
        <f>-MIN(SUMPRODUCT(--($E$9:$E$28&lt;=CD$33),--($B$9:$B$28=$J$97),--($F$9:$F$28&gt;=CD$33),--($C$9:$C$28=$AW127),$H$9:$H$28,AQ$9:AQ$28),VLOOKUP($AW127,'6. Patients'!$C$78:$AQ$107,COLUMNS('6. Patients'!$C$9:$G$9),0))</f>
        <v>0</v>
      </c>
      <c r="CE127" s="105">
        <f>-MIN(SUMPRODUCT(--($E$9:$E$28&lt;=CE$33),--($B$9:$B$28=$J$97),--($F$9:$F$28&gt;=CE$33),--($C$9:$C$28=$AW127),$H$9:$H$28,AR$9:AR$28),VLOOKUP($AW127,'6. Patients'!$C$78:$AQ$107,COLUMNS('6. Patients'!$C$9:$G$9),0))</f>
        <v>0</v>
      </c>
      <c r="CF127" s="105">
        <f>-MIN(SUMPRODUCT(--($E$9:$E$28&lt;=CF$33),--($B$9:$B$28=$J$97),--($F$9:$F$28&gt;=CF$33),--($C$9:$C$28=$AW127),$H$9:$H$28,AS$9:AS$28),VLOOKUP($AW127,'6. Patients'!$C$78:$AQ$107,COLUMNS('6. Patients'!$C$9:$G$9),0))</f>
        <v>0</v>
      </c>
      <c r="CG127" s="105">
        <f>-MIN(SUMPRODUCT(--($E$9:$E$28&lt;=CG$33),--($B$9:$B$28=$J$97),--($F$9:$F$28&gt;=CG$33),--($C$9:$C$28=$AW127),$H$9:$H$28,AT$9:AT$28),VLOOKUP($AW127,'6. Patients'!$C$78:$AQ$107,COLUMNS('6. Patients'!$C$9:$G$9),0))</f>
        <v>0</v>
      </c>
      <c r="CI127" s="16" t="str">
        <f t="shared" si="166"/>
        <v/>
      </c>
      <c r="CJ127" s="105">
        <f t="shared" si="167"/>
        <v>0</v>
      </c>
      <c r="CK127" s="105">
        <f t="shared" si="168"/>
        <v>0</v>
      </c>
      <c r="CL127" s="105">
        <f t="shared" si="169"/>
        <v>0</v>
      </c>
      <c r="CM127" s="105">
        <f t="shared" si="170"/>
        <v>0</v>
      </c>
      <c r="CN127" s="105">
        <f t="shared" si="171"/>
        <v>0</v>
      </c>
      <c r="CO127" s="105">
        <f t="shared" si="172"/>
        <v>0</v>
      </c>
      <c r="CP127" s="105">
        <f t="shared" si="173"/>
        <v>0</v>
      </c>
      <c r="CQ127" s="105">
        <f t="shared" si="174"/>
        <v>0</v>
      </c>
      <c r="CR127" s="105">
        <f t="shared" si="175"/>
        <v>0</v>
      </c>
      <c r="CS127" s="105">
        <f t="shared" si="176"/>
        <v>0</v>
      </c>
      <c r="CT127" s="105">
        <f t="shared" si="177"/>
        <v>0</v>
      </c>
      <c r="CU127" s="105">
        <f t="shared" si="178"/>
        <v>0</v>
      </c>
      <c r="CV127" s="105">
        <f t="shared" si="179"/>
        <v>0</v>
      </c>
      <c r="CW127" s="105">
        <f t="shared" si="180"/>
        <v>0</v>
      </c>
      <c r="CX127" s="105">
        <f t="shared" si="181"/>
        <v>0</v>
      </c>
      <c r="CY127" s="105">
        <f t="shared" si="182"/>
        <v>0</v>
      </c>
      <c r="CZ127" s="105">
        <f t="shared" si="183"/>
        <v>0</v>
      </c>
      <c r="DA127" s="105">
        <f t="shared" si="184"/>
        <v>0</v>
      </c>
      <c r="DB127" s="105">
        <f t="shared" si="185"/>
        <v>0</v>
      </c>
      <c r="DC127" s="105">
        <f t="shared" si="186"/>
        <v>0</v>
      </c>
      <c r="DD127" s="105">
        <f t="shared" si="187"/>
        <v>0</v>
      </c>
      <c r="DE127" s="105">
        <f t="shared" si="188"/>
        <v>0</v>
      </c>
      <c r="DF127" s="105">
        <f t="shared" si="189"/>
        <v>0</v>
      </c>
      <c r="DG127" s="105">
        <f t="shared" si="190"/>
        <v>0</v>
      </c>
      <c r="DH127" s="105">
        <f t="shared" si="191"/>
        <v>0</v>
      </c>
      <c r="DI127" s="105">
        <f t="shared" si="192"/>
        <v>0</v>
      </c>
      <c r="DJ127" s="105">
        <f t="shared" si="193"/>
        <v>0</v>
      </c>
      <c r="DK127" s="105">
        <f t="shared" si="194"/>
        <v>0</v>
      </c>
      <c r="DL127" s="105">
        <f t="shared" si="195"/>
        <v>0</v>
      </c>
      <c r="DM127" s="105">
        <f t="shared" si="196"/>
        <v>0</v>
      </c>
      <c r="DN127" s="105">
        <f t="shared" si="197"/>
        <v>0</v>
      </c>
      <c r="DO127" s="105">
        <f t="shared" si="198"/>
        <v>0</v>
      </c>
      <c r="DP127" s="105">
        <f t="shared" si="199"/>
        <v>0</v>
      </c>
      <c r="DQ127" s="105">
        <f t="shared" si="200"/>
        <v>0</v>
      </c>
      <c r="DR127" s="105">
        <f t="shared" si="201"/>
        <v>0</v>
      </c>
      <c r="DS127" s="105">
        <f t="shared" si="202"/>
        <v>0</v>
      </c>
    </row>
  </sheetData>
  <sheetProtection sheet="1" objects="1" scenarios="1"/>
  <mergeCells count="2">
    <mergeCell ref="B30:H33"/>
    <mergeCell ref="B34:H38"/>
  </mergeCells>
  <conditionalFormatting sqref="B30">
    <cfRule type="expression" dxfId="176" priority="17">
      <formula>B30=""</formula>
    </cfRule>
  </conditionalFormatting>
  <conditionalFormatting sqref="B11:H28">
    <cfRule type="expression" dxfId="175" priority="16">
      <formula>$I11=$DN$10</formula>
    </cfRule>
  </conditionalFormatting>
  <conditionalFormatting sqref="E11:F28">
    <cfRule type="expression" dxfId="174" priority="13">
      <formula>$F11&lt;$E11</formula>
    </cfRule>
  </conditionalFormatting>
  <conditionalFormatting sqref="L35:AU63 L66:AU95 L98:AU127">
    <cfRule type="expression" dxfId="173" priority="8">
      <formula>L35&lt;&gt;SUM(AX35,CJ35)</formula>
    </cfRule>
  </conditionalFormatting>
  <conditionalFormatting sqref="B9:D9">
    <cfRule type="expression" dxfId="172" priority="7">
      <formula>$I9=$DN$10</formula>
    </cfRule>
  </conditionalFormatting>
  <conditionalFormatting sqref="B10:C10">
    <cfRule type="expression" dxfId="171" priority="6">
      <formula>$I10=$DN$10</formula>
    </cfRule>
  </conditionalFormatting>
  <conditionalFormatting sqref="E9:F10">
    <cfRule type="expression" dxfId="170" priority="5">
      <formula>$F9&lt;$E9</formula>
    </cfRule>
  </conditionalFormatting>
  <conditionalFormatting sqref="D10">
    <cfRule type="expression" dxfId="169" priority="4">
      <formula>$I10=$DN$10</formula>
    </cfRule>
  </conditionalFormatting>
  <conditionalFormatting sqref="B5:H5">
    <cfRule type="expression" dxfId="168" priority="2">
      <formula>IF(SUM(L35:AU93)&gt;0.0005,SUM($L$35:$AU$93)&lt;&gt;SUM($AX$35:$CG$93,$CJ$35:$DS$127))</formula>
    </cfRule>
  </conditionalFormatting>
  <conditionalFormatting sqref="L31:AU31">
    <cfRule type="expression" dxfId="167" priority="1">
      <formula>L31=0</formula>
    </cfRule>
  </conditionalFormatting>
  <dataValidations count="6">
    <dataValidation type="custom" allowBlank="1" showInputMessage="1" showErrorMessage="1" error="Value must be less than 100%" sqref="H9:H28">
      <formula1>H9&lt;=1</formula1>
    </dataValidation>
    <dataValidation type="list" allowBlank="1" showInputMessage="1" showErrorMessage="1" sqref="B9:B28">
      <formula1>$DN$7:$DN$9</formula1>
    </dataValidation>
    <dataValidation type="custom" allowBlank="1" showInputMessage="1" showErrorMessage="1" error="End month must be greater than beginning month." sqref="F9:F28">
      <formula1>F9&gt;=E9</formula1>
    </dataValidation>
    <dataValidation type="decimal" allowBlank="1" showInputMessage="1" showErrorMessage="1" sqref="G9:G28">
      <formula1>0</formula1>
      <formula2>0.999999999999999</formula2>
    </dataValidation>
    <dataValidation type="custom" allowBlank="1" showInputMessage="1" showErrorMessage="1" error="Must be less than ending month." sqref="E9:E28">
      <formula1>E9&lt;F9</formula1>
    </dataValidation>
    <dataValidation type="list" allowBlank="1" showInputMessage="1" showErrorMessage="1" sqref="C9:D28">
      <formula1>IF($B9=$DN$7,$J$35:$J$63,IF($B9=$DN$8,$J$66:$J$95,IF($B9=$DN$9,$J$98:$J$127,"Select 1L/2L/3L")))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79998168889431442"/>
  </sheetPr>
  <dimension ref="B2:AY126"/>
  <sheetViews>
    <sheetView showGridLines="0" zoomScale="70" zoomScaleNormal="70" workbookViewId="0">
      <pane ySplit="2" topLeftCell="A3" activePane="bottomLeft" state="frozen"/>
      <selection pane="bottomLeft" activeCell="A3" sqref="A3"/>
    </sheetView>
  </sheetViews>
  <sheetFormatPr defaultRowHeight="14.4" outlineLevelRow="1" outlineLevelCol="1" x14ac:dyDescent="0.3"/>
  <cols>
    <col min="1" max="2" width="1.6640625" customWidth="1"/>
    <col min="8" max="8" width="1.33203125" customWidth="1"/>
    <col min="17" max="17" width="9.109375" customWidth="1"/>
    <col min="18" max="18" width="2.88671875" style="92" customWidth="1"/>
    <col min="19" max="34" width="9.109375" style="92"/>
    <col min="35" max="35" width="9.109375" style="92" hidden="1" customWidth="1" outlineLevel="1"/>
    <col min="36" max="44" width="9.109375" hidden="1" customWidth="1" outlineLevel="1"/>
    <col min="45" max="45" width="2.109375" hidden="1" customWidth="1" outlineLevel="1"/>
    <col min="46" max="47" width="11.88671875" style="92" hidden="1" customWidth="1" outlineLevel="1"/>
    <col min="48" max="50" width="9.109375" hidden="1" customWidth="1" outlineLevel="1"/>
    <col min="51" max="51" width="9.109375" collapsed="1"/>
    <col min="55" max="55" width="13.88671875" bestFit="1" customWidth="1"/>
  </cols>
  <sheetData>
    <row r="2" spans="2:47" s="1" customFormat="1" ht="26.25" x14ac:dyDescent="0.4">
      <c r="B2" s="61" t="s">
        <v>240</v>
      </c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T2" s="143"/>
      <c r="AU2" s="143"/>
    </row>
    <row r="3" spans="2:47" ht="15" x14ac:dyDescent="0.25">
      <c r="B3" s="2"/>
    </row>
    <row r="4" spans="2:47" ht="15" x14ac:dyDescent="0.25">
      <c r="B4" s="2"/>
    </row>
    <row r="5" spans="2:47" ht="18.75" x14ac:dyDescent="0.3">
      <c r="B5" s="2"/>
      <c r="C5" s="64" t="s">
        <v>173</v>
      </c>
      <c r="D5" s="64"/>
      <c r="E5" s="64"/>
      <c r="F5" s="64"/>
      <c r="G5" s="64"/>
      <c r="I5" s="64" t="s">
        <v>171</v>
      </c>
      <c r="J5" s="64"/>
      <c r="K5" s="64"/>
      <c r="L5" s="64"/>
      <c r="M5" s="64"/>
      <c r="N5" s="64"/>
      <c r="O5" s="64"/>
      <c r="P5" s="64"/>
      <c r="Q5" s="64"/>
      <c r="AJ5" s="110" t="s">
        <v>129</v>
      </c>
    </row>
    <row r="6" spans="2:47" ht="15.75" thickBot="1" x14ac:dyDescent="0.3">
      <c r="B6" s="2"/>
      <c r="I6" s="95"/>
      <c r="J6" s="95"/>
      <c r="K6" s="95"/>
      <c r="L6" s="95"/>
      <c r="M6" s="95"/>
      <c r="N6" s="95"/>
      <c r="O6" s="95"/>
      <c r="P6" s="95"/>
      <c r="Q6" s="95"/>
      <c r="AJ6" s="2" t="s">
        <v>195</v>
      </c>
    </row>
    <row r="7" spans="2:47" ht="19.5" thickBot="1" x14ac:dyDescent="0.35">
      <c r="B7" s="2"/>
      <c r="I7" s="96" t="s">
        <v>306</v>
      </c>
      <c r="J7" s="97"/>
      <c r="K7" s="97"/>
      <c r="L7" s="96" t="s">
        <v>90</v>
      </c>
      <c r="M7" s="97"/>
      <c r="N7" s="97"/>
      <c r="O7" s="96" t="s">
        <v>91</v>
      </c>
      <c r="P7" s="97"/>
      <c r="Q7" s="98"/>
      <c r="AJ7" s="96" t="s">
        <v>89</v>
      </c>
      <c r="AK7" s="97"/>
      <c r="AL7" s="97"/>
      <c r="AM7" s="96" t="s">
        <v>90</v>
      </c>
      <c r="AN7" s="97"/>
      <c r="AO7" s="97"/>
      <c r="AP7" s="96" t="s">
        <v>91</v>
      </c>
      <c r="AQ7" s="97"/>
      <c r="AR7" s="98"/>
    </row>
    <row r="8" spans="2:47" ht="18.75" x14ac:dyDescent="0.3">
      <c r="B8" s="2"/>
      <c r="C8" s="65" t="s">
        <v>6</v>
      </c>
      <c r="D8" s="37"/>
      <c r="E8" s="37"/>
      <c r="F8" s="37"/>
      <c r="G8" s="38"/>
      <c r="I8" s="93" t="s">
        <v>28</v>
      </c>
      <c r="J8" s="91" t="s">
        <v>29</v>
      </c>
      <c r="K8" s="94" t="s">
        <v>30</v>
      </c>
      <c r="L8" s="93" t="s">
        <v>28</v>
      </c>
      <c r="M8" s="91" t="s">
        <v>29</v>
      </c>
      <c r="N8" s="94" t="s">
        <v>30</v>
      </c>
      <c r="O8" s="93" t="s">
        <v>28</v>
      </c>
      <c r="P8" s="91" t="s">
        <v>29</v>
      </c>
      <c r="Q8" s="94" t="s">
        <v>30</v>
      </c>
      <c r="AJ8" s="93" t="s">
        <v>28</v>
      </c>
      <c r="AK8" s="91" t="s">
        <v>29</v>
      </c>
      <c r="AL8" s="94" t="s">
        <v>30</v>
      </c>
      <c r="AM8" s="93" t="s">
        <v>28</v>
      </c>
      <c r="AN8" s="91" t="s">
        <v>29</v>
      </c>
      <c r="AO8" s="94" t="s">
        <v>30</v>
      </c>
      <c r="AP8" s="93" t="s">
        <v>28</v>
      </c>
      <c r="AQ8" s="91" t="s">
        <v>29</v>
      </c>
      <c r="AR8" s="94" t="s">
        <v>30</v>
      </c>
      <c r="AT8" s="188" t="s">
        <v>196</v>
      </c>
      <c r="AU8" s="189"/>
    </row>
    <row r="9" spans="2:47" ht="15" x14ac:dyDescent="0.25">
      <c r="B9" s="2"/>
      <c r="C9" s="9" t="str">
        <f>IF('2. Protocols'!C9="","",'2. Protocols'!C9)</f>
        <v>TDF</v>
      </c>
      <c r="D9" s="10" t="str">
        <f>IF('2. Protocols'!D9="","",'2. Protocols'!D9)</f>
        <v>+</v>
      </c>
      <c r="E9" s="10" t="str">
        <f>IF('2. Protocols'!E9="","",'2. Protocols'!E9)</f>
        <v>3TC</v>
      </c>
      <c r="F9" s="10" t="str">
        <f>IF('2. Protocols'!F9="","",'2. Protocols'!F9)</f>
        <v>+</v>
      </c>
      <c r="G9" s="11" t="str">
        <f>IF('2. Protocols'!G9="","",'2. Protocols'!G9)</f>
        <v>EFV</v>
      </c>
      <c r="I9" s="209"/>
      <c r="J9" s="210"/>
      <c r="K9" s="211">
        <v>1</v>
      </c>
      <c r="L9" s="209"/>
      <c r="M9" s="210"/>
      <c r="N9" s="211">
        <v>1</v>
      </c>
      <c r="O9" s="209"/>
      <c r="P9" s="210"/>
      <c r="Q9" s="211">
        <v>1</v>
      </c>
      <c r="R9" s="128" t="str">
        <f>IF(C9="","",IF(AND(SUM(I9:K9)=1,SUM(L9:N9)=1,SUM(O9:Q9)=1),IF(ISNA(HLOOKUP(FALSE,$AJ9:$AR9,1,0)),"","Error: Irregular regimen choice. Please double check regimen."),"Error: must total 100% each year"))</f>
        <v/>
      </c>
      <c r="S9" s="181"/>
      <c r="AJ9" s="171" t="b">
        <f>IF(C9="",TRUE,SUM('6. Patients'!DO10:EC10)/3=I9)</f>
        <v>1</v>
      </c>
      <c r="AK9" s="172" t="b">
        <f>IF(C9="",TRUE,SUM('6. Patients'!EE10:FI10)/2=J9)</f>
        <v>1</v>
      </c>
      <c r="AL9" s="173" t="b">
        <f>IF(C9="",TRUE,SUM('6. Patients'!FK10:FY10)/1=K9)</f>
        <v>1</v>
      </c>
      <c r="AM9" s="171" t="b">
        <f>IF(C9="",TRUE,SUM('6. Patients'!GA10:GO10)/3=L9)</f>
        <v>1</v>
      </c>
      <c r="AN9" s="172" t="b">
        <f>IF(C9="",TRUE,SUM('6. Patients'!GQ10:HU10)/2=M9)</f>
        <v>1</v>
      </c>
      <c r="AO9" s="173" t="b">
        <f>IF(C9="",TRUE,SUM('6. Patients'!HW10:IK10)/1=N9)</f>
        <v>1</v>
      </c>
      <c r="AP9" s="171" t="b">
        <f>IF(C9="",TRUE,SUM('6. Patients'!IM10:JA10)/3=O9)</f>
        <v>1</v>
      </c>
      <c r="AQ9" s="172" t="b">
        <f>IF(C9="",TRUE,SUM('6. Patients'!JC10:KG10)/2=P9)</f>
        <v>1</v>
      </c>
      <c r="AR9" s="173" t="b">
        <f>IF(C9="",TRUE,SUM('6. Patients'!KI10:KW10)/1=Q9)</f>
        <v>1</v>
      </c>
      <c r="AT9" s="182">
        <f>IF(C9="",0,IF(AND(SUM(I9:K9)=1,SUM(L9:N9)=1,SUM(O9:Q9)=1),0,1))</f>
        <v>0</v>
      </c>
      <c r="AU9" s="183">
        <f>IF(ISNA(HLOOKUP(FALSE,$AJ9:$AR9,1,0)),0,1)</f>
        <v>0</v>
      </c>
    </row>
    <row r="10" spans="2:47" ht="15" x14ac:dyDescent="0.25">
      <c r="B10" s="2"/>
      <c r="C10" s="9" t="str">
        <f>IF('2. Protocols'!C10="","",'2. Protocols'!C10)</f>
        <v/>
      </c>
      <c r="D10" s="10" t="str">
        <f>IF('2. Protocols'!D10="","",'2. Protocols'!D10)</f>
        <v>+</v>
      </c>
      <c r="E10" s="10" t="str">
        <f>IF('2. Protocols'!E10="","",'2. Protocols'!E10)</f>
        <v/>
      </c>
      <c r="F10" s="10" t="str">
        <f>IF('2. Protocols'!F10="","",'2. Protocols'!F10)</f>
        <v>+</v>
      </c>
      <c r="G10" s="11" t="str">
        <f>IF('2. Protocols'!G10="","",'2. Protocols'!G10)</f>
        <v/>
      </c>
      <c r="I10" s="209"/>
      <c r="J10" s="210"/>
      <c r="K10" s="211"/>
      <c r="L10" s="209"/>
      <c r="M10" s="210"/>
      <c r="N10" s="211"/>
      <c r="O10" s="209"/>
      <c r="P10" s="210"/>
      <c r="Q10" s="211"/>
      <c r="R10" s="128" t="str">
        <f t="shared" ref="R10:R36" si="0">IF(C10="","",IF(AND(SUM(I10:K10)=1,SUM(L10:N10)=1,SUM(O10:Q10)=1),IF(ISNA(HLOOKUP(FALSE,$AJ10:$AR10,1,0)),"","Error: Irregular regimen choice. Please double check regimen."),"Error: must total 100% each year"))</f>
        <v/>
      </c>
      <c r="S10" s="180"/>
      <c r="AJ10" s="171" t="b">
        <f>IF(C10="",TRUE,SUM('6. Patients'!DO11:EC11)/3=I10)</f>
        <v>1</v>
      </c>
      <c r="AK10" s="172" t="b">
        <f>IF(C10="",TRUE,SUM('6. Patients'!EE11:FI11)/2=J10)</f>
        <v>1</v>
      </c>
      <c r="AL10" s="173" t="b">
        <f>IF(C10="",TRUE,SUM('6. Patients'!FK11:FY11)/1=K10)</f>
        <v>1</v>
      </c>
      <c r="AM10" s="171" t="b">
        <f>IF(C10="",TRUE,SUM('6. Patients'!GA11:GO11)/3=L10)</f>
        <v>1</v>
      </c>
      <c r="AN10" s="172" t="b">
        <f>IF(C10="",TRUE,SUM('6. Patients'!GQ11:HU11)/2=M10)</f>
        <v>1</v>
      </c>
      <c r="AO10" s="173" t="b">
        <f>IF(C10="",TRUE,SUM('6. Patients'!HW11:IK11)/1=N10)</f>
        <v>1</v>
      </c>
      <c r="AP10" s="171" t="b">
        <f>IF(C10="",TRUE,SUM('6. Patients'!IM11:JA11)/3=O10)</f>
        <v>1</v>
      </c>
      <c r="AQ10" s="172" t="b">
        <f>IF(C10="",TRUE,SUM('6. Patients'!JC11:KG11)/2=P10)</f>
        <v>1</v>
      </c>
      <c r="AR10" s="173" t="b">
        <f>IF(C10="",TRUE,SUM('6. Patients'!KI11:KW11)/1=Q10)</f>
        <v>1</v>
      </c>
      <c r="AT10" s="184">
        <f>IF(C10="",0,IF(AND(SUM(I10:K10)=1,SUM(L10:N10)=1,SUM(O10:Q10)=1),0,1))</f>
        <v>0</v>
      </c>
      <c r="AU10" s="185">
        <f t="shared" ref="AU10:AU36" si="1">IF(ISNA(HLOOKUP(FALSE,$AJ10:$AR10,1,0)),0,1)</f>
        <v>0</v>
      </c>
    </row>
    <row r="11" spans="2:47" ht="15" x14ac:dyDescent="0.25">
      <c r="B11" s="2"/>
      <c r="C11" s="9" t="str">
        <f>IF('2. Protocols'!C11="","",'2. Protocols'!C11)</f>
        <v/>
      </c>
      <c r="D11" s="10" t="str">
        <f>IF('2. Protocols'!D11="","",'2. Protocols'!D11)</f>
        <v>+</v>
      </c>
      <c r="E11" s="10" t="str">
        <f>IF('2. Protocols'!E11="","",'2. Protocols'!E11)</f>
        <v/>
      </c>
      <c r="F11" s="10" t="str">
        <f>IF('2. Protocols'!F11="","",'2. Protocols'!F11)</f>
        <v>+</v>
      </c>
      <c r="G11" s="11" t="str">
        <f>IF('2. Protocols'!G11="","",'2. Protocols'!G11)</f>
        <v/>
      </c>
      <c r="I11" s="209"/>
      <c r="J11" s="210"/>
      <c r="K11" s="211"/>
      <c r="L11" s="209"/>
      <c r="M11" s="210"/>
      <c r="N11" s="211"/>
      <c r="O11" s="212"/>
      <c r="P11" s="210"/>
      <c r="Q11" s="211"/>
      <c r="R11" s="128" t="str">
        <f t="shared" si="0"/>
        <v/>
      </c>
      <c r="S11" s="180"/>
      <c r="AJ11" s="171" t="b">
        <f>IF(C11="",TRUE,SUM('6. Patients'!DO12:EC12)/3=I11)</f>
        <v>1</v>
      </c>
      <c r="AK11" s="172" t="b">
        <f>IF(C11="",TRUE,SUM('6. Patients'!EE12:FI12)/2=J11)</f>
        <v>1</v>
      </c>
      <c r="AL11" s="173" t="b">
        <f>IF(C11="",TRUE,SUM('6. Patients'!FK12:FY12)/1=K11)</f>
        <v>1</v>
      </c>
      <c r="AM11" s="171" t="b">
        <f>IF(C11="",TRUE,SUM('6. Patients'!GA12:GO12)/3=L11)</f>
        <v>1</v>
      </c>
      <c r="AN11" s="172" t="b">
        <f>IF(C11="",TRUE,SUM('6. Patients'!GQ12:HU12)/2=M11)</f>
        <v>1</v>
      </c>
      <c r="AO11" s="173" t="b">
        <f>IF(C11="",TRUE,SUM('6. Patients'!HW12:IK12)/1=N11)</f>
        <v>1</v>
      </c>
      <c r="AP11" s="171" t="b">
        <f>IF(C11="",TRUE,SUM('6. Patients'!IM12:JA12)/3=O11)</f>
        <v>1</v>
      </c>
      <c r="AQ11" s="172" t="b">
        <f>IF(C11="",TRUE,SUM('6. Patients'!JC12:KG12)/2=P11)</f>
        <v>1</v>
      </c>
      <c r="AR11" s="173" t="b">
        <f>IF(C11="",TRUE,SUM('6. Patients'!KI12:KW12)/1=Q11)</f>
        <v>1</v>
      </c>
      <c r="AT11" s="184">
        <f>IF(C11="",0,IF(AND(SUM(I11:K11)=1,SUM(L11:N11)=1,SUM(O11:Q11)=1),0,1))</f>
        <v>0</v>
      </c>
      <c r="AU11" s="185">
        <f t="shared" si="1"/>
        <v>0</v>
      </c>
    </row>
    <row r="12" spans="2:47" ht="15" x14ac:dyDescent="0.25">
      <c r="B12" s="2"/>
      <c r="C12" s="9" t="str">
        <f>IF('2. Protocols'!C12="","",'2. Protocols'!C12)</f>
        <v/>
      </c>
      <c r="D12" s="10" t="str">
        <f>IF('2. Protocols'!D12="","",'2. Protocols'!D12)</f>
        <v>+</v>
      </c>
      <c r="E12" s="10" t="str">
        <f>IF('2. Protocols'!E12="","",'2. Protocols'!E12)</f>
        <v/>
      </c>
      <c r="F12" s="10" t="str">
        <f>IF('2. Protocols'!F12="","",'2. Protocols'!F12)</f>
        <v>+</v>
      </c>
      <c r="G12" s="11" t="str">
        <f>IF('2. Protocols'!G12="","",'2. Protocols'!G12)</f>
        <v/>
      </c>
      <c r="I12" s="209"/>
      <c r="J12" s="210"/>
      <c r="K12" s="210"/>
      <c r="L12" s="209"/>
      <c r="M12" s="210"/>
      <c r="N12" s="211"/>
      <c r="O12" s="212"/>
      <c r="P12" s="210"/>
      <c r="Q12" s="211"/>
      <c r="R12" s="128" t="str">
        <f t="shared" si="0"/>
        <v/>
      </c>
      <c r="S12" s="180"/>
      <c r="AJ12" s="171" t="b">
        <f>IF(C12="",TRUE,SUM('6. Patients'!DO13:EC13)/3=I12)</f>
        <v>1</v>
      </c>
      <c r="AK12" s="172" t="b">
        <f>IF(C12="",TRUE,SUM('6. Patients'!EE13:FI13)/2=J12)</f>
        <v>1</v>
      </c>
      <c r="AL12" s="173" t="b">
        <f>IF(C12="",TRUE,SUM('6. Patients'!FK13:FY13)/1=K12)</f>
        <v>1</v>
      </c>
      <c r="AM12" s="171" t="b">
        <f>IF(C12="",TRUE,SUM('6. Patients'!GA13:GO13)/3=L12)</f>
        <v>1</v>
      </c>
      <c r="AN12" s="172" t="b">
        <f>IF(C12="",TRUE,SUM('6. Patients'!GQ13:HU13)/2=M12)</f>
        <v>1</v>
      </c>
      <c r="AO12" s="173" t="b">
        <f>IF(C12="",TRUE,SUM('6. Patients'!HW13:IK13)/1=N12)</f>
        <v>1</v>
      </c>
      <c r="AP12" s="171" t="b">
        <f>IF(C12="",TRUE,SUM('6. Patients'!IM13:JA13)/3=O12)</f>
        <v>1</v>
      </c>
      <c r="AQ12" s="172" t="b">
        <f>IF(C12="",TRUE,SUM('6. Patients'!JC13:KG13)/2=P12)</f>
        <v>1</v>
      </c>
      <c r="AR12" s="173" t="b">
        <f>IF(C12="",TRUE,SUM('6. Patients'!KI13:KW13)/1=Q12)</f>
        <v>1</v>
      </c>
      <c r="AT12" s="184">
        <f>IF(C12="",0,IF(AND(SUM(I12:K12)=1,SUM(L12:N12)=1,SUM(O12:Q12)=1),0,1))</f>
        <v>0</v>
      </c>
      <c r="AU12" s="185">
        <f t="shared" si="1"/>
        <v>0</v>
      </c>
    </row>
    <row r="13" spans="2:47" ht="15" x14ac:dyDescent="0.25">
      <c r="B13" s="2"/>
      <c r="C13" s="9" t="str">
        <f>IF('2. Protocols'!C13="","",'2. Protocols'!C13)</f>
        <v/>
      </c>
      <c r="D13" s="10" t="str">
        <f>IF('2. Protocols'!D13="","",'2. Protocols'!D13)</f>
        <v>+</v>
      </c>
      <c r="E13" s="10" t="str">
        <f>IF('2. Protocols'!E13="","",'2. Protocols'!E13)</f>
        <v/>
      </c>
      <c r="F13" s="10" t="str">
        <f>IF('2. Protocols'!F13="","",'2. Protocols'!F13)</f>
        <v>+</v>
      </c>
      <c r="G13" s="11" t="str">
        <f>IF('2. Protocols'!G13="","",'2. Protocols'!G13)</f>
        <v/>
      </c>
      <c r="I13" s="209"/>
      <c r="J13" s="210"/>
      <c r="K13" s="211"/>
      <c r="L13" s="209"/>
      <c r="M13" s="210"/>
      <c r="N13" s="211"/>
      <c r="O13" s="212"/>
      <c r="P13" s="210"/>
      <c r="Q13" s="211"/>
      <c r="R13" s="128" t="str">
        <f t="shared" si="0"/>
        <v/>
      </c>
      <c r="AJ13" s="171" t="b">
        <f>IF(C13="",TRUE,SUM('6. Patients'!DO14:EC14)/3=I13)</f>
        <v>1</v>
      </c>
      <c r="AK13" s="172" t="b">
        <f>IF(C13="",TRUE,SUM('6. Patients'!EE14:FI14)/2=J13)</f>
        <v>1</v>
      </c>
      <c r="AL13" s="173" t="b">
        <f>IF(C13="",TRUE,SUM('6. Patients'!FK14:FY14)/1=K13)</f>
        <v>1</v>
      </c>
      <c r="AM13" s="171" t="b">
        <f>IF(C13="",TRUE,SUM('6. Patients'!GA14:GO14)/3=L13)</f>
        <v>1</v>
      </c>
      <c r="AN13" s="172" t="b">
        <f>IF(C13="",TRUE,SUM('6. Patients'!GQ14:HU14)/2=M13)</f>
        <v>1</v>
      </c>
      <c r="AO13" s="173" t="b">
        <f>IF(C13="",TRUE,SUM('6. Patients'!HW14:IK14)/1=N13)</f>
        <v>1</v>
      </c>
      <c r="AP13" s="171" t="b">
        <f>IF(C13="",TRUE,SUM('6. Patients'!IM14:JA14)/3=O13)</f>
        <v>1</v>
      </c>
      <c r="AQ13" s="172" t="b">
        <f>IF(C13="",TRUE,SUM('6. Patients'!JC14:KG14)/2=P13)</f>
        <v>1</v>
      </c>
      <c r="AR13" s="173" t="b">
        <f>IF(C13="",TRUE,SUM('6. Patients'!KI14:KW14)/1=Q13)</f>
        <v>1</v>
      </c>
      <c r="AT13" s="184">
        <f t="shared" ref="AT13:AT36" si="2">IF(C13="",0,IF(AND(SUM(I13:K13)=1,SUM(L13:N13)=1,SUM(O13:Q13)=1),0,1))</f>
        <v>0</v>
      </c>
      <c r="AU13" s="185">
        <f t="shared" si="1"/>
        <v>0</v>
      </c>
    </row>
    <row r="14" spans="2:47" ht="15" x14ac:dyDescent="0.25">
      <c r="B14" s="2"/>
      <c r="C14" s="9" t="str">
        <f>IF('2. Protocols'!C14="","",'2. Protocols'!C14)</f>
        <v/>
      </c>
      <c r="D14" s="10" t="str">
        <f>IF('2. Protocols'!D14="","",'2. Protocols'!D14)</f>
        <v>+</v>
      </c>
      <c r="E14" s="10" t="str">
        <f>IF('2. Protocols'!E14="","",'2. Protocols'!E14)</f>
        <v/>
      </c>
      <c r="F14" s="10" t="str">
        <f>IF('2. Protocols'!F14="","",'2. Protocols'!F14)</f>
        <v>+</v>
      </c>
      <c r="G14" s="11" t="str">
        <f>IF('2. Protocols'!G14="","",'2. Protocols'!G14)</f>
        <v/>
      </c>
      <c r="I14" s="209"/>
      <c r="J14" s="210"/>
      <c r="K14" s="211"/>
      <c r="L14" s="209"/>
      <c r="M14" s="210"/>
      <c r="N14" s="211"/>
      <c r="O14" s="212"/>
      <c r="P14" s="210"/>
      <c r="Q14" s="211"/>
      <c r="R14" s="128" t="str">
        <f t="shared" si="0"/>
        <v/>
      </c>
      <c r="AJ14" s="171" t="b">
        <f>IF(C14="",TRUE,SUM('6. Patients'!DO15:EC15)/3=I14)</f>
        <v>1</v>
      </c>
      <c r="AK14" s="172" t="b">
        <f>IF(C14="",TRUE,SUM('6. Patients'!EE15:FI15)/2=J14)</f>
        <v>1</v>
      </c>
      <c r="AL14" s="173" t="b">
        <f>IF(C14="",TRUE,SUM('6. Patients'!FK15:FY15)/1=K14)</f>
        <v>1</v>
      </c>
      <c r="AM14" s="171" t="b">
        <f>IF(C14="",TRUE,SUM('6. Patients'!GA15:GO15)/3=L14)</f>
        <v>1</v>
      </c>
      <c r="AN14" s="172" t="b">
        <f>IF(C14="",TRUE,SUM('6. Patients'!GQ15:HU15)/2=M14)</f>
        <v>1</v>
      </c>
      <c r="AO14" s="173" t="b">
        <f>IF(C14="",TRUE,SUM('6. Patients'!HW15:IK15)/1=N14)</f>
        <v>1</v>
      </c>
      <c r="AP14" s="171" t="b">
        <f>IF(C14="",TRUE,SUM('6. Patients'!IM15:JA15)/3=O14)</f>
        <v>1</v>
      </c>
      <c r="AQ14" s="172" t="b">
        <f>IF(C14="",TRUE,SUM('6. Patients'!JC15:KG15)/2=P14)</f>
        <v>1</v>
      </c>
      <c r="AR14" s="173" t="b">
        <f>IF(C14="",TRUE,SUM('6. Patients'!KI15:KW15)/1=Q14)</f>
        <v>1</v>
      </c>
      <c r="AT14" s="184">
        <f t="shared" si="2"/>
        <v>0</v>
      </c>
      <c r="AU14" s="185">
        <f t="shared" si="1"/>
        <v>0</v>
      </c>
    </row>
    <row r="15" spans="2:47" ht="15" x14ac:dyDescent="0.25">
      <c r="B15" s="2"/>
      <c r="C15" s="9" t="str">
        <f>IF('2. Protocols'!C15="","",'2. Protocols'!C15)</f>
        <v/>
      </c>
      <c r="D15" s="10" t="str">
        <f>IF('2. Protocols'!D15="","",'2. Protocols'!D15)</f>
        <v>+</v>
      </c>
      <c r="E15" s="10" t="str">
        <f>IF('2. Protocols'!E15="","",'2. Protocols'!E15)</f>
        <v/>
      </c>
      <c r="F15" s="10" t="str">
        <f>IF('2. Protocols'!F15="","",'2. Protocols'!F15)</f>
        <v>+</v>
      </c>
      <c r="G15" s="11" t="str">
        <f>IF('2. Protocols'!G15="","",'2. Protocols'!G15)</f>
        <v/>
      </c>
      <c r="I15" s="209"/>
      <c r="J15" s="210"/>
      <c r="K15" s="210"/>
      <c r="L15" s="209"/>
      <c r="M15" s="210"/>
      <c r="N15" s="211"/>
      <c r="O15" s="212"/>
      <c r="P15" s="210"/>
      <c r="Q15" s="211"/>
      <c r="R15" s="128" t="str">
        <f t="shared" si="0"/>
        <v/>
      </c>
      <c r="AJ15" s="171" t="b">
        <f>IF(C15="",TRUE,SUM('6. Patients'!DO16:EC16)/3=I15)</f>
        <v>1</v>
      </c>
      <c r="AK15" s="172" t="b">
        <f>IF(C15="",TRUE,SUM('6. Patients'!EE16:FI16)/2=J15)</f>
        <v>1</v>
      </c>
      <c r="AL15" s="173" t="b">
        <f>IF(C15="",TRUE,SUM('6. Patients'!FK16:FY16)/1=K15)</f>
        <v>1</v>
      </c>
      <c r="AM15" s="171" t="b">
        <f>IF(C15="",TRUE,SUM('6. Patients'!GA16:GO16)/3=L15)</f>
        <v>1</v>
      </c>
      <c r="AN15" s="172" t="b">
        <f>IF(C15="",TRUE,SUM('6. Patients'!GQ16:HU16)/2=M15)</f>
        <v>1</v>
      </c>
      <c r="AO15" s="173" t="b">
        <f>IF(C15="",TRUE,SUM('6. Patients'!HW16:IK16)/1=N15)</f>
        <v>1</v>
      </c>
      <c r="AP15" s="171" t="b">
        <f>IF(C15="",TRUE,SUM('6. Patients'!IM16:JA16)/3=O15)</f>
        <v>1</v>
      </c>
      <c r="AQ15" s="172" t="b">
        <f>IF(C15="",TRUE,SUM('6. Patients'!JC16:KG16)/2=P15)</f>
        <v>1</v>
      </c>
      <c r="AR15" s="173" t="b">
        <f>IF(C15="",TRUE,SUM('6. Patients'!KI16:KW16)/1=Q15)</f>
        <v>1</v>
      </c>
      <c r="AT15" s="184">
        <f t="shared" si="2"/>
        <v>0</v>
      </c>
      <c r="AU15" s="185">
        <f t="shared" si="1"/>
        <v>0</v>
      </c>
    </row>
    <row r="16" spans="2:47" ht="15" x14ac:dyDescent="0.25">
      <c r="B16" s="2"/>
      <c r="C16" s="9" t="str">
        <f>IF('2. Protocols'!C16="","",'2. Protocols'!C16)</f>
        <v/>
      </c>
      <c r="D16" s="10" t="str">
        <f>IF('2. Protocols'!D16="","",'2. Protocols'!D16)</f>
        <v>+</v>
      </c>
      <c r="E16" s="10" t="str">
        <f>IF('2. Protocols'!E16="","",'2. Protocols'!E16)</f>
        <v/>
      </c>
      <c r="F16" s="10" t="str">
        <f>IF('2. Protocols'!F16="","",'2. Protocols'!F16)</f>
        <v>+</v>
      </c>
      <c r="G16" s="11" t="str">
        <f>IF('2. Protocols'!G16="","",'2. Protocols'!G16)</f>
        <v/>
      </c>
      <c r="I16" s="212"/>
      <c r="J16" s="210"/>
      <c r="K16" s="211"/>
      <c r="L16" s="212"/>
      <c r="M16" s="210"/>
      <c r="N16" s="211"/>
      <c r="O16" s="212"/>
      <c r="P16" s="210"/>
      <c r="Q16" s="211"/>
      <c r="R16" s="128" t="str">
        <f t="shared" si="0"/>
        <v/>
      </c>
      <c r="AJ16" s="171" t="b">
        <f>IF(C16="",TRUE,SUM('6. Patients'!DO17:EC17)/3=I16)</f>
        <v>1</v>
      </c>
      <c r="AK16" s="172" t="b">
        <f>IF(C16="",TRUE,SUM('6. Patients'!EE17:FI17)/2=J16)</f>
        <v>1</v>
      </c>
      <c r="AL16" s="173" t="b">
        <f>IF(C16="",TRUE,SUM('6. Patients'!FK17:FY17)/1=K16)</f>
        <v>1</v>
      </c>
      <c r="AM16" s="171" t="b">
        <f>IF(C16="",TRUE,SUM('6. Patients'!GA17:GO17)/3=L16)</f>
        <v>1</v>
      </c>
      <c r="AN16" s="172" t="b">
        <f>IF(C16="",TRUE,SUM('6. Patients'!GQ17:HU17)/2=M16)</f>
        <v>1</v>
      </c>
      <c r="AO16" s="173" t="b">
        <f>IF(C16="",TRUE,SUM('6. Patients'!HW17:IK17)/1=N16)</f>
        <v>1</v>
      </c>
      <c r="AP16" s="171" t="b">
        <f>IF(C16="",TRUE,SUM('6. Patients'!IM17:JA17)/3=O16)</f>
        <v>1</v>
      </c>
      <c r="AQ16" s="172" t="b">
        <f>IF(C16="",TRUE,SUM('6. Patients'!JC17:KG17)/2=P16)</f>
        <v>1</v>
      </c>
      <c r="AR16" s="173" t="b">
        <f>IF(C16="",TRUE,SUM('6. Patients'!KI17:KW17)/1=Q16)</f>
        <v>1</v>
      </c>
      <c r="AT16" s="184">
        <f t="shared" si="2"/>
        <v>0</v>
      </c>
      <c r="AU16" s="185">
        <f t="shared" si="1"/>
        <v>0</v>
      </c>
    </row>
    <row r="17" spans="2:47" ht="15" x14ac:dyDescent="0.25">
      <c r="B17" s="2"/>
      <c r="C17" s="9" t="str">
        <f>IF('2. Protocols'!C17="","",'2. Protocols'!C17)</f>
        <v/>
      </c>
      <c r="D17" s="10" t="str">
        <f>IF('2. Protocols'!D17="","",'2. Protocols'!D17)</f>
        <v>+</v>
      </c>
      <c r="E17" s="10" t="str">
        <f>IF('2. Protocols'!E17="","",'2. Protocols'!E17)</f>
        <v/>
      </c>
      <c r="F17" s="10" t="str">
        <f>IF('2. Protocols'!F17="","",'2. Protocols'!F17)</f>
        <v>+</v>
      </c>
      <c r="G17" s="11" t="str">
        <f>IF('2. Protocols'!G17="","",'2. Protocols'!G17)</f>
        <v/>
      </c>
      <c r="I17" s="212"/>
      <c r="J17" s="210"/>
      <c r="K17" s="211"/>
      <c r="L17" s="212"/>
      <c r="M17" s="210"/>
      <c r="N17" s="211"/>
      <c r="O17" s="212"/>
      <c r="P17" s="210"/>
      <c r="Q17" s="211"/>
      <c r="R17" s="128" t="str">
        <f t="shared" si="0"/>
        <v/>
      </c>
      <c r="AJ17" s="171" t="b">
        <f>IF(C17="",TRUE,SUM('6. Patients'!DO18:EC18)/3=I17)</f>
        <v>1</v>
      </c>
      <c r="AK17" s="172" t="b">
        <f>IF(C17="",TRUE,SUM('6. Patients'!EE18:FI18)/2=J17)</f>
        <v>1</v>
      </c>
      <c r="AL17" s="173" t="b">
        <f>IF(C17="",TRUE,SUM('6. Patients'!FK18:FY18)/1=K17)</f>
        <v>1</v>
      </c>
      <c r="AM17" s="171" t="b">
        <f>IF(C17="",TRUE,SUM('6. Patients'!GA18:GO18)/3=L17)</f>
        <v>1</v>
      </c>
      <c r="AN17" s="172" t="b">
        <f>IF(C17="",TRUE,SUM('6. Patients'!GQ18:HU18)/2=M17)</f>
        <v>1</v>
      </c>
      <c r="AO17" s="173" t="b">
        <f>IF(C17="",TRUE,SUM('6. Patients'!HW18:IK18)/1=N17)</f>
        <v>1</v>
      </c>
      <c r="AP17" s="171" t="b">
        <f>IF(C17="",TRUE,SUM('6. Patients'!IM18:JA18)/3=O17)</f>
        <v>1</v>
      </c>
      <c r="AQ17" s="172" t="b">
        <f>IF(C17="",TRUE,SUM('6. Patients'!JC18:KG18)/2=P17)</f>
        <v>1</v>
      </c>
      <c r="AR17" s="173" t="b">
        <f>IF(C17="",TRUE,SUM('6. Patients'!KI18:KW18)/1=Q17)</f>
        <v>1</v>
      </c>
      <c r="AT17" s="184">
        <f t="shared" si="2"/>
        <v>0</v>
      </c>
      <c r="AU17" s="185">
        <f t="shared" si="1"/>
        <v>0</v>
      </c>
    </row>
    <row r="18" spans="2:47" ht="15" x14ac:dyDescent="0.25">
      <c r="B18" s="2"/>
      <c r="C18" s="9" t="str">
        <f>IF('2. Protocols'!C18="","",'2. Protocols'!C18)</f>
        <v/>
      </c>
      <c r="D18" s="10" t="str">
        <f>IF('2. Protocols'!D18="","",'2. Protocols'!D18)</f>
        <v>+</v>
      </c>
      <c r="E18" s="10" t="str">
        <f>IF('2. Protocols'!E18="","",'2. Protocols'!E18)</f>
        <v/>
      </c>
      <c r="F18" s="10" t="str">
        <f>IF('2. Protocols'!F18="","",'2. Protocols'!F18)</f>
        <v>+</v>
      </c>
      <c r="G18" s="11" t="str">
        <f>IF('2. Protocols'!G18="","",'2. Protocols'!G18)</f>
        <v/>
      </c>
      <c r="I18" s="212"/>
      <c r="J18" s="210"/>
      <c r="K18" s="211"/>
      <c r="L18" s="212"/>
      <c r="M18" s="210"/>
      <c r="N18" s="211"/>
      <c r="O18" s="212"/>
      <c r="P18" s="210"/>
      <c r="Q18" s="211"/>
      <c r="R18" s="128" t="str">
        <f t="shared" si="0"/>
        <v/>
      </c>
      <c r="AJ18" s="171" t="b">
        <f>IF(C18="",TRUE,SUM('6. Patients'!DO19:EC19)/3=I18)</f>
        <v>1</v>
      </c>
      <c r="AK18" s="172" t="b">
        <f>IF(C18="",TRUE,SUM('6. Patients'!EE19:FI19)/2=J18)</f>
        <v>1</v>
      </c>
      <c r="AL18" s="173" t="b">
        <f>IF(C18="",TRUE,SUM('6. Patients'!FK19:FY19)/1=K18)</f>
        <v>1</v>
      </c>
      <c r="AM18" s="171" t="b">
        <f>IF(C18="",TRUE,SUM('6. Patients'!GA19:GO19)/3=L18)</f>
        <v>1</v>
      </c>
      <c r="AN18" s="172" t="b">
        <f>IF(C18="",TRUE,SUM('6. Patients'!GQ19:HU19)/2=M18)</f>
        <v>1</v>
      </c>
      <c r="AO18" s="173" t="b">
        <f>IF(C18="",TRUE,SUM('6. Patients'!HW19:IK19)/1=N18)</f>
        <v>1</v>
      </c>
      <c r="AP18" s="171" t="b">
        <f>IF(C18="",TRUE,SUM('6. Patients'!IM19:JA19)/3=O18)</f>
        <v>1</v>
      </c>
      <c r="AQ18" s="172" t="b">
        <f>IF(C18="",TRUE,SUM('6. Patients'!JC19:KG19)/2=P18)</f>
        <v>1</v>
      </c>
      <c r="AR18" s="173" t="b">
        <f>IF(C18="",TRUE,SUM('6. Patients'!KI19:KW19)/1=Q18)</f>
        <v>1</v>
      </c>
      <c r="AT18" s="184">
        <f t="shared" si="2"/>
        <v>0</v>
      </c>
      <c r="AU18" s="185">
        <f t="shared" si="1"/>
        <v>0</v>
      </c>
    </row>
    <row r="19" spans="2:47" ht="15" x14ac:dyDescent="0.25">
      <c r="B19" s="2"/>
      <c r="C19" s="9" t="str">
        <f>IF('2. Protocols'!C19="","",'2. Protocols'!C19)</f>
        <v/>
      </c>
      <c r="D19" s="10" t="str">
        <f>IF('2. Protocols'!D19="","",'2. Protocols'!D19)</f>
        <v>+</v>
      </c>
      <c r="E19" s="10" t="str">
        <f>IF('2. Protocols'!E19="","",'2. Protocols'!E19)</f>
        <v/>
      </c>
      <c r="F19" s="10" t="str">
        <f>IF('2. Protocols'!F19="","",'2. Protocols'!F19)</f>
        <v>+</v>
      </c>
      <c r="G19" s="11" t="str">
        <f>IF('2. Protocols'!G19="","",'2. Protocols'!G19)</f>
        <v/>
      </c>
      <c r="I19" s="212"/>
      <c r="J19" s="210"/>
      <c r="K19" s="211"/>
      <c r="L19" s="212"/>
      <c r="M19" s="210"/>
      <c r="N19" s="211"/>
      <c r="O19" s="212"/>
      <c r="P19" s="210"/>
      <c r="Q19" s="211"/>
      <c r="R19" s="128" t="str">
        <f t="shared" si="0"/>
        <v/>
      </c>
      <c r="AJ19" s="171" t="b">
        <f>IF(C19="",TRUE,SUM('6. Patients'!DO20:EC20)/3=I19)</f>
        <v>1</v>
      </c>
      <c r="AK19" s="172" t="b">
        <f>IF(C19="",TRUE,SUM('6. Patients'!EE20:FI20)/2=J19)</f>
        <v>1</v>
      </c>
      <c r="AL19" s="173" t="b">
        <f>IF(C19="",TRUE,SUM('6. Patients'!FK20:FY20)/1=K19)</f>
        <v>1</v>
      </c>
      <c r="AM19" s="171" t="b">
        <f>IF(C19="",TRUE,SUM('6. Patients'!GA20:GO20)/3=L19)</f>
        <v>1</v>
      </c>
      <c r="AN19" s="172" t="b">
        <f>IF(C19="",TRUE,SUM('6. Patients'!GQ20:HU20)/2=M19)</f>
        <v>1</v>
      </c>
      <c r="AO19" s="173" t="b">
        <f>IF(C19="",TRUE,SUM('6. Patients'!HW20:IK20)/1=N19)</f>
        <v>1</v>
      </c>
      <c r="AP19" s="171" t="b">
        <f>IF(C19="",TRUE,SUM('6. Patients'!IM20:JA20)/3=O19)</f>
        <v>1</v>
      </c>
      <c r="AQ19" s="172" t="b">
        <f>IF(C19="",TRUE,SUM('6. Patients'!JC20:KG20)/2=P19)</f>
        <v>1</v>
      </c>
      <c r="AR19" s="173" t="b">
        <f>IF(C19="",TRUE,SUM('6. Patients'!KI20:KW20)/1=Q19)</f>
        <v>1</v>
      </c>
      <c r="AT19" s="184">
        <f t="shared" si="2"/>
        <v>0</v>
      </c>
      <c r="AU19" s="185">
        <f t="shared" si="1"/>
        <v>0</v>
      </c>
    </row>
    <row r="20" spans="2:47" ht="15" x14ac:dyDescent="0.25">
      <c r="B20" s="2"/>
      <c r="C20" s="9" t="str">
        <f>IF('2. Protocols'!C20="","",'2. Protocols'!C20)</f>
        <v/>
      </c>
      <c r="D20" s="10" t="str">
        <f>IF('2. Protocols'!D20="","",'2. Protocols'!D20)</f>
        <v>+</v>
      </c>
      <c r="E20" s="10" t="str">
        <f>IF('2. Protocols'!E20="","",'2. Protocols'!E20)</f>
        <v/>
      </c>
      <c r="F20" s="10" t="str">
        <f>IF('2. Protocols'!F20="","",'2. Protocols'!F20)</f>
        <v>+</v>
      </c>
      <c r="G20" s="11" t="str">
        <f>IF('2. Protocols'!G20="","",'2. Protocols'!G20)</f>
        <v/>
      </c>
      <c r="I20" s="212"/>
      <c r="J20" s="210"/>
      <c r="K20" s="211"/>
      <c r="L20" s="212"/>
      <c r="M20" s="210"/>
      <c r="N20" s="211"/>
      <c r="O20" s="212"/>
      <c r="P20" s="210"/>
      <c r="Q20" s="211"/>
      <c r="R20" s="128" t="str">
        <f t="shared" si="0"/>
        <v/>
      </c>
      <c r="AJ20" s="171" t="b">
        <f>IF(C20="",TRUE,SUM('6. Patients'!DO21:EC21)/3=I20)</f>
        <v>1</v>
      </c>
      <c r="AK20" s="172" t="b">
        <f>IF(C20="",TRUE,SUM('6. Patients'!EE21:FI21)/2=J20)</f>
        <v>1</v>
      </c>
      <c r="AL20" s="173" t="b">
        <f>IF(C20="",TRUE,SUM('6. Patients'!FK21:FY21)/1=K20)</f>
        <v>1</v>
      </c>
      <c r="AM20" s="171" t="b">
        <f>IF(C20="",TRUE,SUM('6. Patients'!GA21:GO21)/3=L20)</f>
        <v>1</v>
      </c>
      <c r="AN20" s="172" t="b">
        <f>IF(C20="",TRUE,SUM('6. Patients'!GQ21:HU21)/2=M20)</f>
        <v>1</v>
      </c>
      <c r="AO20" s="173" t="b">
        <f>IF(C20="",TRUE,SUM('6. Patients'!HW21:IK21)/1=N20)</f>
        <v>1</v>
      </c>
      <c r="AP20" s="171" t="b">
        <f>IF(C20="",TRUE,SUM('6. Patients'!IM21:JA21)/3=O20)</f>
        <v>1</v>
      </c>
      <c r="AQ20" s="172" t="b">
        <f>IF(C20="",TRUE,SUM('6. Patients'!JC21:KG21)/2=P20)</f>
        <v>1</v>
      </c>
      <c r="AR20" s="173" t="b">
        <f>IF(C20="",TRUE,SUM('6. Patients'!KI21:KW21)/1=Q20)</f>
        <v>1</v>
      </c>
      <c r="AT20" s="184">
        <f t="shared" si="2"/>
        <v>0</v>
      </c>
      <c r="AU20" s="185">
        <f t="shared" si="1"/>
        <v>0</v>
      </c>
    </row>
    <row r="21" spans="2:47" ht="15" x14ac:dyDescent="0.25">
      <c r="B21" s="2"/>
      <c r="C21" s="9" t="str">
        <f>IF('2. Protocols'!C21="","",'2. Protocols'!C21)</f>
        <v/>
      </c>
      <c r="D21" s="10" t="str">
        <f>IF('2. Protocols'!D21="","",'2. Protocols'!D21)</f>
        <v>+</v>
      </c>
      <c r="E21" s="10" t="str">
        <f>IF('2. Protocols'!E21="","",'2. Protocols'!E21)</f>
        <v/>
      </c>
      <c r="F21" s="10" t="str">
        <f>IF('2. Protocols'!F21="","",'2. Protocols'!F21)</f>
        <v>+</v>
      </c>
      <c r="G21" s="11" t="str">
        <f>IF('2. Protocols'!G21="","",'2. Protocols'!G21)</f>
        <v/>
      </c>
      <c r="I21" s="212"/>
      <c r="J21" s="210"/>
      <c r="K21" s="210"/>
      <c r="L21" s="212"/>
      <c r="M21" s="210"/>
      <c r="N21" s="211"/>
      <c r="O21" s="212"/>
      <c r="P21" s="210"/>
      <c r="Q21" s="211"/>
      <c r="R21" s="128" t="str">
        <f t="shared" si="0"/>
        <v/>
      </c>
      <c r="AJ21" s="171" t="b">
        <f>IF(C21="",TRUE,SUM('6. Patients'!DO22:EC22)/3=I21)</f>
        <v>1</v>
      </c>
      <c r="AK21" s="172" t="b">
        <f>IF(C21="",TRUE,SUM('6. Patients'!EE22:FI22)/2=J21)</f>
        <v>1</v>
      </c>
      <c r="AL21" s="173" t="b">
        <f>IF(C21="",TRUE,SUM('6. Patients'!FK22:FY22)/1=K21)</f>
        <v>1</v>
      </c>
      <c r="AM21" s="171" t="b">
        <f>IF(C21="",TRUE,SUM('6. Patients'!GA22:GO22)/3=L21)</f>
        <v>1</v>
      </c>
      <c r="AN21" s="172" t="b">
        <f>IF(C21="",TRUE,SUM('6. Patients'!GQ22:HU22)/2=M21)</f>
        <v>1</v>
      </c>
      <c r="AO21" s="173" t="b">
        <f>IF(C21="",TRUE,SUM('6. Patients'!HW22:IK22)/1=N21)</f>
        <v>1</v>
      </c>
      <c r="AP21" s="171" t="b">
        <f>IF(C21="",TRUE,SUM('6. Patients'!IM22:JA22)/3=O21)</f>
        <v>1</v>
      </c>
      <c r="AQ21" s="172" t="b">
        <f>IF(C21="",TRUE,SUM('6. Patients'!JC22:KG22)/2=P21)</f>
        <v>1</v>
      </c>
      <c r="AR21" s="173" t="b">
        <f>IF(C21="",TRUE,SUM('6. Patients'!KI22:KW22)/1=Q21)</f>
        <v>1</v>
      </c>
      <c r="AT21" s="184">
        <f t="shared" si="2"/>
        <v>0</v>
      </c>
      <c r="AU21" s="185">
        <f t="shared" si="1"/>
        <v>0</v>
      </c>
    </row>
    <row r="22" spans="2:47" ht="15" x14ac:dyDescent="0.25">
      <c r="B22" s="2"/>
      <c r="C22" s="9" t="str">
        <f>IF('2. Protocols'!C22="","",'2. Protocols'!C22)</f>
        <v/>
      </c>
      <c r="D22" s="10" t="str">
        <f>IF('2. Protocols'!D22="","",'2. Protocols'!D22)</f>
        <v>+</v>
      </c>
      <c r="E22" s="10" t="str">
        <f>IF('2. Protocols'!E22="","",'2. Protocols'!E22)</f>
        <v/>
      </c>
      <c r="F22" s="10" t="str">
        <f>IF('2. Protocols'!F22="","",'2. Protocols'!F22)</f>
        <v>+</v>
      </c>
      <c r="G22" s="11" t="str">
        <f>IF('2. Protocols'!G22="","",'2. Protocols'!G22)</f>
        <v/>
      </c>
      <c r="I22" s="212"/>
      <c r="J22" s="210"/>
      <c r="K22" s="211"/>
      <c r="L22" s="212"/>
      <c r="M22" s="210"/>
      <c r="N22" s="211"/>
      <c r="O22" s="212"/>
      <c r="P22" s="210"/>
      <c r="Q22" s="211"/>
      <c r="R22" s="128" t="str">
        <f t="shared" si="0"/>
        <v/>
      </c>
      <c r="AJ22" s="171" t="b">
        <f>IF(C22="",TRUE,SUM('6. Patients'!DO23:EC23)/3=I22)</f>
        <v>1</v>
      </c>
      <c r="AK22" s="172" t="b">
        <f>IF(C22="",TRUE,SUM('6. Patients'!EE23:FI23)/2=J22)</f>
        <v>1</v>
      </c>
      <c r="AL22" s="173" t="b">
        <f>IF(C22="",TRUE,SUM('6. Patients'!FK23:FY23)/1=K22)</f>
        <v>1</v>
      </c>
      <c r="AM22" s="171" t="b">
        <f>IF(C22="",TRUE,SUM('6. Patients'!GA23:GO23)/3=L22)</f>
        <v>1</v>
      </c>
      <c r="AN22" s="172" t="b">
        <f>IF(C22="",TRUE,SUM('6. Patients'!GQ23:HU23)/2=M22)</f>
        <v>1</v>
      </c>
      <c r="AO22" s="173" t="b">
        <f>IF(C22="",TRUE,SUM('6. Patients'!HW23:IK23)/1=N22)</f>
        <v>1</v>
      </c>
      <c r="AP22" s="171" t="b">
        <f>IF(C22="",TRUE,SUM('6. Patients'!IM23:JA23)/3=O22)</f>
        <v>1</v>
      </c>
      <c r="AQ22" s="172" t="b">
        <f>IF(C22="",TRUE,SUM('6. Patients'!JC23:KG23)/2=P22)</f>
        <v>1</v>
      </c>
      <c r="AR22" s="173" t="b">
        <f>IF(C22="",TRUE,SUM('6. Patients'!KI23:KW23)/1=Q22)</f>
        <v>1</v>
      </c>
      <c r="AT22" s="184">
        <f t="shared" si="2"/>
        <v>0</v>
      </c>
      <c r="AU22" s="185">
        <f t="shared" si="1"/>
        <v>0</v>
      </c>
    </row>
    <row r="23" spans="2:47" ht="15" hidden="1" outlineLevel="1" x14ac:dyDescent="0.25">
      <c r="B23" s="2"/>
      <c r="C23" s="9" t="str">
        <f>IF('2. Protocols'!C23="","",'2. Protocols'!C23)</f>
        <v/>
      </c>
      <c r="D23" s="10" t="str">
        <f>IF('2. Protocols'!D23="","",'2. Protocols'!D23)</f>
        <v>+</v>
      </c>
      <c r="E23" s="10" t="str">
        <f>IF('2. Protocols'!E23="","",'2. Protocols'!E23)</f>
        <v/>
      </c>
      <c r="F23" s="10" t="str">
        <f>IF('2. Protocols'!F23="","",'2. Protocols'!F23)</f>
        <v>+</v>
      </c>
      <c r="G23" s="11" t="str">
        <f>IF('2. Protocols'!G23="","",'2. Protocols'!G23)</f>
        <v/>
      </c>
      <c r="I23" s="212">
        <v>1</v>
      </c>
      <c r="J23" s="210"/>
      <c r="K23" s="211"/>
      <c r="L23" s="212">
        <v>1</v>
      </c>
      <c r="M23" s="210"/>
      <c r="N23" s="211"/>
      <c r="O23" s="212">
        <v>1</v>
      </c>
      <c r="P23" s="210"/>
      <c r="Q23" s="211"/>
      <c r="R23" s="128" t="str">
        <f t="shared" si="0"/>
        <v/>
      </c>
      <c r="AJ23" s="171" t="b">
        <f>IF(C23="",TRUE,SUM('6. Patients'!DO24:EC24)/3=I23)</f>
        <v>1</v>
      </c>
      <c r="AK23" s="172" t="b">
        <f>IF(C23="",TRUE,SUM('6. Patients'!EE24:FI24)/2=J23)</f>
        <v>1</v>
      </c>
      <c r="AL23" s="173" t="b">
        <f>IF(C23="",TRUE,SUM('6. Patients'!FK24:FY24)/1=K23)</f>
        <v>1</v>
      </c>
      <c r="AM23" s="171" t="b">
        <f>IF(C23="",TRUE,SUM('6. Patients'!GA24:GO24)/3=L23)</f>
        <v>1</v>
      </c>
      <c r="AN23" s="172" t="b">
        <f>IF(C23="",TRUE,SUM('6. Patients'!GQ24:HU24)/2=M23)</f>
        <v>1</v>
      </c>
      <c r="AO23" s="173" t="b">
        <f>IF(C23="",TRUE,SUM('6. Patients'!HW24:IK24)/1=N23)</f>
        <v>1</v>
      </c>
      <c r="AP23" s="171" t="b">
        <f>IF(C23="",TRUE,SUM('6. Patients'!IM24:JA24)/3=O23)</f>
        <v>1</v>
      </c>
      <c r="AQ23" s="172" t="b">
        <f>IF(C23="",TRUE,SUM('6. Patients'!JC24:KG24)/2=P23)</f>
        <v>1</v>
      </c>
      <c r="AR23" s="173" t="b">
        <f>IF(C23="",TRUE,SUM('6. Patients'!KI24:KW24)/1=Q23)</f>
        <v>1</v>
      </c>
      <c r="AT23" s="184">
        <f t="shared" si="2"/>
        <v>0</v>
      </c>
      <c r="AU23" s="185">
        <f t="shared" si="1"/>
        <v>0</v>
      </c>
    </row>
    <row r="24" spans="2:47" ht="15" hidden="1" outlineLevel="1" x14ac:dyDescent="0.25">
      <c r="B24" s="2"/>
      <c r="C24" s="9" t="str">
        <f>IF('2. Protocols'!C24="","",'2. Protocols'!C24)</f>
        <v/>
      </c>
      <c r="D24" s="10" t="str">
        <f>IF('2. Protocols'!D24="","",'2. Protocols'!D24)</f>
        <v>+</v>
      </c>
      <c r="E24" s="10" t="str">
        <f>IF('2. Protocols'!E24="","",'2. Protocols'!E24)</f>
        <v/>
      </c>
      <c r="F24" s="10" t="str">
        <f>IF('2. Protocols'!F24="","",'2. Protocols'!F24)</f>
        <v>+</v>
      </c>
      <c r="G24" s="11" t="str">
        <f>IF('2. Protocols'!G24="","",'2. Protocols'!G24)</f>
        <v/>
      </c>
      <c r="I24" s="209"/>
      <c r="J24" s="210"/>
      <c r="K24" s="211">
        <v>1</v>
      </c>
      <c r="L24" s="209"/>
      <c r="M24" s="210"/>
      <c r="N24" s="211">
        <v>1</v>
      </c>
      <c r="O24" s="209"/>
      <c r="P24" s="210"/>
      <c r="Q24" s="211">
        <v>1</v>
      </c>
      <c r="R24" s="128" t="str">
        <f t="shared" si="0"/>
        <v/>
      </c>
      <c r="AJ24" s="171" t="b">
        <f>IF(C24="",TRUE,SUM('6. Patients'!DO25:EC25)/3=I24)</f>
        <v>1</v>
      </c>
      <c r="AK24" s="172" t="b">
        <f>IF(C24="",TRUE,SUM('6. Patients'!EE25:FI25)/2=J24)</f>
        <v>1</v>
      </c>
      <c r="AL24" s="173" t="b">
        <f>IF(C24="",TRUE,SUM('6. Patients'!FK25:FY25)/1=K24)</f>
        <v>1</v>
      </c>
      <c r="AM24" s="171" t="b">
        <f>IF(C24="",TRUE,SUM('6. Patients'!GA25:GO25)/3=L24)</f>
        <v>1</v>
      </c>
      <c r="AN24" s="172" t="b">
        <f>IF(C24="",TRUE,SUM('6. Patients'!GQ25:HU25)/2=M24)</f>
        <v>1</v>
      </c>
      <c r="AO24" s="173" t="b">
        <f>IF(C24="",TRUE,SUM('6. Patients'!HW25:IK25)/1=N24)</f>
        <v>1</v>
      </c>
      <c r="AP24" s="171" t="b">
        <f>IF(C24="",TRUE,SUM('6. Patients'!IM25:JA25)/3=O24)</f>
        <v>1</v>
      </c>
      <c r="AQ24" s="172" t="b">
        <f>IF(C24="",TRUE,SUM('6. Patients'!JC25:KG25)/2=P24)</f>
        <v>1</v>
      </c>
      <c r="AR24" s="173" t="b">
        <f>IF(C24="",TRUE,SUM('6. Patients'!KI25:KW25)/1=Q24)</f>
        <v>1</v>
      </c>
      <c r="AT24" s="184">
        <f t="shared" si="2"/>
        <v>0</v>
      </c>
      <c r="AU24" s="185">
        <f t="shared" si="1"/>
        <v>0</v>
      </c>
    </row>
    <row r="25" spans="2:47" ht="15" hidden="1" outlineLevel="1" x14ac:dyDescent="0.25">
      <c r="B25" s="2"/>
      <c r="C25" s="9" t="str">
        <f>IF('2. Protocols'!C25="","",'2. Protocols'!C25)</f>
        <v/>
      </c>
      <c r="D25" s="10" t="str">
        <f>IF('2. Protocols'!D25="","",'2. Protocols'!D25)</f>
        <v>+</v>
      </c>
      <c r="E25" s="10" t="str">
        <f>IF('2. Protocols'!E25="","",'2. Protocols'!E25)</f>
        <v/>
      </c>
      <c r="F25" s="10" t="str">
        <f>IF('2. Protocols'!F25="","",'2. Protocols'!F25)</f>
        <v>+</v>
      </c>
      <c r="G25" s="11" t="str">
        <f>IF('2. Protocols'!G25="","",'2. Protocols'!G25)</f>
        <v/>
      </c>
      <c r="I25" s="209">
        <v>1</v>
      </c>
      <c r="J25" s="210"/>
      <c r="K25" s="211"/>
      <c r="L25" s="209">
        <v>1</v>
      </c>
      <c r="M25" s="210"/>
      <c r="N25" s="211"/>
      <c r="O25" s="209">
        <v>1</v>
      </c>
      <c r="P25" s="210"/>
      <c r="Q25" s="211"/>
      <c r="R25" s="128" t="str">
        <f t="shared" si="0"/>
        <v/>
      </c>
      <c r="AJ25" s="171" t="b">
        <f>IF(C25="",TRUE,SUM('6. Patients'!DO26:EC26)/3=I25)</f>
        <v>1</v>
      </c>
      <c r="AK25" s="172" t="b">
        <f>IF(C25="",TRUE,SUM('6. Patients'!EE26:FI26)/2=J25)</f>
        <v>1</v>
      </c>
      <c r="AL25" s="173" t="b">
        <f>IF(C25="",TRUE,SUM('6. Patients'!FK26:FY26)/1=K25)</f>
        <v>1</v>
      </c>
      <c r="AM25" s="171" t="b">
        <f>IF(C25="",TRUE,SUM('6. Patients'!GA26:GO26)/3=L25)</f>
        <v>1</v>
      </c>
      <c r="AN25" s="172" t="b">
        <f>IF(C25="",TRUE,SUM('6. Patients'!GQ26:HU26)/2=M25)</f>
        <v>1</v>
      </c>
      <c r="AO25" s="173" t="b">
        <f>IF(C25="",TRUE,SUM('6. Patients'!HW26:IK26)/1=N25)</f>
        <v>1</v>
      </c>
      <c r="AP25" s="171" t="b">
        <f>IF(C25="",TRUE,SUM('6. Patients'!IM26:JA26)/3=O25)</f>
        <v>1</v>
      </c>
      <c r="AQ25" s="172" t="b">
        <f>IF(C25="",TRUE,SUM('6. Patients'!JC26:KG26)/2=P25)</f>
        <v>1</v>
      </c>
      <c r="AR25" s="173" t="b">
        <f>IF(C25="",TRUE,SUM('6. Patients'!KI26:KW26)/1=Q25)</f>
        <v>1</v>
      </c>
      <c r="AT25" s="184">
        <f t="shared" si="2"/>
        <v>0</v>
      </c>
      <c r="AU25" s="185">
        <f t="shared" si="1"/>
        <v>0</v>
      </c>
    </row>
    <row r="26" spans="2:47" ht="15" hidden="1" outlineLevel="1" x14ac:dyDescent="0.25">
      <c r="B26" s="2"/>
      <c r="C26" s="9" t="str">
        <f>IF('2. Protocols'!C26="","",'2. Protocols'!C26)</f>
        <v/>
      </c>
      <c r="D26" s="10" t="str">
        <f>IF('2. Protocols'!D26="","",'2. Protocols'!D26)</f>
        <v>+</v>
      </c>
      <c r="E26" s="10" t="str">
        <f>IF('2. Protocols'!E26="","",'2. Protocols'!E26)</f>
        <v/>
      </c>
      <c r="F26" s="10" t="str">
        <f>IF('2. Protocols'!F26="","",'2. Protocols'!F26)</f>
        <v>+</v>
      </c>
      <c r="G26" s="11" t="str">
        <f>IF('2. Protocols'!G26="","",'2. Protocols'!G26)</f>
        <v/>
      </c>
      <c r="I26" s="209">
        <v>1</v>
      </c>
      <c r="J26" s="210"/>
      <c r="K26" s="211"/>
      <c r="L26" s="209">
        <v>1</v>
      </c>
      <c r="M26" s="210"/>
      <c r="N26" s="211"/>
      <c r="O26" s="209">
        <v>1</v>
      </c>
      <c r="P26" s="210"/>
      <c r="Q26" s="211"/>
      <c r="R26" s="128" t="str">
        <f t="shared" si="0"/>
        <v/>
      </c>
      <c r="AJ26" s="171" t="b">
        <f>IF(C26="",TRUE,SUM('6. Patients'!DO27:EC27)/3=I26)</f>
        <v>1</v>
      </c>
      <c r="AK26" s="172" t="b">
        <f>IF(C26="",TRUE,SUM('6. Patients'!EE27:FI27)/2=J26)</f>
        <v>1</v>
      </c>
      <c r="AL26" s="173" t="b">
        <f>IF(C26="",TRUE,SUM('6. Patients'!FK27:FY27)/1=K26)</f>
        <v>1</v>
      </c>
      <c r="AM26" s="171" t="b">
        <f>IF(C26="",TRUE,SUM('6. Patients'!GA27:GO27)/3=L26)</f>
        <v>1</v>
      </c>
      <c r="AN26" s="172" t="b">
        <f>IF(C26="",TRUE,SUM('6. Patients'!GQ27:HU27)/2=M26)</f>
        <v>1</v>
      </c>
      <c r="AO26" s="173" t="b">
        <f>IF(C26="",TRUE,SUM('6. Patients'!HW27:IK27)/1=N26)</f>
        <v>1</v>
      </c>
      <c r="AP26" s="171" t="b">
        <f>IF(C26="",TRUE,SUM('6. Patients'!IM27:JA27)/3=O26)</f>
        <v>1</v>
      </c>
      <c r="AQ26" s="172" t="b">
        <f>IF(C26="",TRUE,SUM('6. Patients'!JC27:KG27)/2=P26)</f>
        <v>1</v>
      </c>
      <c r="AR26" s="173" t="b">
        <f>IF(C26="",TRUE,SUM('6. Patients'!KI27:KW27)/1=Q26)</f>
        <v>1</v>
      </c>
      <c r="AT26" s="184">
        <f t="shared" si="2"/>
        <v>0</v>
      </c>
      <c r="AU26" s="185">
        <f t="shared" si="1"/>
        <v>0</v>
      </c>
    </row>
    <row r="27" spans="2:47" ht="15" hidden="1" outlineLevel="1" x14ac:dyDescent="0.25">
      <c r="B27" s="2"/>
      <c r="C27" s="9" t="str">
        <f>IF('2. Protocols'!C27="","",'2. Protocols'!C27)</f>
        <v/>
      </c>
      <c r="D27" s="10" t="str">
        <f>IF('2. Protocols'!D27="","",'2. Protocols'!D27)</f>
        <v>+</v>
      </c>
      <c r="E27" s="10" t="str">
        <f>IF('2. Protocols'!E27="","",'2. Protocols'!E27)</f>
        <v/>
      </c>
      <c r="F27" s="10" t="str">
        <f>IF('2. Protocols'!F27="","",'2. Protocols'!F27)</f>
        <v>+</v>
      </c>
      <c r="G27" s="11" t="str">
        <f>IF('2. Protocols'!G27="","",'2. Protocols'!G27)</f>
        <v/>
      </c>
      <c r="I27" s="209">
        <v>1</v>
      </c>
      <c r="J27" s="210"/>
      <c r="K27" s="211"/>
      <c r="L27" s="209">
        <v>1</v>
      </c>
      <c r="M27" s="210"/>
      <c r="N27" s="211"/>
      <c r="O27" s="209">
        <v>1</v>
      </c>
      <c r="P27" s="210"/>
      <c r="Q27" s="211"/>
      <c r="R27" s="128" t="str">
        <f t="shared" si="0"/>
        <v/>
      </c>
      <c r="AJ27" s="171" t="b">
        <f>IF(C27="",TRUE,SUM('6. Patients'!DO28:EC28)/3=I27)</f>
        <v>1</v>
      </c>
      <c r="AK27" s="172" t="b">
        <f>IF(C27="",TRUE,SUM('6. Patients'!EE28:FI28)/2=J27)</f>
        <v>1</v>
      </c>
      <c r="AL27" s="173" t="b">
        <f>IF(C27="",TRUE,SUM('6. Patients'!FK28:FY28)/1=K27)</f>
        <v>1</v>
      </c>
      <c r="AM27" s="171" t="b">
        <f>IF(C27="",TRUE,SUM('6. Patients'!GA28:GO28)/3=L27)</f>
        <v>1</v>
      </c>
      <c r="AN27" s="172" t="b">
        <f>IF(C27="",TRUE,SUM('6. Patients'!GQ28:HU28)/2=M27)</f>
        <v>1</v>
      </c>
      <c r="AO27" s="173" t="b">
        <f>IF(C27="",TRUE,SUM('6. Patients'!HW28:IK28)/1=N27)</f>
        <v>1</v>
      </c>
      <c r="AP27" s="171" t="b">
        <f>IF(C27="",TRUE,SUM('6. Patients'!IM28:JA28)/3=O27)</f>
        <v>1</v>
      </c>
      <c r="AQ27" s="172" t="b">
        <f>IF(C27="",TRUE,SUM('6. Patients'!JC28:KG28)/2=P27)</f>
        <v>1</v>
      </c>
      <c r="AR27" s="173" t="b">
        <f>IF(C27="",TRUE,SUM('6. Patients'!KI28:KW28)/1=Q27)</f>
        <v>1</v>
      </c>
      <c r="AT27" s="184">
        <f t="shared" si="2"/>
        <v>0</v>
      </c>
      <c r="AU27" s="185">
        <f t="shared" si="1"/>
        <v>0</v>
      </c>
    </row>
    <row r="28" spans="2:47" ht="15" hidden="1" outlineLevel="1" x14ac:dyDescent="0.25">
      <c r="B28" s="2"/>
      <c r="C28" s="9" t="str">
        <f>IF('2. Protocols'!C28="","",'2. Protocols'!C28)</f>
        <v/>
      </c>
      <c r="D28" s="10" t="str">
        <f>IF('2. Protocols'!D28="","",'2. Protocols'!D28)</f>
        <v>+</v>
      </c>
      <c r="E28" s="10" t="str">
        <f>IF('2. Protocols'!E28="","",'2. Protocols'!E28)</f>
        <v/>
      </c>
      <c r="F28" s="10" t="str">
        <f>IF('2. Protocols'!F28="","",'2. Protocols'!F28)</f>
        <v>+</v>
      </c>
      <c r="G28" s="11" t="str">
        <f>IF('2. Protocols'!G28="","",'2. Protocols'!G28)</f>
        <v/>
      </c>
      <c r="I28" s="209">
        <v>1</v>
      </c>
      <c r="J28" s="210"/>
      <c r="K28" s="211"/>
      <c r="L28" s="209">
        <v>1</v>
      </c>
      <c r="M28" s="210"/>
      <c r="N28" s="211"/>
      <c r="O28" s="209">
        <v>1</v>
      </c>
      <c r="P28" s="210"/>
      <c r="Q28" s="211"/>
      <c r="R28" s="128" t="str">
        <f t="shared" si="0"/>
        <v/>
      </c>
      <c r="AJ28" s="171" t="b">
        <f>IF(C28="",TRUE,SUM('6. Patients'!DO29:EC29)/3=I28)</f>
        <v>1</v>
      </c>
      <c r="AK28" s="172" t="b">
        <f>IF(C28="",TRUE,SUM('6. Patients'!EE29:FI29)/2=J28)</f>
        <v>1</v>
      </c>
      <c r="AL28" s="173" t="b">
        <f>IF(C28="",TRUE,SUM('6. Patients'!FK29:FY29)/1=K28)</f>
        <v>1</v>
      </c>
      <c r="AM28" s="171" t="b">
        <f>IF(C28="",TRUE,SUM('6. Patients'!GA29:GO29)/3=L28)</f>
        <v>1</v>
      </c>
      <c r="AN28" s="172" t="b">
        <f>IF(C28="",TRUE,SUM('6. Patients'!GQ29:HU29)/2=M28)</f>
        <v>1</v>
      </c>
      <c r="AO28" s="173" t="b">
        <f>IF(C28="",TRUE,SUM('6. Patients'!HW29:IK29)/1=N28)</f>
        <v>1</v>
      </c>
      <c r="AP28" s="171" t="b">
        <f>IF(C28="",TRUE,SUM('6. Patients'!IM29:JA29)/3=O28)</f>
        <v>1</v>
      </c>
      <c r="AQ28" s="172" t="b">
        <f>IF(C28="",TRUE,SUM('6. Patients'!JC29:KG29)/2=P28)</f>
        <v>1</v>
      </c>
      <c r="AR28" s="173" t="b">
        <f>IF(C28="",TRUE,SUM('6. Patients'!KI29:KW29)/1=Q28)</f>
        <v>1</v>
      </c>
      <c r="AT28" s="184">
        <f t="shared" si="2"/>
        <v>0</v>
      </c>
      <c r="AU28" s="185">
        <f t="shared" si="1"/>
        <v>0</v>
      </c>
    </row>
    <row r="29" spans="2:47" ht="15" hidden="1" outlineLevel="1" x14ac:dyDescent="0.25">
      <c r="B29" s="2"/>
      <c r="C29" s="9" t="str">
        <f>IF('2. Protocols'!C29="","",'2. Protocols'!C29)</f>
        <v/>
      </c>
      <c r="D29" s="10" t="str">
        <f>IF('2. Protocols'!D29="","",'2. Protocols'!D29)</f>
        <v>+</v>
      </c>
      <c r="E29" s="10" t="str">
        <f>IF('2. Protocols'!E29="","",'2. Protocols'!E29)</f>
        <v/>
      </c>
      <c r="F29" s="10" t="str">
        <f>IF('2. Protocols'!F29="","",'2. Protocols'!F29)</f>
        <v>+</v>
      </c>
      <c r="G29" s="11" t="str">
        <f>IF('2. Protocols'!G29="","",'2. Protocols'!G29)</f>
        <v/>
      </c>
      <c r="I29" s="209">
        <v>1</v>
      </c>
      <c r="J29" s="210"/>
      <c r="K29" s="211"/>
      <c r="L29" s="209">
        <v>1</v>
      </c>
      <c r="M29" s="210"/>
      <c r="N29" s="211"/>
      <c r="O29" s="209">
        <v>1</v>
      </c>
      <c r="P29" s="210"/>
      <c r="Q29" s="211"/>
      <c r="R29" s="128" t="str">
        <f t="shared" si="0"/>
        <v/>
      </c>
      <c r="AJ29" s="171" t="b">
        <f>IF(C29="",TRUE,SUM('6. Patients'!DO30:EC30)/3=I29)</f>
        <v>1</v>
      </c>
      <c r="AK29" s="172" t="b">
        <f>IF(C29="",TRUE,SUM('6. Patients'!EE30:FI30)/2=J29)</f>
        <v>1</v>
      </c>
      <c r="AL29" s="173" t="b">
        <f>IF(C29="",TRUE,SUM('6. Patients'!FK30:FY30)/1=K29)</f>
        <v>1</v>
      </c>
      <c r="AM29" s="171" t="b">
        <f>IF(C29="",TRUE,SUM('6. Patients'!GA30:GO30)/3=L29)</f>
        <v>1</v>
      </c>
      <c r="AN29" s="172" t="b">
        <f>IF(C29="",TRUE,SUM('6. Patients'!GQ30:HU30)/2=M29)</f>
        <v>1</v>
      </c>
      <c r="AO29" s="173" t="b">
        <f>IF(C29="",TRUE,SUM('6. Patients'!HW30:IK30)/1=N29)</f>
        <v>1</v>
      </c>
      <c r="AP29" s="171" t="b">
        <f>IF(C29="",TRUE,SUM('6. Patients'!IM30:JA30)/3=O29)</f>
        <v>1</v>
      </c>
      <c r="AQ29" s="172" t="b">
        <f>IF(C29="",TRUE,SUM('6. Patients'!JC30:KG30)/2=P29)</f>
        <v>1</v>
      </c>
      <c r="AR29" s="173" t="b">
        <f>IF(C29="",TRUE,SUM('6. Patients'!KI30:KW30)/1=Q29)</f>
        <v>1</v>
      </c>
      <c r="AT29" s="184">
        <f t="shared" si="2"/>
        <v>0</v>
      </c>
      <c r="AU29" s="185">
        <f t="shared" si="1"/>
        <v>0</v>
      </c>
    </row>
    <row r="30" spans="2:47" ht="15" hidden="1" outlineLevel="1" x14ac:dyDescent="0.25">
      <c r="B30" s="2"/>
      <c r="C30" s="9" t="str">
        <f>IF('2. Protocols'!C30="","",'2. Protocols'!C30)</f>
        <v/>
      </c>
      <c r="D30" s="10" t="str">
        <f>IF('2. Protocols'!D30="","",'2. Protocols'!D30)</f>
        <v>+</v>
      </c>
      <c r="E30" s="10" t="str">
        <f>IF('2. Protocols'!E30="","",'2. Protocols'!E30)</f>
        <v/>
      </c>
      <c r="F30" s="10" t="str">
        <f>IF('2. Protocols'!F30="","",'2. Protocols'!F30)</f>
        <v>+</v>
      </c>
      <c r="G30" s="11" t="str">
        <f>IF('2. Protocols'!G30="","",'2. Protocols'!G30)</f>
        <v/>
      </c>
      <c r="I30" s="209">
        <v>1</v>
      </c>
      <c r="J30" s="210"/>
      <c r="K30" s="211"/>
      <c r="L30" s="209">
        <v>1</v>
      </c>
      <c r="M30" s="210"/>
      <c r="N30" s="211"/>
      <c r="O30" s="209">
        <v>1</v>
      </c>
      <c r="P30" s="210"/>
      <c r="Q30" s="211"/>
      <c r="R30" s="128" t="str">
        <f t="shared" si="0"/>
        <v/>
      </c>
      <c r="AJ30" s="171" t="b">
        <f>IF(C30="",TRUE,SUM('6. Patients'!DO31:EC31)/3=I30)</f>
        <v>1</v>
      </c>
      <c r="AK30" s="172" t="b">
        <f>IF(C30="",TRUE,SUM('6. Patients'!EE31:FI31)/2=J30)</f>
        <v>1</v>
      </c>
      <c r="AL30" s="173" t="b">
        <f>IF(C30="",TRUE,SUM('6. Patients'!FK31:FY31)/1=K30)</f>
        <v>1</v>
      </c>
      <c r="AM30" s="171" t="b">
        <f>IF(C30="",TRUE,SUM('6. Patients'!GA31:GO31)/3=L30)</f>
        <v>1</v>
      </c>
      <c r="AN30" s="172" t="b">
        <f>IF(C30="",TRUE,SUM('6. Patients'!GQ31:HU31)/2=M30)</f>
        <v>1</v>
      </c>
      <c r="AO30" s="173" t="b">
        <f>IF(C30="",TRUE,SUM('6. Patients'!HW31:IK31)/1=N30)</f>
        <v>1</v>
      </c>
      <c r="AP30" s="171" t="b">
        <f>IF(C30="",TRUE,SUM('6. Patients'!IM31:JA31)/3=O30)</f>
        <v>1</v>
      </c>
      <c r="AQ30" s="172" t="b">
        <f>IF(C30="",TRUE,SUM('6. Patients'!JC31:KG31)/2=P30)</f>
        <v>1</v>
      </c>
      <c r="AR30" s="173" t="b">
        <f>IF(C30="",TRUE,SUM('6. Patients'!KI31:KW31)/1=Q30)</f>
        <v>1</v>
      </c>
      <c r="AT30" s="184">
        <f t="shared" si="2"/>
        <v>0</v>
      </c>
      <c r="AU30" s="185">
        <f t="shared" si="1"/>
        <v>0</v>
      </c>
    </row>
    <row r="31" spans="2:47" ht="15" hidden="1" outlineLevel="1" x14ac:dyDescent="0.25">
      <c r="B31" s="2"/>
      <c r="C31" s="9" t="str">
        <f>IF('2. Protocols'!C31="","",'2. Protocols'!C31)</f>
        <v/>
      </c>
      <c r="D31" s="10" t="str">
        <f>IF('2. Protocols'!D31="","",'2. Protocols'!D31)</f>
        <v>+</v>
      </c>
      <c r="E31" s="10" t="str">
        <f>IF('2. Protocols'!E31="","",'2. Protocols'!E31)</f>
        <v/>
      </c>
      <c r="F31" s="10" t="str">
        <f>IF('2. Protocols'!F31="","",'2. Protocols'!F31)</f>
        <v>+</v>
      </c>
      <c r="G31" s="11" t="str">
        <f>IF('2. Protocols'!G31="","",'2. Protocols'!G31)</f>
        <v/>
      </c>
      <c r="I31" s="209">
        <v>1</v>
      </c>
      <c r="J31" s="210"/>
      <c r="K31" s="211"/>
      <c r="L31" s="209">
        <v>1</v>
      </c>
      <c r="M31" s="210"/>
      <c r="N31" s="211"/>
      <c r="O31" s="209">
        <v>1</v>
      </c>
      <c r="P31" s="210"/>
      <c r="Q31" s="211"/>
      <c r="R31" s="128" t="str">
        <f t="shared" si="0"/>
        <v/>
      </c>
      <c r="AJ31" s="171" t="b">
        <f>IF(C31="",TRUE,SUM('6. Patients'!DO32:EC32)/3=I31)</f>
        <v>1</v>
      </c>
      <c r="AK31" s="172" t="b">
        <f>IF(C31="",TRUE,SUM('6. Patients'!EE32:FI32)/2=J31)</f>
        <v>1</v>
      </c>
      <c r="AL31" s="173" t="b">
        <f>IF(C31="",TRUE,SUM('6. Patients'!FK32:FY32)/1=K31)</f>
        <v>1</v>
      </c>
      <c r="AM31" s="171" t="b">
        <f>IF(C31="",TRUE,SUM('6. Patients'!GA32:GO32)/3=L31)</f>
        <v>1</v>
      </c>
      <c r="AN31" s="172" t="b">
        <f>IF(C31="",TRUE,SUM('6. Patients'!GQ32:HU32)/2=M31)</f>
        <v>1</v>
      </c>
      <c r="AO31" s="173" t="b">
        <f>IF(C31="",TRUE,SUM('6. Patients'!HW32:IK32)/1=N31)</f>
        <v>1</v>
      </c>
      <c r="AP31" s="171" t="b">
        <f>IF(C31="",TRUE,SUM('6. Patients'!IM32:JA32)/3=O31)</f>
        <v>1</v>
      </c>
      <c r="AQ31" s="172" t="b">
        <f>IF(C31="",TRUE,SUM('6. Patients'!JC32:KG32)/2=P31)</f>
        <v>1</v>
      </c>
      <c r="AR31" s="173" t="b">
        <f>IF(C31="",TRUE,SUM('6. Patients'!KI32:KW32)/1=Q31)</f>
        <v>1</v>
      </c>
      <c r="AT31" s="184">
        <f t="shared" si="2"/>
        <v>0</v>
      </c>
      <c r="AU31" s="185">
        <f t="shared" si="1"/>
        <v>0</v>
      </c>
    </row>
    <row r="32" spans="2:47" ht="15" hidden="1" outlineLevel="1" x14ac:dyDescent="0.25">
      <c r="B32" s="2"/>
      <c r="C32" s="9" t="str">
        <f>IF('2. Protocols'!C32="","",'2. Protocols'!C32)</f>
        <v/>
      </c>
      <c r="D32" s="10" t="str">
        <f>IF('2. Protocols'!D32="","",'2. Protocols'!D32)</f>
        <v>+</v>
      </c>
      <c r="E32" s="10" t="str">
        <f>IF('2. Protocols'!E32="","",'2. Protocols'!E32)</f>
        <v/>
      </c>
      <c r="F32" s="10" t="str">
        <f>IF('2. Protocols'!F32="","",'2. Protocols'!F32)</f>
        <v>+</v>
      </c>
      <c r="G32" s="11" t="str">
        <f>IF('2. Protocols'!G32="","",'2. Protocols'!G32)</f>
        <v/>
      </c>
      <c r="I32" s="209">
        <v>1</v>
      </c>
      <c r="J32" s="210"/>
      <c r="K32" s="211"/>
      <c r="L32" s="209">
        <v>1</v>
      </c>
      <c r="M32" s="210"/>
      <c r="N32" s="211"/>
      <c r="O32" s="209">
        <v>1</v>
      </c>
      <c r="P32" s="210"/>
      <c r="Q32" s="211"/>
      <c r="R32" s="128" t="str">
        <f t="shared" si="0"/>
        <v/>
      </c>
      <c r="AJ32" s="171" t="b">
        <f>IF(C32="",TRUE,SUM('6. Patients'!DO33:EC33)/3=I32)</f>
        <v>1</v>
      </c>
      <c r="AK32" s="172" t="b">
        <f>IF(C32="",TRUE,SUM('6. Patients'!EE33:FI33)/2=J32)</f>
        <v>1</v>
      </c>
      <c r="AL32" s="173" t="b">
        <f>IF(C32="",TRUE,SUM('6. Patients'!FK33:FY33)/1=K32)</f>
        <v>1</v>
      </c>
      <c r="AM32" s="171" t="b">
        <f>IF(C32="",TRUE,SUM('6. Patients'!GA33:GO33)/3=L32)</f>
        <v>1</v>
      </c>
      <c r="AN32" s="172" t="b">
        <f>IF(C32="",TRUE,SUM('6. Patients'!GQ33:HU33)/2=M32)</f>
        <v>1</v>
      </c>
      <c r="AO32" s="173" t="b">
        <f>IF(C32="",TRUE,SUM('6. Patients'!HW33:IK33)/1=N32)</f>
        <v>1</v>
      </c>
      <c r="AP32" s="171" t="b">
        <f>IF(C32="",TRUE,SUM('6. Patients'!IM33:JA33)/3=O32)</f>
        <v>1</v>
      </c>
      <c r="AQ32" s="172" t="b">
        <f>IF(C32="",TRUE,SUM('6. Patients'!JC33:KG33)/2=P32)</f>
        <v>1</v>
      </c>
      <c r="AR32" s="173" t="b">
        <f>IF(C32="",TRUE,SUM('6. Patients'!KI33:KW33)/1=Q32)</f>
        <v>1</v>
      </c>
      <c r="AT32" s="184">
        <f t="shared" si="2"/>
        <v>0</v>
      </c>
      <c r="AU32" s="185">
        <f t="shared" si="1"/>
        <v>0</v>
      </c>
    </row>
    <row r="33" spans="2:47" ht="15" hidden="1" outlineLevel="1" x14ac:dyDescent="0.25">
      <c r="B33" s="2"/>
      <c r="C33" s="9" t="str">
        <f>IF('2. Protocols'!C33="","",'2. Protocols'!C33)</f>
        <v/>
      </c>
      <c r="D33" s="10" t="str">
        <f>IF('2. Protocols'!D33="","",'2. Protocols'!D33)</f>
        <v>+</v>
      </c>
      <c r="E33" s="10" t="str">
        <f>IF('2. Protocols'!E33="","",'2. Protocols'!E33)</f>
        <v/>
      </c>
      <c r="F33" s="10" t="str">
        <f>IF('2. Protocols'!F33="","",'2. Protocols'!F33)</f>
        <v>+</v>
      </c>
      <c r="G33" s="11" t="str">
        <f>IF('2. Protocols'!G33="","",'2. Protocols'!G33)</f>
        <v/>
      </c>
      <c r="I33" s="209">
        <v>1</v>
      </c>
      <c r="J33" s="210"/>
      <c r="K33" s="211"/>
      <c r="L33" s="209">
        <v>1</v>
      </c>
      <c r="M33" s="210"/>
      <c r="N33" s="211"/>
      <c r="O33" s="209">
        <v>1</v>
      </c>
      <c r="P33" s="210"/>
      <c r="Q33" s="211"/>
      <c r="R33" s="128" t="str">
        <f t="shared" si="0"/>
        <v/>
      </c>
      <c r="AJ33" s="171" t="b">
        <f>IF(C33="",TRUE,SUM('6. Patients'!DO34:EC34)/3=I33)</f>
        <v>1</v>
      </c>
      <c r="AK33" s="172" t="b">
        <f>IF(C33="",TRUE,SUM('6. Patients'!EE34:FI34)/2=J33)</f>
        <v>1</v>
      </c>
      <c r="AL33" s="173" t="b">
        <f>IF(C33="",TRUE,SUM('6. Patients'!FK34:FY34)/1=K33)</f>
        <v>1</v>
      </c>
      <c r="AM33" s="171" t="b">
        <f>IF(C33="",TRUE,SUM('6. Patients'!GA34:GO34)/3=L33)</f>
        <v>1</v>
      </c>
      <c r="AN33" s="172" t="b">
        <f>IF(C33="",TRUE,SUM('6. Patients'!GQ34:HU34)/2=M33)</f>
        <v>1</v>
      </c>
      <c r="AO33" s="173" t="b">
        <f>IF(C33="",TRUE,SUM('6. Patients'!HW34:IK34)/1=N33)</f>
        <v>1</v>
      </c>
      <c r="AP33" s="171" t="b">
        <f>IF(C33="",TRUE,SUM('6. Patients'!IM34:JA34)/3=O33)</f>
        <v>1</v>
      </c>
      <c r="AQ33" s="172" t="b">
        <f>IF(C33="",TRUE,SUM('6. Patients'!JC34:KG34)/2=P33)</f>
        <v>1</v>
      </c>
      <c r="AR33" s="173" t="b">
        <f>IF(C33="",TRUE,SUM('6. Patients'!KI34:KW34)/1=Q33)</f>
        <v>1</v>
      </c>
      <c r="AT33" s="184">
        <f t="shared" si="2"/>
        <v>0</v>
      </c>
      <c r="AU33" s="185">
        <f t="shared" si="1"/>
        <v>0</v>
      </c>
    </row>
    <row r="34" spans="2:47" ht="15" hidden="1" outlineLevel="1" x14ac:dyDescent="0.25">
      <c r="B34" s="2"/>
      <c r="C34" s="9" t="str">
        <f>IF('2. Protocols'!C34="","",'2. Protocols'!C34)</f>
        <v/>
      </c>
      <c r="D34" s="10" t="str">
        <f>IF('2. Protocols'!D34="","",'2. Protocols'!D34)</f>
        <v>+</v>
      </c>
      <c r="E34" s="10" t="str">
        <f>IF('2. Protocols'!E34="","",'2. Protocols'!E34)</f>
        <v/>
      </c>
      <c r="F34" s="10" t="str">
        <f>IF('2. Protocols'!F34="","",'2. Protocols'!F34)</f>
        <v>+</v>
      </c>
      <c r="G34" s="11" t="str">
        <f>IF('2. Protocols'!G34="","",'2. Protocols'!G34)</f>
        <v/>
      </c>
      <c r="I34" s="209">
        <v>1</v>
      </c>
      <c r="J34" s="210"/>
      <c r="K34" s="211"/>
      <c r="L34" s="209">
        <v>1</v>
      </c>
      <c r="M34" s="210"/>
      <c r="N34" s="211"/>
      <c r="O34" s="209">
        <v>1</v>
      </c>
      <c r="P34" s="210"/>
      <c r="Q34" s="211"/>
      <c r="R34" s="128" t="str">
        <f t="shared" si="0"/>
        <v/>
      </c>
      <c r="AJ34" s="171" t="b">
        <f>IF(C34="",TRUE,SUM('6. Patients'!DO35:EC35)/3=I34)</f>
        <v>1</v>
      </c>
      <c r="AK34" s="172" t="b">
        <f>IF(C34="",TRUE,SUM('6. Patients'!EE35:FI35)/2=J34)</f>
        <v>1</v>
      </c>
      <c r="AL34" s="173" t="b">
        <f>IF(C34="",TRUE,SUM('6. Patients'!FK35:FY35)/1=K34)</f>
        <v>1</v>
      </c>
      <c r="AM34" s="171" t="b">
        <f>IF(C34="",TRUE,SUM('6. Patients'!GA35:GO35)/3=L34)</f>
        <v>1</v>
      </c>
      <c r="AN34" s="172" t="b">
        <f>IF(C34="",TRUE,SUM('6. Patients'!GQ35:HU35)/2=M34)</f>
        <v>1</v>
      </c>
      <c r="AO34" s="173" t="b">
        <f>IF(C34="",TRUE,SUM('6. Patients'!HW35:IK35)/1=N34)</f>
        <v>1</v>
      </c>
      <c r="AP34" s="171" t="b">
        <f>IF(C34="",TRUE,SUM('6. Patients'!IM35:JA35)/3=O34)</f>
        <v>1</v>
      </c>
      <c r="AQ34" s="172" t="b">
        <f>IF(C34="",TRUE,SUM('6. Patients'!JC35:KG35)/2=P34)</f>
        <v>1</v>
      </c>
      <c r="AR34" s="173" t="b">
        <f>IF(C34="",TRUE,SUM('6. Patients'!KI35:KW35)/1=Q34)</f>
        <v>1</v>
      </c>
      <c r="AT34" s="184">
        <f t="shared" si="2"/>
        <v>0</v>
      </c>
      <c r="AU34" s="185">
        <f t="shared" si="1"/>
        <v>0</v>
      </c>
    </row>
    <row r="35" spans="2:47" ht="15" hidden="1" outlineLevel="1" x14ac:dyDescent="0.25">
      <c r="B35" s="2"/>
      <c r="C35" s="9" t="str">
        <f>IF('2. Protocols'!C35="","",'2. Protocols'!C35)</f>
        <v/>
      </c>
      <c r="D35" s="10" t="str">
        <f>IF('2. Protocols'!D35="","",'2. Protocols'!D35)</f>
        <v>+</v>
      </c>
      <c r="E35" s="10" t="str">
        <f>IF('2. Protocols'!E35="","",'2. Protocols'!E35)</f>
        <v/>
      </c>
      <c r="F35" s="10" t="str">
        <f>IF('2. Protocols'!F35="","",'2. Protocols'!F35)</f>
        <v>+</v>
      </c>
      <c r="G35" s="11" t="str">
        <f>IF('2. Protocols'!G35="","",'2. Protocols'!G35)</f>
        <v/>
      </c>
      <c r="I35" s="209">
        <v>1</v>
      </c>
      <c r="J35" s="210"/>
      <c r="K35" s="211"/>
      <c r="L35" s="209">
        <v>1</v>
      </c>
      <c r="M35" s="210"/>
      <c r="N35" s="211"/>
      <c r="O35" s="209">
        <v>1</v>
      </c>
      <c r="P35" s="210"/>
      <c r="Q35" s="211"/>
      <c r="R35" s="128" t="str">
        <f t="shared" si="0"/>
        <v/>
      </c>
      <c r="AJ35" s="171" t="b">
        <f>IF(C35="",TRUE,SUM('6. Patients'!DO36:EC36)/3=I35)</f>
        <v>1</v>
      </c>
      <c r="AK35" s="172" t="b">
        <f>IF(C35="",TRUE,SUM('6. Patients'!EE36:FI36)/2=J35)</f>
        <v>1</v>
      </c>
      <c r="AL35" s="173" t="b">
        <f>IF(C35="",TRUE,SUM('6. Patients'!FK36:FY36)/1=K35)</f>
        <v>1</v>
      </c>
      <c r="AM35" s="171" t="b">
        <f>IF(C35="",TRUE,SUM('6. Patients'!GA36:GO36)/3=L35)</f>
        <v>1</v>
      </c>
      <c r="AN35" s="172" t="b">
        <f>IF(C35="",TRUE,SUM('6. Patients'!GQ36:HU36)/2=M35)</f>
        <v>1</v>
      </c>
      <c r="AO35" s="173" t="b">
        <f>IF(C35="",TRUE,SUM('6. Patients'!HW36:IK36)/1=N35)</f>
        <v>1</v>
      </c>
      <c r="AP35" s="171" t="b">
        <f>IF(C35="",TRUE,SUM('6. Patients'!IM36:JA36)/3=O35)</f>
        <v>1</v>
      </c>
      <c r="AQ35" s="172" t="b">
        <f>IF(C35="",TRUE,SUM('6. Patients'!JC36:KG36)/2=P35)</f>
        <v>1</v>
      </c>
      <c r="AR35" s="173" t="b">
        <f>IF(C35="",TRUE,SUM('6. Patients'!KI36:KW36)/1=Q35)</f>
        <v>1</v>
      </c>
      <c r="AT35" s="184">
        <f t="shared" si="2"/>
        <v>0</v>
      </c>
      <c r="AU35" s="185">
        <f t="shared" si="1"/>
        <v>0</v>
      </c>
    </row>
    <row r="36" spans="2:47" ht="15" hidden="1" outlineLevel="1" x14ac:dyDescent="0.25">
      <c r="B36" s="2"/>
      <c r="C36" s="9" t="str">
        <f>IF('2. Protocols'!C36="","",'2. Protocols'!C36)</f>
        <v/>
      </c>
      <c r="D36" s="10" t="str">
        <f>IF('2. Protocols'!D36="","",'2. Protocols'!D36)</f>
        <v>+</v>
      </c>
      <c r="E36" s="10" t="str">
        <f>IF('2. Protocols'!E36="","",'2. Protocols'!E36)</f>
        <v/>
      </c>
      <c r="F36" s="10" t="str">
        <f>IF('2. Protocols'!F36="","",'2. Protocols'!F36)</f>
        <v>+</v>
      </c>
      <c r="G36" s="11" t="str">
        <f>IF('2. Protocols'!G36="","",'2. Protocols'!G36)</f>
        <v/>
      </c>
      <c r="I36" s="209">
        <v>1</v>
      </c>
      <c r="J36" s="210"/>
      <c r="K36" s="211"/>
      <c r="L36" s="209">
        <v>1</v>
      </c>
      <c r="M36" s="210"/>
      <c r="N36" s="211"/>
      <c r="O36" s="209">
        <v>1</v>
      </c>
      <c r="P36" s="210"/>
      <c r="Q36" s="211"/>
      <c r="R36" s="128" t="str">
        <f t="shared" si="0"/>
        <v/>
      </c>
      <c r="AJ36" s="171" t="b">
        <f>IF(C36="",TRUE,SUM('6. Patients'!DO37:EC37)/3=I36)</f>
        <v>1</v>
      </c>
      <c r="AK36" s="172" t="b">
        <f>IF(C36="",TRUE,SUM('6. Patients'!EE37:FI37)/2=J36)</f>
        <v>1</v>
      </c>
      <c r="AL36" s="173" t="b">
        <f>IF(C36="",TRUE,SUM('6. Patients'!FK37:FY37)/1=K36)</f>
        <v>1</v>
      </c>
      <c r="AM36" s="171" t="b">
        <f>IF(C36="",TRUE,SUM('6. Patients'!GA37:GO37)/3=L36)</f>
        <v>1</v>
      </c>
      <c r="AN36" s="172" t="b">
        <f>IF(C36="",TRUE,SUM('6. Patients'!GQ37:HU37)/2=M36)</f>
        <v>1</v>
      </c>
      <c r="AO36" s="173" t="b">
        <f>IF(C36="",TRUE,SUM('6. Patients'!HW37:IK37)/1=N36)</f>
        <v>1</v>
      </c>
      <c r="AP36" s="171" t="b">
        <f>IF(C36="",TRUE,SUM('6. Patients'!IM37:JA37)/3=O36)</f>
        <v>1</v>
      </c>
      <c r="AQ36" s="172" t="b">
        <f>IF(C36="",TRUE,SUM('6. Patients'!JC37:KG37)/2=P36)</f>
        <v>1</v>
      </c>
      <c r="AR36" s="173" t="b">
        <f>IF(C36="",TRUE,SUM('6. Patients'!KI37:KW37)/1=Q36)</f>
        <v>1</v>
      </c>
      <c r="AT36" s="184">
        <f t="shared" si="2"/>
        <v>0</v>
      </c>
      <c r="AU36" s="185">
        <f t="shared" si="1"/>
        <v>0</v>
      </c>
    </row>
    <row r="37" spans="2:47" ht="15.75" collapsed="1" thickBot="1" x14ac:dyDescent="0.3">
      <c r="B37" s="2"/>
      <c r="C37" s="9" t="str">
        <f>IF('2. Protocols'!C37="","",'2. Protocols'!C37)</f>
        <v/>
      </c>
      <c r="D37" s="10" t="str">
        <f>IF('2. Protocols'!D37="","",'2. Protocols'!D37)</f>
        <v>+</v>
      </c>
      <c r="E37" s="10" t="str">
        <f>IF('2. Protocols'!E37="","",'2. Protocols'!E37)</f>
        <v/>
      </c>
      <c r="F37" s="10" t="str">
        <f>IF('2. Protocols'!F37="","",'2. Protocols'!F37)</f>
        <v>+</v>
      </c>
      <c r="G37" s="11" t="str">
        <f>IF('2. Protocols'!G37="","",'2. Protocols'!G37)</f>
        <v/>
      </c>
      <c r="I37" s="348">
        <v>1</v>
      </c>
      <c r="J37" s="349"/>
      <c r="K37" s="350"/>
      <c r="L37" s="348">
        <v>1</v>
      </c>
      <c r="M37" s="349"/>
      <c r="N37" s="350"/>
      <c r="O37" s="348">
        <v>1</v>
      </c>
      <c r="P37" s="349"/>
      <c r="Q37" s="350"/>
      <c r="R37" s="128"/>
      <c r="S37" s="308" t="s">
        <v>305</v>
      </c>
      <c r="AJ37" s="174"/>
      <c r="AK37" s="172"/>
      <c r="AL37" s="173"/>
      <c r="AM37" s="174"/>
      <c r="AN37" s="172"/>
      <c r="AO37" s="173"/>
      <c r="AP37" s="174"/>
      <c r="AQ37" s="172"/>
      <c r="AR37" s="173"/>
      <c r="AT37" s="184"/>
      <c r="AU37" s="185"/>
    </row>
    <row r="38" spans="2:47" ht="15.75" thickBot="1" x14ac:dyDescent="0.3">
      <c r="B38" s="2"/>
      <c r="C38" s="9" t="str">
        <f>IF('2. Protocols'!C38="","",'2. Protocols'!C38)</f>
        <v/>
      </c>
      <c r="D38" s="10" t="str">
        <f>IF('2. Protocols'!D38="","",'2. Protocols'!D38)</f>
        <v>+</v>
      </c>
      <c r="E38" s="10" t="str">
        <f>IF('2. Protocols'!E38="","",'2. Protocols'!E38)</f>
        <v/>
      </c>
      <c r="F38" s="10" t="str">
        <f>IF('2. Protocols'!F38="","",'2. Protocols'!F38)</f>
        <v>+</v>
      </c>
      <c r="G38" s="11" t="str">
        <f>IF('2. Protocols'!G38="","",'2. Protocols'!G38)</f>
        <v/>
      </c>
      <c r="I38" s="351">
        <v>1</v>
      </c>
      <c r="J38" s="352"/>
      <c r="K38" s="353"/>
      <c r="L38" s="351">
        <v>1</v>
      </c>
      <c r="M38" s="352"/>
      <c r="N38" s="353"/>
      <c r="O38" s="351">
        <v>1</v>
      </c>
      <c r="P38" s="352"/>
      <c r="Q38" s="353"/>
      <c r="R38" s="128"/>
      <c r="S38" s="308" t="s">
        <v>305</v>
      </c>
      <c r="AJ38" s="174"/>
      <c r="AK38" s="175"/>
      <c r="AL38" s="176"/>
      <c r="AM38" s="174"/>
      <c r="AN38" s="175"/>
      <c r="AO38" s="176"/>
      <c r="AP38" s="174"/>
      <c r="AQ38" s="175"/>
      <c r="AR38" s="176"/>
      <c r="AT38" s="186"/>
      <c r="AU38" s="187"/>
    </row>
    <row r="39" spans="2:47" ht="15" x14ac:dyDescent="0.25">
      <c r="AJ39" s="391" t="s">
        <v>289</v>
      </c>
    </row>
    <row r="41" spans="2:47" ht="15" x14ac:dyDescent="0.25">
      <c r="B41" s="2"/>
    </row>
    <row r="42" spans="2:47" s="99" customFormat="1" ht="15" thickBot="1" x14ac:dyDescent="0.35">
      <c r="B42" s="2"/>
      <c r="C42" s="141" t="s">
        <v>22</v>
      </c>
      <c r="D42" s="12"/>
      <c r="E42" s="12"/>
      <c r="F42" s="12"/>
      <c r="G42" s="13"/>
      <c r="I42"/>
      <c r="J42"/>
      <c r="K42"/>
      <c r="L42"/>
      <c r="M42"/>
      <c r="N42"/>
      <c r="O42"/>
      <c r="P42"/>
      <c r="Q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/>
      <c r="AK42"/>
      <c r="AL42"/>
      <c r="AM42"/>
      <c r="AN42"/>
      <c r="AO42"/>
      <c r="AP42"/>
      <c r="AQ42"/>
      <c r="AR42"/>
      <c r="AS42"/>
      <c r="AT42" s="142"/>
      <c r="AU42" s="142"/>
    </row>
    <row r="43" spans="2:47" x14ac:dyDescent="0.3">
      <c r="B43" s="2"/>
      <c r="C43" s="9" t="str">
        <f>IF('2. Protocols'!C43="","",'2. Protocols'!C43)</f>
        <v/>
      </c>
      <c r="D43" s="10" t="str">
        <f>IF('2. Protocols'!D43="","",'2. Protocols'!D43)</f>
        <v>+</v>
      </c>
      <c r="E43" s="10" t="str">
        <f>IF('2. Protocols'!E43="","",'2. Protocols'!E43)</f>
        <v/>
      </c>
      <c r="F43" s="10" t="str">
        <f>IF('2. Protocols'!F43="","",'2. Protocols'!F43)</f>
        <v>+</v>
      </c>
      <c r="G43" s="11" t="str">
        <f>IF('2. Protocols'!G43="","",'2. Protocols'!G43)</f>
        <v/>
      </c>
      <c r="I43" s="213"/>
      <c r="J43" s="214"/>
      <c r="K43" s="215"/>
      <c r="L43" s="213"/>
      <c r="M43" s="214"/>
      <c r="N43" s="215"/>
      <c r="O43" s="213"/>
      <c r="P43" s="214"/>
      <c r="Q43" s="215"/>
      <c r="R43" s="128" t="str">
        <f>IF(C43="","",IF(AND(SUM(I43:K43)=1,SUM(L43:N43)=1,SUM(O43:Q43)=1),IF(ISNA(HLOOKUP(FALSE,$AJ43:$AR43,1,0)),"","Error: Irregular regimen choice. Please double check regimen."),"Error: must total 100% each year"))</f>
        <v/>
      </c>
      <c r="AJ43" s="177" t="b">
        <f>IF(C43="",TRUE,SUM('6. Patients'!DO44:EC44)/3=I43)</f>
        <v>1</v>
      </c>
      <c r="AK43" s="178" t="b">
        <f>IF(C43="",TRUE,SUM('6. Patients'!EE44:FI44)/2=J43)</f>
        <v>1</v>
      </c>
      <c r="AL43" s="179" t="b">
        <f>IF(C43="",TRUE,SUM('6. Patients'!FK44:FY44)/1=K43)</f>
        <v>1</v>
      </c>
      <c r="AM43" s="177" t="b">
        <f>IF(C43="",TRUE,SUM('6. Patients'!GA44:GO44)/3=L43)</f>
        <v>1</v>
      </c>
      <c r="AN43" s="178" t="b">
        <f>IF(C43="",TRUE,SUM('6. Patients'!GQ44:HU44)/2=M43)</f>
        <v>1</v>
      </c>
      <c r="AO43" s="179" t="b">
        <f>IF(C43="",TRUE,SUM('6. Patients'!HW44:IK44)/1=N43)</f>
        <v>1</v>
      </c>
      <c r="AP43" s="177" t="b">
        <f>IF(C43="",TRUE,SUM('6. Patients'!IM44:JA44)/3=O43)</f>
        <v>1</v>
      </c>
      <c r="AQ43" s="178" t="b">
        <f>IF(C43="",TRUE,SUM('6. Patients'!JC44:KG44)/2=P43)</f>
        <v>1</v>
      </c>
      <c r="AR43" s="179" t="b">
        <f>IF(C43="",TRUE,SUM('6. Patients'!KI44:KW44)/1=Q43)</f>
        <v>1</v>
      </c>
      <c r="AT43" s="182">
        <f>IF(C43="",0,IF(AND(SUM(I43:K43)=1,SUM(L43:N43)=1,SUM(O43:Q43)=1),0,1))</f>
        <v>0</v>
      </c>
      <c r="AU43" s="183">
        <f t="shared" ref="AU43:AU70" si="3">IF(ISNA(HLOOKUP(FALSE,$AJ43:$AR43,1,0)),0,1)</f>
        <v>0</v>
      </c>
    </row>
    <row r="44" spans="2:47" x14ac:dyDescent="0.3">
      <c r="B44" s="2"/>
      <c r="C44" s="9" t="str">
        <f>IF('2. Protocols'!C44="","",'2. Protocols'!C44)</f>
        <v/>
      </c>
      <c r="D44" s="10" t="str">
        <f>IF('2. Protocols'!D44="","",'2. Protocols'!D44)</f>
        <v>+</v>
      </c>
      <c r="E44" s="10" t="str">
        <f>IF('2. Protocols'!E44="","",'2. Protocols'!E44)</f>
        <v/>
      </c>
      <c r="F44" s="10" t="str">
        <f>IF('2. Protocols'!F44="","",'2. Protocols'!F44)</f>
        <v>+</v>
      </c>
      <c r="G44" s="11" t="str">
        <f>IF('2. Protocols'!G44="","",'2. Protocols'!G44)</f>
        <v/>
      </c>
      <c r="I44" s="209"/>
      <c r="J44" s="210"/>
      <c r="K44" s="211"/>
      <c r="L44" s="209"/>
      <c r="M44" s="210"/>
      <c r="N44" s="211"/>
      <c r="O44" s="209"/>
      <c r="P44" s="210"/>
      <c r="Q44" s="211"/>
      <c r="R44" s="128" t="str">
        <f t="shared" ref="R44:R70" si="4">IF(C44="","",IF(AND(SUM(I44:K44)=1,SUM(L44:N44)=1,SUM(O44:Q44)=1),IF(ISNA(HLOOKUP(FALSE,$AJ44:$AR44,1,0)),"","Error: Irregular regimen choice. Please double check regimen."),"Error: must total 100% each year"))</f>
        <v/>
      </c>
      <c r="AJ44" s="171" t="b">
        <f>IF(C44="",TRUE,SUM('6. Patients'!DO45:EC45)/3=I44)</f>
        <v>1</v>
      </c>
      <c r="AK44" s="172" t="b">
        <f>IF(C44="",TRUE,SUM('6. Patients'!EE45:FI45)/2=J44)</f>
        <v>1</v>
      </c>
      <c r="AL44" s="173" t="b">
        <f>IF(C44="",TRUE,SUM('6. Patients'!FK45:FY45)/1=K44)</f>
        <v>1</v>
      </c>
      <c r="AM44" s="171" t="b">
        <f>IF(C44="",TRUE,SUM('6. Patients'!GA45:GO45)/3=L44)</f>
        <v>1</v>
      </c>
      <c r="AN44" s="172" t="b">
        <f>IF(C44="",TRUE,SUM('6. Patients'!GQ45:HU45)/2=M44)</f>
        <v>1</v>
      </c>
      <c r="AO44" s="173" t="b">
        <f>IF(C44="",TRUE,SUM('6. Patients'!HW45:IK45)/1=N44)</f>
        <v>1</v>
      </c>
      <c r="AP44" s="171" t="b">
        <f>IF(C44="",TRUE,SUM('6. Patients'!IM45:JA45)/3=O44)</f>
        <v>1</v>
      </c>
      <c r="AQ44" s="172" t="b">
        <f>IF(C44="",TRUE,SUM('6. Patients'!JC45:KG45)/2=P44)</f>
        <v>1</v>
      </c>
      <c r="AR44" s="173" t="b">
        <f>IF(C44="",TRUE,SUM('6. Patients'!KI45:KW45)/1=Q44)</f>
        <v>1</v>
      </c>
      <c r="AT44" s="184">
        <f>IF(C44="",0,IF(AND(SUM(I44:K44)=1,SUM(L44:N44)=1,SUM(O44:Q44)=1),0,1))</f>
        <v>0</v>
      </c>
      <c r="AU44" s="185">
        <f t="shared" si="3"/>
        <v>0</v>
      </c>
    </row>
    <row r="45" spans="2:47" x14ac:dyDescent="0.3">
      <c r="B45" s="2"/>
      <c r="C45" s="9" t="str">
        <f>IF('2. Protocols'!C45="","",'2. Protocols'!C45)</f>
        <v/>
      </c>
      <c r="D45" s="10" t="str">
        <f>IF('2. Protocols'!D45="","",'2. Protocols'!D45)</f>
        <v>+</v>
      </c>
      <c r="E45" s="10" t="str">
        <f>IF('2. Protocols'!E45="","",'2. Protocols'!E45)</f>
        <v/>
      </c>
      <c r="F45" s="10" t="str">
        <f>IF('2. Protocols'!F45="","",'2. Protocols'!F45)</f>
        <v>+</v>
      </c>
      <c r="G45" s="11" t="str">
        <f>IF('2. Protocols'!G45="","",'2. Protocols'!G45)</f>
        <v/>
      </c>
      <c r="I45" s="209"/>
      <c r="J45" s="210"/>
      <c r="K45" s="211"/>
      <c r="L45" s="209"/>
      <c r="M45" s="210"/>
      <c r="N45" s="211"/>
      <c r="O45" s="209"/>
      <c r="P45" s="210"/>
      <c r="Q45" s="211"/>
      <c r="R45" s="128" t="str">
        <f t="shared" si="4"/>
        <v/>
      </c>
      <c r="AJ45" s="171" t="b">
        <f>IF(C45="",TRUE,SUM('6. Patients'!DO46:EC46)/3=I45)</f>
        <v>1</v>
      </c>
      <c r="AK45" s="172" t="b">
        <f>IF(C45="",TRUE,SUM('6. Patients'!EE46:FI46)/2=J45)</f>
        <v>1</v>
      </c>
      <c r="AL45" s="173" t="b">
        <f>IF(C45="",TRUE,SUM('6. Patients'!FK46:FY46)/1=K45)</f>
        <v>1</v>
      </c>
      <c r="AM45" s="171" t="b">
        <f>IF(C45="",TRUE,SUM('6. Patients'!GA46:GO46)/3=L45)</f>
        <v>1</v>
      </c>
      <c r="AN45" s="172" t="b">
        <f>IF(C45="",TRUE,SUM('6. Patients'!GQ46:HU46)/2=M45)</f>
        <v>1</v>
      </c>
      <c r="AO45" s="173" t="b">
        <f>IF(C45="",TRUE,SUM('6. Patients'!HW46:IK46)/1=N45)</f>
        <v>1</v>
      </c>
      <c r="AP45" s="171" t="b">
        <f>IF(C45="",TRUE,SUM('6. Patients'!IM46:JA46)/3=O45)</f>
        <v>1</v>
      </c>
      <c r="AQ45" s="172" t="b">
        <f>IF(C45="",TRUE,SUM('6. Patients'!JC46:KG46)/2=P45)</f>
        <v>1</v>
      </c>
      <c r="AR45" s="173" t="b">
        <f>IF(C45="",TRUE,SUM('6. Patients'!KI46:KW46)/1=Q45)</f>
        <v>1</v>
      </c>
      <c r="AT45" s="184">
        <f>IF(C45="",0,IF(AND(SUM(I45:K45)=1,SUM(L45:N45)=1,SUM(O45:Q45)=1),0,1))</f>
        <v>0</v>
      </c>
      <c r="AU45" s="185">
        <f t="shared" si="3"/>
        <v>0</v>
      </c>
    </row>
    <row r="46" spans="2:47" x14ac:dyDescent="0.3">
      <c r="B46" s="2"/>
      <c r="C46" s="9" t="str">
        <f>IF('2. Protocols'!C46="","",'2. Protocols'!C46)</f>
        <v/>
      </c>
      <c r="D46" s="10" t="str">
        <f>IF('2. Protocols'!D46="","",'2. Protocols'!D46)</f>
        <v>+</v>
      </c>
      <c r="E46" s="10" t="str">
        <f>IF('2. Protocols'!E46="","",'2. Protocols'!E46)</f>
        <v/>
      </c>
      <c r="F46" s="10" t="str">
        <f>IF('2. Protocols'!F46="","",'2. Protocols'!F46)</f>
        <v>+</v>
      </c>
      <c r="G46" s="11" t="str">
        <f>IF('2. Protocols'!G46="","",'2. Protocols'!G46)</f>
        <v/>
      </c>
      <c r="I46" s="209"/>
      <c r="J46" s="210"/>
      <c r="K46" s="211"/>
      <c r="L46" s="209"/>
      <c r="M46" s="210"/>
      <c r="N46" s="211"/>
      <c r="O46" s="209"/>
      <c r="P46" s="210"/>
      <c r="Q46" s="211"/>
      <c r="R46" s="128" t="str">
        <f t="shared" si="4"/>
        <v/>
      </c>
      <c r="AJ46" s="171" t="b">
        <f>IF(C46="",TRUE,SUM('6. Patients'!DO47:EC47)/3=I46)</f>
        <v>1</v>
      </c>
      <c r="AK46" s="172" t="b">
        <f>IF(C46="",TRUE,SUM('6. Patients'!EE47:FI47)/2=J46)</f>
        <v>1</v>
      </c>
      <c r="AL46" s="173" t="b">
        <f>IF(C46="",TRUE,SUM('6. Patients'!FK47:FY47)/1=K46)</f>
        <v>1</v>
      </c>
      <c r="AM46" s="171" t="b">
        <f>IF(C46="",TRUE,SUM('6. Patients'!GA47:GO47)/3=L46)</f>
        <v>1</v>
      </c>
      <c r="AN46" s="172" t="b">
        <f>IF(C46="",TRUE,SUM('6. Patients'!GQ47:HU47)/2=M46)</f>
        <v>1</v>
      </c>
      <c r="AO46" s="173" t="b">
        <f>IF(C46="",TRUE,SUM('6. Patients'!HW47:IK47)/1=N46)</f>
        <v>1</v>
      </c>
      <c r="AP46" s="171" t="b">
        <f>IF(C46="",TRUE,SUM('6. Patients'!IM47:JA47)/3=O46)</f>
        <v>1</v>
      </c>
      <c r="AQ46" s="172" t="b">
        <f>IF(C46="",TRUE,SUM('6. Patients'!JC47:KG47)/2=P46)</f>
        <v>1</v>
      </c>
      <c r="AR46" s="173" t="b">
        <f>IF(C46="",TRUE,SUM('6. Patients'!KI47:KW47)/1=Q46)</f>
        <v>1</v>
      </c>
      <c r="AT46" s="184">
        <f>IF(C46="",0,IF(AND(SUM(I46:K46)=1,SUM(L46:N46)=1,SUM(O46:Q46)=1),0,1))</f>
        <v>0</v>
      </c>
      <c r="AU46" s="185">
        <f t="shared" si="3"/>
        <v>0</v>
      </c>
    </row>
    <row r="47" spans="2:47" x14ac:dyDescent="0.3">
      <c r="B47" s="2"/>
      <c r="C47" s="9" t="str">
        <f>IF('2. Protocols'!C47="","",'2. Protocols'!C47)</f>
        <v/>
      </c>
      <c r="D47" s="10" t="str">
        <f>IF('2. Protocols'!D47="","",'2. Protocols'!D47)</f>
        <v>+</v>
      </c>
      <c r="E47" s="10" t="str">
        <f>IF('2. Protocols'!E47="","",'2. Protocols'!E47)</f>
        <v/>
      </c>
      <c r="F47" s="10" t="str">
        <f>IF('2. Protocols'!F47="","",'2. Protocols'!F47)</f>
        <v>+</v>
      </c>
      <c r="G47" s="11" t="str">
        <f>IF('2. Protocols'!G47="","",'2. Protocols'!G47)</f>
        <v/>
      </c>
      <c r="I47" s="209"/>
      <c r="J47" s="210"/>
      <c r="K47" s="211"/>
      <c r="L47" s="209"/>
      <c r="M47" s="210"/>
      <c r="N47" s="211"/>
      <c r="O47" s="209"/>
      <c r="P47" s="210"/>
      <c r="Q47" s="211"/>
      <c r="R47" s="128" t="str">
        <f t="shared" si="4"/>
        <v/>
      </c>
      <c r="AJ47" s="171" t="b">
        <f>IF(C47="",TRUE,SUM('6. Patients'!DO48:EC48)/3=I47)</f>
        <v>1</v>
      </c>
      <c r="AK47" s="172" t="b">
        <f>IF(C47="",TRUE,SUM('6. Patients'!EE48:FI48)/2=J47)</f>
        <v>1</v>
      </c>
      <c r="AL47" s="173" t="b">
        <f>IF(C47="",TRUE,SUM('6. Patients'!FK48:FY48)/1=K47)</f>
        <v>1</v>
      </c>
      <c r="AM47" s="171" t="b">
        <f>IF(C47="",TRUE,SUM('6. Patients'!GA48:GO48)/3=L47)</f>
        <v>1</v>
      </c>
      <c r="AN47" s="172" t="b">
        <f>IF(C47="",TRUE,SUM('6. Patients'!GQ48:HU48)/2=M47)</f>
        <v>1</v>
      </c>
      <c r="AO47" s="173" t="b">
        <f>IF(C47="",TRUE,SUM('6. Patients'!HW48:IK48)/1=N47)</f>
        <v>1</v>
      </c>
      <c r="AP47" s="171" t="b">
        <f>IF(C47="",TRUE,SUM('6. Patients'!IM48:JA48)/3=O47)</f>
        <v>1</v>
      </c>
      <c r="AQ47" s="172" t="b">
        <f>IF(C47="",TRUE,SUM('6. Patients'!JC48:KG48)/2=P47)</f>
        <v>1</v>
      </c>
      <c r="AR47" s="173" t="b">
        <f>IF(C47="",TRUE,SUM('6. Patients'!KI48:KW48)/1=Q47)</f>
        <v>1</v>
      </c>
      <c r="AT47" s="184">
        <f t="shared" ref="AT47:AT70" si="5">IF(C47="",0,IF(AND(SUM(I47:K47)=1,SUM(L47:N47)=1,SUM(O47:Q47)=1),0,1))</f>
        <v>0</v>
      </c>
      <c r="AU47" s="185">
        <f t="shared" si="3"/>
        <v>0</v>
      </c>
    </row>
    <row r="48" spans="2:47" x14ac:dyDescent="0.3">
      <c r="B48" s="2"/>
      <c r="C48" s="9" t="str">
        <f>IF('2. Protocols'!C48="","",'2. Protocols'!C48)</f>
        <v/>
      </c>
      <c r="D48" s="10" t="str">
        <f>IF('2. Protocols'!D48="","",'2. Protocols'!D48)</f>
        <v>+</v>
      </c>
      <c r="E48" s="10" t="str">
        <f>IF('2. Protocols'!E48="","",'2. Protocols'!E48)</f>
        <v/>
      </c>
      <c r="F48" s="10" t="str">
        <f>IF('2. Protocols'!F48="","",'2. Protocols'!F48)</f>
        <v>+</v>
      </c>
      <c r="G48" s="11" t="str">
        <f>IF('2. Protocols'!G48="","",'2. Protocols'!G48)</f>
        <v/>
      </c>
      <c r="I48" s="209"/>
      <c r="J48" s="210"/>
      <c r="K48" s="211"/>
      <c r="L48" s="209"/>
      <c r="M48" s="210"/>
      <c r="N48" s="211"/>
      <c r="O48" s="209"/>
      <c r="P48" s="210"/>
      <c r="Q48" s="211"/>
      <c r="R48" s="128" t="str">
        <f t="shared" si="4"/>
        <v/>
      </c>
      <c r="AJ48" s="171" t="b">
        <f>IF(C48="",TRUE,SUM('6. Patients'!DO49:EC49)/3=I48)</f>
        <v>1</v>
      </c>
      <c r="AK48" s="172" t="b">
        <f>IF(C48="",TRUE,SUM('6. Patients'!EE49:FI49)/2=J48)</f>
        <v>1</v>
      </c>
      <c r="AL48" s="173" t="b">
        <f>IF(C48="",TRUE,SUM('6. Patients'!FK49:FY49)/1=K48)</f>
        <v>1</v>
      </c>
      <c r="AM48" s="171" t="b">
        <f>IF(C48="",TRUE,SUM('6. Patients'!GA49:GO49)/3=L48)</f>
        <v>1</v>
      </c>
      <c r="AN48" s="172" t="b">
        <f>IF(C48="",TRUE,SUM('6. Patients'!GQ49:HU49)/2=M48)</f>
        <v>1</v>
      </c>
      <c r="AO48" s="173" t="b">
        <f>IF(C48="",TRUE,SUM('6. Patients'!HW49:IK49)/1=N48)</f>
        <v>1</v>
      </c>
      <c r="AP48" s="171" t="b">
        <f>IF(C48="",TRUE,SUM('6. Patients'!IM49:JA49)/3=O48)</f>
        <v>1</v>
      </c>
      <c r="AQ48" s="172" t="b">
        <f>IF(C48="",TRUE,SUM('6. Patients'!JC49:KG49)/2=P48)</f>
        <v>1</v>
      </c>
      <c r="AR48" s="173" t="b">
        <f>IF(C48="",TRUE,SUM('6. Patients'!KI49:KW49)/1=Q48)</f>
        <v>1</v>
      </c>
      <c r="AT48" s="184">
        <f t="shared" si="5"/>
        <v>0</v>
      </c>
      <c r="AU48" s="185">
        <f t="shared" si="3"/>
        <v>0</v>
      </c>
    </row>
    <row r="49" spans="2:47" x14ac:dyDescent="0.3">
      <c r="B49" s="2"/>
      <c r="C49" s="9" t="str">
        <f>IF('2. Protocols'!C49="","",'2. Protocols'!C49)</f>
        <v/>
      </c>
      <c r="D49" s="10" t="str">
        <f>IF('2. Protocols'!D49="","",'2. Protocols'!D49)</f>
        <v>+</v>
      </c>
      <c r="E49" s="10" t="str">
        <f>IF('2. Protocols'!E49="","",'2. Protocols'!E49)</f>
        <v/>
      </c>
      <c r="F49" s="10" t="str">
        <f>IF('2. Protocols'!F49="","",'2. Protocols'!F49)</f>
        <v>+</v>
      </c>
      <c r="G49" s="11" t="str">
        <f>IF('2. Protocols'!G49="","",'2. Protocols'!G49)</f>
        <v/>
      </c>
      <c r="I49" s="209"/>
      <c r="J49" s="210"/>
      <c r="K49" s="211"/>
      <c r="L49" s="209"/>
      <c r="M49" s="210"/>
      <c r="N49" s="211"/>
      <c r="O49" s="209"/>
      <c r="P49" s="210"/>
      <c r="Q49" s="211"/>
      <c r="R49" s="128" t="str">
        <f t="shared" si="4"/>
        <v/>
      </c>
      <c r="AJ49" s="171" t="b">
        <f>IF(C49="",TRUE,SUM('6. Patients'!DO50:EC50)/3=I49)</f>
        <v>1</v>
      </c>
      <c r="AK49" s="172" t="b">
        <f>IF(C49="",TRUE,SUM('6. Patients'!EE50:FI50)/2=J49)</f>
        <v>1</v>
      </c>
      <c r="AL49" s="173" t="b">
        <f>IF(C49="",TRUE,SUM('6. Patients'!FK50:FY50)/1=K49)</f>
        <v>1</v>
      </c>
      <c r="AM49" s="171" t="b">
        <f>IF(C49="",TRUE,SUM('6. Patients'!GA50:GO50)/3=L49)</f>
        <v>1</v>
      </c>
      <c r="AN49" s="172" t="b">
        <f>IF(C49="",TRUE,SUM('6. Patients'!GQ50:HU50)/2=M49)</f>
        <v>1</v>
      </c>
      <c r="AO49" s="173" t="b">
        <f>IF(C49="",TRUE,SUM('6. Patients'!HW50:IK50)/1=N49)</f>
        <v>1</v>
      </c>
      <c r="AP49" s="171" t="b">
        <f>IF(C49="",TRUE,SUM('6. Patients'!IM50:JA50)/3=O49)</f>
        <v>1</v>
      </c>
      <c r="AQ49" s="172" t="b">
        <f>IF(C49="",TRUE,SUM('6. Patients'!JC50:KG50)/2=P49)</f>
        <v>1</v>
      </c>
      <c r="AR49" s="173" t="b">
        <f>IF(C49="",TRUE,SUM('6. Patients'!KI50:KW50)/1=Q49)</f>
        <v>1</v>
      </c>
      <c r="AT49" s="184">
        <f t="shared" si="5"/>
        <v>0</v>
      </c>
      <c r="AU49" s="185">
        <f t="shared" si="3"/>
        <v>0</v>
      </c>
    </row>
    <row r="50" spans="2:47" x14ac:dyDescent="0.3">
      <c r="B50" s="2"/>
      <c r="C50" s="9" t="str">
        <f>IF('2. Protocols'!C50="","",'2. Protocols'!C50)</f>
        <v/>
      </c>
      <c r="D50" s="10" t="str">
        <f>IF('2. Protocols'!D50="","",'2. Protocols'!D50)</f>
        <v>+</v>
      </c>
      <c r="E50" s="10" t="str">
        <f>IF('2. Protocols'!E50="","",'2. Protocols'!E50)</f>
        <v/>
      </c>
      <c r="F50" s="10" t="str">
        <f>IF('2. Protocols'!F50="","",'2. Protocols'!F50)</f>
        <v>+</v>
      </c>
      <c r="G50" s="11" t="str">
        <f>IF('2. Protocols'!G50="","",'2. Protocols'!G50)</f>
        <v/>
      </c>
      <c r="I50" s="209"/>
      <c r="J50" s="210"/>
      <c r="K50" s="211"/>
      <c r="L50" s="209"/>
      <c r="M50" s="210"/>
      <c r="N50" s="211"/>
      <c r="O50" s="209"/>
      <c r="P50" s="210"/>
      <c r="Q50" s="211"/>
      <c r="R50" s="128" t="str">
        <f t="shared" si="4"/>
        <v/>
      </c>
      <c r="AJ50" s="171" t="b">
        <f>IF(C50="",TRUE,SUM('6. Patients'!DO51:EC51)/3=I50)</f>
        <v>1</v>
      </c>
      <c r="AK50" s="172" t="b">
        <f>IF(C50="",TRUE,SUM('6. Patients'!EE51:FI51)/2=J50)</f>
        <v>1</v>
      </c>
      <c r="AL50" s="173" t="b">
        <f>IF(C50="",TRUE,SUM('6. Patients'!FK51:FY51)/1=K50)</f>
        <v>1</v>
      </c>
      <c r="AM50" s="171" t="b">
        <f>IF(C50="",TRUE,SUM('6. Patients'!GA51:GO51)/3=L50)</f>
        <v>1</v>
      </c>
      <c r="AN50" s="172" t="b">
        <f>IF(C50="",TRUE,SUM('6. Patients'!GQ51:HU51)/2=M50)</f>
        <v>1</v>
      </c>
      <c r="AO50" s="173" t="b">
        <f>IF(C50="",TRUE,SUM('6. Patients'!HW51:IK51)/1=N50)</f>
        <v>1</v>
      </c>
      <c r="AP50" s="171" t="b">
        <f>IF(C50="",TRUE,SUM('6. Patients'!IM51:JA51)/3=O50)</f>
        <v>1</v>
      </c>
      <c r="AQ50" s="172" t="b">
        <f>IF(C50="",TRUE,SUM('6. Patients'!JC51:KG51)/2=P50)</f>
        <v>1</v>
      </c>
      <c r="AR50" s="173" t="b">
        <f>IF(C50="",TRUE,SUM('6. Patients'!KI51:KW51)/1=Q50)</f>
        <v>1</v>
      </c>
      <c r="AT50" s="184">
        <f t="shared" si="5"/>
        <v>0</v>
      </c>
      <c r="AU50" s="185">
        <f t="shared" si="3"/>
        <v>0</v>
      </c>
    </row>
    <row r="51" spans="2:47" x14ac:dyDescent="0.3">
      <c r="B51" s="2"/>
      <c r="C51" s="9" t="str">
        <f>IF('2. Protocols'!C51="","",'2. Protocols'!C51)</f>
        <v/>
      </c>
      <c r="D51" s="10" t="str">
        <f>IF('2. Protocols'!D51="","",'2. Protocols'!D51)</f>
        <v>+</v>
      </c>
      <c r="E51" s="10" t="str">
        <f>IF('2. Protocols'!E51="","",'2. Protocols'!E51)</f>
        <v/>
      </c>
      <c r="F51" s="10" t="str">
        <f>IF('2. Protocols'!F51="","",'2. Protocols'!F51)</f>
        <v>+</v>
      </c>
      <c r="G51" s="11" t="str">
        <f>IF('2. Protocols'!G51="","",'2. Protocols'!G51)</f>
        <v/>
      </c>
      <c r="I51" s="209"/>
      <c r="J51" s="210"/>
      <c r="K51" s="211"/>
      <c r="L51" s="209"/>
      <c r="M51" s="210"/>
      <c r="N51" s="211"/>
      <c r="O51" s="209"/>
      <c r="P51" s="210"/>
      <c r="Q51" s="211"/>
      <c r="R51" s="128" t="str">
        <f t="shared" si="4"/>
        <v/>
      </c>
      <c r="AJ51" s="171" t="b">
        <f>IF(C51="",TRUE,SUM('6. Patients'!DO52:EC52)/3=I51)</f>
        <v>1</v>
      </c>
      <c r="AK51" s="172" t="b">
        <f>IF(C51="",TRUE,SUM('6. Patients'!EE52:FI52)/2=J51)</f>
        <v>1</v>
      </c>
      <c r="AL51" s="173" t="b">
        <f>IF(C51="",TRUE,SUM('6. Patients'!FK52:FY52)/1=K51)</f>
        <v>1</v>
      </c>
      <c r="AM51" s="171" t="b">
        <f>IF(C51="",TRUE,SUM('6. Patients'!GA52:GO52)/3=L51)</f>
        <v>1</v>
      </c>
      <c r="AN51" s="172" t="b">
        <f>IF(C51="",TRUE,SUM('6. Patients'!GQ52:HU52)/2=M51)</f>
        <v>1</v>
      </c>
      <c r="AO51" s="173" t="b">
        <f>IF(C51="",TRUE,SUM('6. Patients'!HW52:IK52)/1=N51)</f>
        <v>1</v>
      </c>
      <c r="AP51" s="171" t="b">
        <f>IF(C51="",TRUE,SUM('6. Patients'!IM52:JA52)/3=O51)</f>
        <v>1</v>
      </c>
      <c r="AQ51" s="172" t="b">
        <f>IF(C51="",TRUE,SUM('6. Patients'!JC52:KG52)/2=P51)</f>
        <v>1</v>
      </c>
      <c r="AR51" s="173" t="b">
        <f>IF(C51="",TRUE,SUM('6. Patients'!KI52:KW52)/1=Q51)</f>
        <v>1</v>
      </c>
      <c r="AT51" s="184">
        <f t="shared" si="5"/>
        <v>0</v>
      </c>
      <c r="AU51" s="185">
        <f t="shared" si="3"/>
        <v>0</v>
      </c>
    </row>
    <row r="52" spans="2:47" x14ac:dyDescent="0.3">
      <c r="B52" s="2"/>
      <c r="C52" s="9" t="str">
        <f>IF('2. Protocols'!C52="","",'2. Protocols'!C52)</f>
        <v/>
      </c>
      <c r="D52" s="10" t="str">
        <f>IF('2. Protocols'!D52="","",'2. Protocols'!D52)</f>
        <v>+</v>
      </c>
      <c r="E52" s="10" t="str">
        <f>IF('2. Protocols'!E52="","",'2. Protocols'!E52)</f>
        <v/>
      </c>
      <c r="F52" s="10" t="str">
        <f>IF('2. Protocols'!F52="","",'2. Protocols'!F52)</f>
        <v>+</v>
      </c>
      <c r="G52" s="11" t="str">
        <f>IF('2. Protocols'!G52="","",'2. Protocols'!G52)</f>
        <v/>
      </c>
      <c r="I52" s="209"/>
      <c r="J52" s="210"/>
      <c r="K52" s="211"/>
      <c r="L52" s="209"/>
      <c r="M52" s="210"/>
      <c r="N52" s="211"/>
      <c r="O52" s="209"/>
      <c r="P52" s="210"/>
      <c r="Q52" s="211"/>
      <c r="R52" s="128" t="str">
        <f t="shared" si="4"/>
        <v/>
      </c>
      <c r="AJ52" s="171" t="b">
        <f>IF(C52="",TRUE,SUM('6. Patients'!DO53:EC53)/3=I52)</f>
        <v>1</v>
      </c>
      <c r="AK52" s="172" t="b">
        <f>IF(C52="",TRUE,SUM('6. Patients'!EE53:FI53)/2=J52)</f>
        <v>1</v>
      </c>
      <c r="AL52" s="173" t="b">
        <f>IF(C52="",TRUE,SUM('6. Patients'!FK53:FY53)/1=K52)</f>
        <v>1</v>
      </c>
      <c r="AM52" s="171" t="b">
        <f>IF(C52="",TRUE,SUM('6. Patients'!GA53:GO53)/3=L52)</f>
        <v>1</v>
      </c>
      <c r="AN52" s="172" t="b">
        <f>IF(C52="",TRUE,SUM('6. Patients'!GQ53:HU53)/2=M52)</f>
        <v>1</v>
      </c>
      <c r="AO52" s="173" t="b">
        <f>IF(C52="",TRUE,SUM('6. Patients'!HW53:IK53)/1=N52)</f>
        <v>1</v>
      </c>
      <c r="AP52" s="171" t="b">
        <f>IF(C52="",TRUE,SUM('6. Patients'!IM53:JA53)/3=O52)</f>
        <v>1</v>
      </c>
      <c r="AQ52" s="172" t="b">
        <f>IF(C52="",TRUE,SUM('6. Patients'!JC53:KG53)/2=P52)</f>
        <v>1</v>
      </c>
      <c r="AR52" s="173" t="b">
        <f>IF(C52="",TRUE,SUM('6. Patients'!KI53:KW53)/1=Q52)</f>
        <v>1</v>
      </c>
      <c r="AT52" s="184">
        <f t="shared" si="5"/>
        <v>0</v>
      </c>
      <c r="AU52" s="185">
        <f t="shared" si="3"/>
        <v>0</v>
      </c>
    </row>
    <row r="53" spans="2:47" x14ac:dyDescent="0.3">
      <c r="B53" s="2"/>
      <c r="C53" s="9" t="str">
        <f>IF('2. Protocols'!C53="","",'2. Protocols'!C53)</f>
        <v/>
      </c>
      <c r="D53" s="10" t="str">
        <f>IF('2. Protocols'!D53="","",'2. Protocols'!D53)</f>
        <v>+</v>
      </c>
      <c r="E53" s="10" t="str">
        <f>IF('2. Protocols'!E53="","",'2. Protocols'!E53)</f>
        <v/>
      </c>
      <c r="F53" s="10" t="str">
        <f>IF('2. Protocols'!F53="","",'2. Protocols'!F53)</f>
        <v>+</v>
      </c>
      <c r="G53" s="11" t="str">
        <f>IF('2. Protocols'!G53="","",'2. Protocols'!G53)</f>
        <v/>
      </c>
      <c r="I53" s="209"/>
      <c r="J53" s="210"/>
      <c r="K53" s="211"/>
      <c r="L53" s="209"/>
      <c r="M53" s="210"/>
      <c r="N53" s="211"/>
      <c r="O53" s="209"/>
      <c r="P53" s="210"/>
      <c r="Q53" s="211"/>
      <c r="R53" s="128" t="str">
        <f t="shared" si="4"/>
        <v/>
      </c>
      <c r="AJ53" s="171" t="b">
        <f>IF(C53="",TRUE,SUM('6. Patients'!DO54:EC54)/3=I53)</f>
        <v>1</v>
      </c>
      <c r="AK53" s="172" t="b">
        <f>IF(C53="",TRUE,SUM('6. Patients'!EE54:FI54)/2=J53)</f>
        <v>1</v>
      </c>
      <c r="AL53" s="173" t="b">
        <f>IF(C53="",TRUE,SUM('6. Patients'!FK54:FY54)/1=K53)</f>
        <v>1</v>
      </c>
      <c r="AM53" s="171" t="b">
        <f>IF(C53="",TRUE,SUM('6. Patients'!GA54:GO54)/3=L53)</f>
        <v>1</v>
      </c>
      <c r="AN53" s="172" t="b">
        <f>IF(C53="",TRUE,SUM('6. Patients'!GQ54:HU54)/2=M53)</f>
        <v>1</v>
      </c>
      <c r="AO53" s="173" t="b">
        <f>IF(C53="",TRUE,SUM('6. Patients'!HW54:IK54)/1=N53)</f>
        <v>1</v>
      </c>
      <c r="AP53" s="171" t="b">
        <f>IF(C53="",TRUE,SUM('6. Patients'!IM54:JA54)/3=O53)</f>
        <v>1</v>
      </c>
      <c r="AQ53" s="172" t="b">
        <f>IF(C53="",TRUE,SUM('6. Patients'!JC54:KG54)/2=P53)</f>
        <v>1</v>
      </c>
      <c r="AR53" s="173" t="b">
        <f>IF(C53="",TRUE,SUM('6. Patients'!KI54:KW54)/1=Q53)</f>
        <v>1</v>
      </c>
      <c r="AT53" s="184">
        <f t="shared" si="5"/>
        <v>0</v>
      </c>
      <c r="AU53" s="185">
        <f t="shared" si="3"/>
        <v>0</v>
      </c>
    </row>
    <row r="54" spans="2:47" x14ac:dyDescent="0.3">
      <c r="B54" s="2"/>
      <c r="C54" s="9" t="str">
        <f>IF('2. Protocols'!C54="","",'2. Protocols'!C54)</f>
        <v/>
      </c>
      <c r="D54" s="10" t="str">
        <f>IF('2. Protocols'!D54="","",'2. Protocols'!D54)</f>
        <v>+</v>
      </c>
      <c r="E54" s="10" t="str">
        <f>IF('2. Protocols'!E54="","",'2. Protocols'!E54)</f>
        <v/>
      </c>
      <c r="F54" s="10" t="str">
        <f>IF('2. Protocols'!F54="","",'2. Protocols'!F54)</f>
        <v>+</v>
      </c>
      <c r="G54" s="11" t="str">
        <f>IF('2. Protocols'!G54="","",'2. Protocols'!G54)</f>
        <v/>
      </c>
      <c r="I54" s="209"/>
      <c r="J54" s="210"/>
      <c r="K54" s="211"/>
      <c r="L54" s="209"/>
      <c r="M54" s="210"/>
      <c r="N54" s="211"/>
      <c r="O54" s="209"/>
      <c r="P54" s="210"/>
      <c r="Q54" s="211"/>
      <c r="R54" s="128" t="str">
        <f t="shared" si="4"/>
        <v/>
      </c>
      <c r="AJ54" s="171" t="b">
        <f>IF(C54="",TRUE,SUM('6. Patients'!DO55:EC55)/3=I54)</f>
        <v>1</v>
      </c>
      <c r="AK54" s="172" t="b">
        <f>IF(C54="",TRUE,SUM('6. Patients'!EE55:FI55)/2=J54)</f>
        <v>1</v>
      </c>
      <c r="AL54" s="173" t="b">
        <f>IF(C54="",TRUE,SUM('6. Patients'!FK55:FY55)/1=K54)</f>
        <v>1</v>
      </c>
      <c r="AM54" s="171" t="b">
        <f>IF(C54="",TRUE,SUM('6. Patients'!GA55:GO55)/3=L54)</f>
        <v>1</v>
      </c>
      <c r="AN54" s="172" t="b">
        <f>IF(C54="",TRUE,SUM('6. Patients'!GQ55:HU55)/2=M54)</f>
        <v>1</v>
      </c>
      <c r="AO54" s="173" t="b">
        <f>IF(C54="",TRUE,SUM('6. Patients'!HW55:IK55)/1=N54)</f>
        <v>1</v>
      </c>
      <c r="AP54" s="171" t="b">
        <f>IF(C54="",TRUE,SUM('6. Patients'!IM55:JA55)/3=O54)</f>
        <v>1</v>
      </c>
      <c r="AQ54" s="172" t="b">
        <f>IF(C54="",TRUE,SUM('6. Patients'!JC55:KG55)/2=P54)</f>
        <v>1</v>
      </c>
      <c r="AR54" s="173" t="b">
        <f>IF(C54="",TRUE,SUM('6. Patients'!KI55:KW55)/1=Q54)</f>
        <v>1</v>
      </c>
      <c r="AT54" s="184">
        <f t="shared" si="5"/>
        <v>0</v>
      </c>
      <c r="AU54" s="185">
        <f t="shared" si="3"/>
        <v>0</v>
      </c>
    </row>
    <row r="55" spans="2:47" x14ac:dyDescent="0.3">
      <c r="B55" s="2"/>
      <c r="C55" s="9" t="str">
        <f>IF('2. Protocols'!C55="","",'2. Protocols'!C55)</f>
        <v/>
      </c>
      <c r="D55" s="10" t="str">
        <f>IF('2. Protocols'!D55="","",'2. Protocols'!D55)</f>
        <v>+</v>
      </c>
      <c r="E55" s="10" t="str">
        <f>IF('2. Protocols'!E55="","",'2. Protocols'!E55)</f>
        <v/>
      </c>
      <c r="F55" s="10" t="str">
        <f>IF('2. Protocols'!F55="","",'2. Protocols'!F55)</f>
        <v>+</v>
      </c>
      <c r="G55" s="11" t="str">
        <f>IF('2. Protocols'!G55="","",'2. Protocols'!G55)</f>
        <v/>
      </c>
      <c r="I55" s="209"/>
      <c r="J55" s="210"/>
      <c r="K55" s="211"/>
      <c r="L55" s="209"/>
      <c r="M55" s="210"/>
      <c r="N55" s="211"/>
      <c r="O55" s="209"/>
      <c r="P55" s="210"/>
      <c r="Q55" s="211"/>
      <c r="R55" s="128" t="str">
        <f t="shared" si="4"/>
        <v/>
      </c>
      <c r="AJ55" s="171" t="b">
        <f>IF(C55="",TRUE,SUM('6. Patients'!DO56:EC56)/3=I55)</f>
        <v>1</v>
      </c>
      <c r="AK55" s="172" t="b">
        <f>IF(C55="",TRUE,SUM('6. Patients'!EE56:FI56)/2=J55)</f>
        <v>1</v>
      </c>
      <c r="AL55" s="173" t="b">
        <f>IF(C55="",TRUE,SUM('6. Patients'!FK56:FY56)/1=K55)</f>
        <v>1</v>
      </c>
      <c r="AM55" s="171" t="b">
        <f>IF(C55="",TRUE,SUM('6. Patients'!GA56:GO56)/3=L55)</f>
        <v>1</v>
      </c>
      <c r="AN55" s="172" t="b">
        <f>IF(C55="",TRUE,SUM('6. Patients'!GQ56:HU56)/2=M55)</f>
        <v>1</v>
      </c>
      <c r="AO55" s="173" t="b">
        <f>IF(C55="",TRUE,SUM('6. Patients'!HW56:IK56)/1=N55)</f>
        <v>1</v>
      </c>
      <c r="AP55" s="171" t="b">
        <f>IF(C55="",TRUE,SUM('6. Patients'!IM56:JA56)/3=O55)</f>
        <v>1</v>
      </c>
      <c r="AQ55" s="172" t="b">
        <f>IF(C55="",TRUE,SUM('6. Patients'!JC56:KG56)/2=P55)</f>
        <v>1</v>
      </c>
      <c r="AR55" s="173" t="b">
        <f>IF(C55="",TRUE,SUM('6. Patients'!KI56:KW56)/1=Q55)</f>
        <v>1</v>
      </c>
      <c r="AT55" s="184">
        <f t="shared" si="5"/>
        <v>0</v>
      </c>
      <c r="AU55" s="185">
        <f t="shared" si="3"/>
        <v>0</v>
      </c>
    </row>
    <row r="56" spans="2:47" x14ac:dyDescent="0.3">
      <c r="B56" s="2"/>
      <c r="C56" s="9" t="str">
        <f>IF('2. Protocols'!C56="","",'2. Protocols'!C56)</f>
        <v/>
      </c>
      <c r="D56" s="10" t="str">
        <f>IF('2. Protocols'!D56="","",'2. Protocols'!D56)</f>
        <v>+</v>
      </c>
      <c r="E56" s="10" t="str">
        <f>IF('2. Protocols'!E56="","",'2. Protocols'!E56)</f>
        <v/>
      </c>
      <c r="F56" s="10" t="str">
        <f>IF('2. Protocols'!F56="","",'2. Protocols'!F56)</f>
        <v>+</v>
      </c>
      <c r="G56" s="11" t="str">
        <f>IF('2. Protocols'!G56="","",'2. Protocols'!G56)</f>
        <v/>
      </c>
      <c r="I56" s="209"/>
      <c r="J56" s="210"/>
      <c r="K56" s="211"/>
      <c r="L56" s="209"/>
      <c r="M56" s="210"/>
      <c r="N56" s="211"/>
      <c r="O56" s="209"/>
      <c r="P56" s="210"/>
      <c r="Q56" s="211"/>
      <c r="R56" s="128" t="str">
        <f t="shared" si="4"/>
        <v/>
      </c>
      <c r="AJ56" s="171" t="b">
        <f>IF(C56="",TRUE,SUM('6. Patients'!DO57:EC57)/3=I56)</f>
        <v>1</v>
      </c>
      <c r="AK56" s="172" t="b">
        <f>IF(C56="",TRUE,SUM('6. Patients'!EE57:FI57)/2=J56)</f>
        <v>1</v>
      </c>
      <c r="AL56" s="173" t="b">
        <f>IF(C56="",TRUE,SUM('6. Patients'!FK57:FY57)/1=K56)</f>
        <v>1</v>
      </c>
      <c r="AM56" s="171" t="b">
        <f>IF(C56="",TRUE,SUM('6. Patients'!GA57:GO57)/3=L56)</f>
        <v>1</v>
      </c>
      <c r="AN56" s="172" t="b">
        <f>IF(C56="",TRUE,SUM('6. Patients'!GQ57:HU57)/2=M56)</f>
        <v>1</v>
      </c>
      <c r="AO56" s="173" t="b">
        <f>IF(C56="",TRUE,SUM('6. Patients'!HW57:IK57)/1=N56)</f>
        <v>1</v>
      </c>
      <c r="AP56" s="171" t="b">
        <f>IF(C56="",TRUE,SUM('6. Patients'!IM57:JA57)/3=O56)</f>
        <v>1</v>
      </c>
      <c r="AQ56" s="172" t="b">
        <f>IF(C56="",TRUE,SUM('6. Patients'!JC57:KG57)/2=P56)</f>
        <v>1</v>
      </c>
      <c r="AR56" s="173" t="b">
        <f>IF(C56="",TRUE,SUM('6. Patients'!KI57:KW57)/1=Q56)</f>
        <v>1</v>
      </c>
      <c r="AT56" s="184">
        <f t="shared" si="5"/>
        <v>0</v>
      </c>
      <c r="AU56" s="185">
        <f t="shared" si="3"/>
        <v>0</v>
      </c>
    </row>
    <row r="57" spans="2:47" x14ac:dyDescent="0.3">
      <c r="B57" s="2"/>
      <c r="C57" s="9" t="str">
        <f>IF('2. Protocols'!C57="","",'2. Protocols'!C57)</f>
        <v/>
      </c>
      <c r="D57" s="10" t="str">
        <f>IF('2. Protocols'!D57="","",'2. Protocols'!D57)</f>
        <v>+</v>
      </c>
      <c r="E57" s="10" t="str">
        <f>IF('2. Protocols'!E57="","",'2. Protocols'!E57)</f>
        <v/>
      </c>
      <c r="F57" s="10" t="str">
        <f>IF('2. Protocols'!F57="","",'2. Protocols'!F57)</f>
        <v>+</v>
      </c>
      <c r="G57" s="11" t="str">
        <f>IF('2. Protocols'!G57="","",'2. Protocols'!G57)</f>
        <v/>
      </c>
      <c r="I57" s="209"/>
      <c r="J57" s="210"/>
      <c r="K57" s="211"/>
      <c r="L57" s="209"/>
      <c r="M57" s="210"/>
      <c r="N57" s="211"/>
      <c r="O57" s="209"/>
      <c r="P57" s="210"/>
      <c r="Q57" s="211"/>
      <c r="R57" s="128" t="str">
        <f t="shared" si="4"/>
        <v/>
      </c>
      <c r="AJ57" s="171" t="b">
        <f>IF(C57="",TRUE,SUM('6. Patients'!DO58:EC58)/3=I57)</f>
        <v>1</v>
      </c>
      <c r="AK57" s="172" t="b">
        <f>IF(C57="",TRUE,SUM('6. Patients'!EE58:FI58)/2=J57)</f>
        <v>1</v>
      </c>
      <c r="AL57" s="173" t="b">
        <f>IF(C57="",TRUE,SUM('6. Patients'!FK58:FY58)/1=K57)</f>
        <v>1</v>
      </c>
      <c r="AM57" s="171" t="b">
        <f>IF(C57="",TRUE,SUM('6. Patients'!GA58:GO58)/3=L57)</f>
        <v>1</v>
      </c>
      <c r="AN57" s="172" t="b">
        <f>IF(C57="",TRUE,SUM('6. Patients'!GQ58:HU58)/2=M57)</f>
        <v>1</v>
      </c>
      <c r="AO57" s="173" t="b">
        <f>IF(C57="",TRUE,SUM('6. Patients'!HW58:IK58)/1=N57)</f>
        <v>1</v>
      </c>
      <c r="AP57" s="171" t="b">
        <f>IF(C57="",TRUE,SUM('6. Patients'!IM58:JA58)/3=O57)</f>
        <v>1</v>
      </c>
      <c r="AQ57" s="172" t="b">
        <f>IF(C57="",TRUE,SUM('6. Patients'!JC58:KG58)/2=P57)</f>
        <v>1</v>
      </c>
      <c r="AR57" s="173" t="b">
        <f>IF(C57="",TRUE,SUM('6. Patients'!KI58:KW58)/1=Q57)</f>
        <v>1</v>
      </c>
      <c r="AT57" s="184">
        <f t="shared" si="5"/>
        <v>0</v>
      </c>
      <c r="AU57" s="185">
        <f t="shared" si="3"/>
        <v>0</v>
      </c>
    </row>
    <row r="58" spans="2:47" x14ac:dyDescent="0.3">
      <c r="B58" s="2"/>
      <c r="C58" s="9" t="str">
        <f>IF('2. Protocols'!C58="","",'2. Protocols'!C58)</f>
        <v/>
      </c>
      <c r="D58" s="10" t="str">
        <f>IF('2. Protocols'!D58="","",'2. Protocols'!D58)</f>
        <v>+</v>
      </c>
      <c r="E58" s="10" t="str">
        <f>IF('2. Protocols'!E58="","",'2. Protocols'!E58)</f>
        <v/>
      </c>
      <c r="F58" s="10" t="str">
        <f>IF('2. Protocols'!F58="","",'2. Protocols'!F58)</f>
        <v>+</v>
      </c>
      <c r="G58" s="11" t="str">
        <f>IF('2. Protocols'!G58="","",'2. Protocols'!G58)</f>
        <v/>
      </c>
      <c r="I58" s="209"/>
      <c r="J58" s="210"/>
      <c r="K58" s="211"/>
      <c r="L58" s="209"/>
      <c r="M58" s="210"/>
      <c r="N58" s="211"/>
      <c r="O58" s="209"/>
      <c r="P58" s="210"/>
      <c r="Q58" s="211"/>
      <c r="R58" s="128" t="str">
        <f t="shared" si="4"/>
        <v/>
      </c>
      <c r="AJ58" s="171" t="b">
        <f>IF(C58="",TRUE,SUM('6. Patients'!DO59:EC59)/3=I58)</f>
        <v>1</v>
      </c>
      <c r="AK58" s="172" t="b">
        <f>IF(C58="",TRUE,SUM('6. Patients'!EE59:FI59)/2=J58)</f>
        <v>1</v>
      </c>
      <c r="AL58" s="173" t="b">
        <f>IF(C58="",TRUE,SUM('6. Patients'!FK59:FY59)/1=K58)</f>
        <v>1</v>
      </c>
      <c r="AM58" s="171" t="b">
        <f>IF(C58="",TRUE,SUM('6. Patients'!GA59:GO59)/3=L58)</f>
        <v>1</v>
      </c>
      <c r="AN58" s="172" t="b">
        <f>IF(C58="",TRUE,SUM('6. Patients'!GQ59:HU59)/2=M58)</f>
        <v>1</v>
      </c>
      <c r="AO58" s="173" t="b">
        <f>IF(C58="",TRUE,SUM('6. Patients'!HW59:IK59)/1=N58)</f>
        <v>1</v>
      </c>
      <c r="AP58" s="171" t="b">
        <f>IF(C58="",TRUE,SUM('6. Patients'!IM59:JA59)/3=O58)</f>
        <v>1</v>
      </c>
      <c r="AQ58" s="172" t="b">
        <f>IF(C58="",TRUE,SUM('6. Patients'!JC59:KG59)/2=P58)</f>
        <v>1</v>
      </c>
      <c r="AR58" s="173" t="b">
        <f>IF(C58="",TRUE,SUM('6. Patients'!KI59:KW59)/1=Q58)</f>
        <v>1</v>
      </c>
      <c r="AT58" s="184">
        <f t="shared" si="5"/>
        <v>0</v>
      </c>
      <c r="AU58" s="185">
        <f t="shared" si="3"/>
        <v>0</v>
      </c>
    </row>
    <row r="59" spans="2:47" ht="15" hidden="1" outlineLevel="1" x14ac:dyDescent="0.25">
      <c r="B59" s="2"/>
      <c r="C59" s="9" t="str">
        <f>IF('2. Protocols'!C59="","",'2. Protocols'!C59)</f>
        <v/>
      </c>
      <c r="D59" s="10" t="str">
        <f>IF('2. Protocols'!D59="","",'2. Protocols'!D59)</f>
        <v>+</v>
      </c>
      <c r="E59" s="10" t="str">
        <f>IF('2. Protocols'!E59="","",'2. Protocols'!E59)</f>
        <v/>
      </c>
      <c r="F59" s="10" t="str">
        <f>IF('2. Protocols'!F59="","",'2. Protocols'!F59)</f>
        <v>+</v>
      </c>
      <c r="G59" s="11" t="str">
        <f>IF('2. Protocols'!G59="","",'2. Protocols'!G59)</f>
        <v/>
      </c>
      <c r="I59" s="209">
        <v>1</v>
      </c>
      <c r="J59" s="210"/>
      <c r="K59" s="211"/>
      <c r="L59" s="209">
        <v>1</v>
      </c>
      <c r="M59" s="210"/>
      <c r="N59" s="211"/>
      <c r="O59" s="209">
        <v>1</v>
      </c>
      <c r="P59" s="210"/>
      <c r="Q59" s="211"/>
      <c r="R59" s="128" t="str">
        <f t="shared" si="4"/>
        <v/>
      </c>
      <c r="AJ59" s="171" t="b">
        <f>IF(C59="",TRUE,SUM('6. Patients'!DO60:EC60)/3=I59)</f>
        <v>1</v>
      </c>
      <c r="AK59" s="172" t="b">
        <f>IF(C59="",TRUE,SUM('6. Patients'!EE60:FI60)/2=J59)</f>
        <v>1</v>
      </c>
      <c r="AL59" s="173" t="b">
        <f>IF(C59="",TRUE,SUM('6. Patients'!FK60:FY60)/1=K59)</f>
        <v>1</v>
      </c>
      <c r="AM59" s="171" t="b">
        <f>IF(C59="",TRUE,SUM('6. Patients'!GA60:GO60)/3=L59)</f>
        <v>1</v>
      </c>
      <c r="AN59" s="172" t="b">
        <f>IF(C59="",TRUE,SUM('6. Patients'!GQ60:HU60)/2=M59)</f>
        <v>1</v>
      </c>
      <c r="AO59" s="173" t="b">
        <f>IF(C59="",TRUE,SUM('6. Patients'!HW60:IK60)/1=N59)</f>
        <v>1</v>
      </c>
      <c r="AP59" s="171" t="b">
        <f>IF(C59="",TRUE,SUM('6. Patients'!IM60:JA60)/3=O59)</f>
        <v>1</v>
      </c>
      <c r="AQ59" s="172" t="b">
        <f>IF(C59="",TRUE,SUM('6. Patients'!JC60:KG60)/2=P59)</f>
        <v>1</v>
      </c>
      <c r="AR59" s="173" t="b">
        <f>IF(C59="",TRUE,SUM('6. Patients'!KI60:KW60)/1=Q59)</f>
        <v>1</v>
      </c>
      <c r="AT59" s="184">
        <f t="shared" si="5"/>
        <v>0</v>
      </c>
      <c r="AU59" s="185">
        <f t="shared" si="3"/>
        <v>0</v>
      </c>
    </row>
    <row r="60" spans="2:47" ht="15" hidden="1" outlineLevel="1" x14ac:dyDescent="0.25">
      <c r="B60" s="2"/>
      <c r="C60" s="9" t="str">
        <f>IF('2. Protocols'!C60="","",'2. Protocols'!C60)</f>
        <v/>
      </c>
      <c r="D60" s="10" t="str">
        <f>IF('2. Protocols'!D60="","",'2. Protocols'!D60)</f>
        <v>+</v>
      </c>
      <c r="E60" s="10" t="str">
        <f>IF('2. Protocols'!E60="","",'2. Protocols'!E60)</f>
        <v/>
      </c>
      <c r="F60" s="10" t="str">
        <f>IF('2. Protocols'!F60="","",'2. Protocols'!F60)</f>
        <v>+</v>
      </c>
      <c r="G60" s="11" t="str">
        <f>IF('2. Protocols'!G60="","",'2. Protocols'!G60)</f>
        <v/>
      </c>
      <c r="I60" s="209">
        <v>1</v>
      </c>
      <c r="J60" s="210"/>
      <c r="K60" s="211"/>
      <c r="L60" s="209">
        <v>1</v>
      </c>
      <c r="M60" s="210"/>
      <c r="N60" s="211"/>
      <c r="O60" s="209">
        <v>1</v>
      </c>
      <c r="P60" s="210"/>
      <c r="Q60" s="211"/>
      <c r="R60" s="128" t="str">
        <f t="shared" si="4"/>
        <v/>
      </c>
      <c r="AJ60" s="171" t="b">
        <f>IF(C60="",TRUE,SUM('6. Patients'!DO61:EC61)/3=I60)</f>
        <v>1</v>
      </c>
      <c r="AK60" s="172" t="b">
        <f>IF(C60="",TRUE,SUM('6. Patients'!EE61:FI61)/2=J60)</f>
        <v>1</v>
      </c>
      <c r="AL60" s="173" t="b">
        <f>IF(C60="",TRUE,SUM('6. Patients'!FK61:FY61)/1=K60)</f>
        <v>1</v>
      </c>
      <c r="AM60" s="171" t="b">
        <f>IF(C60="",TRUE,SUM('6. Patients'!GA61:GO61)/3=L60)</f>
        <v>1</v>
      </c>
      <c r="AN60" s="172" t="b">
        <f>IF(C60="",TRUE,SUM('6. Patients'!GQ61:HU61)/2=M60)</f>
        <v>1</v>
      </c>
      <c r="AO60" s="173" t="b">
        <f>IF(C60="",TRUE,SUM('6. Patients'!HW61:IK61)/1=N60)</f>
        <v>1</v>
      </c>
      <c r="AP60" s="171" t="b">
        <f>IF(C60="",TRUE,SUM('6. Patients'!IM61:JA61)/3=O60)</f>
        <v>1</v>
      </c>
      <c r="AQ60" s="172" t="b">
        <f>IF(C60="",TRUE,SUM('6. Patients'!JC61:KG61)/2=P60)</f>
        <v>1</v>
      </c>
      <c r="AR60" s="173" t="b">
        <f>IF(C60="",TRUE,SUM('6. Patients'!KI61:KW61)/1=Q60)</f>
        <v>1</v>
      </c>
      <c r="AT60" s="184">
        <f t="shared" si="5"/>
        <v>0</v>
      </c>
      <c r="AU60" s="185">
        <f t="shared" si="3"/>
        <v>0</v>
      </c>
    </row>
    <row r="61" spans="2:47" ht="15" hidden="1" outlineLevel="1" x14ac:dyDescent="0.25">
      <c r="B61" s="2"/>
      <c r="C61" s="9" t="str">
        <f>IF('2. Protocols'!C61="","",'2. Protocols'!C61)</f>
        <v/>
      </c>
      <c r="D61" s="10" t="str">
        <f>IF('2. Protocols'!D61="","",'2. Protocols'!D61)</f>
        <v>+</v>
      </c>
      <c r="E61" s="10" t="str">
        <f>IF('2. Protocols'!E61="","",'2. Protocols'!E61)</f>
        <v/>
      </c>
      <c r="F61" s="10" t="str">
        <f>IF('2. Protocols'!F61="","",'2. Protocols'!F61)</f>
        <v>+</v>
      </c>
      <c r="G61" s="11" t="str">
        <f>IF('2. Protocols'!G61="","",'2. Protocols'!G61)</f>
        <v/>
      </c>
      <c r="I61" s="209">
        <v>1</v>
      </c>
      <c r="J61" s="210"/>
      <c r="K61" s="211"/>
      <c r="L61" s="209">
        <v>1</v>
      </c>
      <c r="M61" s="210"/>
      <c r="N61" s="211"/>
      <c r="O61" s="209">
        <v>1</v>
      </c>
      <c r="P61" s="210"/>
      <c r="Q61" s="211"/>
      <c r="R61" s="128" t="str">
        <f t="shared" si="4"/>
        <v/>
      </c>
      <c r="AJ61" s="171" t="b">
        <f>IF(C61="",TRUE,SUM('6. Patients'!DO62:EC62)/3=I61)</f>
        <v>1</v>
      </c>
      <c r="AK61" s="172" t="b">
        <f>IF(C61="",TRUE,SUM('6. Patients'!EE62:FI62)/2=J61)</f>
        <v>1</v>
      </c>
      <c r="AL61" s="173" t="b">
        <f>IF(C61="",TRUE,SUM('6. Patients'!FK62:FY62)/1=K61)</f>
        <v>1</v>
      </c>
      <c r="AM61" s="171" t="b">
        <f>IF(C61="",TRUE,SUM('6. Patients'!GA62:GO62)/3=L61)</f>
        <v>1</v>
      </c>
      <c r="AN61" s="172" t="b">
        <f>IF(C61="",TRUE,SUM('6. Patients'!GQ62:HU62)/2=M61)</f>
        <v>1</v>
      </c>
      <c r="AO61" s="173" t="b">
        <f>IF(C61="",TRUE,SUM('6. Patients'!HW62:IK62)/1=N61)</f>
        <v>1</v>
      </c>
      <c r="AP61" s="171" t="b">
        <f>IF(C61="",TRUE,SUM('6. Patients'!IM62:JA62)/3=O61)</f>
        <v>1</v>
      </c>
      <c r="AQ61" s="172" t="b">
        <f>IF(C61="",TRUE,SUM('6. Patients'!JC62:KG62)/2=P61)</f>
        <v>1</v>
      </c>
      <c r="AR61" s="173" t="b">
        <f>IF(C61="",TRUE,SUM('6. Patients'!KI62:KW62)/1=Q61)</f>
        <v>1</v>
      </c>
      <c r="AT61" s="184">
        <f t="shared" si="5"/>
        <v>0</v>
      </c>
      <c r="AU61" s="185">
        <f t="shared" si="3"/>
        <v>0</v>
      </c>
    </row>
    <row r="62" spans="2:47" ht="15" hidden="1" outlineLevel="1" x14ac:dyDescent="0.25">
      <c r="B62" s="2"/>
      <c r="C62" s="9" t="str">
        <f>IF('2. Protocols'!C62="","",'2. Protocols'!C62)</f>
        <v/>
      </c>
      <c r="D62" s="10" t="str">
        <f>IF('2. Protocols'!D62="","",'2. Protocols'!D62)</f>
        <v>+</v>
      </c>
      <c r="E62" s="10" t="str">
        <f>IF('2. Protocols'!E62="","",'2. Protocols'!E62)</f>
        <v/>
      </c>
      <c r="F62" s="10" t="str">
        <f>IF('2. Protocols'!F62="","",'2. Protocols'!F62)</f>
        <v>+</v>
      </c>
      <c r="G62" s="11" t="str">
        <f>IF('2. Protocols'!G62="","",'2. Protocols'!G62)</f>
        <v/>
      </c>
      <c r="I62" s="209">
        <v>1</v>
      </c>
      <c r="J62" s="210"/>
      <c r="K62" s="211"/>
      <c r="L62" s="209">
        <v>1</v>
      </c>
      <c r="M62" s="210"/>
      <c r="N62" s="211"/>
      <c r="O62" s="209">
        <v>1</v>
      </c>
      <c r="P62" s="210"/>
      <c r="Q62" s="211"/>
      <c r="R62" s="128" t="str">
        <f t="shared" si="4"/>
        <v/>
      </c>
      <c r="AJ62" s="171" t="b">
        <f>IF(C62="",TRUE,SUM('6. Patients'!DO63:EC63)/3=I62)</f>
        <v>1</v>
      </c>
      <c r="AK62" s="172" t="b">
        <f>IF(C62="",TRUE,SUM('6. Patients'!EE63:FI63)/2=J62)</f>
        <v>1</v>
      </c>
      <c r="AL62" s="173" t="b">
        <f>IF(C62="",TRUE,SUM('6. Patients'!FK63:FY63)/1=K62)</f>
        <v>1</v>
      </c>
      <c r="AM62" s="171" t="b">
        <f>IF(C62="",TRUE,SUM('6. Patients'!GA63:GO63)/3=L62)</f>
        <v>1</v>
      </c>
      <c r="AN62" s="172" t="b">
        <f>IF(C62="",TRUE,SUM('6. Patients'!GQ63:HU63)/2=M62)</f>
        <v>1</v>
      </c>
      <c r="AO62" s="173" t="b">
        <f>IF(C62="",TRUE,SUM('6. Patients'!HW63:IK63)/1=N62)</f>
        <v>1</v>
      </c>
      <c r="AP62" s="171" t="b">
        <f>IF(C62="",TRUE,SUM('6. Patients'!IM63:JA63)/3=O62)</f>
        <v>1</v>
      </c>
      <c r="AQ62" s="172" t="b">
        <f>IF(C62="",TRUE,SUM('6. Patients'!JC63:KG63)/2=P62)</f>
        <v>1</v>
      </c>
      <c r="AR62" s="173" t="b">
        <f>IF(C62="",TRUE,SUM('6. Patients'!KI63:KW63)/1=Q62)</f>
        <v>1</v>
      </c>
      <c r="AT62" s="184">
        <f t="shared" si="5"/>
        <v>0</v>
      </c>
      <c r="AU62" s="185">
        <f t="shared" si="3"/>
        <v>0</v>
      </c>
    </row>
    <row r="63" spans="2:47" ht="15" hidden="1" outlineLevel="1" x14ac:dyDescent="0.25">
      <c r="B63" s="2"/>
      <c r="C63" s="9" t="str">
        <f>IF('2. Protocols'!C63="","",'2. Protocols'!C63)</f>
        <v/>
      </c>
      <c r="D63" s="10" t="str">
        <f>IF('2. Protocols'!D63="","",'2. Protocols'!D63)</f>
        <v>+</v>
      </c>
      <c r="E63" s="10" t="str">
        <f>IF('2. Protocols'!E63="","",'2. Protocols'!E63)</f>
        <v/>
      </c>
      <c r="F63" s="10" t="str">
        <f>IF('2. Protocols'!F63="","",'2. Protocols'!F63)</f>
        <v>+</v>
      </c>
      <c r="G63" s="11" t="str">
        <f>IF('2. Protocols'!G63="","",'2. Protocols'!G63)</f>
        <v/>
      </c>
      <c r="I63" s="209">
        <v>1</v>
      </c>
      <c r="J63" s="210"/>
      <c r="K63" s="211"/>
      <c r="L63" s="209">
        <v>1</v>
      </c>
      <c r="M63" s="210"/>
      <c r="N63" s="211"/>
      <c r="O63" s="209">
        <v>1</v>
      </c>
      <c r="P63" s="210"/>
      <c r="Q63" s="211"/>
      <c r="R63" s="128" t="str">
        <f t="shared" si="4"/>
        <v/>
      </c>
      <c r="AJ63" s="171" t="b">
        <f>IF(C63="",TRUE,SUM('6. Patients'!DO64:EC64)/3=I63)</f>
        <v>1</v>
      </c>
      <c r="AK63" s="172" t="b">
        <f>IF(C63="",TRUE,SUM('6. Patients'!EE64:FI64)/2=J63)</f>
        <v>1</v>
      </c>
      <c r="AL63" s="173" t="b">
        <f>IF(C63="",TRUE,SUM('6. Patients'!FK64:FY64)/1=K63)</f>
        <v>1</v>
      </c>
      <c r="AM63" s="171" t="b">
        <f>IF(C63="",TRUE,SUM('6. Patients'!GA64:GO64)/3=L63)</f>
        <v>1</v>
      </c>
      <c r="AN63" s="172" t="b">
        <f>IF(C63="",TRUE,SUM('6. Patients'!GQ64:HU64)/2=M63)</f>
        <v>1</v>
      </c>
      <c r="AO63" s="173" t="b">
        <f>IF(C63="",TRUE,SUM('6. Patients'!HW64:IK64)/1=N63)</f>
        <v>1</v>
      </c>
      <c r="AP63" s="171" t="b">
        <f>IF(C63="",TRUE,SUM('6. Patients'!IM64:JA64)/3=O63)</f>
        <v>1</v>
      </c>
      <c r="AQ63" s="172" t="b">
        <f>IF(C63="",TRUE,SUM('6. Patients'!JC64:KG64)/2=P63)</f>
        <v>1</v>
      </c>
      <c r="AR63" s="173" t="b">
        <f>IF(C63="",TRUE,SUM('6. Patients'!KI64:KW64)/1=Q63)</f>
        <v>1</v>
      </c>
      <c r="AT63" s="184">
        <f t="shared" si="5"/>
        <v>0</v>
      </c>
      <c r="AU63" s="185">
        <f t="shared" si="3"/>
        <v>0</v>
      </c>
    </row>
    <row r="64" spans="2:47" ht="15" hidden="1" outlineLevel="1" x14ac:dyDescent="0.25">
      <c r="B64" s="2"/>
      <c r="C64" s="9" t="str">
        <f>IF('2. Protocols'!C64="","",'2. Protocols'!C64)</f>
        <v/>
      </c>
      <c r="D64" s="10" t="str">
        <f>IF('2. Protocols'!D64="","",'2. Protocols'!D64)</f>
        <v>+</v>
      </c>
      <c r="E64" s="10" t="str">
        <f>IF('2. Protocols'!E64="","",'2. Protocols'!E64)</f>
        <v/>
      </c>
      <c r="F64" s="10" t="str">
        <f>IF('2. Protocols'!F64="","",'2. Protocols'!F64)</f>
        <v>+</v>
      </c>
      <c r="G64" s="11" t="str">
        <f>IF('2. Protocols'!G64="","",'2. Protocols'!G64)</f>
        <v/>
      </c>
      <c r="I64" s="209">
        <v>1</v>
      </c>
      <c r="J64" s="210"/>
      <c r="K64" s="211"/>
      <c r="L64" s="209">
        <v>1</v>
      </c>
      <c r="M64" s="210"/>
      <c r="N64" s="211"/>
      <c r="O64" s="209">
        <v>1</v>
      </c>
      <c r="P64" s="210"/>
      <c r="Q64" s="211"/>
      <c r="R64" s="128" t="str">
        <f t="shared" si="4"/>
        <v/>
      </c>
      <c r="AJ64" s="171" t="b">
        <f>IF(C64="",TRUE,SUM('6. Patients'!DO65:EC65)/3=I64)</f>
        <v>1</v>
      </c>
      <c r="AK64" s="172" t="b">
        <f>IF(C64="",TRUE,SUM('6. Patients'!EE65:FI65)/2=J64)</f>
        <v>1</v>
      </c>
      <c r="AL64" s="173" t="b">
        <f>IF(C64="",TRUE,SUM('6. Patients'!FK65:FY65)/1=K64)</f>
        <v>1</v>
      </c>
      <c r="AM64" s="171" t="b">
        <f>IF(C64="",TRUE,SUM('6. Patients'!GA65:GO65)/3=L64)</f>
        <v>1</v>
      </c>
      <c r="AN64" s="172" t="b">
        <f>IF(C64="",TRUE,SUM('6. Patients'!GQ65:HU65)/2=M64)</f>
        <v>1</v>
      </c>
      <c r="AO64" s="173" t="b">
        <f>IF(C64="",TRUE,SUM('6. Patients'!HW65:IK65)/1=N64)</f>
        <v>1</v>
      </c>
      <c r="AP64" s="171" t="b">
        <f>IF(C64="",TRUE,SUM('6. Patients'!IM65:JA65)/3=O64)</f>
        <v>1</v>
      </c>
      <c r="AQ64" s="172" t="b">
        <f>IF(C64="",TRUE,SUM('6. Patients'!JC65:KG65)/2=P64)</f>
        <v>1</v>
      </c>
      <c r="AR64" s="173" t="b">
        <f>IF(C64="",TRUE,SUM('6. Patients'!KI65:KW65)/1=Q64)</f>
        <v>1</v>
      </c>
      <c r="AT64" s="184">
        <f t="shared" si="5"/>
        <v>0</v>
      </c>
      <c r="AU64" s="185">
        <f t="shared" si="3"/>
        <v>0</v>
      </c>
    </row>
    <row r="65" spans="2:47" ht="15" hidden="1" outlineLevel="1" x14ac:dyDescent="0.25">
      <c r="B65" s="2"/>
      <c r="C65" s="9" t="str">
        <f>IF('2. Protocols'!C65="","",'2. Protocols'!C65)</f>
        <v/>
      </c>
      <c r="D65" s="10" t="str">
        <f>IF('2. Protocols'!D65="","",'2. Protocols'!D65)</f>
        <v>+</v>
      </c>
      <c r="E65" s="10" t="str">
        <f>IF('2. Protocols'!E65="","",'2. Protocols'!E65)</f>
        <v/>
      </c>
      <c r="F65" s="10" t="str">
        <f>IF('2. Protocols'!F65="","",'2. Protocols'!F65)</f>
        <v>+</v>
      </c>
      <c r="G65" s="11" t="str">
        <f>IF('2. Protocols'!G65="","",'2. Protocols'!G65)</f>
        <v/>
      </c>
      <c r="I65" s="209">
        <v>1</v>
      </c>
      <c r="J65" s="210"/>
      <c r="K65" s="211"/>
      <c r="L65" s="209">
        <v>1</v>
      </c>
      <c r="M65" s="210"/>
      <c r="N65" s="211"/>
      <c r="O65" s="209">
        <v>1</v>
      </c>
      <c r="P65" s="210"/>
      <c r="Q65" s="211"/>
      <c r="R65" s="128" t="str">
        <f t="shared" si="4"/>
        <v/>
      </c>
      <c r="AJ65" s="171" t="b">
        <f>IF(C65="",TRUE,SUM('6. Patients'!DO66:EC66)/3=I65)</f>
        <v>1</v>
      </c>
      <c r="AK65" s="172" t="b">
        <f>IF(C65="",TRUE,SUM('6. Patients'!EE66:FI66)/2=J65)</f>
        <v>1</v>
      </c>
      <c r="AL65" s="173" t="b">
        <f>IF(C65="",TRUE,SUM('6. Patients'!FK66:FY66)/1=K65)</f>
        <v>1</v>
      </c>
      <c r="AM65" s="171" t="b">
        <f>IF(C65="",TRUE,SUM('6. Patients'!GA66:GO66)/3=L65)</f>
        <v>1</v>
      </c>
      <c r="AN65" s="172" t="b">
        <f>IF(C65="",TRUE,SUM('6. Patients'!GQ66:HU66)/2=M65)</f>
        <v>1</v>
      </c>
      <c r="AO65" s="173" t="b">
        <f>IF(C65="",TRUE,SUM('6. Patients'!HW66:IK66)/1=N65)</f>
        <v>1</v>
      </c>
      <c r="AP65" s="171" t="b">
        <f>IF(C65="",TRUE,SUM('6. Patients'!IM66:JA66)/3=O65)</f>
        <v>1</v>
      </c>
      <c r="AQ65" s="172" t="b">
        <f>IF(C65="",TRUE,SUM('6. Patients'!JC66:KG66)/2=P65)</f>
        <v>1</v>
      </c>
      <c r="AR65" s="173" t="b">
        <f>IF(C65="",TRUE,SUM('6. Patients'!KI66:KW66)/1=Q65)</f>
        <v>1</v>
      </c>
      <c r="AT65" s="184">
        <f t="shared" si="5"/>
        <v>0</v>
      </c>
      <c r="AU65" s="185">
        <f t="shared" si="3"/>
        <v>0</v>
      </c>
    </row>
    <row r="66" spans="2:47" ht="15" hidden="1" outlineLevel="1" x14ac:dyDescent="0.25">
      <c r="B66" s="2"/>
      <c r="C66" s="9" t="str">
        <f>IF('2. Protocols'!C66="","",'2. Protocols'!C66)</f>
        <v/>
      </c>
      <c r="D66" s="10" t="str">
        <f>IF('2. Protocols'!D66="","",'2. Protocols'!D66)</f>
        <v>+</v>
      </c>
      <c r="E66" s="10" t="str">
        <f>IF('2. Protocols'!E66="","",'2. Protocols'!E66)</f>
        <v/>
      </c>
      <c r="F66" s="10" t="str">
        <f>IF('2. Protocols'!F66="","",'2. Protocols'!F66)</f>
        <v>+</v>
      </c>
      <c r="G66" s="11" t="str">
        <f>IF('2. Protocols'!G66="","",'2. Protocols'!G66)</f>
        <v/>
      </c>
      <c r="I66" s="209">
        <v>1</v>
      </c>
      <c r="J66" s="210"/>
      <c r="K66" s="211"/>
      <c r="L66" s="209">
        <v>1</v>
      </c>
      <c r="M66" s="210"/>
      <c r="N66" s="211"/>
      <c r="O66" s="209">
        <v>1</v>
      </c>
      <c r="P66" s="210"/>
      <c r="Q66" s="211"/>
      <c r="R66" s="128" t="str">
        <f t="shared" si="4"/>
        <v/>
      </c>
      <c r="AJ66" s="171" t="b">
        <f>IF(C66="",TRUE,SUM('6. Patients'!DO67:EC67)/3=I66)</f>
        <v>1</v>
      </c>
      <c r="AK66" s="172" t="b">
        <f>IF(C66="",TRUE,SUM('6. Patients'!EE67:FI67)/2=J66)</f>
        <v>1</v>
      </c>
      <c r="AL66" s="173" t="b">
        <f>IF(C66="",TRUE,SUM('6. Patients'!FK67:FY67)/1=K66)</f>
        <v>1</v>
      </c>
      <c r="AM66" s="171" t="b">
        <f>IF(C66="",TRUE,SUM('6. Patients'!GA67:GO67)/3=L66)</f>
        <v>1</v>
      </c>
      <c r="AN66" s="172" t="b">
        <f>IF(C66="",TRUE,SUM('6. Patients'!GQ67:HU67)/2=M66)</f>
        <v>1</v>
      </c>
      <c r="AO66" s="173" t="b">
        <f>IF(C66="",TRUE,SUM('6. Patients'!HW67:IK67)/1=N66)</f>
        <v>1</v>
      </c>
      <c r="AP66" s="171" t="b">
        <f>IF(C66="",TRUE,SUM('6. Patients'!IM67:JA67)/3=O66)</f>
        <v>1</v>
      </c>
      <c r="AQ66" s="172" t="b">
        <f>IF(C66="",TRUE,SUM('6. Patients'!JC67:KG67)/2=P66)</f>
        <v>1</v>
      </c>
      <c r="AR66" s="173" t="b">
        <f>IF(C66="",TRUE,SUM('6. Patients'!KI67:KW67)/1=Q66)</f>
        <v>1</v>
      </c>
      <c r="AT66" s="184">
        <f t="shared" si="5"/>
        <v>0</v>
      </c>
      <c r="AU66" s="185">
        <f t="shared" si="3"/>
        <v>0</v>
      </c>
    </row>
    <row r="67" spans="2:47" ht="15" hidden="1" outlineLevel="1" x14ac:dyDescent="0.25">
      <c r="B67" s="2"/>
      <c r="C67" s="9" t="str">
        <f>IF('2. Protocols'!C67="","",'2. Protocols'!C67)</f>
        <v/>
      </c>
      <c r="D67" s="10" t="str">
        <f>IF('2. Protocols'!D67="","",'2. Protocols'!D67)</f>
        <v>+</v>
      </c>
      <c r="E67" s="10" t="str">
        <f>IF('2. Protocols'!E67="","",'2. Protocols'!E67)</f>
        <v/>
      </c>
      <c r="F67" s="10" t="str">
        <f>IF('2. Protocols'!F67="","",'2. Protocols'!F67)</f>
        <v>+</v>
      </c>
      <c r="G67" s="11" t="str">
        <f>IF('2. Protocols'!G67="","",'2. Protocols'!G67)</f>
        <v/>
      </c>
      <c r="I67" s="209">
        <v>1</v>
      </c>
      <c r="J67" s="210"/>
      <c r="K67" s="211"/>
      <c r="L67" s="209">
        <v>1</v>
      </c>
      <c r="M67" s="210"/>
      <c r="N67" s="211"/>
      <c r="O67" s="209">
        <v>1</v>
      </c>
      <c r="P67" s="210"/>
      <c r="Q67" s="211"/>
      <c r="R67" s="128" t="str">
        <f t="shared" si="4"/>
        <v/>
      </c>
      <c r="AJ67" s="171" t="b">
        <f>IF(C67="",TRUE,SUM('6. Patients'!DO68:EC68)/3=I67)</f>
        <v>1</v>
      </c>
      <c r="AK67" s="172" t="b">
        <f>IF(C67="",TRUE,SUM('6. Patients'!EE68:FI68)/2=J67)</f>
        <v>1</v>
      </c>
      <c r="AL67" s="173" t="b">
        <f>IF(C67="",TRUE,SUM('6. Patients'!FK68:FY68)/1=K67)</f>
        <v>1</v>
      </c>
      <c r="AM67" s="171" t="b">
        <f>IF(C67="",TRUE,SUM('6. Patients'!GA68:GO68)/3=L67)</f>
        <v>1</v>
      </c>
      <c r="AN67" s="172" t="b">
        <f>IF(C67="",TRUE,SUM('6. Patients'!GQ68:HU68)/2=M67)</f>
        <v>1</v>
      </c>
      <c r="AO67" s="173" t="b">
        <f>IF(C67="",TRUE,SUM('6. Patients'!HW68:IK68)/1=N67)</f>
        <v>1</v>
      </c>
      <c r="AP67" s="171" t="b">
        <f>IF(C67="",TRUE,SUM('6. Patients'!IM68:JA68)/3=O67)</f>
        <v>1</v>
      </c>
      <c r="AQ67" s="172" t="b">
        <f>IF(C67="",TRUE,SUM('6. Patients'!JC68:KG68)/2=P67)</f>
        <v>1</v>
      </c>
      <c r="AR67" s="173" t="b">
        <f>IF(C67="",TRUE,SUM('6. Patients'!KI68:KW68)/1=Q67)</f>
        <v>1</v>
      </c>
      <c r="AT67" s="184">
        <f t="shared" si="5"/>
        <v>0</v>
      </c>
      <c r="AU67" s="185">
        <f t="shared" si="3"/>
        <v>0</v>
      </c>
    </row>
    <row r="68" spans="2:47" ht="15" hidden="1" outlineLevel="1" x14ac:dyDescent="0.25">
      <c r="B68" s="2"/>
      <c r="C68" s="9" t="str">
        <f>IF('2. Protocols'!C68="","",'2. Protocols'!C68)</f>
        <v/>
      </c>
      <c r="D68" s="10" t="str">
        <f>IF('2. Protocols'!D68="","",'2. Protocols'!D68)</f>
        <v>+</v>
      </c>
      <c r="E68" s="10" t="str">
        <f>IF('2. Protocols'!E68="","",'2. Protocols'!E68)</f>
        <v/>
      </c>
      <c r="F68" s="10" t="str">
        <f>IF('2. Protocols'!F68="","",'2. Protocols'!F68)</f>
        <v>+</v>
      </c>
      <c r="G68" s="11" t="str">
        <f>IF('2. Protocols'!G68="","",'2. Protocols'!G68)</f>
        <v/>
      </c>
      <c r="I68" s="209">
        <v>1</v>
      </c>
      <c r="J68" s="210"/>
      <c r="K68" s="211"/>
      <c r="L68" s="209">
        <v>1</v>
      </c>
      <c r="M68" s="210"/>
      <c r="N68" s="211"/>
      <c r="O68" s="209">
        <v>1</v>
      </c>
      <c r="P68" s="210"/>
      <c r="Q68" s="211"/>
      <c r="R68" s="128" t="str">
        <f t="shared" si="4"/>
        <v/>
      </c>
      <c r="AJ68" s="171" t="b">
        <f>IF(C68="",TRUE,SUM('6. Patients'!DO69:EC69)/3=I68)</f>
        <v>1</v>
      </c>
      <c r="AK68" s="172" t="b">
        <f>IF(C68="",TRUE,SUM('6. Patients'!EE69:FI69)/2=J68)</f>
        <v>1</v>
      </c>
      <c r="AL68" s="173" t="b">
        <f>IF(C68="",TRUE,SUM('6. Patients'!FK69:FY69)/1=K68)</f>
        <v>1</v>
      </c>
      <c r="AM68" s="171" t="b">
        <f>IF(C68="",TRUE,SUM('6. Patients'!GA69:GO69)/3=L68)</f>
        <v>1</v>
      </c>
      <c r="AN68" s="172" t="b">
        <f>IF(C68="",TRUE,SUM('6. Patients'!GQ69:HU69)/2=M68)</f>
        <v>1</v>
      </c>
      <c r="AO68" s="173" t="b">
        <f>IF(C68="",TRUE,SUM('6. Patients'!HW69:IK69)/1=N68)</f>
        <v>1</v>
      </c>
      <c r="AP68" s="171" t="b">
        <f>IF(C68="",TRUE,SUM('6. Patients'!IM69:JA69)/3=O68)</f>
        <v>1</v>
      </c>
      <c r="AQ68" s="172" t="b">
        <f>IF(C68="",TRUE,SUM('6. Patients'!JC69:KG69)/2=P68)</f>
        <v>1</v>
      </c>
      <c r="AR68" s="173" t="b">
        <f>IF(C68="",TRUE,SUM('6. Patients'!KI69:KW69)/1=Q68)</f>
        <v>1</v>
      </c>
      <c r="AT68" s="184">
        <f t="shared" si="5"/>
        <v>0</v>
      </c>
      <c r="AU68" s="185">
        <f t="shared" si="3"/>
        <v>0</v>
      </c>
    </row>
    <row r="69" spans="2:47" ht="15" hidden="1" outlineLevel="1" x14ac:dyDescent="0.25">
      <c r="B69" s="2"/>
      <c r="C69" s="9" t="str">
        <f>IF('2. Protocols'!C69="","",'2. Protocols'!C69)</f>
        <v/>
      </c>
      <c r="D69" s="10" t="str">
        <f>IF('2. Protocols'!D69="","",'2. Protocols'!D69)</f>
        <v>+</v>
      </c>
      <c r="E69" s="10" t="str">
        <f>IF('2. Protocols'!E69="","",'2. Protocols'!E69)</f>
        <v/>
      </c>
      <c r="F69" s="10" t="str">
        <f>IF('2. Protocols'!F69="","",'2. Protocols'!F69)</f>
        <v>+</v>
      </c>
      <c r="G69" s="11" t="str">
        <f>IF('2. Protocols'!G69="","",'2. Protocols'!G69)</f>
        <v/>
      </c>
      <c r="I69" s="209">
        <v>1</v>
      </c>
      <c r="J69" s="210"/>
      <c r="K69" s="211"/>
      <c r="L69" s="209">
        <v>1</v>
      </c>
      <c r="M69" s="210"/>
      <c r="N69" s="211"/>
      <c r="O69" s="209">
        <v>1</v>
      </c>
      <c r="P69" s="210"/>
      <c r="Q69" s="211"/>
      <c r="R69" s="128" t="str">
        <f t="shared" si="4"/>
        <v/>
      </c>
      <c r="AJ69" s="171" t="b">
        <f>IF(C69="",TRUE,SUM('6. Patients'!DO70:EC70)/3=I69)</f>
        <v>1</v>
      </c>
      <c r="AK69" s="172" t="b">
        <f>IF(C69="",TRUE,SUM('6. Patients'!EE70:FI70)/2=J69)</f>
        <v>1</v>
      </c>
      <c r="AL69" s="173" t="b">
        <f>IF(C69="",TRUE,SUM('6. Patients'!FK70:FY70)/1=K69)</f>
        <v>1</v>
      </c>
      <c r="AM69" s="171" t="b">
        <f>IF(C69="",TRUE,SUM('6. Patients'!GA70:GO70)/3=L69)</f>
        <v>1</v>
      </c>
      <c r="AN69" s="172" t="b">
        <f>IF(C69="",TRUE,SUM('6. Patients'!GQ70:HU70)/2=M69)</f>
        <v>1</v>
      </c>
      <c r="AO69" s="173" t="b">
        <f>IF(C69="",TRUE,SUM('6. Patients'!HW70:IK70)/1=N69)</f>
        <v>1</v>
      </c>
      <c r="AP69" s="171" t="b">
        <f>IF(C69="",TRUE,SUM('6. Patients'!IM70:JA70)/3=O69)</f>
        <v>1</v>
      </c>
      <c r="AQ69" s="172" t="b">
        <f>IF(C69="",TRUE,SUM('6. Patients'!JC70:KG70)/2=P69)</f>
        <v>1</v>
      </c>
      <c r="AR69" s="173" t="b">
        <f>IF(C69="",TRUE,SUM('6. Patients'!KI70:KW70)/1=Q69)</f>
        <v>1</v>
      </c>
      <c r="AT69" s="184">
        <f t="shared" si="5"/>
        <v>0</v>
      </c>
      <c r="AU69" s="185">
        <f t="shared" si="3"/>
        <v>0</v>
      </c>
    </row>
    <row r="70" spans="2:47" ht="15" hidden="1" outlineLevel="1" x14ac:dyDescent="0.25">
      <c r="B70" s="2"/>
      <c r="C70" s="9" t="str">
        <f>IF('2. Protocols'!C70="","",'2. Protocols'!C70)</f>
        <v/>
      </c>
      <c r="D70" s="10" t="str">
        <f>IF('2. Protocols'!D70="","",'2. Protocols'!D70)</f>
        <v>+</v>
      </c>
      <c r="E70" s="10" t="str">
        <f>IF('2. Protocols'!E70="","",'2. Protocols'!E70)</f>
        <v/>
      </c>
      <c r="F70" s="10" t="str">
        <f>IF('2. Protocols'!F70="","",'2. Protocols'!F70)</f>
        <v>+</v>
      </c>
      <c r="G70" s="11" t="str">
        <f>IF('2. Protocols'!G70="","",'2. Protocols'!G70)</f>
        <v/>
      </c>
      <c r="I70" s="209">
        <v>1</v>
      </c>
      <c r="J70" s="210"/>
      <c r="K70" s="211"/>
      <c r="L70" s="209">
        <v>1</v>
      </c>
      <c r="M70" s="210"/>
      <c r="N70" s="211"/>
      <c r="O70" s="209">
        <v>1</v>
      </c>
      <c r="P70" s="210"/>
      <c r="Q70" s="211"/>
      <c r="R70" s="128" t="str">
        <f t="shared" si="4"/>
        <v/>
      </c>
      <c r="AJ70" s="171" t="b">
        <f>IF(C70="",TRUE,SUM('6. Patients'!DO71:EC71)/3=I70)</f>
        <v>1</v>
      </c>
      <c r="AK70" s="172" t="b">
        <f>IF(C70="",TRUE,SUM('6. Patients'!EE71:FI71)/2=J70)</f>
        <v>1</v>
      </c>
      <c r="AL70" s="173" t="b">
        <f>IF(C70="",TRUE,SUM('6. Patients'!FK71:FY71)/1=K70)</f>
        <v>1</v>
      </c>
      <c r="AM70" s="171" t="b">
        <f>IF(C70="",TRUE,SUM('6. Patients'!GA71:GO71)/3=L70)</f>
        <v>1</v>
      </c>
      <c r="AN70" s="172" t="b">
        <f>IF(C70="",TRUE,SUM('6. Patients'!GQ71:HU71)/2=M70)</f>
        <v>1</v>
      </c>
      <c r="AO70" s="173" t="b">
        <f>IF(C70="",TRUE,SUM('6. Patients'!HW71:IK71)/1=N70)</f>
        <v>1</v>
      </c>
      <c r="AP70" s="171" t="b">
        <f>IF(C70="",TRUE,SUM('6. Patients'!IM71:JA71)/3=O70)</f>
        <v>1</v>
      </c>
      <c r="AQ70" s="172" t="b">
        <f>IF(C70="",TRUE,SUM('6. Patients'!JC71:KG71)/2=P70)</f>
        <v>1</v>
      </c>
      <c r="AR70" s="173" t="b">
        <f>IF(C70="",TRUE,SUM('6. Patients'!KI71:KW71)/1=Q70)</f>
        <v>1</v>
      </c>
      <c r="AT70" s="184">
        <f t="shared" si="5"/>
        <v>0</v>
      </c>
      <c r="AU70" s="185">
        <f t="shared" si="3"/>
        <v>0</v>
      </c>
    </row>
    <row r="71" spans="2:47" ht="15" collapsed="1" thickBot="1" x14ac:dyDescent="0.35">
      <c r="B71" s="2"/>
      <c r="C71" s="9" t="str">
        <f>IF('2. Protocols'!C71="","",'2. Protocols'!C71)</f>
        <v/>
      </c>
      <c r="D71" s="10" t="str">
        <f>IF('2. Protocols'!D71="","",'2. Protocols'!D71)</f>
        <v>+</v>
      </c>
      <c r="E71" s="10" t="str">
        <f>IF('2. Protocols'!E71="","",'2. Protocols'!E71)</f>
        <v/>
      </c>
      <c r="F71" s="10" t="str">
        <f>IF('2. Protocols'!F71="","",'2. Protocols'!F71)</f>
        <v>+</v>
      </c>
      <c r="G71" s="11" t="str">
        <f>IF('2. Protocols'!G71="","",'2. Protocols'!G71)</f>
        <v/>
      </c>
      <c r="I71" s="341">
        <v>1</v>
      </c>
      <c r="J71" s="342"/>
      <c r="K71" s="343"/>
      <c r="L71" s="341">
        <v>1</v>
      </c>
      <c r="M71" s="342"/>
      <c r="N71" s="343"/>
      <c r="O71" s="341">
        <v>1</v>
      </c>
      <c r="P71" s="342"/>
      <c r="Q71" s="343"/>
      <c r="R71" s="128"/>
      <c r="S71" s="308" t="s">
        <v>247</v>
      </c>
      <c r="AJ71" s="174"/>
      <c r="AK71" s="172"/>
      <c r="AL71" s="173"/>
      <c r="AM71" s="174"/>
      <c r="AN71" s="172"/>
      <c r="AO71" s="173"/>
      <c r="AP71" s="174"/>
      <c r="AQ71" s="172"/>
      <c r="AR71" s="173"/>
      <c r="AT71" s="184"/>
      <c r="AU71" s="185"/>
    </row>
    <row r="72" spans="2:47" ht="15" thickBot="1" x14ac:dyDescent="0.35">
      <c r="B72" s="2"/>
      <c r="C72" s="9" t="str">
        <f>IF('2. Protocols'!C72="","",'2. Protocols'!C72)</f>
        <v/>
      </c>
      <c r="D72" s="10" t="str">
        <f>IF('2. Protocols'!D72="","",'2. Protocols'!D72)</f>
        <v>+</v>
      </c>
      <c r="E72" s="10" t="str">
        <f>IF('2. Protocols'!E72="","",'2. Protocols'!E72)</f>
        <v/>
      </c>
      <c r="F72" s="10" t="str">
        <f>IF('2. Protocols'!F72="","",'2. Protocols'!F72)</f>
        <v>+</v>
      </c>
      <c r="G72" s="11" t="str">
        <f>IF('2. Protocols'!G72="","",'2. Protocols'!G72)</f>
        <v/>
      </c>
      <c r="I72" s="344">
        <v>1</v>
      </c>
      <c r="J72" s="345"/>
      <c r="K72" s="346"/>
      <c r="L72" s="344">
        <v>1</v>
      </c>
      <c r="M72" s="345"/>
      <c r="N72" s="346"/>
      <c r="O72" s="344">
        <v>1</v>
      </c>
      <c r="P72" s="345"/>
      <c r="Q72" s="346"/>
      <c r="R72" s="128"/>
      <c r="S72" s="308" t="s">
        <v>247</v>
      </c>
      <c r="AJ72" s="174"/>
      <c r="AK72" s="175"/>
      <c r="AL72" s="176"/>
      <c r="AM72" s="174"/>
      <c r="AN72" s="175"/>
      <c r="AO72" s="176"/>
      <c r="AP72" s="174"/>
      <c r="AQ72" s="175"/>
      <c r="AR72" s="176"/>
      <c r="AT72" s="186"/>
      <c r="AU72" s="187"/>
    </row>
    <row r="73" spans="2:47" x14ac:dyDescent="0.3">
      <c r="I73" s="216"/>
      <c r="J73" s="216"/>
      <c r="K73" s="216"/>
      <c r="L73" s="216"/>
      <c r="M73" s="216"/>
      <c r="N73" s="216"/>
      <c r="O73" s="216"/>
      <c r="P73" s="216"/>
      <c r="Q73" s="216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T73"/>
      <c r="AU73"/>
    </row>
    <row r="74" spans="2:47" x14ac:dyDescent="0.3">
      <c r="I74" s="216"/>
      <c r="J74" s="216"/>
      <c r="K74" s="216"/>
      <c r="L74" s="216"/>
      <c r="M74" s="216"/>
      <c r="N74" s="216"/>
      <c r="O74" s="216"/>
      <c r="P74" s="216"/>
      <c r="Q74" s="216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T74"/>
      <c r="AU74"/>
    </row>
    <row r="75" spans="2:47" x14ac:dyDescent="0.3">
      <c r="B75" s="2"/>
      <c r="I75" s="216"/>
      <c r="J75" s="216"/>
      <c r="K75" s="216"/>
      <c r="L75" s="216"/>
      <c r="M75" s="216"/>
      <c r="N75" s="216"/>
      <c r="O75" s="216"/>
      <c r="P75" s="216"/>
      <c r="Q75" s="216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T75"/>
      <c r="AU75"/>
    </row>
    <row r="76" spans="2:47" ht="18.600000000000001" thickBot="1" x14ac:dyDescent="0.4">
      <c r="B76" s="2"/>
      <c r="C76" s="63" t="s">
        <v>23</v>
      </c>
      <c r="D76" s="12"/>
      <c r="E76" s="12"/>
      <c r="F76" s="12"/>
      <c r="G76" s="13"/>
      <c r="I76" s="216"/>
      <c r="J76" s="216"/>
      <c r="K76" s="216"/>
      <c r="L76" s="216"/>
      <c r="M76" s="216"/>
      <c r="N76" s="216"/>
      <c r="O76" s="216"/>
      <c r="P76" s="216"/>
      <c r="Q76" s="21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T76"/>
      <c r="AU76"/>
    </row>
    <row r="77" spans="2:47" x14ac:dyDescent="0.3">
      <c r="B77" s="2"/>
      <c r="C77" s="9" t="str">
        <f>IF('2. Protocols'!C77="","",'2. Protocols'!C77)</f>
        <v/>
      </c>
      <c r="D77" s="10" t="str">
        <f>IF('2. Protocols'!D77="","",'2. Protocols'!D77)</f>
        <v>+</v>
      </c>
      <c r="E77" s="10" t="str">
        <f>IF('2. Protocols'!E77="","",'2. Protocols'!E77)</f>
        <v/>
      </c>
      <c r="F77" s="10" t="str">
        <f>IF('2. Protocols'!F77="","",'2. Protocols'!F77)</f>
        <v>+</v>
      </c>
      <c r="G77" s="11" t="str">
        <f>IF('2. Protocols'!G77="","",'2. Protocols'!G77)</f>
        <v/>
      </c>
      <c r="I77" s="213"/>
      <c r="J77" s="214"/>
      <c r="K77" s="215"/>
      <c r="L77" s="213"/>
      <c r="M77" s="214"/>
      <c r="N77" s="215"/>
      <c r="O77" s="213"/>
      <c r="P77" s="214"/>
      <c r="Q77" s="215"/>
      <c r="R77" s="128" t="str">
        <f>IF(C77="","",IF(AND(SUM(I77:K77)=1,SUM(L77:N77)=1,SUM(O77:Q77)=1),IF(ISNA(HLOOKUP(FALSE,$AJ77:$AR77,1,0)),"","Error: Irregular regimen choice. Please double check regimen."),"Error: must total 100% each year"))</f>
        <v/>
      </c>
      <c r="AJ77" s="177" t="b">
        <f>IF(C77="",TRUE,SUM('6. Patients'!DO78:EC78)/3=I77)</f>
        <v>1</v>
      </c>
      <c r="AK77" s="178" t="b">
        <f>IF(C77="",TRUE,SUM('6. Patients'!EE78:FI78)/2=J77)</f>
        <v>1</v>
      </c>
      <c r="AL77" s="179" t="b">
        <f>IF(C77="",TRUE,SUM('6. Patients'!FK78:FY78)/1=K77)</f>
        <v>1</v>
      </c>
      <c r="AM77" s="177" t="b">
        <f>IF(C77="",TRUE,SUM('6. Patients'!GA78:GO78)/3=L77)</f>
        <v>1</v>
      </c>
      <c r="AN77" s="178" t="b">
        <f>IF(C77="",TRUE,SUM('6. Patients'!GQ78:HU78)/2=M77)</f>
        <v>1</v>
      </c>
      <c r="AO77" s="179" t="b">
        <f>IF(C77="",TRUE,SUM('6. Patients'!HW78:IK78)/1=N77)</f>
        <v>1</v>
      </c>
      <c r="AP77" s="177" t="b">
        <f>IF(C77="",TRUE,SUM('6. Patients'!IM78:JA78)/3=O77)</f>
        <v>1</v>
      </c>
      <c r="AQ77" s="178" t="b">
        <f>IF(C77="",TRUE,SUM('6. Patients'!JC78:KG78)/2=P77)</f>
        <v>1</v>
      </c>
      <c r="AR77" s="179" t="b">
        <f>IF(C77="",TRUE,SUM('6. Patients'!KI78:KW78)/1=Q77)</f>
        <v>1</v>
      </c>
      <c r="AT77" s="182">
        <f>IF(C77="",0,IF(AND(SUM(I77:K77)=1,SUM(L77:N77)=1,SUM(O77:Q77)=1),0,1))</f>
        <v>0</v>
      </c>
      <c r="AU77" s="183">
        <f t="shared" ref="AU77:AU106" si="6">IF(ISNA(HLOOKUP(FALSE,$AJ77:$AR77,1,0)),0,1)</f>
        <v>0</v>
      </c>
    </row>
    <row r="78" spans="2:47" x14ac:dyDescent="0.3">
      <c r="B78" s="2"/>
      <c r="C78" s="9" t="str">
        <f>IF('2. Protocols'!C78="","",'2. Protocols'!C78)</f>
        <v/>
      </c>
      <c r="D78" s="10" t="str">
        <f>IF('2. Protocols'!D78="","",'2. Protocols'!D78)</f>
        <v>+</v>
      </c>
      <c r="E78" s="10" t="str">
        <f>IF('2. Protocols'!E78="","",'2. Protocols'!E78)</f>
        <v/>
      </c>
      <c r="F78" s="10" t="str">
        <f>IF('2. Protocols'!F78="","",'2. Protocols'!F78)</f>
        <v>+</v>
      </c>
      <c r="G78" s="11" t="str">
        <f>IF('2. Protocols'!G78="","",'2. Protocols'!G78)</f>
        <v/>
      </c>
      <c r="I78" s="209"/>
      <c r="J78" s="210"/>
      <c r="K78" s="211"/>
      <c r="L78" s="209"/>
      <c r="M78" s="210"/>
      <c r="N78" s="211"/>
      <c r="O78" s="209"/>
      <c r="P78" s="210"/>
      <c r="Q78" s="211"/>
      <c r="R78" s="128" t="str">
        <f t="shared" ref="R78:R105" si="7">IF(C78="","",IF(AND(SUM(I78:K78)=1,SUM(L78:N78)=1,SUM(O78:Q78)=1),IF(ISNA(HLOOKUP(FALSE,$AJ78:$AR78,1,0)),"","Error: Irregular regimen choice. Please double check regimen."),"Error: must total 100% each year"))</f>
        <v/>
      </c>
      <c r="AJ78" s="171" t="b">
        <f>IF(C78="",TRUE,SUM('6. Patients'!DO79:EC79)/3=I78)</f>
        <v>1</v>
      </c>
      <c r="AK78" s="172" t="b">
        <f>IF(C78="",TRUE,SUM('6. Patients'!EE79:FI79)/2=J78)</f>
        <v>1</v>
      </c>
      <c r="AL78" s="173" t="b">
        <f>IF(C78="",TRUE,SUM('6. Patients'!FK79:FY79)/1=K78)</f>
        <v>1</v>
      </c>
      <c r="AM78" s="171" t="b">
        <f>IF(C78="",TRUE,SUM('6. Patients'!GA79:GO79)/3=L78)</f>
        <v>1</v>
      </c>
      <c r="AN78" s="172" t="b">
        <f>IF(C78="",TRUE,SUM('6. Patients'!GQ79:HU79)/2=M78)</f>
        <v>1</v>
      </c>
      <c r="AO78" s="173" t="b">
        <f>IF(C78="",TRUE,SUM('6. Patients'!HW79:IK79)/1=N78)</f>
        <v>1</v>
      </c>
      <c r="AP78" s="171" t="b">
        <f>IF(C78="",TRUE,SUM('6. Patients'!IM79:JA79)/3=O78)</f>
        <v>1</v>
      </c>
      <c r="AQ78" s="172" t="b">
        <f>IF(C78="",TRUE,SUM('6. Patients'!JC79:KG79)/2=P78)</f>
        <v>1</v>
      </c>
      <c r="AR78" s="173" t="b">
        <f>IF(C78="",TRUE,SUM('6. Patients'!KI79:KW79)/1=Q78)</f>
        <v>1</v>
      </c>
      <c r="AT78" s="184">
        <f>IF(C78="",0,IF(AND(SUM(I78:K78)=1,SUM(L78:N78)=1,SUM(O78:Q78)=1),0,1))</f>
        <v>0</v>
      </c>
      <c r="AU78" s="185">
        <f t="shared" si="6"/>
        <v>0</v>
      </c>
    </row>
    <row r="79" spans="2:47" x14ac:dyDescent="0.3">
      <c r="B79" s="2"/>
      <c r="C79" s="9" t="str">
        <f>IF('2. Protocols'!C79="","",'2. Protocols'!C79)</f>
        <v/>
      </c>
      <c r="D79" s="10" t="str">
        <f>IF('2. Protocols'!D79="","",'2. Protocols'!D79)</f>
        <v>+</v>
      </c>
      <c r="E79" s="10" t="str">
        <f>IF('2. Protocols'!E79="","",'2. Protocols'!E79)</f>
        <v/>
      </c>
      <c r="F79" s="10" t="str">
        <f>IF('2. Protocols'!F79="","",'2. Protocols'!F79)</f>
        <v>+</v>
      </c>
      <c r="G79" s="11" t="str">
        <f>IF('2. Protocols'!G79="","",'2. Protocols'!G79)</f>
        <v/>
      </c>
      <c r="I79" s="209"/>
      <c r="J79" s="210"/>
      <c r="K79" s="211"/>
      <c r="L79" s="209"/>
      <c r="M79" s="210"/>
      <c r="N79" s="211"/>
      <c r="O79" s="209"/>
      <c r="P79" s="210"/>
      <c r="Q79" s="211"/>
      <c r="R79" s="128" t="str">
        <f t="shared" si="7"/>
        <v/>
      </c>
      <c r="AJ79" s="171" t="b">
        <f>IF(C79="",TRUE,SUM('6. Patients'!DO80:EC80)/3=I79)</f>
        <v>1</v>
      </c>
      <c r="AK79" s="172" t="b">
        <f>IF(C79="",TRUE,SUM('6. Patients'!EE80:FI80)/2=J79)</f>
        <v>1</v>
      </c>
      <c r="AL79" s="173" t="b">
        <f>IF(C79="",TRUE,SUM('6. Patients'!FK80:FY80)/1=K79)</f>
        <v>1</v>
      </c>
      <c r="AM79" s="171" t="b">
        <f>IF(C79="",TRUE,SUM('6. Patients'!GA80:GO80)/3=L79)</f>
        <v>1</v>
      </c>
      <c r="AN79" s="172" t="b">
        <f>IF(C79="",TRUE,SUM('6. Patients'!GQ80:HU80)/2=M79)</f>
        <v>1</v>
      </c>
      <c r="AO79" s="173" t="b">
        <f>IF(C79="",TRUE,SUM('6. Patients'!HW80:IK80)/1=N79)</f>
        <v>1</v>
      </c>
      <c r="AP79" s="171" t="b">
        <f>IF(C79="",TRUE,SUM('6. Patients'!IM80:JA80)/3=O79)</f>
        <v>1</v>
      </c>
      <c r="AQ79" s="172" t="b">
        <f>IF(C79="",TRUE,SUM('6. Patients'!JC80:KG80)/2=P79)</f>
        <v>1</v>
      </c>
      <c r="AR79" s="173" t="b">
        <f>IF(C79="",TRUE,SUM('6. Patients'!KI80:KW80)/1=Q79)</f>
        <v>1</v>
      </c>
      <c r="AT79" s="184">
        <f>IF(C79="",0,IF(AND(SUM(I79:K79)=1,SUM(L79:N79)=1,SUM(O79:Q79)=1),0,1))</f>
        <v>0</v>
      </c>
      <c r="AU79" s="185">
        <f t="shared" si="6"/>
        <v>0</v>
      </c>
    </row>
    <row r="80" spans="2:47" x14ac:dyDescent="0.3">
      <c r="B80" s="2"/>
      <c r="C80" s="9" t="str">
        <f>IF('2. Protocols'!C80="","",'2. Protocols'!C80)</f>
        <v/>
      </c>
      <c r="D80" s="10" t="str">
        <f>IF('2. Protocols'!D80="","",'2. Protocols'!D80)</f>
        <v>+</v>
      </c>
      <c r="E80" s="10" t="str">
        <f>IF('2. Protocols'!E80="","",'2. Protocols'!E80)</f>
        <v/>
      </c>
      <c r="F80" s="10" t="str">
        <f>IF('2. Protocols'!F80="","",'2. Protocols'!F80)</f>
        <v>+</v>
      </c>
      <c r="G80" s="11" t="str">
        <f>IF('2. Protocols'!G80="","",'2. Protocols'!G80)</f>
        <v/>
      </c>
      <c r="I80" s="209"/>
      <c r="J80" s="210"/>
      <c r="K80" s="211"/>
      <c r="L80" s="209"/>
      <c r="M80" s="210"/>
      <c r="N80" s="211"/>
      <c r="O80" s="209"/>
      <c r="P80" s="210"/>
      <c r="Q80" s="211"/>
      <c r="R80" s="128" t="str">
        <f t="shared" si="7"/>
        <v/>
      </c>
      <c r="AJ80" s="171" t="b">
        <f>IF(C80="",TRUE,SUM('6. Patients'!DO81:EC81)/3=I80)</f>
        <v>1</v>
      </c>
      <c r="AK80" s="172" t="b">
        <f>IF(C80="",TRUE,SUM('6. Patients'!EE81:FI81)/2=J80)</f>
        <v>1</v>
      </c>
      <c r="AL80" s="173" t="b">
        <f>IF(C80="",TRUE,SUM('6. Patients'!FK81:FY81)/1=K80)</f>
        <v>1</v>
      </c>
      <c r="AM80" s="171" t="b">
        <f>IF(C80="",TRUE,SUM('6. Patients'!GA81:GO81)/3=L80)</f>
        <v>1</v>
      </c>
      <c r="AN80" s="172" t="b">
        <f>IF(C80="",TRUE,SUM('6. Patients'!GQ81:HU81)/2=M80)</f>
        <v>1</v>
      </c>
      <c r="AO80" s="173" t="b">
        <f>IF(C80="",TRUE,SUM('6. Patients'!HW81:IK81)/1=N80)</f>
        <v>1</v>
      </c>
      <c r="AP80" s="171" t="b">
        <f>IF(C80="",TRUE,SUM('6. Patients'!IM81:JA81)/3=O80)</f>
        <v>1</v>
      </c>
      <c r="AQ80" s="172" t="b">
        <f>IF(C80="",TRUE,SUM('6. Patients'!JC81:KG81)/2=P80)</f>
        <v>1</v>
      </c>
      <c r="AR80" s="173" t="b">
        <f>IF(C80="",TRUE,SUM('6. Patients'!KI81:KW81)/1=Q80)</f>
        <v>1</v>
      </c>
      <c r="AT80" s="184">
        <f>IF(C80="",0,IF(AND(SUM(I80:K80)=1,SUM(L80:N80)=1,SUM(O80:Q80)=1),0,1))</f>
        <v>0</v>
      </c>
      <c r="AU80" s="185">
        <f t="shared" si="6"/>
        <v>0</v>
      </c>
    </row>
    <row r="81" spans="2:47" x14ac:dyDescent="0.3">
      <c r="B81" s="2"/>
      <c r="C81" s="9" t="str">
        <f>IF('2. Protocols'!C81="","",'2. Protocols'!C81)</f>
        <v/>
      </c>
      <c r="D81" s="10" t="str">
        <f>IF('2. Protocols'!D81="","",'2. Protocols'!D81)</f>
        <v>+</v>
      </c>
      <c r="E81" s="10" t="str">
        <f>IF('2. Protocols'!E81="","",'2. Protocols'!E81)</f>
        <v/>
      </c>
      <c r="F81" s="10" t="str">
        <f>IF('2. Protocols'!F81="","",'2. Protocols'!F81)</f>
        <v>+</v>
      </c>
      <c r="G81" s="11" t="str">
        <f>IF('2. Protocols'!G81="","",'2. Protocols'!G81)</f>
        <v/>
      </c>
      <c r="I81" s="209"/>
      <c r="J81" s="210"/>
      <c r="K81" s="211"/>
      <c r="L81" s="209"/>
      <c r="M81" s="210"/>
      <c r="N81" s="211"/>
      <c r="O81" s="209"/>
      <c r="P81" s="210"/>
      <c r="Q81" s="211"/>
      <c r="R81" s="128" t="str">
        <f t="shared" si="7"/>
        <v/>
      </c>
      <c r="AJ81" s="171"/>
      <c r="AK81" s="172"/>
      <c r="AL81" s="173"/>
      <c r="AM81" s="171"/>
      <c r="AN81" s="172"/>
      <c r="AO81" s="173"/>
      <c r="AP81" s="171"/>
      <c r="AQ81" s="172"/>
      <c r="AR81" s="173"/>
      <c r="AT81" s="184">
        <f t="shared" ref="AT81:AT106" si="8">IF(C81="",0,IF(AND(SUM(I81:K81)=1,SUM(L81:N81)=1,SUM(O81:Q81)=1),0,1))</f>
        <v>0</v>
      </c>
      <c r="AU81" s="185">
        <f t="shared" si="6"/>
        <v>0</v>
      </c>
    </row>
    <row r="82" spans="2:47" x14ac:dyDescent="0.3">
      <c r="B82" s="2"/>
      <c r="C82" s="9" t="str">
        <f>IF('2. Protocols'!C82="","",'2. Protocols'!C82)</f>
        <v/>
      </c>
      <c r="D82" s="10" t="str">
        <f>IF('2. Protocols'!D82="","",'2. Protocols'!D82)</f>
        <v>+</v>
      </c>
      <c r="E82" s="10" t="str">
        <f>IF('2. Protocols'!E82="","",'2. Protocols'!E82)</f>
        <v/>
      </c>
      <c r="F82" s="10" t="str">
        <f>IF('2. Protocols'!F82="","",'2. Protocols'!F82)</f>
        <v>+</v>
      </c>
      <c r="G82" s="11" t="str">
        <f>IF('2. Protocols'!G82="","",'2. Protocols'!G82)</f>
        <v/>
      </c>
      <c r="I82" s="209"/>
      <c r="J82" s="210"/>
      <c r="K82" s="211"/>
      <c r="L82" s="209"/>
      <c r="M82" s="210"/>
      <c r="N82" s="211"/>
      <c r="O82" s="209"/>
      <c r="P82" s="210"/>
      <c r="Q82" s="211"/>
      <c r="R82" s="128" t="str">
        <f t="shared" si="7"/>
        <v/>
      </c>
      <c r="AJ82" s="171"/>
      <c r="AK82" s="172"/>
      <c r="AL82" s="173"/>
      <c r="AM82" s="171"/>
      <c r="AN82" s="172"/>
      <c r="AO82" s="173"/>
      <c r="AP82" s="171"/>
      <c r="AQ82" s="172"/>
      <c r="AR82" s="173"/>
      <c r="AT82" s="184">
        <f t="shared" si="8"/>
        <v>0</v>
      </c>
      <c r="AU82" s="185">
        <f t="shared" si="6"/>
        <v>0</v>
      </c>
    </row>
    <row r="83" spans="2:47" ht="15" hidden="1" outlineLevel="1" x14ac:dyDescent="0.25">
      <c r="B83" s="2"/>
      <c r="C83" s="9" t="str">
        <f>IF('2. Protocols'!C83="","",'2. Protocols'!C83)</f>
        <v/>
      </c>
      <c r="D83" s="10" t="str">
        <f>IF('2. Protocols'!D83="","",'2. Protocols'!D83)</f>
        <v>+</v>
      </c>
      <c r="E83" s="10" t="str">
        <f>IF('2. Protocols'!E83="","",'2. Protocols'!E83)</f>
        <v/>
      </c>
      <c r="F83" s="10" t="str">
        <f>IF('2. Protocols'!F83="","",'2. Protocols'!F83)</f>
        <v>+</v>
      </c>
      <c r="G83" s="11" t="str">
        <f>IF('2. Protocols'!G83="","",'2. Protocols'!G83)</f>
        <v/>
      </c>
      <c r="I83" s="209">
        <v>1</v>
      </c>
      <c r="J83" s="210"/>
      <c r="K83" s="211"/>
      <c r="L83" s="209">
        <v>1</v>
      </c>
      <c r="M83" s="210"/>
      <c r="N83" s="211"/>
      <c r="O83" s="209">
        <v>1</v>
      </c>
      <c r="P83" s="210"/>
      <c r="Q83" s="211"/>
      <c r="R83" s="128" t="str">
        <f t="shared" si="7"/>
        <v/>
      </c>
      <c r="AJ83" s="171"/>
      <c r="AK83" s="172"/>
      <c r="AL83" s="173"/>
      <c r="AM83" s="171"/>
      <c r="AN83" s="172"/>
      <c r="AO83" s="173"/>
      <c r="AP83" s="171"/>
      <c r="AQ83" s="172"/>
      <c r="AR83" s="173"/>
      <c r="AT83" s="184">
        <f t="shared" si="8"/>
        <v>0</v>
      </c>
      <c r="AU83" s="185">
        <f t="shared" si="6"/>
        <v>0</v>
      </c>
    </row>
    <row r="84" spans="2:47" ht="15" hidden="1" outlineLevel="1" x14ac:dyDescent="0.25">
      <c r="B84" s="2"/>
      <c r="C84" s="9" t="str">
        <f>IF('2. Protocols'!C84="","",'2. Protocols'!C84)</f>
        <v/>
      </c>
      <c r="D84" s="10" t="str">
        <f>IF('2. Protocols'!D84="","",'2. Protocols'!D84)</f>
        <v>+</v>
      </c>
      <c r="E84" s="10" t="str">
        <f>IF('2. Protocols'!E84="","",'2. Protocols'!E84)</f>
        <v/>
      </c>
      <c r="F84" s="10" t="str">
        <f>IF('2. Protocols'!F84="","",'2. Protocols'!F84)</f>
        <v>+</v>
      </c>
      <c r="G84" s="11" t="str">
        <f>IF('2. Protocols'!G84="","",'2. Protocols'!G84)</f>
        <v/>
      </c>
      <c r="I84" s="209">
        <v>1</v>
      </c>
      <c r="J84" s="210"/>
      <c r="K84" s="211"/>
      <c r="L84" s="209">
        <v>1</v>
      </c>
      <c r="M84" s="210"/>
      <c r="N84" s="211"/>
      <c r="O84" s="209">
        <v>1</v>
      </c>
      <c r="P84" s="210"/>
      <c r="Q84" s="211"/>
      <c r="R84" s="128" t="str">
        <f t="shared" si="7"/>
        <v/>
      </c>
      <c r="AJ84" s="171"/>
      <c r="AK84" s="172"/>
      <c r="AL84" s="173"/>
      <c r="AM84" s="171"/>
      <c r="AN84" s="172"/>
      <c r="AO84" s="173"/>
      <c r="AP84" s="171"/>
      <c r="AQ84" s="172"/>
      <c r="AR84" s="173"/>
      <c r="AT84" s="184">
        <f t="shared" si="8"/>
        <v>0</v>
      </c>
      <c r="AU84" s="185">
        <f t="shared" si="6"/>
        <v>0</v>
      </c>
    </row>
    <row r="85" spans="2:47" ht="15" hidden="1" outlineLevel="1" x14ac:dyDescent="0.25">
      <c r="B85" s="2"/>
      <c r="C85" s="9" t="str">
        <f>IF('2. Protocols'!C85="","",'2. Protocols'!C85)</f>
        <v/>
      </c>
      <c r="D85" s="10" t="str">
        <f>IF('2. Protocols'!D85="","",'2. Protocols'!D85)</f>
        <v>+</v>
      </c>
      <c r="E85" s="10" t="str">
        <f>IF('2. Protocols'!E85="","",'2. Protocols'!E85)</f>
        <v/>
      </c>
      <c r="F85" s="10" t="str">
        <f>IF('2. Protocols'!F85="","",'2. Protocols'!F85)</f>
        <v>+</v>
      </c>
      <c r="G85" s="11" t="str">
        <f>IF('2. Protocols'!G85="","",'2. Protocols'!G85)</f>
        <v/>
      </c>
      <c r="I85" s="209">
        <v>1</v>
      </c>
      <c r="J85" s="210"/>
      <c r="K85" s="211"/>
      <c r="L85" s="209">
        <v>1</v>
      </c>
      <c r="M85" s="210"/>
      <c r="N85" s="211"/>
      <c r="O85" s="209">
        <v>1</v>
      </c>
      <c r="P85" s="210"/>
      <c r="Q85" s="211"/>
      <c r="R85" s="128" t="str">
        <f t="shared" si="7"/>
        <v/>
      </c>
      <c r="AJ85" s="171"/>
      <c r="AK85" s="172"/>
      <c r="AL85" s="173"/>
      <c r="AM85" s="171"/>
      <c r="AN85" s="172"/>
      <c r="AO85" s="173"/>
      <c r="AP85" s="171"/>
      <c r="AQ85" s="172"/>
      <c r="AR85" s="173"/>
      <c r="AT85" s="184">
        <f t="shared" si="8"/>
        <v>0</v>
      </c>
      <c r="AU85" s="185">
        <f t="shared" si="6"/>
        <v>0</v>
      </c>
    </row>
    <row r="86" spans="2:47" ht="15" hidden="1" outlineLevel="1" x14ac:dyDescent="0.25">
      <c r="B86" s="2"/>
      <c r="C86" s="9" t="str">
        <f>IF('2. Protocols'!C86="","",'2. Protocols'!C86)</f>
        <v/>
      </c>
      <c r="D86" s="10" t="str">
        <f>IF('2. Protocols'!D86="","",'2. Protocols'!D86)</f>
        <v>+</v>
      </c>
      <c r="E86" s="10" t="str">
        <f>IF('2. Protocols'!E86="","",'2. Protocols'!E86)</f>
        <v/>
      </c>
      <c r="F86" s="10" t="str">
        <f>IF('2. Protocols'!F86="","",'2. Protocols'!F86)</f>
        <v>+</v>
      </c>
      <c r="G86" s="11" t="str">
        <f>IF('2. Protocols'!G86="","",'2. Protocols'!G86)</f>
        <v/>
      </c>
      <c r="I86" s="209">
        <v>1</v>
      </c>
      <c r="J86" s="210"/>
      <c r="K86" s="211"/>
      <c r="L86" s="209">
        <v>1</v>
      </c>
      <c r="M86" s="210"/>
      <c r="N86" s="211"/>
      <c r="O86" s="209">
        <v>1</v>
      </c>
      <c r="P86" s="210"/>
      <c r="Q86" s="211"/>
      <c r="R86" s="128" t="str">
        <f t="shared" si="7"/>
        <v/>
      </c>
      <c r="AJ86" s="171"/>
      <c r="AK86" s="172"/>
      <c r="AL86" s="173"/>
      <c r="AM86" s="171"/>
      <c r="AN86" s="172"/>
      <c r="AO86" s="173"/>
      <c r="AP86" s="171"/>
      <c r="AQ86" s="172"/>
      <c r="AR86" s="173"/>
      <c r="AT86" s="184">
        <f t="shared" si="8"/>
        <v>0</v>
      </c>
      <c r="AU86" s="185">
        <f t="shared" si="6"/>
        <v>0</v>
      </c>
    </row>
    <row r="87" spans="2:47" ht="15" hidden="1" outlineLevel="1" x14ac:dyDescent="0.25">
      <c r="B87" s="2"/>
      <c r="C87" s="9" t="str">
        <f>IF('2. Protocols'!C87="","",'2. Protocols'!C87)</f>
        <v/>
      </c>
      <c r="D87" s="10" t="str">
        <f>IF('2. Protocols'!D87="","",'2. Protocols'!D87)</f>
        <v>+</v>
      </c>
      <c r="E87" s="10" t="str">
        <f>IF('2. Protocols'!E87="","",'2. Protocols'!E87)</f>
        <v/>
      </c>
      <c r="F87" s="10" t="str">
        <f>IF('2. Protocols'!F87="","",'2. Protocols'!F87)</f>
        <v>+</v>
      </c>
      <c r="G87" s="11" t="str">
        <f>IF('2. Protocols'!G87="","",'2. Protocols'!G87)</f>
        <v/>
      </c>
      <c r="I87" s="209">
        <v>1</v>
      </c>
      <c r="J87" s="210"/>
      <c r="K87" s="211"/>
      <c r="L87" s="209">
        <v>1</v>
      </c>
      <c r="M87" s="210"/>
      <c r="N87" s="211"/>
      <c r="O87" s="209">
        <v>1</v>
      </c>
      <c r="P87" s="210"/>
      <c r="Q87" s="211"/>
      <c r="R87" s="128" t="str">
        <f t="shared" si="7"/>
        <v/>
      </c>
      <c r="AJ87" s="171"/>
      <c r="AK87" s="172"/>
      <c r="AL87" s="173"/>
      <c r="AM87" s="171"/>
      <c r="AN87" s="172"/>
      <c r="AO87" s="173"/>
      <c r="AP87" s="171"/>
      <c r="AQ87" s="172"/>
      <c r="AR87" s="173"/>
      <c r="AT87" s="184">
        <f t="shared" si="8"/>
        <v>0</v>
      </c>
      <c r="AU87" s="185">
        <f t="shared" si="6"/>
        <v>0</v>
      </c>
    </row>
    <row r="88" spans="2:47" ht="15" hidden="1" outlineLevel="1" x14ac:dyDescent="0.25">
      <c r="B88" s="2"/>
      <c r="C88" s="9" t="str">
        <f>IF('2. Protocols'!C88="","",'2. Protocols'!C88)</f>
        <v/>
      </c>
      <c r="D88" s="10" t="str">
        <f>IF('2. Protocols'!D88="","",'2. Protocols'!D88)</f>
        <v>+</v>
      </c>
      <c r="E88" s="10" t="str">
        <f>IF('2. Protocols'!E88="","",'2. Protocols'!E88)</f>
        <v/>
      </c>
      <c r="F88" s="10" t="str">
        <f>IF('2. Protocols'!F88="","",'2. Protocols'!F88)</f>
        <v>+</v>
      </c>
      <c r="G88" s="11" t="str">
        <f>IF('2. Protocols'!G88="","",'2. Protocols'!G88)</f>
        <v/>
      </c>
      <c r="I88" s="209">
        <v>1</v>
      </c>
      <c r="J88" s="210"/>
      <c r="K88" s="211"/>
      <c r="L88" s="209">
        <v>1</v>
      </c>
      <c r="M88" s="210"/>
      <c r="N88" s="211"/>
      <c r="O88" s="209">
        <v>1</v>
      </c>
      <c r="P88" s="210"/>
      <c r="Q88" s="211"/>
      <c r="R88" s="128" t="str">
        <f t="shared" si="7"/>
        <v/>
      </c>
      <c r="AJ88" s="171"/>
      <c r="AK88" s="172"/>
      <c r="AL88" s="173"/>
      <c r="AM88" s="171"/>
      <c r="AN88" s="172"/>
      <c r="AO88" s="173"/>
      <c r="AP88" s="171"/>
      <c r="AQ88" s="172"/>
      <c r="AR88" s="173"/>
      <c r="AT88" s="184">
        <f t="shared" si="8"/>
        <v>0</v>
      </c>
      <c r="AU88" s="185">
        <f t="shared" si="6"/>
        <v>0</v>
      </c>
    </row>
    <row r="89" spans="2:47" ht="15" hidden="1" outlineLevel="1" x14ac:dyDescent="0.25">
      <c r="B89" s="2"/>
      <c r="C89" s="9" t="str">
        <f>IF('2. Protocols'!C89="","",'2. Protocols'!C89)</f>
        <v/>
      </c>
      <c r="D89" s="10" t="str">
        <f>IF('2. Protocols'!D89="","",'2. Protocols'!D89)</f>
        <v>+</v>
      </c>
      <c r="E89" s="10" t="str">
        <f>IF('2. Protocols'!E89="","",'2. Protocols'!E89)</f>
        <v/>
      </c>
      <c r="F89" s="10" t="str">
        <f>IF('2. Protocols'!F89="","",'2. Protocols'!F89)</f>
        <v>+</v>
      </c>
      <c r="G89" s="11" t="str">
        <f>IF('2. Protocols'!G89="","",'2. Protocols'!G89)</f>
        <v/>
      </c>
      <c r="I89" s="209">
        <v>1</v>
      </c>
      <c r="J89" s="210"/>
      <c r="K89" s="211"/>
      <c r="L89" s="209">
        <v>1</v>
      </c>
      <c r="M89" s="210"/>
      <c r="N89" s="211"/>
      <c r="O89" s="209">
        <v>1</v>
      </c>
      <c r="P89" s="210"/>
      <c r="Q89" s="211"/>
      <c r="R89" s="128" t="str">
        <f t="shared" si="7"/>
        <v/>
      </c>
      <c r="AJ89" s="171"/>
      <c r="AK89" s="172"/>
      <c r="AL89" s="173"/>
      <c r="AM89" s="171"/>
      <c r="AN89" s="172"/>
      <c r="AO89" s="173"/>
      <c r="AP89" s="171"/>
      <c r="AQ89" s="172"/>
      <c r="AR89" s="173"/>
      <c r="AT89" s="184">
        <f t="shared" si="8"/>
        <v>0</v>
      </c>
      <c r="AU89" s="185">
        <f t="shared" si="6"/>
        <v>0</v>
      </c>
    </row>
    <row r="90" spans="2:47" ht="15" hidden="1" outlineLevel="1" x14ac:dyDescent="0.25">
      <c r="B90" s="2"/>
      <c r="C90" s="9" t="str">
        <f>IF('2. Protocols'!C90="","",'2. Protocols'!C90)</f>
        <v/>
      </c>
      <c r="D90" s="10" t="str">
        <f>IF('2. Protocols'!D90="","",'2. Protocols'!D90)</f>
        <v>+</v>
      </c>
      <c r="E90" s="10" t="str">
        <f>IF('2. Protocols'!E90="","",'2. Protocols'!E90)</f>
        <v/>
      </c>
      <c r="F90" s="10" t="str">
        <f>IF('2. Protocols'!F90="","",'2. Protocols'!F90)</f>
        <v>+</v>
      </c>
      <c r="G90" s="11" t="str">
        <f>IF('2. Protocols'!G90="","",'2. Protocols'!G90)</f>
        <v/>
      </c>
      <c r="I90" s="209">
        <v>1</v>
      </c>
      <c r="J90" s="210"/>
      <c r="K90" s="211"/>
      <c r="L90" s="209">
        <v>1</v>
      </c>
      <c r="M90" s="210"/>
      <c r="N90" s="211"/>
      <c r="O90" s="209">
        <v>1</v>
      </c>
      <c r="P90" s="210"/>
      <c r="Q90" s="211"/>
      <c r="R90" s="128" t="str">
        <f t="shared" si="7"/>
        <v/>
      </c>
      <c r="AJ90" s="171"/>
      <c r="AK90" s="172"/>
      <c r="AL90" s="173"/>
      <c r="AM90" s="171"/>
      <c r="AN90" s="172"/>
      <c r="AO90" s="173"/>
      <c r="AP90" s="171"/>
      <c r="AQ90" s="172"/>
      <c r="AR90" s="173"/>
      <c r="AT90" s="184">
        <f t="shared" si="8"/>
        <v>0</v>
      </c>
      <c r="AU90" s="185">
        <f t="shared" si="6"/>
        <v>0</v>
      </c>
    </row>
    <row r="91" spans="2:47" ht="15" hidden="1" outlineLevel="1" x14ac:dyDescent="0.25">
      <c r="B91" s="2"/>
      <c r="C91" s="9" t="str">
        <f>IF('2. Protocols'!C91="","",'2. Protocols'!C91)</f>
        <v/>
      </c>
      <c r="D91" s="10" t="str">
        <f>IF('2. Protocols'!D91="","",'2. Protocols'!D91)</f>
        <v>+</v>
      </c>
      <c r="E91" s="10" t="str">
        <f>IF('2. Protocols'!E91="","",'2. Protocols'!E91)</f>
        <v/>
      </c>
      <c r="F91" s="10" t="str">
        <f>IF('2. Protocols'!F91="","",'2. Protocols'!F91)</f>
        <v>+</v>
      </c>
      <c r="G91" s="11" t="str">
        <f>IF('2. Protocols'!G91="","",'2. Protocols'!G91)</f>
        <v/>
      </c>
      <c r="I91" s="209">
        <v>1</v>
      </c>
      <c r="J91" s="210"/>
      <c r="K91" s="211"/>
      <c r="L91" s="209">
        <v>1</v>
      </c>
      <c r="M91" s="210"/>
      <c r="N91" s="211"/>
      <c r="O91" s="209">
        <v>1</v>
      </c>
      <c r="P91" s="210"/>
      <c r="Q91" s="211"/>
      <c r="R91" s="128" t="str">
        <f t="shared" si="7"/>
        <v/>
      </c>
      <c r="AJ91" s="171"/>
      <c r="AK91" s="172"/>
      <c r="AL91" s="173"/>
      <c r="AM91" s="171"/>
      <c r="AN91" s="172"/>
      <c r="AO91" s="173"/>
      <c r="AP91" s="171"/>
      <c r="AQ91" s="172"/>
      <c r="AR91" s="173"/>
      <c r="AT91" s="184">
        <f t="shared" si="8"/>
        <v>0</v>
      </c>
      <c r="AU91" s="185">
        <f t="shared" si="6"/>
        <v>0</v>
      </c>
    </row>
    <row r="92" spans="2:47" ht="15" hidden="1" outlineLevel="1" x14ac:dyDescent="0.25">
      <c r="B92" s="2"/>
      <c r="C92" s="9" t="str">
        <f>IF('2. Protocols'!C92="","",'2. Protocols'!C92)</f>
        <v/>
      </c>
      <c r="D92" s="10" t="str">
        <f>IF('2. Protocols'!D92="","",'2. Protocols'!D92)</f>
        <v>+</v>
      </c>
      <c r="E92" s="10" t="str">
        <f>IF('2. Protocols'!E92="","",'2. Protocols'!E92)</f>
        <v/>
      </c>
      <c r="F92" s="10" t="str">
        <f>IF('2. Protocols'!F92="","",'2. Protocols'!F92)</f>
        <v>+</v>
      </c>
      <c r="G92" s="11" t="str">
        <f>IF('2. Protocols'!G92="","",'2. Protocols'!G92)</f>
        <v/>
      </c>
      <c r="I92" s="209">
        <v>1</v>
      </c>
      <c r="J92" s="210"/>
      <c r="K92" s="211"/>
      <c r="L92" s="209">
        <v>1</v>
      </c>
      <c r="M92" s="210"/>
      <c r="N92" s="211"/>
      <c r="O92" s="209">
        <v>1</v>
      </c>
      <c r="P92" s="210"/>
      <c r="Q92" s="211"/>
      <c r="R92" s="128" t="str">
        <f t="shared" si="7"/>
        <v/>
      </c>
      <c r="AJ92" s="171"/>
      <c r="AK92" s="172"/>
      <c r="AL92" s="173"/>
      <c r="AM92" s="171"/>
      <c r="AN92" s="172"/>
      <c r="AO92" s="173"/>
      <c r="AP92" s="171"/>
      <c r="AQ92" s="172"/>
      <c r="AR92" s="173"/>
      <c r="AT92" s="184">
        <f t="shared" si="8"/>
        <v>0</v>
      </c>
      <c r="AU92" s="185">
        <f t="shared" si="6"/>
        <v>0</v>
      </c>
    </row>
    <row r="93" spans="2:47" ht="15" hidden="1" outlineLevel="1" x14ac:dyDescent="0.25">
      <c r="B93" s="2"/>
      <c r="C93" s="9" t="str">
        <f>IF('2. Protocols'!C93="","",'2. Protocols'!C93)</f>
        <v/>
      </c>
      <c r="D93" s="10" t="str">
        <f>IF('2. Protocols'!D93="","",'2. Protocols'!D93)</f>
        <v>+</v>
      </c>
      <c r="E93" s="10" t="str">
        <f>IF('2. Protocols'!E93="","",'2. Protocols'!E93)</f>
        <v/>
      </c>
      <c r="F93" s="10" t="str">
        <f>IF('2. Protocols'!F93="","",'2. Protocols'!F93)</f>
        <v>+</v>
      </c>
      <c r="G93" s="11" t="str">
        <f>IF('2. Protocols'!G93="","",'2. Protocols'!G93)</f>
        <v/>
      </c>
      <c r="I93" s="209">
        <v>1</v>
      </c>
      <c r="J93" s="210"/>
      <c r="K93" s="211"/>
      <c r="L93" s="209">
        <v>1</v>
      </c>
      <c r="M93" s="210"/>
      <c r="N93" s="211"/>
      <c r="O93" s="209">
        <v>1</v>
      </c>
      <c r="P93" s="210"/>
      <c r="Q93" s="211"/>
      <c r="R93" s="128" t="str">
        <f t="shared" si="7"/>
        <v/>
      </c>
      <c r="AJ93" s="171"/>
      <c r="AK93" s="172"/>
      <c r="AL93" s="173"/>
      <c r="AM93" s="171"/>
      <c r="AN93" s="172"/>
      <c r="AO93" s="173"/>
      <c r="AP93" s="171"/>
      <c r="AQ93" s="172"/>
      <c r="AR93" s="173"/>
      <c r="AT93" s="184">
        <f t="shared" si="8"/>
        <v>0</v>
      </c>
      <c r="AU93" s="185">
        <f t="shared" si="6"/>
        <v>0</v>
      </c>
    </row>
    <row r="94" spans="2:47" ht="15" hidden="1" outlineLevel="1" x14ac:dyDescent="0.25">
      <c r="B94" s="2"/>
      <c r="C94" s="9" t="str">
        <f>IF('2. Protocols'!C94="","",'2. Protocols'!C94)</f>
        <v/>
      </c>
      <c r="D94" s="10" t="str">
        <f>IF('2. Protocols'!D94="","",'2. Protocols'!D94)</f>
        <v>+</v>
      </c>
      <c r="E94" s="10" t="str">
        <f>IF('2. Protocols'!E94="","",'2. Protocols'!E94)</f>
        <v/>
      </c>
      <c r="F94" s="10" t="str">
        <f>IF('2. Protocols'!F94="","",'2. Protocols'!F94)</f>
        <v>+</v>
      </c>
      <c r="G94" s="11" t="str">
        <f>IF('2. Protocols'!G94="","",'2. Protocols'!G94)</f>
        <v/>
      </c>
      <c r="I94" s="209">
        <v>1</v>
      </c>
      <c r="J94" s="210"/>
      <c r="K94" s="211"/>
      <c r="L94" s="209">
        <v>1</v>
      </c>
      <c r="M94" s="210"/>
      <c r="N94" s="211"/>
      <c r="O94" s="209">
        <v>1</v>
      </c>
      <c r="P94" s="210"/>
      <c r="Q94" s="211"/>
      <c r="R94" s="128" t="str">
        <f t="shared" si="7"/>
        <v/>
      </c>
      <c r="AJ94" s="171"/>
      <c r="AK94" s="172"/>
      <c r="AL94" s="173"/>
      <c r="AM94" s="171"/>
      <c r="AN94" s="172"/>
      <c r="AO94" s="173"/>
      <c r="AP94" s="171"/>
      <c r="AQ94" s="172"/>
      <c r="AR94" s="173"/>
      <c r="AT94" s="184">
        <f t="shared" si="8"/>
        <v>0</v>
      </c>
      <c r="AU94" s="185">
        <f t="shared" si="6"/>
        <v>0</v>
      </c>
    </row>
    <row r="95" spans="2:47" ht="15" hidden="1" outlineLevel="1" x14ac:dyDescent="0.25">
      <c r="B95" s="2"/>
      <c r="C95" s="9" t="str">
        <f>IF('2. Protocols'!C95="","",'2. Protocols'!C95)</f>
        <v/>
      </c>
      <c r="D95" s="10" t="str">
        <f>IF('2. Protocols'!D95="","",'2. Protocols'!D95)</f>
        <v>+</v>
      </c>
      <c r="E95" s="10" t="str">
        <f>IF('2. Protocols'!E95="","",'2. Protocols'!E95)</f>
        <v/>
      </c>
      <c r="F95" s="10" t="str">
        <f>IF('2. Protocols'!F95="","",'2. Protocols'!F95)</f>
        <v>+</v>
      </c>
      <c r="G95" s="11" t="str">
        <f>IF('2. Protocols'!G95="","",'2. Protocols'!G95)</f>
        <v/>
      </c>
      <c r="I95" s="209">
        <v>1</v>
      </c>
      <c r="J95" s="210"/>
      <c r="K95" s="211"/>
      <c r="L95" s="209">
        <v>1</v>
      </c>
      <c r="M95" s="210"/>
      <c r="N95" s="211"/>
      <c r="O95" s="209">
        <v>1</v>
      </c>
      <c r="P95" s="210"/>
      <c r="Q95" s="211"/>
      <c r="R95" s="128" t="str">
        <f t="shared" si="7"/>
        <v/>
      </c>
      <c r="AJ95" s="171"/>
      <c r="AK95" s="172"/>
      <c r="AL95" s="173"/>
      <c r="AM95" s="171"/>
      <c r="AN95" s="172"/>
      <c r="AO95" s="173"/>
      <c r="AP95" s="171"/>
      <c r="AQ95" s="172"/>
      <c r="AR95" s="173"/>
      <c r="AT95" s="184">
        <f t="shared" si="8"/>
        <v>0</v>
      </c>
      <c r="AU95" s="185">
        <f t="shared" si="6"/>
        <v>0</v>
      </c>
    </row>
    <row r="96" spans="2:47" ht="15" hidden="1" outlineLevel="1" x14ac:dyDescent="0.25">
      <c r="B96" s="2"/>
      <c r="C96" s="9" t="str">
        <f>IF('2. Protocols'!C96="","",'2. Protocols'!C96)</f>
        <v/>
      </c>
      <c r="D96" s="10" t="str">
        <f>IF('2. Protocols'!D96="","",'2. Protocols'!D96)</f>
        <v>+</v>
      </c>
      <c r="E96" s="10" t="str">
        <f>IF('2. Protocols'!E96="","",'2. Protocols'!E96)</f>
        <v/>
      </c>
      <c r="F96" s="10" t="str">
        <f>IF('2. Protocols'!F96="","",'2. Protocols'!F96)</f>
        <v>+</v>
      </c>
      <c r="G96" s="11" t="str">
        <f>IF('2. Protocols'!G96="","",'2. Protocols'!G96)</f>
        <v/>
      </c>
      <c r="I96" s="209">
        <v>1</v>
      </c>
      <c r="J96" s="210"/>
      <c r="K96" s="211"/>
      <c r="L96" s="209">
        <v>1</v>
      </c>
      <c r="M96" s="210"/>
      <c r="N96" s="211"/>
      <c r="O96" s="209">
        <v>1</v>
      </c>
      <c r="P96" s="210"/>
      <c r="Q96" s="211"/>
      <c r="R96" s="128" t="str">
        <f t="shared" si="7"/>
        <v/>
      </c>
      <c r="AJ96" s="171"/>
      <c r="AK96" s="172"/>
      <c r="AL96" s="173"/>
      <c r="AM96" s="171"/>
      <c r="AN96" s="172"/>
      <c r="AO96" s="173"/>
      <c r="AP96" s="171"/>
      <c r="AQ96" s="172"/>
      <c r="AR96" s="173"/>
      <c r="AT96" s="184">
        <f t="shared" si="8"/>
        <v>0</v>
      </c>
      <c r="AU96" s="185">
        <f t="shared" si="6"/>
        <v>0</v>
      </c>
    </row>
    <row r="97" spans="2:47" ht="15" hidden="1" outlineLevel="1" x14ac:dyDescent="0.25">
      <c r="B97" s="2"/>
      <c r="C97" s="9" t="str">
        <f>IF('2. Protocols'!C97="","",'2. Protocols'!C97)</f>
        <v/>
      </c>
      <c r="D97" s="10" t="str">
        <f>IF('2. Protocols'!D97="","",'2. Protocols'!D97)</f>
        <v>+</v>
      </c>
      <c r="E97" s="10" t="str">
        <f>IF('2. Protocols'!E97="","",'2. Protocols'!E97)</f>
        <v/>
      </c>
      <c r="F97" s="10" t="str">
        <f>IF('2. Protocols'!F97="","",'2. Protocols'!F97)</f>
        <v>+</v>
      </c>
      <c r="G97" s="11" t="str">
        <f>IF('2. Protocols'!G97="","",'2. Protocols'!G97)</f>
        <v/>
      </c>
      <c r="I97" s="209">
        <v>1</v>
      </c>
      <c r="J97" s="210"/>
      <c r="K97" s="211"/>
      <c r="L97" s="209">
        <v>1</v>
      </c>
      <c r="M97" s="210"/>
      <c r="N97" s="211"/>
      <c r="O97" s="209">
        <v>1</v>
      </c>
      <c r="P97" s="210"/>
      <c r="Q97" s="211"/>
      <c r="R97" s="128" t="str">
        <f t="shared" si="7"/>
        <v/>
      </c>
      <c r="AJ97" s="171"/>
      <c r="AK97" s="172"/>
      <c r="AL97" s="173"/>
      <c r="AM97" s="171"/>
      <c r="AN97" s="172"/>
      <c r="AO97" s="173"/>
      <c r="AP97" s="171"/>
      <c r="AQ97" s="172"/>
      <c r="AR97" s="173"/>
      <c r="AT97" s="184">
        <f t="shared" si="8"/>
        <v>0</v>
      </c>
      <c r="AU97" s="185">
        <f t="shared" si="6"/>
        <v>0</v>
      </c>
    </row>
    <row r="98" spans="2:47" ht="15" hidden="1" outlineLevel="1" x14ac:dyDescent="0.25">
      <c r="B98" s="2"/>
      <c r="C98" s="9" t="str">
        <f>IF('2. Protocols'!C98="","",'2. Protocols'!C98)</f>
        <v/>
      </c>
      <c r="D98" s="10" t="str">
        <f>IF('2. Protocols'!D98="","",'2. Protocols'!D98)</f>
        <v>+</v>
      </c>
      <c r="E98" s="10" t="str">
        <f>IF('2. Protocols'!E98="","",'2. Protocols'!E98)</f>
        <v/>
      </c>
      <c r="F98" s="10" t="str">
        <f>IF('2. Protocols'!F98="","",'2. Protocols'!F98)</f>
        <v>+</v>
      </c>
      <c r="G98" s="11" t="str">
        <f>IF('2. Protocols'!G98="","",'2. Protocols'!G98)</f>
        <v/>
      </c>
      <c r="I98" s="209">
        <v>1</v>
      </c>
      <c r="J98" s="210"/>
      <c r="K98" s="211"/>
      <c r="L98" s="209">
        <v>1</v>
      </c>
      <c r="M98" s="210"/>
      <c r="N98" s="211"/>
      <c r="O98" s="209">
        <v>1</v>
      </c>
      <c r="P98" s="210"/>
      <c r="Q98" s="211"/>
      <c r="R98" s="128" t="str">
        <f t="shared" si="7"/>
        <v/>
      </c>
      <c r="AJ98" s="171"/>
      <c r="AK98" s="172"/>
      <c r="AL98" s="173"/>
      <c r="AM98" s="171"/>
      <c r="AN98" s="172"/>
      <c r="AO98" s="173"/>
      <c r="AP98" s="171"/>
      <c r="AQ98" s="172"/>
      <c r="AR98" s="173"/>
      <c r="AT98" s="184">
        <f t="shared" si="8"/>
        <v>0</v>
      </c>
      <c r="AU98" s="185">
        <f t="shared" si="6"/>
        <v>0</v>
      </c>
    </row>
    <row r="99" spans="2:47" ht="15" hidden="1" outlineLevel="1" x14ac:dyDescent="0.25">
      <c r="B99" s="2"/>
      <c r="C99" s="9" t="str">
        <f>IF('2. Protocols'!C99="","",'2. Protocols'!C99)</f>
        <v/>
      </c>
      <c r="D99" s="10" t="str">
        <f>IF('2. Protocols'!D99="","",'2. Protocols'!D99)</f>
        <v>+</v>
      </c>
      <c r="E99" s="10" t="str">
        <f>IF('2. Protocols'!E99="","",'2. Protocols'!E99)</f>
        <v/>
      </c>
      <c r="F99" s="10" t="str">
        <f>IF('2. Protocols'!F99="","",'2. Protocols'!F99)</f>
        <v>+</v>
      </c>
      <c r="G99" s="11" t="str">
        <f>IF('2. Protocols'!G99="","",'2. Protocols'!G99)</f>
        <v/>
      </c>
      <c r="I99" s="209">
        <v>1</v>
      </c>
      <c r="J99" s="210"/>
      <c r="K99" s="211"/>
      <c r="L99" s="209">
        <v>1</v>
      </c>
      <c r="M99" s="210"/>
      <c r="N99" s="211"/>
      <c r="O99" s="209">
        <v>1</v>
      </c>
      <c r="P99" s="210"/>
      <c r="Q99" s="211"/>
      <c r="R99" s="128" t="str">
        <f t="shared" si="7"/>
        <v/>
      </c>
      <c r="AJ99" s="171"/>
      <c r="AK99" s="172"/>
      <c r="AL99" s="173"/>
      <c r="AM99" s="171"/>
      <c r="AN99" s="172"/>
      <c r="AO99" s="173"/>
      <c r="AP99" s="171"/>
      <c r="AQ99" s="172"/>
      <c r="AR99" s="173"/>
      <c r="AT99" s="184">
        <f t="shared" si="8"/>
        <v>0</v>
      </c>
      <c r="AU99" s="185">
        <f t="shared" si="6"/>
        <v>0</v>
      </c>
    </row>
    <row r="100" spans="2:47" ht="15" hidden="1" outlineLevel="1" x14ac:dyDescent="0.25">
      <c r="B100" s="2"/>
      <c r="C100" s="9" t="str">
        <f>IF('2. Protocols'!C100="","",'2. Protocols'!C100)</f>
        <v/>
      </c>
      <c r="D100" s="10" t="str">
        <f>IF('2. Protocols'!D100="","",'2. Protocols'!D100)</f>
        <v>+</v>
      </c>
      <c r="E100" s="10" t="str">
        <f>IF('2. Protocols'!E100="","",'2. Protocols'!E100)</f>
        <v/>
      </c>
      <c r="F100" s="10" t="str">
        <f>IF('2. Protocols'!F100="","",'2. Protocols'!F100)</f>
        <v>+</v>
      </c>
      <c r="G100" s="11" t="str">
        <f>IF('2. Protocols'!G100="","",'2. Protocols'!G100)</f>
        <v/>
      </c>
      <c r="I100" s="209">
        <v>1</v>
      </c>
      <c r="J100" s="210"/>
      <c r="K100" s="211"/>
      <c r="L100" s="209">
        <v>1</v>
      </c>
      <c r="M100" s="210"/>
      <c r="N100" s="211"/>
      <c r="O100" s="209">
        <v>1</v>
      </c>
      <c r="P100" s="210"/>
      <c r="Q100" s="211"/>
      <c r="R100" s="128" t="str">
        <f t="shared" si="7"/>
        <v/>
      </c>
      <c r="AJ100" s="171"/>
      <c r="AK100" s="172"/>
      <c r="AL100" s="173"/>
      <c r="AM100" s="171"/>
      <c r="AN100" s="172"/>
      <c r="AO100" s="173"/>
      <c r="AP100" s="171"/>
      <c r="AQ100" s="172"/>
      <c r="AR100" s="173"/>
      <c r="AT100" s="184">
        <f t="shared" si="8"/>
        <v>0</v>
      </c>
      <c r="AU100" s="185">
        <f t="shared" si="6"/>
        <v>0</v>
      </c>
    </row>
    <row r="101" spans="2:47" ht="15" hidden="1" outlineLevel="1" x14ac:dyDescent="0.25">
      <c r="B101" s="2"/>
      <c r="C101" s="9" t="str">
        <f>IF('2. Protocols'!C101="","",'2. Protocols'!C101)</f>
        <v/>
      </c>
      <c r="D101" s="10" t="str">
        <f>IF('2. Protocols'!D101="","",'2. Protocols'!D101)</f>
        <v>+</v>
      </c>
      <c r="E101" s="10" t="str">
        <f>IF('2. Protocols'!E101="","",'2. Protocols'!E101)</f>
        <v/>
      </c>
      <c r="F101" s="10" t="str">
        <f>IF('2. Protocols'!F101="","",'2. Protocols'!F101)</f>
        <v>+</v>
      </c>
      <c r="G101" s="11" t="str">
        <f>IF('2. Protocols'!G101="","",'2. Protocols'!G101)</f>
        <v/>
      </c>
      <c r="I101" s="209">
        <v>1</v>
      </c>
      <c r="J101" s="210"/>
      <c r="K101" s="211"/>
      <c r="L101" s="209">
        <v>1</v>
      </c>
      <c r="M101" s="210"/>
      <c r="N101" s="211"/>
      <c r="O101" s="209">
        <v>1</v>
      </c>
      <c r="P101" s="210"/>
      <c r="Q101" s="211"/>
      <c r="R101" s="128" t="str">
        <f t="shared" si="7"/>
        <v/>
      </c>
      <c r="AJ101" s="171"/>
      <c r="AK101" s="172"/>
      <c r="AL101" s="173"/>
      <c r="AM101" s="171"/>
      <c r="AN101" s="172"/>
      <c r="AO101" s="173"/>
      <c r="AP101" s="171"/>
      <c r="AQ101" s="172"/>
      <c r="AR101" s="173"/>
      <c r="AT101" s="184">
        <f t="shared" si="8"/>
        <v>0</v>
      </c>
      <c r="AU101" s="185">
        <f t="shared" si="6"/>
        <v>0</v>
      </c>
    </row>
    <row r="102" spans="2:47" ht="15" hidden="1" outlineLevel="1" x14ac:dyDescent="0.25">
      <c r="B102" s="2"/>
      <c r="C102" s="9" t="str">
        <f>IF('2. Protocols'!C102="","",'2. Protocols'!C102)</f>
        <v/>
      </c>
      <c r="D102" s="10" t="str">
        <f>IF('2. Protocols'!D102="","",'2. Protocols'!D102)</f>
        <v>+</v>
      </c>
      <c r="E102" s="10" t="str">
        <f>IF('2. Protocols'!E102="","",'2. Protocols'!E102)</f>
        <v/>
      </c>
      <c r="F102" s="10" t="str">
        <f>IF('2. Protocols'!F102="","",'2. Protocols'!F102)</f>
        <v>+</v>
      </c>
      <c r="G102" s="11" t="str">
        <f>IF('2. Protocols'!G102="","",'2. Protocols'!G102)</f>
        <v/>
      </c>
      <c r="I102" s="209">
        <v>1</v>
      </c>
      <c r="J102" s="210"/>
      <c r="K102" s="211"/>
      <c r="L102" s="209">
        <v>1</v>
      </c>
      <c r="M102" s="210"/>
      <c r="N102" s="211"/>
      <c r="O102" s="209">
        <v>1</v>
      </c>
      <c r="P102" s="210"/>
      <c r="Q102" s="211"/>
      <c r="R102" s="128" t="str">
        <f t="shared" si="7"/>
        <v/>
      </c>
      <c r="AJ102" s="171"/>
      <c r="AK102" s="172"/>
      <c r="AL102" s="173"/>
      <c r="AM102" s="171"/>
      <c r="AN102" s="172"/>
      <c r="AO102" s="173"/>
      <c r="AP102" s="171"/>
      <c r="AQ102" s="172"/>
      <c r="AR102" s="173"/>
      <c r="AT102" s="184">
        <f t="shared" si="8"/>
        <v>0</v>
      </c>
      <c r="AU102" s="185">
        <f t="shared" si="6"/>
        <v>0</v>
      </c>
    </row>
    <row r="103" spans="2:47" ht="15" hidden="1" outlineLevel="1" x14ac:dyDescent="0.25">
      <c r="B103" s="2"/>
      <c r="C103" s="9" t="str">
        <f>IF('2. Protocols'!C103="","",'2. Protocols'!C103)</f>
        <v/>
      </c>
      <c r="D103" s="10" t="str">
        <f>IF('2. Protocols'!D103="","",'2. Protocols'!D103)</f>
        <v>+</v>
      </c>
      <c r="E103" s="10" t="str">
        <f>IF('2. Protocols'!E103="","",'2. Protocols'!E103)</f>
        <v/>
      </c>
      <c r="F103" s="10" t="str">
        <f>IF('2. Protocols'!F103="","",'2. Protocols'!F103)</f>
        <v>+</v>
      </c>
      <c r="G103" s="11" t="str">
        <f>IF('2. Protocols'!G103="","",'2. Protocols'!G103)</f>
        <v/>
      </c>
      <c r="I103" s="209">
        <v>1</v>
      </c>
      <c r="J103" s="210"/>
      <c r="K103" s="211"/>
      <c r="L103" s="209">
        <v>1</v>
      </c>
      <c r="M103" s="210"/>
      <c r="N103" s="211"/>
      <c r="O103" s="209">
        <v>1</v>
      </c>
      <c r="P103" s="210"/>
      <c r="Q103" s="211"/>
      <c r="R103" s="128" t="str">
        <f t="shared" si="7"/>
        <v/>
      </c>
      <c r="AJ103" s="171"/>
      <c r="AK103" s="172"/>
      <c r="AL103" s="173"/>
      <c r="AM103" s="171"/>
      <c r="AN103" s="172"/>
      <c r="AO103" s="173"/>
      <c r="AP103" s="171"/>
      <c r="AQ103" s="172"/>
      <c r="AR103" s="173"/>
      <c r="AT103" s="184">
        <f t="shared" si="8"/>
        <v>0</v>
      </c>
      <c r="AU103" s="185">
        <f t="shared" si="6"/>
        <v>0</v>
      </c>
    </row>
    <row r="104" spans="2:47" ht="15" hidden="1" outlineLevel="1" x14ac:dyDescent="0.25">
      <c r="B104" s="2"/>
      <c r="C104" s="9" t="str">
        <f>IF('2. Protocols'!C104="","",'2. Protocols'!C104)</f>
        <v/>
      </c>
      <c r="D104" s="10" t="str">
        <f>IF('2. Protocols'!D104="","",'2. Protocols'!D104)</f>
        <v>+</v>
      </c>
      <c r="E104" s="10" t="str">
        <f>IF('2. Protocols'!E104="","",'2. Protocols'!E104)</f>
        <v/>
      </c>
      <c r="F104" s="10" t="str">
        <f>IF('2. Protocols'!F104="","",'2. Protocols'!F104)</f>
        <v>+</v>
      </c>
      <c r="G104" s="11" t="str">
        <f>IF('2. Protocols'!G104="","",'2. Protocols'!G104)</f>
        <v/>
      </c>
      <c r="I104" s="209">
        <v>1</v>
      </c>
      <c r="J104" s="210"/>
      <c r="K104" s="211"/>
      <c r="L104" s="209">
        <v>1</v>
      </c>
      <c r="M104" s="210"/>
      <c r="N104" s="211"/>
      <c r="O104" s="209">
        <v>1</v>
      </c>
      <c r="P104" s="210"/>
      <c r="Q104" s="211"/>
      <c r="R104" s="128" t="str">
        <f t="shared" si="7"/>
        <v/>
      </c>
      <c r="AJ104" s="171"/>
      <c r="AK104" s="172"/>
      <c r="AL104" s="173"/>
      <c r="AM104" s="171"/>
      <c r="AN104" s="172"/>
      <c r="AO104" s="173"/>
      <c r="AP104" s="171"/>
      <c r="AQ104" s="172"/>
      <c r="AR104" s="173"/>
      <c r="AT104" s="184">
        <f t="shared" si="8"/>
        <v>0</v>
      </c>
      <c r="AU104" s="185">
        <f t="shared" si="6"/>
        <v>0</v>
      </c>
    </row>
    <row r="105" spans="2:47" ht="15" hidden="1" outlineLevel="1" x14ac:dyDescent="0.25">
      <c r="B105" s="2"/>
      <c r="C105" s="9" t="str">
        <f>IF('2. Protocols'!C105="","",'2. Protocols'!C105)</f>
        <v/>
      </c>
      <c r="D105" s="10" t="str">
        <f>IF('2. Protocols'!D105="","",'2. Protocols'!D105)</f>
        <v>+</v>
      </c>
      <c r="E105" s="10" t="str">
        <f>IF('2. Protocols'!E105="","",'2. Protocols'!E105)</f>
        <v/>
      </c>
      <c r="F105" s="10" t="str">
        <f>IF('2. Protocols'!F105="","",'2. Protocols'!F105)</f>
        <v>+</v>
      </c>
      <c r="G105" s="11" t="str">
        <f>IF('2. Protocols'!G105="","",'2. Protocols'!G105)</f>
        <v/>
      </c>
      <c r="I105" s="209">
        <v>1</v>
      </c>
      <c r="J105" s="210"/>
      <c r="K105" s="211"/>
      <c r="L105" s="209">
        <v>1</v>
      </c>
      <c r="M105" s="210"/>
      <c r="N105" s="211"/>
      <c r="O105" s="209">
        <v>1</v>
      </c>
      <c r="P105" s="210"/>
      <c r="Q105" s="211"/>
      <c r="R105" s="128" t="str">
        <f t="shared" si="7"/>
        <v/>
      </c>
      <c r="AJ105" s="171"/>
      <c r="AK105" s="172"/>
      <c r="AL105" s="173"/>
      <c r="AM105" s="171"/>
      <c r="AN105" s="172"/>
      <c r="AO105" s="173"/>
      <c r="AP105" s="171"/>
      <c r="AQ105" s="172"/>
      <c r="AR105" s="173"/>
      <c r="AT105" s="184">
        <f t="shared" si="8"/>
        <v>0</v>
      </c>
      <c r="AU105" s="185">
        <f t="shared" si="6"/>
        <v>0</v>
      </c>
    </row>
    <row r="106" spans="2:47" ht="15" collapsed="1" thickBot="1" x14ac:dyDescent="0.35">
      <c r="B106" s="2"/>
      <c r="C106" s="9" t="str">
        <f>IF('2. Protocols'!C106="","",'2. Protocols'!C106)</f>
        <v/>
      </c>
      <c r="D106" s="10" t="str">
        <f>IF('2. Protocols'!D106="","",'2. Protocols'!D106)</f>
        <v>+</v>
      </c>
      <c r="E106" s="10" t="str">
        <f>IF('2. Protocols'!E106="","",'2. Protocols'!E106)</f>
        <v/>
      </c>
      <c r="F106" s="10" t="str">
        <f>IF('2. Protocols'!F106="","",'2. Protocols'!F106)</f>
        <v>+</v>
      </c>
      <c r="G106" s="11" t="str">
        <f>IF('2. Protocols'!G106="","",'2. Protocols'!G106)</f>
        <v/>
      </c>
      <c r="I106" s="344">
        <v>1</v>
      </c>
      <c r="J106" s="345"/>
      <c r="K106" s="346"/>
      <c r="L106" s="344">
        <v>1</v>
      </c>
      <c r="M106" s="345"/>
      <c r="N106" s="346"/>
      <c r="O106" s="344">
        <v>1</v>
      </c>
      <c r="P106" s="345"/>
      <c r="Q106" s="346"/>
      <c r="R106" s="128"/>
      <c r="S106" s="308" t="s">
        <v>247</v>
      </c>
      <c r="AJ106" s="174"/>
      <c r="AK106" s="175"/>
      <c r="AL106" s="176"/>
      <c r="AM106" s="174"/>
      <c r="AN106" s="175"/>
      <c r="AO106" s="176"/>
      <c r="AP106" s="174"/>
      <c r="AQ106" s="175"/>
      <c r="AR106" s="176"/>
      <c r="AT106" s="186">
        <f t="shared" si="8"/>
        <v>0</v>
      </c>
      <c r="AU106" s="187">
        <f t="shared" si="6"/>
        <v>0</v>
      </c>
    </row>
    <row r="107" spans="2:47" x14ac:dyDescent="0.3">
      <c r="B107" s="2"/>
      <c r="AJ107" s="79"/>
      <c r="AK107" s="79"/>
      <c r="AL107" s="79"/>
      <c r="AM107" s="79"/>
      <c r="AN107" s="79"/>
      <c r="AO107" s="79"/>
      <c r="AP107" s="79"/>
      <c r="AQ107" s="79"/>
      <c r="AR107" s="79"/>
    </row>
    <row r="108" spans="2:47" x14ac:dyDescent="0.3">
      <c r="B108" s="2"/>
      <c r="AJ108" s="79"/>
      <c r="AK108" s="79"/>
      <c r="AL108" s="79"/>
      <c r="AM108" s="79"/>
      <c r="AN108" s="79"/>
      <c r="AO108" s="79"/>
      <c r="AP108" s="79"/>
      <c r="AQ108" s="79"/>
      <c r="AR108" s="79"/>
    </row>
    <row r="109" spans="2:47" x14ac:dyDescent="0.3">
      <c r="B109" s="2"/>
      <c r="AJ109" s="79"/>
      <c r="AK109" s="79"/>
      <c r="AL109" s="79"/>
      <c r="AM109" s="79"/>
      <c r="AN109" s="79"/>
      <c r="AO109" s="79"/>
      <c r="AP109" s="79"/>
      <c r="AQ109" s="79"/>
      <c r="AR109" s="79"/>
    </row>
    <row r="110" spans="2:47" x14ac:dyDescent="0.3">
      <c r="B110" s="2"/>
      <c r="AJ110" s="79"/>
      <c r="AK110" s="79"/>
      <c r="AL110" s="79"/>
      <c r="AM110" s="79"/>
      <c r="AN110" s="79"/>
      <c r="AO110" s="79"/>
      <c r="AP110" s="79"/>
      <c r="AQ110" s="79"/>
      <c r="AR110" s="79"/>
    </row>
    <row r="111" spans="2:47" x14ac:dyDescent="0.3">
      <c r="AJ111" s="79"/>
      <c r="AK111" s="79"/>
      <c r="AL111" s="79"/>
      <c r="AM111" s="79"/>
      <c r="AN111" s="79"/>
      <c r="AO111" s="79"/>
      <c r="AP111" s="79"/>
      <c r="AQ111" s="79"/>
      <c r="AR111" s="79"/>
    </row>
    <row r="112" spans="2:47" x14ac:dyDescent="0.3">
      <c r="AJ112" s="79"/>
      <c r="AK112" s="79"/>
      <c r="AL112" s="79"/>
      <c r="AM112" s="79"/>
      <c r="AN112" s="79"/>
      <c r="AO112" s="79"/>
      <c r="AP112" s="79"/>
      <c r="AQ112" s="79"/>
      <c r="AR112" s="79"/>
    </row>
    <row r="113" spans="36:44" x14ac:dyDescent="0.3">
      <c r="AJ113" s="79"/>
      <c r="AK113" s="79"/>
      <c r="AL113" s="79"/>
      <c r="AM113" s="79"/>
      <c r="AN113" s="79"/>
      <c r="AO113" s="79"/>
      <c r="AP113" s="79"/>
      <c r="AQ113" s="79"/>
      <c r="AR113" s="79"/>
    </row>
    <row r="114" spans="36:44" x14ac:dyDescent="0.3">
      <c r="AJ114" s="79"/>
      <c r="AK114" s="79"/>
      <c r="AL114" s="79"/>
      <c r="AM114" s="79"/>
      <c r="AN114" s="79"/>
      <c r="AO114" s="79"/>
      <c r="AP114" s="79"/>
      <c r="AQ114" s="79"/>
      <c r="AR114" s="79"/>
    </row>
    <row r="115" spans="36:44" x14ac:dyDescent="0.3">
      <c r="AJ115" s="79"/>
      <c r="AK115" s="79"/>
      <c r="AL115" s="79"/>
      <c r="AM115" s="79"/>
      <c r="AN115" s="79"/>
      <c r="AO115" s="79"/>
      <c r="AP115" s="79"/>
      <c r="AQ115" s="79"/>
      <c r="AR115" s="79"/>
    </row>
    <row r="116" spans="36:44" x14ac:dyDescent="0.3">
      <c r="AJ116" s="79"/>
      <c r="AK116" s="79"/>
      <c r="AL116" s="79"/>
      <c r="AM116" s="79"/>
      <c r="AN116" s="79"/>
      <c r="AO116" s="79"/>
      <c r="AP116" s="79"/>
      <c r="AQ116" s="79"/>
      <c r="AR116" s="79"/>
    </row>
    <row r="117" spans="36:44" x14ac:dyDescent="0.3">
      <c r="AJ117" s="79"/>
      <c r="AK117" s="79"/>
      <c r="AL117" s="79"/>
      <c r="AM117" s="79"/>
      <c r="AN117" s="79"/>
      <c r="AO117" s="79"/>
      <c r="AP117" s="79"/>
      <c r="AQ117" s="79"/>
      <c r="AR117" s="79"/>
    </row>
    <row r="118" spans="36:44" x14ac:dyDescent="0.3">
      <c r="AJ118" s="79"/>
      <c r="AK118" s="79"/>
      <c r="AL118" s="79"/>
      <c r="AM118" s="79"/>
      <c r="AN118" s="79"/>
      <c r="AO118" s="79"/>
      <c r="AP118" s="79"/>
      <c r="AQ118" s="79"/>
      <c r="AR118" s="79"/>
    </row>
    <row r="119" spans="36:44" x14ac:dyDescent="0.3">
      <c r="AJ119" s="79"/>
      <c r="AK119" s="79"/>
      <c r="AL119" s="79"/>
      <c r="AM119" s="79"/>
      <c r="AN119" s="79"/>
      <c r="AO119" s="79"/>
      <c r="AP119" s="79"/>
      <c r="AQ119" s="79"/>
      <c r="AR119" s="79"/>
    </row>
    <row r="120" spans="36:44" x14ac:dyDescent="0.3">
      <c r="AJ120" s="79"/>
      <c r="AK120" s="79"/>
      <c r="AL120" s="79"/>
      <c r="AM120" s="79"/>
      <c r="AN120" s="79"/>
      <c r="AO120" s="79"/>
      <c r="AP120" s="79"/>
      <c r="AQ120" s="79"/>
      <c r="AR120" s="79"/>
    </row>
    <row r="121" spans="36:44" x14ac:dyDescent="0.3">
      <c r="AJ121" s="79"/>
      <c r="AK121" s="79"/>
      <c r="AL121" s="79"/>
      <c r="AM121" s="79"/>
      <c r="AN121" s="79"/>
      <c r="AO121" s="79"/>
      <c r="AP121" s="79"/>
      <c r="AQ121" s="79"/>
      <c r="AR121" s="79"/>
    </row>
    <row r="122" spans="36:44" x14ac:dyDescent="0.3">
      <c r="AJ122" s="79"/>
      <c r="AK122" s="79"/>
      <c r="AL122" s="79"/>
      <c r="AM122" s="79"/>
      <c r="AN122" s="79"/>
      <c r="AO122" s="79"/>
      <c r="AP122" s="79"/>
      <c r="AQ122" s="79"/>
      <c r="AR122" s="79"/>
    </row>
    <row r="123" spans="36:44" x14ac:dyDescent="0.3">
      <c r="AJ123" s="79"/>
      <c r="AK123" s="79"/>
      <c r="AL123" s="79"/>
      <c r="AM123" s="79"/>
      <c r="AN123" s="79"/>
      <c r="AO123" s="79"/>
      <c r="AP123" s="79"/>
      <c r="AQ123" s="79"/>
      <c r="AR123" s="79"/>
    </row>
    <row r="124" spans="36:44" x14ac:dyDescent="0.3">
      <c r="AJ124" s="79"/>
      <c r="AK124" s="79"/>
      <c r="AL124" s="79"/>
      <c r="AM124" s="79"/>
      <c r="AN124" s="79"/>
      <c r="AO124" s="79"/>
      <c r="AP124" s="79"/>
      <c r="AQ124" s="79"/>
      <c r="AR124" s="79"/>
    </row>
    <row r="125" spans="36:44" x14ac:dyDescent="0.3">
      <c r="AJ125" s="79"/>
      <c r="AK125" s="79"/>
      <c r="AL125" s="79"/>
      <c r="AM125" s="79"/>
      <c r="AN125" s="79"/>
      <c r="AO125" s="79"/>
      <c r="AP125" s="79"/>
      <c r="AQ125" s="79"/>
      <c r="AR125" s="79"/>
    </row>
    <row r="126" spans="36:44" x14ac:dyDescent="0.3">
      <c r="AJ126" s="79"/>
      <c r="AK126" s="79"/>
      <c r="AL126" s="79"/>
      <c r="AM126" s="79"/>
      <c r="AN126" s="79"/>
      <c r="AO126" s="79"/>
      <c r="AP126" s="79"/>
      <c r="AQ126" s="79"/>
      <c r="AR126" s="79"/>
    </row>
  </sheetData>
  <sheetProtection sheet="1" objects="1" scenarios="1"/>
  <conditionalFormatting sqref="AJ9:AR38 AJ43:AR72 AJ77:AR106">
    <cfRule type="expression" dxfId="166" priority="32">
      <formula>AJ9=FALSE</formula>
    </cfRule>
  </conditionalFormatting>
  <conditionalFormatting sqref="A2:XFD2">
    <cfRule type="expression" dxfId="165" priority="25">
      <formula>SUM($AT$9:$AU$106)&gt;0</formula>
    </cfRule>
  </conditionalFormatting>
  <conditionalFormatting sqref="L9:Q36">
    <cfRule type="expression" dxfId="164" priority="19">
      <formula>$C9=""</formula>
    </cfRule>
    <cfRule type="expression" dxfId="163" priority="20">
      <formula>AM9=FALSE</formula>
    </cfRule>
  </conditionalFormatting>
  <conditionalFormatting sqref="I60:K64">
    <cfRule type="expression" dxfId="162" priority="18">
      <formula>AJ60=FALSE</formula>
    </cfRule>
  </conditionalFormatting>
  <conditionalFormatting sqref="I60:K64">
    <cfRule type="expression" dxfId="161" priority="17">
      <formula>$C60=""</formula>
    </cfRule>
  </conditionalFormatting>
  <conditionalFormatting sqref="L43:N70">
    <cfRule type="expression" dxfId="160" priority="15">
      <formula>$C43=""</formula>
    </cfRule>
    <cfRule type="expression" dxfId="159" priority="16">
      <formula>AM43=FALSE</formula>
    </cfRule>
  </conditionalFormatting>
  <conditionalFormatting sqref="O43:Q70">
    <cfRule type="expression" dxfId="158" priority="13">
      <formula>$C43=""</formula>
    </cfRule>
    <cfRule type="expression" dxfId="157" priority="14">
      <formula>AP43=FALSE</formula>
    </cfRule>
  </conditionalFormatting>
  <conditionalFormatting sqref="I43:K70">
    <cfRule type="expression" dxfId="156" priority="9">
      <formula>$C43=""</formula>
    </cfRule>
    <cfRule type="expression" dxfId="155" priority="10">
      <formula>AJ43=FALSE</formula>
    </cfRule>
  </conditionalFormatting>
  <conditionalFormatting sqref="L77:N105">
    <cfRule type="expression" dxfId="154" priority="7">
      <formula>$C77=""</formula>
    </cfRule>
    <cfRule type="expression" dxfId="153" priority="8">
      <formula>AM77=FALSE</formula>
    </cfRule>
  </conditionalFormatting>
  <conditionalFormatting sqref="O77:Q105">
    <cfRule type="expression" dxfId="152" priority="5">
      <formula>$C77=""</formula>
    </cfRule>
    <cfRule type="expression" dxfId="151" priority="6">
      <formula>AP77=FALSE</formula>
    </cfRule>
  </conditionalFormatting>
  <conditionalFormatting sqref="I77:K105">
    <cfRule type="expression" dxfId="150" priority="3">
      <formula>$C77=""</formula>
    </cfRule>
    <cfRule type="expression" dxfId="149" priority="4">
      <formula>AJ77=FALSE</formula>
    </cfRule>
  </conditionalFormatting>
  <conditionalFormatting sqref="I9:K36">
    <cfRule type="expression" dxfId="148" priority="1">
      <formula>$C9=""</formula>
    </cfRule>
    <cfRule type="expression" dxfId="147" priority="2">
      <formula>AJ9=FALSE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79998168889431442"/>
  </sheetPr>
  <dimension ref="A2:AC119"/>
  <sheetViews>
    <sheetView showGridLines="0" zoomScale="85" zoomScaleNormal="85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1.6640625" customWidth="1"/>
    <col min="2" max="2" width="6.5546875" customWidth="1"/>
    <col min="3" max="3" width="8.44140625" hidden="1" customWidth="1"/>
    <col min="4" max="4" width="12" style="122" hidden="1" customWidth="1"/>
    <col min="5" max="5" width="16.44140625" bestFit="1" customWidth="1"/>
    <col min="6" max="6" width="17.5546875" customWidth="1"/>
    <col min="7" max="7" width="7.109375" bestFit="1" customWidth="1"/>
    <col min="8" max="8" width="13.6640625" bestFit="1" customWidth="1"/>
    <col min="9" max="9" width="27.44140625" customWidth="1"/>
    <col min="10" max="10" width="12.6640625" bestFit="1" customWidth="1"/>
    <col min="11" max="11" width="17.88671875" bestFit="1" customWidth="1"/>
    <col min="12" max="13" width="5.88671875" hidden="1" customWidth="1"/>
    <col min="14" max="14" width="4.33203125" hidden="1" customWidth="1"/>
    <col min="15" max="15" width="4.33203125" customWidth="1"/>
    <col min="16" max="16" width="15.109375" hidden="1" customWidth="1"/>
    <col min="17" max="17" width="13.88671875" hidden="1" customWidth="1"/>
    <col min="18" max="18" width="8.109375" hidden="1" customWidth="1"/>
    <col min="19" max="19" width="13.88671875" bestFit="1" customWidth="1"/>
    <col min="29" max="29" width="9.109375" hidden="1" customWidth="1"/>
  </cols>
  <sheetData>
    <row r="2" spans="1:29" s="1" customFormat="1" ht="26.25" x14ac:dyDescent="0.4">
      <c r="A2" s="248"/>
      <c r="B2" s="249" t="s">
        <v>239</v>
      </c>
      <c r="C2" s="248"/>
      <c r="D2" s="250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29" ht="15" x14ac:dyDescent="0.25">
      <c r="A3" s="216"/>
      <c r="B3" s="251"/>
      <c r="C3" s="216"/>
      <c r="D3" s="252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</row>
    <row r="4" spans="1:29" ht="15" x14ac:dyDescent="0.25">
      <c r="A4" s="216"/>
      <c r="B4" s="251"/>
      <c r="C4" s="216"/>
      <c r="D4" s="252"/>
      <c r="E4" s="251" t="s">
        <v>175</v>
      </c>
      <c r="F4" s="216"/>
      <c r="G4" s="216"/>
      <c r="H4" s="216"/>
      <c r="I4" s="253"/>
      <c r="J4" s="216"/>
      <c r="K4" s="216"/>
      <c r="L4" s="216"/>
      <c r="M4" s="216"/>
      <c r="N4" s="216"/>
      <c r="O4" s="216"/>
      <c r="P4" s="216"/>
      <c r="Q4" s="216"/>
    </row>
    <row r="5" spans="1:29" ht="15" x14ac:dyDescent="0.25">
      <c r="A5" s="216"/>
      <c r="B5" s="251"/>
      <c r="C5" s="216"/>
      <c r="D5" s="252"/>
      <c r="E5" s="254" t="s">
        <v>248</v>
      </c>
      <c r="F5" s="255"/>
      <c r="G5" s="216"/>
      <c r="H5" s="276" t="s">
        <v>276</v>
      </c>
      <c r="I5" s="253"/>
      <c r="J5" s="216"/>
      <c r="K5" s="216"/>
      <c r="L5" s="216"/>
      <c r="M5" s="216"/>
      <c r="N5" s="216"/>
      <c r="O5" s="216"/>
      <c r="P5" s="216"/>
      <c r="Q5" s="216"/>
    </row>
    <row r="6" spans="1:29" ht="15" x14ac:dyDescent="0.25">
      <c r="A6" s="216"/>
      <c r="B6" s="251"/>
      <c r="C6" s="216"/>
      <c r="D6" s="252"/>
      <c r="E6" s="256" t="s">
        <v>249</v>
      </c>
      <c r="F6" s="257"/>
      <c r="G6" s="216"/>
      <c r="H6" s="276" t="s">
        <v>300</v>
      </c>
      <c r="I6" s="253"/>
      <c r="J6" s="216"/>
      <c r="K6" s="216"/>
      <c r="L6" s="216"/>
      <c r="M6" s="216"/>
      <c r="N6" s="216"/>
      <c r="O6" s="216"/>
      <c r="P6" s="216"/>
      <c r="Q6" s="216"/>
    </row>
    <row r="7" spans="1:29" ht="15" hidden="1" x14ac:dyDescent="0.25">
      <c r="A7" s="216"/>
      <c r="B7" s="251"/>
      <c r="C7" s="216"/>
      <c r="D7" s="252"/>
      <c r="E7" s="258" t="s">
        <v>250</v>
      </c>
      <c r="F7" s="259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</row>
    <row r="8" spans="1:29" ht="15" x14ac:dyDescent="0.25">
      <c r="A8" s="216"/>
      <c r="B8" s="251"/>
      <c r="C8" s="216"/>
      <c r="D8" s="252"/>
      <c r="E8" s="260" t="s">
        <v>246</v>
      </c>
      <c r="F8" s="261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29" ht="15" x14ac:dyDescent="0.25">
      <c r="A9" s="216"/>
      <c r="B9" s="251"/>
      <c r="C9" s="216"/>
      <c r="D9" s="252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</row>
    <row r="10" spans="1:29" ht="18.75" x14ac:dyDescent="0.3">
      <c r="A10" s="216"/>
      <c r="B10" s="251"/>
      <c r="C10" s="216"/>
      <c r="D10" s="216"/>
      <c r="E10" s="262" t="s">
        <v>156</v>
      </c>
      <c r="F10" s="262"/>
      <c r="G10" s="262"/>
      <c r="H10" s="262"/>
      <c r="I10" s="262"/>
      <c r="J10" s="262"/>
      <c r="K10" s="262"/>
      <c r="L10" s="262"/>
      <c r="M10" s="262"/>
      <c r="N10" s="263"/>
      <c r="O10" s="216"/>
      <c r="P10" s="262" t="s">
        <v>157</v>
      </c>
      <c r="Q10" s="262"/>
    </row>
    <row r="11" spans="1:29" ht="15" x14ac:dyDescent="0.25">
      <c r="A11" s="216"/>
      <c r="B11" s="251"/>
      <c r="C11" s="216"/>
      <c r="D11" s="252"/>
      <c r="E11" s="216"/>
      <c r="F11" s="216"/>
      <c r="G11" s="216"/>
      <c r="H11" s="216"/>
      <c r="I11" s="216"/>
      <c r="J11" s="216"/>
      <c r="K11" s="216"/>
      <c r="L11" s="216"/>
      <c r="M11" s="216"/>
      <c r="N11" s="263"/>
      <c r="O11" s="216"/>
      <c r="P11" s="216"/>
      <c r="Q11" s="216"/>
    </row>
    <row r="12" spans="1:29" ht="18.75" x14ac:dyDescent="0.3">
      <c r="A12" s="216"/>
      <c r="B12" s="251"/>
      <c r="C12" s="216"/>
      <c r="D12" s="252"/>
      <c r="E12" s="264" t="s">
        <v>130</v>
      </c>
      <c r="F12" s="265" t="s">
        <v>144</v>
      </c>
      <c r="G12" s="265" t="s">
        <v>120</v>
      </c>
      <c r="H12" s="265" t="s">
        <v>160</v>
      </c>
      <c r="I12" s="265" t="s">
        <v>257</v>
      </c>
      <c r="J12" s="265" t="s">
        <v>161</v>
      </c>
      <c r="K12" s="265" t="s">
        <v>159</v>
      </c>
      <c r="L12" s="265" t="s">
        <v>164</v>
      </c>
      <c r="M12" s="265" t="s">
        <v>163</v>
      </c>
      <c r="N12" s="263"/>
      <c r="O12" s="216"/>
      <c r="P12" s="265" t="s">
        <v>162</v>
      </c>
      <c r="Q12" s="266" t="s">
        <v>158</v>
      </c>
    </row>
    <row r="13" spans="1:29" ht="19.5" thickBot="1" x14ac:dyDescent="0.35">
      <c r="A13" s="267"/>
      <c r="B13" s="268"/>
      <c r="C13" s="267"/>
      <c r="D13" s="269"/>
      <c r="E13" s="270" t="s">
        <v>96</v>
      </c>
      <c r="F13" s="271"/>
      <c r="G13" s="271"/>
      <c r="H13" s="271"/>
      <c r="I13" s="271"/>
      <c r="J13" s="271"/>
      <c r="K13" s="272"/>
      <c r="L13" s="271"/>
      <c r="M13" s="271"/>
      <c r="N13" s="263"/>
      <c r="O13" s="216"/>
      <c r="P13" s="273"/>
      <c r="Q13" s="274"/>
      <c r="AC13" s="242" t="s">
        <v>245</v>
      </c>
    </row>
    <row r="14" spans="1:29" ht="15" x14ac:dyDescent="0.25">
      <c r="A14" s="275"/>
      <c r="B14" s="276"/>
      <c r="C14" s="277">
        <f>COUNTIFS($E$14:$E$34,"&lt;="&amp;E14,$E$14:$E$34,"&lt;&gt;0",$D$14:$D$34,"&lt;&gt;"&amp;"X")</f>
        <v>1</v>
      </c>
      <c r="D14" s="278" t="str">
        <f>IF(COUNTIF($E14:$E$34,E14)&gt;1,"X","")</f>
        <v>X</v>
      </c>
      <c r="E14" s="279" t="s">
        <v>11</v>
      </c>
      <c r="F14" s="279">
        <v>150</v>
      </c>
      <c r="G14" s="279" t="s">
        <v>109</v>
      </c>
      <c r="H14" s="279">
        <v>60</v>
      </c>
      <c r="I14" s="318" t="s">
        <v>248</v>
      </c>
      <c r="J14" s="280">
        <v>2</v>
      </c>
      <c r="K14" s="314"/>
      <c r="L14" s="281">
        <f t="shared" ref="L14:L33" si="0">COUNTIFS($M$14:$M$64,"&lt;="&amp;M14,$M$14:$M$64,"&lt;&gt;0")</f>
        <v>1</v>
      </c>
      <c r="M14" s="282" t="str">
        <f>IF(ISBLANK(E14),0,E14&amp;" ("&amp;F14&amp;") - "&amp;H14&amp;" "&amp;G14)</f>
        <v>3TC (150) - 60 tab</v>
      </c>
      <c r="N14" s="283"/>
      <c r="O14" s="354" t="str">
        <f>IF(SUM(K14:K15)=1,"","Error: Must add to 100%")</f>
        <v>Error: Must add to 100%</v>
      </c>
      <c r="P14" s="285" t="str">
        <f>IFERROR(VLOOKUP(ROWS($C$14:$C14),$C$14:$E$34,COLUMNS($C$14:$E$14),0),0)</f>
        <v>3TC</v>
      </c>
      <c r="Q14" s="286">
        <f>SUMIF($E$14:$E$34,$P14,$K$14:$K$34)</f>
        <v>0</v>
      </c>
      <c r="R14" t="str">
        <f t="shared" ref="R14:R34" si="1">IF(AND(Q14&lt;&gt;1,P14&lt;&gt;0),"&lt;- Ensure each molecule totals 100%","")</f>
        <v>&lt;- Ensure each molecule totals 100%</v>
      </c>
      <c r="AC14">
        <f t="shared" ref="AC14:AC34" si="2">IF(OR(Q14=100%,Q14=0),0,1)</f>
        <v>0</v>
      </c>
    </row>
    <row r="15" spans="1:29" ht="15.75" thickBot="1" x14ac:dyDescent="0.3">
      <c r="A15" s="275"/>
      <c r="B15" s="276"/>
      <c r="C15" s="277">
        <f t="shared" ref="C15:C34" si="3">COUNTIFS($E$14:$E$34,"&lt;="&amp;E15,$E$14:$E$34,"&lt;&gt;0",$D$14:$D$34,"&lt;&gt;"&amp;"X")</f>
        <v>1</v>
      </c>
      <c r="D15" s="278" t="str">
        <f>IF(COUNTIF($E15:$E$34,E15)&gt;1,"X","")</f>
        <v/>
      </c>
      <c r="E15" s="279" t="s">
        <v>11</v>
      </c>
      <c r="F15" s="279">
        <v>300</v>
      </c>
      <c r="G15" s="279" t="s">
        <v>109</v>
      </c>
      <c r="H15" s="279">
        <v>30</v>
      </c>
      <c r="I15" s="318" t="s">
        <v>248</v>
      </c>
      <c r="J15" s="280">
        <v>1</v>
      </c>
      <c r="K15" s="315"/>
      <c r="L15" s="281">
        <f t="shared" si="0"/>
        <v>2</v>
      </c>
      <c r="M15" s="282" t="str">
        <f t="shared" ref="M15:M33" si="4">IF(ISBLANK(E15),0,E15&amp;" ("&amp;F15&amp;") - "&amp;H15&amp;" "&amp;G15)</f>
        <v>3TC (300) - 30 tab</v>
      </c>
      <c r="N15" s="283"/>
      <c r="O15" s="284"/>
      <c r="P15" s="285" t="str">
        <f>IFERROR(VLOOKUP(ROWS($C$14:$C15),$C$14:$E$34,COLUMNS($C$14:$E$14),0),0)</f>
        <v>ABC</v>
      </c>
      <c r="Q15" s="286">
        <f t="shared" ref="Q15:Q33" si="5">SUMIF($E$14:$E$34,$P15,$K$14:$K$34)</f>
        <v>1</v>
      </c>
      <c r="R15" t="str">
        <f t="shared" si="1"/>
        <v/>
      </c>
      <c r="AC15">
        <f t="shared" si="2"/>
        <v>0</v>
      </c>
    </row>
    <row r="16" spans="1:29" ht="15" x14ac:dyDescent="0.25">
      <c r="A16" s="275"/>
      <c r="B16" s="276"/>
      <c r="C16" s="277">
        <f t="shared" si="3"/>
        <v>2</v>
      </c>
      <c r="D16" s="278" t="str">
        <f>IF(COUNTIF($E16:$E$34,E16)&gt;1,"X","")</f>
        <v/>
      </c>
      <c r="E16" s="279" t="s">
        <v>10</v>
      </c>
      <c r="F16" s="279">
        <v>300</v>
      </c>
      <c r="G16" s="279" t="s">
        <v>109</v>
      </c>
      <c r="H16" s="279">
        <v>60</v>
      </c>
      <c r="I16" s="318" t="s">
        <v>248</v>
      </c>
      <c r="J16" s="279">
        <v>2</v>
      </c>
      <c r="K16" s="287">
        <v>1</v>
      </c>
      <c r="L16" s="288">
        <f t="shared" si="0"/>
        <v>3</v>
      </c>
      <c r="M16" s="282" t="str">
        <f t="shared" si="4"/>
        <v>ABC (300) - 60 tab</v>
      </c>
      <c r="N16" s="283"/>
      <c r="O16" s="284"/>
      <c r="P16" s="285" t="str">
        <f>IFERROR(VLOOKUP(ROWS($C$14:$C16),$C$14:$E$34,COLUMNS($C$14:$E$14),0),0)</f>
        <v>ATV/r</v>
      </c>
      <c r="Q16" s="286">
        <f t="shared" si="5"/>
        <v>1</v>
      </c>
      <c r="R16" t="str">
        <f t="shared" si="1"/>
        <v/>
      </c>
      <c r="AC16">
        <f t="shared" si="2"/>
        <v>0</v>
      </c>
    </row>
    <row r="17" spans="1:29" ht="15" x14ac:dyDescent="0.25">
      <c r="A17" s="275"/>
      <c r="B17" s="276"/>
      <c r="C17" s="277">
        <f t="shared" si="3"/>
        <v>3</v>
      </c>
      <c r="D17" s="278" t="str">
        <f>IF(COUNTIF($E17:$E$34,E17)&gt;1,"X","")</f>
        <v/>
      </c>
      <c r="E17" s="288" t="s">
        <v>15</v>
      </c>
      <c r="F17" s="279" t="s">
        <v>118</v>
      </c>
      <c r="G17" s="279" t="s">
        <v>109</v>
      </c>
      <c r="H17" s="279">
        <v>30</v>
      </c>
      <c r="I17" s="318" t="s">
        <v>248</v>
      </c>
      <c r="J17" s="279">
        <v>1</v>
      </c>
      <c r="K17" s="289">
        <v>1</v>
      </c>
      <c r="L17" s="288">
        <f t="shared" si="0"/>
        <v>5</v>
      </c>
      <c r="M17" s="282" t="str">
        <f t="shared" si="4"/>
        <v>ATV/r (300/100) - 30 tab</v>
      </c>
      <c r="N17" s="283"/>
      <c r="O17" s="284"/>
      <c r="P17" s="285" t="str">
        <f>IFERROR(VLOOKUP(ROWS($C$14:$C17),$C$14:$E$34,COLUMNS($C$14:$E$14),0),0)</f>
        <v>AZT</v>
      </c>
      <c r="Q17" s="286">
        <f t="shared" si="5"/>
        <v>1</v>
      </c>
      <c r="R17" t="str">
        <f t="shared" si="1"/>
        <v/>
      </c>
      <c r="S17" s="242"/>
      <c r="AC17">
        <f t="shared" si="2"/>
        <v>0</v>
      </c>
    </row>
    <row r="18" spans="1:29" ht="15.75" thickBot="1" x14ac:dyDescent="0.3">
      <c r="A18" s="275"/>
      <c r="B18" s="323"/>
      <c r="C18" s="277">
        <f t="shared" si="3"/>
        <v>4</v>
      </c>
      <c r="D18" s="278" t="str">
        <f>IF(COUNTIF($E18:$E$34,E18)&gt;1,"X","")</f>
        <v/>
      </c>
      <c r="E18" s="279" t="s">
        <v>7</v>
      </c>
      <c r="F18" s="279">
        <v>300</v>
      </c>
      <c r="G18" s="279" t="s">
        <v>109</v>
      </c>
      <c r="H18" s="279">
        <v>60</v>
      </c>
      <c r="I18" s="318" t="s">
        <v>248</v>
      </c>
      <c r="J18" s="279">
        <v>2</v>
      </c>
      <c r="K18" s="289">
        <v>1</v>
      </c>
      <c r="L18" s="288">
        <f t="shared" si="0"/>
        <v>6</v>
      </c>
      <c r="M18" s="282" t="str">
        <f t="shared" si="4"/>
        <v>AZT (300) - 60 tab</v>
      </c>
      <c r="N18" s="283"/>
      <c r="O18" s="284"/>
      <c r="P18" s="285" t="str">
        <f>IFERROR(VLOOKUP(ROWS($C$14:$C18),$C$14:$E$34,COLUMNS($C$14:$E$14),0),0)</f>
        <v>DRV</v>
      </c>
      <c r="Q18" s="286">
        <f t="shared" si="5"/>
        <v>0</v>
      </c>
      <c r="R18" t="str">
        <f t="shared" si="1"/>
        <v>&lt;- Ensure each molecule totals 100%</v>
      </c>
      <c r="S18" s="81"/>
      <c r="AC18">
        <f t="shared" si="2"/>
        <v>0</v>
      </c>
    </row>
    <row r="19" spans="1:29" ht="15" x14ac:dyDescent="0.25">
      <c r="A19" s="275"/>
      <c r="B19" s="276"/>
      <c r="C19" s="277">
        <f t="shared" si="3"/>
        <v>5</v>
      </c>
      <c r="D19" s="278" t="str">
        <f>IF(COUNTIF($E19:$E$34,E19)&gt;1,"X","")</f>
        <v>X</v>
      </c>
      <c r="E19" s="288" t="s">
        <v>18</v>
      </c>
      <c r="F19" s="288">
        <v>300</v>
      </c>
      <c r="G19" s="288" t="s">
        <v>109</v>
      </c>
      <c r="H19" s="288">
        <v>120</v>
      </c>
      <c r="I19" s="318" t="s">
        <v>248</v>
      </c>
      <c r="J19" s="288">
        <v>4</v>
      </c>
      <c r="K19" s="314"/>
      <c r="L19" s="288">
        <f t="shared" si="0"/>
        <v>11</v>
      </c>
      <c r="M19" s="282" t="str">
        <f t="shared" si="4"/>
        <v>DRV (300) - 120 tab</v>
      </c>
      <c r="N19" s="283"/>
      <c r="O19" s="284"/>
      <c r="P19" s="285" t="str">
        <f>IFERROR(VLOOKUP(ROWS($C$14:$C19),$C$14:$E$34,COLUMNS($C$14:$E$14),0),0)</f>
        <v>DTG</v>
      </c>
      <c r="Q19" s="286">
        <f t="shared" si="5"/>
        <v>1</v>
      </c>
      <c r="R19" t="str">
        <f t="shared" si="1"/>
        <v/>
      </c>
      <c r="S19" s="242" t="s">
        <v>256</v>
      </c>
      <c r="AC19">
        <f t="shared" si="2"/>
        <v>0</v>
      </c>
    </row>
    <row r="20" spans="1:29" ht="15.75" customHeight="1" thickBot="1" x14ac:dyDescent="0.3">
      <c r="A20" s="275"/>
      <c r="B20" s="276"/>
      <c r="C20" s="277">
        <f t="shared" si="3"/>
        <v>5</v>
      </c>
      <c r="D20" s="278" t="str">
        <f>IF(COUNTIF($E20:$E$34,E20)&gt;1,"X","")</f>
        <v/>
      </c>
      <c r="E20" s="288" t="s">
        <v>18</v>
      </c>
      <c r="F20" s="288">
        <v>600</v>
      </c>
      <c r="G20" s="288" t="s">
        <v>109</v>
      </c>
      <c r="H20" s="288">
        <v>60</v>
      </c>
      <c r="I20" s="318" t="s">
        <v>248</v>
      </c>
      <c r="J20" s="321">
        <v>2</v>
      </c>
      <c r="K20" s="315"/>
      <c r="L20" s="281">
        <f t="shared" si="0"/>
        <v>12</v>
      </c>
      <c r="M20" s="282" t="str">
        <f t="shared" si="4"/>
        <v>DRV (600) - 60 tab</v>
      </c>
      <c r="N20" s="283"/>
      <c r="O20" s="354" t="str">
        <f>IF(SUM(K19:K20)=1,"","Error: Must add to 100%")</f>
        <v>Error: Must add to 100%</v>
      </c>
      <c r="P20" s="285" t="str">
        <f>IFERROR(VLOOKUP(ROWS($C$14:$C20),$C$14:$E$34,COLUMNS($C$14:$E$14),0),0)</f>
        <v>EFV</v>
      </c>
      <c r="Q20" s="286">
        <f t="shared" si="5"/>
        <v>1</v>
      </c>
      <c r="R20" t="str">
        <f t="shared" si="1"/>
        <v/>
      </c>
      <c r="AC20">
        <f t="shared" si="2"/>
        <v>0</v>
      </c>
    </row>
    <row r="21" spans="1:29" ht="15" x14ac:dyDescent="0.25">
      <c r="A21" s="275"/>
      <c r="B21" s="323" t="s">
        <v>304</v>
      </c>
      <c r="C21" s="277">
        <f t="shared" si="3"/>
        <v>6</v>
      </c>
      <c r="D21" s="278" t="str">
        <f>IF(COUNTIF($E21:$E$34,E21)&gt;1,"X","")</f>
        <v/>
      </c>
      <c r="E21" s="288" t="s">
        <v>254</v>
      </c>
      <c r="F21" s="279">
        <v>50</v>
      </c>
      <c r="G21" s="279" t="s">
        <v>109</v>
      </c>
      <c r="H21" s="279">
        <v>30</v>
      </c>
      <c r="I21" s="318" t="s">
        <v>248</v>
      </c>
      <c r="J21" s="279">
        <v>1</v>
      </c>
      <c r="K21" s="289">
        <v>1</v>
      </c>
      <c r="L21" s="281">
        <f t="shared" si="0"/>
        <v>13</v>
      </c>
      <c r="M21" s="282" t="str">
        <f t="shared" si="4"/>
        <v>DTG (50) - 30 tab</v>
      </c>
      <c r="N21" s="283"/>
      <c r="O21" s="284"/>
      <c r="P21" s="285" t="str">
        <f>IFERROR(VLOOKUP(ROWS($C$14:$C21),$C$14:$E$34,COLUMNS($C$14:$E$14),0),0)</f>
        <v>ETV</v>
      </c>
      <c r="Q21" s="286">
        <f t="shared" si="5"/>
        <v>0</v>
      </c>
      <c r="R21" t="str">
        <f t="shared" si="1"/>
        <v>&lt;- Ensure each molecule totals 100%</v>
      </c>
      <c r="S21" s="81"/>
      <c r="AC21">
        <f t="shared" si="2"/>
        <v>0</v>
      </c>
    </row>
    <row r="22" spans="1:29" ht="15" x14ac:dyDescent="0.25">
      <c r="A22" s="275"/>
      <c r="C22" s="277">
        <f t="shared" si="3"/>
        <v>7</v>
      </c>
      <c r="D22" s="278" t="str">
        <f>IF(COUNTIF($E22:$E$34,E22)&gt;1,"X","")</f>
        <v/>
      </c>
      <c r="E22" s="279" t="s">
        <v>16</v>
      </c>
      <c r="F22" s="279">
        <v>600</v>
      </c>
      <c r="G22" s="279" t="s">
        <v>109</v>
      </c>
      <c r="H22" s="288">
        <v>30</v>
      </c>
      <c r="I22" s="318" t="s">
        <v>248</v>
      </c>
      <c r="J22" s="321">
        <v>1</v>
      </c>
      <c r="K22" s="287">
        <v>1</v>
      </c>
      <c r="L22" s="281">
        <f t="shared" si="0"/>
        <v>14</v>
      </c>
      <c r="M22" s="282" t="str">
        <f t="shared" si="4"/>
        <v>EFV (600) - 30 tab</v>
      </c>
      <c r="N22" s="283"/>
      <c r="O22" s="284"/>
      <c r="P22" s="285" t="str">
        <f>IFERROR(VLOOKUP(ROWS($C$14:$C22),$C$14:$E$34,COLUMNS($C$14:$E$14),0),0)</f>
        <v>FTC</v>
      </c>
      <c r="Q22" s="286">
        <f t="shared" si="5"/>
        <v>1</v>
      </c>
      <c r="R22" t="str">
        <f t="shared" si="1"/>
        <v/>
      </c>
      <c r="AC22">
        <f t="shared" si="2"/>
        <v>0</v>
      </c>
    </row>
    <row r="23" spans="1:29" ht="15.75" thickBot="1" x14ac:dyDescent="0.3">
      <c r="A23" s="275"/>
      <c r="C23" s="277">
        <f t="shared" si="3"/>
        <v>9</v>
      </c>
      <c r="D23" s="278" t="str">
        <f>IF(COUNTIF($E23:$E$34,E23)&gt;1,"X","")</f>
        <v/>
      </c>
      <c r="E23" s="279" t="s">
        <v>12</v>
      </c>
      <c r="F23" s="279">
        <v>200</v>
      </c>
      <c r="G23" s="279" t="s">
        <v>109</v>
      </c>
      <c r="H23" s="288">
        <v>30</v>
      </c>
      <c r="I23" s="318" t="s">
        <v>248</v>
      </c>
      <c r="J23" s="321">
        <v>1</v>
      </c>
      <c r="K23" s="287">
        <v>1</v>
      </c>
      <c r="L23" s="281">
        <f t="shared" si="0"/>
        <v>17</v>
      </c>
      <c r="M23" s="282" t="str">
        <f t="shared" si="4"/>
        <v>FTC (200) - 30 tab</v>
      </c>
      <c r="N23" s="283"/>
      <c r="O23" s="284"/>
      <c r="P23" s="285" t="str">
        <f>IFERROR(VLOOKUP(ROWS($C$14:$C23),$C$14:$E$34,COLUMNS($C$14:$E$14),0),0)</f>
        <v>LPV/r</v>
      </c>
      <c r="Q23" s="286">
        <f t="shared" si="5"/>
        <v>1</v>
      </c>
      <c r="R23" t="str">
        <f t="shared" si="1"/>
        <v/>
      </c>
      <c r="AC23">
        <f t="shared" si="2"/>
        <v>0</v>
      </c>
    </row>
    <row r="24" spans="1:29" ht="15" x14ac:dyDescent="0.25">
      <c r="A24" s="275"/>
      <c r="B24" s="275"/>
      <c r="C24" s="277">
        <f t="shared" si="3"/>
        <v>8</v>
      </c>
      <c r="D24" s="278" t="str">
        <f>IF(COUNTIF($E24:$E$34,E24)&gt;1,"X","")</f>
        <v>X</v>
      </c>
      <c r="E24" s="279" t="s">
        <v>241</v>
      </c>
      <c r="F24" s="279">
        <v>100</v>
      </c>
      <c r="G24" s="279" t="s">
        <v>109</v>
      </c>
      <c r="H24" s="279">
        <v>120</v>
      </c>
      <c r="I24" s="318" t="s">
        <v>249</v>
      </c>
      <c r="J24" s="279">
        <v>4</v>
      </c>
      <c r="K24" s="314"/>
      <c r="L24" s="288">
        <f t="shared" si="0"/>
        <v>15</v>
      </c>
      <c r="M24" s="282" t="str">
        <f t="shared" si="4"/>
        <v>ETV (100) - 120 tab</v>
      </c>
      <c r="N24" s="283"/>
      <c r="O24" s="354" t="str">
        <f>IF(SUM(K24:K25)=1,"","Error: Must add to 100%")</f>
        <v>Error: Must add to 100%</v>
      </c>
      <c r="P24" s="285" t="str">
        <f>IFERROR(VLOOKUP(ROWS($C$14:$C24),$C$14:$E$34,COLUMNS($C$14:$E$14),0),0)</f>
        <v>NVP</v>
      </c>
      <c r="Q24" s="286">
        <f t="shared" si="5"/>
        <v>1</v>
      </c>
      <c r="R24" t="str">
        <f t="shared" si="1"/>
        <v/>
      </c>
      <c r="S24" s="81"/>
      <c r="AC24">
        <f t="shared" si="2"/>
        <v>0</v>
      </c>
    </row>
    <row r="25" spans="1:29" ht="15.75" thickBot="1" x14ac:dyDescent="0.3">
      <c r="A25" s="275"/>
      <c r="B25" s="276"/>
      <c r="C25" s="277">
        <f t="shared" si="3"/>
        <v>8</v>
      </c>
      <c r="D25" s="278" t="str">
        <f>IF(COUNTIF($E25:$E$34,E25)&gt;1,"X","")</f>
        <v/>
      </c>
      <c r="E25" s="288" t="s">
        <v>241</v>
      </c>
      <c r="F25" s="288">
        <v>200</v>
      </c>
      <c r="G25" s="288" t="s">
        <v>109</v>
      </c>
      <c r="H25" s="288">
        <v>60</v>
      </c>
      <c r="I25" s="318" t="s">
        <v>249</v>
      </c>
      <c r="J25" s="280">
        <v>2</v>
      </c>
      <c r="K25" s="315"/>
      <c r="L25" s="281">
        <f t="shared" si="0"/>
        <v>16</v>
      </c>
      <c r="M25" s="282" t="str">
        <f t="shared" si="4"/>
        <v>ETV (200) - 60 tab</v>
      </c>
      <c r="N25" s="283"/>
      <c r="O25" s="284"/>
      <c r="P25" s="285" t="str">
        <f>IFERROR(VLOOKUP(ROWS($C$14:$C25),$C$14:$E$34,COLUMNS($C$14:$E$14),0),0)</f>
        <v>RAL</v>
      </c>
      <c r="Q25" s="286">
        <f t="shared" si="5"/>
        <v>1</v>
      </c>
      <c r="R25" t="str">
        <f t="shared" si="1"/>
        <v/>
      </c>
      <c r="AC25">
        <f t="shared" si="2"/>
        <v>0</v>
      </c>
    </row>
    <row r="26" spans="1:29" ht="15" x14ac:dyDescent="0.25">
      <c r="A26" s="275"/>
      <c r="B26" s="276"/>
      <c r="C26" s="277">
        <f t="shared" si="3"/>
        <v>10</v>
      </c>
      <c r="D26" s="278" t="str">
        <f>IF(COUNTIF($E26:$E$34,E26)&gt;1,"X","")</f>
        <v/>
      </c>
      <c r="E26" s="288" t="s">
        <v>14</v>
      </c>
      <c r="F26" s="288" t="s">
        <v>115</v>
      </c>
      <c r="G26" s="288" t="s">
        <v>109</v>
      </c>
      <c r="H26" s="288">
        <v>120</v>
      </c>
      <c r="I26" s="318" t="s">
        <v>248</v>
      </c>
      <c r="J26" s="279">
        <v>4</v>
      </c>
      <c r="K26" s="289">
        <v>1</v>
      </c>
      <c r="L26" s="288">
        <f t="shared" si="0"/>
        <v>18</v>
      </c>
      <c r="M26" s="282" t="str">
        <f t="shared" si="4"/>
        <v>LPV/r (200/50) - 120 tab</v>
      </c>
      <c r="N26" s="283"/>
      <c r="O26" s="284"/>
      <c r="P26" s="285" t="str">
        <f>IFERROR(VLOOKUP(ROWS($C$14:$C26),$C$14:$E$34,COLUMNS($C$14:$E$14),0),0)</f>
        <v>RTV</v>
      </c>
      <c r="Q26" s="286">
        <f t="shared" si="5"/>
        <v>1</v>
      </c>
      <c r="R26" t="str">
        <f t="shared" si="1"/>
        <v/>
      </c>
      <c r="S26" s="330" t="s">
        <v>261</v>
      </c>
      <c r="AC26">
        <f t="shared" si="2"/>
        <v>0</v>
      </c>
    </row>
    <row r="27" spans="1:29" ht="15" x14ac:dyDescent="0.25">
      <c r="A27" s="275"/>
      <c r="B27" s="276"/>
      <c r="C27" s="277">
        <f t="shared" si="3"/>
        <v>11</v>
      </c>
      <c r="D27" s="278" t="str">
        <f>IF(COUNTIF($E27:$E$34,E27)&gt;1,"X","")</f>
        <v/>
      </c>
      <c r="E27" s="288" t="s">
        <v>17</v>
      </c>
      <c r="F27" s="288">
        <v>200</v>
      </c>
      <c r="G27" s="288" t="s">
        <v>109</v>
      </c>
      <c r="H27" s="288">
        <v>60</v>
      </c>
      <c r="I27" s="318" t="s">
        <v>248</v>
      </c>
      <c r="J27" s="288">
        <v>2</v>
      </c>
      <c r="K27" s="289">
        <v>1</v>
      </c>
      <c r="L27" s="288">
        <f t="shared" si="0"/>
        <v>19</v>
      </c>
      <c r="M27" s="282" t="str">
        <f t="shared" si="4"/>
        <v>NVP (200) - 60 tab</v>
      </c>
      <c r="N27" s="283"/>
      <c r="O27" s="284"/>
      <c r="P27" s="285" t="str">
        <f>IFERROR(VLOOKUP(ROWS($C$14:$C27),$C$14:$E$34,COLUMNS($C$14:$E$14),0),0)</f>
        <v>SQV</v>
      </c>
      <c r="Q27" s="286">
        <f t="shared" si="5"/>
        <v>1</v>
      </c>
      <c r="R27" t="str">
        <f t="shared" si="1"/>
        <v/>
      </c>
      <c r="AC27">
        <f t="shared" si="2"/>
        <v>0</v>
      </c>
    </row>
    <row r="28" spans="1:29" ht="15" thickBot="1" x14ac:dyDescent="0.35">
      <c r="A28" s="275"/>
      <c r="B28" s="276"/>
      <c r="C28" s="277">
        <f t="shared" si="3"/>
        <v>12</v>
      </c>
      <c r="D28" s="278" t="str">
        <f>IF(COUNTIF($E28:$E$34,E28)&gt;1,"X","")</f>
        <v/>
      </c>
      <c r="E28" s="288" t="s">
        <v>243</v>
      </c>
      <c r="F28" s="288">
        <v>400</v>
      </c>
      <c r="G28" s="288" t="s">
        <v>109</v>
      </c>
      <c r="H28" s="288">
        <v>60</v>
      </c>
      <c r="I28" s="318" t="s">
        <v>248</v>
      </c>
      <c r="J28" s="288">
        <v>2</v>
      </c>
      <c r="K28" s="289">
        <v>1</v>
      </c>
      <c r="L28" s="288">
        <f t="shared" si="0"/>
        <v>20</v>
      </c>
      <c r="M28" s="282" t="str">
        <f t="shared" si="4"/>
        <v>RAL (400) - 60 tab</v>
      </c>
      <c r="N28" s="283"/>
      <c r="O28" s="284"/>
      <c r="P28" s="285" t="str">
        <f>IFERROR(VLOOKUP(ROWS($C$14:$C28),$C$14:$E$34,COLUMNS($C$14:$E$14),0),0)</f>
        <v>TDF</v>
      </c>
      <c r="Q28" s="286">
        <f t="shared" si="5"/>
        <v>1</v>
      </c>
      <c r="R28" t="str">
        <f t="shared" si="1"/>
        <v/>
      </c>
      <c r="AC28">
        <f t="shared" si="2"/>
        <v>0</v>
      </c>
    </row>
    <row r="29" spans="1:29" ht="15" thickBot="1" x14ac:dyDescent="0.35">
      <c r="A29" s="275"/>
      <c r="B29" s="276"/>
      <c r="C29" s="277">
        <f t="shared" si="3"/>
        <v>13</v>
      </c>
      <c r="D29" s="278" t="str">
        <f>IF(COUNTIF($E29:$E$34,E29)&gt;1,"X","")</f>
        <v/>
      </c>
      <c r="E29" s="288" t="s">
        <v>242</v>
      </c>
      <c r="F29" s="288">
        <v>100</v>
      </c>
      <c r="G29" s="288" t="s">
        <v>109</v>
      </c>
      <c r="H29" s="340"/>
      <c r="I29" s="318" t="s">
        <v>248</v>
      </c>
      <c r="J29" s="279">
        <v>1</v>
      </c>
      <c r="K29" s="289">
        <v>1</v>
      </c>
      <c r="L29" s="288">
        <f t="shared" si="0"/>
        <v>21</v>
      </c>
      <c r="M29" s="282" t="str">
        <f t="shared" si="4"/>
        <v>RTV (100) -  tab</v>
      </c>
      <c r="N29" s="283"/>
      <c r="O29" s="284"/>
      <c r="P29" s="334" t="str">
        <f>IFERROR(VLOOKUP(ROWS($C$14:$C29),$C$14:$E$34,COLUMNS($C$14:$E$14),0),0)</f>
        <v>x-</v>
      </c>
      <c r="Q29" s="286">
        <f t="shared" si="5"/>
        <v>1</v>
      </c>
      <c r="R29" t="str">
        <f t="shared" si="1"/>
        <v/>
      </c>
      <c r="AC29">
        <f t="shared" si="2"/>
        <v>0</v>
      </c>
    </row>
    <row r="30" spans="1:29" x14ac:dyDescent="0.3">
      <c r="A30" s="275"/>
      <c r="B30" s="276"/>
      <c r="C30" s="277">
        <f t="shared" si="3"/>
        <v>14</v>
      </c>
      <c r="D30" s="278" t="str">
        <f>IF(COUNTIF($E30:$E$34,E30)&gt;1,"X","")</f>
        <v/>
      </c>
      <c r="E30" s="288" t="s">
        <v>259</v>
      </c>
      <c r="F30" s="288">
        <v>200</v>
      </c>
      <c r="G30" s="288" t="s">
        <v>112</v>
      </c>
      <c r="H30" s="288">
        <v>270</v>
      </c>
      <c r="I30" s="318" t="s">
        <v>249</v>
      </c>
      <c r="J30" s="279">
        <v>4</v>
      </c>
      <c r="K30" s="289">
        <v>1</v>
      </c>
      <c r="L30" s="288">
        <f t="shared" si="0"/>
        <v>22</v>
      </c>
      <c r="M30" s="282" t="str">
        <f t="shared" si="4"/>
        <v>SQV (200) - 270 caps</v>
      </c>
      <c r="N30" s="283"/>
      <c r="O30" s="284"/>
      <c r="P30" s="334" t="str">
        <f>IFERROR(VLOOKUP(ROWS($C$14:$C30),$C$14:$E$34,COLUMNS($C$14:$E$14),0),0)</f>
        <v>x--</v>
      </c>
      <c r="Q30" s="286">
        <f t="shared" si="5"/>
        <v>1</v>
      </c>
      <c r="R30" t="str">
        <f t="shared" si="1"/>
        <v/>
      </c>
      <c r="S30" s="242" t="s">
        <v>260</v>
      </c>
      <c r="AC30">
        <f t="shared" si="2"/>
        <v>0</v>
      </c>
    </row>
    <row r="31" spans="1:29" x14ac:dyDescent="0.3">
      <c r="A31" s="275"/>
      <c r="B31" s="276"/>
      <c r="C31" s="277">
        <f t="shared" si="3"/>
        <v>15</v>
      </c>
      <c r="D31" s="278" t="str">
        <f>IF(COUNTIF($E31:$E$34,E31)&gt;1,"X","")</f>
        <v/>
      </c>
      <c r="E31" s="288" t="s">
        <v>9</v>
      </c>
      <c r="F31" s="288">
        <v>300</v>
      </c>
      <c r="G31" s="288" t="s">
        <v>109</v>
      </c>
      <c r="H31" s="288">
        <v>30</v>
      </c>
      <c r="I31" s="318" t="s">
        <v>248</v>
      </c>
      <c r="J31" s="288">
        <v>1</v>
      </c>
      <c r="K31" s="289">
        <v>1</v>
      </c>
      <c r="L31" s="288">
        <f t="shared" si="0"/>
        <v>23</v>
      </c>
      <c r="M31" s="282" t="str">
        <f t="shared" si="4"/>
        <v>TDF (300) - 30 tab</v>
      </c>
      <c r="N31" s="283"/>
      <c r="O31" s="284"/>
      <c r="P31" s="334" t="str">
        <f>IFERROR(VLOOKUP(ROWS($C$14:$C31),$C$14:$E$34,COLUMNS($C$14:$E$14),0),0)</f>
        <v>z--blank--</v>
      </c>
      <c r="Q31" s="286">
        <f t="shared" si="5"/>
        <v>1</v>
      </c>
      <c r="R31" t="str">
        <f t="shared" si="1"/>
        <v/>
      </c>
      <c r="AC31">
        <f t="shared" si="2"/>
        <v>0</v>
      </c>
    </row>
    <row r="32" spans="1:29" ht="3.75" customHeight="1" x14ac:dyDescent="0.3">
      <c r="A32" s="275"/>
      <c r="B32" s="276"/>
      <c r="C32" s="277">
        <f t="shared" si="3"/>
        <v>18</v>
      </c>
      <c r="D32" s="278" t="str">
        <f>IF(COUNTIF($E32:$E$34,E32)&gt;1,"X","")</f>
        <v/>
      </c>
      <c r="E32" s="335" t="s">
        <v>274</v>
      </c>
      <c r="F32" s="325"/>
      <c r="G32" s="325"/>
      <c r="H32" s="325"/>
      <c r="I32" s="326"/>
      <c r="J32" s="325"/>
      <c r="K32" s="336">
        <v>1</v>
      </c>
      <c r="L32" s="288">
        <f t="shared" si="0"/>
        <v>34</v>
      </c>
      <c r="M32" s="282" t="str">
        <f t="shared" si="4"/>
        <v xml:space="preserve">z--blank-- () -  </v>
      </c>
      <c r="N32" s="283"/>
      <c r="O32" s="284"/>
      <c r="P32" s="285">
        <f>IFERROR(VLOOKUP(ROWS($C$14:$C32),$C$14:$E$34,COLUMNS($C$14:$E$14),0),0)</f>
        <v>0</v>
      </c>
      <c r="Q32" s="286">
        <f t="shared" si="5"/>
        <v>0</v>
      </c>
      <c r="R32" t="str">
        <f t="shared" si="1"/>
        <v/>
      </c>
      <c r="AC32">
        <f t="shared" si="2"/>
        <v>0</v>
      </c>
    </row>
    <row r="33" spans="1:29" x14ac:dyDescent="0.3">
      <c r="A33" s="267"/>
      <c r="B33" s="276"/>
      <c r="C33" s="277">
        <f t="shared" si="3"/>
        <v>17</v>
      </c>
      <c r="D33" s="278" t="str">
        <f>IF(COUNTIF($E33:$E$34,E33)&gt;1,"X","")</f>
        <v/>
      </c>
      <c r="E33" s="335" t="s">
        <v>270</v>
      </c>
      <c r="F33" s="333" t="s">
        <v>262</v>
      </c>
      <c r="G33" s="325" t="s">
        <v>109</v>
      </c>
      <c r="H33" s="325">
        <v>60</v>
      </c>
      <c r="I33" s="318" t="s">
        <v>246</v>
      </c>
      <c r="J33" s="326">
        <v>1</v>
      </c>
      <c r="K33" s="336">
        <v>1</v>
      </c>
      <c r="L33" s="288">
        <f t="shared" si="0"/>
        <v>30</v>
      </c>
      <c r="M33" s="282" t="str">
        <f t="shared" si="4"/>
        <v>x-- ( DRV/r 400/50) - 60 tab</v>
      </c>
      <c r="N33" s="283"/>
      <c r="O33" s="216"/>
      <c r="P33" s="285">
        <f>IFERROR(VLOOKUP(ROWS($C$14:$C33),$C$14:$E$34,COLUMNS($C$14:$E$14),0),0)</f>
        <v>0</v>
      </c>
      <c r="Q33" s="286">
        <f t="shared" si="5"/>
        <v>0</v>
      </c>
      <c r="R33" t="str">
        <f t="shared" si="1"/>
        <v/>
      </c>
      <c r="AC33">
        <f t="shared" si="2"/>
        <v>0</v>
      </c>
    </row>
    <row r="34" spans="1:29" x14ac:dyDescent="0.3">
      <c r="A34" s="267"/>
      <c r="B34" s="276"/>
      <c r="C34" s="277">
        <f t="shared" si="3"/>
        <v>16</v>
      </c>
      <c r="D34" s="278" t="str">
        <f>IF(COUNTIF($E34:$E$34,E34)&gt;1,"X","")</f>
        <v/>
      </c>
      <c r="E34" s="335" t="s">
        <v>271</v>
      </c>
      <c r="F34" s="325" t="s">
        <v>258</v>
      </c>
      <c r="G34" s="325"/>
      <c r="H34" s="325"/>
      <c r="I34" s="318" t="s">
        <v>246</v>
      </c>
      <c r="J34" s="326"/>
      <c r="K34" s="336">
        <v>1</v>
      </c>
      <c r="L34" s="288">
        <f t="shared" ref="L34:L48" si="6">COUNTIFS($M$14:$M$64,"&lt;="&amp;M34,$M$14:$M$64,"&lt;&gt;0")</f>
        <v>31</v>
      </c>
      <c r="M34" s="282" t="str">
        <f t="shared" ref="M34:M48" si="7">IF(ISBLANK(E34),0,E34&amp;" ("&amp;F34&amp;") - "&amp;H34&amp;" "&amp;G34)</f>
        <v xml:space="preserve">x- (TAF) -  </v>
      </c>
      <c r="N34" s="283"/>
      <c r="O34" s="284"/>
      <c r="P34" s="285">
        <f>IFERROR(VLOOKUP(ROWS($C$14:$C34),$C$14:$E$34,COLUMNS($C$14:$E$14),0),0)</f>
        <v>0</v>
      </c>
      <c r="Q34" s="286">
        <f t="shared" ref="Q34" si="8">SUMIF($E$14:$E$34,$P34,$K$14:$K$34)</f>
        <v>0</v>
      </c>
      <c r="R34" t="str">
        <f t="shared" si="1"/>
        <v/>
      </c>
      <c r="AC34">
        <f t="shared" si="2"/>
        <v>0</v>
      </c>
    </row>
    <row r="35" spans="1:29" ht="18" x14ac:dyDescent="0.35">
      <c r="A35" s="267"/>
      <c r="B35" s="268"/>
      <c r="C35" s="293"/>
      <c r="D35" s="294" t="str">
        <f>IF(COUNTIF($E35:$E$48,E35)&gt;1,"X","")</f>
        <v/>
      </c>
      <c r="E35" s="290" t="s">
        <v>155</v>
      </c>
      <c r="F35" s="290"/>
      <c r="G35" s="290"/>
      <c r="H35" s="290"/>
      <c r="I35" s="319"/>
      <c r="J35" s="290"/>
      <c r="K35" s="290"/>
      <c r="L35" s="291"/>
      <c r="M35" s="271"/>
      <c r="N35" s="283"/>
      <c r="O35" s="284"/>
      <c r="P35" s="292"/>
      <c r="Q35" s="274"/>
    </row>
    <row r="36" spans="1:29" x14ac:dyDescent="0.3">
      <c r="A36" s="267"/>
      <c r="B36" s="268"/>
      <c r="C36" s="277">
        <f>COUNTIFS($E$36:$E$48,"&lt;="&amp;E36,$E$36:$E$48,"&lt;&gt;0",$D$36:$D$48,"&lt;&gt;"&amp;"X")</f>
        <v>2</v>
      </c>
      <c r="D36" s="294" t="str">
        <f>IF(COUNTIF($E36:$E$48,E36)&gt;1,"X","")</f>
        <v/>
      </c>
      <c r="E36" s="279" t="s">
        <v>98</v>
      </c>
      <c r="F36" s="295" t="s">
        <v>110</v>
      </c>
      <c r="G36" s="279" t="s">
        <v>109</v>
      </c>
      <c r="H36" s="279">
        <v>60</v>
      </c>
      <c r="I36" s="318" t="s">
        <v>248</v>
      </c>
      <c r="J36" s="279">
        <v>2</v>
      </c>
      <c r="K36" s="289">
        <v>1</v>
      </c>
      <c r="L36" s="288">
        <f t="shared" si="6"/>
        <v>7</v>
      </c>
      <c r="M36" s="282" t="str">
        <f t="shared" si="7"/>
        <v>AZT+3TC (300/150) - 60 tab</v>
      </c>
      <c r="N36" s="283"/>
      <c r="O36" s="284"/>
      <c r="P36" s="285" t="str">
        <f>IFERROR(VLOOKUP(ROWS($C$36:$C36),$C$36:$E$48,COLUMNS($C$34:$E$36),0),0)</f>
        <v>ABC+3TC</v>
      </c>
      <c r="Q36" s="286">
        <f>SUMIF($E$36:$E$48,$P36,$K$36:$K$48)</f>
        <v>1</v>
      </c>
      <c r="R36" t="str">
        <f>IF(AND(Q36&lt;&gt;1,P36&lt;&gt;0),"&lt;- Ensure each molecule totals 100%","")</f>
        <v/>
      </c>
      <c r="AC36">
        <f>IF(OR(Q36=100%,Q36=0),0,1)</f>
        <v>0</v>
      </c>
    </row>
    <row r="37" spans="1:29" x14ac:dyDescent="0.3">
      <c r="A37" s="267"/>
      <c r="B37" s="268"/>
      <c r="C37" s="277">
        <f t="shared" ref="C37:C48" si="9">COUNTIFS($E$36:$E$48,"&lt;="&amp;E37,$E$36:$E$48,"&lt;&gt;0",$D$36:$D$48,"&lt;&gt;"&amp;"X")</f>
        <v>1</v>
      </c>
      <c r="D37" s="294" t="str">
        <f>IF(COUNTIF($E37:$E$48,E37)&gt;1,"X","")</f>
        <v/>
      </c>
      <c r="E37" s="279" t="s">
        <v>99</v>
      </c>
      <c r="F37" s="295" t="s">
        <v>198</v>
      </c>
      <c r="G37" s="279" t="s">
        <v>109</v>
      </c>
      <c r="H37" s="279">
        <v>30</v>
      </c>
      <c r="I37" s="318" t="s">
        <v>248</v>
      </c>
      <c r="J37" s="279">
        <v>1</v>
      </c>
      <c r="K37" s="289">
        <v>1</v>
      </c>
      <c r="L37" s="288">
        <f t="shared" si="6"/>
        <v>4</v>
      </c>
      <c r="M37" s="282" t="str">
        <f t="shared" si="7"/>
        <v>ABC+3TC (600/300) - 30 tab</v>
      </c>
      <c r="N37" s="283"/>
      <c r="O37" s="284"/>
      <c r="P37" s="285" t="str">
        <f>IFERROR(VLOOKUP(ROWS($C$36:$C37),$C$36:$E$48,COLUMNS($C$34:$E$36),0),0)</f>
        <v>AZT+3TC</v>
      </c>
      <c r="Q37" s="286">
        <f t="shared" ref="Q37:Q41" si="10">SUMIF($E$36:$E$48,$P37,$K$36:$K$48)</f>
        <v>1</v>
      </c>
      <c r="R37" t="str">
        <f t="shared" ref="R37:R48" si="11">IF(AND(Q37&lt;&gt;1,P37&lt;&gt;0),"&lt;- Ensure each molecule totals 100%","")</f>
        <v/>
      </c>
      <c r="AC37">
        <f t="shared" ref="AC37:AC64" si="12">IF(OR(Q37=100%,Q37=0),0,1)</f>
        <v>0</v>
      </c>
    </row>
    <row r="38" spans="1:29" x14ac:dyDescent="0.3">
      <c r="A38" s="267"/>
      <c r="B38" s="268"/>
      <c r="C38" s="277">
        <f t="shared" si="9"/>
        <v>4</v>
      </c>
      <c r="D38" s="294" t="str">
        <f>IF(COUNTIF($E38:$E$48,E38)&gt;1,"X","")</f>
        <v/>
      </c>
      <c r="E38" s="279" t="s">
        <v>102</v>
      </c>
      <c r="F38" s="279" t="s">
        <v>116</v>
      </c>
      <c r="G38" s="279" t="s">
        <v>109</v>
      </c>
      <c r="H38" s="279">
        <v>30</v>
      </c>
      <c r="I38" s="318" t="s">
        <v>248</v>
      </c>
      <c r="J38" s="279">
        <v>1</v>
      </c>
      <c r="K38" s="289">
        <v>1</v>
      </c>
      <c r="L38" s="288">
        <f t="shared" si="6"/>
        <v>28</v>
      </c>
      <c r="M38" s="282" t="str">
        <f t="shared" si="7"/>
        <v>TDF+FTC (300/200) - 30 tab</v>
      </c>
      <c r="N38" s="283"/>
      <c r="O38" s="284"/>
      <c r="P38" s="285" t="str">
        <f>IFERROR(VLOOKUP(ROWS($C$36:$C38),$C$36:$E$48,COLUMNS($C$34:$E$36),0),0)</f>
        <v>TDF+3TC</v>
      </c>
      <c r="Q38" s="286">
        <f t="shared" si="10"/>
        <v>1</v>
      </c>
      <c r="R38" t="str">
        <f t="shared" si="11"/>
        <v/>
      </c>
      <c r="AC38">
        <f t="shared" si="12"/>
        <v>0</v>
      </c>
    </row>
    <row r="39" spans="1:29" x14ac:dyDescent="0.3">
      <c r="A39" s="267"/>
      <c r="B39" s="268"/>
      <c r="C39" s="277">
        <f t="shared" si="9"/>
        <v>3</v>
      </c>
      <c r="D39" s="294" t="str">
        <f>IF(COUNTIF($E39:$E$48,E39)&gt;1,"X","")</f>
        <v/>
      </c>
      <c r="E39" s="279" t="s">
        <v>101</v>
      </c>
      <c r="F39" s="296" t="s">
        <v>205</v>
      </c>
      <c r="G39" s="279" t="s">
        <v>109</v>
      </c>
      <c r="H39" s="279">
        <v>30</v>
      </c>
      <c r="I39" s="318" t="s">
        <v>248</v>
      </c>
      <c r="J39" s="279">
        <v>1</v>
      </c>
      <c r="K39" s="289">
        <v>1</v>
      </c>
      <c r="L39" s="288">
        <f t="shared" si="6"/>
        <v>24</v>
      </c>
      <c r="M39" s="282" t="str">
        <f t="shared" si="7"/>
        <v>TDF+3TC (300/300) - 30 tab</v>
      </c>
      <c r="N39" s="283"/>
      <c r="O39" s="284"/>
      <c r="P39" s="285" t="str">
        <f>IFERROR(VLOOKUP(ROWS($C$36:$C39),$C$36:$E$48,COLUMNS($C$34:$E$36),0),0)</f>
        <v>TDF+FTC</v>
      </c>
      <c r="Q39" s="286">
        <f t="shared" si="10"/>
        <v>1</v>
      </c>
      <c r="R39" t="str">
        <f t="shared" si="11"/>
        <v/>
      </c>
      <c r="AC39">
        <f t="shared" si="12"/>
        <v>0</v>
      </c>
    </row>
    <row r="40" spans="1:29" x14ac:dyDescent="0.3">
      <c r="A40" s="267"/>
      <c r="B40" s="268"/>
      <c r="C40" s="277">
        <f t="shared" si="9"/>
        <v>5</v>
      </c>
      <c r="D40" s="294" t="str">
        <f>IF(COUNTIF($E40:$E$48,E40)&gt;1,"X","")</f>
        <v/>
      </c>
      <c r="E40" s="335" t="s">
        <v>272</v>
      </c>
      <c r="F40" s="325" t="s">
        <v>269</v>
      </c>
      <c r="G40" s="328"/>
      <c r="H40" s="328"/>
      <c r="I40" s="318" t="s">
        <v>246</v>
      </c>
      <c r="J40" s="326"/>
      <c r="K40" s="329"/>
      <c r="L40" s="288">
        <f t="shared" si="6"/>
        <v>32</v>
      </c>
      <c r="M40" s="282" t="str">
        <f t="shared" si="7"/>
        <v xml:space="preserve">x---- (TAF+3TC) -  </v>
      </c>
      <c r="N40" s="283"/>
      <c r="O40" s="284"/>
      <c r="P40" s="334" t="str">
        <f>IFERROR(VLOOKUP(ROWS($C$36:$C40),$C$36:$E$48,COLUMNS($C$34:$E$36),0),0)</f>
        <v>x----</v>
      </c>
      <c r="Q40" s="286">
        <f t="shared" si="10"/>
        <v>0</v>
      </c>
      <c r="R40" t="str">
        <f t="shared" si="11"/>
        <v>&lt;- Ensure each molecule totals 100%</v>
      </c>
      <c r="S40" s="81"/>
      <c r="AC40">
        <f t="shared" si="12"/>
        <v>0</v>
      </c>
    </row>
    <row r="41" spans="1:29" ht="15" hidden="1" x14ac:dyDescent="0.25">
      <c r="A41" s="267"/>
      <c r="B41" s="268"/>
      <c r="C41" s="277">
        <f t="shared" si="9"/>
        <v>0</v>
      </c>
      <c r="D41" s="294" t="str">
        <f>IF(COUNTIF($E41:$E$48,E41)&gt;1,"X","")</f>
        <v/>
      </c>
      <c r="E41" s="279"/>
      <c r="F41" s="279"/>
      <c r="G41" s="279"/>
      <c r="H41" s="279"/>
      <c r="I41" s="320"/>
      <c r="J41" s="279"/>
      <c r="K41" s="289"/>
      <c r="L41" s="288">
        <f t="shared" si="6"/>
        <v>0</v>
      </c>
      <c r="M41" s="282">
        <f t="shared" si="7"/>
        <v>0</v>
      </c>
      <c r="N41" s="283"/>
      <c r="O41" s="284"/>
      <c r="P41" s="285">
        <f>IFERROR(VLOOKUP(ROWS($C$36:$C41),$C$36:$E$48,COLUMNS($C$34:$E$36),0),0)</f>
        <v>0</v>
      </c>
      <c r="Q41" s="286">
        <f t="shared" si="10"/>
        <v>0</v>
      </c>
      <c r="R41" t="str">
        <f t="shared" si="11"/>
        <v/>
      </c>
      <c r="AC41">
        <f t="shared" si="12"/>
        <v>0</v>
      </c>
    </row>
    <row r="42" spans="1:29" ht="15" hidden="1" x14ac:dyDescent="0.25">
      <c r="A42" s="267"/>
      <c r="B42" s="268"/>
      <c r="C42" s="277">
        <f t="shared" si="9"/>
        <v>0</v>
      </c>
      <c r="D42" s="294" t="str">
        <f>IF(COUNTIF($E42:$E$48,E42)&gt;1,"X","")</f>
        <v/>
      </c>
      <c r="E42" s="279"/>
      <c r="F42" s="279"/>
      <c r="G42" s="279"/>
      <c r="H42" s="279"/>
      <c r="I42" s="320"/>
      <c r="J42" s="279"/>
      <c r="K42" s="289"/>
      <c r="L42" s="288">
        <f t="shared" si="6"/>
        <v>0</v>
      </c>
      <c r="M42" s="282">
        <f t="shared" si="7"/>
        <v>0</v>
      </c>
      <c r="N42" s="283"/>
      <c r="O42" s="284"/>
      <c r="P42" s="285">
        <f>IFERROR(VLOOKUP(ROWS($C$36:$C42),$C$36:$E$48,COLUMNS($C$34:$E$36),0),0)</f>
        <v>0</v>
      </c>
      <c r="Q42" s="286">
        <f t="shared" ref="Q42:Q48" si="13">SUMIF($E$36:$E$48,$P42,$K$36:$K$48)</f>
        <v>0</v>
      </c>
      <c r="R42" t="str">
        <f t="shared" si="11"/>
        <v/>
      </c>
      <c r="AC42">
        <f t="shared" si="12"/>
        <v>0</v>
      </c>
    </row>
    <row r="43" spans="1:29" ht="15" hidden="1" x14ac:dyDescent="0.25">
      <c r="A43" s="267"/>
      <c r="B43" s="268"/>
      <c r="C43" s="277">
        <f t="shared" si="9"/>
        <v>0</v>
      </c>
      <c r="D43" s="294" t="str">
        <f>IF(COUNTIF($E43:$E$48,E43)&gt;1,"X","")</f>
        <v/>
      </c>
      <c r="E43" s="279"/>
      <c r="F43" s="279"/>
      <c r="G43" s="279"/>
      <c r="H43" s="279"/>
      <c r="I43" s="320"/>
      <c r="J43" s="279"/>
      <c r="K43" s="289"/>
      <c r="L43" s="288">
        <f t="shared" si="6"/>
        <v>0</v>
      </c>
      <c r="M43" s="282">
        <f t="shared" si="7"/>
        <v>0</v>
      </c>
      <c r="N43" s="283"/>
      <c r="O43" s="284"/>
      <c r="P43" s="285">
        <f>IFERROR(VLOOKUP(ROWS($C$36:$C43),$C$36:$E$48,COLUMNS($C$34:$E$36),0),0)</f>
        <v>0</v>
      </c>
      <c r="Q43" s="286">
        <f t="shared" si="13"/>
        <v>0</v>
      </c>
      <c r="R43" t="str">
        <f t="shared" si="11"/>
        <v/>
      </c>
      <c r="AC43">
        <f t="shared" si="12"/>
        <v>0</v>
      </c>
    </row>
    <row r="44" spans="1:29" ht="15" hidden="1" x14ac:dyDescent="0.25">
      <c r="A44" s="267"/>
      <c r="B44" s="268"/>
      <c r="C44" s="277">
        <f t="shared" si="9"/>
        <v>0</v>
      </c>
      <c r="D44" s="294" t="str">
        <f>IF(COUNTIF($E44:$E$48,E44)&gt;1,"X","")</f>
        <v/>
      </c>
      <c r="E44" s="279"/>
      <c r="F44" s="279"/>
      <c r="G44" s="279"/>
      <c r="H44" s="279"/>
      <c r="I44" s="320"/>
      <c r="J44" s="279"/>
      <c r="K44" s="289"/>
      <c r="L44" s="288">
        <f t="shared" si="6"/>
        <v>0</v>
      </c>
      <c r="M44" s="282">
        <f t="shared" si="7"/>
        <v>0</v>
      </c>
      <c r="N44" s="283"/>
      <c r="O44" s="284"/>
      <c r="P44" s="285">
        <f>IFERROR(VLOOKUP(ROWS($C$36:$C44),$C$36:$E$48,COLUMNS($C$34:$E$36),0),0)</f>
        <v>0</v>
      </c>
      <c r="Q44" s="286">
        <f t="shared" si="13"/>
        <v>0</v>
      </c>
      <c r="R44" t="str">
        <f t="shared" si="11"/>
        <v/>
      </c>
      <c r="AC44">
        <f t="shared" si="12"/>
        <v>0</v>
      </c>
    </row>
    <row r="45" spans="1:29" ht="15" hidden="1" x14ac:dyDescent="0.25">
      <c r="A45" s="267"/>
      <c r="B45" s="268"/>
      <c r="C45" s="277">
        <f t="shared" si="9"/>
        <v>0</v>
      </c>
      <c r="D45" s="294" t="str">
        <f>IF(COUNTIF($E45:$E$48,E45)&gt;1,"X","")</f>
        <v/>
      </c>
      <c r="E45" s="279"/>
      <c r="F45" s="279"/>
      <c r="G45" s="279"/>
      <c r="H45" s="279"/>
      <c r="I45" s="320"/>
      <c r="J45" s="279"/>
      <c r="K45" s="289"/>
      <c r="L45" s="288">
        <f t="shared" si="6"/>
        <v>0</v>
      </c>
      <c r="M45" s="282">
        <f t="shared" si="7"/>
        <v>0</v>
      </c>
      <c r="N45" s="283"/>
      <c r="O45" s="284"/>
      <c r="P45" s="285">
        <f>IFERROR(VLOOKUP(ROWS($C$36:$C45),$C$36:$E$48,COLUMNS($C$34:$E$36),0),0)</f>
        <v>0</v>
      </c>
      <c r="Q45" s="286">
        <f t="shared" si="13"/>
        <v>0</v>
      </c>
      <c r="R45" t="str">
        <f t="shared" si="11"/>
        <v/>
      </c>
      <c r="AC45">
        <f t="shared" si="12"/>
        <v>0</v>
      </c>
    </row>
    <row r="46" spans="1:29" ht="15" hidden="1" x14ac:dyDescent="0.25">
      <c r="A46" s="267"/>
      <c r="B46" s="268"/>
      <c r="C46" s="277">
        <f t="shared" si="9"/>
        <v>0</v>
      </c>
      <c r="D46" s="294" t="str">
        <f>IF(COUNTIF($E46:$E$48,E46)&gt;1,"X","")</f>
        <v/>
      </c>
      <c r="E46" s="279"/>
      <c r="F46" s="279"/>
      <c r="G46" s="279"/>
      <c r="H46" s="279"/>
      <c r="I46" s="320"/>
      <c r="J46" s="279"/>
      <c r="K46" s="289"/>
      <c r="L46" s="288">
        <f t="shared" si="6"/>
        <v>0</v>
      </c>
      <c r="M46" s="282">
        <f t="shared" si="7"/>
        <v>0</v>
      </c>
      <c r="N46" s="283"/>
      <c r="O46" s="284"/>
      <c r="P46" s="285">
        <f>IFERROR(VLOOKUP(ROWS($C$36:$C46),$C$36:$E$48,COLUMNS($C$34:$E$36),0),0)</f>
        <v>0</v>
      </c>
      <c r="Q46" s="286">
        <f t="shared" si="13"/>
        <v>0</v>
      </c>
      <c r="R46" t="str">
        <f t="shared" si="11"/>
        <v/>
      </c>
      <c r="AC46">
        <f t="shared" si="12"/>
        <v>0</v>
      </c>
    </row>
    <row r="47" spans="1:29" ht="15" hidden="1" x14ac:dyDescent="0.25">
      <c r="A47" s="267"/>
      <c r="B47" s="268"/>
      <c r="C47" s="277">
        <f t="shared" si="9"/>
        <v>0</v>
      </c>
      <c r="D47" s="294" t="str">
        <f>IF(COUNTIF($E47:$E$48,E47)&gt;1,"X","")</f>
        <v/>
      </c>
      <c r="E47" s="279"/>
      <c r="F47" s="279"/>
      <c r="G47" s="279"/>
      <c r="H47" s="279"/>
      <c r="I47" s="320"/>
      <c r="J47" s="279"/>
      <c r="K47" s="289"/>
      <c r="L47" s="288">
        <f t="shared" si="6"/>
        <v>0</v>
      </c>
      <c r="M47" s="282">
        <f t="shared" si="7"/>
        <v>0</v>
      </c>
      <c r="N47" s="283"/>
      <c r="O47" s="284"/>
      <c r="P47" s="285">
        <f>IFERROR(VLOOKUP(ROWS($C$36:$C47),$C$36:$E$48,COLUMNS($C$34:$E$36),0),0)</f>
        <v>0</v>
      </c>
      <c r="Q47" s="286">
        <f t="shared" si="13"/>
        <v>0</v>
      </c>
      <c r="R47" t="str">
        <f t="shared" si="11"/>
        <v/>
      </c>
      <c r="AC47">
        <f t="shared" si="12"/>
        <v>0</v>
      </c>
    </row>
    <row r="48" spans="1:29" ht="15" hidden="1" x14ac:dyDescent="0.25">
      <c r="A48" s="267"/>
      <c r="B48" s="267"/>
      <c r="C48" s="277">
        <f t="shared" si="9"/>
        <v>0</v>
      </c>
      <c r="D48" s="294" t="str">
        <f>IF(COUNTIF($E48:$E$48,E48)&gt;1,"X","")</f>
        <v/>
      </c>
      <c r="E48" s="279"/>
      <c r="F48" s="279"/>
      <c r="G48" s="279"/>
      <c r="H48" s="279"/>
      <c r="I48" s="320"/>
      <c r="J48" s="279"/>
      <c r="K48" s="289"/>
      <c r="L48" s="288">
        <f t="shared" si="6"/>
        <v>0</v>
      </c>
      <c r="M48" s="282">
        <f t="shared" si="7"/>
        <v>0</v>
      </c>
      <c r="N48" s="263"/>
      <c r="O48" s="284"/>
      <c r="P48" s="285">
        <f>IFERROR(VLOOKUP(ROWS($C$36:$C48),$C$36:$E$48,COLUMNS($C$34:$E$36),0),0)</f>
        <v>0</v>
      </c>
      <c r="Q48" s="286">
        <f t="shared" si="13"/>
        <v>0</v>
      </c>
      <c r="R48" t="str">
        <f t="shared" si="11"/>
        <v/>
      </c>
      <c r="AC48">
        <f t="shared" si="12"/>
        <v>0</v>
      </c>
    </row>
    <row r="49" spans="1:29" ht="18" x14ac:dyDescent="0.35">
      <c r="A49" s="267"/>
      <c r="B49" s="267"/>
      <c r="C49" s="267"/>
      <c r="D49" s="269"/>
      <c r="E49" s="290" t="s">
        <v>97</v>
      </c>
      <c r="F49" s="290"/>
      <c r="G49" s="290"/>
      <c r="H49" s="290"/>
      <c r="I49" s="319"/>
      <c r="J49" s="290"/>
      <c r="K49" s="290"/>
      <c r="L49" s="291"/>
      <c r="M49" s="271"/>
      <c r="N49" s="263"/>
      <c r="O49" s="216"/>
      <c r="P49" s="292"/>
      <c r="Q49" s="274"/>
    </row>
    <row r="50" spans="1:29" x14ac:dyDescent="0.3">
      <c r="A50" s="267"/>
      <c r="B50" s="268"/>
      <c r="C50" s="277">
        <f>COUNTIFS($E$50:$E$64,"&lt;="&amp;E50,$E$50:$E$64,"&lt;&gt;0",$D$50:$D$64,"&lt;&gt;"&amp;"X")</f>
        <v>3</v>
      </c>
      <c r="D50" s="278" t="str">
        <f>IF(COUNTIF($E50:$E64,E50)&gt;1,"X","")</f>
        <v/>
      </c>
      <c r="E50" s="288" t="s">
        <v>103</v>
      </c>
      <c r="F50" s="288" t="s">
        <v>111</v>
      </c>
      <c r="G50" s="288" t="s">
        <v>109</v>
      </c>
      <c r="H50" s="288">
        <v>60</v>
      </c>
      <c r="I50" s="318" t="s">
        <v>248</v>
      </c>
      <c r="J50" s="279">
        <v>2</v>
      </c>
      <c r="K50" s="289">
        <v>1</v>
      </c>
      <c r="L50" s="288">
        <f t="shared" ref="L50:L64" si="14">COUNTIFS($M$14:$M$64,"&lt;="&amp;M50,$M$14:$M$64,"&lt;&gt;0")</f>
        <v>10</v>
      </c>
      <c r="M50" s="282" t="str">
        <f t="shared" ref="M50:M64" si="15">IF(ISBLANK(E50),0,E50&amp;" ("&amp;F50&amp;") - "&amp;H50&amp;" "&amp;G50)</f>
        <v>AZT+3TC+NVP (300/150/200) - 60 tab</v>
      </c>
      <c r="N50" s="263"/>
      <c r="O50" s="284"/>
      <c r="P50" s="285" t="str">
        <f>IFERROR(VLOOKUP(ROWS($C$50:$C50),$C$50:$E$64,COLUMNS($C$50:$E$50),0),0)</f>
        <v>AZT+3TC+ABC</v>
      </c>
      <c r="Q50" s="286">
        <f t="shared" ref="Q50:Q64" si="16">SUMIF($E$50:$E$64,$P50,$K$50:$K$64)</f>
        <v>1</v>
      </c>
      <c r="R50" t="str">
        <f t="shared" ref="R50:R64" si="17">IF(AND(Q50&lt;&gt;1,P50&lt;&gt;0),"&lt;- Ensure each molecule totals 100%","")</f>
        <v/>
      </c>
      <c r="AC50">
        <f t="shared" si="12"/>
        <v>0</v>
      </c>
    </row>
    <row r="51" spans="1:29" s="99" customFormat="1" x14ac:dyDescent="0.3">
      <c r="A51" s="267"/>
      <c r="B51" s="268"/>
      <c r="C51" s="277">
        <f t="shared" ref="C51:C64" si="18">COUNTIFS($E$50:$E$64,"&lt;="&amp;E51,$E$50:$E$64,"&lt;&gt;0",$D$50:$D$64,"&lt;&gt;"&amp;"X")</f>
        <v>1</v>
      </c>
      <c r="D51" s="278" t="str">
        <f t="shared" ref="D51:D64" si="19">IF(COUNTIF($E51:$E65,E51)&gt;1,"X","")</f>
        <v/>
      </c>
      <c r="E51" s="288" t="s">
        <v>108</v>
      </c>
      <c r="F51" s="288" t="s">
        <v>199</v>
      </c>
      <c r="G51" s="288" t="s">
        <v>109</v>
      </c>
      <c r="H51" s="288">
        <v>60</v>
      </c>
      <c r="I51" s="318" t="s">
        <v>249</v>
      </c>
      <c r="J51" s="279">
        <v>2</v>
      </c>
      <c r="K51" s="289">
        <v>1</v>
      </c>
      <c r="L51" s="288">
        <f t="shared" si="14"/>
        <v>8</v>
      </c>
      <c r="M51" s="282" t="str">
        <f t="shared" si="15"/>
        <v>AZT+3TC+ABC (300/150/300) - 60 tab</v>
      </c>
      <c r="N51" s="297"/>
      <c r="O51" s="284"/>
      <c r="P51" s="285" t="str">
        <f>IFERROR(VLOOKUP(ROWS($C$50:$C51),$C$50:$E$64,COLUMNS($C$50:$E$50),0),0)</f>
        <v>AZT+3TC+ATV/r</v>
      </c>
      <c r="Q51" s="286">
        <f t="shared" si="16"/>
        <v>1</v>
      </c>
      <c r="R51" t="str">
        <f t="shared" si="17"/>
        <v/>
      </c>
      <c r="AC51">
        <f t="shared" si="12"/>
        <v>0</v>
      </c>
    </row>
    <row r="52" spans="1:29" x14ac:dyDescent="0.3">
      <c r="A52" s="267"/>
      <c r="B52" s="323" t="s">
        <v>304</v>
      </c>
      <c r="C52" s="277">
        <f t="shared" si="18"/>
        <v>2</v>
      </c>
      <c r="D52" s="278" t="str">
        <f t="shared" si="19"/>
        <v/>
      </c>
      <c r="E52" s="288" t="s">
        <v>295</v>
      </c>
      <c r="F52" s="288" t="s">
        <v>299</v>
      </c>
      <c r="G52" s="288" t="s">
        <v>297</v>
      </c>
      <c r="H52" s="288">
        <v>30</v>
      </c>
      <c r="I52" s="318" t="s">
        <v>248</v>
      </c>
      <c r="J52" s="279">
        <v>1</v>
      </c>
      <c r="K52" s="289">
        <v>1</v>
      </c>
      <c r="L52" s="288">
        <f t="shared" si="14"/>
        <v>9</v>
      </c>
      <c r="M52" s="282" t="str">
        <f t="shared" si="15"/>
        <v>AZT+3TC+ATV/r ((300/150)+(300/100)) - 30 co-pck</v>
      </c>
      <c r="N52" s="263"/>
      <c r="O52" s="284"/>
      <c r="P52" s="285" t="str">
        <f>IFERROR(VLOOKUP(ROWS($C$50:$C52),$C$50:$E$64,COLUMNS($C$50:$E$50),0),0)</f>
        <v>AZT+3TC+NVP</v>
      </c>
      <c r="Q52" s="286">
        <f t="shared" si="16"/>
        <v>1</v>
      </c>
      <c r="R52" t="str">
        <f t="shared" si="17"/>
        <v/>
      </c>
      <c r="S52" s="242" t="s">
        <v>298</v>
      </c>
      <c r="AC52">
        <f t="shared" si="12"/>
        <v>0</v>
      </c>
    </row>
    <row r="53" spans="1:29" ht="15" thickBot="1" x14ac:dyDescent="0.35">
      <c r="A53" s="267"/>
      <c r="B53" s="268"/>
      <c r="C53" s="277">
        <f t="shared" si="18"/>
        <v>6</v>
      </c>
      <c r="D53" s="278" t="str">
        <f t="shared" si="19"/>
        <v/>
      </c>
      <c r="E53" s="279" t="s">
        <v>106</v>
      </c>
      <c r="F53" s="279" t="s">
        <v>117</v>
      </c>
      <c r="G53" s="279" t="s">
        <v>109</v>
      </c>
      <c r="H53" s="338">
        <v>30</v>
      </c>
      <c r="I53" s="318" t="s">
        <v>248</v>
      </c>
      <c r="J53" s="279">
        <v>1</v>
      </c>
      <c r="K53" s="289">
        <v>1</v>
      </c>
      <c r="L53" s="288">
        <f t="shared" si="14"/>
        <v>29</v>
      </c>
      <c r="M53" s="282" t="str">
        <f t="shared" si="15"/>
        <v>TDF+FTC+EFV (300/200/600) - 30 tab</v>
      </c>
      <c r="N53" s="263"/>
      <c r="O53" s="284"/>
      <c r="P53" s="285" t="str">
        <f>IFERROR(VLOOKUP(ROWS($C$50:$C53),$C$50:$E$64,COLUMNS($C$50:$E$50),0),0)</f>
        <v>TDF+3TC+ATV/r</v>
      </c>
      <c r="Q53" s="286">
        <f t="shared" si="16"/>
        <v>1</v>
      </c>
      <c r="R53" t="str">
        <f t="shared" si="17"/>
        <v/>
      </c>
      <c r="AC53">
        <f t="shared" si="12"/>
        <v>0</v>
      </c>
    </row>
    <row r="54" spans="1:29" ht="15" thickBot="1" x14ac:dyDescent="0.35">
      <c r="A54" s="267"/>
      <c r="B54" s="268"/>
      <c r="C54" s="277">
        <f t="shared" si="18"/>
        <v>5</v>
      </c>
      <c r="D54" s="278" t="str">
        <f t="shared" si="19"/>
        <v>X</v>
      </c>
      <c r="E54" s="279" t="s">
        <v>107</v>
      </c>
      <c r="F54" s="279" t="s">
        <v>206</v>
      </c>
      <c r="G54" s="280" t="s">
        <v>109</v>
      </c>
      <c r="H54" s="340"/>
      <c r="I54" s="337" t="s">
        <v>248</v>
      </c>
      <c r="J54" s="279">
        <v>1</v>
      </c>
      <c r="K54" s="312"/>
      <c r="L54" s="288">
        <f t="shared" si="14"/>
        <v>27</v>
      </c>
      <c r="M54" s="282" t="str">
        <f t="shared" si="15"/>
        <v>TDF+3TC+EFV (300/300/600) -  tab</v>
      </c>
      <c r="N54" s="263"/>
      <c r="O54" s="354" t="str">
        <f>IF(SUM(K54:K55)=1,"","Error: Must add to 100%")</f>
        <v>Error: Must add to 100%</v>
      </c>
      <c r="P54" s="334" t="str">
        <f>IFERROR(VLOOKUP(ROWS($C$50:$C54),$C$50:$E$64,COLUMNS($C$50:$E$50),0),0)</f>
        <v>TDF+3TC+EFV</v>
      </c>
      <c r="Q54" s="286">
        <f t="shared" si="16"/>
        <v>0</v>
      </c>
      <c r="R54" t="str">
        <f t="shared" si="17"/>
        <v>&lt;- Ensure each molecule totals 100%</v>
      </c>
      <c r="S54" s="81"/>
      <c r="AC54">
        <f t="shared" si="12"/>
        <v>0</v>
      </c>
    </row>
    <row r="55" spans="1:29" ht="15" thickBot="1" x14ac:dyDescent="0.35">
      <c r="A55" s="267"/>
      <c r="B55" s="323" t="s">
        <v>304</v>
      </c>
      <c r="C55" s="277">
        <f t="shared" si="18"/>
        <v>5</v>
      </c>
      <c r="D55" s="278" t="str">
        <f t="shared" si="19"/>
        <v/>
      </c>
      <c r="E55" s="288" t="s">
        <v>107</v>
      </c>
      <c r="F55" s="288" t="s">
        <v>255</v>
      </c>
      <c r="G55" s="288" t="s">
        <v>109</v>
      </c>
      <c r="H55" s="339">
        <v>30</v>
      </c>
      <c r="I55" s="324" t="s">
        <v>248</v>
      </c>
      <c r="J55" s="288">
        <v>1</v>
      </c>
      <c r="K55" s="313"/>
      <c r="L55" s="288">
        <f t="shared" si="14"/>
        <v>26</v>
      </c>
      <c r="M55" s="282" t="str">
        <f t="shared" si="15"/>
        <v>TDF+3TC+EFV (300/300/400) - 30 tab</v>
      </c>
      <c r="N55" s="263"/>
      <c r="O55" s="284"/>
      <c r="P55" s="285" t="str">
        <f>IFERROR(VLOOKUP(ROWS($C$50:$C55),$C$50:$E$64,COLUMNS($C$50:$E$50),0),0)</f>
        <v>TDF+FTC+EFV</v>
      </c>
      <c r="Q55" s="286">
        <f t="shared" si="16"/>
        <v>1</v>
      </c>
      <c r="R55" t="str">
        <f t="shared" si="17"/>
        <v/>
      </c>
      <c r="AC55">
        <f t="shared" si="12"/>
        <v>0</v>
      </c>
    </row>
    <row r="56" spans="1:29" x14ac:dyDescent="0.3">
      <c r="A56" s="267"/>
      <c r="B56" s="268"/>
      <c r="C56" s="277">
        <f t="shared" si="18"/>
        <v>4</v>
      </c>
      <c r="D56" s="278" t="str">
        <f t="shared" si="19"/>
        <v/>
      </c>
      <c r="E56" s="288" t="s">
        <v>253</v>
      </c>
      <c r="F56" s="288" t="s">
        <v>296</v>
      </c>
      <c r="G56" s="288" t="s">
        <v>297</v>
      </c>
      <c r="H56" s="288">
        <v>60</v>
      </c>
      <c r="I56" s="318" t="s">
        <v>248</v>
      </c>
      <c r="J56" s="279">
        <v>1</v>
      </c>
      <c r="K56" s="289">
        <v>1</v>
      </c>
      <c r="L56" s="288">
        <f t="shared" si="14"/>
        <v>25</v>
      </c>
      <c r="M56" s="282" t="str">
        <f t="shared" si="15"/>
        <v>TDF+3TC+ATV/r ((300/300)+300+100) - 60 co-pck</v>
      </c>
      <c r="N56" s="263"/>
      <c r="O56" s="284"/>
      <c r="P56" s="285" t="str">
        <f>IFERROR(VLOOKUP(ROWS($C$50:$C56),$C$50:$E$64,COLUMNS($C$50:$E$50),0),0)</f>
        <v>x---</v>
      </c>
      <c r="Q56" s="286">
        <f t="shared" si="16"/>
        <v>0</v>
      </c>
      <c r="R56" t="str">
        <f t="shared" si="17"/>
        <v>&lt;- Ensure each molecule totals 100%</v>
      </c>
      <c r="AC56">
        <f t="shared" si="12"/>
        <v>0</v>
      </c>
    </row>
    <row r="57" spans="1:29" x14ac:dyDescent="0.3">
      <c r="A57" s="267"/>
      <c r="B57" s="268"/>
      <c r="C57" s="277">
        <f t="shared" si="18"/>
        <v>7</v>
      </c>
      <c r="D57" s="278" t="str">
        <f t="shared" si="19"/>
        <v/>
      </c>
      <c r="E57" s="335" t="s">
        <v>273</v>
      </c>
      <c r="F57" s="325" t="s">
        <v>264</v>
      </c>
      <c r="G57" s="328"/>
      <c r="H57" s="328"/>
      <c r="I57" s="318" t="s">
        <v>246</v>
      </c>
      <c r="J57" s="328"/>
      <c r="K57" s="327"/>
      <c r="L57" s="288">
        <f t="shared" si="14"/>
        <v>33</v>
      </c>
      <c r="M57" s="282" t="str">
        <f t="shared" si="15"/>
        <v xml:space="preserve">x--- (TDF+3TC+DTG) -  </v>
      </c>
      <c r="N57" s="263"/>
      <c r="O57" s="284"/>
      <c r="P57" s="285">
        <f>IFERROR(VLOOKUP(ROWS($C$50:$C57),$C$50:$E$64,COLUMNS($C$50:$E$50),0),0)</f>
        <v>0</v>
      </c>
      <c r="Q57" s="286">
        <f t="shared" si="16"/>
        <v>0</v>
      </c>
      <c r="R57" t="str">
        <f t="shared" si="17"/>
        <v/>
      </c>
      <c r="AC57">
        <f t="shared" si="12"/>
        <v>0</v>
      </c>
    </row>
    <row r="58" spans="1:29" x14ac:dyDescent="0.3">
      <c r="A58" s="267"/>
      <c r="B58" s="268"/>
      <c r="C58" s="277">
        <f t="shared" si="18"/>
        <v>0</v>
      </c>
      <c r="D58" s="278" t="str">
        <f t="shared" si="19"/>
        <v/>
      </c>
      <c r="E58" s="279"/>
      <c r="F58" s="279"/>
      <c r="G58" s="279"/>
      <c r="H58" s="279"/>
      <c r="I58" s="320"/>
      <c r="J58" s="279"/>
      <c r="K58" s="289">
        <v>1</v>
      </c>
      <c r="L58" s="288">
        <f t="shared" si="14"/>
        <v>0</v>
      </c>
      <c r="M58" s="282">
        <f t="shared" si="15"/>
        <v>0</v>
      </c>
      <c r="N58" s="263"/>
      <c r="O58" s="284"/>
      <c r="P58" s="285">
        <f>IFERROR(VLOOKUP(ROWS($C$50:$C58),$C$50:$E$64,COLUMNS($C$50:$E$50),0),0)</f>
        <v>0</v>
      </c>
      <c r="Q58" s="286">
        <f t="shared" si="16"/>
        <v>0</v>
      </c>
      <c r="R58" t="str">
        <f t="shared" si="17"/>
        <v/>
      </c>
      <c r="AC58">
        <f t="shared" si="12"/>
        <v>0</v>
      </c>
    </row>
    <row r="59" spans="1:29" x14ac:dyDescent="0.3">
      <c r="A59" s="267"/>
      <c r="B59" s="268"/>
      <c r="C59" s="277">
        <f t="shared" si="18"/>
        <v>0</v>
      </c>
      <c r="D59" s="278" t="str">
        <f t="shared" si="19"/>
        <v/>
      </c>
      <c r="E59" s="279"/>
      <c r="F59" s="279"/>
      <c r="G59" s="279"/>
      <c r="H59" s="279"/>
      <c r="I59" s="320"/>
      <c r="J59" s="279"/>
      <c r="K59" s="289">
        <v>1</v>
      </c>
      <c r="L59" s="288">
        <f t="shared" si="14"/>
        <v>0</v>
      </c>
      <c r="M59" s="282">
        <f t="shared" si="15"/>
        <v>0</v>
      </c>
      <c r="N59" s="263"/>
      <c r="O59" s="284"/>
      <c r="P59" s="285">
        <f>IFERROR(VLOOKUP(ROWS($C$50:$C59),$C$50:$E$64,COLUMNS($C$50:$E$50),0),0)</f>
        <v>0</v>
      </c>
      <c r="Q59" s="286">
        <f t="shared" si="16"/>
        <v>0</v>
      </c>
      <c r="R59" t="str">
        <f t="shared" si="17"/>
        <v/>
      </c>
      <c r="AC59">
        <f t="shared" si="12"/>
        <v>0</v>
      </c>
    </row>
    <row r="60" spans="1:29" x14ac:dyDescent="0.3">
      <c r="A60" s="267"/>
      <c r="B60" s="268"/>
      <c r="C60" s="277">
        <f t="shared" si="18"/>
        <v>0</v>
      </c>
      <c r="D60" s="278" t="str">
        <f t="shared" si="19"/>
        <v/>
      </c>
      <c r="E60" s="279"/>
      <c r="F60" s="279"/>
      <c r="G60" s="279"/>
      <c r="H60" s="279"/>
      <c r="I60" s="320"/>
      <c r="J60" s="279"/>
      <c r="K60" s="289">
        <v>1</v>
      </c>
      <c r="L60" s="288">
        <f t="shared" si="14"/>
        <v>0</v>
      </c>
      <c r="M60" s="282">
        <f t="shared" si="15"/>
        <v>0</v>
      </c>
      <c r="N60" s="263"/>
      <c r="O60" s="284"/>
      <c r="P60" s="285">
        <f>IFERROR(VLOOKUP(ROWS($C$50:$C60),$C$50:$E$64,COLUMNS($C$50:$E$50),0),0)</f>
        <v>0</v>
      </c>
      <c r="Q60" s="286">
        <f t="shared" si="16"/>
        <v>0</v>
      </c>
      <c r="R60" t="str">
        <f t="shared" si="17"/>
        <v/>
      </c>
      <c r="AC60">
        <f t="shared" si="12"/>
        <v>0</v>
      </c>
    </row>
    <row r="61" spans="1:29" x14ac:dyDescent="0.3">
      <c r="A61" s="267"/>
      <c r="B61" s="268"/>
      <c r="C61" s="277">
        <f t="shared" si="18"/>
        <v>0</v>
      </c>
      <c r="D61" s="278" t="str">
        <f t="shared" si="19"/>
        <v/>
      </c>
      <c r="E61" s="279"/>
      <c r="F61" s="279"/>
      <c r="G61" s="279"/>
      <c r="H61" s="279"/>
      <c r="I61" s="320"/>
      <c r="J61" s="279"/>
      <c r="K61" s="289">
        <v>1</v>
      </c>
      <c r="L61" s="288">
        <f t="shared" si="14"/>
        <v>0</v>
      </c>
      <c r="M61" s="282">
        <f t="shared" si="15"/>
        <v>0</v>
      </c>
      <c r="N61" s="263"/>
      <c r="O61" s="284"/>
      <c r="P61" s="285">
        <f>IFERROR(VLOOKUP(ROWS($C$50:$C61),$C$50:$E$64,COLUMNS($C$50:$E$50),0),0)</f>
        <v>0</v>
      </c>
      <c r="Q61" s="286">
        <f t="shared" si="16"/>
        <v>0</v>
      </c>
      <c r="R61" t="str">
        <f t="shared" si="17"/>
        <v/>
      </c>
      <c r="AC61">
        <f t="shared" si="12"/>
        <v>0</v>
      </c>
    </row>
    <row r="62" spans="1:29" x14ac:dyDescent="0.3">
      <c r="A62" s="267"/>
      <c r="B62" s="268"/>
      <c r="C62" s="277">
        <f t="shared" si="18"/>
        <v>0</v>
      </c>
      <c r="D62" s="278" t="str">
        <f t="shared" si="19"/>
        <v/>
      </c>
      <c r="E62" s="279"/>
      <c r="F62" s="279"/>
      <c r="G62" s="279"/>
      <c r="H62" s="279"/>
      <c r="I62" s="320"/>
      <c r="J62" s="279"/>
      <c r="K62" s="289">
        <v>1</v>
      </c>
      <c r="L62" s="288">
        <f t="shared" si="14"/>
        <v>0</v>
      </c>
      <c r="M62" s="282">
        <f t="shared" si="15"/>
        <v>0</v>
      </c>
      <c r="N62" s="263"/>
      <c r="O62" s="284"/>
      <c r="P62" s="285">
        <f>IFERROR(VLOOKUP(ROWS($C$50:$C62),$C$50:$E$64,COLUMNS($C$50:$E$50),0),0)</f>
        <v>0</v>
      </c>
      <c r="Q62" s="286">
        <f t="shared" si="16"/>
        <v>0</v>
      </c>
      <c r="R62" t="str">
        <f t="shared" si="17"/>
        <v/>
      </c>
      <c r="AC62">
        <f t="shared" si="12"/>
        <v>0</v>
      </c>
    </row>
    <row r="63" spans="1:29" x14ac:dyDescent="0.3">
      <c r="A63" s="267"/>
      <c r="B63" s="268"/>
      <c r="C63" s="277">
        <f t="shared" si="18"/>
        <v>0</v>
      </c>
      <c r="D63" s="278" t="str">
        <f t="shared" si="19"/>
        <v/>
      </c>
      <c r="E63" s="279"/>
      <c r="F63" s="279"/>
      <c r="G63" s="279"/>
      <c r="H63" s="279"/>
      <c r="I63" s="320"/>
      <c r="J63" s="279"/>
      <c r="K63" s="289">
        <v>1</v>
      </c>
      <c r="L63" s="288">
        <f t="shared" si="14"/>
        <v>0</v>
      </c>
      <c r="M63" s="282">
        <f t="shared" si="15"/>
        <v>0</v>
      </c>
      <c r="N63" s="263"/>
      <c r="O63" s="284"/>
      <c r="P63" s="285">
        <f>IFERROR(VLOOKUP(ROWS($C$50:$C63),$C$50:$E$64,COLUMNS($C$50:$E$50),0),0)</f>
        <v>0</v>
      </c>
      <c r="Q63" s="286">
        <f t="shared" si="16"/>
        <v>0</v>
      </c>
      <c r="R63" t="str">
        <f t="shared" si="17"/>
        <v/>
      </c>
      <c r="AC63">
        <f t="shared" si="12"/>
        <v>0</v>
      </c>
    </row>
    <row r="64" spans="1:29" x14ac:dyDescent="0.3">
      <c r="A64" s="267"/>
      <c r="B64" s="268"/>
      <c r="C64" s="277">
        <f t="shared" si="18"/>
        <v>0</v>
      </c>
      <c r="D64" s="278" t="str">
        <f t="shared" si="19"/>
        <v/>
      </c>
      <c r="E64" s="279"/>
      <c r="F64" s="279"/>
      <c r="G64" s="279"/>
      <c r="H64" s="279"/>
      <c r="I64" s="320"/>
      <c r="J64" s="279"/>
      <c r="K64" s="289">
        <v>1</v>
      </c>
      <c r="L64" s="288">
        <f t="shared" si="14"/>
        <v>0</v>
      </c>
      <c r="M64" s="282">
        <f t="shared" si="15"/>
        <v>0</v>
      </c>
      <c r="N64" s="263"/>
      <c r="O64" s="284"/>
      <c r="P64" s="285">
        <f>IFERROR(VLOOKUP(ROWS($C$50:$C64),$C$50:$E$64,COLUMNS($C$50:$E$50),0),0)</f>
        <v>0</v>
      </c>
      <c r="Q64" s="286">
        <f t="shared" si="16"/>
        <v>0</v>
      </c>
      <c r="R64" t="str">
        <f t="shared" si="17"/>
        <v/>
      </c>
      <c r="AC64">
        <f t="shared" si="12"/>
        <v>0</v>
      </c>
    </row>
    <row r="65" spans="1:5" x14ac:dyDescent="0.3">
      <c r="A65" s="235"/>
      <c r="B65" s="234"/>
      <c r="C65" s="235"/>
      <c r="D65" s="235"/>
    </row>
    <row r="66" spans="1:5" x14ac:dyDescent="0.3">
      <c r="A66" s="235"/>
      <c r="B66" s="234"/>
      <c r="C66" s="235"/>
      <c r="D66" s="235"/>
      <c r="E66" s="110"/>
    </row>
    <row r="67" spans="1:5" x14ac:dyDescent="0.3">
      <c r="B67" s="2"/>
    </row>
    <row r="68" spans="1:5" x14ac:dyDescent="0.3">
      <c r="B68" s="2"/>
    </row>
    <row r="69" spans="1:5" x14ac:dyDescent="0.3">
      <c r="B69" s="2"/>
    </row>
    <row r="70" spans="1:5" x14ac:dyDescent="0.3">
      <c r="B70" s="2"/>
    </row>
    <row r="71" spans="1:5" x14ac:dyDescent="0.3">
      <c r="B71" s="2"/>
    </row>
    <row r="72" spans="1:5" x14ac:dyDescent="0.3">
      <c r="B72" s="2"/>
    </row>
    <row r="73" spans="1:5" x14ac:dyDescent="0.3">
      <c r="B73" s="2"/>
    </row>
    <row r="74" spans="1:5" x14ac:dyDescent="0.3">
      <c r="B74" s="2"/>
    </row>
    <row r="75" spans="1:5" x14ac:dyDescent="0.3">
      <c r="B75" s="2"/>
    </row>
    <row r="76" spans="1:5" x14ac:dyDescent="0.3">
      <c r="B76" s="2"/>
    </row>
    <row r="77" spans="1:5" x14ac:dyDescent="0.3">
      <c r="B77" s="2"/>
    </row>
    <row r="78" spans="1:5" x14ac:dyDescent="0.3">
      <c r="B78" s="2"/>
    </row>
    <row r="79" spans="1:5" x14ac:dyDescent="0.3">
      <c r="B79" s="2"/>
    </row>
    <row r="80" spans="1:5" x14ac:dyDescent="0.3">
      <c r="B80" s="2"/>
    </row>
    <row r="81" spans="2:2" x14ac:dyDescent="0.3">
      <c r="B81" s="2"/>
    </row>
    <row r="84" spans="2:2" x14ac:dyDescent="0.3">
      <c r="B84" s="2"/>
    </row>
    <row r="85" spans="2:2" x14ac:dyDescent="0.3">
      <c r="B85" s="2"/>
    </row>
    <row r="86" spans="2:2" x14ac:dyDescent="0.3">
      <c r="B86" s="2"/>
    </row>
    <row r="87" spans="2:2" x14ac:dyDescent="0.3">
      <c r="B87" s="2"/>
    </row>
    <row r="88" spans="2:2" x14ac:dyDescent="0.3">
      <c r="B88" s="2"/>
    </row>
    <row r="89" spans="2:2" x14ac:dyDescent="0.3">
      <c r="B89" s="2"/>
    </row>
    <row r="90" spans="2:2" x14ac:dyDescent="0.3">
      <c r="B90" s="2"/>
    </row>
    <row r="91" spans="2:2" x14ac:dyDescent="0.3">
      <c r="B91" s="2"/>
    </row>
    <row r="92" spans="2:2" x14ac:dyDescent="0.3">
      <c r="B92" s="2"/>
    </row>
    <row r="93" spans="2:2" x14ac:dyDescent="0.3">
      <c r="B93" s="2"/>
    </row>
    <row r="94" spans="2:2" x14ac:dyDescent="0.3">
      <c r="B94" s="2"/>
    </row>
    <row r="95" spans="2:2" x14ac:dyDescent="0.3">
      <c r="B95" s="2"/>
    </row>
    <row r="96" spans="2:2" x14ac:dyDescent="0.3">
      <c r="B96" s="2"/>
    </row>
    <row r="97" spans="2:2" x14ac:dyDescent="0.3">
      <c r="B97" s="2"/>
    </row>
    <row r="98" spans="2:2" x14ac:dyDescent="0.3">
      <c r="B98" s="2"/>
    </row>
    <row r="99" spans="2:2" x14ac:dyDescent="0.3">
      <c r="B99" s="2"/>
    </row>
    <row r="100" spans="2:2" x14ac:dyDescent="0.3">
      <c r="B100" s="2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</sheetData>
  <sheetProtection sheet="1" objects="1" scenarios="1"/>
  <sortState ref="E14:K28">
    <sortCondition ref="E14:E28"/>
  </sortState>
  <conditionalFormatting sqref="I36:I51 I34 I14:I20 I23:I32 I58:I64 I53:I55">
    <cfRule type="expression" dxfId="146" priority="188">
      <formula>I14=$E$8</formula>
    </cfRule>
    <cfRule type="expression" dxfId="145" priority="189">
      <formula>I14=$E$7</formula>
    </cfRule>
    <cfRule type="expression" dxfId="144" priority="190">
      <formula>I14=$E$6</formula>
    </cfRule>
    <cfRule type="expression" dxfId="143" priority="191">
      <formula>I14=$E$5</formula>
    </cfRule>
  </conditionalFormatting>
  <conditionalFormatting sqref="F34:K34 F36:K51 F14:K20 F23:K32 F58:K64 F53:K55">
    <cfRule type="expression" dxfId="142" priority="64">
      <formula>ISBLANK($E14)</formula>
    </cfRule>
  </conditionalFormatting>
  <conditionalFormatting sqref="I30">
    <cfRule type="expression" dxfId="141" priority="60">
      <formula>I30=$E$8</formula>
    </cfRule>
    <cfRule type="expression" dxfId="140" priority="61">
      <formula>I30=$E$7</formula>
    </cfRule>
    <cfRule type="expression" dxfId="139" priority="62">
      <formula>I30=$E$6</formula>
    </cfRule>
    <cfRule type="expression" dxfId="138" priority="63">
      <formula>I30=$E$5</formula>
    </cfRule>
  </conditionalFormatting>
  <conditionalFormatting sqref="A2:XFD2">
    <cfRule type="expression" dxfId="137" priority="57">
      <formula>SUM($AC$14:$AC$64)&gt;0</formula>
    </cfRule>
  </conditionalFormatting>
  <conditionalFormatting sqref="P36:Q48">
    <cfRule type="expression" dxfId="136" priority="1130">
      <formula>$R34&lt;&gt;""</formula>
    </cfRule>
  </conditionalFormatting>
  <conditionalFormatting sqref="P35:Q35">
    <cfRule type="expression" dxfId="135" priority="56">
      <formula>$R35&lt;&gt;""</formula>
    </cfRule>
  </conditionalFormatting>
  <conditionalFormatting sqref="I35">
    <cfRule type="expression" dxfId="134" priority="52">
      <formula>I35=$E$8</formula>
    </cfRule>
    <cfRule type="expression" dxfId="133" priority="53">
      <formula>I35=$E$7</formula>
    </cfRule>
    <cfRule type="expression" dxfId="132" priority="54">
      <formula>I35=$E$6</formula>
    </cfRule>
    <cfRule type="expression" dxfId="131" priority="55">
      <formula>I35=$E$5</formula>
    </cfRule>
  </conditionalFormatting>
  <conditionalFormatting sqref="F35:K35">
    <cfRule type="expression" dxfId="130" priority="51">
      <formula>ISBLANK($E35)</formula>
    </cfRule>
  </conditionalFormatting>
  <conditionalFormatting sqref="J33:K33">
    <cfRule type="expression" dxfId="129" priority="46">
      <formula>ISBLANK($E33)</formula>
    </cfRule>
  </conditionalFormatting>
  <conditionalFormatting sqref="I33">
    <cfRule type="expression" dxfId="128" priority="42">
      <formula>I33=$E$8</formula>
    </cfRule>
    <cfRule type="expression" dxfId="127" priority="43">
      <formula>I33=$E$7</formula>
    </cfRule>
    <cfRule type="expression" dxfId="126" priority="44">
      <formula>I33=$E$6</formula>
    </cfRule>
    <cfRule type="expression" dxfId="125" priority="45">
      <formula>I33=$E$5</formula>
    </cfRule>
  </conditionalFormatting>
  <conditionalFormatting sqref="I33">
    <cfRule type="expression" dxfId="124" priority="41">
      <formula>ISBLANK($E33)</formula>
    </cfRule>
  </conditionalFormatting>
  <conditionalFormatting sqref="I31">
    <cfRule type="expression" dxfId="123" priority="37">
      <formula>I31=$E$8</formula>
    </cfRule>
    <cfRule type="expression" dxfId="122" priority="38">
      <formula>I31=$E$7</formula>
    </cfRule>
    <cfRule type="expression" dxfId="121" priority="39">
      <formula>I31=$E$6</formula>
    </cfRule>
    <cfRule type="expression" dxfId="120" priority="40">
      <formula>I31=$E$5</formula>
    </cfRule>
  </conditionalFormatting>
  <conditionalFormatting sqref="F22:K22">
    <cfRule type="expression" dxfId="119" priority="27">
      <formula>ISBLANK($E22)</formula>
    </cfRule>
  </conditionalFormatting>
  <conditionalFormatting sqref="I22">
    <cfRule type="expression" dxfId="118" priority="28">
      <formula>I22=$E$8</formula>
    </cfRule>
    <cfRule type="expression" dxfId="117" priority="29">
      <formula>I22=$E$7</formula>
    </cfRule>
    <cfRule type="expression" dxfId="116" priority="30">
      <formula>I22=$E$6</formula>
    </cfRule>
    <cfRule type="expression" dxfId="115" priority="31">
      <formula>I22=$E$5</formula>
    </cfRule>
  </conditionalFormatting>
  <conditionalFormatting sqref="F33:H33">
    <cfRule type="expression" dxfId="114" priority="26">
      <formula>ISBLANK($E33)</formula>
    </cfRule>
  </conditionalFormatting>
  <conditionalFormatting sqref="I21">
    <cfRule type="expression" dxfId="113" priority="22">
      <formula>I21=$E$8</formula>
    </cfRule>
    <cfRule type="expression" dxfId="112" priority="23">
      <formula>I21=$E$7</formula>
    </cfRule>
    <cfRule type="expression" dxfId="111" priority="24">
      <formula>I21=$E$6</formula>
    </cfRule>
    <cfRule type="expression" dxfId="110" priority="25">
      <formula>I21=$E$5</formula>
    </cfRule>
  </conditionalFormatting>
  <conditionalFormatting sqref="F21:K21">
    <cfRule type="expression" dxfId="109" priority="21">
      <formula>ISBLANK($E21)</formula>
    </cfRule>
  </conditionalFormatting>
  <conditionalFormatting sqref="I52">
    <cfRule type="expression" dxfId="108" priority="12">
      <formula>I52=$E$8</formula>
    </cfRule>
    <cfRule type="expression" dxfId="107" priority="13">
      <formula>I52=$E$7</formula>
    </cfRule>
    <cfRule type="expression" dxfId="106" priority="14">
      <formula>I52=$E$6</formula>
    </cfRule>
    <cfRule type="expression" dxfId="105" priority="15">
      <formula>I52=$E$5</formula>
    </cfRule>
  </conditionalFormatting>
  <conditionalFormatting sqref="F52:K52">
    <cfRule type="expression" dxfId="104" priority="11">
      <formula>ISBLANK($E52)</formula>
    </cfRule>
  </conditionalFormatting>
  <conditionalFormatting sqref="I57">
    <cfRule type="expression" dxfId="103" priority="7">
      <formula>I57=$E$8</formula>
    </cfRule>
    <cfRule type="expression" dxfId="102" priority="8">
      <formula>I57=$E$7</formula>
    </cfRule>
    <cfRule type="expression" dxfId="101" priority="9">
      <formula>I57=$E$6</formula>
    </cfRule>
    <cfRule type="expression" dxfId="100" priority="10">
      <formula>I57=$E$5</formula>
    </cfRule>
  </conditionalFormatting>
  <conditionalFormatting sqref="F57:K57">
    <cfRule type="expression" dxfId="99" priority="6">
      <formula>ISBLANK($E57)</formula>
    </cfRule>
  </conditionalFormatting>
  <conditionalFormatting sqref="I56">
    <cfRule type="expression" dxfId="98" priority="2">
      <formula>I56=$E$8</formula>
    </cfRule>
    <cfRule type="expression" dxfId="97" priority="3">
      <formula>I56=$E$7</formula>
    </cfRule>
    <cfRule type="expression" dxfId="96" priority="4">
      <formula>I56=$E$6</formula>
    </cfRule>
    <cfRule type="expression" dxfId="95" priority="5">
      <formula>I56=$E$5</formula>
    </cfRule>
  </conditionalFormatting>
  <conditionalFormatting sqref="F56:K56">
    <cfRule type="expression" dxfId="94" priority="1">
      <formula>ISBLANK($E56)</formula>
    </cfRule>
  </conditionalFormatting>
  <dataValidations xWindow="1688" yWindow="269" count="1">
    <dataValidation type="list" allowBlank="1" showInputMessage="1" showErrorMessage="1" sqref="I50:I64 I36:I48 I14:I34">
      <formula1>$E$5:$E$8</formula1>
    </dataValidation>
  </dataValidations>
  <pageMargins left="0.7" right="0.7" top="0.75" bottom="0.75" header="0.3" footer="0.3"/>
  <pageSetup orientation="portrait" r:id="rId1"/>
  <ignoredErrors>
    <ignoredError sqref="O14 O20 O24 O5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0"/>
  </sheetPr>
  <dimension ref="B2:KY261"/>
  <sheetViews>
    <sheetView showGridLines="0" zoomScale="70" zoomScaleNormal="70" workbookViewId="0"/>
  </sheetViews>
  <sheetFormatPr defaultRowHeight="14.4" outlineLevelRow="1" outlineLevelCol="1" x14ac:dyDescent="0.3"/>
  <cols>
    <col min="1" max="2" width="1.6640625" customWidth="1"/>
    <col min="3" max="3" width="31.88671875" customWidth="1"/>
    <col min="4" max="5" width="0" hidden="1" customWidth="1"/>
    <col min="6" max="6" width="2.6640625" customWidth="1"/>
    <col min="7" max="7" width="10.44140625" customWidth="1"/>
    <col min="8" max="19" width="10.33203125" bestFit="1" customWidth="1"/>
    <col min="79" max="114" width="9.109375" customWidth="1"/>
    <col min="115" max="115" width="9.109375" hidden="1" customWidth="1" outlineLevel="1"/>
    <col min="116" max="116" width="12.109375" hidden="1" customWidth="1" outlineLevel="1"/>
    <col min="117" max="117" width="15.109375" hidden="1" customWidth="1" outlineLevel="1"/>
    <col min="118" max="118" width="1.5546875" hidden="1" customWidth="1" outlineLevel="1"/>
    <col min="119" max="119" width="8.44140625" hidden="1" customWidth="1" outlineLevel="1"/>
    <col min="120" max="120" width="8.88671875" hidden="1" customWidth="1" outlineLevel="1"/>
    <col min="121" max="121" width="4.6640625" hidden="1" customWidth="1" outlineLevel="1"/>
    <col min="122" max="122" width="9.109375" hidden="1" customWidth="1" outlineLevel="1"/>
    <col min="123" max="125" width="5.6640625" hidden="1" customWidth="1" outlineLevel="1"/>
    <col min="126" max="126" width="8" hidden="1" customWidth="1" outlineLevel="1"/>
    <col min="127" max="127" width="6.6640625" hidden="1" customWidth="1" outlineLevel="1"/>
    <col min="128" max="133" width="6" hidden="1" customWidth="1" outlineLevel="1"/>
    <col min="134" max="134" width="1.109375" hidden="1" customWidth="1" outlineLevel="1"/>
    <col min="135" max="139" width="9.109375" hidden="1" customWidth="1" outlineLevel="1"/>
    <col min="140" max="149" width="5.5546875" hidden="1" customWidth="1" outlineLevel="1"/>
    <col min="150" max="150" width="0.6640625" hidden="1" customWidth="1" outlineLevel="1"/>
    <col min="151" max="151" width="9" hidden="1" customWidth="1" outlineLevel="1"/>
    <col min="152" max="152" width="6" hidden="1" customWidth="1" outlineLevel="1"/>
    <col min="153" max="154" width="6.44140625" hidden="1" customWidth="1" outlineLevel="1"/>
    <col min="155" max="155" width="4.88671875" hidden="1" customWidth="1" outlineLevel="1"/>
    <col min="156" max="156" width="5.6640625" hidden="1" customWidth="1" outlineLevel="1"/>
    <col min="157" max="157" width="4.5546875" hidden="1" customWidth="1" outlineLevel="1"/>
    <col min="158" max="165" width="6.5546875" hidden="1" customWidth="1" outlineLevel="1"/>
    <col min="166" max="166" width="1.109375" hidden="1" customWidth="1" outlineLevel="1"/>
    <col min="167" max="167" width="14.44140625" hidden="1" customWidth="1" outlineLevel="1"/>
    <col min="168" max="168" width="14.5546875" hidden="1" customWidth="1" outlineLevel="1"/>
    <col min="169" max="169" width="14.88671875" hidden="1" customWidth="1" outlineLevel="1"/>
    <col min="170" max="170" width="13.88671875" hidden="1" customWidth="1" outlineLevel="1"/>
    <col min="171" max="171" width="13.33203125" hidden="1" customWidth="1" outlineLevel="1"/>
    <col min="172" max="181" width="5.5546875" hidden="1" customWidth="1" outlineLevel="1"/>
    <col min="182" max="182" width="0.6640625" hidden="1" customWidth="1" outlineLevel="1"/>
    <col min="183" max="197" width="9.109375" hidden="1" customWidth="1" outlineLevel="1"/>
    <col min="198" max="198" width="1" hidden="1" customWidth="1" outlineLevel="1"/>
    <col min="199" max="199" width="10.88671875" hidden="1" customWidth="1" outlineLevel="1"/>
    <col min="200" max="200" width="9.5546875" hidden="1" customWidth="1" outlineLevel="1"/>
    <col min="201" max="203" width="9.44140625" hidden="1" customWidth="1" outlineLevel="1"/>
    <col min="204" max="207" width="5.88671875" hidden="1" customWidth="1" outlineLevel="1"/>
    <col min="208" max="213" width="4.88671875" hidden="1" customWidth="1" outlineLevel="1"/>
    <col min="214" max="214" width="1" hidden="1" customWidth="1" outlineLevel="1"/>
    <col min="215" max="215" width="4.5546875" hidden="1" customWidth="1" outlineLevel="1"/>
    <col min="216" max="216" width="6" hidden="1" customWidth="1" outlineLevel="1"/>
    <col min="217" max="221" width="6.44140625" hidden="1" customWidth="1" outlineLevel="1"/>
    <col min="222" max="222" width="7.6640625" hidden="1" customWidth="1" outlineLevel="1"/>
    <col min="223" max="225" width="6.44140625" hidden="1" customWidth="1" outlineLevel="1"/>
    <col min="226" max="227" width="4.44140625" hidden="1" customWidth="1" outlineLevel="1"/>
    <col min="228" max="228" width="6.5546875" hidden="1" customWidth="1" outlineLevel="1"/>
    <col min="229" max="229" width="4.5546875" hidden="1" customWidth="1" outlineLevel="1"/>
    <col min="230" max="230" width="1.33203125" hidden="1" customWidth="1" outlineLevel="1"/>
    <col min="231" max="234" width="14.44140625" hidden="1" customWidth="1" outlineLevel="1"/>
    <col min="235" max="245" width="5.44140625" hidden="1" customWidth="1" outlineLevel="1"/>
    <col min="246" max="246" width="1.5546875" hidden="1" customWidth="1" outlineLevel="1"/>
    <col min="247" max="261" width="9.109375" hidden="1" customWidth="1" outlineLevel="1"/>
    <col min="262" max="262" width="1" hidden="1" customWidth="1" outlineLevel="1"/>
    <col min="263" max="267" width="10.6640625" hidden="1" customWidth="1" outlineLevel="1"/>
    <col min="268" max="277" width="5.88671875" hidden="1" customWidth="1" outlineLevel="1"/>
    <col min="278" max="278" width="1" hidden="1" customWidth="1" outlineLevel="1"/>
    <col min="279" max="279" width="9.44140625" hidden="1" customWidth="1" outlineLevel="1"/>
    <col min="280" max="280" width="5.6640625" hidden="1" customWidth="1" outlineLevel="1"/>
    <col min="281" max="281" width="6.6640625" hidden="1" customWidth="1" outlineLevel="1"/>
    <col min="282" max="282" width="4.88671875" hidden="1" customWidth="1" outlineLevel="1"/>
    <col min="283" max="283" width="4.6640625" hidden="1" customWidth="1" outlineLevel="1"/>
    <col min="284" max="284" width="5.6640625" hidden="1" customWidth="1" outlineLevel="1"/>
    <col min="285" max="285" width="6.5546875" hidden="1" customWidth="1" outlineLevel="1"/>
    <col min="286" max="286" width="5.6640625" hidden="1" customWidth="1" outlineLevel="1"/>
    <col min="287" max="288" width="6.44140625" hidden="1" customWidth="1" outlineLevel="1"/>
    <col min="289" max="290" width="5.6640625" hidden="1" customWidth="1" outlineLevel="1"/>
    <col min="291" max="293" width="4.5546875" hidden="1" customWidth="1" outlineLevel="1"/>
    <col min="294" max="294" width="1.33203125" hidden="1" customWidth="1" outlineLevel="1"/>
    <col min="295" max="298" width="14.44140625" hidden="1" customWidth="1" outlineLevel="1"/>
    <col min="299" max="309" width="7.88671875" hidden="1" customWidth="1" outlineLevel="1"/>
    <col min="310" max="310" width="9.109375" hidden="1" customWidth="1" outlineLevel="1"/>
    <col min="311" max="311" width="9.109375" collapsed="1"/>
  </cols>
  <sheetData>
    <row r="2" spans="2:309" s="1" customFormat="1" ht="26.25" x14ac:dyDescent="0.4">
      <c r="B2" s="61" t="s">
        <v>181</v>
      </c>
    </row>
    <row r="3" spans="2:309" ht="15" x14ac:dyDescent="0.25">
      <c r="B3" s="2"/>
      <c r="DO3" s="140" t="str">
        <f t="shared" ref="DO3:EC3" si="0">IF(AND(SUM(DO10:DO39)&gt;0,SUM(DO44:DO73)&gt;0,SUM(DO78:DO107)&gt;0),"1L/2L/3L",
  IF(AND(SUM(DO10:DO39)&gt;0,SUM(DO44:DO73)&gt;0),"1L/2L",
  IF(AND(SUM(DO10:DO39)&gt;0,SUM(DO78:DO107)&gt;0),"1L/3L",
  IF(AND(SUM(DO44:DO73)&gt;0,SUM(DO78:DO107)&gt;0),"2L/3L",
  IF(SUM(DO10:DO39)&gt;0,"1L",
  IF(SUM(DO44:DO73)&gt;0,"2L",
  IF(SUM(DO78:DO107)&gt;0,"3L","N/A")))))))</f>
        <v>N/A</v>
      </c>
      <c r="DP3" s="140" t="str">
        <f t="shared" si="0"/>
        <v>N/A</v>
      </c>
      <c r="DQ3" s="140" t="str">
        <f t="shared" si="0"/>
        <v>N/A</v>
      </c>
      <c r="DR3" s="140" t="str">
        <f t="shared" si="0"/>
        <v>N/A</v>
      </c>
      <c r="DS3" s="140" t="str">
        <f t="shared" si="0"/>
        <v>N/A</v>
      </c>
      <c r="DT3" s="140" t="str">
        <f t="shared" si="0"/>
        <v>N/A</v>
      </c>
      <c r="DU3" s="140" t="str">
        <f t="shared" si="0"/>
        <v>N/A</v>
      </c>
      <c r="DV3" s="140" t="str">
        <f t="shared" si="0"/>
        <v>N/A</v>
      </c>
      <c r="DW3" s="140" t="str">
        <f t="shared" si="0"/>
        <v>N/A</v>
      </c>
      <c r="DX3" s="140" t="str">
        <f t="shared" si="0"/>
        <v>N/A</v>
      </c>
      <c r="DY3" s="140" t="str">
        <f t="shared" si="0"/>
        <v>N/A</v>
      </c>
      <c r="DZ3" s="140" t="str">
        <f t="shared" si="0"/>
        <v>N/A</v>
      </c>
      <c r="EA3" s="140" t="str">
        <f t="shared" si="0"/>
        <v>N/A</v>
      </c>
      <c r="EB3" s="140" t="str">
        <f t="shared" si="0"/>
        <v>N/A</v>
      </c>
      <c r="EC3" s="140" t="str">
        <f t="shared" si="0"/>
        <v>N/A</v>
      </c>
      <c r="EE3" t="str">
        <f t="shared" ref="EE3:ES3" si="1">IF(AND(SUM(EE10:EE39)&gt;0,SUM(EE44:EE73)&gt;0,SUM(EE78:EE107)&gt;0),"1L/2L/3L",
  IF(AND(SUM(EE10:EE39)&gt;0,SUM(EE44:EE73)&gt;0),"1L/2L",
  IF(AND(SUM(EE10:EE39)&gt;0,SUM(EE78:EE107)&gt;0),"1L/3L",
  IF(AND(SUM(EE44:EE73)&gt;0,SUM(EE78:EE107)&gt;0),"2L/3L",
  IF(SUM(EE10:EE39)&gt;0,"1L",
  IF(SUM(EE44:EE73)&gt;0,"2L",
  IF(SUM(EE78:EE107)&gt;0,"3L","N/A")))))))</f>
        <v>N/A</v>
      </c>
      <c r="EF3" t="str">
        <f t="shared" si="1"/>
        <v>N/A</v>
      </c>
      <c r="EG3" t="str">
        <f t="shared" si="1"/>
        <v>N/A</v>
      </c>
      <c r="EH3" t="str">
        <f t="shared" si="1"/>
        <v>N/A</v>
      </c>
      <c r="EI3" t="str">
        <f t="shared" si="1"/>
        <v>N/A</v>
      </c>
      <c r="EJ3" t="str">
        <f t="shared" si="1"/>
        <v>N/A</v>
      </c>
      <c r="EK3" t="str">
        <f t="shared" si="1"/>
        <v>N/A</v>
      </c>
      <c r="EL3" t="str">
        <f t="shared" si="1"/>
        <v>N/A</v>
      </c>
      <c r="EM3" t="str">
        <f t="shared" si="1"/>
        <v>N/A</v>
      </c>
      <c r="EN3" t="str">
        <f t="shared" si="1"/>
        <v>N/A</v>
      </c>
      <c r="EO3" t="str">
        <f t="shared" si="1"/>
        <v>N/A</v>
      </c>
      <c r="EP3" t="str">
        <f t="shared" si="1"/>
        <v>N/A</v>
      </c>
      <c r="EQ3" t="str">
        <f t="shared" si="1"/>
        <v>N/A</v>
      </c>
      <c r="ER3" t="str">
        <f t="shared" si="1"/>
        <v>N/A</v>
      </c>
      <c r="ES3" t="str">
        <f t="shared" si="1"/>
        <v>N/A</v>
      </c>
      <c r="EU3" t="str">
        <f t="shared" ref="EU3:FI3" si="2">IF(AND(SUM(EU10:EU39)&gt;0,SUM(EU44:EU73)&gt;0,SUM(EU78:EU107)&gt;0),"1L/2L/3L",
  IF(AND(SUM(EU10:EU39)&gt;0,SUM(EU44:EU73)&gt;0),"1L/2L",
  IF(AND(SUM(EU10:EU39)&gt;0,SUM(EU78:EU107)&gt;0),"1L/3L",
  IF(AND(SUM(EU44:EU73)&gt;0,SUM(EU78:EU107)&gt;0),"2L/3L",
  IF(SUM(EU10:EU39)&gt;0,"1L",
  IF(SUM(EU44:EU73)&gt;0,"2L",
  IF(SUM(EU78:EU107)&gt;0,"3L","N/A")))))))</f>
        <v>N/A</v>
      </c>
      <c r="EV3" t="str">
        <f t="shared" si="2"/>
        <v>N/A</v>
      </c>
      <c r="EW3" t="str">
        <f t="shared" si="2"/>
        <v>N/A</v>
      </c>
      <c r="EX3" t="str">
        <f t="shared" si="2"/>
        <v>N/A</v>
      </c>
      <c r="EY3" t="str">
        <f t="shared" si="2"/>
        <v>N/A</v>
      </c>
      <c r="EZ3" t="str">
        <f t="shared" si="2"/>
        <v>N/A</v>
      </c>
      <c r="FA3" t="str">
        <f t="shared" si="2"/>
        <v>N/A</v>
      </c>
      <c r="FB3" t="str">
        <f t="shared" si="2"/>
        <v>N/A</v>
      </c>
      <c r="FC3" t="str">
        <f t="shared" si="2"/>
        <v>N/A</v>
      </c>
      <c r="FD3" t="str">
        <f t="shared" si="2"/>
        <v>N/A</v>
      </c>
      <c r="FE3" t="str">
        <f t="shared" si="2"/>
        <v>N/A</v>
      </c>
      <c r="FF3" t="str">
        <f t="shared" si="2"/>
        <v>N/A</v>
      </c>
      <c r="FG3" t="str">
        <f t="shared" si="2"/>
        <v>N/A</v>
      </c>
      <c r="FH3" t="str">
        <f t="shared" si="2"/>
        <v>N/A</v>
      </c>
      <c r="FI3" t="str">
        <f t="shared" si="2"/>
        <v>N/A</v>
      </c>
      <c r="FK3" t="str">
        <f t="shared" ref="FK3:FY3" si="3">IF(AND(SUM(FK10:FK39)&gt;0,SUM(FK44:FK73)&gt;0,SUM(FK78:FK107)&gt;0),"1L/2L/3L",
  IF(AND(SUM(FK10:FK39)&gt;0,SUM(FK44:FK73)&gt;0),"1L/2L",
  IF(AND(SUM(FK10:FK39)&gt;0,SUM(FK78:FK107)&gt;0),"1L/3L",
  IF(AND(SUM(FK44:FK73)&gt;0,SUM(FK78:FK107)&gt;0),"2L/3L",
  IF(SUM(FK10:FK39)&gt;0,"1L",
  IF(SUM(FK44:FK73)&gt;0,"2L",
  IF(SUM(FK78:FK107)&gt;0,"3L","N/A")))))))</f>
        <v>N/A</v>
      </c>
      <c r="FL3" t="str">
        <f t="shared" si="3"/>
        <v>N/A</v>
      </c>
      <c r="FM3" t="str">
        <f t="shared" si="3"/>
        <v>N/A</v>
      </c>
      <c r="FN3" t="str">
        <f t="shared" si="3"/>
        <v>N/A</v>
      </c>
      <c r="FO3" t="str">
        <f t="shared" si="3"/>
        <v>1L</v>
      </c>
      <c r="FP3" t="str">
        <f t="shared" si="3"/>
        <v>N/A</v>
      </c>
      <c r="FQ3" t="str">
        <f t="shared" si="3"/>
        <v>N/A</v>
      </c>
      <c r="FR3" t="str">
        <f t="shared" si="3"/>
        <v>N/A</v>
      </c>
      <c r="FS3" t="str">
        <f t="shared" si="3"/>
        <v>N/A</v>
      </c>
      <c r="FT3" t="str">
        <f t="shared" si="3"/>
        <v>N/A</v>
      </c>
      <c r="FU3" t="str">
        <f t="shared" si="3"/>
        <v>N/A</v>
      </c>
      <c r="FV3" t="str">
        <f t="shared" si="3"/>
        <v>N/A</v>
      </c>
      <c r="FW3" t="str">
        <f t="shared" si="3"/>
        <v>N/A</v>
      </c>
      <c r="FX3" t="str">
        <f t="shared" si="3"/>
        <v>N/A</v>
      </c>
      <c r="FY3" t="str">
        <f t="shared" si="3"/>
        <v>N/A</v>
      </c>
      <c r="GA3" s="140" t="str">
        <f t="shared" ref="GA3:GO3" si="4">IF(AND(SUM(GA10:GA39)&gt;0,SUM(GA44:GA73)&gt;0,SUM(GA78:GA107)&gt;0),"1L/2L/3L",
  IF(AND(SUM(GA10:GA39)&gt;0,SUM(GA44:GA73)&gt;0),"1L/2L",
  IF(AND(SUM(GA10:GA39)&gt;0,SUM(GA78:GA107)&gt;0),"1L/3L",
  IF(AND(SUM(GA44:GA73)&gt;0,SUM(GA78:GA107)&gt;0),"2L/3L",
  IF(SUM(GA10:GA39)&gt;0,"1L",
  IF(SUM(GA44:GA73)&gt;0,"2L",
  IF(SUM(GA78:GA107)&gt;0,"3L","N/A")))))))</f>
        <v>N/A</v>
      </c>
      <c r="GB3" s="140" t="str">
        <f t="shared" si="4"/>
        <v>N/A</v>
      </c>
      <c r="GC3" s="140" t="str">
        <f t="shared" si="4"/>
        <v>N/A</v>
      </c>
      <c r="GD3" s="140" t="str">
        <f t="shared" si="4"/>
        <v>N/A</v>
      </c>
      <c r="GE3" s="140" t="str">
        <f t="shared" si="4"/>
        <v>N/A</v>
      </c>
      <c r="GF3" s="140" t="str">
        <f t="shared" si="4"/>
        <v>N/A</v>
      </c>
      <c r="GG3" s="140" t="str">
        <f t="shared" si="4"/>
        <v>N/A</v>
      </c>
      <c r="GH3" s="140" t="str">
        <f t="shared" si="4"/>
        <v>N/A</v>
      </c>
      <c r="GI3" s="140" t="str">
        <f t="shared" si="4"/>
        <v>N/A</v>
      </c>
      <c r="GJ3" s="140" t="str">
        <f t="shared" si="4"/>
        <v>N/A</v>
      </c>
      <c r="GK3" s="140" t="str">
        <f t="shared" si="4"/>
        <v>N/A</v>
      </c>
      <c r="GL3" s="140" t="str">
        <f t="shared" si="4"/>
        <v>N/A</v>
      </c>
      <c r="GM3" s="140" t="str">
        <f t="shared" si="4"/>
        <v>N/A</v>
      </c>
      <c r="GN3" s="140" t="str">
        <f t="shared" si="4"/>
        <v>N/A</v>
      </c>
      <c r="GO3" s="140" t="str">
        <f t="shared" si="4"/>
        <v>N/A</v>
      </c>
      <c r="GQ3" t="str">
        <f t="shared" ref="GQ3:HE3" si="5">IF(AND(SUM(GQ10:GQ39)&gt;0,SUM(GQ44:GQ73)&gt;0,SUM(GQ78:GQ107)&gt;0),"1L/2L/3L",
  IF(AND(SUM(GQ10:GQ39)&gt;0,SUM(GQ44:GQ73)&gt;0),"1L/2L",
  IF(AND(SUM(GQ10:GQ39)&gt;0,SUM(GQ78:GQ107)&gt;0),"1L/3L",
  IF(AND(SUM(GQ44:GQ73)&gt;0,SUM(GQ78:GQ107)&gt;0),"2L/3L",
  IF(SUM(GQ10:GQ39)&gt;0,"1L",
  IF(SUM(GQ44:GQ73)&gt;0,"2L",
  IF(SUM(GQ78:GQ107)&gt;0,"3L","N/A")))))))</f>
        <v>N/A</v>
      </c>
      <c r="GR3" t="str">
        <f t="shared" si="5"/>
        <v>N/A</v>
      </c>
      <c r="GS3" t="str">
        <f t="shared" si="5"/>
        <v>N/A</v>
      </c>
      <c r="GT3" t="str">
        <f t="shared" si="5"/>
        <v>N/A</v>
      </c>
      <c r="GU3" t="str">
        <f t="shared" si="5"/>
        <v>N/A</v>
      </c>
      <c r="GV3" t="str">
        <f t="shared" si="5"/>
        <v>N/A</v>
      </c>
      <c r="GW3" t="str">
        <f t="shared" si="5"/>
        <v>N/A</v>
      </c>
      <c r="GX3" t="str">
        <f t="shared" si="5"/>
        <v>N/A</v>
      </c>
      <c r="GY3" t="str">
        <f t="shared" si="5"/>
        <v>N/A</v>
      </c>
      <c r="GZ3" t="str">
        <f t="shared" si="5"/>
        <v>N/A</v>
      </c>
      <c r="HA3" t="str">
        <f t="shared" si="5"/>
        <v>N/A</v>
      </c>
      <c r="HB3" t="str">
        <f t="shared" si="5"/>
        <v>N/A</v>
      </c>
      <c r="HC3" t="str">
        <f t="shared" si="5"/>
        <v>N/A</v>
      </c>
      <c r="HD3" t="str">
        <f t="shared" si="5"/>
        <v>N/A</v>
      </c>
      <c r="HE3" t="str">
        <f t="shared" si="5"/>
        <v>N/A</v>
      </c>
      <c r="HG3" t="str">
        <f t="shared" ref="HG3:HU3" si="6">IF(AND(SUM(HG10:HG39)&gt;0,SUM(HG44:HG73)&gt;0,SUM(HG78:HG107)&gt;0),"1L/2L/3L",
  IF(AND(SUM(HG10:HG39)&gt;0,SUM(HG44:HG73)&gt;0),"1L/2L",
  IF(AND(SUM(HG10:HG39)&gt;0,SUM(HG78:HG107)&gt;0),"1L/3L",
  IF(AND(SUM(HG44:HG73)&gt;0,SUM(HG78:HG107)&gt;0),"2L/3L",
  IF(SUM(HG10:HG39)&gt;0,"1L",
  IF(SUM(HG44:HG73)&gt;0,"2L",
  IF(SUM(HG78:HG107)&gt;0,"3L","N/A")))))))</f>
        <v>N/A</v>
      </c>
      <c r="HH3" t="str">
        <f t="shared" si="6"/>
        <v>N/A</v>
      </c>
      <c r="HI3" t="str">
        <f t="shared" si="6"/>
        <v>N/A</v>
      </c>
      <c r="HJ3" t="str">
        <f t="shared" si="6"/>
        <v>N/A</v>
      </c>
      <c r="HK3" t="str">
        <f t="shared" si="6"/>
        <v>N/A</v>
      </c>
      <c r="HL3" t="str">
        <f t="shared" si="6"/>
        <v>N/A</v>
      </c>
      <c r="HM3" t="str">
        <f t="shared" si="6"/>
        <v>N/A</v>
      </c>
      <c r="HN3" t="str">
        <f t="shared" si="6"/>
        <v>N/A</v>
      </c>
      <c r="HO3" t="str">
        <f t="shared" si="6"/>
        <v>N/A</v>
      </c>
      <c r="HP3" t="str">
        <f t="shared" si="6"/>
        <v>N/A</v>
      </c>
      <c r="HQ3" t="str">
        <f t="shared" si="6"/>
        <v>N/A</v>
      </c>
      <c r="HR3" t="str">
        <f t="shared" si="6"/>
        <v>N/A</v>
      </c>
      <c r="HS3" t="str">
        <f t="shared" si="6"/>
        <v>N/A</v>
      </c>
      <c r="HT3" t="str">
        <f t="shared" si="6"/>
        <v>N/A</v>
      </c>
      <c r="HU3" t="str">
        <f t="shared" si="6"/>
        <v>N/A</v>
      </c>
      <c r="HW3" t="str">
        <f t="shared" ref="HW3:IK3" si="7">IF(AND(SUM(HW10:HW39)&gt;0,SUM(HW44:HW73)&gt;0,SUM(HW78:HW107)&gt;0),"1L/2L/3L",
  IF(AND(SUM(HW10:HW39)&gt;0,SUM(HW44:HW73)&gt;0),"1L/2L",
  IF(AND(SUM(HW10:HW39)&gt;0,SUM(HW78:HW107)&gt;0),"1L/3L",
  IF(AND(SUM(HW44:HW73)&gt;0,SUM(HW78:HW107)&gt;0),"2L/3L",
  IF(SUM(HW10:HW39)&gt;0,"1L",
  IF(SUM(HW44:HW73)&gt;0,"2L",
  IF(SUM(HW78:HW107)&gt;0,"3L","N/A")))))))</f>
        <v>N/A</v>
      </c>
      <c r="HX3" t="str">
        <f t="shared" si="7"/>
        <v>N/A</v>
      </c>
      <c r="HY3" t="str">
        <f t="shared" si="7"/>
        <v>N/A</v>
      </c>
      <c r="HZ3" t="str">
        <f t="shared" si="7"/>
        <v>N/A</v>
      </c>
      <c r="IA3" t="str">
        <f t="shared" si="7"/>
        <v>1L</v>
      </c>
      <c r="IB3" t="str">
        <f t="shared" si="7"/>
        <v>N/A</v>
      </c>
      <c r="IC3" t="str">
        <f t="shared" si="7"/>
        <v>N/A</v>
      </c>
      <c r="ID3" t="str">
        <f t="shared" si="7"/>
        <v>N/A</v>
      </c>
      <c r="IE3" t="str">
        <f t="shared" si="7"/>
        <v>N/A</v>
      </c>
      <c r="IF3" t="str">
        <f t="shared" si="7"/>
        <v>N/A</v>
      </c>
      <c r="IG3" t="str">
        <f t="shared" si="7"/>
        <v>N/A</v>
      </c>
      <c r="IH3" t="str">
        <f t="shared" si="7"/>
        <v>N/A</v>
      </c>
      <c r="II3" t="str">
        <f t="shared" si="7"/>
        <v>N/A</v>
      </c>
      <c r="IJ3" t="str">
        <f t="shared" si="7"/>
        <v>N/A</v>
      </c>
      <c r="IK3" t="str">
        <f t="shared" si="7"/>
        <v>N/A</v>
      </c>
      <c r="IM3" s="140" t="str">
        <f t="shared" ref="IM3:JA3" si="8">IF(AND(SUM(IM10:IM39)&gt;0,SUM(IM44:IM73)&gt;0,SUM(IM78:IM107)&gt;0),"1L/2L/3L",
  IF(AND(SUM(IM10:IM39)&gt;0,SUM(IM44:IM73)&gt;0),"1L/2L",
  IF(AND(SUM(IM10:IM39)&gt;0,SUM(IM78:IM107)&gt;0),"1L/3L",
  IF(AND(SUM(IM44:IM73)&gt;0,SUM(IM78:IM107)&gt;0),"2L/3L",
  IF(SUM(IM10:IM39)&gt;0,"1L",
  IF(SUM(IM44:IM73)&gt;0,"2L",
  IF(SUM(IM78:IM107)&gt;0,"3L","N/A")))))))</f>
        <v>N/A</v>
      </c>
      <c r="IN3" s="140" t="str">
        <f t="shared" si="8"/>
        <v>N/A</v>
      </c>
      <c r="IO3" s="140" t="str">
        <f t="shared" si="8"/>
        <v>N/A</v>
      </c>
      <c r="IP3" s="140" t="str">
        <f t="shared" si="8"/>
        <v>N/A</v>
      </c>
      <c r="IQ3" s="140" t="str">
        <f t="shared" si="8"/>
        <v>N/A</v>
      </c>
      <c r="IR3" s="140" t="str">
        <f t="shared" si="8"/>
        <v>N/A</v>
      </c>
      <c r="IS3" s="140" t="str">
        <f t="shared" si="8"/>
        <v>N/A</v>
      </c>
      <c r="IT3" s="140" t="str">
        <f t="shared" si="8"/>
        <v>N/A</v>
      </c>
      <c r="IU3" s="140" t="str">
        <f t="shared" si="8"/>
        <v>N/A</v>
      </c>
      <c r="IV3" s="140" t="str">
        <f t="shared" si="8"/>
        <v>N/A</v>
      </c>
      <c r="IW3" s="140" t="str">
        <f t="shared" si="8"/>
        <v>N/A</v>
      </c>
      <c r="IX3" s="140" t="str">
        <f t="shared" si="8"/>
        <v>N/A</v>
      </c>
      <c r="IY3" s="140" t="str">
        <f t="shared" si="8"/>
        <v>N/A</v>
      </c>
      <c r="IZ3" s="140" t="str">
        <f t="shared" si="8"/>
        <v>N/A</v>
      </c>
      <c r="JA3" s="140" t="str">
        <f t="shared" si="8"/>
        <v>N/A</v>
      </c>
      <c r="JC3" t="str">
        <f t="shared" ref="JC3:JQ3" si="9">IF(AND(SUM(JC10:JC39)&gt;0,SUM(JC44:JC73)&gt;0,SUM(JC78:JC107)&gt;0),"1L/2L/3L",
  IF(AND(SUM(JC10:JC39)&gt;0,SUM(JC44:JC73)&gt;0),"1L/2L",
  IF(AND(SUM(JC10:JC39)&gt;0,SUM(JC78:JC107)&gt;0),"1L/3L",
  IF(AND(SUM(JC44:JC73)&gt;0,SUM(JC78:JC107)&gt;0),"2L/3L",
  IF(SUM(JC10:JC39)&gt;0,"1L",
  IF(SUM(JC44:JC73)&gt;0,"2L",
  IF(SUM(JC78:JC107)&gt;0,"3L","N/A")))))))</f>
        <v>N/A</v>
      </c>
      <c r="JD3" t="str">
        <f t="shared" si="9"/>
        <v>N/A</v>
      </c>
      <c r="JE3" t="str">
        <f t="shared" si="9"/>
        <v>N/A</v>
      </c>
      <c r="JF3" t="str">
        <f t="shared" si="9"/>
        <v>N/A</v>
      </c>
      <c r="JG3" t="str">
        <f t="shared" si="9"/>
        <v>N/A</v>
      </c>
      <c r="JH3" t="str">
        <f t="shared" si="9"/>
        <v>N/A</v>
      </c>
      <c r="JI3" t="str">
        <f t="shared" si="9"/>
        <v>N/A</v>
      </c>
      <c r="JJ3" t="str">
        <f t="shared" si="9"/>
        <v>N/A</v>
      </c>
      <c r="JK3" t="str">
        <f t="shared" si="9"/>
        <v>N/A</v>
      </c>
      <c r="JL3" t="str">
        <f t="shared" si="9"/>
        <v>N/A</v>
      </c>
      <c r="JM3" t="str">
        <f t="shared" si="9"/>
        <v>N/A</v>
      </c>
      <c r="JN3" t="str">
        <f t="shared" si="9"/>
        <v>N/A</v>
      </c>
      <c r="JO3" t="str">
        <f t="shared" si="9"/>
        <v>N/A</v>
      </c>
      <c r="JP3" t="str">
        <f t="shared" si="9"/>
        <v>N/A</v>
      </c>
      <c r="JQ3" t="str">
        <f t="shared" si="9"/>
        <v>N/A</v>
      </c>
      <c r="JS3" t="str">
        <f t="shared" ref="JS3:KG3" si="10">IF(AND(SUM(JS10:JS39)&gt;0,SUM(JS44:JS73)&gt;0,SUM(JS78:JS107)&gt;0),"1L/2L/3L",
  IF(AND(SUM(JS10:JS39)&gt;0,SUM(JS44:JS73)&gt;0),"1L/2L",
  IF(AND(SUM(JS10:JS39)&gt;0,SUM(JS78:JS107)&gt;0),"1L/3L",
  IF(AND(SUM(JS44:JS73)&gt;0,SUM(JS78:JS107)&gt;0),"2L/3L",
  IF(SUM(JS10:JS39)&gt;0,"1L",
  IF(SUM(JS44:JS73)&gt;0,"2L",
  IF(SUM(JS78:JS107)&gt;0,"3L","N/A")))))))</f>
        <v>N/A</v>
      </c>
      <c r="JT3" t="str">
        <f t="shared" si="10"/>
        <v>N/A</v>
      </c>
      <c r="JU3" t="str">
        <f t="shared" si="10"/>
        <v>N/A</v>
      </c>
      <c r="JV3" t="str">
        <f t="shared" si="10"/>
        <v>N/A</v>
      </c>
      <c r="JW3" t="str">
        <f t="shared" si="10"/>
        <v>N/A</v>
      </c>
      <c r="JX3" t="str">
        <f t="shared" si="10"/>
        <v>N/A</v>
      </c>
      <c r="JY3" t="str">
        <f t="shared" si="10"/>
        <v>N/A</v>
      </c>
      <c r="JZ3" t="str">
        <f t="shared" si="10"/>
        <v>N/A</v>
      </c>
      <c r="KA3" t="str">
        <f t="shared" si="10"/>
        <v>N/A</v>
      </c>
      <c r="KB3" t="str">
        <f t="shared" si="10"/>
        <v>N/A</v>
      </c>
      <c r="KC3" t="str">
        <f t="shared" si="10"/>
        <v>N/A</v>
      </c>
      <c r="KD3" t="str">
        <f t="shared" si="10"/>
        <v>N/A</v>
      </c>
      <c r="KE3" t="str">
        <f t="shared" si="10"/>
        <v>N/A</v>
      </c>
      <c r="KF3" t="str">
        <f t="shared" si="10"/>
        <v>N/A</v>
      </c>
      <c r="KG3" t="str">
        <f t="shared" si="10"/>
        <v>N/A</v>
      </c>
      <c r="KI3" t="str">
        <f t="shared" ref="KI3:KW3" si="11">IF(AND(SUM(KI10:KI39)&gt;0,SUM(KI44:KI73)&gt;0,SUM(KI78:KI107)&gt;0),"1L/2L/3L",
  IF(AND(SUM(KI10:KI39)&gt;0,SUM(KI44:KI73)&gt;0),"1L/2L",
  IF(AND(SUM(KI10:KI39)&gt;0,SUM(KI78:KI107)&gt;0),"1L/3L",
  IF(AND(SUM(KI44:KI73)&gt;0,SUM(KI78:KI107)&gt;0),"2L/3L",
  IF(SUM(KI10:KI39)&gt;0,"1L",
  IF(SUM(KI44:KI73)&gt;0,"2L",
  IF(SUM(KI78:KI107)&gt;0,"3L","N/A")))))))</f>
        <v>N/A</v>
      </c>
      <c r="KJ3" t="str">
        <f t="shared" si="11"/>
        <v>N/A</v>
      </c>
      <c r="KK3" t="str">
        <f t="shared" si="11"/>
        <v>N/A</v>
      </c>
      <c r="KL3" t="str">
        <f t="shared" si="11"/>
        <v>N/A</v>
      </c>
      <c r="KM3" t="str">
        <f t="shared" si="11"/>
        <v>1L</v>
      </c>
      <c r="KN3" t="str">
        <f t="shared" si="11"/>
        <v>N/A</v>
      </c>
      <c r="KO3" t="str">
        <f t="shared" si="11"/>
        <v>N/A</v>
      </c>
      <c r="KP3" t="str">
        <f t="shared" si="11"/>
        <v>N/A</v>
      </c>
      <c r="KQ3" t="str">
        <f t="shared" si="11"/>
        <v>N/A</v>
      </c>
      <c r="KR3" t="str">
        <f t="shared" si="11"/>
        <v>N/A</v>
      </c>
      <c r="KS3" t="str">
        <f t="shared" si="11"/>
        <v>N/A</v>
      </c>
      <c r="KT3" t="str">
        <f t="shared" si="11"/>
        <v>N/A</v>
      </c>
      <c r="KU3" t="str">
        <f t="shared" si="11"/>
        <v>N/A</v>
      </c>
      <c r="KV3" t="str">
        <f t="shared" si="11"/>
        <v>N/A</v>
      </c>
      <c r="KW3" t="str">
        <f t="shared" si="11"/>
        <v>N/A</v>
      </c>
    </row>
    <row r="4" spans="2:309" ht="15" x14ac:dyDescent="0.25">
      <c r="B4" s="2"/>
      <c r="G4" s="2" t="s">
        <v>88</v>
      </c>
    </row>
    <row r="5" spans="2:309" ht="15" x14ac:dyDescent="0.25">
      <c r="B5" s="2"/>
      <c r="DP5" s="54"/>
    </row>
    <row r="6" spans="2:309" ht="18.75" x14ac:dyDescent="0.3">
      <c r="B6" s="2"/>
      <c r="C6" s="132" t="s">
        <v>172</v>
      </c>
      <c r="D6" s="132"/>
      <c r="E6" s="132"/>
      <c r="G6" s="46"/>
      <c r="H6" s="47"/>
      <c r="I6" s="48" t="s">
        <v>56</v>
      </c>
      <c r="J6" s="49"/>
      <c r="K6" s="50"/>
      <c r="L6" s="51" t="s">
        <v>57</v>
      </c>
      <c r="M6" s="52"/>
      <c r="N6" s="47"/>
      <c r="O6" s="48" t="s">
        <v>58</v>
      </c>
      <c r="P6" s="49"/>
      <c r="Q6" s="50"/>
      <c r="R6" s="51" t="s">
        <v>59</v>
      </c>
      <c r="S6" s="52"/>
      <c r="T6" s="47"/>
      <c r="U6" s="48" t="s">
        <v>60</v>
      </c>
      <c r="V6" s="49"/>
      <c r="W6" s="50"/>
      <c r="X6" s="51" t="s">
        <v>61</v>
      </c>
      <c r="Y6" s="52"/>
      <c r="Z6" s="47"/>
      <c r="AA6" s="48" t="s">
        <v>62</v>
      </c>
      <c r="AB6" s="49"/>
      <c r="AC6" s="50"/>
      <c r="AD6" s="51" t="s">
        <v>63</v>
      </c>
      <c r="AE6" s="52"/>
      <c r="AF6" s="47"/>
      <c r="AG6" s="48" t="s">
        <v>64</v>
      </c>
      <c r="AH6" s="49"/>
      <c r="AI6" s="50"/>
      <c r="AJ6" s="51" t="s">
        <v>65</v>
      </c>
      <c r="AK6" s="52"/>
      <c r="AL6" s="47"/>
      <c r="AM6" s="48" t="s">
        <v>66</v>
      </c>
      <c r="AN6" s="49"/>
      <c r="AO6" s="50"/>
      <c r="AP6" s="51" t="s">
        <v>67</v>
      </c>
      <c r="AQ6" s="52"/>
      <c r="DO6" s="2" t="s">
        <v>1</v>
      </c>
      <c r="GA6" s="2" t="s">
        <v>2</v>
      </c>
      <c r="IM6" s="2" t="s">
        <v>3</v>
      </c>
    </row>
    <row r="7" spans="2:309" ht="18.75" hidden="1" x14ac:dyDescent="0.3">
      <c r="B7" s="2"/>
      <c r="C7" s="132"/>
      <c r="D7" s="132"/>
      <c r="E7" s="132"/>
      <c r="G7" s="46"/>
      <c r="H7" s="146">
        <v>1</v>
      </c>
      <c r="I7" s="48">
        <v>1</v>
      </c>
      <c r="J7" s="49">
        <v>1</v>
      </c>
      <c r="K7" s="50">
        <v>1</v>
      </c>
      <c r="L7" s="51">
        <v>1</v>
      </c>
      <c r="M7" s="52">
        <v>1</v>
      </c>
      <c r="N7" s="146">
        <v>1</v>
      </c>
      <c r="O7" s="48">
        <v>1</v>
      </c>
      <c r="P7" s="49">
        <v>1</v>
      </c>
      <c r="Q7" s="50">
        <v>1</v>
      </c>
      <c r="R7" s="51">
        <v>1</v>
      </c>
      <c r="S7" s="52">
        <v>1</v>
      </c>
      <c r="T7" s="146">
        <v>2</v>
      </c>
      <c r="U7" s="48">
        <v>2</v>
      </c>
      <c r="V7" s="49">
        <v>2</v>
      </c>
      <c r="W7" s="50">
        <v>2</v>
      </c>
      <c r="X7" s="51">
        <v>2</v>
      </c>
      <c r="Y7" s="52">
        <v>2</v>
      </c>
      <c r="Z7" s="146">
        <v>2</v>
      </c>
      <c r="AA7" s="48">
        <v>2</v>
      </c>
      <c r="AB7" s="49">
        <v>2</v>
      </c>
      <c r="AC7" s="50">
        <v>2</v>
      </c>
      <c r="AD7" s="51">
        <v>2</v>
      </c>
      <c r="AE7" s="52">
        <v>2</v>
      </c>
      <c r="AF7" s="146">
        <v>3</v>
      </c>
      <c r="AG7" s="48">
        <v>3</v>
      </c>
      <c r="AH7" s="49">
        <v>3</v>
      </c>
      <c r="AI7" s="50">
        <v>3</v>
      </c>
      <c r="AJ7" s="51">
        <v>3</v>
      </c>
      <c r="AK7" s="52">
        <v>3</v>
      </c>
      <c r="AL7" s="146">
        <v>3</v>
      </c>
      <c r="AM7" s="48">
        <v>3</v>
      </c>
      <c r="AN7" s="49">
        <v>3</v>
      </c>
      <c r="AO7" s="50">
        <v>3</v>
      </c>
      <c r="AP7" s="51">
        <v>3</v>
      </c>
      <c r="AQ7" s="52">
        <v>3</v>
      </c>
      <c r="DO7" s="2"/>
      <c r="GA7" s="2"/>
      <c r="IM7" s="2"/>
    </row>
    <row r="8" spans="2:309" ht="15.75" x14ac:dyDescent="0.25">
      <c r="B8" s="2"/>
      <c r="G8" s="53" t="s">
        <v>55</v>
      </c>
      <c r="H8" s="53" t="s">
        <v>31</v>
      </c>
      <c r="I8" s="53" t="s">
        <v>32</v>
      </c>
      <c r="J8" s="53" t="s">
        <v>33</v>
      </c>
      <c r="K8" s="53" t="s">
        <v>34</v>
      </c>
      <c r="L8" s="53" t="s">
        <v>35</v>
      </c>
      <c r="M8" s="53" t="s">
        <v>36</v>
      </c>
      <c r="N8" s="53" t="s">
        <v>37</v>
      </c>
      <c r="O8" s="53" t="s">
        <v>38</v>
      </c>
      <c r="P8" s="53" t="s">
        <v>39</v>
      </c>
      <c r="Q8" s="53" t="s">
        <v>40</v>
      </c>
      <c r="R8" s="53" t="s">
        <v>41</v>
      </c>
      <c r="S8" s="53" t="s">
        <v>42</v>
      </c>
      <c r="T8" s="53" t="s">
        <v>43</v>
      </c>
      <c r="U8" s="53" t="s">
        <v>44</v>
      </c>
      <c r="V8" s="53" t="s">
        <v>45</v>
      </c>
      <c r="W8" s="53" t="s">
        <v>46</v>
      </c>
      <c r="X8" s="53" t="s">
        <v>47</v>
      </c>
      <c r="Y8" s="53" t="s">
        <v>48</v>
      </c>
      <c r="Z8" s="53" t="s">
        <v>49</v>
      </c>
      <c r="AA8" s="53" t="s">
        <v>50</v>
      </c>
      <c r="AB8" s="53" t="s">
        <v>51</v>
      </c>
      <c r="AC8" s="53" t="s">
        <v>52</v>
      </c>
      <c r="AD8" s="53" t="s">
        <v>53</v>
      </c>
      <c r="AE8" s="53" t="s">
        <v>54</v>
      </c>
      <c r="AF8" s="53" t="s">
        <v>68</v>
      </c>
      <c r="AG8" s="53" t="s">
        <v>69</v>
      </c>
      <c r="AH8" s="53" t="s">
        <v>70</v>
      </c>
      <c r="AI8" s="53" t="s">
        <v>71</v>
      </c>
      <c r="AJ8" s="53" t="s">
        <v>72</v>
      </c>
      <c r="AK8" s="53" t="s">
        <v>73</v>
      </c>
      <c r="AL8" s="53" t="s">
        <v>74</v>
      </c>
      <c r="AM8" s="53" t="s">
        <v>75</v>
      </c>
      <c r="AN8" s="53" t="s">
        <v>76</v>
      </c>
      <c r="AO8" s="53" t="s">
        <v>77</v>
      </c>
      <c r="AP8" s="53" t="s">
        <v>78</v>
      </c>
      <c r="AQ8" s="53" t="s">
        <v>79</v>
      </c>
      <c r="CA8" s="2" t="s">
        <v>92</v>
      </c>
      <c r="DL8" s="2" t="s">
        <v>93</v>
      </c>
      <c r="DO8" s="40" t="s">
        <v>96</v>
      </c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2"/>
      <c r="EE8" s="44" t="s">
        <v>150</v>
      </c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U8" s="44" t="s">
        <v>149</v>
      </c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2"/>
      <c r="FK8" s="44" t="s">
        <v>97</v>
      </c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2"/>
      <c r="GA8" s="40" t="s">
        <v>96</v>
      </c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2"/>
      <c r="GQ8" s="44" t="s">
        <v>150</v>
      </c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G8" s="44" t="s">
        <v>149</v>
      </c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2"/>
      <c r="HW8" s="44" t="s">
        <v>97</v>
      </c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2"/>
      <c r="IM8" s="40" t="s">
        <v>96</v>
      </c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2"/>
      <c r="JC8" s="44" t="s">
        <v>150</v>
      </c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S8" s="44" t="s">
        <v>149</v>
      </c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2"/>
      <c r="KI8" s="44" t="s">
        <v>97</v>
      </c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2"/>
    </row>
    <row r="9" spans="2:309" ht="18.75" x14ac:dyDescent="0.3">
      <c r="B9" s="2"/>
      <c r="C9" s="311" t="s">
        <v>6</v>
      </c>
      <c r="D9" s="12"/>
      <c r="E9" s="13"/>
      <c r="G9" s="25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7"/>
      <c r="CA9" s="24" t="s">
        <v>31</v>
      </c>
      <c r="CB9" s="24" t="s">
        <v>32</v>
      </c>
      <c r="CC9" s="24" t="s">
        <v>33</v>
      </c>
      <c r="CD9" s="24" t="s">
        <v>34</v>
      </c>
      <c r="CE9" s="24" t="s">
        <v>35</v>
      </c>
      <c r="CF9" s="24" t="s">
        <v>36</v>
      </c>
      <c r="CG9" s="24" t="s">
        <v>37</v>
      </c>
      <c r="CH9" s="24" t="s">
        <v>38</v>
      </c>
      <c r="CI9" s="24" t="s">
        <v>39</v>
      </c>
      <c r="CJ9" s="24" t="s">
        <v>40</v>
      </c>
      <c r="CK9" s="24" t="s">
        <v>41</v>
      </c>
      <c r="CL9" s="24" t="s">
        <v>42</v>
      </c>
      <c r="CM9" s="24" t="s">
        <v>43</v>
      </c>
      <c r="CN9" s="24" t="s">
        <v>44</v>
      </c>
      <c r="CO9" s="24" t="s">
        <v>45</v>
      </c>
      <c r="CP9" s="24" t="s">
        <v>46</v>
      </c>
      <c r="CQ9" s="24" t="s">
        <v>47</v>
      </c>
      <c r="CR9" s="24" t="s">
        <v>48</v>
      </c>
      <c r="CS9" s="24" t="s">
        <v>49</v>
      </c>
      <c r="CT9" s="24" t="s">
        <v>50</v>
      </c>
      <c r="CU9" s="24" t="s">
        <v>51</v>
      </c>
      <c r="CV9" s="24" t="s">
        <v>52</v>
      </c>
      <c r="CW9" s="24" t="s">
        <v>53</v>
      </c>
      <c r="CX9" s="24" t="s">
        <v>54</v>
      </c>
      <c r="CY9" s="24" t="s">
        <v>68</v>
      </c>
      <c r="CZ9" s="24" t="s">
        <v>69</v>
      </c>
      <c r="DA9" s="24" t="s">
        <v>70</v>
      </c>
      <c r="DB9" s="24" t="s">
        <v>71</v>
      </c>
      <c r="DC9" s="24" t="s">
        <v>72</v>
      </c>
      <c r="DD9" s="24" t="s">
        <v>73</v>
      </c>
      <c r="DE9" s="24" t="s">
        <v>74</v>
      </c>
      <c r="DF9" s="24" t="s">
        <v>75</v>
      </c>
      <c r="DG9" s="24" t="s">
        <v>76</v>
      </c>
      <c r="DH9" s="24" t="s">
        <v>77</v>
      </c>
      <c r="DI9" s="24" t="s">
        <v>78</v>
      </c>
      <c r="DJ9" s="24" t="s">
        <v>79</v>
      </c>
      <c r="DL9" s="24" t="s">
        <v>94</v>
      </c>
      <c r="DM9" s="24" t="s">
        <v>95</v>
      </c>
      <c r="DO9" s="43" t="str">
        <f t="array" ref="DO9:EC9">TRANSPOSE('5. Dosing'!$P$14:$P$31)</f>
        <v>3TC</v>
      </c>
      <c r="DP9" s="43" t="str">
        <v>ABC</v>
      </c>
      <c r="DQ9" s="43" t="str">
        <v>ATV/r</v>
      </c>
      <c r="DR9" s="43" t="str">
        <v>AZT</v>
      </c>
      <c r="DS9" s="43" t="str">
        <v>DRV</v>
      </c>
      <c r="DT9" s="43" t="str">
        <v>DTG</v>
      </c>
      <c r="DU9" s="43" t="str">
        <v>EFV</v>
      </c>
      <c r="DV9" s="43" t="str">
        <v>ETV</v>
      </c>
      <c r="DW9" s="43" t="str">
        <v>FTC</v>
      </c>
      <c r="DX9" s="43" t="str">
        <v>LPV/r</v>
      </c>
      <c r="DY9" s="43" t="str">
        <v>NVP</v>
      </c>
      <c r="DZ9" s="43" t="str">
        <v>RAL</v>
      </c>
      <c r="EA9" s="43" t="str">
        <v>RTV</v>
      </c>
      <c r="EB9" s="43" t="str">
        <v>SQV</v>
      </c>
      <c r="EC9" s="43" t="str">
        <v>TDF</v>
      </c>
      <c r="EE9" s="43" t="str">
        <f t="array" ref="EE9:ES9">TRANSPOSE([1]Dosing!$P$34:$P$48)</f>
        <v>ABC+3TC</v>
      </c>
      <c r="EF9" s="43" t="str">
        <v>AZT+3TC</v>
      </c>
      <c r="EG9" s="43" t="str">
        <v>d4T+3TC</v>
      </c>
      <c r="EH9" s="43" t="str">
        <v>TDF+3TC</v>
      </c>
      <c r="EI9" s="43" t="str">
        <v>TDF+FTC</v>
      </c>
      <c r="EJ9" s="43">
        <v>0</v>
      </c>
      <c r="EK9" s="43">
        <v>0</v>
      </c>
      <c r="EL9" s="43">
        <v>0</v>
      </c>
      <c r="EM9" s="43">
        <v>0</v>
      </c>
      <c r="EN9" s="43">
        <v>0</v>
      </c>
      <c r="EO9" s="43">
        <v>0</v>
      </c>
      <c r="EP9" s="43">
        <v>0</v>
      </c>
      <c r="EQ9" s="43">
        <v>0</v>
      </c>
      <c r="ER9" s="43">
        <v>0</v>
      </c>
      <c r="ES9" s="43">
        <v>0</v>
      </c>
      <c r="EU9" s="43" t="str">
        <f t="array" ref="EU9:FI9">TRANSPOSE('5. Dosing'!$P$14:$P$31)</f>
        <v>3TC</v>
      </c>
      <c r="EV9" s="43" t="str">
        <v>ABC</v>
      </c>
      <c r="EW9" s="43" t="str">
        <v>ATV/r</v>
      </c>
      <c r="EX9" s="43" t="str">
        <v>AZT</v>
      </c>
      <c r="EY9" s="43" t="str">
        <v>DRV</v>
      </c>
      <c r="EZ9" s="43" t="str">
        <v>DTG</v>
      </c>
      <c r="FA9" s="43" t="str">
        <v>EFV</v>
      </c>
      <c r="FB9" s="43" t="str">
        <v>ETV</v>
      </c>
      <c r="FC9" s="43" t="str">
        <v>FTC</v>
      </c>
      <c r="FD9" s="43" t="str">
        <v>LPV/r</v>
      </c>
      <c r="FE9" s="43" t="str">
        <v>NVP</v>
      </c>
      <c r="FF9" s="43" t="str">
        <v>RAL</v>
      </c>
      <c r="FG9" s="43" t="str">
        <v>RTV</v>
      </c>
      <c r="FH9" s="43" t="str">
        <v>SQV</v>
      </c>
      <c r="FI9" s="43" t="str">
        <v>TDF</v>
      </c>
      <c r="FK9" s="43" t="str">
        <f t="array" ref="FK9:FY9">TRANSPOSE('5. Dosing'!$P$50:$P$64)</f>
        <v>AZT+3TC+ABC</v>
      </c>
      <c r="FL9" s="43" t="str">
        <v>AZT+3TC+ATV/r</v>
      </c>
      <c r="FM9" s="43" t="str">
        <v>AZT+3TC+NVP</v>
      </c>
      <c r="FN9" s="43" t="str">
        <v>TDF+3TC+ATV/r</v>
      </c>
      <c r="FO9" s="43" t="str">
        <v>TDF+3TC+EFV</v>
      </c>
      <c r="FP9" s="43" t="str">
        <v>TDF+FTC+EFV</v>
      </c>
      <c r="FQ9" s="43" t="str">
        <v>x---</v>
      </c>
      <c r="FR9" s="43">
        <v>0</v>
      </c>
      <c r="FS9" s="43">
        <v>0</v>
      </c>
      <c r="FT9" s="43">
        <v>0</v>
      </c>
      <c r="FU9" s="43">
        <v>0</v>
      </c>
      <c r="FV9" s="43">
        <v>0</v>
      </c>
      <c r="FW9" s="43">
        <v>0</v>
      </c>
      <c r="FX9" s="43">
        <v>0</v>
      </c>
      <c r="FY9" s="43">
        <v>0</v>
      </c>
      <c r="GA9" s="43" t="str">
        <f>DO9</f>
        <v>3TC</v>
      </c>
      <c r="GB9" s="43" t="str">
        <f t="shared" ref="GB9:GO9" si="12">DP9</f>
        <v>ABC</v>
      </c>
      <c r="GC9" s="43" t="str">
        <f t="shared" si="12"/>
        <v>ATV/r</v>
      </c>
      <c r="GD9" s="43" t="str">
        <f t="shared" si="12"/>
        <v>AZT</v>
      </c>
      <c r="GE9" s="43" t="str">
        <f t="shared" si="12"/>
        <v>DRV</v>
      </c>
      <c r="GF9" s="43" t="str">
        <f t="shared" si="12"/>
        <v>DTG</v>
      </c>
      <c r="GG9" s="43" t="str">
        <f t="shared" si="12"/>
        <v>EFV</v>
      </c>
      <c r="GH9" s="43" t="str">
        <f t="shared" si="12"/>
        <v>ETV</v>
      </c>
      <c r="GI9" s="43" t="str">
        <f t="shared" si="12"/>
        <v>FTC</v>
      </c>
      <c r="GJ9" s="43" t="str">
        <f t="shared" si="12"/>
        <v>LPV/r</v>
      </c>
      <c r="GK9" s="43" t="str">
        <f t="shared" si="12"/>
        <v>NVP</v>
      </c>
      <c r="GL9" s="43" t="str">
        <f t="shared" si="12"/>
        <v>RAL</v>
      </c>
      <c r="GM9" s="43" t="str">
        <f t="shared" si="12"/>
        <v>RTV</v>
      </c>
      <c r="GN9" s="43" t="str">
        <f t="shared" si="12"/>
        <v>SQV</v>
      </c>
      <c r="GO9" s="43" t="str">
        <f t="shared" si="12"/>
        <v>TDF</v>
      </c>
      <c r="GQ9" s="43" t="str">
        <f>EE9</f>
        <v>ABC+3TC</v>
      </c>
      <c r="GR9" s="43" t="str">
        <f t="shared" ref="GR9:HE9" si="13">EF9</f>
        <v>AZT+3TC</v>
      </c>
      <c r="GS9" s="43" t="str">
        <f t="shared" si="13"/>
        <v>d4T+3TC</v>
      </c>
      <c r="GT9" s="43" t="str">
        <f t="shared" si="13"/>
        <v>TDF+3TC</v>
      </c>
      <c r="GU9" s="43" t="str">
        <f t="shared" si="13"/>
        <v>TDF+FTC</v>
      </c>
      <c r="GV9" s="43">
        <f t="shared" si="13"/>
        <v>0</v>
      </c>
      <c r="GW9" s="43">
        <f t="shared" si="13"/>
        <v>0</v>
      </c>
      <c r="GX9" s="43">
        <f t="shared" si="13"/>
        <v>0</v>
      </c>
      <c r="GY9" s="43">
        <f t="shared" si="13"/>
        <v>0</v>
      </c>
      <c r="GZ9" s="43">
        <f t="shared" si="13"/>
        <v>0</v>
      </c>
      <c r="HA9" s="43">
        <f t="shared" si="13"/>
        <v>0</v>
      </c>
      <c r="HB9" s="43">
        <f t="shared" si="13"/>
        <v>0</v>
      </c>
      <c r="HC9" s="43">
        <f t="shared" si="13"/>
        <v>0</v>
      </c>
      <c r="HD9" s="43">
        <f t="shared" si="13"/>
        <v>0</v>
      </c>
      <c r="HE9" s="43">
        <f t="shared" si="13"/>
        <v>0</v>
      </c>
      <c r="HG9" s="43" t="str">
        <f>EU9</f>
        <v>3TC</v>
      </c>
      <c r="HH9" s="43" t="str">
        <f t="shared" ref="HH9:HU9" si="14">EV9</f>
        <v>ABC</v>
      </c>
      <c r="HI9" s="43" t="str">
        <f t="shared" si="14"/>
        <v>ATV/r</v>
      </c>
      <c r="HJ9" s="43" t="str">
        <f t="shared" si="14"/>
        <v>AZT</v>
      </c>
      <c r="HK9" s="43" t="str">
        <f t="shared" si="14"/>
        <v>DRV</v>
      </c>
      <c r="HL9" s="43" t="str">
        <f t="shared" si="14"/>
        <v>DTG</v>
      </c>
      <c r="HM9" s="43" t="str">
        <f t="shared" si="14"/>
        <v>EFV</v>
      </c>
      <c r="HN9" s="43" t="str">
        <f t="shared" si="14"/>
        <v>ETV</v>
      </c>
      <c r="HO9" s="43" t="str">
        <f t="shared" si="14"/>
        <v>FTC</v>
      </c>
      <c r="HP9" s="43" t="str">
        <f t="shared" si="14"/>
        <v>LPV/r</v>
      </c>
      <c r="HQ9" s="43" t="str">
        <f t="shared" si="14"/>
        <v>NVP</v>
      </c>
      <c r="HR9" s="43" t="str">
        <f t="shared" si="14"/>
        <v>RAL</v>
      </c>
      <c r="HS9" s="43" t="str">
        <f t="shared" si="14"/>
        <v>RTV</v>
      </c>
      <c r="HT9" s="43" t="str">
        <f t="shared" si="14"/>
        <v>SQV</v>
      </c>
      <c r="HU9" s="43" t="str">
        <f t="shared" si="14"/>
        <v>TDF</v>
      </c>
      <c r="HW9" s="43" t="str">
        <f>FK9</f>
        <v>AZT+3TC+ABC</v>
      </c>
      <c r="HX9" s="43" t="str">
        <f t="shared" ref="HX9:IK9" si="15">FL9</f>
        <v>AZT+3TC+ATV/r</v>
      </c>
      <c r="HY9" s="43" t="str">
        <f>FM9</f>
        <v>AZT+3TC+NVP</v>
      </c>
      <c r="HZ9" s="43" t="str">
        <f t="shared" si="15"/>
        <v>TDF+3TC+ATV/r</v>
      </c>
      <c r="IA9" s="43" t="str">
        <f t="shared" si="15"/>
        <v>TDF+3TC+EFV</v>
      </c>
      <c r="IB9" s="43" t="str">
        <f t="shared" si="15"/>
        <v>TDF+FTC+EFV</v>
      </c>
      <c r="IC9" s="43" t="str">
        <f t="shared" si="15"/>
        <v>x---</v>
      </c>
      <c r="ID9" s="43">
        <f t="shared" si="15"/>
        <v>0</v>
      </c>
      <c r="IE9" s="43">
        <f t="shared" si="15"/>
        <v>0</v>
      </c>
      <c r="IF9" s="43">
        <f t="shared" si="15"/>
        <v>0</v>
      </c>
      <c r="IG9" s="43">
        <f t="shared" si="15"/>
        <v>0</v>
      </c>
      <c r="IH9" s="43">
        <f t="shared" si="15"/>
        <v>0</v>
      </c>
      <c r="II9" s="43">
        <f t="shared" si="15"/>
        <v>0</v>
      </c>
      <c r="IJ9" s="43">
        <f t="shared" si="15"/>
        <v>0</v>
      </c>
      <c r="IK9" s="43">
        <f t="shared" si="15"/>
        <v>0</v>
      </c>
      <c r="IM9" s="43" t="str">
        <f>DO9</f>
        <v>3TC</v>
      </c>
      <c r="IN9" s="43" t="str">
        <f t="shared" ref="IN9:JA9" si="16">DP9</f>
        <v>ABC</v>
      </c>
      <c r="IO9" s="43" t="str">
        <f t="shared" si="16"/>
        <v>ATV/r</v>
      </c>
      <c r="IP9" s="43" t="str">
        <f t="shared" si="16"/>
        <v>AZT</v>
      </c>
      <c r="IQ9" s="43" t="str">
        <f t="shared" si="16"/>
        <v>DRV</v>
      </c>
      <c r="IR9" s="43" t="str">
        <f t="shared" si="16"/>
        <v>DTG</v>
      </c>
      <c r="IS9" s="43" t="str">
        <f t="shared" si="16"/>
        <v>EFV</v>
      </c>
      <c r="IT9" s="43" t="str">
        <f t="shared" si="16"/>
        <v>ETV</v>
      </c>
      <c r="IU9" s="43" t="str">
        <f t="shared" si="16"/>
        <v>FTC</v>
      </c>
      <c r="IV9" s="43" t="str">
        <f t="shared" si="16"/>
        <v>LPV/r</v>
      </c>
      <c r="IW9" s="43" t="str">
        <f t="shared" si="16"/>
        <v>NVP</v>
      </c>
      <c r="IX9" s="43" t="str">
        <f t="shared" si="16"/>
        <v>RAL</v>
      </c>
      <c r="IY9" s="43" t="str">
        <f t="shared" si="16"/>
        <v>RTV</v>
      </c>
      <c r="IZ9" s="43" t="str">
        <f t="shared" si="16"/>
        <v>SQV</v>
      </c>
      <c r="JA9" s="43" t="str">
        <f t="shared" si="16"/>
        <v>TDF</v>
      </c>
      <c r="JC9" s="43" t="str">
        <f>EE9</f>
        <v>ABC+3TC</v>
      </c>
      <c r="JD9" s="43" t="str">
        <f t="shared" ref="JD9:JO9" si="17">EF9</f>
        <v>AZT+3TC</v>
      </c>
      <c r="JE9" s="43" t="str">
        <f t="shared" si="17"/>
        <v>d4T+3TC</v>
      </c>
      <c r="JF9" s="43" t="str">
        <f t="shared" si="17"/>
        <v>TDF+3TC</v>
      </c>
      <c r="JG9" s="43" t="str">
        <f t="shared" si="17"/>
        <v>TDF+FTC</v>
      </c>
      <c r="JH9" s="43">
        <f t="shared" si="17"/>
        <v>0</v>
      </c>
      <c r="JI9" s="43">
        <f t="shared" si="17"/>
        <v>0</v>
      </c>
      <c r="JJ9" s="43">
        <f t="shared" si="17"/>
        <v>0</v>
      </c>
      <c r="JK9" s="43">
        <f t="shared" si="17"/>
        <v>0</v>
      </c>
      <c r="JL9" s="43">
        <f t="shared" si="17"/>
        <v>0</v>
      </c>
      <c r="JM9" s="43">
        <f t="shared" si="17"/>
        <v>0</v>
      </c>
      <c r="JN9" s="43">
        <f t="shared" si="17"/>
        <v>0</v>
      </c>
      <c r="JO9" s="43">
        <f t="shared" si="17"/>
        <v>0</v>
      </c>
      <c r="JP9" s="43">
        <f>ER9</f>
        <v>0</v>
      </c>
      <c r="JQ9" s="43">
        <f>ES9</f>
        <v>0</v>
      </c>
      <c r="JS9" s="43" t="str">
        <f>EU9</f>
        <v>3TC</v>
      </c>
      <c r="JT9" s="43" t="str">
        <f t="shared" ref="JT9:KG9" si="18">EV9</f>
        <v>ABC</v>
      </c>
      <c r="JU9" s="43" t="str">
        <f t="shared" si="18"/>
        <v>ATV/r</v>
      </c>
      <c r="JV9" s="43" t="str">
        <f t="shared" si="18"/>
        <v>AZT</v>
      </c>
      <c r="JW9" s="43" t="str">
        <f t="shared" si="18"/>
        <v>DRV</v>
      </c>
      <c r="JX9" s="43" t="str">
        <f t="shared" si="18"/>
        <v>DTG</v>
      </c>
      <c r="JY9" s="43" t="str">
        <f t="shared" si="18"/>
        <v>EFV</v>
      </c>
      <c r="JZ9" s="43" t="str">
        <f t="shared" si="18"/>
        <v>ETV</v>
      </c>
      <c r="KA9" s="43" t="str">
        <f t="shared" si="18"/>
        <v>FTC</v>
      </c>
      <c r="KB9" s="43" t="str">
        <f t="shared" si="18"/>
        <v>LPV/r</v>
      </c>
      <c r="KC9" s="43" t="str">
        <f t="shared" si="18"/>
        <v>NVP</v>
      </c>
      <c r="KD9" s="43" t="str">
        <f t="shared" si="18"/>
        <v>RAL</v>
      </c>
      <c r="KE9" s="43" t="str">
        <f t="shared" si="18"/>
        <v>RTV</v>
      </c>
      <c r="KF9" s="43" t="str">
        <f t="shared" si="18"/>
        <v>SQV</v>
      </c>
      <c r="KG9" s="43" t="str">
        <f t="shared" si="18"/>
        <v>TDF</v>
      </c>
      <c r="KI9" s="43" t="str">
        <f t="shared" ref="KI9:KW9" si="19">FK9</f>
        <v>AZT+3TC+ABC</v>
      </c>
      <c r="KJ9" s="43" t="str">
        <f t="shared" si="19"/>
        <v>AZT+3TC+ATV/r</v>
      </c>
      <c r="KK9" s="43" t="str">
        <f>FM9</f>
        <v>AZT+3TC+NVP</v>
      </c>
      <c r="KL9" s="43" t="str">
        <f t="shared" si="19"/>
        <v>TDF+3TC+ATV/r</v>
      </c>
      <c r="KM9" s="43" t="str">
        <f t="shared" si="19"/>
        <v>TDF+3TC+EFV</v>
      </c>
      <c r="KN9" s="43" t="str">
        <f t="shared" si="19"/>
        <v>TDF+FTC+EFV</v>
      </c>
      <c r="KO9" s="43" t="str">
        <f t="shared" si="19"/>
        <v>x---</v>
      </c>
      <c r="KP9" s="43">
        <f t="shared" si="19"/>
        <v>0</v>
      </c>
      <c r="KQ9" s="43">
        <f t="shared" si="19"/>
        <v>0</v>
      </c>
      <c r="KR9" s="43">
        <f t="shared" si="19"/>
        <v>0</v>
      </c>
      <c r="KS9" s="43">
        <f t="shared" si="19"/>
        <v>0</v>
      </c>
      <c r="KT9" s="43">
        <f t="shared" si="19"/>
        <v>0</v>
      </c>
      <c r="KU9" s="43">
        <f t="shared" si="19"/>
        <v>0</v>
      </c>
      <c r="KV9" s="43">
        <f t="shared" si="19"/>
        <v>0</v>
      </c>
      <c r="KW9" s="43">
        <f t="shared" si="19"/>
        <v>0</v>
      </c>
    </row>
    <row r="10" spans="2:309" ht="15" x14ac:dyDescent="0.25">
      <c r="B10" s="2"/>
      <c r="C10" s="155" t="str">
        <f>IF('2. Protocols'!C9&amp;"+"&amp;'2. Protocols'!E9&amp;"+"&amp;'2. Protocols'!G9="++","",'2. Protocols'!C9&amp;"+"&amp;'2. Protocols'!E9&amp;"+"&amp;'2. Protocols'!G9)</f>
        <v>TDF+3TC+EFV</v>
      </c>
      <c r="D10" s="22"/>
      <c r="E10" s="23"/>
      <c r="G10" s="135" t="e">
        <f>'2. Protocols'!J9*'1. General Inputs'!$J$13</f>
        <v>#VALUE!</v>
      </c>
      <c r="H10" s="135" t="e">
        <f>MAX(G10*(1+'1. General Inputs'!$AW$23+HLOOKUP(H$7,'1. General Inputs'!$AW$17:$AY$19,ROWS('1. General Inputs'!$AU$17:$AU$19),0))+(CHOOSE(H$7,'1. General Inputs'!$J$15,'1. General Inputs'!$L$15,'1. General Inputs'!$N$15)/12)*CHOOSE(H$7,'2. Protocols'!$K9,'2. Protocols'!$L9,'2. Protocols'!$M9)+'3. ARV Substitutions'!L35,0)</f>
        <v>#VALUE!</v>
      </c>
      <c r="I10" s="135" t="e">
        <f>MAX(H10*(1+'1. General Inputs'!$AW$23+HLOOKUP(I$7,'1. General Inputs'!$AW$17:$AY$19,ROWS('1. General Inputs'!$AU$17:$AU$19),0))+(CHOOSE(I$7,'1. General Inputs'!$J$15,'1. General Inputs'!$L$15,'1. General Inputs'!$N$15)/12)*CHOOSE(I$7,'2. Protocols'!$K9,'2. Protocols'!$L9,'2. Protocols'!$M9)+'3. ARV Substitutions'!M35,0)</f>
        <v>#VALUE!</v>
      </c>
      <c r="J10" s="135" t="e">
        <f>MAX(I10*(1+'1. General Inputs'!$AW$23+HLOOKUP(J$7,'1. General Inputs'!$AW$17:$AY$19,ROWS('1. General Inputs'!$AU$17:$AU$19),0))+(CHOOSE(J$7,'1. General Inputs'!$J$15,'1. General Inputs'!$L$15,'1. General Inputs'!$N$15)/12)*CHOOSE(J$7,'2. Protocols'!$K9,'2. Protocols'!$L9,'2. Protocols'!$M9)+'3. ARV Substitutions'!N35,0)</f>
        <v>#VALUE!</v>
      </c>
      <c r="K10" s="135" t="e">
        <f>MAX(J10*(1+'1. General Inputs'!$AW$23+HLOOKUP(K$7,'1. General Inputs'!$AW$17:$AY$19,ROWS('1. General Inputs'!$AU$17:$AU$19),0))+(CHOOSE(K$7,'1. General Inputs'!$J$15,'1. General Inputs'!$L$15,'1. General Inputs'!$N$15)/12)*CHOOSE(K$7,'2. Protocols'!$K9,'2. Protocols'!$L9,'2. Protocols'!$M9)+'3. ARV Substitutions'!O35,0)</f>
        <v>#VALUE!</v>
      </c>
      <c r="L10" s="135" t="e">
        <f>MAX(K10*(1+'1. General Inputs'!$AW$23+HLOOKUP(L$7,'1. General Inputs'!$AW$17:$AY$19,ROWS('1. General Inputs'!$AU$17:$AU$19),0))+(CHOOSE(L$7,'1. General Inputs'!$J$15,'1. General Inputs'!$L$15,'1. General Inputs'!$N$15)/12)*CHOOSE(L$7,'2. Protocols'!$K9,'2. Protocols'!$L9,'2. Protocols'!$M9)+'3. ARV Substitutions'!P35,0)</f>
        <v>#VALUE!</v>
      </c>
      <c r="M10" s="135" t="e">
        <f>MAX(L10*(1+'1. General Inputs'!$AW$23+HLOOKUP(M$7,'1. General Inputs'!$AW$17:$AY$19,ROWS('1. General Inputs'!$AU$17:$AU$19),0))+(CHOOSE(M$7,'1. General Inputs'!$J$15,'1. General Inputs'!$L$15,'1. General Inputs'!$N$15)/12)*CHOOSE(M$7,'2. Protocols'!$K9,'2. Protocols'!$L9,'2. Protocols'!$M9)+'3. ARV Substitutions'!Q35,0)</f>
        <v>#VALUE!</v>
      </c>
      <c r="N10" s="135" t="e">
        <f>MAX(M10*(1+'1. General Inputs'!$AW$23+HLOOKUP(N$7,'1. General Inputs'!$AW$17:$AY$19,ROWS('1. General Inputs'!$AU$17:$AU$19),0))+(CHOOSE(N$7,'1. General Inputs'!$J$15,'1. General Inputs'!$L$15,'1. General Inputs'!$N$15)/12)*CHOOSE(N$7,'2. Protocols'!$K9,'2. Protocols'!$L9,'2. Protocols'!$M9)+'3. ARV Substitutions'!R35,0)</f>
        <v>#VALUE!</v>
      </c>
      <c r="O10" s="135" t="e">
        <f>MAX(N10*(1+'1. General Inputs'!$AW$23+HLOOKUP(O$7,'1. General Inputs'!$AW$17:$AY$19,ROWS('1. General Inputs'!$AU$17:$AU$19),0))+(CHOOSE(O$7,'1. General Inputs'!$J$15,'1. General Inputs'!$L$15,'1. General Inputs'!$N$15)/12)*CHOOSE(O$7,'2. Protocols'!$K9,'2. Protocols'!$L9,'2. Protocols'!$M9)+'3. ARV Substitutions'!S35,0)</f>
        <v>#VALUE!</v>
      </c>
      <c r="P10" s="135" t="e">
        <f>MAX(O10*(1+'1. General Inputs'!$AW$23+HLOOKUP(P$7,'1. General Inputs'!$AW$17:$AY$19,ROWS('1. General Inputs'!$AU$17:$AU$19),0))+(CHOOSE(P$7,'1. General Inputs'!$J$15,'1. General Inputs'!$L$15,'1. General Inputs'!$N$15)/12)*CHOOSE(P$7,'2. Protocols'!$K9,'2. Protocols'!$L9,'2. Protocols'!$M9)+'3. ARV Substitutions'!T35,0)</f>
        <v>#VALUE!</v>
      </c>
      <c r="Q10" s="135" t="e">
        <f>MAX(P10*(1+'1. General Inputs'!$AW$23+HLOOKUP(Q$7,'1. General Inputs'!$AW$17:$AY$19,ROWS('1. General Inputs'!$AU$17:$AU$19),0))+(CHOOSE(Q$7,'1. General Inputs'!$J$15,'1. General Inputs'!$L$15,'1. General Inputs'!$N$15)/12)*CHOOSE(Q$7,'2. Protocols'!$K9,'2. Protocols'!$L9,'2. Protocols'!$M9)+'3. ARV Substitutions'!U35,0)</f>
        <v>#VALUE!</v>
      </c>
      <c r="R10" s="135" t="e">
        <f>MAX(Q10*(1+'1. General Inputs'!$AW$23+HLOOKUP(R$7,'1. General Inputs'!$AW$17:$AY$19,ROWS('1. General Inputs'!$AU$17:$AU$19),0))+(CHOOSE(R$7,'1. General Inputs'!$J$15,'1. General Inputs'!$L$15,'1. General Inputs'!$N$15)/12)*CHOOSE(R$7,'2. Protocols'!$K9,'2. Protocols'!$L9,'2. Protocols'!$M9)+'3. ARV Substitutions'!V35,0)</f>
        <v>#VALUE!</v>
      </c>
      <c r="S10" s="135" t="e">
        <f>MAX(R10*(1+'1. General Inputs'!$AW$23+HLOOKUP(S$7,'1. General Inputs'!$AW$17:$AY$19,ROWS('1. General Inputs'!$AU$17:$AU$19),0))+(CHOOSE(S$7,'1. General Inputs'!$J$15,'1. General Inputs'!$L$15,'1. General Inputs'!$N$15)/12)*CHOOSE(S$7,'2. Protocols'!$K9,'2. Protocols'!$L9,'2. Protocols'!$M9)+'3. ARV Substitutions'!W35,0)</f>
        <v>#VALUE!</v>
      </c>
      <c r="T10" s="135" t="e">
        <f>MAX(S10*(1+'1. General Inputs'!$AW$23+HLOOKUP(T$7,'1. General Inputs'!$AW$17:$AY$19,ROWS('1. General Inputs'!$AU$17:$AU$19),0))+(CHOOSE(T$7,'1. General Inputs'!$J$15,'1. General Inputs'!$L$15,'1. General Inputs'!$N$15)/12)*CHOOSE(T$7,'2. Protocols'!$K9,'2. Protocols'!$L9,'2. Protocols'!$M9)+'3. ARV Substitutions'!X35,0)</f>
        <v>#VALUE!</v>
      </c>
      <c r="U10" s="135" t="e">
        <f>MAX(T10*(1+'1. General Inputs'!$AW$23+HLOOKUP(U$7,'1. General Inputs'!$AW$17:$AY$19,ROWS('1. General Inputs'!$AU$17:$AU$19),0))+(CHOOSE(U$7,'1. General Inputs'!$J$15,'1. General Inputs'!$L$15,'1. General Inputs'!$N$15)/12)*CHOOSE(U$7,'2. Protocols'!$K9,'2. Protocols'!$L9,'2. Protocols'!$M9)+'3. ARV Substitutions'!Y35,0)</f>
        <v>#VALUE!</v>
      </c>
      <c r="V10" s="135" t="e">
        <f>MAX(U10*(1+'1. General Inputs'!$AW$23+HLOOKUP(V$7,'1. General Inputs'!$AW$17:$AY$19,ROWS('1. General Inputs'!$AU$17:$AU$19),0))+(CHOOSE(V$7,'1. General Inputs'!$J$15,'1. General Inputs'!$L$15,'1. General Inputs'!$N$15)/12)*CHOOSE(V$7,'2. Protocols'!$K9,'2. Protocols'!$L9,'2. Protocols'!$M9)+'3. ARV Substitutions'!Z35,0)</f>
        <v>#VALUE!</v>
      </c>
      <c r="W10" s="135" t="e">
        <f>MAX(V10*(1+'1. General Inputs'!$AW$23+HLOOKUP(W$7,'1. General Inputs'!$AW$17:$AY$19,ROWS('1. General Inputs'!$AU$17:$AU$19),0))+(CHOOSE(W$7,'1. General Inputs'!$J$15,'1. General Inputs'!$L$15,'1. General Inputs'!$N$15)/12)*CHOOSE(W$7,'2. Protocols'!$K9,'2. Protocols'!$L9,'2. Protocols'!$M9)+'3. ARV Substitutions'!AA35,0)</f>
        <v>#VALUE!</v>
      </c>
      <c r="X10" s="135" t="e">
        <f>MAX(W10*(1+'1. General Inputs'!$AW$23+HLOOKUP(X$7,'1. General Inputs'!$AW$17:$AY$19,ROWS('1. General Inputs'!$AU$17:$AU$19),0))+(CHOOSE(X$7,'1. General Inputs'!$J$15,'1. General Inputs'!$L$15,'1. General Inputs'!$N$15)/12)*CHOOSE(X$7,'2. Protocols'!$K9,'2. Protocols'!$L9,'2. Protocols'!$M9)+'3. ARV Substitutions'!AB35,0)</f>
        <v>#VALUE!</v>
      </c>
      <c r="Y10" s="135" t="e">
        <f>MAX(X10*(1+'1. General Inputs'!$AW$23+HLOOKUP(Y$7,'1. General Inputs'!$AW$17:$AY$19,ROWS('1. General Inputs'!$AU$17:$AU$19),0))+(CHOOSE(Y$7,'1. General Inputs'!$J$15,'1. General Inputs'!$L$15,'1. General Inputs'!$N$15)/12)*CHOOSE(Y$7,'2. Protocols'!$K9,'2. Protocols'!$L9,'2. Protocols'!$M9)+'3. ARV Substitutions'!AC35,0)</f>
        <v>#VALUE!</v>
      </c>
      <c r="Z10" s="135" t="e">
        <f>MAX(Y10*(1+'1. General Inputs'!$AW$23+HLOOKUP(Z$7,'1. General Inputs'!$AW$17:$AY$19,ROWS('1. General Inputs'!$AU$17:$AU$19),0))+(CHOOSE(Z$7,'1. General Inputs'!$J$15,'1. General Inputs'!$L$15,'1. General Inputs'!$N$15)/12)*CHOOSE(Z$7,'2. Protocols'!$K9,'2. Protocols'!$L9,'2. Protocols'!$M9)+'3. ARV Substitutions'!AD35,0)</f>
        <v>#VALUE!</v>
      </c>
      <c r="AA10" s="135" t="e">
        <f>MAX(Z10*(1+'1. General Inputs'!$AW$23+HLOOKUP(AA$7,'1. General Inputs'!$AW$17:$AY$19,ROWS('1. General Inputs'!$AU$17:$AU$19),0))+(CHOOSE(AA$7,'1. General Inputs'!$J$15,'1. General Inputs'!$L$15,'1. General Inputs'!$N$15)/12)*CHOOSE(AA$7,'2. Protocols'!$K9,'2. Protocols'!$L9,'2. Protocols'!$M9)+'3. ARV Substitutions'!AE35,0)</f>
        <v>#VALUE!</v>
      </c>
      <c r="AB10" s="135" t="e">
        <f>MAX(AA10*(1+'1. General Inputs'!$AW$23+HLOOKUP(AB$7,'1. General Inputs'!$AW$17:$AY$19,ROWS('1. General Inputs'!$AU$17:$AU$19),0))+(CHOOSE(AB$7,'1. General Inputs'!$J$15,'1. General Inputs'!$L$15,'1. General Inputs'!$N$15)/12)*CHOOSE(AB$7,'2. Protocols'!$K9,'2. Protocols'!$L9,'2. Protocols'!$M9)+'3. ARV Substitutions'!AF35,0)</f>
        <v>#VALUE!</v>
      </c>
      <c r="AC10" s="135" t="e">
        <f>MAX(AB10*(1+'1. General Inputs'!$AW$23+HLOOKUP(AC$7,'1. General Inputs'!$AW$17:$AY$19,ROWS('1. General Inputs'!$AU$17:$AU$19),0))+(CHOOSE(AC$7,'1. General Inputs'!$J$15,'1. General Inputs'!$L$15,'1. General Inputs'!$N$15)/12)*CHOOSE(AC$7,'2. Protocols'!$K9,'2. Protocols'!$L9,'2. Protocols'!$M9)+'3. ARV Substitutions'!AG35,0)</f>
        <v>#VALUE!</v>
      </c>
      <c r="AD10" s="135" t="e">
        <f>MAX(AC10*(1+'1. General Inputs'!$AW$23+HLOOKUP(AD$7,'1. General Inputs'!$AW$17:$AY$19,ROWS('1. General Inputs'!$AU$17:$AU$19),0))+(CHOOSE(AD$7,'1. General Inputs'!$J$15,'1. General Inputs'!$L$15,'1. General Inputs'!$N$15)/12)*CHOOSE(AD$7,'2. Protocols'!$K9,'2. Protocols'!$L9,'2. Protocols'!$M9)+'3. ARV Substitutions'!AH35,0)</f>
        <v>#VALUE!</v>
      </c>
      <c r="AE10" s="135" t="e">
        <f>MAX(AD10*(1+'1. General Inputs'!$AW$23+HLOOKUP(AE$7,'1. General Inputs'!$AW$17:$AY$19,ROWS('1. General Inputs'!$AU$17:$AU$19),0))+(CHOOSE(AE$7,'1. General Inputs'!$J$15,'1. General Inputs'!$L$15,'1. General Inputs'!$N$15)/12)*CHOOSE(AE$7,'2. Protocols'!$K9,'2. Protocols'!$L9,'2. Protocols'!$M9)+'3. ARV Substitutions'!AI35,0)</f>
        <v>#VALUE!</v>
      </c>
      <c r="AF10" s="135" t="e">
        <f>MAX(AE10*(1+'1. General Inputs'!$AW$23+HLOOKUP(AF$7,'1. General Inputs'!$AW$17:$AY$19,ROWS('1. General Inputs'!$AU$17:$AU$19),0))+(CHOOSE(AF$7,'1. General Inputs'!$J$15,'1. General Inputs'!$L$15,'1. General Inputs'!$N$15)/12)*CHOOSE(AF$7,'2. Protocols'!$K9,'2. Protocols'!$L9,'2. Protocols'!$M9)+'3. ARV Substitutions'!AJ35,0)</f>
        <v>#VALUE!</v>
      </c>
      <c r="AG10" s="135" t="e">
        <f>MAX(AF10*(1+'1. General Inputs'!$AW$23+HLOOKUP(AG$7,'1. General Inputs'!$AW$17:$AY$19,ROWS('1. General Inputs'!$AU$17:$AU$19),0))+(CHOOSE(AG$7,'1. General Inputs'!$J$15,'1. General Inputs'!$L$15,'1. General Inputs'!$N$15)/12)*CHOOSE(AG$7,'2. Protocols'!$K9,'2. Protocols'!$L9,'2. Protocols'!$M9)+'3. ARV Substitutions'!AK35,0)</f>
        <v>#VALUE!</v>
      </c>
      <c r="AH10" s="135" t="e">
        <f>MAX(AG10*(1+'1. General Inputs'!$AW$23+HLOOKUP(AH$7,'1. General Inputs'!$AW$17:$AY$19,ROWS('1. General Inputs'!$AU$17:$AU$19),0))+(CHOOSE(AH$7,'1. General Inputs'!$J$15,'1. General Inputs'!$L$15,'1. General Inputs'!$N$15)/12)*CHOOSE(AH$7,'2. Protocols'!$K9,'2. Protocols'!$L9,'2. Protocols'!$M9)+'3. ARV Substitutions'!AL35,0)</f>
        <v>#VALUE!</v>
      </c>
      <c r="AI10" s="135" t="e">
        <f>MAX(AH10*(1+'1. General Inputs'!$AW$23+HLOOKUP(AI$7,'1. General Inputs'!$AW$17:$AY$19,ROWS('1. General Inputs'!$AU$17:$AU$19),0))+(CHOOSE(AI$7,'1. General Inputs'!$J$15,'1. General Inputs'!$L$15,'1. General Inputs'!$N$15)/12)*CHOOSE(AI$7,'2. Protocols'!$K9,'2. Protocols'!$L9,'2. Protocols'!$M9)+'3. ARV Substitutions'!AM35,0)</f>
        <v>#VALUE!</v>
      </c>
      <c r="AJ10" s="135" t="e">
        <f>MAX(AI10*(1+'1. General Inputs'!$AW$23+HLOOKUP(AJ$7,'1. General Inputs'!$AW$17:$AY$19,ROWS('1. General Inputs'!$AU$17:$AU$19),0))+(CHOOSE(AJ$7,'1. General Inputs'!$J$15,'1. General Inputs'!$L$15,'1. General Inputs'!$N$15)/12)*CHOOSE(AJ$7,'2. Protocols'!$K9,'2. Protocols'!$L9,'2. Protocols'!$M9)+'3. ARV Substitutions'!AN35,0)</f>
        <v>#VALUE!</v>
      </c>
      <c r="AK10" s="135" t="e">
        <f>MAX(AJ10*(1+'1. General Inputs'!$AW$23+HLOOKUP(AK$7,'1. General Inputs'!$AW$17:$AY$19,ROWS('1. General Inputs'!$AU$17:$AU$19),0))+(CHOOSE(AK$7,'1. General Inputs'!$J$15,'1. General Inputs'!$L$15,'1. General Inputs'!$N$15)/12)*CHOOSE(AK$7,'2. Protocols'!$K9,'2. Protocols'!$L9,'2. Protocols'!$M9)+'3. ARV Substitutions'!AO35,0)</f>
        <v>#VALUE!</v>
      </c>
      <c r="AL10" s="135" t="e">
        <f>MAX(AK10*(1+'1. General Inputs'!$AW$23+HLOOKUP(AL$7,'1. General Inputs'!$AW$17:$AY$19,ROWS('1. General Inputs'!$AU$17:$AU$19),0))+(CHOOSE(AL$7,'1. General Inputs'!$J$15,'1. General Inputs'!$L$15,'1. General Inputs'!$N$15)/12)*CHOOSE(AL$7,'2. Protocols'!$K9,'2. Protocols'!$L9,'2. Protocols'!$M9)+'3. ARV Substitutions'!AP35,0)</f>
        <v>#VALUE!</v>
      </c>
      <c r="AM10" s="135" t="e">
        <f>MAX(AL10*(1+'1. General Inputs'!$AW$23+HLOOKUP(AM$7,'1. General Inputs'!$AW$17:$AY$19,ROWS('1. General Inputs'!$AU$17:$AU$19),0))+(CHOOSE(AM$7,'1. General Inputs'!$J$15,'1. General Inputs'!$L$15,'1. General Inputs'!$N$15)/12)*CHOOSE(AM$7,'2. Protocols'!$K9,'2. Protocols'!$L9,'2. Protocols'!$M9)+'3. ARV Substitutions'!AQ35,0)</f>
        <v>#VALUE!</v>
      </c>
      <c r="AN10" s="135" t="e">
        <f>MAX(AM10*(1+'1. General Inputs'!$AW$23+HLOOKUP(AN$7,'1. General Inputs'!$AW$17:$AY$19,ROWS('1. General Inputs'!$AU$17:$AU$19),0))+(CHOOSE(AN$7,'1. General Inputs'!$J$15,'1. General Inputs'!$L$15,'1. General Inputs'!$N$15)/12)*CHOOSE(AN$7,'2. Protocols'!$K9,'2. Protocols'!$L9,'2. Protocols'!$M9)+'3. ARV Substitutions'!AR35,0)</f>
        <v>#VALUE!</v>
      </c>
      <c r="AO10" s="135" t="e">
        <f>MAX(AN10*(1+'1. General Inputs'!$AW$23+HLOOKUP(AO$7,'1. General Inputs'!$AW$17:$AY$19,ROWS('1. General Inputs'!$AU$17:$AU$19),0))+(CHOOSE(AO$7,'1. General Inputs'!$J$15,'1. General Inputs'!$L$15,'1. General Inputs'!$N$15)/12)*CHOOSE(AO$7,'2. Protocols'!$K9,'2. Protocols'!$L9,'2. Protocols'!$M9)+'3. ARV Substitutions'!AS35,0)</f>
        <v>#VALUE!</v>
      </c>
      <c r="AP10" s="135" t="e">
        <f>MAX(AO10*(1+'1. General Inputs'!$AW$23+HLOOKUP(AP$7,'1. General Inputs'!$AW$17:$AY$19,ROWS('1. General Inputs'!$AU$17:$AU$19),0))+(CHOOSE(AP$7,'1. General Inputs'!$J$15,'1. General Inputs'!$L$15,'1. General Inputs'!$N$15)/12)*CHOOSE(AP$7,'2. Protocols'!$K9,'2. Protocols'!$L9,'2. Protocols'!$M9)+'3. ARV Substitutions'!AT35,0)</f>
        <v>#VALUE!</v>
      </c>
      <c r="AQ10" s="135" t="e">
        <f>MAX(AP10*(1+'1. General Inputs'!$AW$23+HLOOKUP(AQ$7,'1. General Inputs'!$AW$17:$AY$19,ROWS('1. General Inputs'!$AU$17:$AU$19),0))+(CHOOSE(AQ$7,'1. General Inputs'!$J$15,'1. General Inputs'!$L$15,'1. General Inputs'!$N$15)/12)*CHOOSE(AQ$7,'2. Protocols'!$K9,'2. Protocols'!$L9,'2. Protocols'!$M9)+'3. ARV Substitutions'!AU35,0)</f>
        <v>#VALUE!</v>
      </c>
      <c r="CA10" s="105" t="e">
        <f t="shared" ref="CA10:CA39" si="20">(G10+H10)/2</f>
        <v>#VALUE!</v>
      </c>
      <c r="CB10" s="105" t="e">
        <f t="shared" ref="CB10:CB39" si="21">(H10+I10)/2</f>
        <v>#VALUE!</v>
      </c>
      <c r="CC10" s="105" t="e">
        <f t="shared" ref="CC10:CC39" si="22">(I10+J10)/2</f>
        <v>#VALUE!</v>
      </c>
      <c r="CD10" s="105" t="e">
        <f t="shared" ref="CD10:CD39" si="23">(J10+K10)/2</f>
        <v>#VALUE!</v>
      </c>
      <c r="CE10" s="105" t="e">
        <f t="shared" ref="CE10:CE39" si="24">(K10+L10)/2</f>
        <v>#VALUE!</v>
      </c>
      <c r="CF10" s="105" t="e">
        <f t="shared" ref="CF10:CF39" si="25">(L10+M10)/2</f>
        <v>#VALUE!</v>
      </c>
      <c r="CG10" s="105" t="e">
        <f t="shared" ref="CG10:CG39" si="26">(M10+N10)/2</f>
        <v>#VALUE!</v>
      </c>
      <c r="CH10" s="105" t="e">
        <f t="shared" ref="CH10:CH39" si="27">(N10+O10)/2</f>
        <v>#VALUE!</v>
      </c>
      <c r="CI10" s="105" t="e">
        <f t="shared" ref="CI10:CI39" si="28">(O10+P10)/2</f>
        <v>#VALUE!</v>
      </c>
      <c r="CJ10" s="105" t="e">
        <f t="shared" ref="CJ10:CJ39" si="29">(P10+Q10)/2</f>
        <v>#VALUE!</v>
      </c>
      <c r="CK10" s="105" t="e">
        <f t="shared" ref="CK10:CK39" si="30">(Q10+R10)/2</f>
        <v>#VALUE!</v>
      </c>
      <c r="CL10" s="105" t="e">
        <f t="shared" ref="CL10:CL39" si="31">(R10+S10)/2</f>
        <v>#VALUE!</v>
      </c>
      <c r="CM10" s="105" t="e">
        <f t="shared" ref="CM10:CM39" si="32">(S10+T10)/2</f>
        <v>#VALUE!</v>
      </c>
      <c r="CN10" s="105" t="e">
        <f t="shared" ref="CN10:CN39" si="33">(T10+U10)/2</f>
        <v>#VALUE!</v>
      </c>
      <c r="CO10" s="105" t="e">
        <f t="shared" ref="CO10:CO39" si="34">(U10+V10)/2</f>
        <v>#VALUE!</v>
      </c>
      <c r="CP10" s="105" t="e">
        <f t="shared" ref="CP10:CP39" si="35">(V10+W10)/2</f>
        <v>#VALUE!</v>
      </c>
      <c r="CQ10" s="105" t="e">
        <f t="shared" ref="CQ10:CQ39" si="36">(W10+X10)/2</f>
        <v>#VALUE!</v>
      </c>
      <c r="CR10" s="105" t="e">
        <f t="shared" ref="CR10:CR39" si="37">(X10+Y10)/2</f>
        <v>#VALUE!</v>
      </c>
      <c r="CS10" s="105" t="e">
        <f t="shared" ref="CS10:CS39" si="38">(Y10+Z10)/2</f>
        <v>#VALUE!</v>
      </c>
      <c r="CT10" s="105" t="e">
        <f t="shared" ref="CT10:CT39" si="39">(Z10+AA10)/2</f>
        <v>#VALUE!</v>
      </c>
      <c r="CU10" s="105" t="e">
        <f t="shared" ref="CU10:CU39" si="40">(AA10+AB10)/2</f>
        <v>#VALUE!</v>
      </c>
      <c r="CV10" s="105" t="e">
        <f t="shared" ref="CV10:CV39" si="41">(AB10+AC10)/2</f>
        <v>#VALUE!</v>
      </c>
      <c r="CW10" s="105" t="e">
        <f t="shared" ref="CW10:CW39" si="42">(AC10+AD10)/2</f>
        <v>#VALUE!</v>
      </c>
      <c r="CX10" s="105" t="e">
        <f t="shared" ref="CX10:CX39" si="43">(AD10+AE10)/2</f>
        <v>#VALUE!</v>
      </c>
      <c r="CY10" s="105" t="e">
        <f t="shared" ref="CY10:CY39" si="44">(AE10+AF10)/2</f>
        <v>#VALUE!</v>
      </c>
      <c r="CZ10" s="105" t="e">
        <f t="shared" ref="CZ10:CZ39" si="45">(AF10+AG10)/2</f>
        <v>#VALUE!</v>
      </c>
      <c r="DA10" s="105" t="e">
        <f t="shared" ref="DA10:DA39" si="46">(AG10+AH10)/2</f>
        <v>#VALUE!</v>
      </c>
      <c r="DB10" s="105" t="e">
        <f t="shared" ref="DB10:DB39" si="47">(AH10+AI10)/2</f>
        <v>#VALUE!</v>
      </c>
      <c r="DC10" s="105" t="e">
        <f t="shared" ref="DC10:DC39" si="48">(AI10+AJ10)/2</f>
        <v>#VALUE!</v>
      </c>
      <c r="DD10" s="105" t="e">
        <f t="shared" ref="DD10:DD39" si="49">(AJ10+AK10)/2</f>
        <v>#VALUE!</v>
      </c>
      <c r="DE10" s="105" t="e">
        <f t="shared" ref="DE10:DE39" si="50">(AK10+AL10)/2</f>
        <v>#VALUE!</v>
      </c>
      <c r="DF10" s="105" t="e">
        <f t="shared" ref="DF10:DF39" si="51">(AL10+AM10)/2</f>
        <v>#VALUE!</v>
      </c>
      <c r="DG10" s="105" t="e">
        <f t="shared" ref="DG10:DG39" si="52">(AM10+AN10)/2</f>
        <v>#VALUE!</v>
      </c>
      <c r="DH10" s="105" t="e">
        <f t="shared" ref="DH10:DH39" si="53">(AN10+AO10)/2</f>
        <v>#VALUE!</v>
      </c>
      <c r="DI10" s="105" t="e">
        <f t="shared" ref="DI10:DI39" si="54">(AO10+AP10)/2</f>
        <v>#VALUE!</v>
      </c>
      <c r="DJ10" s="105" t="e">
        <f t="shared" ref="DJ10:DJ39" si="55">(AP10+AQ10)/2</f>
        <v>#VALUE!</v>
      </c>
      <c r="DL10" s="39" t="str">
        <f>CONCATENATE('2. Protocols'!C9, '2. Protocols'!D9, '2. Protocols'!E9)</f>
        <v>TDF+3TC</v>
      </c>
      <c r="DM10" s="39" t="str">
        <f>CONCATENATE('2. Protocols'!C9, '2. Protocols'!D9, '2. Protocols'!E9, '2. Protocols'!F9, '2. Protocols'!G9,)</f>
        <v>TDF+3TC+EFV</v>
      </c>
      <c r="DO10" s="45">
        <f>IF(AND(OR(ISBLANK(DO$9),DO$9=0)=FALSE,OR(DO$9='2. Protocols'!$C9,DO$9='2. Protocols'!$E9,DO$9='2. Protocols'!$G9)),1,0)*'4. Formulations'!$I9</f>
        <v>0</v>
      </c>
      <c r="DP10" s="45">
        <f>IF(AND(OR(ISBLANK(DP$9),DP$9=0)=FALSE,OR(DP$9='2. Protocols'!$C9,DP$9='2. Protocols'!$E9,DP$9='2. Protocols'!$G9)),1,0)*'4. Formulations'!$I9</f>
        <v>0</v>
      </c>
      <c r="DQ10" s="45">
        <f>IF(AND(OR(ISBLANK(DQ$9),DQ$9=0)=FALSE,OR(DQ$9='2. Protocols'!$C9,DQ$9='2. Protocols'!$E9,DQ$9='2. Protocols'!$G9)),1,0)*'4. Formulations'!$I9</f>
        <v>0</v>
      </c>
      <c r="DR10" s="45">
        <f>IF(AND(OR(ISBLANK(DR$9),DR$9=0)=FALSE,OR(DR$9='2. Protocols'!$C9,DR$9='2. Protocols'!$E9,DR$9='2. Protocols'!$G9)),1,0)*'4. Formulations'!$I9</f>
        <v>0</v>
      </c>
      <c r="DS10" s="45">
        <f>IF(AND(OR(ISBLANK(DS$9),DS$9=0)=FALSE,OR(DS$9='2. Protocols'!$C9,DS$9='2. Protocols'!$E9,DS$9='2. Protocols'!$G9)),1,0)*'4. Formulations'!$I9</f>
        <v>0</v>
      </c>
      <c r="DT10" s="45">
        <f>IF(AND(OR(ISBLANK(DT$9),DT$9=0)=FALSE,OR(DT$9='2. Protocols'!$C9,DT$9='2. Protocols'!$E9,DT$9='2. Protocols'!$G9)),1,0)*'4. Formulations'!$I9</f>
        <v>0</v>
      </c>
      <c r="DU10" s="45">
        <f>IF(AND(OR(ISBLANK(DU$9),DU$9=0)=FALSE,OR(DU$9='2. Protocols'!$C9,DU$9='2. Protocols'!$E9,DU$9='2. Protocols'!$G9)),1,0)*'4. Formulations'!$I9</f>
        <v>0</v>
      </c>
      <c r="DV10" s="45">
        <f>IF(AND(OR(ISBLANK(DV$9),DV$9=0)=FALSE,OR(DV$9='2. Protocols'!$C9,DV$9='2. Protocols'!$E9,DV$9='2. Protocols'!$G9)),1,0)*'4. Formulations'!$I9</f>
        <v>0</v>
      </c>
      <c r="DW10" s="45">
        <f>IF(AND(OR(ISBLANK(DW$9),DW$9=0)=FALSE,OR(DW$9='2. Protocols'!$C9,DW$9='2. Protocols'!$E9,DW$9='2. Protocols'!$G9)),1,0)*'4. Formulations'!$I9</f>
        <v>0</v>
      </c>
      <c r="DX10" s="45">
        <f>IF(AND(OR(ISBLANK(DX$9),DX$9=0)=FALSE,OR(DX$9='2. Protocols'!$C9,DX$9='2. Protocols'!$E9,DX$9='2. Protocols'!$G9)),1,0)*'4. Formulations'!$I9</f>
        <v>0</v>
      </c>
      <c r="DY10" s="45">
        <f>IF(AND(OR(ISBLANK(DY$9),DY$9=0)=FALSE,OR(DY$9='2. Protocols'!$C9,DY$9='2. Protocols'!$E9,DY$9='2. Protocols'!$G9)),1,0)*'4. Formulations'!$I9</f>
        <v>0</v>
      </c>
      <c r="DZ10" s="45">
        <f>IF(AND(OR(ISBLANK(DZ$9),DZ$9=0)=FALSE,OR(DZ$9='2. Protocols'!$C9,DZ$9='2. Protocols'!$E9,DZ$9='2. Protocols'!$G9)),1,0)*'4. Formulations'!$I9</f>
        <v>0</v>
      </c>
      <c r="EA10" s="45">
        <f>IF(AND(OR(ISBLANK(EA$9),EA$9=0)=FALSE,OR(EA$9='2. Protocols'!$C9,EA$9='2. Protocols'!$E9,EA$9='2. Protocols'!$G9)),1,0)*'4. Formulations'!$I9</f>
        <v>0</v>
      </c>
      <c r="EB10" s="45">
        <f>IF(AND(OR(ISBLANK(EB$9),EB$9=0)=FALSE,OR(EB$9='2. Protocols'!$C9,EB$9='2. Protocols'!$E9,EB$9='2. Protocols'!$G9)),1,0)*'4. Formulations'!$I9</f>
        <v>0</v>
      </c>
      <c r="EC10" s="45">
        <f>IF(AND(OR(ISBLANK(EC$9),EC$9=0)=FALSE,OR(EC$9='2. Protocols'!$C9,EC$9='2. Protocols'!$E9,EC$9='2. Protocols'!$G9)),1,0)*'4. Formulations'!$I9</f>
        <v>0</v>
      </c>
      <c r="EE10" s="45">
        <f>IF(AND(OR(ISBLANK(EE$9),EE$9=0)=FALSE,EE$9=$DL10),1,0)*'4. Formulations'!$J9</f>
        <v>0</v>
      </c>
      <c r="EF10" s="45">
        <f>IF(AND(OR(ISBLANK(EF$9),EF$9=0)=FALSE,EF$9=$DL10),1,0)*'4. Formulations'!$J9</f>
        <v>0</v>
      </c>
      <c r="EG10" s="45">
        <f>IF(AND(OR(ISBLANK(EG$9),EG$9=0)=FALSE,EG$9=$DL10),1,0)*'4. Formulations'!$J9</f>
        <v>0</v>
      </c>
      <c r="EH10" s="45">
        <f>IF(AND(OR(ISBLANK(EH$9),EH$9=0)=FALSE,EH$9=$DL10),1,0)*'4. Formulations'!$J9</f>
        <v>0</v>
      </c>
      <c r="EI10" s="45">
        <f>IF(AND(OR(ISBLANK(EI$9),EI$9=0)=FALSE,EI$9=$DL10),1,0)*'4. Formulations'!$J9</f>
        <v>0</v>
      </c>
      <c r="EJ10" s="45">
        <f>IF(AND(OR(ISBLANK(EJ$9),EJ$9=0)=FALSE,EJ$9=$DL10),1,0)*'4. Formulations'!$J9</f>
        <v>0</v>
      </c>
      <c r="EK10" s="45">
        <f>IF(AND(OR(ISBLANK(EK$9),EK$9=0)=FALSE,EK$9=$DL10),1,0)*'4. Formulations'!$J9</f>
        <v>0</v>
      </c>
      <c r="EL10" s="45">
        <f>IF(AND(OR(ISBLANK(EL$9),EL$9=0)=FALSE,EL$9=$DL10),1,0)*'4. Formulations'!$J9</f>
        <v>0</v>
      </c>
      <c r="EM10" s="45">
        <f>IF(AND(OR(ISBLANK(EM$9),EM$9=0)=FALSE,EM$9=$DL10),1,0)*'4. Formulations'!$J9</f>
        <v>0</v>
      </c>
      <c r="EN10" s="45">
        <f>IF(AND(OR(ISBLANK(EN$9),EN$9=0)=FALSE,EN$9=$DL10),1,0)*'4. Formulations'!$J9</f>
        <v>0</v>
      </c>
      <c r="EO10" s="45">
        <f>IF(AND(OR(ISBLANK(EO$9),EO$9=0)=FALSE,EO$9=$DL10),1,0)*'4. Formulations'!$J9</f>
        <v>0</v>
      </c>
      <c r="EP10" s="45">
        <f>IF(AND(OR(ISBLANK(EP$9),EP$9=0)=FALSE,EP$9=$DL10),1,0)*'4. Formulations'!$J9</f>
        <v>0</v>
      </c>
      <c r="EQ10" s="45">
        <f>IF(AND(OR(ISBLANK(EQ$9),EQ$9=0)=FALSE,EQ$9=$DL10),1,0)*'4. Formulations'!$J9</f>
        <v>0</v>
      </c>
      <c r="ER10" s="45">
        <f>IF(AND(OR(ISBLANK(ER$9),ER$9=0)=FALSE,ER$9=$DL10),1,0)*'4. Formulations'!$J9</f>
        <v>0</v>
      </c>
      <c r="ES10" s="45">
        <f>IF(AND(OR(ISBLANK(ES$9),ES$9=0)=FALSE,ES$9=$DL10),1,0)*'4. Formulations'!$J9</f>
        <v>0</v>
      </c>
      <c r="EU10" s="45">
        <f>IF(AND(OR(ISBLANK(EU$9),EU$9=0)=FALSE,SUM($EE10:$ES10)&gt;0,EU$9='2. Protocols'!$G9),1,0)*'4. Formulations'!$J9</f>
        <v>0</v>
      </c>
      <c r="EV10" s="45">
        <f>IF(AND(OR(ISBLANK(EV$9),EV$9=0)=FALSE,SUM($EE10:$ES10)&gt;0,EV$9='2. Protocols'!$G9),1,0)*'4. Formulations'!$J9</f>
        <v>0</v>
      </c>
      <c r="EW10" s="45">
        <f>IF(AND(OR(ISBLANK(EW$9),EW$9=0)=FALSE,SUM($EE10:$ES10)&gt;0,EW$9='2. Protocols'!$G9),1,0)*'4. Formulations'!$J9</f>
        <v>0</v>
      </c>
      <c r="EX10" s="45">
        <f>IF(AND(OR(ISBLANK(EX$9),EX$9=0)=FALSE,SUM($EE10:$ES10)&gt;0,EX$9='2. Protocols'!$G9),1,0)*'4. Formulations'!$J9</f>
        <v>0</v>
      </c>
      <c r="EY10" s="45">
        <f>IF(AND(OR(ISBLANK(EY$9),EY$9=0)=FALSE,SUM($EE10:$ES10)&gt;0,EY$9='2. Protocols'!$G9),1,0)*'4. Formulations'!$J9</f>
        <v>0</v>
      </c>
      <c r="EZ10" s="45">
        <f>IF(AND(OR(ISBLANK(EZ$9),EZ$9=0)=FALSE,SUM($EE10:$ES10)&gt;0,EZ$9='2. Protocols'!$G9),1,0)*'4. Formulations'!$J9</f>
        <v>0</v>
      </c>
      <c r="FA10" s="45">
        <f>IF(AND(OR(ISBLANK(FA$9),FA$9=0)=FALSE,SUM($EE10:$ES10)&gt;0,FA$9='2. Protocols'!$G9),1,0)*'4. Formulations'!$J9</f>
        <v>0</v>
      </c>
      <c r="FB10" s="45">
        <f>IF(AND(OR(ISBLANK(FB$9),FB$9=0)=FALSE,SUM($EE10:$ES10)&gt;0,FB$9='2. Protocols'!$G9),1,0)*'4. Formulations'!$J9</f>
        <v>0</v>
      </c>
      <c r="FC10" s="45">
        <f>IF(AND(OR(ISBLANK(FC$9),FC$9=0)=FALSE,SUM($EE10:$ES10)&gt;0,FC$9='2. Protocols'!$G9),1,0)*'4. Formulations'!$J9</f>
        <v>0</v>
      </c>
      <c r="FD10" s="45">
        <f>IF(AND(OR(ISBLANK(FD$9),FD$9=0)=FALSE,SUM($EE10:$ES10)&gt;0,FD$9='2. Protocols'!$G9),1,0)*'4. Formulations'!$J9</f>
        <v>0</v>
      </c>
      <c r="FE10" s="45">
        <f>IF(AND(OR(ISBLANK(FE$9),FE$9=0)=FALSE,SUM($EE10:$ES10)&gt;0,FE$9='2. Protocols'!$G9),1,0)*'4. Formulations'!$J9</f>
        <v>0</v>
      </c>
      <c r="FF10" s="45">
        <f>IF(AND(OR(ISBLANK(FF$9),FF$9=0)=FALSE,SUM($EE10:$ES10)&gt;0,FF$9='2. Protocols'!$G9),1,0)*'4. Formulations'!$J9</f>
        <v>0</v>
      </c>
      <c r="FG10" s="45">
        <f>IF(AND(OR(ISBLANK(FG$9),FG$9=0)=FALSE,SUM($EE10:$ES10)&gt;0,FG$9='2. Protocols'!$G9),1,0)*'4. Formulations'!$J9</f>
        <v>0</v>
      </c>
      <c r="FH10" s="45">
        <f>IF(AND(OR(ISBLANK(FH$9),FH$9=0)=FALSE,SUM($EE10:$ES10)&gt;0,FH$9='2. Protocols'!$G9),1,0)*'4. Formulations'!$J9</f>
        <v>0</v>
      </c>
      <c r="FI10" s="45">
        <f>IF(AND(OR(ISBLANK(FI$9),FI$9=0)=FALSE,SUM($EE10:$ES10)&gt;0,FI$9='2. Protocols'!$G9),1,0)*'4. Formulations'!$J9</f>
        <v>0</v>
      </c>
      <c r="FK10" s="45">
        <f>IF(AND(OR(ISBLANK(EU$9),EU$9=0)=FALSE,FK$9=$DM10),1,0)*'4. Formulations'!$K9</f>
        <v>0</v>
      </c>
      <c r="FL10" s="45">
        <f>IF(AND(OR(ISBLANK(EV$9),EV$9=0)=FALSE,FL$9=$DM10),1,0)*'4. Formulations'!$K9</f>
        <v>0</v>
      </c>
      <c r="FM10" s="45">
        <f>IF(AND(OR(ISBLANK(EW$9),EW$9=0)=FALSE,FM$9=$DM10),1,0)*'4. Formulations'!$K9</f>
        <v>0</v>
      </c>
      <c r="FN10" s="45">
        <f>IF(AND(OR(ISBLANK(EX$9),EX$9=0)=FALSE,FN$9=$DM10),1,0)*'4. Formulations'!$K9</f>
        <v>0</v>
      </c>
      <c r="FO10" s="45">
        <f>IF(AND(OR(ISBLANK(EY$9),EY$9=0)=FALSE,FO$9=$DM10),1,0)*'4. Formulations'!$K9</f>
        <v>1</v>
      </c>
      <c r="FP10" s="45">
        <f>IF(AND(OR(ISBLANK(EZ$9),EZ$9=0)=FALSE,FP$9=$DM10),1,0)*'4. Formulations'!$K9</f>
        <v>0</v>
      </c>
      <c r="FQ10" s="45">
        <f>IF(AND(OR(ISBLANK(FA$9),FA$9=0)=FALSE,FQ$9=$DM10),1,0)*'4. Formulations'!$K9</f>
        <v>0</v>
      </c>
      <c r="FR10" s="45">
        <f>IF(AND(OR(ISBLANK(FB$9),FB$9=0)=FALSE,FR$9=$DM10),1,0)*'4. Formulations'!$K9</f>
        <v>0</v>
      </c>
      <c r="FS10" s="45">
        <f>IF(AND(OR(ISBLANK(FC$9),FC$9=0)=FALSE,FS$9=$DM10),1,0)*'4. Formulations'!$K9</f>
        <v>0</v>
      </c>
      <c r="FT10" s="45">
        <f>IF(AND(OR(ISBLANK(FD$9),FD$9=0)=FALSE,FT$9=$DM10),1,0)*'4. Formulations'!$K9</f>
        <v>0</v>
      </c>
      <c r="FU10" s="45">
        <f>IF(AND(OR(ISBLANK(FE$9),FE$9=0)=FALSE,FU$9=$DM10),1,0)*'4. Formulations'!$K9</f>
        <v>0</v>
      </c>
      <c r="FV10" s="45">
        <f>IF(AND(OR(ISBLANK(FF$9),FF$9=0)=FALSE,FV$9=$DM10),1,0)*'4. Formulations'!$K9</f>
        <v>0</v>
      </c>
      <c r="FW10" s="45">
        <f>IF(AND(OR(ISBLANK(FG$9),FG$9=0)=FALSE,FW$9=$DM10),1,0)*'4. Formulations'!$K9</f>
        <v>0</v>
      </c>
      <c r="FX10" s="45">
        <f>IF(AND(OR(ISBLANK(FH$9),FH$9=0)=FALSE,FX$9=$DM10),1,0)*'4. Formulations'!$K9</f>
        <v>0</v>
      </c>
      <c r="FY10" s="45">
        <f>IF(AND(OR(ISBLANK(FI$9),FI$9=0)=FALSE,FY$9=$DM10),1,0)*'4. Formulations'!$K9</f>
        <v>0</v>
      </c>
      <c r="GA10" s="45">
        <f>IF(AND(OR(ISBLANK(GA$9),GA$9=0)=FALSE,OR(GA$9='2. Protocols'!$C9,GA$9='2. Protocols'!$E9,GA$9='2. Protocols'!$G9)),1,0)*'4. Formulations'!$L9</f>
        <v>0</v>
      </c>
      <c r="GB10" s="45">
        <f>IF(AND(OR(ISBLANK(GB$9),GB$9=0)=FALSE,OR(GB$9='2. Protocols'!$C9,GB$9='2. Protocols'!$E9,GB$9='2. Protocols'!$G9)),1,0)*'4. Formulations'!$L9</f>
        <v>0</v>
      </c>
      <c r="GC10" s="45">
        <f>IF(AND(OR(ISBLANK(GC$9),GC$9=0)=FALSE,OR(GC$9='2. Protocols'!$C9,GC$9='2. Protocols'!$E9,GC$9='2. Protocols'!$G9)),1,0)*'4. Formulations'!$L9</f>
        <v>0</v>
      </c>
      <c r="GD10" s="45">
        <f>IF(AND(OR(ISBLANK(GD$9),GD$9=0)=FALSE,OR(GD$9='2. Protocols'!$C9,GD$9='2. Protocols'!$E9,GD$9='2. Protocols'!$G9)),1,0)*'4. Formulations'!$L9</f>
        <v>0</v>
      </c>
      <c r="GE10" s="45">
        <f>IF(AND(OR(ISBLANK(GE$9),GE$9=0)=FALSE,OR(GE$9='2. Protocols'!$C9,GE$9='2. Protocols'!$E9,GE$9='2. Protocols'!$G9)),1,0)*'4. Formulations'!$L9</f>
        <v>0</v>
      </c>
      <c r="GF10" s="45">
        <f>IF(AND(OR(ISBLANK(GF$9),GF$9=0)=FALSE,OR(GF$9='2. Protocols'!$C9,GF$9='2. Protocols'!$E9,GF$9='2. Protocols'!$G9)),1,0)*'4. Formulations'!$L9</f>
        <v>0</v>
      </c>
      <c r="GG10" s="45">
        <f>IF(AND(OR(ISBLANK(GG$9),GG$9=0)=FALSE,OR(GG$9='2. Protocols'!$C9,GG$9='2. Protocols'!$E9,GG$9='2. Protocols'!$G9)),1,0)*'4. Formulations'!$L9</f>
        <v>0</v>
      </c>
      <c r="GH10" s="45">
        <f>IF(AND(OR(ISBLANK(GH$9),GH$9=0)=FALSE,OR(GH$9='2. Protocols'!$C9,GH$9='2. Protocols'!$E9,GH$9='2. Protocols'!$G9)),1,0)*'4. Formulations'!$L9</f>
        <v>0</v>
      </c>
      <c r="GI10" s="45">
        <f>IF(AND(OR(ISBLANK(GI$9),GI$9=0)=FALSE,OR(GI$9='2. Protocols'!$C9,GI$9='2. Protocols'!$E9,GI$9='2. Protocols'!$G9)),1,0)*'4. Formulations'!$L9</f>
        <v>0</v>
      </c>
      <c r="GJ10" s="45">
        <f>IF(AND(OR(ISBLANK(GJ$9),GJ$9=0)=FALSE,OR(GJ$9='2. Protocols'!$C9,GJ$9='2. Protocols'!$E9,GJ$9='2. Protocols'!$G9)),1,0)*'4. Formulations'!$L9</f>
        <v>0</v>
      </c>
      <c r="GK10" s="45">
        <f>IF(AND(OR(ISBLANK(GK$9),GK$9=0)=FALSE,OR(GK$9='2. Protocols'!$C9,GK$9='2. Protocols'!$E9,GK$9='2. Protocols'!$G9)),1,0)*'4. Formulations'!$L9</f>
        <v>0</v>
      </c>
      <c r="GL10" s="45">
        <f>IF(AND(OR(ISBLANK(GL$9),GL$9=0)=FALSE,OR(GL$9='2. Protocols'!$C9,GL$9='2. Protocols'!$E9,GL$9='2. Protocols'!$G9)),1,0)*'4. Formulations'!$L9</f>
        <v>0</v>
      </c>
      <c r="GM10" s="45">
        <f>IF(AND(OR(ISBLANK(GM$9),GM$9=0)=FALSE,OR(GM$9='2. Protocols'!$C9,GM$9='2. Protocols'!$E9,GM$9='2. Protocols'!$G9)),1,0)*'4. Formulations'!$L9</f>
        <v>0</v>
      </c>
      <c r="GN10" s="45">
        <f>IF(AND(OR(ISBLANK(GN$9),GN$9=0)=FALSE,OR(GN$9='2. Protocols'!$C9,GN$9='2. Protocols'!$E9,GN$9='2. Protocols'!$G9)),1,0)*'4. Formulations'!$L9</f>
        <v>0</v>
      </c>
      <c r="GO10" s="45">
        <f>IF(AND(OR(ISBLANK(GO$9),GO$9=0)=FALSE,OR(GO$9='2. Protocols'!$C9,GO$9='2. Protocols'!$E9,GO$9='2. Protocols'!$G9)),1,0)*'4. Formulations'!$L9</f>
        <v>0</v>
      </c>
      <c r="GQ10" s="45">
        <f>IF(AND(OR(ISBLANK(GQ$9),GQ$9=0)=FALSE,GQ$9=$DL10),1,0)*'4. Formulations'!$M9</f>
        <v>0</v>
      </c>
      <c r="GR10" s="45">
        <f>IF(AND(OR(ISBLANK(GR$9),GR$9=0)=FALSE,GR$9=$DL10),1,0)*'4. Formulations'!$M9</f>
        <v>0</v>
      </c>
      <c r="GS10" s="45">
        <f>IF(AND(OR(ISBLANK(GS$9),GS$9=0)=FALSE,GS$9=$DL10),1,0)*'4. Formulations'!$M9</f>
        <v>0</v>
      </c>
      <c r="GT10" s="45">
        <f>IF(AND(OR(ISBLANK(GT$9),GT$9=0)=FALSE,GT$9=$DL10),1,0)*'4. Formulations'!$M9</f>
        <v>0</v>
      </c>
      <c r="GU10" s="45">
        <f>IF(AND(OR(ISBLANK(GU$9),GU$9=0)=FALSE,GU$9=$DL10),1,0)*'4. Formulations'!$M9</f>
        <v>0</v>
      </c>
      <c r="GV10" s="45">
        <f>IF(AND(OR(ISBLANK(GV$9),GV$9=0)=FALSE,GV$9=$DL10),1,0)*'4. Formulations'!$M9</f>
        <v>0</v>
      </c>
      <c r="GW10" s="45">
        <f>IF(AND(OR(ISBLANK(GW$9),GW$9=0)=FALSE,GW$9=$DL10),1,0)*'4. Formulations'!$M9</f>
        <v>0</v>
      </c>
      <c r="GX10" s="45">
        <f>IF(AND(OR(ISBLANK(GX$9),GX$9=0)=FALSE,GX$9=$DL10),1,0)*'4. Formulations'!$M9</f>
        <v>0</v>
      </c>
      <c r="GY10" s="45">
        <f>IF(AND(OR(ISBLANK(GY$9),GY$9=0)=FALSE,GY$9=$DL10),1,0)*'4. Formulations'!$M9</f>
        <v>0</v>
      </c>
      <c r="GZ10" s="45">
        <f>IF(AND(OR(ISBLANK(GZ$9),GZ$9=0)=FALSE,GZ$9=$DL10),1,0)*'4. Formulations'!$M9</f>
        <v>0</v>
      </c>
      <c r="HA10" s="45">
        <f>IF(AND(OR(ISBLANK(HA$9),HA$9=0)=FALSE,HA$9=$DL10),1,0)*'4. Formulations'!$M9</f>
        <v>0</v>
      </c>
      <c r="HB10" s="45">
        <f>IF(AND(OR(ISBLANK(HB$9),HB$9=0)=FALSE,HB$9=$DL10),1,0)*'4. Formulations'!$M9</f>
        <v>0</v>
      </c>
      <c r="HC10" s="45">
        <f>IF(AND(OR(ISBLANK(HC$9),HC$9=0)=FALSE,HC$9=$DL10),1,0)*'4. Formulations'!$M9</f>
        <v>0</v>
      </c>
      <c r="HD10" s="45">
        <f>IF(AND(OR(ISBLANK(HD$9),HD$9=0)=FALSE,HD$9=$DL10),1,0)*'4. Formulations'!$M9</f>
        <v>0</v>
      </c>
      <c r="HE10" s="45">
        <f>IF(AND(OR(ISBLANK(HE$9),HE$9=0)=FALSE,HE$9=$DL10),1,0)*'4. Formulations'!$M9</f>
        <v>0</v>
      </c>
      <c r="HG10" s="45">
        <f>IF(AND(OR(ISBLANK(HG$9),HG$9=0)=FALSE,SUM($GQ10:$HE10)&gt;0,HG$9='2. Protocols'!$G9),1,0)*'4. Formulations'!$M9</f>
        <v>0</v>
      </c>
      <c r="HH10" s="45">
        <f>IF(AND(OR(ISBLANK(HH$9),HH$9=0)=FALSE,SUM($GQ10:$HE10)&gt;0,HH$9='2. Protocols'!$G9),1,0)*'4. Formulations'!$M9</f>
        <v>0</v>
      </c>
      <c r="HI10" s="45">
        <f>IF(AND(OR(ISBLANK(HI$9),HI$9=0)=FALSE,SUM($GQ10:$HE10)&gt;0,HI$9='2. Protocols'!$G9),1,0)*'4. Formulations'!$M9</f>
        <v>0</v>
      </c>
      <c r="HJ10" s="45">
        <f>IF(AND(OR(ISBLANK(HJ$9),HJ$9=0)=FALSE,SUM($GQ10:$HE10)&gt;0,HJ$9='2. Protocols'!$G9),1,0)*'4. Formulations'!$M9</f>
        <v>0</v>
      </c>
      <c r="HK10" s="45">
        <f>IF(AND(OR(ISBLANK(HK$9),HK$9=0)=FALSE,SUM($GQ10:$HE10)&gt;0,HK$9='2. Protocols'!$G9),1,0)*'4. Formulations'!$M9</f>
        <v>0</v>
      </c>
      <c r="HL10" s="45">
        <f>IF(AND(OR(ISBLANK(HL$9),HL$9=0)=FALSE,SUM($GQ10:$HE10)&gt;0,HL$9='2. Protocols'!$G9),1,0)*'4. Formulations'!$M9</f>
        <v>0</v>
      </c>
      <c r="HM10" s="45">
        <f>IF(AND(OR(ISBLANK(HM$9),HM$9=0)=FALSE,SUM($GQ10:$HE10)&gt;0,HM$9='2. Protocols'!$G9),1,0)*'4. Formulations'!$M9</f>
        <v>0</v>
      </c>
      <c r="HN10" s="45">
        <f>IF(AND(OR(ISBLANK(HN$9),HN$9=0)=FALSE,SUM($GQ10:$HE10)&gt;0,HN$9='2. Protocols'!$G9),1,0)*'4. Formulations'!$M9</f>
        <v>0</v>
      </c>
      <c r="HO10" s="45">
        <f>IF(AND(OR(ISBLANK(HO$9),HO$9=0)=FALSE,SUM($GQ10:$HE10)&gt;0,HO$9='2. Protocols'!$G9),1,0)*'4. Formulations'!$M9</f>
        <v>0</v>
      </c>
      <c r="HP10" s="45">
        <f>IF(AND(OR(ISBLANK(HP$9),HP$9=0)=FALSE,SUM($GQ10:$HE10)&gt;0,HP$9='2. Protocols'!$G9),1,0)*'4. Formulations'!$M9</f>
        <v>0</v>
      </c>
      <c r="HQ10" s="45">
        <f>IF(AND(OR(ISBLANK(HQ$9),HQ$9=0)=FALSE,SUM($GQ10:$HE10)&gt;0,HQ$9='2. Protocols'!$G9),1,0)*'4. Formulations'!$M9</f>
        <v>0</v>
      </c>
      <c r="HR10" s="45">
        <f>IF(AND(OR(ISBLANK(HR$9),HR$9=0)=FALSE,SUM($GQ10:$HE10)&gt;0,HR$9='2. Protocols'!$G9),1,0)*'4. Formulations'!$M9</f>
        <v>0</v>
      </c>
      <c r="HS10" s="45">
        <f>IF(AND(OR(ISBLANK(HS$9),HS$9=0)=FALSE,SUM($GQ10:$HE10)&gt;0,HS$9='2. Protocols'!$G9),1,0)*'4. Formulations'!$M9</f>
        <v>0</v>
      </c>
      <c r="HT10" s="45">
        <f>IF(AND(OR(ISBLANK(HT$9),HT$9=0)=FALSE,SUM($GQ10:$HE10)&gt;0,HT$9='2. Protocols'!$G9),1,0)*'4. Formulations'!$M9</f>
        <v>0</v>
      </c>
      <c r="HU10" s="45">
        <f>IF(AND(OR(ISBLANK(HU$9),HU$9=0)=FALSE,SUM($GQ10:$HE10)&gt;0,HU$9='2. Protocols'!$G9),1,0)*'4. Formulations'!$M9</f>
        <v>0</v>
      </c>
      <c r="HW10" s="45">
        <f>IF(AND(OR(ISBLANK(HW$9),HW$9=0)=FALSE,HW$9=$DM10),1,0)*'4. Formulations'!$N9</f>
        <v>0</v>
      </c>
      <c r="HX10" s="45">
        <f>IF(AND(OR(ISBLANK(HX$9),HX$9=0)=FALSE,HX$9=$DM10),1,0)*'4. Formulations'!$N9</f>
        <v>0</v>
      </c>
      <c r="HY10" s="45">
        <f>IF(AND(OR(ISBLANK(HY$9),HY$9=0)=FALSE,HY$9=$DM10),1,0)*'4. Formulations'!$N9</f>
        <v>0</v>
      </c>
      <c r="HZ10" s="45">
        <f>IF(AND(OR(ISBLANK(HZ$9),HZ$9=0)=FALSE,HZ$9=$DM10),1,0)*'4. Formulations'!$N9</f>
        <v>0</v>
      </c>
      <c r="IA10" s="45">
        <f>IF(AND(OR(ISBLANK(IA$9),IA$9=0)=FALSE,IA$9=$DM10),1,0)*'4. Formulations'!$N9</f>
        <v>1</v>
      </c>
      <c r="IB10" s="45">
        <f>IF(AND(OR(ISBLANK(IB$9),IB$9=0)=FALSE,IB$9=$DM10),1,0)*'4. Formulations'!$N9</f>
        <v>0</v>
      </c>
      <c r="IC10" s="45">
        <f>IF(AND(OR(ISBLANK(IC$9),IC$9=0)=FALSE,IC$9=$DM10),1,0)*'4. Formulations'!$N9</f>
        <v>0</v>
      </c>
      <c r="ID10" s="45">
        <f>IF(AND(OR(ISBLANK(ID$9),ID$9=0)=FALSE,ID$9=$DM10),1,0)*'4. Formulations'!$N9</f>
        <v>0</v>
      </c>
      <c r="IE10" s="45">
        <f>IF(AND(OR(ISBLANK(IE$9),IE$9=0)=FALSE,IE$9=$DM10),1,0)*'4. Formulations'!$N9</f>
        <v>0</v>
      </c>
      <c r="IF10" s="45">
        <f>IF(AND(OR(ISBLANK(IF$9),IF$9=0)=FALSE,IF$9=$DM10),1,0)*'4. Formulations'!$N9</f>
        <v>0</v>
      </c>
      <c r="IG10" s="45">
        <f>IF(AND(OR(ISBLANK(IG$9),IG$9=0)=FALSE,IG$9=$DM10),1,0)*'4. Formulations'!$N9</f>
        <v>0</v>
      </c>
      <c r="IH10" s="45">
        <f>IF(AND(OR(ISBLANK(IH$9),IH$9=0)=FALSE,IH$9=$DM10),1,0)*'4. Formulations'!$N9</f>
        <v>0</v>
      </c>
      <c r="II10" s="45">
        <f>IF(AND(OR(ISBLANK(II$9),II$9=0)=FALSE,II$9=$DM10),1,0)*'4. Formulations'!$N9</f>
        <v>0</v>
      </c>
      <c r="IJ10" s="45">
        <f>IF(AND(OR(ISBLANK(IJ$9),IJ$9=0)=FALSE,IJ$9=$DM10),1,0)*'4. Formulations'!$N9</f>
        <v>0</v>
      </c>
      <c r="IK10" s="45">
        <f>IF(AND(OR(ISBLANK(IK$9),IK$9=0)=FALSE,IK$9=$DM10),1,0)*'4. Formulations'!$N9</f>
        <v>0</v>
      </c>
      <c r="IM10" s="45">
        <f>IF(AND(OR(ISBLANK(IM$9),IM$9=0)=FALSE,OR(IM$9='2. Protocols'!$C9,IM$9='2. Protocols'!$E9,IM$9='2. Protocols'!$G9)),1,0)*'4. Formulations'!$O9</f>
        <v>0</v>
      </c>
      <c r="IN10" s="45">
        <f>IF(AND(OR(ISBLANK(IN$9),IN$9=0)=FALSE,OR(IN$9='2. Protocols'!$C9,IN$9='2. Protocols'!$E9,IN$9='2. Protocols'!$G9)),1,0)*'4. Formulations'!$O9</f>
        <v>0</v>
      </c>
      <c r="IO10" s="45">
        <f>IF(AND(OR(ISBLANK(IO$9),IO$9=0)=FALSE,OR(IO$9='2. Protocols'!$C9,IO$9='2. Protocols'!$E9,IO$9='2. Protocols'!$G9)),1,0)*'4. Formulations'!$O9</f>
        <v>0</v>
      </c>
      <c r="IP10" s="45">
        <f>IF(AND(OR(ISBLANK(IP$9),IP$9=0)=FALSE,OR(IP$9='2. Protocols'!$C9,IP$9='2. Protocols'!$E9,IP$9='2. Protocols'!$G9)),1,0)*'4. Formulations'!$O9</f>
        <v>0</v>
      </c>
      <c r="IQ10" s="45">
        <f>IF(AND(OR(ISBLANK(IQ$9),IQ$9=0)=FALSE,OR(IQ$9='2. Protocols'!$C9,IQ$9='2. Protocols'!$E9,IQ$9='2. Protocols'!$G9)),1,0)*'4. Formulations'!$O9</f>
        <v>0</v>
      </c>
      <c r="IR10" s="45">
        <f>IF(AND(OR(ISBLANK(IR$9),IR$9=0)=FALSE,OR(IR$9='2. Protocols'!$C9,IR$9='2. Protocols'!$E9,IR$9='2. Protocols'!$G9)),1,0)*'4. Formulations'!$O9</f>
        <v>0</v>
      </c>
      <c r="IS10" s="45">
        <f>IF(AND(OR(ISBLANK(IS$9),IS$9=0)=FALSE,OR(IS$9='2. Protocols'!$C9,IS$9='2. Protocols'!$E9,IS$9='2. Protocols'!$G9)),1,0)*'4. Formulations'!$O9</f>
        <v>0</v>
      </c>
      <c r="IT10" s="45">
        <f>IF(AND(OR(ISBLANK(IT$9),IT$9=0)=FALSE,OR(IT$9='2. Protocols'!$C9,IT$9='2. Protocols'!$E9,IT$9='2. Protocols'!$G9)),1,0)*'4. Formulations'!$O9</f>
        <v>0</v>
      </c>
      <c r="IU10" s="45">
        <f>IF(AND(OR(ISBLANK(IU$9),IU$9=0)=FALSE,OR(IU$9='2. Protocols'!$C9,IU$9='2. Protocols'!$E9,IU$9='2. Protocols'!$G9)),1,0)*'4. Formulations'!$O9</f>
        <v>0</v>
      </c>
      <c r="IV10" s="45">
        <f>IF(AND(OR(ISBLANK(IV$9),IV$9=0)=FALSE,OR(IV$9='2. Protocols'!$C9,IV$9='2. Protocols'!$E9,IV$9='2. Protocols'!$G9)),1,0)*'4. Formulations'!$O9</f>
        <v>0</v>
      </c>
      <c r="IW10" s="45">
        <f>IF(AND(OR(ISBLANK(IW$9),IW$9=0)=FALSE,OR(IW$9='2. Protocols'!$C9,IW$9='2. Protocols'!$E9,IW$9='2. Protocols'!$G9)),1,0)*'4. Formulations'!$O9</f>
        <v>0</v>
      </c>
      <c r="IX10" s="45">
        <f>IF(AND(OR(ISBLANK(IX$9),IX$9=0)=FALSE,OR(IX$9='2. Protocols'!$C9,IX$9='2. Protocols'!$E9,IX$9='2. Protocols'!$G9)),1,0)*'4. Formulations'!$O9</f>
        <v>0</v>
      </c>
      <c r="IY10" s="45">
        <f>IF(AND(OR(ISBLANK(IY$9),IY$9=0)=FALSE,OR(IY$9='2. Protocols'!$C9,IY$9='2. Protocols'!$E9,IY$9='2. Protocols'!$G9)),1,0)*'4. Formulations'!$O9</f>
        <v>0</v>
      </c>
      <c r="IZ10" s="45">
        <f>IF(AND(OR(ISBLANK(IZ$9),IZ$9=0)=FALSE,OR(IZ$9='2. Protocols'!$C9,IZ$9='2. Protocols'!$E9,IZ$9='2. Protocols'!$G9)),1,0)*'4. Formulations'!$O9</f>
        <v>0</v>
      </c>
      <c r="JA10" s="45">
        <f>IF(AND(OR(ISBLANK(JA$9),JA$9=0)=FALSE,OR(JA$9='2. Protocols'!$C9,JA$9='2. Protocols'!$E9,JA$9='2. Protocols'!$G9)),1,0)*'4. Formulations'!$O9</f>
        <v>0</v>
      </c>
      <c r="JC10" s="45">
        <f>IF(AND(OR(ISBLANK(JC$9),JC$9=0)=FALSE,JC$9=$DL10),1,0)*'4. Formulations'!$P9</f>
        <v>0</v>
      </c>
      <c r="JD10" s="45">
        <f>IF(AND(OR(ISBLANK(JD$9),JD$9=0)=FALSE,JD$9=$DL10),1,0)*'4. Formulations'!$P9</f>
        <v>0</v>
      </c>
      <c r="JE10" s="45">
        <f>IF(AND(OR(ISBLANK(JE$9),JE$9=0)=FALSE,JE$9=$DL10),1,0)*'4. Formulations'!$P9</f>
        <v>0</v>
      </c>
      <c r="JF10" s="45">
        <f>IF(AND(OR(ISBLANK(JF$9),JF$9=0)=FALSE,JF$9=$DL10),1,0)*'4. Formulations'!$P9</f>
        <v>0</v>
      </c>
      <c r="JG10" s="45">
        <f>IF(AND(OR(ISBLANK(JG$9),JG$9=0)=FALSE,JG$9=$DL10),1,0)*'4. Formulations'!$P9</f>
        <v>0</v>
      </c>
      <c r="JH10" s="45">
        <f>IF(AND(OR(ISBLANK(JH$9),JH$9=0)=FALSE,JH$9=$DL10),1,0)*'4. Formulations'!$P9</f>
        <v>0</v>
      </c>
      <c r="JI10" s="45">
        <f>IF(AND(OR(ISBLANK(JI$9),JI$9=0)=FALSE,JI$9=$DL10),1,0)*'4. Formulations'!$P9</f>
        <v>0</v>
      </c>
      <c r="JJ10" s="45">
        <f>IF(AND(OR(ISBLANK(JJ$9),JJ$9=0)=FALSE,JJ$9=$DL10),1,0)*'4. Formulations'!$P9</f>
        <v>0</v>
      </c>
      <c r="JK10" s="45">
        <f>IF(AND(OR(ISBLANK(JK$9),JK$9=0)=FALSE,JK$9=$DL10),1,0)*'4. Formulations'!$P9</f>
        <v>0</v>
      </c>
      <c r="JL10" s="45">
        <f>IF(AND(OR(ISBLANK(JL$9),JL$9=0)=FALSE,JL$9=$DL10),1,0)*'4. Formulations'!$P9</f>
        <v>0</v>
      </c>
      <c r="JM10" s="45">
        <f>IF(AND(OR(ISBLANK(JM$9),JM$9=0)=FALSE,JM$9=$DL10),1,0)*'4. Formulations'!$P9</f>
        <v>0</v>
      </c>
      <c r="JN10" s="45">
        <f>IF(AND(OR(ISBLANK(JN$9),JN$9=0)=FALSE,JN$9=$DL10),1,0)*'4. Formulations'!$P9</f>
        <v>0</v>
      </c>
      <c r="JO10" s="45">
        <f>IF(AND(OR(ISBLANK(JO$9),JO$9=0)=FALSE,JO$9=$DL10),1,0)*'4. Formulations'!$P9</f>
        <v>0</v>
      </c>
      <c r="JP10" s="45">
        <f>IF(AND(OR(ISBLANK(JP$9),JP$9=0)=FALSE,JP$9=$DL10),1,0)*'4. Formulations'!$P9</f>
        <v>0</v>
      </c>
      <c r="JQ10" s="45">
        <f>IF(AND(OR(ISBLANK(JQ$9),JQ$9=0)=FALSE,JQ$9=$DL10),1,0)*'4. Formulations'!$P9</f>
        <v>0</v>
      </c>
      <c r="JS10" s="45">
        <f>IF(AND(OR(ISBLANK(JS$9),JS$9=0)=FALSE,SUM($JC10:$JQ10)&gt;0,JS$9='2. Protocols'!$G9),1,0)*'4. Formulations'!$P9</f>
        <v>0</v>
      </c>
      <c r="JT10" s="45">
        <f>IF(AND(OR(ISBLANK(JT$9),JT$9=0)=FALSE,SUM($JC10:$JQ10)&gt;0,JT$9='2. Protocols'!$G9),1,0)*'4. Formulations'!$P9</f>
        <v>0</v>
      </c>
      <c r="JU10" s="45">
        <f>IF(AND(OR(ISBLANK(JU$9),JU$9=0)=FALSE,SUM($JC10:$JQ10)&gt;0,JU$9='2. Protocols'!$G9),1,0)*'4. Formulations'!$P9</f>
        <v>0</v>
      </c>
      <c r="JV10" s="45">
        <f>IF(AND(OR(ISBLANK(JV$9),JV$9=0)=FALSE,SUM($JC10:$JQ10)&gt;0,JV$9='2. Protocols'!$G9),1,0)*'4. Formulations'!$P9</f>
        <v>0</v>
      </c>
      <c r="JW10" s="45">
        <f>IF(AND(OR(ISBLANK(JW$9),JW$9=0)=FALSE,SUM($JC10:$JQ10)&gt;0,JW$9='2. Protocols'!$G9),1,0)*'4. Formulations'!$P9</f>
        <v>0</v>
      </c>
      <c r="JX10" s="45">
        <f>IF(AND(OR(ISBLANK(JX$9),JX$9=0)=FALSE,SUM($JC10:$JQ10)&gt;0,JX$9='2. Protocols'!$G9),1,0)*'4. Formulations'!$P9</f>
        <v>0</v>
      </c>
      <c r="JY10" s="45">
        <f>IF(AND(OR(ISBLANK(JY$9),JY$9=0)=FALSE,SUM($JC10:$JQ10)&gt;0,JY$9='2. Protocols'!$G9),1,0)*'4. Formulations'!$P9</f>
        <v>0</v>
      </c>
      <c r="JZ10" s="45">
        <f>IF(AND(OR(ISBLANK(JZ$9),JZ$9=0)=FALSE,SUM($JC10:$JQ10)&gt;0,JZ$9='2. Protocols'!$G9),1,0)*'4. Formulations'!$P9</f>
        <v>0</v>
      </c>
      <c r="KA10" s="45">
        <f>IF(AND(OR(ISBLANK(KA$9),KA$9=0)=FALSE,SUM($JC10:$JQ10)&gt;0,KA$9='2. Protocols'!$G9),1,0)*'4. Formulations'!$P9</f>
        <v>0</v>
      </c>
      <c r="KB10" s="45">
        <f>IF(AND(OR(ISBLANK(KB$9),KB$9=0)=FALSE,SUM($JC10:$JQ10)&gt;0,KB$9='2. Protocols'!$G9),1,0)*'4. Formulations'!$P9</f>
        <v>0</v>
      </c>
      <c r="KC10" s="45">
        <f>IF(AND(OR(ISBLANK(KC$9),KC$9=0)=FALSE,SUM($JC10:$JQ10)&gt;0,KC$9='2. Protocols'!$G9),1,0)*'4. Formulations'!$P9</f>
        <v>0</v>
      </c>
      <c r="KD10" s="45">
        <f>IF(AND(OR(ISBLANK(KD$9),KD$9=0)=FALSE,SUM($JC10:$JQ10)&gt;0,KD$9='2. Protocols'!$G9),1,0)*'4. Formulations'!$P9</f>
        <v>0</v>
      </c>
      <c r="KE10" s="45">
        <f>IF(AND(OR(ISBLANK(KE$9),KE$9=0)=FALSE,SUM($JC10:$JQ10)&gt;0,KE$9='2. Protocols'!$G9),1,0)*'4. Formulations'!$P9</f>
        <v>0</v>
      </c>
      <c r="KF10" s="45">
        <f>IF(AND(OR(ISBLANK(KF$9),KF$9=0)=FALSE,SUM($JC10:$JQ10)&gt;0,KF$9='2. Protocols'!$G9),1,0)*'4. Formulations'!$P9</f>
        <v>0</v>
      </c>
      <c r="KG10" s="45">
        <f>IF(AND(OR(ISBLANK(KG$9),KG$9=0)=FALSE,SUM($JC10:$JQ10)&gt;0,KG$9='2. Protocols'!$G9),1,0)*'4. Formulations'!$P9</f>
        <v>0</v>
      </c>
      <c r="KI10" s="45">
        <f>IF(AND(OR(ISBLANK(KI$9),KI$9=0)=FALSE,KI$9=$DM10),1,0)*'4. Formulations'!$Q9</f>
        <v>0</v>
      </c>
      <c r="KJ10" s="45">
        <f>IF(AND(OR(ISBLANK(KJ$9),KJ$9=0)=FALSE,KJ$9=$DM10),1,0)*'4. Formulations'!$Q9</f>
        <v>0</v>
      </c>
      <c r="KK10" s="45">
        <f>IF(AND(OR(ISBLANK(KK$9),KK$9=0)=FALSE,KK$9=$DM10),1,0)*'4. Formulations'!$Q9</f>
        <v>0</v>
      </c>
      <c r="KL10" s="45">
        <f>IF(AND(OR(ISBLANK(KL$9),KL$9=0)=FALSE,KL$9=$DM10),1,0)*'4. Formulations'!$Q9</f>
        <v>0</v>
      </c>
      <c r="KM10" s="45">
        <f>IF(AND(OR(ISBLANK(KM$9),KM$9=0)=FALSE,KM$9=$DM10),1,0)*'4. Formulations'!$Q9</f>
        <v>1</v>
      </c>
      <c r="KN10" s="45">
        <f>IF(AND(OR(ISBLANK(KN$9),KN$9=0)=FALSE,KN$9=$DM10),1,0)*'4. Formulations'!$Q9</f>
        <v>0</v>
      </c>
      <c r="KO10" s="45">
        <f>IF(AND(OR(ISBLANK(KO$9),KO$9=0)=FALSE,KO$9=$DM10),1,0)*'4. Formulations'!$Q9</f>
        <v>0</v>
      </c>
      <c r="KP10" s="45">
        <f>IF(AND(OR(ISBLANK(KP$9),KP$9=0)=FALSE,KP$9=$DM10),1,0)*'4. Formulations'!$Q9</f>
        <v>0</v>
      </c>
      <c r="KQ10" s="45">
        <f>IF(AND(OR(ISBLANK(KQ$9),KQ$9=0)=FALSE,KQ$9=$DM10),1,0)*'4. Formulations'!$Q9</f>
        <v>0</v>
      </c>
      <c r="KR10" s="45">
        <f>IF(AND(OR(ISBLANK(KR$9),KR$9=0)=FALSE,KR$9=$DM10),1,0)*'4. Formulations'!$Q9</f>
        <v>0</v>
      </c>
      <c r="KS10" s="45">
        <f>IF(AND(OR(ISBLANK(KS$9),KS$9=0)=FALSE,KS$9=$DM10),1,0)*'4. Formulations'!$Q9</f>
        <v>0</v>
      </c>
      <c r="KT10" s="45">
        <f>IF(AND(OR(ISBLANK(KT$9),KT$9=0)=FALSE,KT$9=$DM10),1,0)*'4. Formulations'!$Q9</f>
        <v>0</v>
      </c>
      <c r="KU10" s="45">
        <f>IF(AND(OR(ISBLANK(KU$9),KU$9=0)=FALSE,KU$9=$DM10),1,0)*'4. Formulations'!$Q9</f>
        <v>0</v>
      </c>
      <c r="KV10" s="45">
        <f>IF(AND(OR(ISBLANK(KV$9),KV$9=0)=FALSE,KV$9=$DM10),1,0)*'4. Formulations'!$Q9</f>
        <v>0</v>
      </c>
      <c r="KW10" s="45">
        <f>IF(AND(OR(ISBLANK(KW$9),KW$9=0)=FALSE,KW$9=$DM10),1,0)*'4. Formulations'!$Q9</f>
        <v>0</v>
      </c>
    </row>
    <row r="11" spans="2:309" ht="15" x14ac:dyDescent="0.25">
      <c r="B11" s="2"/>
      <c r="C11" s="155" t="str">
        <f>IF('2. Protocols'!C10&amp;"+"&amp;'2. Protocols'!E10&amp;"+"&amp;'2. Protocols'!G10="++","",'2. Protocols'!C10&amp;"+"&amp;'2. Protocols'!E10&amp;"+"&amp;'2. Protocols'!G10)</f>
        <v/>
      </c>
      <c r="D11" s="22"/>
      <c r="E11" s="23"/>
      <c r="G11" s="135" t="e">
        <f>'2. Protocols'!J10*'1. General Inputs'!$J$13</f>
        <v>#VALUE!</v>
      </c>
      <c r="H11" s="135" t="e">
        <f>MAX(G11*(1+'1. General Inputs'!$AW$23+HLOOKUP(H$7,'1. General Inputs'!$AW$17:$AY$19,ROWS('1. General Inputs'!$AU$17:$AU$19),0))+(CHOOSE(H$7,'1. General Inputs'!$J$15,'1. General Inputs'!$L$15,'1. General Inputs'!$N$15)/12)*CHOOSE(H$7,'2. Protocols'!$K10,'2. Protocols'!$L10,'2. Protocols'!$M10)+'3. ARV Substitutions'!L36,0)</f>
        <v>#VALUE!</v>
      </c>
      <c r="I11" s="135" t="e">
        <f>MAX(H11*(1+'1. General Inputs'!$AW$23+HLOOKUP(I$7,'1. General Inputs'!$AW$17:$AY$19,ROWS('1. General Inputs'!$AU$17:$AU$19),0))+(CHOOSE(I$7,'1. General Inputs'!$J$15,'1. General Inputs'!$L$15,'1. General Inputs'!$N$15)/12)*CHOOSE(I$7,'2. Protocols'!$K10,'2. Protocols'!$L10,'2. Protocols'!$M10)+'3. ARV Substitutions'!M36,0)</f>
        <v>#VALUE!</v>
      </c>
      <c r="J11" s="135" t="e">
        <f>MAX(I11*(1+'1. General Inputs'!$AW$23+HLOOKUP(J$7,'1. General Inputs'!$AW$17:$AY$19,ROWS('1. General Inputs'!$AU$17:$AU$19),0))+(CHOOSE(J$7,'1. General Inputs'!$J$15,'1. General Inputs'!$L$15,'1. General Inputs'!$N$15)/12)*CHOOSE(J$7,'2. Protocols'!$K10,'2. Protocols'!$L10,'2. Protocols'!$M10)+'3. ARV Substitutions'!N36,0)</f>
        <v>#VALUE!</v>
      </c>
      <c r="K11" s="135" t="e">
        <f>MAX(J11*(1+'1. General Inputs'!$AW$23+HLOOKUP(K$7,'1. General Inputs'!$AW$17:$AY$19,ROWS('1. General Inputs'!$AU$17:$AU$19),0))+(CHOOSE(K$7,'1. General Inputs'!$J$15,'1. General Inputs'!$L$15,'1. General Inputs'!$N$15)/12)*CHOOSE(K$7,'2. Protocols'!$K10,'2. Protocols'!$L10,'2. Protocols'!$M10)+'3. ARV Substitutions'!O36,0)</f>
        <v>#VALUE!</v>
      </c>
      <c r="L11" s="135" t="e">
        <f>MAX(K11*(1+'1. General Inputs'!$AW$23+HLOOKUP(L$7,'1. General Inputs'!$AW$17:$AY$19,ROWS('1. General Inputs'!$AU$17:$AU$19),0))+(CHOOSE(L$7,'1. General Inputs'!$J$15,'1. General Inputs'!$L$15,'1. General Inputs'!$N$15)/12)*CHOOSE(L$7,'2. Protocols'!$K10,'2. Protocols'!$L10,'2. Protocols'!$M10)+'3. ARV Substitutions'!P36,0)</f>
        <v>#VALUE!</v>
      </c>
      <c r="M11" s="135" t="e">
        <f>MAX(L11*(1+'1. General Inputs'!$AW$23+HLOOKUP(M$7,'1. General Inputs'!$AW$17:$AY$19,ROWS('1. General Inputs'!$AU$17:$AU$19),0))+(CHOOSE(M$7,'1. General Inputs'!$J$15,'1. General Inputs'!$L$15,'1. General Inputs'!$N$15)/12)*CHOOSE(M$7,'2. Protocols'!$K10,'2. Protocols'!$L10,'2. Protocols'!$M10)+'3. ARV Substitutions'!Q36,0)</f>
        <v>#VALUE!</v>
      </c>
      <c r="N11" s="135" t="e">
        <f>MAX(M11*(1+'1. General Inputs'!$AW$23+HLOOKUP(N$7,'1. General Inputs'!$AW$17:$AY$19,ROWS('1. General Inputs'!$AU$17:$AU$19),0))+(CHOOSE(N$7,'1. General Inputs'!$J$15,'1. General Inputs'!$L$15,'1. General Inputs'!$N$15)/12)*CHOOSE(N$7,'2. Protocols'!$K10,'2. Protocols'!$L10,'2. Protocols'!$M10)+'3. ARV Substitutions'!R36,0)</f>
        <v>#VALUE!</v>
      </c>
      <c r="O11" s="135" t="e">
        <f>MAX(N11*(1+'1. General Inputs'!$AW$23+HLOOKUP(O$7,'1. General Inputs'!$AW$17:$AY$19,ROWS('1. General Inputs'!$AU$17:$AU$19),0))+(CHOOSE(O$7,'1. General Inputs'!$J$15,'1. General Inputs'!$L$15,'1. General Inputs'!$N$15)/12)*CHOOSE(O$7,'2. Protocols'!$K10,'2. Protocols'!$L10,'2. Protocols'!$M10)+'3. ARV Substitutions'!S36,0)</f>
        <v>#VALUE!</v>
      </c>
      <c r="P11" s="135" t="e">
        <f>MAX(O11*(1+'1. General Inputs'!$AW$23+HLOOKUP(P$7,'1. General Inputs'!$AW$17:$AY$19,ROWS('1. General Inputs'!$AU$17:$AU$19),0))+(CHOOSE(P$7,'1. General Inputs'!$J$15,'1. General Inputs'!$L$15,'1. General Inputs'!$N$15)/12)*CHOOSE(P$7,'2. Protocols'!$K10,'2. Protocols'!$L10,'2. Protocols'!$M10)+'3. ARV Substitutions'!T36,0)</f>
        <v>#VALUE!</v>
      </c>
      <c r="Q11" s="135" t="e">
        <f>MAX(P11*(1+'1. General Inputs'!$AW$23+HLOOKUP(Q$7,'1. General Inputs'!$AW$17:$AY$19,ROWS('1. General Inputs'!$AU$17:$AU$19),0))+(CHOOSE(Q$7,'1. General Inputs'!$J$15,'1. General Inputs'!$L$15,'1. General Inputs'!$N$15)/12)*CHOOSE(Q$7,'2. Protocols'!$K10,'2. Protocols'!$L10,'2. Protocols'!$M10)+'3. ARV Substitutions'!U36,0)</f>
        <v>#VALUE!</v>
      </c>
      <c r="R11" s="135" t="e">
        <f>MAX(Q11*(1+'1. General Inputs'!$AW$23+HLOOKUP(R$7,'1. General Inputs'!$AW$17:$AY$19,ROWS('1. General Inputs'!$AU$17:$AU$19),0))+(CHOOSE(R$7,'1. General Inputs'!$J$15,'1. General Inputs'!$L$15,'1. General Inputs'!$N$15)/12)*CHOOSE(R$7,'2. Protocols'!$K10,'2. Protocols'!$L10,'2. Protocols'!$M10)+'3. ARV Substitutions'!V36,0)</f>
        <v>#VALUE!</v>
      </c>
      <c r="S11" s="135" t="e">
        <f>MAX(R11*(1+'1. General Inputs'!$AW$23+HLOOKUP(S$7,'1. General Inputs'!$AW$17:$AY$19,ROWS('1. General Inputs'!$AU$17:$AU$19),0))+(CHOOSE(S$7,'1. General Inputs'!$J$15,'1. General Inputs'!$L$15,'1. General Inputs'!$N$15)/12)*CHOOSE(S$7,'2. Protocols'!$K10,'2. Protocols'!$L10,'2. Protocols'!$M10)+'3. ARV Substitutions'!W36,0)</f>
        <v>#VALUE!</v>
      </c>
      <c r="T11" s="135" t="e">
        <f>MAX(S11*(1+'1. General Inputs'!$AW$23+HLOOKUP(T$7,'1. General Inputs'!$AW$17:$AY$19,ROWS('1. General Inputs'!$AU$17:$AU$19),0))+(CHOOSE(T$7,'1. General Inputs'!$J$15,'1. General Inputs'!$L$15,'1. General Inputs'!$N$15)/12)*CHOOSE(T$7,'2. Protocols'!$K10,'2. Protocols'!$L10,'2. Protocols'!$M10)+'3. ARV Substitutions'!X36,0)</f>
        <v>#VALUE!</v>
      </c>
      <c r="U11" s="135" t="e">
        <f>MAX(T11*(1+'1. General Inputs'!$AW$23+HLOOKUP(U$7,'1. General Inputs'!$AW$17:$AY$19,ROWS('1. General Inputs'!$AU$17:$AU$19),0))+(CHOOSE(U$7,'1. General Inputs'!$J$15,'1. General Inputs'!$L$15,'1. General Inputs'!$N$15)/12)*CHOOSE(U$7,'2. Protocols'!$K10,'2. Protocols'!$L10,'2. Protocols'!$M10)+'3. ARV Substitutions'!Y36,0)</f>
        <v>#VALUE!</v>
      </c>
      <c r="V11" s="135" t="e">
        <f>MAX(U11*(1+'1. General Inputs'!$AW$23+HLOOKUP(V$7,'1. General Inputs'!$AW$17:$AY$19,ROWS('1. General Inputs'!$AU$17:$AU$19),0))+(CHOOSE(V$7,'1. General Inputs'!$J$15,'1. General Inputs'!$L$15,'1. General Inputs'!$N$15)/12)*CHOOSE(V$7,'2. Protocols'!$K10,'2. Protocols'!$L10,'2. Protocols'!$M10)+'3. ARV Substitutions'!Z36,0)</f>
        <v>#VALUE!</v>
      </c>
      <c r="W11" s="135" t="e">
        <f>MAX(V11*(1+'1. General Inputs'!$AW$23+HLOOKUP(W$7,'1. General Inputs'!$AW$17:$AY$19,ROWS('1. General Inputs'!$AU$17:$AU$19),0))+(CHOOSE(W$7,'1. General Inputs'!$J$15,'1. General Inputs'!$L$15,'1. General Inputs'!$N$15)/12)*CHOOSE(W$7,'2. Protocols'!$K10,'2. Protocols'!$L10,'2. Protocols'!$M10)+'3. ARV Substitutions'!AA36,0)</f>
        <v>#VALUE!</v>
      </c>
      <c r="X11" s="135" t="e">
        <f>MAX(W11*(1+'1. General Inputs'!$AW$23+HLOOKUP(X$7,'1. General Inputs'!$AW$17:$AY$19,ROWS('1. General Inputs'!$AU$17:$AU$19),0))+(CHOOSE(X$7,'1. General Inputs'!$J$15,'1. General Inputs'!$L$15,'1. General Inputs'!$N$15)/12)*CHOOSE(X$7,'2. Protocols'!$K10,'2. Protocols'!$L10,'2. Protocols'!$M10)+'3. ARV Substitutions'!AB36,0)</f>
        <v>#VALUE!</v>
      </c>
      <c r="Y11" s="135" t="e">
        <f>MAX(X11*(1+'1. General Inputs'!$AW$23+HLOOKUP(Y$7,'1. General Inputs'!$AW$17:$AY$19,ROWS('1. General Inputs'!$AU$17:$AU$19),0))+(CHOOSE(Y$7,'1. General Inputs'!$J$15,'1. General Inputs'!$L$15,'1. General Inputs'!$N$15)/12)*CHOOSE(Y$7,'2. Protocols'!$K10,'2. Protocols'!$L10,'2. Protocols'!$M10)+'3. ARV Substitutions'!AC36,0)</f>
        <v>#VALUE!</v>
      </c>
      <c r="Z11" s="135" t="e">
        <f>MAX(Y11*(1+'1. General Inputs'!$AW$23+HLOOKUP(Z$7,'1. General Inputs'!$AW$17:$AY$19,ROWS('1. General Inputs'!$AU$17:$AU$19),0))+(CHOOSE(Z$7,'1. General Inputs'!$J$15,'1. General Inputs'!$L$15,'1. General Inputs'!$N$15)/12)*CHOOSE(Z$7,'2. Protocols'!$K10,'2. Protocols'!$L10,'2. Protocols'!$M10)+'3. ARV Substitutions'!AD36,0)</f>
        <v>#VALUE!</v>
      </c>
      <c r="AA11" s="135" t="e">
        <f>MAX(Z11*(1+'1. General Inputs'!$AW$23+HLOOKUP(AA$7,'1. General Inputs'!$AW$17:$AY$19,ROWS('1. General Inputs'!$AU$17:$AU$19),0))+(CHOOSE(AA$7,'1. General Inputs'!$J$15,'1. General Inputs'!$L$15,'1. General Inputs'!$N$15)/12)*CHOOSE(AA$7,'2. Protocols'!$K10,'2. Protocols'!$L10,'2. Protocols'!$M10)+'3. ARV Substitutions'!AE36,0)</f>
        <v>#VALUE!</v>
      </c>
      <c r="AB11" s="135" t="e">
        <f>MAX(AA11*(1+'1. General Inputs'!$AW$23+HLOOKUP(AB$7,'1. General Inputs'!$AW$17:$AY$19,ROWS('1. General Inputs'!$AU$17:$AU$19),0))+(CHOOSE(AB$7,'1. General Inputs'!$J$15,'1. General Inputs'!$L$15,'1. General Inputs'!$N$15)/12)*CHOOSE(AB$7,'2. Protocols'!$K10,'2. Protocols'!$L10,'2. Protocols'!$M10)+'3. ARV Substitutions'!AF36,0)</f>
        <v>#VALUE!</v>
      </c>
      <c r="AC11" s="135" t="e">
        <f>MAX(AB11*(1+'1. General Inputs'!$AW$23+HLOOKUP(AC$7,'1. General Inputs'!$AW$17:$AY$19,ROWS('1. General Inputs'!$AU$17:$AU$19),0))+(CHOOSE(AC$7,'1. General Inputs'!$J$15,'1. General Inputs'!$L$15,'1. General Inputs'!$N$15)/12)*CHOOSE(AC$7,'2. Protocols'!$K10,'2. Protocols'!$L10,'2. Protocols'!$M10)+'3. ARV Substitutions'!AG36,0)</f>
        <v>#VALUE!</v>
      </c>
      <c r="AD11" s="135" t="e">
        <f>MAX(AC11*(1+'1. General Inputs'!$AW$23+HLOOKUP(AD$7,'1. General Inputs'!$AW$17:$AY$19,ROWS('1. General Inputs'!$AU$17:$AU$19),0))+(CHOOSE(AD$7,'1. General Inputs'!$J$15,'1. General Inputs'!$L$15,'1. General Inputs'!$N$15)/12)*CHOOSE(AD$7,'2. Protocols'!$K10,'2. Protocols'!$L10,'2. Protocols'!$M10)+'3. ARV Substitutions'!AH36,0)</f>
        <v>#VALUE!</v>
      </c>
      <c r="AE11" s="135" t="e">
        <f>MAX(AD11*(1+'1. General Inputs'!$AW$23+HLOOKUP(AE$7,'1. General Inputs'!$AW$17:$AY$19,ROWS('1. General Inputs'!$AU$17:$AU$19),0))+(CHOOSE(AE$7,'1. General Inputs'!$J$15,'1. General Inputs'!$L$15,'1. General Inputs'!$N$15)/12)*CHOOSE(AE$7,'2. Protocols'!$K10,'2. Protocols'!$L10,'2. Protocols'!$M10)+'3. ARV Substitutions'!AI36,0)</f>
        <v>#VALUE!</v>
      </c>
      <c r="AF11" s="135" t="e">
        <f>MAX(AE11*(1+'1. General Inputs'!$AW$23+HLOOKUP(AF$7,'1. General Inputs'!$AW$17:$AY$19,ROWS('1. General Inputs'!$AU$17:$AU$19),0))+(CHOOSE(AF$7,'1. General Inputs'!$J$15,'1. General Inputs'!$L$15,'1. General Inputs'!$N$15)/12)*CHOOSE(AF$7,'2. Protocols'!$K10,'2. Protocols'!$L10,'2. Protocols'!$M10)+'3. ARV Substitutions'!AJ36,0)</f>
        <v>#VALUE!</v>
      </c>
      <c r="AG11" s="135" t="e">
        <f>MAX(AF11*(1+'1. General Inputs'!$AW$23+HLOOKUP(AG$7,'1. General Inputs'!$AW$17:$AY$19,ROWS('1. General Inputs'!$AU$17:$AU$19),0))+(CHOOSE(AG$7,'1. General Inputs'!$J$15,'1. General Inputs'!$L$15,'1. General Inputs'!$N$15)/12)*CHOOSE(AG$7,'2. Protocols'!$K10,'2. Protocols'!$L10,'2. Protocols'!$M10)+'3. ARV Substitutions'!AK36,0)</f>
        <v>#VALUE!</v>
      </c>
      <c r="AH11" s="135" t="e">
        <f>MAX(AG11*(1+'1. General Inputs'!$AW$23+HLOOKUP(AH$7,'1. General Inputs'!$AW$17:$AY$19,ROWS('1. General Inputs'!$AU$17:$AU$19),0))+(CHOOSE(AH$7,'1. General Inputs'!$J$15,'1. General Inputs'!$L$15,'1. General Inputs'!$N$15)/12)*CHOOSE(AH$7,'2. Protocols'!$K10,'2. Protocols'!$L10,'2. Protocols'!$M10)+'3. ARV Substitutions'!AL36,0)</f>
        <v>#VALUE!</v>
      </c>
      <c r="AI11" s="135" t="e">
        <f>MAX(AH11*(1+'1. General Inputs'!$AW$23+HLOOKUP(AI$7,'1. General Inputs'!$AW$17:$AY$19,ROWS('1. General Inputs'!$AU$17:$AU$19),0))+(CHOOSE(AI$7,'1. General Inputs'!$J$15,'1. General Inputs'!$L$15,'1. General Inputs'!$N$15)/12)*CHOOSE(AI$7,'2. Protocols'!$K10,'2. Protocols'!$L10,'2. Protocols'!$M10)+'3. ARV Substitutions'!AM36,0)</f>
        <v>#VALUE!</v>
      </c>
      <c r="AJ11" s="135" t="e">
        <f>MAX(AI11*(1+'1. General Inputs'!$AW$23+HLOOKUP(AJ$7,'1. General Inputs'!$AW$17:$AY$19,ROWS('1. General Inputs'!$AU$17:$AU$19),0))+(CHOOSE(AJ$7,'1. General Inputs'!$J$15,'1. General Inputs'!$L$15,'1. General Inputs'!$N$15)/12)*CHOOSE(AJ$7,'2. Protocols'!$K10,'2. Protocols'!$L10,'2. Protocols'!$M10)+'3. ARV Substitutions'!AN36,0)</f>
        <v>#VALUE!</v>
      </c>
      <c r="AK11" s="135" t="e">
        <f>MAX(AJ11*(1+'1. General Inputs'!$AW$23+HLOOKUP(AK$7,'1. General Inputs'!$AW$17:$AY$19,ROWS('1. General Inputs'!$AU$17:$AU$19),0))+(CHOOSE(AK$7,'1. General Inputs'!$J$15,'1. General Inputs'!$L$15,'1. General Inputs'!$N$15)/12)*CHOOSE(AK$7,'2. Protocols'!$K10,'2. Protocols'!$L10,'2. Protocols'!$M10)+'3. ARV Substitutions'!AO36,0)</f>
        <v>#VALUE!</v>
      </c>
      <c r="AL11" s="135" t="e">
        <f>MAX(AK11*(1+'1. General Inputs'!$AW$23+HLOOKUP(AL$7,'1. General Inputs'!$AW$17:$AY$19,ROWS('1. General Inputs'!$AU$17:$AU$19),0))+(CHOOSE(AL$7,'1. General Inputs'!$J$15,'1. General Inputs'!$L$15,'1. General Inputs'!$N$15)/12)*CHOOSE(AL$7,'2. Protocols'!$K10,'2. Protocols'!$L10,'2. Protocols'!$M10)+'3. ARV Substitutions'!AP36,0)</f>
        <v>#VALUE!</v>
      </c>
      <c r="AM11" s="135" t="e">
        <f>MAX(AL11*(1+'1. General Inputs'!$AW$23+HLOOKUP(AM$7,'1. General Inputs'!$AW$17:$AY$19,ROWS('1. General Inputs'!$AU$17:$AU$19),0))+(CHOOSE(AM$7,'1. General Inputs'!$J$15,'1. General Inputs'!$L$15,'1. General Inputs'!$N$15)/12)*CHOOSE(AM$7,'2. Protocols'!$K10,'2. Protocols'!$L10,'2. Protocols'!$M10)+'3. ARV Substitutions'!AQ36,0)</f>
        <v>#VALUE!</v>
      </c>
      <c r="AN11" s="135" t="e">
        <f>MAX(AM11*(1+'1. General Inputs'!$AW$23+HLOOKUP(AN$7,'1. General Inputs'!$AW$17:$AY$19,ROWS('1. General Inputs'!$AU$17:$AU$19),0))+(CHOOSE(AN$7,'1. General Inputs'!$J$15,'1. General Inputs'!$L$15,'1. General Inputs'!$N$15)/12)*CHOOSE(AN$7,'2. Protocols'!$K10,'2. Protocols'!$L10,'2. Protocols'!$M10)+'3. ARV Substitutions'!AR36,0)</f>
        <v>#VALUE!</v>
      </c>
      <c r="AO11" s="135" t="e">
        <f>MAX(AN11*(1+'1. General Inputs'!$AW$23+HLOOKUP(AO$7,'1. General Inputs'!$AW$17:$AY$19,ROWS('1. General Inputs'!$AU$17:$AU$19),0))+(CHOOSE(AO$7,'1. General Inputs'!$J$15,'1. General Inputs'!$L$15,'1. General Inputs'!$N$15)/12)*CHOOSE(AO$7,'2. Protocols'!$K10,'2. Protocols'!$L10,'2. Protocols'!$M10)+'3. ARV Substitutions'!AS36,0)</f>
        <v>#VALUE!</v>
      </c>
      <c r="AP11" s="135" t="e">
        <f>MAX(AO11*(1+'1. General Inputs'!$AW$23+HLOOKUP(AP$7,'1. General Inputs'!$AW$17:$AY$19,ROWS('1. General Inputs'!$AU$17:$AU$19),0))+(CHOOSE(AP$7,'1. General Inputs'!$J$15,'1. General Inputs'!$L$15,'1. General Inputs'!$N$15)/12)*CHOOSE(AP$7,'2. Protocols'!$K10,'2. Protocols'!$L10,'2. Protocols'!$M10)+'3. ARV Substitutions'!AT36,0)</f>
        <v>#VALUE!</v>
      </c>
      <c r="AQ11" s="135" t="e">
        <f>MAX(AP11*(1+'1. General Inputs'!$AW$23+HLOOKUP(AQ$7,'1. General Inputs'!$AW$17:$AY$19,ROWS('1. General Inputs'!$AU$17:$AU$19),0))+(CHOOSE(AQ$7,'1. General Inputs'!$J$15,'1. General Inputs'!$L$15,'1. General Inputs'!$N$15)/12)*CHOOSE(AQ$7,'2. Protocols'!$K10,'2. Protocols'!$L10,'2. Protocols'!$M10)+'3. ARV Substitutions'!AU36,0)</f>
        <v>#VALUE!</v>
      </c>
      <c r="CA11" s="105" t="e">
        <f t="shared" si="20"/>
        <v>#VALUE!</v>
      </c>
      <c r="CB11" s="105" t="e">
        <f t="shared" si="21"/>
        <v>#VALUE!</v>
      </c>
      <c r="CC11" s="105" t="e">
        <f t="shared" si="22"/>
        <v>#VALUE!</v>
      </c>
      <c r="CD11" s="105" t="e">
        <f t="shared" si="23"/>
        <v>#VALUE!</v>
      </c>
      <c r="CE11" s="105" t="e">
        <f t="shared" si="24"/>
        <v>#VALUE!</v>
      </c>
      <c r="CF11" s="105" t="e">
        <f t="shared" si="25"/>
        <v>#VALUE!</v>
      </c>
      <c r="CG11" s="105" t="e">
        <f t="shared" si="26"/>
        <v>#VALUE!</v>
      </c>
      <c r="CH11" s="105" t="e">
        <f t="shared" si="27"/>
        <v>#VALUE!</v>
      </c>
      <c r="CI11" s="105" t="e">
        <f t="shared" si="28"/>
        <v>#VALUE!</v>
      </c>
      <c r="CJ11" s="105" t="e">
        <f t="shared" si="29"/>
        <v>#VALUE!</v>
      </c>
      <c r="CK11" s="105" t="e">
        <f t="shared" si="30"/>
        <v>#VALUE!</v>
      </c>
      <c r="CL11" s="105" t="e">
        <f t="shared" si="31"/>
        <v>#VALUE!</v>
      </c>
      <c r="CM11" s="105" t="e">
        <f t="shared" si="32"/>
        <v>#VALUE!</v>
      </c>
      <c r="CN11" s="105" t="e">
        <f t="shared" si="33"/>
        <v>#VALUE!</v>
      </c>
      <c r="CO11" s="105" t="e">
        <f t="shared" si="34"/>
        <v>#VALUE!</v>
      </c>
      <c r="CP11" s="105" t="e">
        <f t="shared" si="35"/>
        <v>#VALUE!</v>
      </c>
      <c r="CQ11" s="105" t="e">
        <f t="shared" si="36"/>
        <v>#VALUE!</v>
      </c>
      <c r="CR11" s="105" t="e">
        <f t="shared" si="37"/>
        <v>#VALUE!</v>
      </c>
      <c r="CS11" s="105" t="e">
        <f t="shared" si="38"/>
        <v>#VALUE!</v>
      </c>
      <c r="CT11" s="105" t="e">
        <f t="shared" si="39"/>
        <v>#VALUE!</v>
      </c>
      <c r="CU11" s="105" t="e">
        <f t="shared" si="40"/>
        <v>#VALUE!</v>
      </c>
      <c r="CV11" s="105" t="e">
        <f t="shared" si="41"/>
        <v>#VALUE!</v>
      </c>
      <c r="CW11" s="105" t="e">
        <f t="shared" si="42"/>
        <v>#VALUE!</v>
      </c>
      <c r="CX11" s="105" t="e">
        <f t="shared" si="43"/>
        <v>#VALUE!</v>
      </c>
      <c r="CY11" s="105" t="e">
        <f t="shared" si="44"/>
        <v>#VALUE!</v>
      </c>
      <c r="CZ11" s="105" t="e">
        <f t="shared" si="45"/>
        <v>#VALUE!</v>
      </c>
      <c r="DA11" s="105" t="e">
        <f t="shared" si="46"/>
        <v>#VALUE!</v>
      </c>
      <c r="DB11" s="105" t="e">
        <f t="shared" si="47"/>
        <v>#VALUE!</v>
      </c>
      <c r="DC11" s="105" t="e">
        <f t="shared" si="48"/>
        <v>#VALUE!</v>
      </c>
      <c r="DD11" s="105" t="e">
        <f t="shared" si="49"/>
        <v>#VALUE!</v>
      </c>
      <c r="DE11" s="105" t="e">
        <f t="shared" si="50"/>
        <v>#VALUE!</v>
      </c>
      <c r="DF11" s="105" t="e">
        <f t="shared" si="51"/>
        <v>#VALUE!</v>
      </c>
      <c r="DG11" s="105" t="e">
        <f t="shared" si="52"/>
        <v>#VALUE!</v>
      </c>
      <c r="DH11" s="105" t="e">
        <f t="shared" si="53"/>
        <v>#VALUE!</v>
      </c>
      <c r="DI11" s="105" t="e">
        <f t="shared" si="54"/>
        <v>#VALUE!</v>
      </c>
      <c r="DJ11" s="105" t="e">
        <f t="shared" si="55"/>
        <v>#VALUE!</v>
      </c>
      <c r="DL11" s="39" t="str">
        <f>CONCATENATE('2. Protocols'!C10, '2. Protocols'!D10, '2. Protocols'!E10)</f>
        <v>+</v>
      </c>
      <c r="DM11" s="39" t="str">
        <f>CONCATENATE('2. Protocols'!C10, '2. Protocols'!D10, '2. Protocols'!E10, '2. Protocols'!F10, '2. Protocols'!G10,)</f>
        <v>++</v>
      </c>
      <c r="DO11" s="45">
        <f>IF(AND(OR(ISBLANK(DO$9),DO$9=0)=FALSE,OR(DO$9='2. Protocols'!$C10,DO$9='2. Protocols'!$E10,DO$9='2. Protocols'!$G10)),1,0)*'4. Formulations'!$I10</f>
        <v>0</v>
      </c>
      <c r="DP11" s="45">
        <f>IF(AND(OR(ISBLANK(DP$9),DP$9=0)=FALSE,OR(DP$9='2. Protocols'!$C10,DP$9='2. Protocols'!$E10,DP$9='2. Protocols'!$G10)),1,0)*'4. Formulations'!$I10</f>
        <v>0</v>
      </c>
      <c r="DQ11" s="45">
        <f>IF(AND(OR(ISBLANK(DQ$9),DQ$9=0)=FALSE,OR(DQ$9='2. Protocols'!$C10,DQ$9='2. Protocols'!$E10,DQ$9='2. Protocols'!$G10)),1,0)*'4. Formulations'!$I10</f>
        <v>0</v>
      </c>
      <c r="DR11" s="45">
        <f>IF(AND(OR(ISBLANK(DR$9),DR$9=0)=FALSE,OR(DR$9='2. Protocols'!$C10,DR$9='2. Protocols'!$E10,DR$9='2. Protocols'!$G10)),1,0)*'4. Formulations'!$I10</f>
        <v>0</v>
      </c>
      <c r="DS11" s="45">
        <f>IF(AND(OR(ISBLANK(DS$9),DS$9=0)=FALSE,OR(DS$9='2. Protocols'!$C10,DS$9='2. Protocols'!$E10,DS$9='2. Protocols'!$G10)),1,0)*'4. Formulations'!$I10</f>
        <v>0</v>
      </c>
      <c r="DT11" s="45">
        <f>IF(AND(OR(ISBLANK(DT$9),DT$9=0)=FALSE,OR(DT$9='2. Protocols'!$C10,DT$9='2. Protocols'!$E10,DT$9='2. Protocols'!$G10)),1,0)*'4. Formulations'!$I10</f>
        <v>0</v>
      </c>
      <c r="DU11" s="45">
        <f>IF(AND(OR(ISBLANK(DU$9),DU$9=0)=FALSE,OR(DU$9='2. Protocols'!$C10,DU$9='2. Protocols'!$E10,DU$9='2. Protocols'!$G10)),1,0)*'4. Formulations'!$I10</f>
        <v>0</v>
      </c>
      <c r="DV11" s="45">
        <f>IF(AND(OR(ISBLANK(DV$9),DV$9=0)=FALSE,OR(DV$9='2. Protocols'!$C10,DV$9='2. Protocols'!$E10,DV$9='2. Protocols'!$G10)),1,0)*'4. Formulations'!$I10</f>
        <v>0</v>
      </c>
      <c r="DW11" s="45">
        <f>IF(AND(OR(ISBLANK(DW$9),DW$9=0)=FALSE,OR(DW$9='2. Protocols'!$C10,DW$9='2. Protocols'!$E10,DW$9='2. Protocols'!$G10)),1,0)*'4. Formulations'!$I10</f>
        <v>0</v>
      </c>
      <c r="DX11" s="45">
        <f>IF(AND(OR(ISBLANK(DX$9),DX$9=0)=FALSE,OR(DX$9='2. Protocols'!$C10,DX$9='2. Protocols'!$E10,DX$9='2. Protocols'!$G10)),1,0)*'4. Formulations'!$I10</f>
        <v>0</v>
      </c>
      <c r="DY11" s="45">
        <f>IF(AND(OR(ISBLANK(DY$9),DY$9=0)=FALSE,OR(DY$9='2. Protocols'!$C10,DY$9='2. Protocols'!$E10,DY$9='2. Protocols'!$G10)),1,0)*'4. Formulations'!$I10</f>
        <v>0</v>
      </c>
      <c r="DZ11" s="45">
        <f>IF(AND(OR(ISBLANK(DZ$9),DZ$9=0)=FALSE,OR(DZ$9='2. Protocols'!$C10,DZ$9='2. Protocols'!$E10,DZ$9='2. Protocols'!$G10)),1,0)*'4. Formulations'!$I10</f>
        <v>0</v>
      </c>
      <c r="EA11" s="45">
        <f>IF(AND(OR(ISBLANK(EA$9),EA$9=0)=FALSE,OR(EA$9='2. Protocols'!$C10,EA$9='2. Protocols'!$E10,EA$9='2. Protocols'!$G10)),1,0)*'4. Formulations'!$I10</f>
        <v>0</v>
      </c>
      <c r="EB11" s="45">
        <f>IF(AND(OR(ISBLANK(EB$9),EB$9=0)=FALSE,OR(EB$9='2. Protocols'!$C10,EB$9='2. Protocols'!$E10,EB$9='2. Protocols'!$G10)),1,0)*'4. Formulations'!$I10</f>
        <v>0</v>
      </c>
      <c r="EC11" s="45">
        <f>IF(AND(OR(ISBLANK(EC$9),EC$9=0)=FALSE,OR(EC$9='2. Protocols'!$C10,EC$9='2. Protocols'!$E10,EC$9='2. Protocols'!$G10)),1,0)*'4. Formulations'!$I10</f>
        <v>0</v>
      </c>
      <c r="EE11" s="45">
        <f>IF(AND(OR(ISBLANK(EE$9),EE$9=0)=FALSE,EE$9=$DL11),1,0)*'4. Formulations'!$J10</f>
        <v>0</v>
      </c>
      <c r="EF11" s="45">
        <f>IF(AND(OR(ISBLANK(EF$9),EF$9=0)=FALSE,EF$9=$DL11),1,0)*'4. Formulations'!$J10</f>
        <v>0</v>
      </c>
      <c r="EG11" s="45">
        <f>IF(AND(OR(ISBLANK(EG$9),EG$9=0)=FALSE,EG$9=$DL11),1,0)*'4. Formulations'!$J10</f>
        <v>0</v>
      </c>
      <c r="EH11" s="45">
        <f>IF(AND(OR(ISBLANK(EH$9),EH$9=0)=FALSE,EH$9=$DL11),1,0)*'4. Formulations'!$J10</f>
        <v>0</v>
      </c>
      <c r="EI11" s="45">
        <f>IF(AND(OR(ISBLANK(EI$9),EI$9=0)=FALSE,EI$9=$DL11),1,0)*'4. Formulations'!$J10</f>
        <v>0</v>
      </c>
      <c r="EJ11" s="45">
        <f>IF(AND(OR(ISBLANK(EJ$9),EJ$9=0)=FALSE,EJ$9=$DL11),1,0)*'4. Formulations'!$J10</f>
        <v>0</v>
      </c>
      <c r="EK11" s="45">
        <f>IF(AND(OR(ISBLANK(EK$9),EK$9=0)=FALSE,EK$9=$DL11),1,0)*'4. Formulations'!$J10</f>
        <v>0</v>
      </c>
      <c r="EL11" s="45">
        <f>IF(AND(OR(ISBLANK(EL$9),EL$9=0)=FALSE,EL$9=$DL11),1,0)*'4. Formulations'!$J10</f>
        <v>0</v>
      </c>
      <c r="EM11" s="45">
        <f>IF(AND(OR(ISBLANK(EM$9),EM$9=0)=FALSE,EM$9=$DL11),1,0)*'4. Formulations'!$J10</f>
        <v>0</v>
      </c>
      <c r="EN11" s="45">
        <f>IF(AND(OR(ISBLANK(EN$9),EN$9=0)=FALSE,EN$9=$DL11),1,0)*'4. Formulations'!$J10</f>
        <v>0</v>
      </c>
      <c r="EO11" s="45">
        <f>IF(AND(OR(ISBLANK(EO$9),EO$9=0)=FALSE,EO$9=$DL11),1,0)*'4. Formulations'!$J10</f>
        <v>0</v>
      </c>
      <c r="EP11" s="45">
        <f>IF(AND(OR(ISBLANK(EP$9),EP$9=0)=FALSE,EP$9=$DL11),1,0)*'4. Formulations'!$J10</f>
        <v>0</v>
      </c>
      <c r="EQ11" s="45">
        <f>IF(AND(OR(ISBLANK(EQ$9),EQ$9=0)=FALSE,EQ$9=$DL11),1,0)*'4. Formulations'!$J10</f>
        <v>0</v>
      </c>
      <c r="ER11" s="45">
        <f>IF(AND(OR(ISBLANK(ER$9),ER$9=0)=FALSE,ER$9=$DL11),1,0)*'4. Formulations'!$J10</f>
        <v>0</v>
      </c>
      <c r="ES11" s="45">
        <f>IF(AND(OR(ISBLANK(ES$9),ES$9=0)=FALSE,ES$9=$DL11),1,0)*'4. Formulations'!$J10</f>
        <v>0</v>
      </c>
      <c r="EU11" s="45">
        <f>IF(AND(OR(ISBLANK(EU$9),EU$9=0)=FALSE,SUM($EE11:$ES11)&gt;0,EU$9='2. Protocols'!$G10),1,0)*'4. Formulations'!$J10</f>
        <v>0</v>
      </c>
      <c r="EV11" s="45">
        <f>IF(AND(OR(ISBLANK(EV$9),EV$9=0)=FALSE,SUM($EE11:$ES11)&gt;0,EV$9='2. Protocols'!$G10),1,0)*'4. Formulations'!$J10</f>
        <v>0</v>
      </c>
      <c r="EW11" s="45">
        <f>IF(AND(OR(ISBLANK(EW$9),EW$9=0)=FALSE,SUM($EE11:$ES11)&gt;0,EW$9='2. Protocols'!$G10),1,0)*'4. Formulations'!$J10</f>
        <v>0</v>
      </c>
      <c r="EX11" s="45">
        <f>IF(AND(OR(ISBLANK(EX$9),EX$9=0)=FALSE,SUM($EE11:$ES11)&gt;0,EX$9='2. Protocols'!$G10),1,0)*'4. Formulations'!$J10</f>
        <v>0</v>
      </c>
      <c r="EY11" s="45">
        <f>IF(AND(OR(ISBLANK(EY$9),EY$9=0)=FALSE,SUM($EE11:$ES11)&gt;0,EY$9='2. Protocols'!$G10),1,0)*'4. Formulations'!$J10</f>
        <v>0</v>
      </c>
      <c r="EZ11" s="45">
        <f>IF(AND(OR(ISBLANK(EZ$9),EZ$9=0)=FALSE,SUM($EE11:$ES11)&gt;0,EZ$9='2. Protocols'!$G10),1,0)*'4. Formulations'!$J10</f>
        <v>0</v>
      </c>
      <c r="FA11" s="45">
        <f>IF(AND(OR(ISBLANK(FA$9),FA$9=0)=FALSE,SUM($EE11:$ES11)&gt;0,FA$9='2. Protocols'!$G10),1,0)*'4. Formulations'!$J10</f>
        <v>0</v>
      </c>
      <c r="FB11" s="45">
        <f>IF(AND(OR(ISBLANK(FB$9),FB$9=0)=FALSE,SUM($EE11:$ES11)&gt;0,FB$9='2. Protocols'!$G10),1,0)*'4. Formulations'!$J10</f>
        <v>0</v>
      </c>
      <c r="FC11" s="45">
        <f>IF(AND(OR(ISBLANK(FC$9),FC$9=0)=FALSE,SUM($EE11:$ES11)&gt;0,FC$9='2. Protocols'!$G10),1,0)*'4. Formulations'!$J10</f>
        <v>0</v>
      </c>
      <c r="FD11" s="45">
        <f>IF(AND(OR(ISBLANK(FD$9),FD$9=0)=FALSE,SUM($EE11:$ES11)&gt;0,FD$9='2. Protocols'!$G10),1,0)*'4. Formulations'!$J10</f>
        <v>0</v>
      </c>
      <c r="FE11" s="45">
        <f>IF(AND(OR(ISBLANK(FE$9),FE$9=0)=FALSE,SUM($EE11:$ES11)&gt;0,FE$9='2. Protocols'!$G10),1,0)*'4. Formulations'!$J10</f>
        <v>0</v>
      </c>
      <c r="FF11" s="45">
        <f>IF(AND(OR(ISBLANK(FF$9),FF$9=0)=FALSE,SUM($EE11:$ES11)&gt;0,FF$9='2. Protocols'!$G10),1,0)*'4. Formulations'!$J10</f>
        <v>0</v>
      </c>
      <c r="FG11" s="45">
        <f>IF(AND(OR(ISBLANK(FG$9),FG$9=0)=FALSE,SUM($EE11:$ES11)&gt;0,FG$9='2. Protocols'!$G10),1,0)*'4. Formulations'!$J10</f>
        <v>0</v>
      </c>
      <c r="FH11" s="45">
        <f>IF(AND(OR(ISBLANK(FH$9),FH$9=0)=FALSE,SUM($EE11:$ES11)&gt;0,FH$9='2. Protocols'!$G10),1,0)*'4. Formulations'!$J10</f>
        <v>0</v>
      </c>
      <c r="FI11" s="45">
        <f>IF(AND(OR(ISBLANK(FI$9),FI$9=0)=FALSE,SUM($EE11:$ES11)&gt;0,FI$9='2. Protocols'!$G10),1,0)*'4. Formulations'!$J10</f>
        <v>0</v>
      </c>
      <c r="FK11" s="45">
        <f>IF(AND(OR(ISBLANK(EU$9),EU$9=0)=FALSE,FK$9=$DM11),1,0)*'4. Formulations'!$K10</f>
        <v>0</v>
      </c>
      <c r="FL11" s="45">
        <f>IF(AND(OR(ISBLANK(EV$9),EV$9=0)=FALSE,FL$9=$DM11),1,0)*'4. Formulations'!$K10</f>
        <v>0</v>
      </c>
      <c r="FM11" s="45">
        <f>IF(AND(OR(ISBLANK(EW$9),EW$9=0)=FALSE,FM$9=$DM11),1,0)*'4. Formulations'!$K10</f>
        <v>0</v>
      </c>
      <c r="FN11" s="45">
        <f>IF(AND(OR(ISBLANK(EX$9),EX$9=0)=FALSE,FN$9=$DM11),1,0)*'4. Formulations'!$K10</f>
        <v>0</v>
      </c>
      <c r="FO11" s="45">
        <f>IF(AND(OR(ISBLANK(EY$9),EY$9=0)=FALSE,FO$9=$DM11),1,0)*'4. Formulations'!$K10</f>
        <v>0</v>
      </c>
      <c r="FP11" s="45">
        <f>IF(AND(OR(ISBLANK(EZ$9),EZ$9=0)=FALSE,FP$9=$DM11),1,0)*'4. Formulations'!$K10</f>
        <v>0</v>
      </c>
      <c r="FQ11" s="45">
        <f>IF(AND(OR(ISBLANK(FA$9),FA$9=0)=FALSE,FQ$9=$DM11),1,0)*'4. Formulations'!$K10</f>
        <v>0</v>
      </c>
      <c r="FR11" s="45">
        <f>IF(AND(OR(ISBLANK(FB$9),FB$9=0)=FALSE,FR$9=$DM11),1,0)*'4. Formulations'!$K10</f>
        <v>0</v>
      </c>
      <c r="FS11" s="45">
        <f>IF(AND(OR(ISBLANK(FC$9),FC$9=0)=FALSE,FS$9=$DM11),1,0)*'4. Formulations'!$K10</f>
        <v>0</v>
      </c>
      <c r="FT11" s="45">
        <f>IF(AND(OR(ISBLANK(FD$9),FD$9=0)=FALSE,FT$9=$DM11),1,0)*'4. Formulations'!$K10</f>
        <v>0</v>
      </c>
      <c r="FU11" s="45">
        <f>IF(AND(OR(ISBLANK(FE$9),FE$9=0)=FALSE,FU$9=$DM11),1,0)*'4. Formulations'!$K10</f>
        <v>0</v>
      </c>
      <c r="FV11" s="45">
        <f>IF(AND(OR(ISBLANK(FF$9),FF$9=0)=FALSE,FV$9=$DM11),1,0)*'4. Formulations'!$K10</f>
        <v>0</v>
      </c>
      <c r="FW11" s="45">
        <f>IF(AND(OR(ISBLANK(FG$9),FG$9=0)=FALSE,FW$9=$DM11),1,0)*'4. Formulations'!$K10</f>
        <v>0</v>
      </c>
      <c r="FX11" s="45">
        <f>IF(AND(OR(ISBLANK(FH$9),FH$9=0)=FALSE,FX$9=$DM11),1,0)*'4. Formulations'!$K10</f>
        <v>0</v>
      </c>
      <c r="FY11" s="45">
        <f>IF(AND(OR(ISBLANK(FI$9),FI$9=0)=FALSE,FY$9=$DM11),1,0)*'4. Formulations'!$K10</f>
        <v>0</v>
      </c>
      <c r="GA11" s="45">
        <f>IF(AND(OR(ISBLANK(GA$9),GA$9=0)=FALSE,OR(GA$9='2. Protocols'!$C10,GA$9='2. Protocols'!$E10,GA$9='2. Protocols'!$G10)),1,0)*'4. Formulations'!$L10</f>
        <v>0</v>
      </c>
      <c r="GB11" s="45">
        <f>IF(AND(OR(ISBLANK(GB$9),GB$9=0)=FALSE,OR(GB$9='2. Protocols'!$C10,GB$9='2. Protocols'!$E10,GB$9='2. Protocols'!$G10)),1,0)*'4. Formulations'!$L10</f>
        <v>0</v>
      </c>
      <c r="GC11" s="45">
        <f>IF(AND(OR(ISBLANK(GC$9),GC$9=0)=FALSE,OR(GC$9='2. Protocols'!$C10,GC$9='2. Protocols'!$E10,GC$9='2. Protocols'!$G10)),1,0)*'4. Formulations'!$L10</f>
        <v>0</v>
      </c>
      <c r="GD11" s="45">
        <f>IF(AND(OR(ISBLANK(GD$9),GD$9=0)=FALSE,OR(GD$9='2. Protocols'!$C10,GD$9='2. Protocols'!$E10,GD$9='2. Protocols'!$G10)),1,0)*'4. Formulations'!$L10</f>
        <v>0</v>
      </c>
      <c r="GE11" s="45">
        <f>IF(AND(OR(ISBLANK(GE$9),GE$9=0)=FALSE,OR(GE$9='2. Protocols'!$C10,GE$9='2. Protocols'!$E10,GE$9='2. Protocols'!$G10)),1,0)*'4. Formulations'!$L10</f>
        <v>0</v>
      </c>
      <c r="GF11" s="45">
        <f>IF(AND(OR(ISBLANK(GF$9),GF$9=0)=FALSE,OR(GF$9='2. Protocols'!$C10,GF$9='2. Protocols'!$E10,GF$9='2. Protocols'!$G10)),1,0)*'4. Formulations'!$L10</f>
        <v>0</v>
      </c>
      <c r="GG11" s="45">
        <f>IF(AND(OR(ISBLANK(GG$9),GG$9=0)=FALSE,OR(GG$9='2. Protocols'!$C10,GG$9='2. Protocols'!$E10,GG$9='2. Protocols'!$G10)),1,0)*'4. Formulations'!$L10</f>
        <v>0</v>
      </c>
      <c r="GH11" s="45">
        <f>IF(AND(OR(ISBLANK(GH$9),GH$9=0)=FALSE,OR(GH$9='2. Protocols'!$C10,GH$9='2. Protocols'!$E10,GH$9='2. Protocols'!$G10)),1,0)*'4. Formulations'!$L10</f>
        <v>0</v>
      </c>
      <c r="GI11" s="45">
        <f>IF(AND(OR(ISBLANK(GI$9),GI$9=0)=FALSE,OR(GI$9='2. Protocols'!$C10,GI$9='2. Protocols'!$E10,GI$9='2. Protocols'!$G10)),1,0)*'4. Formulations'!$L10</f>
        <v>0</v>
      </c>
      <c r="GJ11" s="45">
        <f>IF(AND(OR(ISBLANK(GJ$9),GJ$9=0)=FALSE,OR(GJ$9='2. Protocols'!$C10,GJ$9='2. Protocols'!$E10,GJ$9='2. Protocols'!$G10)),1,0)*'4. Formulations'!$L10</f>
        <v>0</v>
      </c>
      <c r="GK11" s="45">
        <f>IF(AND(OR(ISBLANK(GK$9),GK$9=0)=FALSE,OR(GK$9='2. Protocols'!$C10,GK$9='2. Protocols'!$E10,GK$9='2. Protocols'!$G10)),1,0)*'4. Formulations'!$L10</f>
        <v>0</v>
      </c>
      <c r="GL11" s="45">
        <f>IF(AND(OR(ISBLANK(GL$9),GL$9=0)=FALSE,OR(GL$9='2. Protocols'!$C10,GL$9='2. Protocols'!$E10,GL$9='2. Protocols'!$G10)),1,0)*'4. Formulations'!$L10</f>
        <v>0</v>
      </c>
      <c r="GM11" s="45">
        <f>IF(AND(OR(ISBLANK(GM$9),GM$9=0)=FALSE,OR(GM$9='2. Protocols'!$C10,GM$9='2. Protocols'!$E10,GM$9='2. Protocols'!$G10)),1,0)*'4. Formulations'!$L10</f>
        <v>0</v>
      </c>
      <c r="GN11" s="45">
        <f>IF(AND(OR(ISBLANK(GN$9),GN$9=0)=FALSE,OR(GN$9='2. Protocols'!$C10,GN$9='2. Protocols'!$E10,GN$9='2. Protocols'!$G10)),1,0)*'4. Formulations'!$L10</f>
        <v>0</v>
      </c>
      <c r="GO11" s="45">
        <f>IF(AND(OR(ISBLANK(GO$9),GO$9=0)=FALSE,OR(GO$9='2. Protocols'!$C10,GO$9='2. Protocols'!$E10,GO$9='2. Protocols'!$G10)),1,0)*'4. Formulations'!$L10</f>
        <v>0</v>
      </c>
      <c r="GQ11" s="45">
        <f>IF(AND(OR(ISBLANK(GQ$9),GQ$9=0)=FALSE,GQ$9=$DL11),1,0)*'4. Formulations'!$M10</f>
        <v>0</v>
      </c>
      <c r="GR11" s="45">
        <f>IF(AND(OR(ISBLANK(GR$9),GR$9=0)=FALSE,GR$9=$DL11),1,0)*'4. Formulations'!$M10</f>
        <v>0</v>
      </c>
      <c r="GS11" s="45">
        <f>IF(AND(OR(ISBLANK(GS$9),GS$9=0)=FALSE,GS$9=$DL11),1,0)*'4. Formulations'!$M10</f>
        <v>0</v>
      </c>
      <c r="GT11" s="45">
        <f>IF(AND(OR(ISBLANK(GT$9),GT$9=0)=FALSE,GT$9=$DL11),1,0)*'4. Formulations'!$M10</f>
        <v>0</v>
      </c>
      <c r="GU11" s="45">
        <f>IF(AND(OR(ISBLANK(GU$9),GU$9=0)=FALSE,GU$9=$DL11),1,0)*'4. Formulations'!$M10</f>
        <v>0</v>
      </c>
      <c r="GV11" s="45">
        <f>IF(AND(OR(ISBLANK(GV$9),GV$9=0)=FALSE,GV$9=$DL11),1,0)*'4. Formulations'!$M10</f>
        <v>0</v>
      </c>
      <c r="GW11" s="45">
        <f>IF(AND(OR(ISBLANK(GW$9),GW$9=0)=FALSE,GW$9=$DL11),1,0)*'4. Formulations'!$M10</f>
        <v>0</v>
      </c>
      <c r="GX11" s="45">
        <f>IF(AND(OR(ISBLANK(GX$9),GX$9=0)=FALSE,GX$9=$DL11),1,0)*'4. Formulations'!$M10</f>
        <v>0</v>
      </c>
      <c r="GY11" s="45">
        <f>IF(AND(OR(ISBLANK(GY$9),GY$9=0)=FALSE,GY$9=$DL11),1,0)*'4. Formulations'!$M10</f>
        <v>0</v>
      </c>
      <c r="GZ11" s="45">
        <f>IF(AND(OR(ISBLANK(GZ$9),GZ$9=0)=FALSE,GZ$9=$DL11),1,0)*'4. Formulations'!$M10</f>
        <v>0</v>
      </c>
      <c r="HA11" s="45">
        <f>IF(AND(OR(ISBLANK(HA$9),HA$9=0)=FALSE,HA$9=$DL11),1,0)*'4. Formulations'!$M10</f>
        <v>0</v>
      </c>
      <c r="HB11" s="45">
        <f>IF(AND(OR(ISBLANK(HB$9),HB$9=0)=FALSE,HB$9=$DL11),1,0)*'4. Formulations'!$M10</f>
        <v>0</v>
      </c>
      <c r="HC11" s="45">
        <f>IF(AND(OR(ISBLANK(HC$9),HC$9=0)=FALSE,HC$9=$DL11),1,0)*'4. Formulations'!$M10</f>
        <v>0</v>
      </c>
      <c r="HD11" s="45">
        <f>IF(AND(OR(ISBLANK(HD$9),HD$9=0)=FALSE,HD$9=$DL11),1,0)*'4. Formulations'!$M10</f>
        <v>0</v>
      </c>
      <c r="HE11" s="45">
        <f>IF(AND(OR(ISBLANK(HE$9),HE$9=0)=FALSE,HE$9=$DL11),1,0)*'4. Formulations'!$M10</f>
        <v>0</v>
      </c>
      <c r="HG11" s="45">
        <f>IF(AND(OR(ISBLANK(HG$9),HG$9=0)=FALSE,SUM($GQ11:$HE11)&gt;0,HG$9='2. Protocols'!$G10),1,0)*'4. Formulations'!$M10</f>
        <v>0</v>
      </c>
      <c r="HH11" s="45">
        <f>IF(AND(OR(ISBLANK(HH$9),HH$9=0)=FALSE,SUM($GQ11:$HE11)&gt;0,HH$9='2. Protocols'!$G10),1,0)*'4. Formulations'!$M10</f>
        <v>0</v>
      </c>
      <c r="HI11" s="45">
        <f>IF(AND(OR(ISBLANK(HI$9),HI$9=0)=FALSE,SUM($GQ11:$HE11)&gt;0,HI$9='2. Protocols'!$G10),1,0)*'4. Formulations'!$M10</f>
        <v>0</v>
      </c>
      <c r="HJ11" s="45">
        <f>IF(AND(OR(ISBLANK(HJ$9),HJ$9=0)=FALSE,SUM($GQ11:$HE11)&gt;0,HJ$9='2. Protocols'!$G10),1,0)*'4. Formulations'!$M10</f>
        <v>0</v>
      </c>
      <c r="HK11" s="45">
        <f>IF(AND(OR(ISBLANK(HK$9),HK$9=0)=FALSE,SUM($GQ11:$HE11)&gt;0,HK$9='2. Protocols'!$G10),1,0)*'4. Formulations'!$M10</f>
        <v>0</v>
      </c>
      <c r="HL11" s="45">
        <f>IF(AND(OR(ISBLANK(HL$9),HL$9=0)=FALSE,SUM($GQ11:$HE11)&gt;0,HL$9='2. Protocols'!$G10),1,0)*'4. Formulations'!$M10</f>
        <v>0</v>
      </c>
      <c r="HM11" s="45">
        <f>IF(AND(OR(ISBLANK(HM$9),HM$9=0)=FALSE,SUM($GQ11:$HE11)&gt;0,HM$9='2. Protocols'!$G10),1,0)*'4. Formulations'!$M10</f>
        <v>0</v>
      </c>
      <c r="HN11" s="45">
        <f>IF(AND(OR(ISBLANK(HN$9),HN$9=0)=FALSE,SUM($GQ11:$HE11)&gt;0,HN$9='2. Protocols'!$G10),1,0)*'4. Formulations'!$M10</f>
        <v>0</v>
      </c>
      <c r="HO11" s="45">
        <f>IF(AND(OR(ISBLANK(HO$9),HO$9=0)=FALSE,SUM($GQ11:$HE11)&gt;0,HO$9='2. Protocols'!$G10),1,0)*'4. Formulations'!$M10</f>
        <v>0</v>
      </c>
      <c r="HP11" s="45">
        <f>IF(AND(OR(ISBLANK(HP$9),HP$9=0)=FALSE,SUM($GQ11:$HE11)&gt;0,HP$9='2. Protocols'!$G10),1,0)*'4. Formulations'!$M10</f>
        <v>0</v>
      </c>
      <c r="HQ11" s="45">
        <f>IF(AND(OR(ISBLANK(HQ$9),HQ$9=0)=FALSE,SUM($GQ11:$HE11)&gt;0,HQ$9='2. Protocols'!$G10),1,0)*'4. Formulations'!$M10</f>
        <v>0</v>
      </c>
      <c r="HR11" s="45">
        <f>IF(AND(OR(ISBLANK(HR$9),HR$9=0)=FALSE,SUM($GQ11:$HE11)&gt;0,HR$9='2. Protocols'!$G10),1,0)*'4. Formulations'!$M10</f>
        <v>0</v>
      </c>
      <c r="HS11" s="45">
        <f>IF(AND(OR(ISBLANK(HS$9),HS$9=0)=FALSE,SUM($GQ11:$HE11)&gt;0,HS$9='2. Protocols'!$G10),1,0)*'4. Formulations'!$M10</f>
        <v>0</v>
      </c>
      <c r="HT11" s="45">
        <f>IF(AND(OR(ISBLANK(HT$9),HT$9=0)=FALSE,SUM($GQ11:$HE11)&gt;0,HT$9='2. Protocols'!$G10),1,0)*'4. Formulations'!$M10</f>
        <v>0</v>
      </c>
      <c r="HU11" s="45">
        <f>IF(AND(OR(ISBLANK(HU$9),HU$9=0)=FALSE,SUM($GQ11:$HE11)&gt;0,HU$9='2. Protocols'!$G10),1,0)*'4. Formulations'!$M10</f>
        <v>0</v>
      </c>
      <c r="HW11" s="45">
        <f>IF(AND(OR(ISBLANK(HW$9),HW$9=0)=FALSE,HW$9=$DM11),1,0)*'4. Formulations'!$N10</f>
        <v>0</v>
      </c>
      <c r="HX11" s="45">
        <f>IF(AND(OR(ISBLANK(HX$9),HX$9=0)=FALSE,HX$9=$DM11),1,0)*'4. Formulations'!$N10</f>
        <v>0</v>
      </c>
      <c r="HY11" s="45">
        <f>IF(AND(OR(ISBLANK(HY$9),HY$9=0)=FALSE,HY$9=$DM11),1,0)*'4. Formulations'!$N10</f>
        <v>0</v>
      </c>
      <c r="HZ11" s="45">
        <f>IF(AND(OR(ISBLANK(HZ$9),HZ$9=0)=FALSE,HZ$9=$DM11),1,0)*'4. Formulations'!$N10</f>
        <v>0</v>
      </c>
      <c r="IA11" s="45">
        <f>IF(AND(OR(ISBLANK(IA$9),IA$9=0)=FALSE,IA$9=$DM11),1,0)*'4. Formulations'!$N10</f>
        <v>0</v>
      </c>
      <c r="IB11" s="45">
        <f>IF(AND(OR(ISBLANK(IB$9),IB$9=0)=FALSE,IB$9=$DM11),1,0)*'4. Formulations'!$N10</f>
        <v>0</v>
      </c>
      <c r="IC11" s="45">
        <f>IF(AND(OR(ISBLANK(IC$9),IC$9=0)=FALSE,IC$9=$DM11),1,0)*'4. Formulations'!$N10</f>
        <v>0</v>
      </c>
      <c r="ID11" s="45">
        <f>IF(AND(OR(ISBLANK(ID$9),ID$9=0)=FALSE,ID$9=$DM11),1,0)*'4. Formulations'!$N10</f>
        <v>0</v>
      </c>
      <c r="IE11" s="45">
        <f>IF(AND(OR(ISBLANK(IE$9),IE$9=0)=FALSE,IE$9=$DM11),1,0)*'4. Formulations'!$N10</f>
        <v>0</v>
      </c>
      <c r="IF11" s="45">
        <f>IF(AND(OR(ISBLANK(IF$9),IF$9=0)=FALSE,IF$9=$DM11),1,0)*'4. Formulations'!$N10</f>
        <v>0</v>
      </c>
      <c r="IG11" s="45">
        <f>IF(AND(OR(ISBLANK(IG$9),IG$9=0)=FALSE,IG$9=$DM11),1,0)*'4. Formulations'!$N10</f>
        <v>0</v>
      </c>
      <c r="IH11" s="45">
        <f>IF(AND(OR(ISBLANK(IH$9),IH$9=0)=FALSE,IH$9=$DM11),1,0)*'4. Formulations'!$N10</f>
        <v>0</v>
      </c>
      <c r="II11" s="45">
        <f>IF(AND(OR(ISBLANK(II$9),II$9=0)=FALSE,II$9=$DM11),1,0)*'4. Formulations'!$N10</f>
        <v>0</v>
      </c>
      <c r="IJ11" s="45">
        <f>IF(AND(OR(ISBLANK(IJ$9),IJ$9=0)=FALSE,IJ$9=$DM11),1,0)*'4. Formulations'!$N10</f>
        <v>0</v>
      </c>
      <c r="IK11" s="45">
        <f>IF(AND(OR(ISBLANK(IK$9),IK$9=0)=FALSE,IK$9=$DM11),1,0)*'4. Formulations'!$N10</f>
        <v>0</v>
      </c>
      <c r="IM11" s="45">
        <f>IF(AND(OR(ISBLANK(IM$9),IM$9=0)=FALSE,OR(IM$9='2. Protocols'!$C10,IM$9='2. Protocols'!$E10,IM$9='2. Protocols'!$G10)),1,0)*'4. Formulations'!$O10</f>
        <v>0</v>
      </c>
      <c r="IN11" s="45">
        <f>IF(AND(OR(ISBLANK(IN$9),IN$9=0)=FALSE,OR(IN$9='2. Protocols'!$C10,IN$9='2. Protocols'!$E10,IN$9='2. Protocols'!$G10)),1,0)*'4. Formulations'!$O10</f>
        <v>0</v>
      </c>
      <c r="IO11" s="45">
        <f>IF(AND(OR(ISBLANK(IO$9),IO$9=0)=FALSE,OR(IO$9='2. Protocols'!$C10,IO$9='2. Protocols'!$E10,IO$9='2. Protocols'!$G10)),1,0)*'4. Formulations'!$O10</f>
        <v>0</v>
      </c>
      <c r="IP11" s="45">
        <f>IF(AND(OR(ISBLANK(IP$9),IP$9=0)=FALSE,OR(IP$9='2. Protocols'!$C10,IP$9='2. Protocols'!$E10,IP$9='2. Protocols'!$G10)),1,0)*'4. Formulations'!$O10</f>
        <v>0</v>
      </c>
      <c r="IQ11" s="45">
        <f>IF(AND(OR(ISBLANK(IQ$9),IQ$9=0)=FALSE,OR(IQ$9='2. Protocols'!$C10,IQ$9='2. Protocols'!$E10,IQ$9='2. Protocols'!$G10)),1,0)*'4. Formulations'!$O10</f>
        <v>0</v>
      </c>
      <c r="IR11" s="45">
        <f>IF(AND(OR(ISBLANK(IR$9),IR$9=0)=FALSE,OR(IR$9='2. Protocols'!$C10,IR$9='2. Protocols'!$E10,IR$9='2. Protocols'!$G10)),1,0)*'4. Formulations'!$O10</f>
        <v>0</v>
      </c>
      <c r="IS11" s="45">
        <f>IF(AND(OR(ISBLANK(IS$9),IS$9=0)=FALSE,OR(IS$9='2. Protocols'!$C10,IS$9='2. Protocols'!$E10,IS$9='2. Protocols'!$G10)),1,0)*'4. Formulations'!$O10</f>
        <v>0</v>
      </c>
      <c r="IT11" s="45">
        <f>IF(AND(OR(ISBLANK(IT$9),IT$9=0)=FALSE,OR(IT$9='2. Protocols'!$C10,IT$9='2. Protocols'!$E10,IT$9='2. Protocols'!$G10)),1,0)*'4. Formulations'!$O10</f>
        <v>0</v>
      </c>
      <c r="IU11" s="45">
        <f>IF(AND(OR(ISBLANK(IU$9),IU$9=0)=FALSE,OR(IU$9='2. Protocols'!$C10,IU$9='2. Protocols'!$E10,IU$9='2. Protocols'!$G10)),1,0)*'4. Formulations'!$O10</f>
        <v>0</v>
      </c>
      <c r="IV11" s="45">
        <f>IF(AND(OR(ISBLANK(IV$9),IV$9=0)=FALSE,OR(IV$9='2. Protocols'!$C10,IV$9='2. Protocols'!$E10,IV$9='2. Protocols'!$G10)),1,0)*'4. Formulations'!$O10</f>
        <v>0</v>
      </c>
      <c r="IW11" s="45">
        <f>IF(AND(OR(ISBLANK(IW$9),IW$9=0)=FALSE,OR(IW$9='2. Protocols'!$C10,IW$9='2. Protocols'!$E10,IW$9='2. Protocols'!$G10)),1,0)*'4. Formulations'!$O10</f>
        <v>0</v>
      </c>
      <c r="IX11" s="45">
        <f>IF(AND(OR(ISBLANK(IX$9),IX$9=0)=FALSE,OR(IX$9='2. Protocols'!$C10,IX$9='2. Protocols'!$E10,IX$9='2. Protocols'!$G10)),1,0)*'4. Formulations'!$O10</f>
        <v>0</v>
      </c>
      <c r="IY11" s="45">
        <f>IF(AND(OR(ISBLANK(IY$9),IY$9=0)=FALSE,OR(IY$9='2. Protocols'!$C10,IY$9='2. Protocols'!$E10,IY$9='2. Protocols'!$G10)),1,0)*'4. Formulations'!$O10</f>
        <v>0</v>
      </c>
      <c r="IZ11" s="45">
        <f>IF(AND(OR(ISBLANK(IZ$9),IZ$9=0)=FALSE,OR(IZ$9='2. Protocols'!$C10,IZ$9='2. Protocols'!$E10,IZ$9='2. Protocols'!$G10)),1,0)*'4. Formulations'!$O10</f>
        <v>0</v>
      </c>
      <c r="JA11" s="45">
        <f>IF(AND(OR(ISBLANK(JA$9),JA$9=0)=FALSE,OR(JA$9='2. Protocols'!$C10,JA$9='2. Protocols'!$E10,JA$9='2. Protocols'!$G10)),1,0)*'4. Formulations'!$O10</f>
        <v>0</v>
      </c>
      <c r="JC11" s="45">
        <f>IF(AND(OR(ISBLANK(JC$9),JC$9=0)=FALSE,JC$9=$DL11),1,0)*'4. Formulations'!$P10</f>
        <v>0</v>
      </c>
      <c r="JD11" s="45">
        <f>IF(AND(OR(ISBLANK(JD$9),JD$9=0)=FALSE,JD$9=$DL11),1,0)*'4. Formulations'!$P10</f>
        <v>0</v>
      </c>
      <c r="JE11" s="45">
        <f>IF(AND(OR(ISBLANK(JE$9),JE$9=0)=FALSE,JE$9=$DL11),1,0)*'4. Formulations'!$P10</f>
        <v>0</v>
      </c>
      <c r="JF11" s="45">
        <f>IF(AND(OR(ISBLANK(JF$9),JF$9=0)=FALSE,JF$9=$DL11),1,0)*'4. Formulations'!$P10</f>
        <v>0</v>
      </c>
      <c r="JG11" s="45">
        <f>IF(AND(OR(ISBLANK(JG$9),JG$9=0)=FALSE,JG$9=$DL11),1,0)*'4. Formulations'!$P10</f>
        <v>0</v>
      </c>
      <c r="JH11" s="45">
        <f>IF(AND(OR(ISBLANK(JH$9),JH$9=0)=FALSE,JH$9=$DL11),1,0)*'4. Formulations'!$P10</f>
        <v>0</v>
      </c>
      <c r="JI11" s="45">
        <f>IF(AND(OR(ISBLANK(JI$9),JI$9=0)=FALSE,JI$9=$DL11),1,0)*'4. Formulations'!$P10</f>
        <v>0</v>
      </c>
      <c r="JJ11" s="45">
        <f>IF(AND(OR(ISBLANK(JJ$9),JJ$9=0)=FALSE,JJ$9=$DL11),1,0)*'4. Formulations'!$P10</f>
        <v>0</v>
      </c>
      <c r="JK11" s="45">
        <f>IF(AND(OR(ISBLANK(JK$9),JK$9=0)=FALSE,JK$9=$DL11),1,0)*'4. Formulations'!$P10</f>
        <v>0</v>
      </c>
      <c r="JL11" s="45">
        <f>IF(AND(OR(ISBLANK(JL$9),JL$9=0)=FALSE,JL$9=$DL11),1,0)*'4. Formulations'!$P10</f>
        <v>0</v>
      </c>
      <c r="JM11" s="45">
        <f>IF(AND(OR(ISBLANK(JM$9),JM$9=0)=FALSE,JM$9=$DL11),1,0)*'4. Formulations'!$P10</f>
        <v>0</v>
      </c>
      <c r="JN11" s="45">
        <f>IF(AND(OR(ISBLANK(JN$9),JN$9=0)=FALSE,JN$9=$DL11),1,0)*'4. Formulations'!$P10</f>
        <v>0</v>
      </c>
      <c r="JO11" s="45">
        <f>IF(AND(OR(ISBLANK(JO$9),JO$9=0)=FALSE,JO$9=$DL11),1,0)*'4. Formulations'!$P10</f>
        <v>0</v>
      </c>
      <c r="JP11" s="45">
        <f>IF(AND(OR(ISBLANK(JP$9),JP$9=0)=FALSE,JP$9=$DL11),1,0)*'4. Formulations'!$P10</f>
        <v>0</v>
      </c>
      <c r="JQ11" s="45">
        <f>IF(AND(OR(ISBLANK(JQ$9),JQ$9=0)=FALSE,JQ$9=$DL11),1,0)*'4. Formulations'!$P10</f>
        <v>0</v>
      </c>
      <c r="JS11" s="45">
        <f>IF(AND(OR(ISBLANK(JS$9),JS$9=0)=FALSE,SUM($JC11:$JQ11)&gt;0,JS$9='2. Protocols'!$G10),1,0)*'4. Formulations'!$P10</f>
        <v>0</v>
      </c>
      <c r="JT11" s="45">
        <f>IF(AND(OR(ISBLANK(JT$9),JT$9=0)=FALSE,SUM($JC11:$JQ11)&gt;0,JT$9='2. Protocols'!$G10),1,0)*'4. Formulations'!$P10</f>
        <v>0</v>
      </c>
      <c r="JU11" s="45">
        <f>IF(AND(OR(ISBLANK(JU$9),JU$9=0)=FALSE,SUM($JC11:$JQ11)&gt;0,JU$9='2. Protocols'!$G10),1,0)*'4. Formulations'!$P10</f>
        <v>0</v>
      </c>
      <c r="JV11" s="45">
        <f>IF(AND(OR(ISBLANK(JV$9),JV$9=0)=FALSE,SUM($JC11:$JQ11)&gt;0,JV$9='2. Protocols'!$G10),1,0)*'4. Formulations'!$P10</f>
        <v>0</v>
      </c>
      <c r="JW11" s="45">
        <f>IF(AND(OR(ISBLANK(JW$9),JW$9=0)=FALSE,SUM($JC11:$JQ11)&gt;0,JW$9='2. Protocols'!$G10),1,0)*'4. Formulations'!$P10</f>
        <v>0</v>
      </c>
      <c r="JX11" s="45">
        <f>IF(AND(OR(ISBLANK(JX$9),JX$9=0)=FALSE,SUM($JC11:$JQ11)&gt;0,JX$9='2. Protocols'!$G10),1,0)*'4. Formulations'!$P10</f>
        <v>0</v>
      </c>
      <c r="JY11" s="45">
        <f>IF(AND(OR(ISBLANK(JY$9),JY$9=0)=FALSE,SUM($JC11:$JQ11)&gt;0,JY$9='2. Protocols'!$G10),1,0)*'4. Formulations'!$P10</f>
        <v>0</v>
      </c>
      <c r="JZ11" s="45">
        <f>IF(AND(OR(ISBLANK(JZ$9),JZ$9=0)=FALSE,SUM($JC11:$JQ11)&gt;0,JZ$9='2. Protocols'!$G10),1,0)*'4. Formulations'!$P10</f>
        <v>0</v>
      </c>
      <c r="KA11" s="45">
        <f>IF(AND(OR(ISBLANK(KA$9),KA$9=0)=FALSE,SUM($JC11:$JQ11)&gt;0,KA$9='2. Protocols'!$G10),1,0)*'4. Formulations'!$P10</f>
        <v>0</v>
      </c>
      <c r="KB11" s="45">
        <f>IF(AND(OR(ISBLANK(KB$9),KB$9=0)=FALSE,SUM($JC11:$JQ11)&gt;0,KB$9='2. Protocols'!$G10),1,0)*'4. Formulations'!$P10</f>
        <v>0</v>
      </c>
      <c r="KC11" s="45">
        <f>IF(AND(OR(ISBLANK(KC$9),KC$9=0)=FALSE,SUM($JC11:$JQ11)&gt;0,KC$9='2. Protocols'!$G10),1,0)*'4. Formulations'!$P10</f>
        <v>0</v>
      </c>
      <c r="KD11" s="45">
        <f>IF(AND(OR(ISBLANK(KD$9),KD$9=0)=FALSE,SUM($JC11:$JQ11)&gt;0,KD$9='2. Protocols'!$G10),1,0)*'4. Formulations'!$P10</f>
        <v>0</v>
      </c>
      <c r="KE11" s="45">
        <f>IF(AND(OR(ISBLANK(KE$9),KE$9=0)=FALSE,SUM($JC11:$JQ11)&gt;0,KE$9='2. Protocols'!$G10),1,0)*'4. Formulations'!$P10</f>
        <v>0</v>
      </c>
      <c r="KF11" s="45">
        <f>IF(AND(OR(ISBLANK(KF$9),KF$9=0)=FALSE,SUM($JC11:$JQ11)&gt;0,KF$9='2. Protocols'!$G10),1,0)*'4. Formulations'!$P10</f>
        <v>0</v>
      </c>
      <c r="KG11" s="45">
        <f>IF(AND(OR(ISBLANK(KG$9),KG$9=0)=FALSE,SUM($JC11:$JQ11)&gt;0,KG$9='2. Protocols'!$G10),1,0)*'4. Formulations'!$P10</f>
        <v>0</v>
      </c>
      <c r="KI11" s="45">
        <f>IF(AND(OR(ISBLANK(KI$9),KI$9=0)=FALSE,KI$9=$DM11),1,0)*'4. Formulations'!$Q10</f>
        <v>0</v>
      </c>
      <c r="KJ11" s="45">
        <f>IF(AND(OR(ISBLANK(KJ$9),KJ$9=0)=FALSE,KJ$9=$DM11),1,0)*'4. Formulations'!$Q10</f>
        <v>0</v>
      </c>
      <c r="KK11" s="45">
        <f>IF(AND(OR(ISBLANK(KK$9),KK$9=0)=FALSE,KK$9=$DM11),1,0)*'4. Formulations'!$Q10</f>
        <v>0</v>
      </c>
      <c r="KL11" s="45">
        <f>IF(AND(OR(ISBLANK(KL$9),KL$9=0)=FALSE,KL$9=$DM11),1,0)*'4. Formulations'!$Q10</f>
        <v>0</v>
      </c>
      <c r="KM11" s="45">
        <f>IF(AND(OR(ISBLANK(KM$9),KM$9=0)=FALSE,KM$9=$DM11),1,0)*'4. Formulations'!$Q10</f>
        <v>0</v>
      </c>
      <c r="KN11" s="45">
        <f>IF(AND(OR(ISBLANK(KN$9),KN$9=0)=FALSE,KN$9=$DM11),1,0)*'4. Formulations'!$Q10</f>
        <v>0</v>
      </c>
      <c r="KO11" s="45">
        <f>IF(AND(OR(ISBLANK(KO$9),KO$9=0)=FALSE,KO$9=$DM11),1,0)*'4. Formulations'!$Q10</f>
        <v>0</v>
      </c>
      <c r="KP11" s="45">
        <f>IF(AND(OR(ISBLANK(KP$9),KP$9=0)=FALSE,KP$9=$DM11),1,0)*'4. Formulations'!$Q10</f>
        <v>0</v>
      </c>
      <c r="KQ11" s="45">
        <f>IF(AND(OR(ISBLANK(KQ$9),KQ$9=0)=FALSE,KQ$9=$DM11),1,0)*'4. Formulations'!$Q10</f>
        <v>0</v>
      </c>
      <c r="KR11" s="45">
        <f>IF(AND(OR(ISBLANK(KR$9),KR$9=0)=FALSE,KR$9=$DM11),1,0)*'4. Formulations'!$Q10</f>
        <v>0</v>
      </c>
      <c r="KS11" s="45">
        <f>IF(AND(OR(ISBLANK(KS$9),KS$9=0)=FALSE,KS$9=$DM11),1,0)*'4. Formulations'!$Q10</f>
        <v>0</v>
      </c>
      <c r="KT11" s="45">
        <f>IF(AND(OR(ISBLANK(KT$9),KT$9=0)=FALSE,KT$9=$DM11),1,0)*'4. Formulations'!$Q10</f>
        <v>0</v>
      </c>
      <c r="KU11" s="45">
        <f>IF(AND(OR(ISBLANK(KU$9),KU$9=0)=FALSE,KU$9=$DM11),1,0)*'4. Formulations'!$Q10</f>
        <v>0</v>
      </c>
      <c r="KV11" s="45">
        <f>IF(AND(OR(ISBLANK(KV$9),KV$9=0)=FALSE,KV$9=$DM11),1,0)*'4. Formulations'!$Q10</f>
        <v>0</v>
      </c>
      <c r="KW11" s="45">
        <f>IF(AND(OR(ISBLANK(KW$9),KW$9=0)=FALSE,KW$9=$DM11),1,0)*'4. Formulations'!$Q10</f>
        <v>0</v>
      </c>
    </row>
    <row r="12" spans="2:309" ht="15" x14ac:dyDescent="0.25">
      <c r="B12" s="2"/>
      <c r="C12" s="155" t="str">
        <f>IF('2. Protocols'!C11&amp;"+"&amp;'2. Protocols'!E11&amp;"+"&amp;'2. Protocols'!G11="++","",'2. Protocols'!C11&amp;"+"&amp;'2. Protocols'!E11&amp;"+"&amp;'2. Protocols'!G11)</f>
        <v/>
      </c>
      <c r="D12" s="22"/>
      <c r="E12" s="23"/>
      <c r="G12" s="135" t="e">
        <f>'2. Protocols'!J11*'1. General Inputs'!$J$13</f>
        <v>#VALUE!</v>
      </c>
      <c r="H12" s="135" t="e">
        <f>MAX(G12*(1+'1. General Inputs'!$AW$23+HLOOKUP(H$7,'1. General Inputs'!$AW$17:$AY$19,ROWS('1. General Inputs'!$AU$17:$AU$19),0))+(CHOOSE(H$7,'1. General Inputs'!$J$15,'1. General Inputs'!$L$15,'1. General Inputs'!$N$15)/12)*CHOOSE(H$7,'2. Protocols'!$K11,'2. Protocols'!$L11,'2. Protocols'!$M11)+'3. ARV Substitutions'!L37,0)</f>
        <v>#VALUE!</v>
      </c>
      <c r="I12" s="135" t="e">
        <f>MAX(H12*(1+'1. General Inputs'!$AW$23+HLOOKUP(I$7,'1. General Inputs'!$AW$17:$AY$19,ROWS('1. General Inputs'!$AU$17:$AU$19),0))+(CHOOSE(I$7,'1. General Inputs'!$J$15,'1. General Inputs'!$L$15,'1. General Inputs'!$N$15)/12)*CHOOSE(I$7,'2. Protocols'!$K11,'2. Protocols'!$L11,'2. Protocols'!$M11)+'3. ARV Substitutions'!M37,0)</f>
        <v>#VALUE!</v>
      </c>
      <c r="J12" s="135" t="e">
        <f>MAX(I12*(1+'1. General Inputs'!$AW$23+HLOOKUP(J$7,'1. General Inputs'!$AW$17:$AY$19,ROWS('1. General Inputs'!$AU$17:$AU$19),0))+(CHOOSE(J$7,'1. General Inputs'!$J$15,'1. General Inputs'!$L$15,'1. General Inputs'!$N$15)/12)*CHOOSE(J$7,'2. Protocols'!$K11,'2. Protocols'!$L11,'2. Protocols'!$M11)+'3. ARV Substitutions'!N37,0)</f>
        <v>#VALUE!</v>
      </c>
      <c r="K12" s="135" t="e">
        <f>MAX(J12*(1+'1. General Inputs'!$AW$23+HLOOKUP(K$7,'1. General Inputs'!$AW$17:$AY$19,ROWS('1. General Inputs'!$AU$17:$AU$19),0))+(CHOOSE(K$7,'1. General Inputs'!$J$15,'1. General Inputs'!$L$15,'1. General Inputs'!$N$15)/12)*CHOOSE(K$7,'2. Protocols'!$K11,'2. Protocols'!$L11,'2. Protocols'!$M11)+'3. ARV Substitutions'!O37,0)</f>
        <v>#VALUE!</v>
      </c>
      <c r="L12" s="135" t="e">
        <f>MAX(K12*(1+'1. General Inputs'!$AW$23+HLOOKUP(L$7,'1. General Inputs'!$AW$17:$AY$19,ROWS('1. General Inputs'!$AU$17:$AU$19),0))+(CHOOSE(L$7,'1. General Inputs'!$J$15,'1. General Inputs'!$L$15,'1. General Inputs'!$N$15)/12)*CHOOSE(L$7,'2. Protocols'!$K11,'2. Protocols'!$L11,'2. Protocols'!$M11)+'3. ARV Substitutions'!P37,0)</f>
        <v>#VALUE!</v>
      </c>
      <c r="M12" s="135" t="e">
        <f>MAX(L12*(1+'1. General Inputs'!$AW$23+HLOOKUP(M$7,'1. General Inputs'!$AW$17:$AY$19,ROWS('1. General Inputs'!$AU$17:$AU$19),0))+(CHOOSE(M$7,'1. General Inputs'!$J$15,'1. General Inputs'!$L$15,'1. General Inputs'!$N$15)/12)*CHOOSE(M$7,'2. Protocols'!$K11,'2. Protocols'!$L11,'2. Protocols'!$M11)+'3. ARV Substitutions'!Q37,0)</f>
        <v>#VALUE!</v>
      </c>
      <c r="N12" s="135" t="e">
        <f>MAX(M12*(1+'1. General Inputs'!$AW$23+HLOOKUP(N$7,'1. General Inputs'!$AW$17:$AY$19,ROWS('1. General Inputs'!$AU$17:$AU$19),0))+(CHOOSE(N$7,'1. General Inputs'!$J$15,'1. General Inputs'!$L$15,'1. General Inputs'!$N$15)/12)*CHOOSE(N$7,'2. Protocols'!$K11,'2. Protocols'!$L11,'2. Protocols'!$M11)+'3. ARV Substitutions'!R37,0)</f>
        <v>#VALUE!</v>
      </c>
      <c r="O12" s="135" t="e">
        <f>MAX(N12*(1+'1. General Inputs'!$AW$23+HLOOKUP(O$7,'1. General Inputs'!$AW$17:$AY$19,ROWS('1. General Inputs'!$AU$17:$AU$19),0))+(CHOOSE(O$7,'1. General Inputs'!$J$15,'1. General Inputs'!$L$15,'1. General Inputs'!$N$15)/12)*CHOOSE(O$7,'2. Protocols'!$K11,'2. Protocols'!$L11,'2. Protocols'!$M11)+'3. ARV Substitutions'!S37,0)</f>
        <v>#VALUE!</v>
      </c>
      <c r="P12" s="135" t="e">
        <f>MAX(O12*(1+'1. General Inputs'!$AW$23+HLOOKUP(P$7,'1. General Inputs'!$AW$17:$AY$19,ROWS('1. General Inputs'!$AU$17:$AU$19),0))+(CHOOSE(P$7,'1. General Inputs'!$J$15,'1. General Inputs'!$L$15,'1. General Inputs'!$N$15)/12)*CHOOSE(P$7,'2. Protocols'!$K11,'2. Protocols'!$L11,'2. Protocols'!$M11)+'3. ARV Substitutions'!T37,0)</f>
        <v>#VALUE!</v>
      </c>
      <c r="Q12" s="135" t="e">
        <f>MAX(P12*(1+'1. General Inputs'!$AW$23+HLOOKUP(Q$7,'1. General Inputs'!$AW$17:$AY$19,ROWS('1. General Inputs'!$AU$17:$AU$19),0))+(CHOOSE(Q$7,'1. General Inputs'!$J$15,'1. General Inputs'!$L$15,'1. General Inputs'!$N$15)/12)*CHOOSE(Q$7,'2. Protocols'!$K11,'2. Protocols'!$L11,'2. Protocols'!$M11)+'3. ARV Substitutions'!U37,0)</f>
        <v>#VALUE!</v>
      </c>
      <c r="R12" s="135" t="e">
        <f>MAX(Q12*(1+'1. General Inputs'!$AW$23+HLOOKUP(R$7,'1. General Inputs'!$AW$17:$AY$19,ROWS('1. General Inputs'!$AU$17:$AU$19),0))+(CHOOSE(R$7,'1. General Inputs'!$J$15,'1. General Inputs'!$L$15,'1. General Inputs'!$N$15)/12)*CHOOSE(R$7,'2. Protocols'!$K11,'2. Protocols'!$L11,'2. Protocols'!$M11)+'3. ARV Substitutions'!V37,0)</f>
        <v>#VALUE!</v>
      </c>
      <c r="S12" s="135" t="e">
        <f>MAX(R12*(1+'1. General Inputs'!$AW$23+HLOOKUP(S$7,'1. General Inputs'!$AW$17:$AY$19,ROWS('1. General Inputs'!$AU$17:$AU$19),0))+(CHOOSE(S$7,'1. General Inputs'!$J$15,'1. General Inputs'!$L$15,'1. General Inputs'!$N$15)/12)*CHOOSE(S$7,'2. Protocols'!$K11,'2. Protocols'!$L11,'2. Protocols'!$M11)+'3. ARV Substitutions'!W37,0)</f>
        <v>#VALUE!</v>
      </c>
      <c r="T12" s="135" t="e">
        <f>MAX(S12*(1+'1. General Inputs'!$AW$23+HLOOKUP(T$7,'1. General Inputs'!$AW$17:$AY$19,ROWS('1. General Inputs'!$AU$17:$AU$19),0))+(CHOOSE(T$7,'1. General Inputs'!$J$15,'1. General Inputs'!$L$15,'1. General Inputs'!$N$15)/12)*CHOOSE(T$7,'2. Protocols'!$K11,'2. Protocols'!$L11,'2. Protocols'!$M11)+'3. ARV Substitutions'!X37,0)</f>
        <v>#VALUE!</v>
      </c>
      <c r="U12" s="135" t="e">
        <f>MAX(T12*(1+'1. General Inputs'!$AW$23+HLOOKUP(U$7,'1. General Inputs'!$AW$17:$AY$19,ROWS('1. General Inputs'!$AU$17:$AU$19),0))+(CHOOSE(U$7,'1. General Inputs'!$J$15,'1. General Inputs'!$L$15,'1. General Inputs'!$N$15)/12)*CHOOSE(U$7,'2. Protocols'!$K11,'2. Protocols'!$L11,'2. Protocols'!$M11)+'3. ARV Substitutions'!Y37,0)</f>
        <v>#VALUE!</v>
      </c>
      <c r="V12" s="135" t="e">
        <f>MAX(U12*(1+'1. General Inputs'!$AW$23+HLOOKUP(V$7,'1. General Inputs'!$AW$17:$AY$19,ROWS('1. General Inputs'!$AU$17:$AU$19),0))+(CHOOSE(V$7,'1. General Inputs'!$J$15,'1. General Inputs'!$L$15,'1. General Inputs'!$N$15)/12)*CHOOSE(V$7,'2. Protocols'!$K11,'2. Protocols'!$L11,'2. Protocols'!$M11)+'3. ARV Substitutions'!Z37,0)</f>
        <v>#VALUE!</v>
      </c>
      <c r="W12" s="135" t="e">
        <f>MAX(V12*(1+'1. General Inputs'!$AW$23+HLOOKUP(W$7,'1. General Inputs'!$AW$17:$AY$19,ROWS('1. General Inputs'!$AU$17:$AU$19),0))+(CHOOSE(W$7,'1. General Inputs'!$J$15,'1. General Inputs'!$L$15,'1. General Inputs'!$N$15)/12)*CHOOSE(W$7,'2. Protocols'!$K11,'2. Protocols'!$L11,'2. Protocols'!$M11)+'3. ARV Substitutions'!AA37,0)</f>
        <v>#VALUE!</v>
      </c>
      <c r="X12" s="135" t="e">
        <f>MAX(W12*(1+'1. General Inputs'!$AW$23+HLOOKUP(X$7,'1. General Inputs'!$AW$17:$AY$19,ROWS('1. General Inputs'!$AU$17:$AU$19),0))+(CHOOSE(X$7,'1. General Inputs'!$J$15,'1. General Inputs'!$L$15,'1. General Inputs'!$N$15)/12)*CHOOSE(X$7,'2. Protocols'!$K11,'2. Protocols'!$L11,'2. Protocols'!$M11)+'3. ARV Substitutions'!AB37,0)</f>
        <v>#VALUE!</v>
      </c>
      <c r="Y12" s="135" t="e">
        <f>MAX(X12*(1+'1. General Inputs'!$AW$23+HLOOKUP(Y$7,'1. General Inputs'!$AW$17:$AY$19,ROWS('1. General Inputs'!$AU$17:$AU$19),0))+(CHOOSE(Y$7,'1. General Inputs'!$J$15,'1. General Inputs'!$L$15,'1. General Inputs'!$N$15)/12)*CHOOSE(Y$7,'2. Protocols'!$K11,'2. Protocols'!$L11,'2. Protocols'!$M11)+'3. ARV Substitutions'!AC37,0)</f>
        <v>#VALUE!</v>
      </c>
      <c r="Z12" s="135" t="e">
        <f>MAX(Y12*(1+'1. General Inputs'!$AW$23+HLOOKUP(Z$7,'1. General Inputs'!$AW$17:$AY$19,ROWS('1. General Inputs'!$AU$17:$AU$19),0))+(CHOOSE(Z$7,'1. General Inputs'!$J$15,'1. General Inputs'!$L$15,'1. General Inputs'!$N$15)/12)*CHOOSE(Z$7,'2. Protocols'!$K11,'2. Protocols'!$L11,'2. Protocols'!$M11)+'3. ARV Substitutions'!AD37,0)</f>
        <v>#VALUE!</v>
      </c>
      <c r="AA12" s="135" t="e">
        <f>MAX(Z12*(1+'1. General Inputs'!$AW$23+HLOOKUP(AA$7,'1. General Inputs'!$AW$17:$AY$19,ROWS('1. General Inputs'!$AU$17:$AU$19),0))+(CHOOSE(AA$7,'1. General Inputs'!$J$15,'1. General Inputs'!$L$15,'1. General Inputs'!$N$15)/12)*CHOOSE(AA$7,'2. Protocols'!$K11,'2. Protocols'!$L11,'2. Protocols'!$M11)+'3. ARV Substitutions'!AE37,0)</f>
        <v>#VALUE!</v>
      </c>
      <c r="AB12" s="135" t="e">
        <f>MAX(AA12*(1+'1. General Inputs'!$AW$23+HLOOKUP(AB$7,'1. General Inputs'!$AW$17:$AY$19,ROWS('1. General Inputs'!$AU$17:$AU$19),0))+(CHOOSE(AB$7,'1. General Inputs'!$J$15,'1. General Inputs'!$L$15,'1. General Inputs'!$N$15)/12)*CHOOSE(AB$7,'2. Protocols'!$K11,'2. Protocols'!$L11,'2. Protocols'!$M11)+'3. ARV Substitutions'!AF37,0)</f>
        <v>#VALUE!</v>
      </c>
      <c r="AC12" s="135" t="e">
        <f>MAX(AB12*(1+'1. General Inputs'!$AW$23+HLOOKUP(AC$7,'1. General Inputs'!$AW$17:$AY$19,ROWS('1. General Inputs'!$AU$17:$AU$19),0))+(CHOOSE(AC$7,'1. General Inputs'!$J$15,'1. General Inputs'!$L$15,'1. General Inputs'!$N$15)/12)*CHOOSE(AC$7,'2. Protocols'!$K11,'2. Protocols'!$L11,'2. Protocols'!$M11)+'3. ARV Substitutions'!AG37,0)</f>
        <v>#VALUE!</v>
      </c>
      <c r="AD12" s="135" t="e">
        <f>MAX(AC12*(1+'1. General Inputs'!$AW$23+HLOOKUP(AD$7,'1. General Inputs'!$AW$17:$AY$19,ROWS('1. General Inputs'!$AU$17:$AU$19),0))+(CHOOSE(AD$7,'1. General Inputs'!$J$15,'1. General Inputs'!$L$15,'1. General Inputs'!$N$15)/12)*CHOOSE(AD$7,'2. Protocols'!$K11,'2. Protocols'!$L11,'2. Protocols'!$M11)+'3. ARV Substitutions'!AH37,0)</f>
        <v>#VALUE!</v>
      </c>
      <c r="AE12" s="135" t="e">
        <f>MAX(AD12*(1+'1. General Inputs'!$AW$23+HLOOKUP(AE$7,'1. General Inputs'!$AW$17:$AY$19,ROWS('1. General Inputs'!$AU$17:$AU$19),0))+(CHOOSE(AE$7,'1. General Inputs'!$J$15,'1. General Inputs'!$L$15,'1. General Inputs'!$N$15)/12)*CHOOSE(AE$7,'2. Protocols'!$K11,'2. Protocols'!$L11,'2. Protocols'!$M11)+'3. ARV Substitutions'!AI37,0)</f>
        <v>#VALUE!</v>
      </c>
      <c r="AF12" s="135" t="e">
        <f>MAX(AE12*(1+'1. General Inputs'!$AW$23+HLOOKUP(AF$7,'1. General Inputs'!$AW$17:$AY$19,ROWS('1. General Inputs'!$AU$17:$AU$19),0))+(CHOOSE(AF$7,'1. General Inputs'!$J$15,'1. General Inputs'!$L$15,'1. General Inputs'!$N$15)/12)*CHOOSE(AF$7,'2. Protocols'!$K11,'2. Protocols'!$L11,'2. Protocols'!$M11)+'3. ARV Substitutions'!AJ37,0)</f>
        <v>#VALUE!</v>
      </c>
      <c r="AG12" s="135" t="e">
        <f>MAX(AF12*(1+'1. General Inputs'!$AW$23+HLOOKUP(AG$7,'1. General Inputs'!$AW$17:$AY$19,ROWS('1. General Inputs'!$AU$17:$AU$19),0))+(CHOOSE(AG$7,'1. General Inputs'!$J$15,'1. General Inputs'!$L$15,'1. General Inputs'!$N$15)/12)*CHOOSE(AG$7,'2. Protocols'!$K11,'2. Protocols'!$L11,'2. Protocols'!$M11)+'3. ARV Substitutions'!AK37,0)</f>
        <v>#VALUE!</v>
      </c>
      <c r="AH12" s="135" t="e">
        <f>MAX(AG12*(1+'1. General Inputs'!$AW$23+HLOOKUP(AH$7,'1. General Inputs'!$AW$17:$AY$19,ROWS('1. General Inputs'!$AU$17:$AU$19),0))+(CHOOSE(AH$7,'1. General Inputs'!$J$15,'1. General Inputs'!$L$15,'1. General Inputs'!$N$15)/12)*CHOOSE(AH$7,'2. Protocols'!$K11,'2. Protocols'!$L11,'2. Protocols'!$M11)+'3. ARV Substitutions'!AL37,0)</f>
        <v>#VALUE!</v>
      </c>
      <c r="AI12" s="135" t="e">
        <f>MAX(AH12*(1+'1. General Inputs'!$AW$23+HLOOKUP(AI$7,'1. General Inputs'!$AW$17:$AY$19,ROWS('1. General Inputs'!$AU$17:$AU$19),0))+(CHOOSE(AI$7,'1. General Inputs'!$J$15,'1. General Inputs'!$L$15,'1. General Inputs'!$N$15)/12)*CHOOSE(AI$7,'2. Protocols'!$K11,'2. Protocols'!$L11,'2. Protocols'!$M11)+'3. ARV Substitutions'!AM37,0)</f>
        <v>#VALUE!</v>
      </c>
      <c r="AJ12" s="135" t="e">
        <f>MAX(AI12*(1+'1. General Inputs'!$AW$23+HLOOKUP(AJ$7,'1. General Inputs'!$AW$17:$AY$19,ROWS('1. General Inputs'!$AU$17:$AU$19),0))+(CHOOSE(AJ$7,'1. General Inputs'!$J$15,'1. General Inputs'!$L$15,'1. General Inputs'!$N$15)/12)*CHOOSE(AJ$7,'2. Protocols'!$K11,'2. Protocols'!$L11,'2. Protocols'!$M11)+'3. ARV Substitutions'!AN37,0)</f>
        <v>#VALUE!</v>
      </c>
      <c r="AK12" s="135" t="e">
        <f>MAX(AJ12*(1+'1. General Inputs'!$AW$23+HLOOKUP(AK$7,'1. General Inputs'!$AW$17:$AY$19,ROWS('1. General Inputs'!$AU$17:$AU$19),0))+(CHOOSE(AK$7,'1. General Inputs'!$J$15,'1. General Inputs'!$L$15,'1. General Inputs'!$N$15)/12)*CHOOSE(AK$7,'2. Protocols'!$K11,'2. Protocols'!$L11,'2. Protocols'!$M11)+'3. ARV Substitutions'!AO37,0)</f>
        <v>#VALUE!</v>
      </c>
      <c r="AL12" s="135" t="e">
        <f>MAX(AK12*(1+'1. General Inputs'!$AW$23+HLOOKUP(AL$7,'1. General Inputs'!$AW$17:$AY$19,ROWS('1. General Inputs'!$AU$17:$AU$19),0))+(CHOOSE(AL$7,'1. General Inputs'!$J$15,'1. General Inputs'!$L$15,'1. General Inputs'!$N$15)/12)*CHOOSE(AL$7,'2. Protocols'!$K11,'2. Protocols'!$L11,'2. Protocols'!$M11)+'3. ARV Substitutions'!AP37,0)</f>
        <v>#VALUE!</v>
      </c>
      <c r="AM12" s="135" t="e">
        <f>MAX(AL12*(1+'1. General Inputs'!$AW$23+HLOOKUP(AM$7,'1. General Inputs'!$AW$17:$AY$19,ROWS('1. General Inputs'!$AU$17:$AU$19),0))+(CHOOSE(AM$7,'1. General Inputs'!$J$15,'1. General Inputs'!$L$15,'1. General Inputs'!$N$15)/12)*CHOOSE(AM$7,'2. Protocols'!$K11,'2. Protocols'!$L11,'2. Protocols'!$M11)+'3. ARV Substitutions'!AQ37,0)</f>
        <v>#VALUE!</v>
      </c>
      <c r="AN12" s="135" t="e">
        <f>MAX(AM12*(1+'1. General Inputs'!$AW$23+HLOOKUP(AN$7,'1. General Inputs'!$AW$17:$AY$19,ROWS('1. General Inputs'!$AU$17:$AU$19),0))+(CHOOSE(AN$7,'1. General Inputs'!$J$15,'1. General Inputs'!$L$15,'1. General Inputs'!$N$15)/12)*CHOOSE(AN$7,'2. Protocols'!$K11,'2. Protocols'!$L11,'2. Protocols'!$M11)+'3. ARV Substitutions'!AR37,0)</f>
        <v>#VALUE!</v>
      </c>
      <c r="AO12" s="135" t="e">
        <f>MAX(AN12*(1+'1. General Inputs'!$AW$23+HLOOKUP(AO$7,'1. General Inputs'!$AW$17:$AY$19,ROWS('1. General Inputs'!$AU$17:$AU$19),0))+(CHOOSE(AO$7,'1. General Inputs'!$J$15,'1. General Inputs'!$L$15,'1. General Inputs'!$N$15)/12)*CHOOSE(AO$7,'2. Protocols'!$K11,'2. Protocols'!$L11,'2. Protocols'!$M11)+'3. ARV Substitutions'!AS37,0)</f>
        <v>#VALUE!</v>
      </c>
      <c r="AP12" s="135" t="e">
        <f>MAX(AO12*(1+'1. General Inputs'!$AW$23+HLOOKUP(AP$7,'1. General Inputs'!$AW$17:$AY$19,ROWS('1. General Inputs'!$AU$17:$AU$19),0))+(CHOOSE(AP$7,'1. General Inputs'!$J$15,'1. General Inputs'!$L$15,'1. General Inputs'!$N$15)/12)*CHOOSE(AP$7,'2. Protocols'!$K11,'2. Protocols'!$L11,'2. Protocols'!$M11)+'3. ARV Substitutions'!AT37,0)</f>
        <v>#VALUE!</v>
      </c>
      <c r="AQ12" s="135" t="e">
        <f>MAX(AP12*(1+'1. General Inputs'!$AW$23+HLOOKUP(AQ$7,'1. General Inputs'!$AW$17:$AY$19,ROWS('1. General Inputs'!$AU$17:$AU$19),0))+(CHOOSE(AQ$7,'1. General Inputs'!$J$15,'1. General Inputs'!$L$15,'1. General Inputs'!$N$15)/12)*CHOOSE(AQ$7,'2. Protocols'!$K11,'2. Protocols'!$L11,'2. Protocols'!$M11)+'3. ARV Substitutions'!AU37,0)</f>
        <v>#VALUE!</v>
      </c>
      <c r="CA12" s="105" t="e">
        <f t="shared" si="20"/>
        <v>#VALUE!</v>
      </c>
      <c r="CB12" s="105" t="e">
        <f t="shared" si="21"/>
        <v>#VALUE!</v>
      </c>
      <c r="CC12" s="105" t="e">
        <f t="shared" si="22"/>
        <v>#VALUE!</v>
      </c>
      <c r="CD12" s="105" t="e">
        <f t="shared" si="23"/>
        <v>#VALUE!</v>
      </c>
      <c r="CE12" s="105" t="e">
        <f t="shared" si="24"/>
        <v>#VALUE!</v>
      </c>
      <c r="CF12" s="105" t="e">
        <f t="shared" si="25"/>
        <v>#VALUE!</v>
      </c>
      <c r="CG12" s="105" t="e">
        <f t="shared" si="26"/>
        <v>#VALUE!</v>
      </c>
      <c r="CH12" s="105" t="e">
        <f t="shared" si="27"/>
        <v>#VALUE!</v>
      </c>
      <c r="CI12" s="105" t="e">
        <f t="shared" si="28"/>
        <v>#VALUE!</v>
      </c>
      <c r="CJ12" s="105" t="e">
        <f t="shared" si="29"/>
        <v>#VALUE!</v>
      </c>
      <c r="CK12" s="105" t="e">
        <f t="shared" si="30"/>
        <v>#VALUE!</v>
      </c>
      <c r="CL12" s="105" t="e">
        <f t="shared" si="31"/>
        <v>#VALUE!</v>
      </c>
      <c r="CM12" s="105" t="e">
        <f t="shared" si="32"/>
        <v>#VALUE!</v>
      </c>
      <c r="CN12" s="105" t="e">
        <f t="shared" si="33"/>
        <v>#VALUE!</v>
      </c>
      <c r="CO12" s="105" t="e">
        <f t="shared" si="34"/>
        <v>#VALUE!</v>
      </c>
      <c r="CP12" s="105" t="e">
        <f t="shared" si="35"/>
        <v>#VALUE!</v>
      </c>
      <c r="CQ12" s="105" t="e">
        <f t="shared" si="36"/>
        <v>#VALUE!</v>
      </c>
      <c r="CR12" s="105" t="e">
        <f t="shared" si="37"/>
        <v>#VALUE!</v>
      </c>
      <c r="CS12" s="105" t="e">
        <f t="shared" si="38"/>
        <v>#VALUE!</v>
      </c>
      <c r="CT12" s="105" t="e">
        <f t="shared" si="39"/>
        <v>#VALUE!</v>
      </c>
      <c r="CU12" s="105" t="e">
        <f t="shared" si="40"/>
        <v>#VALUE!</v>
      </c>
      <c r="CV12" s="105" t="e">
        <f t="shared" si="41"/>
        <v>#VALUE!</v>
      </c>
      <c r="CW12" s="105" t="e">
        <f t="shared" si="42"/>
        <v>#VALUE!</v>
      </c>
      <c r="CX12" s="105" t="e">
        <f t="shared" si="43"/>
        <v>#VALUE!</v>
      </c>
      <c r="CY12" s="105" t="e">
        <f t="shared" si="44"/>
        <v>#VALUE!</v>
      </c>
      <c r="CZ12" s="105" t="e">
        <f t="shared" si="45"/>
        <v>#VALUE!</v>
      </c>
      <c r="DA12" s="105" t="e">
        <f t="shared" si="46"/>
        <v>#VALUE!</v>
      </c>
      <c r="DB12" s="105" t="e">
        <f t="shared" si="47"/>
        <v>#VALUE!</v>
      </c>
      <c r="DC12" s="105" t="e">
        <f t="shared" si="48"/>
        <v>#VALUE!</v>
      </c>
      <c r="DD12" s="105" t="e">
        <f t="shared" si="49"/>
        <v>#VALUE!</v>
      </c>
      <c r="DE12" s="105" t="e">
        <f t="shared" si="50"/>
        <v>#VALUE!</v>
      </c>
      <c r="DF12" s="105" t="e">
        <f t="shared" si="51"/>
        <v>#VALUE!</v>
      </c>
      <c r="DG12" s="105" t="e">
        <f t="shared" si="52"/>
        <v>#VALUE!</v>
      </c>
      <c r="DH12" s="105" t="e">
        <f t="shared" si="53"/>
        <v>#VALUE!</v>
      </c>
      <c r="DI12" s="105" t="e">
        <f t="shared" si="54"/>
        <v>#VALUE!</v>
      </c>
      <c r="DJ12" s="105" t="e">
        <f t="shared" si="55"/>
        <v>#VALUE!</v>
      </c>
      <c r="DL12" s="39" t="str">
        <f>CONCATENATE('2. Protocols'!C11, '2. Protocols'!D11, '2. Protocols'!E11)</f>
        <v>+</v>
      </c>
      <c r="DM12" s="39" t="str">
        <f>CONCATENATE('2. Protocols'!C11, '2. Protocols'!D11, '2. Protocols'!E11, '2. Protocols'!F11, '2. Protocols'!G11,)</f>
        <v>++</v>
      </c>
      <c r="DO12" s="45">
        <f>IF(AND(OR(ISBLANK(DO$9),DO$9=0)=FALSE,OR(DO$9='2. Protocols'!$C11,DO$9='2. Protocols'!$E11,DO$9='2. Protocols'!$G11)),1,0)*'4. Formulations'!$I11</f>
        <v>0</v>
      </c>
      <c r="DP12" s="45">
        <f>IF(AND(OR(ISBLANK(DP$9),DP$9=0)=FALSE,OR(DP$9='2. Protocols'!$C11,DP$9='2. Protocols'!$E11,DP$9='2. Protocols'!$G11)),1,0)*'4. Formulations'!$I11</f>
        <v>0</v>
      </c>
      <c r="DQ12" s="45">
        <f>IF(AND(OR(ISBLANK(DQ$9),DQ$9=0)=FALSE,OR(DQ$9='2. Protocols'!$C11,DQ$9='2. Protocols'!$E11,DQ$9='2. Protocols'!$G11)),1,0)*'4. Formulations'!$I11</f>
        <v>0</v>
      </c>
      <c r="DR12" s="45">
        <f>IF(AND(OR(ISBLANK(DR$9),DR$9=0)=FALSE,OR(DR$9='2. Protocols'!$C11,DR$9='2. Protocols'!$E11,DR$9='2. Protocols'!$G11)),1,0)*'4. Formulations'!$I11</f>
        <v>0</v>
      </c>
      <c r="DS12" s="45">
        <f>IF(AND(OR(ISBLANK(DS$9),DS$9=0)=FALSE,OR(DS$9='2. Protocols'!$C11,DS$9='2. Protocols'!$E11,DS$9='2. Protocols'!$G11)),1,0)*'4. Formulations'!$I11</f>
        <v>0</v>
      </c>
      <c r="DT12" s="45">
        <f>IF(AND(OR(ISBLANK(DT$9),DT$9=0)=FALSE,OR(DT$9='2. Protocols'!$C11,DT$9='2. Protocols'!$E11,DT$9='2. Protocols'!$G11)),1,0)*'4. Formulations'!$I11</f>
        <v>0</v>
      </c>
      <c r="DU12" s="45">
        <f>IF(AND(OR(ISBLANK(DU$9),DU$9=0)=FALSE,OR(DU$9='2. Protocols'!$C11,DU$9='2. Protocols'!$E11,DU$9='2. Protocols'!$G11)),1,0)*'4. Formulations'!$I11</f>
        <v>0</v>
      </c>
      <c r="DV12" s="45">
        <f>IF(AND(OR(ISBLANK(DV$9),DV$9=0)=FALSE,OR(DV$9='2. Protocols'!$C11,DV$9='2. Protocols'!$E11,DV$9='2. Protocols'!$G11)),1,0)*'4. Formulations'!$I11</f>
        <v>0</v>
      </c>
      <c r="DW12" s="45">
        <f>IF(AND(OR(ISBLANK(DW$9),DW$9=0)=FALSE,OR(DW$9='2. Protocols'!$C11,DW$9='2. Protocols'!$E11,DW$9='2. Protocols'!$G11)),1,0)*'4. Formulations'!$I11</f>
        <v>0</v>
      </c>
      <c r="DX12" s="45">
        <f>IF(AND(OR(ISBLANK(DX$9),DX$9=0)=FALSE,OR(DX$9='2. Protocols'!$C11,DX$9='2. Protocols'!$E11,DX$9='2. Protocols'!$G11)),1,0)*'4. Formulations'!$I11</f>
        <v>0</v>
      </c>
      <c r="DY12" s="45">
        <f>IF(AND(OR(ISBLANK(DY$9),DY$9=0)=FALSE,OR(DY$9='2. Protocols'!$C11,DY$9='2. Protocols'!$E11,DY$9='2. Protocols'!$G11)),1,0)*'4. Formulations'!$I11</f>
        <v>0</v>
      </c>
      <c r="DZ12" s="45">
        <f>IF(AND(OR(ISBLANK(DZ$9),DZ$9=0)=FALSE,OR(DZ$9='2. Protocols'!$C11,DZ$9='2. Protocols'!$E11,DZ$9='2. Protocols'!$G11)),1,0)*'4. Formulations'!$I11</f>
        <v>0</v>
      </c>
      <c r="EA12" s="45">
        <f>IF(AND(OR(ISBLANK(EA$9),EA$9=0)=FALSE,OR(EA$9='2. Protocols'!$C11,EA$9='2. Protocols'!$E11,EA$9='2. Protocols'!$G11)),1,0)*'4. Formulations'!$I11</f>
        <v>0</v>
      </c>
      <c r="EB12" s="45">
        <f>IF(AND(OR(ISBLANK(EB$9),EB$9=0)=FALSE,OR(EB$9='2. Protocols'!$C11,EB$9='2. Protocols'!$E11,EB$9='2. Protocols'!$G11)),1,0)*'4. Formulations'!$I11</f>
        <v>0</v>
      </c>
      <c r="EC12" s="45">
        <f>IF(AND(OR(ISBLANK(EC$9),EC$9=0)=FALSE,OR(EC$9='2. Protocols'!$C11,EC$9='2. Protocols'!$E11,EC$9='2. Protocols'!$G11)),1,0)*'4. Formulations'!$I11</f>
        <v>0</v>
      </c>
      <c r="EE12" s="45">
        <f>IF(AND(OR(ISBLANK(EE$9),EE$9=0)=FALSE,EE$9=$DL12),1,0)*'4. Formulations'!$J11</f>
        <v>0</v>
      </c>
      <c r="EF12" s="45">
        <f>IF(AND(OR(ISBLANK(EF$9),EF$9=0)=FALSE,EF$9=$DL12),1,0)*'4. Formulations'!$J11</f>
        <v>0</v>
      </c>
      <c r="EG12" s="45">
        <f>IF(AND(OR(ISBLANK(EG$9),EG$9=0)=FALSE,EG$9=$DL12),1,0)*'4. Formulations'!$J11</f>
        <v>0</v>
      </c>
      <c r="EH12" s="45">
        <f>IF(AND(OR(ISBLANK(EH$9),EH$9=0)=FALSE,EH$9=$DL12),1,0)*'4. Formulations'!$J11</f>
        <v>0</v>
      </c>
      <c r="EI12" s="45">
        <f>IF(AND(OR(ISBLANK(EI$9),EI$9=0)=FALSE,EI$9=$DL12),1,0)*'4. Formulations'!$J11</f>
        <v>0</v>
      </c>
      <c r="EJ12" s="45">
        <f>IF(AND(OR(ISBLANK(EJ$9),EJ$9=0)=FALSE,EJ$9=$DL12),1,0)*'4. Formulations'!$J11</f>
        <v>0</v>
      </c>
      <c r="EK12" s="45">
        <f>IF(AND(OR(ISBLANK(EK$9),EK$9=0)=FALSE,EK$9=$DL12),1,0)*'4. Formulations'!$J11</f>
        <v>0</v>
      </c>
      <c r="EL12" s="45">
        <f>IF(AND(OR(ISBLANK(EL$9),EL$9=0)=FALSE,EL$9=$DL12),1,0)*'4. Formulations'!$J11</f>
        <v>0</v>
      </c>
      <c r="EM12" s="45">
        <f>IF(AND(OR(ISBLANK(EM$9),EM$9=0)=FALSE,EM$9=$DL12),1,0)*'4. Formulations'!$J11</f>
        <v>0</v>
      </c>
      <c r="EN12" s="45">
        <f>IF(AND(OR(ISBLANK(EN$9),EN$9=0)=FALSE,EN$9=$DL12),1,0)*'4. Formulations'!$J11</f>
        <v>0</v>
      </c>
      <c r="EO12" s="45">
        <f>IF(AND(OR(ISBLANK(EO$9),EO$9=0)=FALSE,EO$9=$DL12),1,0)*'4. Formulations'!$J11</f>
        <v>0</v>
      </c>
      <c r="EP12" s="45">
        <f>IF(AND(OR(ISBLANK(EP$9),EP$9=0)=FALSE,EP$9=$DL12),1,0)*'4. Formulations'!$J11</f>
        <v>0</v>
      </c>
      <c r="EQ12" s="45">
        <f>IF(AND(OR(ISBLANK(EQ$9),EQ$9=0)=FALSE,EQ$9=$DL12),1,0)*'4. Formulations'!$J11</f>
        <v>0</v>
      </c>
      <c r="ER12" s="45">
        <f>IF(AND(OR(ISBLANK(ER$9),ER$9=0)=FALSE,ER$9=$DL12),1,0)*'4. Formulations'!$J11</f>
        <v>0</v>
      </c>
      <c r="ES12" s="45">
        <f>IF(AND(OR(ISBLANK(ES$9),ES$9=0)=FALSE,ES$9=$DL12),1,0)*'4. Formulations'!$J11</f>
        <v>0</v>
      </c>
      <c r="EU12" s="45">
        <f>IF(AND(OR(ISBLANK(EU$9),EU$9=0)=FALSE,SUM($EE12:$ES12)&gt;0,EU$9='2. Protocols'!$G11),1,0)*'4. Formulations'!$J11</f>
        <v>0</v>
      </c>
      <c r="EV12" s="45">
        <f>IF(AND(OR(ISBLANK(EV$9),EV$9=0)=FALSE,SUM($EE12:$ES12)&gt;0,EV$9='2. Protocols'!$G11),1,0)*'4. Formulations'!$J11</f>
        <v>0</v>
      </c>
      <c r="EW12" s="45">
        <f>IF(AND(OR(ISBLANK(EW$9),EW$9=0)=FALSE,SUM($EE12:$ES12)&gt;0,EW$9='2. Protocols'!$G11),1,0)*'4. Formulations'!$J11</f>
        <v>0</v>
      </c>
      <c r="EX12" s="45">
        <f>IF(AND(OR(ISBLANK(EX$9),EX$9=0)=FALSE,SUM($EE12:$ES12)&gt;0,EX$9='2. Protocols'!$G11),1,0)*'4. Formulations'!$J11</f>
        <v>0</v>
      </c>
      <c r="EY12" s="45">
        <f>IF(AND(OR(ISBLANK(EY$9),EY$9=0)=FALSE,SUM($EE12:$ES12)&gt;0,EY$9='2. Protocols'!$G11),1,0)*'4. Formulations'!$J11</f>
        <v>0</v>
      </c>
      <c r="EZ12" s="45">
        <f>IF(AND(OR(ISBLANK(EZ$9),EZ$9=0)=FALSE,SUM($EE12:$ES12)&gt;0,EZ$9='2. Protocols'!$G11),1,0)*'4. Formulations'!$J11</f>
        <v>0</v>
      </c>
      <c r="FA12" s="45">
        <f>IF(AND(OR(ISBLANK(FA$9),FA$9=0)=FALSE,SUM($EE12:$ES12)&gt;0,FA$9='2. Protocols'!$G11),1,0)*'4. Formulations'!$J11</f>
        <v>0</v>
      </c>
      <c r="FB12" s="45">
        <f>IF(AND(OR(ISBLANK(FB$9),FB$9=0)=FALSE,SUM($EE12:$ES12)&gt;0,FB$9='2. Protocols'!$G11),1,0)*'4. Formulations'!$J11</f>
        <v>0</v>
      </c>
      <c r="FC12" s="45">
        <f>IF(AND(OR(ISBLANK(FC$9),FC$9=0)=FALSE,SUM($EE12:$ES12)&gt;0,FC$9='2. Protocols'!$G11),1,0)*'4. Formulations'!$J11</f>
        <v>0</v>
      </c>
      <c r="FD12" s="45">
        <f>IF(AND(OR(ISBLANK(FD$9),FD$9=0)=FALSE,SUM($EE12:$ES12)&gt;0,FD$9='2. Protocols'!$G11),1,0)*'4. Formulations'!$J11</f>
        <v>0</v>
      </c>
      <c r="FE12" s="45">
        <f>IF(AND(OR(ISBLANK(FE$9),FE$9=0)=FALSE,SUM($EE12:$ES12)&gt;0,FE$9='2. Protocols'!$G11),1,0)*'4. Formulations'!$J11</f>
        <v>0</v>
      </c>
      <c r="FF12" s="45">
        <f>IF(AND(OR(ISBLANK(FF$9),FF$9=0)=FALSE,SUM($EE12:$ES12)&gt;0,FF$9='2. Protocols'!$G11),1,0)*'4. Formulations'!$J11</f>
        <v>0</v>
      </c>
      <c r="FG12" s="45">
        <f>IF(AND(OR(ISBLANK(FG$9),FG$9=0)=FALSE,SUM($EE12:$ES12)&gt;0,FG$9='2. Protocols'!$G11),1,0)*'4. Formulations'!$J11</f>
        <v>0</v>
      </c>
      <c r="FH12" s="45">
        <f>IF(AND(OR(ISBLANK(FH$9),FH$9=0)=FALSE,SUM($EE12:$ES12)&gt;0,FH$9='2. Protocols'!$G11),1,0)*'4. Formulations'!$J11</f>
        <v>0</v>
      </c>
      <c r="FI12" s="45">
        <f>IF(AND(OR(ISBLANK(FI$9),FI$9=0)=FALSE,SUM($EE12:$ES12)&gt;0,FI$9='2. Protocols'!$G11),1,0)*'4. Formulations'!$J11</f>
        <v>0</v>
      </c>
      <c r="FK12" s="45">
        <f>IF(AND(OR(ISBLANK(EU$9),EU$9=0)=FALSE,FK$9=$DM12),1,0)*'4. Formulations'!$K11</f>
        <v>0</v>
      </c>
      <c r="FL12" s="45">
        <f>IF(AND(OR(ISBLANK(EV$9),EV$9=0)=FALSE,FL$9=$DM12),1,0)*'4. Formulations'!$K11</f>
        <v>0</v>
      </c>
      <c r="FM12" s="45">
        <f>IF(AND(OR(ISBLANK(EW$9),EW$9=0)=FALSE,FM$9=$DM12),1,0)*'4. Formulations'!$K11</f>
        <v>0</v>
      </c>
      <c r="FN12" s="45">
        <f>IF(AND(OR(ISBLANK(EX$9),EX$9=0)=FALSE,FN$9=$DM12),1,0)*'4. Formulations'!$K11</f>
        <v>0</v>
      </c>
      <c r="FO12" s="45">
        <f>IF(AND(OR(ISBLANK(EY$9),EY$9=0)=FALSE,FO$9=$DM12),1,0)*'4. Formulations'!$K11</f>
        <v>0</v>
      </c>
      <c r="FP12" s="45">
        <f>IF(AND(OR(ISBLANK(EZ$9),EZ$9=0)=FALSE,FP$9=$DM12),1,0)*'4. Formulations'!$K11</f>
        <v>0</v>
      </c>
      <c r="FQ12" s="45">
        <f>IF(AND(OR(ISBLANK(FA$9),FA$9=0)=FALSE,FQ$9=$DM12),1,0)*'4. Formulations'!$K11</f>
        <v>0</v>
      </c>
      <c r="FR12" s="45">
        <f>IF(AND(OR(ISBLANK(FB$9),FB$9=0)=FALSE,FR$9=$DM12),1,0)*'4. Formulations'!$K11</f>
        <v>0</v>
      </c>
      <c r="FS12" s="45">
        <f>IF(AND(OR(ISBLANK(FC$9),FC$9=0)=FALSE,FS$9=$DM12),1,0)*'4. Formulations'!$K11</f>
        <v>0</v>
      </c>
      <c r="FT12" s="45">
        <f>IF(AND(OR(ISBLANK(FD$9),FD$9=0)=FALSE,FT$9=$DM12),1,0)*'4. Formulations'!$K11</f>
        <v>0</v>
      </c>
      <c r="FU12" s="45">
        <f>IF(AND(OR(ISBLANK(FE$9),FE$9=0)=FALSE,FU$9=$DM12),1,0)*'4. Formulations'!$K11</f>
        <v>0</v>
      </c>
      <c r="FV12" s="45">
        <f>IF(AND(OR(ISBLANK(FF$9),FF$9=0)=FALSE,FV$9=$DM12),1,0)*'4. Formulations'!$K11</f>
        <v>0</v>
      </c>
      <c r="FW12" s="45">
        <f>IF(AND(OR(ISBLANK(FG$9),FG$9=0)=FALSE,FW$9=$DM12),1,0)*'4. Formulations'!$K11</f>
        <v>0</v>
      </c>
      <c r="FX12" s="45">
        <f>IF(AND(OR(ISBLANK(FH$9),FH$9=0)=FALSE,FX$9=$DM12),1,0)*'4. Formulations'!$K11</f>
        <v>0</v>
      </c>
      <c r="FY12" s="45">
        <f>IF(AND(OR(ISBLANK(FI$9),FI$9=0)=FALSE,FY$9=$DM12),1,0)*'4. Formulations'!$K11</f>
        <v>0</v>
      </c>
      <c r="GA12" s="45">
        <f>IF(AND(OR(ISBLANK(GA$9),GA$9=0)=FALSE,OR(GA$9='2. Protocols'!$C11,GA$9='2. Protocols'!$E11,GA$9='2. Protocols'!$G11)),1,0)*'4. Formulations'!$L11</f>
        <v>0</v>
      </c>
      <c r="GB12" s="45">
        <f>IF(AND(OR(ISBLANK(GB$9),GB$9=0)=FALSE,OR(GB$9='2. Protocols'!$C11,GB$9='2. Protocols'!$E11,GB$9='2. Protocols'!$G11)),1,0)*'4. Formulations'!$L11</f>
        <v>0</v>
      </c>
      <c r="GC12" s="45">
        <f>IF(AND(OR(ISBLANK(GC$9),GC$9=0)=FALSE,OR(GC$9='2. Protocols'!$C11,GC$9='2. Protocols'!$E11,GC$9='2. Protocols'!$G11)),1,0)*'4. Formulations'!$L11</f>
        <v>0</v>
      </c>
      <c r="GD12" s="45">
        <f>IF(AND(OR(ISBLANK(GD$9),GD$9=0)=FALSE,OR(GD$9='2. Protocols'!$C11,GD$9='2. Protocols'!$E11,GD$9='2. Protocols'!$G11)),1,0)*'4. Formulations'!$L11</f>
        <v>0</v>
      </c>
      <c r="GE12" s="45">
        <f>IF(AND(OR(ISBLANK(GE$9),GE$9=0)=FALSE,OR(GE$9='2. Protocols'!$C11,GE$9='2. Protocols'!$E11,GE$9='2. Protocols'!$G11)),1,0)*'4. Formulations'!$L11</f>
        <v>0</v>
      </c>
      <c r="GF12" s="45">
        <f>IF(AND(OR(ISBLANK(GF$9),GF$9=0)=FALSE,OR(GF$9='2. Protocols'!$C11,GF$9='2. Protocols'!$E11,GF$9='2. Protocols'!$G11)),1,0)*'4. Formulations'!$L11</f>
        <v>0</v>
      </c>
      <c r="GG12" s="45">
        <f>IF(AND(OR(ISBLANK(GG$9),GG$9=0)=FALSE,OR(GG$9='2. Protocols'!$C11,GG$9='2. Protocols'!$E11,GG$9='2. Protocols'!$G11)),1,0)*'4. Formulations'!$L11</f>
        <v>0</v>
      </c>
      <c r="GH12" s="45">
        <f>IF(AND(OR(ISBLANK(GH$9),GH$9=0)=FALSE,OR(GH$9='2. Protocols'!$C11,GH$9='2. Protocols'!$E11,GH$9='2. Protocols'!$G11)),1,0)*'4. Formulations'!$L11</f>
        <v>0</v>
      </c>
      <c r="GI12" s="45">
        <f>IF(AND(OR(ISBLANK(GI$9),GI$9=0)=FALSE,OR(GI$9='2. Protocols'!$C11,GI$9='2. Protocols'!$E11,GI$9='2. Protocols'!$G11)),1,0)*'4. Formulations'!$L11</f>
        <v>0</v>
      </c>
      <c r="GJ12" s="45">
        <f>IF(AND(OR(ISBLANK(GJ$9),GJ$9=0)=FALSE,OR(GJ$9='2. Protocols'!$C11,GJ$9='2. Protocols'!$E11,GJ$9='2. Protocols'!$G11)),1,0)*'4. Formulations'!$L11</f>
        <v>0</v>
      </c>
      <c r="GK12" s="45">
        <f>IF(AND(OR(ISBLANK(GK$9),GK$9=0)=FALSE,OR(GK$9='2. Protocols'!$C11,GK$9='2. Protocols'!$E11,GK$9='2. Protocols'!$G11)),1,0)*'4. Formulations'!$L11</f>
        <v>0</v>
      </c>
      <c r="GL12" s="45">
        <f>IF(AND(OR(ISBLANK(GL$9),GL$9=0)=FALSE,OR(GL$9='2. Protocols'!$C11,GL$9='2. Protocols'!$E11,GL$9='2. Protocols'!$G11)),1,0)*'4. Formulations'!$L11</f>
        <v>0</v>
      </c>
      <c r="GM12" s="45">
        <f>IF(AND(OR(ISBLANK(GM$9),GM$9=0)=FALSE,OR(GM$9='2. Protocols'!$C11,GM$9='2. Protocols'!$E11,GM$9='2. Protocols'!$G11)),1,0)*'4. Formulations'!$L11</f>
        <v>0</v>
      </c>
      <c r="GN12" s="45">
        <f>IF(AND(OR(ISBLANK(GN$9),GN$9=0)=FALSE,OR(GN$9='2. Protocols'!$C11,GN$9='2. Protocols'!$E11,GN$9='2. Protocols'!$G11)),1,0)*'4. Formulations'!$L11</f>
        <v>0</v>
      </c>
      <c r="GO12" s="45">
        <f>IF(AND(OR(ISBLANK(GO$9),GO$9=0)=FALSE,OR(GO$9='2. Protocols'!$C11,GO$9='2. Protocols'!$E11,GO$9='2. Protocols'!$G11)),1,0)*'4. Formulations'!$L11</f>
        <v>0</v>
      </c>
      <c r="GQ12" s="45">
        <f>IF(AND(OR(ISBLANK(GQ$9),GQ$9=0)=FALSE,GQ$9=$DL12),1,0)*'4. Formulations'!$M11</f>
        <v>0</v>
      </c>
      <c r="GR12" s="45">
        <f>IF(AND(OR(ISBLANK(GR$9),GR$9=0)=FALSE,GR$9=$DL12),1,0)*'4. Formulations'!$M11</f>
        <v>0</v>
      </c>
      <c r="GS12" s="45">
        <f>IF(AND(OR(ISBLANK(GS$9),GS$9=0)=FALSE,GS$9=$DL12),1,0)*'4. Formulations'!$M11</f>
        <v>0</v>
      </c>
      <c r="GT12" s="45">
        <f>IF(AND(OR(ISBLANK(GT$9),GT$9=0)=FALSE,GT$9=$DL12),1,0)*'4. Formulations'!$M11</f>
        <v>0</v>
      </c>
      <c r="GU12" s="45">
        <f>IF(AND(OR(ISBLANK(GU$9),GU$9=0)=FALSE,GU$9=$DL12),1,0)*'4. Formulations'!$M11</f>
        <v>0</v>
      </c>
      <c r="GV12" s="45">
        <f>IF(AND(OR(ISBLANK(GV$9),GV$9=0)=FALSE,GV$9=$DL12),1,0)*'4. Formulations'!$M11</f>
        <v>0</v>
      </c>
      <c r="GW12" s="45">
        <f>IF(AND(OR(ISBLANK(GW$9),GW$9=0)=FALSE,GW$9=$DL12),1,0)*'4. Formulations'!$M11</f>
        <v>0</v>
      </c>
      <c r="GX12" s="45">
        <f>IF(AND(OR(ISBLANK(GX$9),GX$9=0)=FALSE,GX$9=$DL12),1,0)*'4. Formulations'!$M11</f>
        <v>0</v>
      </c>
      <c r="GY12" s="45">
        <f>IF(AND(OR(ISBLANK(GY$9),GY$9=0)=FALSE,GY$9=$DL12),1,0)*'4. Formulations'!$M11</f>
        <v>0</v>
      </c>
      <c r="GZ12" s="45">
        <f>IF(AND(OR(ISBLANK(GZ$9),GZ$9=0)=FALSE,GZ$9=$DL12),1,0)*'4. Formulations'!$M11</f>
        <v>0</v>
      </c>
      <c r="HA12" s="45">
        <f>IF(AND(OR(ISBLANK(HA$9),HA$9=0)=FALSE,HA$9=$DL12),1,0)*'4. Formulations'!$M11</f>
        <v>0</v>
      </c>
      <c r="HB12" s="45">
        <f>IF(AND(OR(ISBLANK(HB$9),HB$9=0)=FALSE,HB$9=$DL12),1,0)*'4. Formulations'!$M11</f>
        <v>0</v>
      </c>
      <c r="HC12" s="45">
        <f>IF(AND(OR(ISBLANK(HC$9),HC$9=0)=FALSE,HC$9=$DL12),1,0)*'4. Formulations'!$M11</f>
        <v>0</v>
      </c>
      <c r="HD12" s="45">
        <f>IF(AND(OR(ISBLANK(HD$9),HD$9=0)=FALSE,HD$9=$DL12),1,0)*'4. Formulations'!$M11</f>
        <v>0</v>
      </c>
      <c r="HE12" s="45">
        <f>IF(AND(OR(ISBLANK(HE$9),HE$9=0)=FALSE,HE$9=$DL12),1,0)*'4. Formulations'!$M11</f>
        <v>0</v>
      </c>
      <c r="HG12" s="45">
        <f>IF(AND(OR(ISBLANK(HG$9),HG$9=0)=FALSE,SUM($GQ12:$HE12)&gt;0,HG$9='2. Protocols'!$G11),1,0)*'4. Formulations'!$M11</f>
        <v>0</v>
      </c>
      <c r="HH12" s="45">
        <f>IF(AND(OR(ISBLANK(HH$9),HH$9=0)=FALSE,SUM($GQ12:$HE12)&gt;0,HH$9='2. Protocols'!$G11),1,0)*'4. Formulations'!$M11</f>
        <v>0</v>
      </c>
      <c r="HI12" s="45">
        <f>IF(AND(OR(ISBLANK(HI$9),HI$9=0)=FALSE,SUM($GQ12:$HE12)&gt;0,HI$9='2. Protocols'!$G11),1,0)*'4. Formulations'!$M11</f>
        <v>0</v>
      </c>
      <c r="HJ12" s="45">
        <f>IF(AND(OR(ISBLANK(HJ$9),HJ$9=0)=FALSE,SUM($GQ12:$HE12)&gt;0,HJ$9='2. Protocols'!$G11),1,0)*'4. Formulations'!$M11</f>
        <v>0</v>
      </c>
      <c r="HK12" s="45">
        <f>IF(AND(OR(ISBLANK(HK$9),HK$9=0)=FALSE,SUM($GQ12:$HE12)&gt;0,HK$9='2. Protocols'!$G11),1,0)*'4. Formulations'!$M11</f>
        <v>0</v>
      </c>
      <c r="HL12" s="45">
        <f>IF(AND(OR(ISBLANK(HL$9),HL$9=0)=FALSE,SUM($GQ12:$HE12)&gt;0,HL$9='2. Protocols'!$G11),1,0)*'4. Formulations'!$M11</f>
        <v>0</v>
      </c>
      <c r="HM12" s="45">
        <f>IF(AND(OR(ISBLANK(HM$9),HM$9=0)=FALSE,SUM($GQ12:$HE12)&gt;0,HM$9='2. Protocols'!$G11),1,0)*'4. Formulations'!$M11</f>
        <v>0</v>
      </c>
      <c r="HN12" s="45">
        <f>IF(AND(OR(ISBLANK(HN$9),HN$9=0)=FALSE,SUM($GQ12:$HE12)&gt;0,HN$9='2. Protocols'!$G11),1,0)*'4. Formulations'!$M11</f>
        <v>0</v>
      </c>
      <c r="HO12" s="45">
        <f>IF(AND(OR(ISBLANK(HO$9),HO$9=0)=FALSE,SUM($GQ12:$HE12)&gt;0,HO$9='2. Protocols'!$G11),1,0)*'4. Formulations'!$M11</f>
        <v>0</v>
      </c>
      <c r="HP12" s="45">
        <f>IF(AND(OR(ISBLANK(HP$9),HP$9=0)=FALSE,SUM($GQ12:$HE12)&gt;0,HP$9='2. Protocols'!$G11),1,0)*'4. Formulations'!$M11</f>
        <v>0</v>
      </c>
      <c r="HQ12" s="45">
        <f>IF(AND(OR(ISBLANK(HQ$9),HQ$9=0)=FALSE,SUM($GQ12:$HE12)&gt;0,HQ$9='2. Protocols'!$G11),1,0)*'4. Formulations'!$M11</f>
        <v>0</v>
      </c>
      <c r="HR12" s="45">
        <f>IF(AND(OR(ISBLANK(HR$9),HR$9=0)=FALSE,SUM($GQ12:$HE12)&gt;0,HR$9='2. Protocols'!$G11),1,0)*'4. Formulations'!$M11</f>
        <v>0</v>
      </c>
      <c r="HS12" s="45">
        <f>IF(AND(OR(ISBLANK(HS$9),HS$9=0)=FALSE,SUM($GQ12:$HE12)&gt;0,HS$9='2. Protocols'!$G11),1,0)*'4. Formulations'!$M11</f>
        <v>0</v>
      </c>
      <c r="HT12" s="45">
        <f>IF(AND(OR(ISBLANK(HT$9),HT$9=0)=FALSE,SUM($GQ12:$HE12)&gt;0,HT$9='2. Protocols'!$G11),1,0)*'4. Formulations'!$M11</f>
        <v>0</v>
      </c>
      <c r="HU12" s="45">
        <f>IF(AND(OR(ISBLANK(HU$9),HU$9=0)=FALSE,SUM($GQ12:$HE12)&gt;0,HU$9='2. Protocols'!$G11),1,0)*'4. Formulations'!$M11</f>
        <v>0</v>
      </c>
      <c r="HW12" s="45">
        <f>IF(AND(OR(ISBLANK(HW$9),HW$9=0)=FALSE,HW$9=$DM12),1,0)*'4. Formulations'!$N11</f>
        <v>0</v>
      </c>
      <c r="HX12" s="45">
        <f>IF(AND(OR(ISBLANK(HX$9),HX$9=0)=FALSE,HX$9=$DM12),1,0)*'4. Formulations'!$N11</f>
        <v>0</v>
      </c>
      <c r="HY12" s="45">
        <f>IF(AND(OR(ISBLANK(HY$9),HY$9=0)=FALSE,HY$9=$DM12),1,0)*'4. Formulations'!$N11</f>
        <v>0</v>
      </c>
      <c r="HZ12" s="45">
        <f>IF(AND(OR(ISBLANK(HZ$9),HZ$9=0)=FALSE,HZ$9=$DM12),1,0)*'4. Formulations'!$N11</f>
        <v>0</v>
      </c>
      <c r="IA12" s="45">
        <f>IF(AND(OR(ISBLANK(IA$9),IA$9=0)=FALSE,IA$9=$DM12),1,0)*'4. Formulations'!$N11</f>
        <v>0</v>
      </c>
      <c r="IB12" s="45">
        <f>IF(AND(OR(ISBLANK(IB$9),IB$9=0)=FALSE,IB$9=$DM12),1,0)*'4. Formulations'!$N11</f>
        <v>0</v>
      </c>
      <c r="IC12" s="45">
        <f>IF(AND(OR(ISBLANK(IC$9),IC$9=0)=FALSE,IC$9=$DM12),1,0)*'4. Formulations'!$N11</f>
        <v>0</v>
      </c>
      <c r="ID12" s="45">
        <f>IF(AND(OR(ISBLANK(ID$9),ID$9=0)=FALSE,ID$9=$DM12),1,0)*'4. Formulations'!$N11</f>
        <v>0</v>
      </c>
      <c r="IE12" s="45">
        <f>IF(AND(OR(ISBLANK(IE$9),IE$9=0)=FALSE,IE$9=$DM12),1,0)*'4. Formulations'!$N11</f>
        <v>0</v>
      </c>
      <c r="IF12" s="45">
        <f>IF(AND(OR(ISBLANK(IF$9),IF$9=0)=FALSE,IF$9=$DM12),1,0)*'4. Formulations'!$N11</f>
        <v>0</v>
      </c>
      <c r="IG12" s="45">
        <f>IF(AND(OR(ISBLANK(IG$9),IG$9=0)=FALSE,IG$9=$DM12),1,0)*'4. Formulations'!$N11</f>
        <v>0</v>
      </c>
      <c r="IH12" s="45">
        <f>IF(AND(OR(ISBLANK(IH$9),IH$9=0)=FALSE,IH$9=$DM12),1,0)*'4. Formulations'!$N11</f>
        <v>0</v>
      </c>
      <c r="II12" s="45">
        <f>IF(AND(OR(ISBLANK(II$9),II$9=0)=FALSE,II$9=$DM12),1,0)*'4. Formulations'!$N11</f>
        <v>0</v>
      </c>
      <c r="IJ12" s="45">
        <f>IF(AND(OR(ISBLANK(IJ$9),IJ$9=0)=FALSE,IJ$9=$DM12),1,0)*'4. Formulations'!$N11</f>
        <v>0</v>
      </c>
      <c r="IK12" s="45">
        <f>IF(AND(OR(ISBLANK(IK$9),IK$9=0)=FALSE,IK$9=$DM12),1,0)*'4. Formulations'!$N11</f>
        <v>0</v>
      </c>
      <c r="IM12" s="45">
        <f>IF(AND(OR(ISBLANK(IM$9),IM$9=0)=FALSE,OR(IM$9='2. Protocols'!$C11,IM$9='2. Protocols'!$E11,IM$9='2. Protocols'!$G11)),1,0)*'4. Formulations'!$O11</f>
        <v>0</v>
      </c>
      <c r="IN12" s="45">
        <f>IF(AND(OR(ISBLANK(IN$9),IN$9=0)=FALSE,OR(IN$9='2. Protocols'!$C11,IN$9='2. Protocols'!$E11,IN$9='2. Protocols'!$G11)),1,0)*'4. Formulations'!$O11</f>
        <v>0</v>
      </c>
      <c r="IO12" s="45">
        <f>IF(AND(OR(ISBLANK(IO$9),IO$9=0)=FALSE,OR(IO$9='2. Protocols'!$C11,IO$9='2. Protocols'!$E11,IO$9='2. Protocols'!$G11)),1,0)*'4. Formulations'!$O11</f>
        <v>0</v>
      </c>
      <c r="IP12" s="45">
        <f>IF(AND(OR(ISBLANK(IP$9),IP$9=0)=FALSE,OR(IP$9='2. Protocols'!$C11,IP$9='2. Protocols'!$E11,IP$9='2. Protocols'!$G11)),1,0)*'4. Formulations'!$O11</f>
        <v>0</v>
      </c>
      <c r="IQ12" s="45">
        <f>IF(AND(OR(ISBLANK(IQ$9),IQ$9=0)=FALSE,OR(IQ$9='2. Protocols'!$C11,IQ$9='2. Protocols'!$E11,IQ$9='2. Protocols'!$G11)),1,0)*'4. Formulations'!$O11</f>
        <v>0</v>
      </c>
      <c r="IR12" s="45">
        <f>IF(AND(OR(ISBLANK(IR$9),IR$9=0)=FALSE,OR(IR$9='2. Protocols'!$C11,IR$9='2. Protocols'!$E11,IR$9='2. Protocols'!$G11)),1,0)*'4. Formulations'!$O11</f>
        <v>0</v>
      </c>
      <c r="IS12" s="45">
        <f>IF(AND(OR(ISBLANK(IS$9),IS$9=0)=FALSE,OR(IS$9='2. Protocols'!$C11,IS$9='2. Protocols'!$E11,IS$9='2. Protocols'!$G11)),1,0)*'4. Formulations'!$O11</f>
        <v>0</v>
      </c>
      <c r="IT12" s="45">
        <f>IF(AND(OR(ISBLANK(IT$9),IT$9=0)=FALSE,OR(IT$9='2. Protocols'!$C11,IT$9='2. Protocols'!$E11,IT$9='2. Protocols'!$G11)),1,0)*'4. Formulations'!$O11</f>
        <v>0</v>
      </c>
      <c r="IU12" s="45">
        <f>IF(AND(OR(ISBLANK(IU$9),IU$9=0)=FALSE,OR(IU$9='2. Protocols'!$C11,IU$9='2. Protocols'!$E11,IU$9='2. Protocols'!$G11)),1,0)*'4. Formulations'!$O11</f>
        <v>0</v>
      </c>
      <c r="IV12" s="45">
        <f>IF(AND(OR(ISBLANK(IV$9),IV$9=0)=FALSE,OR(IV$9='2. Protocols'!$C11,IV$9='2. Protocols'!$E11,IV$9='2. Protocols'!$G11)),1,0)*'4. Formulations'!$O11</f>
        <v>0</v>
      </c>
      <c r="IW12" s="45">
        <f>IF(AND(OR(ISBLANK(IW$9),IW$9=0)=FALSE,OR(IW$9='2. Protocols'!$C11,IW$9='2. Protocols'!$E11,IW$9='2. Protocols'!$G11)),1,0)*'4. Formulations'!$O11</f>
        <v>0</v>
      </c>
      <c r="IX12" s="45">
        <f>IF(AND(OR(ISBLANK(IX$9),IX$9=0)=FALSE,OR(IX$9='2. Protocols'!$C11,IX$9='2. Protocols'!$E11,IX$9='2. Protocols'!$G11)),1,0)*'4. Formulations'!$O11</f>
        <v>0</v>
      </c>
      <c r="IY12" s="45">
        <f>IF(AND(OR(ISBLANK(IY$9),IY$9=0)=FALSE,OR(IY$9='2. Protocols'!$C11,IY$9='2. Protocols'!$E11,IY$9='2. Protocols'!$G11)),1,0)*'4. Formulations'!$O11</f>
        <v>0</v>
      </c>
      <c r="IZ12" s="45">
        <f>IF(AND(OR(ISBLANK(IZ$9),IZ$9=0)=FALSE,OR(IZ$9='2. Protocols'!$C11,IZ$9='2. Protocols'!$E11,IZ$9='2. Protocols'!$G11)),1,0)*'4. Formulations'!$O11</f>
        <v>0</v>
      </c>
      <c r="JA12" s="45">
        <f>IF(AND(OR(ISBLANK(JA$9),JA$9=0)=FALSE,OR(JA$9='2. Protocols'!$C11,JA$9='2. Protocols'!$E11,JA$9='2. Protocols'!$G11)),1,0)*'4. Formulations'!$O11</f>
        <v>0</v>
      </c>
      <c r="JC12" s="45">
        <f>IF(AND(OR(ISBLANK(JC$9),JC$9=0)=FALSE,JC$9=$DL12),1,0)*'4. Formulations'!$P11</f>
        <v>0</v>
      </c>
      <c r="JD12" s="45">
        <f>IF(AND(OR(ISBLANK(JD$9),JD$9=0)=FALSE,JD$9=$DL12),1,0)*'4. Formulations'!$P11</f>
        <v>0</v>
      </c>
      <c r="JE12" s="45">
        <f>IF(AND(OR(ISBLANK(JE$9),JE$9=0)=FALSE,JE$9=$DL12),1,0)*'4. Formulations'!$P11</f>
        <v>0</v>
      </c>
      <c r="JF12" s="45">
        <f>IF(AND(OR(ISBLANK(JF$9),JF$9=0)=FALSE,JF$9=$DL12),1,0)*'4. Formulations'!$P11</f>
        <v>0</v>
      </c>
      <c r="JG12" s="45">
        <f>IF(AND(OR(ISBLANK(JG$9),JG$9=0)=FALSE,JG$9=$DL12),1,0)*'4. Formulations'!$P11</f>
        <v>0</v>
      </c>
      <c r="JH12" s="45">
        <f>IF(AND(OR(ISBLANK(JH$9),JH$9=0)=FALSE,JH$9=$DL12),1,0)*'4. Formulations'!$P11</f>
        <v>0</v>
      </c>
      <c r="JI12" s="45">
        <f>IF(AND(OR(ISBLANK(JI$9),JI$9=0)=FALSE,JI$9=$DL12),1,0)*'4. Formulations'!$P11</f>
        <v>0</v>
      </c>
      <c r="JJ12" s="45">
        <f>IF(AND(OR(ISBLANK(JJ$9),JJ$9=0)=FALSE,JJ$9=$DL12),1,0)*'4. Formulations'!$P11</f>
        <v>0</v>
      </c>
      <c r="JK12" s="45">
        <f>IF(AND(OR(ISBLANK(JK$9),JK$9=0)=FALSE,JK$9=$DL12),1,0)*'4. Formulations'!$P11</f>
        <v>0</v>
      </c>
      <c r="JL12" s="45">
        <f>IF(AND(OR(ISBLANK(JL$9),JL$9=0)=FALSE,JL$9=$DL12),1,0)*'4. Formulations'!$P11</f>
        <v>0</v>
      </c>
      <c r="JM12" s="45">
        <f>IF(AND(OR(ISBLANK(JM$9),JM$9=0)=FALSE,JM$9=$DL12),1,0)*'4. Formulations'!$P11</f>
        <v>0</v>
      </c>
      <c r="JN12" s="45">
        <f>IF(AND(OR(ISBLANK(JN$9),JN$9=0)=FALSE,JN$9=$DL12),1,0)*'4. Formulations'!$P11</f>
        <v>0</v>
      </c>
      <c r="JO12" s="45">
        <f>IF(AND(OR(ISBLANK(JO$9),JO$9=0)=FALSE,JO$9=$DL12),1,0)*'4. Formulations'!$P11</f>
        <v>0</v>
      </c>
      <c r="JP12" s="45">
        <f>IF(AND(OR(ISBLANK(JP$9),JP$9=0)=FALSE,JP$9=$DL12),1,0)*'4. Formulations'!$P11</f>
        <v>0</v>
      </c>
      <c r="JQ12" s="45">
        <f>IF(AND(OR(ISBLANK(JQ$9),JQ$9=0)=FALSE,JQ$9=$DL12),1,0)*'4. Formulations'!$P11</f>
        <v>0</v>
      </c>
      <c r="JS12" s="45">
        <f>IF(AND(OR(ISBLANK(JS$9),JS$9=0)=FALSE,SUM($JC12:$JQ12)&gt;0,JS$9='2. Protocols'!$G11),1,0)*'4. Formulations'!$P11</f>
        <v>0</v>
      </c>
      <c r="JT12" s="45">
        <f>IF(AND(OR(ISBLANK(JT$9),JT$9=0)=FALSE,SUM($JC12:$JQ12)&gt;0,JT$9='2. Protocols'!$G11),1,0)*'4. Formulations'!$P11</f>
        <v>0</v>
      </c>
      <c r="JU12" s="45">
        <f>IF(AND(OR(ISBLANK(JU$9),JU$9=0)=FALSE,SUM($JC12:$JQ12)&gt;0,JU$9='2. Protocols'!$G11),1,0)*'4. Formulations'!$P11</f>
        <v>0</v>
      </c>
      <c r="JV12" s="45">
        <f>IF(AND(OR(ISBLANK(JV$9),JV$9=0)=FALSE,SUM($JC12:$JQ12)&gt;0,JV$9='2. Protocols'!$G11),1,0)*'4. Formulations'!$P11</f>
        <v>0</v>
      </c>
      <c r="JW12" s="45">
        <f>IF(AND(OR(ISBLANK(JW$9),JW$9=0)=FALSE,SUM($JC12:$JQ12)&gt;0,JW$9='2. Protocols'!$G11),1,0)*'4. Formulations'!$P11</f>
        <v>0</v>
      </c>
      <c r="JX12" s="45">
        <f>IF(AND(OR(ISBLANK(JX$9),JX$9=0)=FALSE,SUM($JC12:$JQ12)&gt;0,JX$9='2. Protocols'!$G11),1,0)*'4. Formulations'!$P11</f>
        <v>0</v>
      </c>
      <c r="JY12" s="45">
        <f>IF(AND(OR(ISBLANK(JY$9),JY$9=0)=FALSE,SUM($JC12:$JQ12)&gt;0,JY$9='2. Protocols'!$G11),1,0)*'4. Formulations'!$P11</f>
        <v>0</v>
      </c>
      <c r="JZ12" s="45">
        <f>IF(AND(OR(ISBLANK(JZ$9),JZ$9=0)=FALSE,SUM($JC12:$JQ12)&gt;0,JZ$9='2. Protocols'!$G11),1,0)*'4. Formulations'!$P11</f>
        <v>0</v>
      </c>
      <c r="KA12" s="45">
        <f>IF(AND(OR(ISBLANK(KA$9),KA$9=0)=FALSE,SUM($JC12:$JQ12)&gt;0,KA$9='2. Protocols'!$G11),1,0)*'4. Formulations'!$P11</f>
        <v>0</v>
      </c>
      <c r="KB12" s="45">
        <f>IF(AND(OR(ISBLANK(KB$9),KB$9=0)=FALSE,SUM($JC12:$JQ12)&gt;0,KB$9='2. Protocols'!$G11),1,0)*'4. Formulations'!$P11</f>
        <v>0</v>
      </c>
      <c r="KC12" s="45">
        <f>IF(AND(OR(ISBLANK(KC$9),KC$9=0)=FALSE,SUM($JC12:$JQ12)&gt;0,KC$9='2. Protocols'!$G11),1,0)*'4. Formulations'!$P11</f>
        <v>0</v>
      </c>
      <c r="KD12" s="45">
        <f>IF(AND(OR(ISBLANK(KD$9),KD$9=0)=FALSE,SUM($JC12:$JQ12)&gt;0,KD$9='2. Protocols'!$G11),1,0)*'4. Formulations'!$P11</f>
        <v>0</v>
      </c>
      <c r="KE12" s="45">
        <f>IF(AND(OR(ISBLANK(KE$9),KE$9=0)=FALSE,SUM($JC12:$JQ12)&gt;0,KE$9='2. Protocols'!$G11),1,0)*'4. Formulations'!$P11</f>
        <v>0</v>
      </c>
      <c r="KF12" s="45">
        <f>IF(AND(OR(ISBLANK(KF$9),KF$9=0)=FALSE,SUM($JC12:$JQ12)&gt;0,KF$9='2. Protocols'!$G11),1,0)*'4. Formulations'!$P11</f>
        <v>0</v>
      </c>
      <c r="KG12" s="45">
        <f>IF(AND(OR(ISBLANK(KG$9),KG$9=0)=FALSE,SUM($JC12:$JQ12)&gt;0,KG$9='2. Protocols'!$G11),1,0)*'4. Formulations'!$P11</f>
        <v>0</v>
      </c>
      <c r="KI12" s="45">
        <f>IF(AND(OR(ISBLANK(KI$9),KI$9=0)=FALSE,KI$9=$DM12),1,0)*'4. Formulations'!$Q11</f>
        <v>0</v>
      </c>
      <c r="KJ12" s="45">
        <f>IF(AND(OR(ISBLANK(KJ$9),KJ$9=0)=FALSE,KJ$9=$DM12),1,0)*'4. Formulations'!$Q11</f>
        <v>0</v>
      </c>
      <c r="KK12" s="45">
        <f>IF(AND(OR(ISBLANK(KK$9),KK$9=0)=FALSE,KK$9=$DM12),1,0)*'4. Formulations'!$Q11</f>
        <v>0</v>
      </c>
      <c r="KL12" s="45">
        <f>IF(AND(OR(ISBLANK(KL$9),KL$9=0)=FALSE,KL$9=$DM12),1,0)*'4. Formulations'!$Q11</f>
        <v>0</v>
      </c>
      <c r="KM12" s="45">
        <f>IF(AND(OR(ISBLANK(KM$9),KM$9=0)=FALSE,KM$9=$DM12),1,0)*'4. Formulations'!$Q11</f>
        <v>0</v>
      </c>
      <c r="KN12" s="45">
        <f>IF(AND(OR(ISBLANK(KN$9),KN$9=0)=FALSE,KN$9=$DM12),1,0)*'4. Formulations'!$Q11</f>
        <v>0</v>
      </c>
      <c r="KO12" s="45">
        <f>IF(AND(OR(ISBLANK(KO$9),KO$9=0)=FALSE,KO$9=$DM12),1,0)*'4. Formulations'!$Q11</f>
        <v>0</v>
      </c>
      <c r="KP12" s="45">
        <f>IF(AND(OR(ISBLANK(KP$9),KP$9=0)=FALSE,KP$9=$DM12),1,0)*'4. Formulations'!$Q11</f>
        <v>0</v>
      </c>
      <c r="KQ12" s="45">
        <f>IF(AND(OR(ISBLANK(KQ$9),KQ$9=0)=FALSE,KQ$9=$DM12),1,0)*'4. Formulations'!$Q11</f>
        <v>0</v>
      </c>
      <c r="KR12" s="45">
        <f>IF(AND(OR(ISBLANK(KR$9),KR$9=0)=FALSE,KR$9=$DM12),1,0)*'4. Formulations'!$Q11</f>
        <v>0</v>
      </c>
      <c r="KS12" s="45">
        <f>IF(AND(OR(ISBLANK(KS$9),KS$9=0)=FALSE,KS$9=$DM12),1,0)*'4. Formulations'!$Q11</f>
        <v>0</v>
      </c>
      <c r="KT12" s="45">
        <f>IF(AND(OR(ISBLANK(KT$9),KT$9=0)=FALSE,KT$9=$DM12),1,0)*'4. Formulations'!$Q11</f>
        <v>0</v>
      </c>
      <c r="KU12" s="45">
        <f>IF(AND(OR(ISBLANK(KU$9),KU$9=0)=FALSE,KU$9=$DM12),1,0)*'4. Formulations'!$Q11</f>
        <v>0</v>
      </c>
      <c r="KV12" s="45">
        <f>IF(AND(OR(ISBLANK(KV$9),KV$9=0)=FALSE,KV$9=$DM12),1,0)*'4. Formulations'!$Q11</f>
        <v>0</v>
      </c>
      <c r="KW12" s="45">
        <f>IF(AND(OR(ISBLANK(KW$9),KW$9=0)=FALSE,KW$9=$DM12),1,0)*'4. Formulations'!$Q11</f>
        <v>0</v>
      </c>
    </row>
    <row r="13" spans="2:309" ht="15" x14ac:dyDescent="0.25">
      <c r="B13" s="2"/>
      <c r="C13" s="155" t="str">
        <f>IF('2. Protocols'!C12&amp;"+"&amp;'2. Protocols'!E12&amp;"+"&amp;'2. Protocols'!G12="++","",'2. Protocols'!C12&amp;"+"&amp;'2. Protocols'!E12&amp;"+"&amp;'2. Protocols'!G12)</f>
        <v/>
      </c>
      <c r="D13" s="22"/>
      <c r="E13" s="23"/>
      <c r="G13" s="135" t="e">
        <f>'2. Protocols'!J12*'1. General Inputs'!$J$13</f>
        <v>#VALUE!</v>
      </c>
      <c r="H13" s="135" t="e">
        <f>MAX(G13*(1+'1. General Inputs'!$AW$23+HLOOKUP(H$7,'1. General Inputs'!$AW$17:$AY$19,ROWS('1. General Inputs'!$AU$17:$AU$19),0))+(CHOOSE(H$7,'1. General Inputs'!$J$15,'1. General Inputs'!$L$15,'1. General Inputs'!$N$15)/12)*CHOOSE(H$7,'2. Protocols'!$K12,'2. Protocols'!$L12,'2. Protocols'!$M12)+'3. ARV Substitutions'!L38,0)</f>
        <v>#VALUE!</v>
      </c>
      <c r="I13" s="135" t="e">
        <f>MAX(H13*(1+'1. General Inputs'!$AW$23+HLOOKUP(I$7,'1. General Inputs'!$AW$17:$AY$19,ROWS('1. General Inputs'!$AU$17:$AU$19),0))+(CHOOSE(I$7,'1. General Inputs'!$J$15,'1. General Inputs'!$L$15,'1. General Inputs'!$N$15)/12)*CHOOSE(I$7,'2. Protocols'!$K12,'2. Protocols'!$L12,'2. Protocols'!$M12)+'3. ARV Substitutions'!M38,0)</f>
        <v>#VALUE!</v>
      </c>
      <c r="J13" s="135" t="e">
        <f>MAX(I13*(1+'1. General Inputs'!$AW$23+HLOOKUP(J$7,'1. General Inputs'!$AW$17:$AY$19,ROWS('1. General Inputs'!$AU$17:$AU$19),0))+(CHOOSE(J$7,'1. General Inputs'!$J$15,'1. General Inputs'!$L$15,'1. General Inputs'!$N$15)/12)*CHOOSE(J$7,'2. Protocols'!$K12,'2. Protocols'!$L12,'2. Protocols'!$M12)+'3. ARV Substitutions'!N38,0)</f>
        <v>#VALUE!</v>
      </c>
      <c r="K13" s="135" t="e">
        <f>MAX(J13*(1+'1. General Inputs'!$AW$23+HLOOKUP(K$7,'1. General Inputs'!$AW$17:$AY$19,ROWS('1. General Inputs'!$AU$17:$AU$19),0))+(CHOOSE(K$7,'1. General Inputs'!$J$15,'1. General Inputs'!$L$15,'1. General Inputs'!$N$15)/12)*CHOOSE(K$7,'2. Protocols'!$K12,'2. Protocols'!$L12,'2. Protocols'!$M12)+'3. ARV Substitutions'!O38,0)</f>
        <v>#VALUE!</v>
      </c>
      <c r="L13" s="135" t="e">
        <f>MAX(K13*(1+'1. General Inputs'!$AW$23+HLOOKUP(L$7,'1. General Inputs'!$AW$17:$AY$19,ROWS('1. General Inputs'!$AU$17:$AU$19),0))+(CHOOSE(L$7,'1. General Inputs'!$J$15,'1. General Inputs'!$L$15,'1. General Inputs'!$N$15)/12)*CHOOSE(L$7,'2. Protocols'!$K12,'2. Protocols'!$L12,'2. Protocols'!$M12)+'3. ARV Substitutions'!P38,0)</f>
        <v>#VALUE!</v>
      </c>
      <c r="M13" s="135" t="e">
        <f>MAX(L13*(1+'1. General Inputs'!$AW$23+HLOOKUP(M$7,'1. General Inputs'!$AW$17:$AY$19,ROWS('1. General Inputs'!$AU$17:$AU$19),0))+(CHOOSE(M$7,'1. General Inputs'!$J$15,'1. General Inputs'!$L$15,'1. General Inputs'!$N$15)/12)*CHOOSE(M$7,'2. Protocols'!$K12,'2. Protocols'!$L12,'2. Protocols'!$M12)+'3. ARV Substitutions'!Q38,0)</f>
        <v>#VALUE!</v>
      </c>
      <c r="N13" s="135" t="e">
        <f>MAX(M13*(1+'1. General Inputs'!$AW$23+HLOOKUP(N$7,'1. General Inputs'!$AW$17:$AY$19,ROWS('1. General Inputs'!$AU$17:$AU$19),0))+(CHOOSE(N$7,'1. General Inputs'!$J$15,'1. General Inputs'!$L$15,'1. General Inputs'!$N$15)/12)*CHOOSE(N$7,'2. Protocols'!$K12,'2. Protocols'!$L12,'2. Protocols'!$M12)+'3. ARV Substitutions'!R38,0)</f>
        <v>#VALUE!</v>
      </c>
      <c r="O13" s="135" t="e">
        <f>MAX(N13*(1+'1. General Inputs'!$AW$23+HLOOKUP(O$7,'1. General Inputs'!$AW$17:$AY$19,ROWS('1. General Inputs'!$AU$17:$AU$19),0))+(CHOOSE(O$7,'1. General Inputs'!$J$15,'1. General Inputs'!$L$15,'1. General Inputs'!$N$15)/12)*CHOOSE(O$7,'2. Protocols'!$K12,'2. Protocols'!$L12,'2. Protocols'!$M12)+'3. ARV Substitutions'!S38,0)</f>
        <v>#VALUE!</v>
      </c>
      <c r="P13" s="135" t="e">
        <f>MAX(O13*(1+'1. General Inputs'!$AW$23+HLOOKUP(P$7,'1. General Inputs'!$AW$17:$AY$19,ROWS('1. General Inputs'!$AU$17:$AU$19),0))+(CHOOSE(P$7,'1. General Inputs'!$J$15,'1. General Inputs'!$L$15,'1. General Inputs'!$N$15)/12)*CHOOSE(P$7,'2. Protocols'!$K12,'2. Protocols'!$L12,'2. Protocols'!$M12)+'3. ARV Substitutions'!T38,0)</f>
        <v>#VALUE!</v>
      </c>
      <c r="Q13" s="135" t="e">
        <f>MAX(P13*(1+'1. General Inputs'!$AW$23+HLOOKUP(Q$7,'1. General Inputs'!$AW$17:$AY$19,ROWS('1. General Inputs'!$AU$17:$AU$19),0))+(CHOOSE(Q$7,'1. General Inputs'!$J$15,'1. General Inputs'!$L$15,'1. General Inputs'!$N$15)/12)*CHOOSE(Q$7,'2. Protocols'!$K12,'2. Protocols'!$L12,'2. Protocols'!$M12)+'3. ARV Substitutions'!U38,0)</f>
        <v>#VALUE!</v>
      </c>
      <c r="R13" s="135" t="e">
        <f>MAX(Q13*(1+'1. General Inputs'!$AW$23+HLOOKUP(R$7,'1. General Inputs'!$AW$17:$AY$19,ROWS('1. General Inputs'!$AU$17:$AU$19),0))+(CHOOSE(R$7,'1. General Inputs'!$J$15,'1. General Inputs'!$L$15,'1. General Inputs'!$N$15)/12)*CHOOSE(R$7,'2. Protocols'!$K12,'2. Protocols'!$L12,'2. Protocols'!$M12)+'3. ARV Substitutions'!V38,0)</f>
        <v>#VALUE!</v>
      </c>
      <c r="S13" s="135" t="e">
        <f>MAX(R13*(1+'1. General Inputs'!$AW$23+HLOOKUP(S$7,'1. General Inputs'!$AW$17:$AY$19,ROWS('1. General Inputs'!$AU$17:$AU$19),0))+(CHOOSE(S$7,'1. General Inputs'!$J$15,'1. General Inputs'!$L$15,'1. General Inputs'!$N$15)/12)*CHOOSE(S$7,'2. Protocols'!$K12,'2. Protocols'!$L12,'2. Protocols'!$M12)+'3. ARV Substitutions'!W38,0)</f>
        <v>#VALUE!</v>
      </c>
      <c r="T13" s="135" t="e">
        <f>MAX(S13*(1+'1. General Inputs'!$AW$23+HLOOKUP(T$7,'1. General Inputs'!$AW$17:$AY$19,ROWS('1. General Inputs'!$AU$17:$AU$19),0))+(CHOOSE(T$7,'1. General Inputs'!$J$15,'1. General Inputs'!$L$15,'1. General Inputs'!$N$15)/12)*CHOOSE(T$7,'2. Protocols'!$K12,'2. Protocols'!$L12,'2. Protocols'!$M12)+'3. ARV Substitutions'!X38,0)</f>
        <v>#VALUE!</v>
      </c>
      <c r="U13" s="135" t="e">
        <f>MAX(T13*(1+'1. General Inputs'!$AW$23+HLOOKUP(U$7,'1. General Inputs'!$AW$17:$AY$19,ROWS('1. General Inputs'!$AU$17:$AU$19),0))+(CHOOSE(U$7,'1. General Inputs'!$J$15,'1. General Inputs'!$L$15,'1. General Inputs'!$N$15)/12)*CHOOSE(U$7,'2. Protocols'!$K12,'2. Protocols'!$L12,'2. Protocols'!$M12)+'3. ARV Substitutions'!Y38,0)</f>
        <v>#VALUE!</v>
      </c>
      <c r="V13" s="135" t="e">
        <f>MAX(U13*(1+'1. General Inputs'!$AW$23+HLOOKUP(V$7,'1. General Inputs'!$AW$17:$AY$19,ROWS('1. General Inputs'!$AU$17:$AU$19),0))+(CHOOSE(V$7,'1. General Inputs'!$J$15,'1. General Inputs'!$L$15,'1. General Inputs'!$N$15)/12)*CHOOSE(V$7,'2. Protocols'!$K12,'2. Protocols'!$L12,'2. Protocols'!$M12)+'3. ARV Substitutions'!Z38,0)</f>
        <v>#VALUE!</v>
      </c>
      <c r="W13" s="135" t="e">
        <f>MAX(V13*(1+'1. General Inputs'!$AW$23+HLOOKUP(W$7,'1. General Inputs'!$AW$17:$AY$19,ROWS('1. General Inputs'!$AU$17:$AU$19),0))+(CHOOSE(W$7,'1. General Inputs'!$J$15,'1. General Inputs'!$L$15,'1. General Inputs'!$N$15)/12)*CHOOSE(W$7,'2. Protocols'!$K12,'2. Protocols'!$L12,'2. Protocols'!$M12)+'3. ARV Substitutions'!AA38,0)</f>
        <v>#VALUE!</v>
      </c>
      <c r="X13" s="135" t="e">
        <f>MAX(W13*(1+'1. General Inputs'!$AW$23+HLOOKUP(X$7,'1. General Inputs'!$AW$17:$AY$19,ROWS('1. General Inputs'!$AU$17:$AU$19),0))+(CHOOSE(X$7,'1. General Inputs'!$J$15,'1. General Inputs'!$L$15,'1. General Inputs'!$N$15)/12)*CHOOSE(X$7,'2. Protocols'!$K12,'2. Protocols'!$L12,'2. Protocols'!$M12)+'3. ARV Substitutions'!AB38,0)</f>
        <v>#VALUE!</v>
      </c>
      <c r="Y13" s="135" t="e">
        <f>MAX(X13*(1+'1. General Inputs'!$AW$23+HLOOKUP(Y$7,'1. General Inputs'!$AW$17:$AY$19,ROWS('1. General Inputs'!$AU$17:$AU$19),0))+(CHOOSE(Y$7,'1. General Inputs'!$J$15,'1. General Inputs'!$L$15,'1. General Inputs'!$N$15)/12)*CHOOSE(Y$7,'2. Protocols'!$K12,'2. Protocols'!$L12,'2. Protocols'!$M12)+'3. ARV Substitutions'!AC38,0)</f>
        <v>#VALUE!</v>
      </c>
      <c r="Z13" s="135" t="e">
        <f>MAX(Y13*(1+'1. General Inputs'!$AW$23+HLOOKUP(Z$7,'1. General Inputs'!$AW$17:$AY$19,ROWS('1. General Inputs'!$AU$17:$AU$19),0))+(CHOOSE(Z$7,'1. General Inputs'!$J$15,'1. General Inputs'!$L$15,'1. General Inputs'!$N$15)/12)*CHOOSE(Z$7,'2. Protocols'!$K12,'2. Protocols'!$L12,'2. Protocols'!$M12)+'3. ARV Substitutions'!AD38,0)</f>
        <v>#VALUE!</v>
      </c>
      <c r="AA13" s="135" t="e">
        <f>MAX(Z13*(1+'1. General Inputs'!$AW$23+HLOOKUP(AA$7,'1. General Inputs'!$AW$17:$AY$19,ROWS('1. General Inputs'!$AU$17:$AU$19),0))+(CHOOSE(AA$7,'1. General Inputs'!$J$15,'1. General Inputs'!$L$15,'1. General Inputs'!$N$15)/12)*CHOOSE(AA$7,'2. Protocols'!$K12,'2. Protocols'!$L12,'2. Protocols'!$M12)+'3. ARV Substitutions'!AE38,0)</f>
        <v>#VALUE!</v>
      </c>
      <c r="AB13" s="135" t="e">
        <f>MAX(AA13*(1+'1. General Inputs'!$AW$23+HLOOKUP(AB$7,'1. General Inputs'!$AW$17:$AY$19,ROWS('1. General Inputs'!$AU$17:$AU$19),0))+(CHOOSE(AB$7,'1. General Inputs'!$J$15,'1. General Inputs'!$L$15,'1. General Inputs'!$N$15)/12)*CHOOSE(AB$7,'2. Protocols'!$K12,'2. Protocols'!$L12,'2. Protocols'!$M12)+'3. ARV Substitutions'!AF38,0)</f>
        <v>#VALUE!</v>
      </c>
      <c r="AC13" s="135" t="e">
        <f>MAX(AB13*(1+'1. General Inputs'!$AW$23+HLOOKUP(AC$7,'1. General Inputs'!$AW$17:$AY$19,ROWS('1. General Inputs'!$AU$17:$AU$19),0))+(CHOOSE(AC$7,'1. General Inputs'!$J$15,'1. General Inputs'!$L$15,'1. General Inputs'!$N$15)/12)*CHOOSE(AC$7,'2. Protocols'!$K12,'2. Protocols'!$L12,'2. Protocols'!$M12)+'3. ARV Substitutions'!AG38,0)</f>
        <v>#VALUE!</v>
      </c>
      <c r="AD13" s="135" t="e">
        <f>MAX(AC13*(1+'1. General Inputs'!$AW$23+HLOOKUP(AD$7,'1. General Inputs'!$AW$17:$AY$19,ROWS('1. General Inputs'!$AU$17:$AU$19),0))+(CHOOSE(AD$7,'1. General Inputs'!$J$15,'1. General Inputs'!$L$15,'1. General Inputs'!$N$15)/12)*CHOOSE(AD$7,'2. Protocols'!$K12,'2. Protocols'!$L12,'2. Protocols'!$M12)+'3. ARV Substitutions'!AH38,0)</f>
        <v>#VALUE!</v>
      </c>
      <c r="AE13" s="135" t="e">
        <f>MAX(AD13*(1+'1. General Inputs'!$AW$23+HLOOKUP(AE$7,'1. General Inputs'!$AW$17:$AY$19,ROWS('1. General Inputs'!$AU$17:$AU$19),0))+(CHOOSE(AE$7,'1. General Inputs'!$J$15,'1. General Inputs'!$L$15,'1. General Inputs'!$N$15)/12)*CHOOSE(AE$7,'2. Protocols'!$K12,'2. Protocols'!$L12,'2. Protocols'!$M12)+'3. ARV Substitutions'!AI38,0)</f>
        <v>#VALUE!</v>
      </c>
      <c r="AF13" s="135" t="e">
        <f>MAX(AE13*(1+'1. General Inputs'!$AW$23+HLOOKUP(AF$7,'1. General Inputs'!$AW$17:$AY$19,ROWS('1. General Inputs'!$AU$17:$AU$19),0))+(CHOOSE(AF$7,'1. General Inputs'!$J$15,'1. General Inputs'!$L$15,'1. General Inputs'!$N$15)/12)*CHOOSE(AF$7,'2. Protocols'!$K12,'2. Protocols'!$L12,'2. Protocols'!$M12)+'3. ARV Substitutions'!AJ38,0)</f>
        <v>#VALUE!</v>
      </c>
      <c r="AG13" s="135" t="e">
        <f>MAX(AF13*(1+'1. General Inputs'!$AW$23+HLOOKUP(AG$7,'1. General Inputs'!$AW$17:$AY$19,ROWS('1. General Inputs'!$AU$17:$AU$19),0))+(CHOOSE(AG$7,'1. General Inputs'!$J$15,'1. General Inputs'!$L$15,'1. General Inputs'!$N$15)/12)*CHOOSE(AG$7,'2. Protocols'!$K12,'2. Protocols'!$L12,'2. Protocols'!$M12)+'3. ARV Substitutions'!AK38,0)</f>
        <v>#VALUE!</v>
      </c>
      <c r="AH13" s="135" t="e">
        <f>MAX(AG13*(1+'1. General Inputs'!$AW$23+HLOOKUP(AH$7,'1. General Inputs'!$AW$17:$AY$19,ROWS('1. General Inputs'!$AU$17:$AU$19),0))+(CHOOSE(AH$7,'1. General Inputs'!$J$15,'1. General Inputs'!$L$15,'1. General Inputs'!$N$15)/12)*CHOOSE(AH$7,'2. Protocols'!$K12,'2. Protocols'!$L12,'2. Protocols'!$M12)+'3. ARV Substitutions'!AL38,0)</f>
        <v>#VALUE!</v>
      </c>
      <c r="AI13" s="135" t="e">
        <f>MAX(AH13*(1+'1. General Inputs'!$AW$23+HLOOKUP(AI$7,'1. General Inputs'!$AW$17:$AY$19,ROWS('1. General Inputs'!$AU$17:$AU$19),0))+(CHOOSE(AI$7,'1. General Inputs'!$J$15,'1. General Inputs'!$L$15,'1. General Inputs'!$N$15)/12)*CHOOSE(AI$7,'2. Protocols'!$K12,'2. Protocols'!$L12,'2. Protocols'!$M12)+'3. ARV Substitutions'!AM38,0)</f>
        <v>#VALUE!</v>
      </c>
      <c r="AJ13" s="135" t="e">
        <f>MAX(AI13*(1+'1. General Inputs'!$AW$23+HLOOKUP(AJ$7,'1. General Inputs'!$AW$17:$AY$19,ROWS('1. General Inputs'!$AU$17:$AU$19),0))+(CHOOSE(AJ$7,'1. General Inputs'!$J$15,'1. General Inputs'!$L$15,'1. General Inputs'!$N$15)/12)*CHOOSE(AJ$7,'2. Protocols'!$K12,'2. Protocols'!$L12,'2. Protocols'!$M12)+'3. ARV Substitutions'!AN38,0)</f>
        <v>#VALUE!</v>
      </c>
      <c r="AK13" s="135" t="e">
        <f>MAX(AJ13*(1+'1. General Inputs'!$AW$23+HLOOKUP(AK$7,'1. General Inputs'!$AW$17:$AY$19,ROWS('1. General Inputs'!$AU$17:$AU$19),0))+(CHOOSE(AK$7,'1. General Inputs'!$J$15,'1. General Inputs'!$L$15,'1. General Inputs'!$N$15)/12)*CHOOSE(AK$7,'2. Protocols'!$K12,'2. Protocols'!$L12,'2. Protocols'!$M12)+'3. ARV Substitutions'!AO38,0)</f>
        <v>#VALUE!</v>
      </c>
      <c r="AL13" s="135" t="e">
        <f>MAX(AK13*(1+'1. General Inputs'!$AW$23+HLOOKUP(AL$7,'1. General Inputs'!$AW$17:$AY$19,ROWS('1. General Inputs'!$AU$17:$AU$19),0))+(CHOOSE(AL$7,'1. General Inputs'!$J$15,'1. General Inputs'!$L$15,'1. General Inputs'!$N$15)/12)*CHOOSE(AL$7,'2. Protocols'!$K12,'2. Protocols'!$L12,'2. Protocols'!$M12)+'3. ARV Substitutions'!AP38,0)</f>
        <v>#VALUE!</v>
      </c>
      <c r="AM13" s="135" t="e">
        <f>MAX(AL13*(1+'1. General Inputs'!$AW$23+HLOOKUP(AM$7,'1. General Inputs'!$AW$17:$AY$19,ROWS('1. General Inputs'!$AU$17:$AU$19),0))+(CHOOSE(AM$7,'1. General Inputs'!$J$15,'1. General Inputs'!$L$15,'1. General Inputs'!$N$15)/12)*CHOOSE(AM$7,'2. Protocols'!$K12,'2. Protocols'!$L12,'2. Protocols'!$M12)+'3. ARV Substitutions'!AQ38,0)</f>
        <v>#VALUE!</v>
      </c>
      <c r="AN13" s="135" t="e">
        <f>MAX(AM13*(1+'1. General Inputs'!$AW$23+HLOOKUP(AN$7,'1. General Inputs'!$AW$17:$AY$19,ROWS('1. General Inputs'!$AU$17:$AU$19),0))+(CHOOSE(AN$7,'1. General Inputs'!$J$15,'1. General Inputs'!$L$15,'1. General Inputs'!$N$15)/12)*CHOOSE(AN$7,'2. Protocols'!$K12,'2. Protocols'!$L12,'2. Protocols'!$M12)+'3. ARV Substitutions'!AR38,0)</f>
        <v>#VALUE!</v>
      </c>
      <c r="AO13" s="135" t="e">
        <f>MAX(AN13*(1+'1. General Inputs'!$AW$23+HLOOKUP(AO$7,'1. General Inputs'!$AW$17:$AY$19,ROWS('1. General Inputs'!$AU$17:$AU$19),0))+(CHOOSE(AO$7,'1. General Inputs'!$J$15,'1. General Inputs'!$L$15,'1. General Inputs'!$N$15)/12)*CHOOSE(AO$7,'2. Protocols'!$K12,'2. Protocols'!$L12,'2. Protocols'!$M12)+'3. ARV Substitutions'!AS38,0)</f>
        <v>#VALUE!</v>
      </c>
      <c r="AP13" s="135" t="e">
        <f>MAX(AO13*(1+'1. General Inputs'!$AW$23+HLOOKUP(AP$7,'1. General Inputs'!$AW$17:$AY$19,ROWS('1. General Inputs'!$AU$17:$AU$19),0))+(CHOOSE(AP$7,'1. General Inputs'!$J$15,'1. General Inputs'!$L$15,'1. General Inputs'!$N$15)/12)*CHOOSE(AP$7,'2. Protocols'!$K12,'2. Protocols'!$L12,'2. Protocols'!$M12)+'3. ARV Substitutions'!AT38,0)</f>
        <v>#VALUE!</v>
      </c>
      <c r="AQ13" s="135" t="e">
        <f>MAX(AP13*(1+'1. General Inputs'!$AW$23+HLOOKUP(AQ$7,'1. General Inputs'!$AW$17:$AY$19,ROWS('1. General Inputs'!$AU$17:$AU$19),0))+(CHOOSE(AQ$7,'1. General Inputs'!$J$15,'1. General Inputs'!$L$15,'1. General Inputs'!$N$15)/12)*CHOOSE(AQ$7,'2. Protocols'!$K12,'2. Protocols'!$L12,'2. Protocols'!$M12)+'3. ARV Substitutions'!AU38,0)</f>
        <v>#VALUE!</v>
      </c>
      <c r="CA13" s="105" t="e">
        <f t="shared" si="20"/>
        <v>#VALUE!</v>
      </c>
      <c r="CB13" s="105" t="e">
        <f t="shared" si="21"/>
        <v>#VALUE!</v>
      </c>
      <c r="CC13" s="105" t="e">
        <f t="shared" si="22"/>
        <v>#VALUE!</v>
      </c>
      <c r="CD13" s="105" t="e">
        <f t="shared" si="23"/>
        <v>#VALUE!</v>
      </c>
      <c r="CE13" s="105" t="e">
        <f t="shared" si="24"/>
        <v>#VALUE!</v>
      </c>
      <c r="CF13" s="105" t="e">
        <f t="shared" si="25"/>
        <v>#VALUE!</v>
      </c>
      <c r="CG13" s="105" t="e">
        <f t="shared" si="26"/>
        <v>#VALUE!</v>
      </c>
      <c r="CH13" s="105" t="e">
        <f t="shared" si="27"/>
        <v>#VALUE!</v>
      </c>
      <c r="CI13" s="105" t="e">
        <f t="shared" si="28"/>
        <v>#VALUE!</v>
      </c>
      <c r="CJ13" s="105" t="e">
        <f t="shared" si="29"/>
        <v>#VALUE!</v>
      </c>
      <c r="CK13" s="105" t="e">
        <f t="shared" si="30"/>
        <v>#VALUE!</v>
      </c>
      <c r="CL13" s="105" t="e">
        <f t="shared" si="31"/>
        <v>#VALUE!</v>
      </c>
      <c r="CM13" s="105" t="e">
        <f t="shared" si="32"/>
        <v>#VALUE!</v>
      </c>
      <c r="CN13" s="105" t="e">
        <f t="shared" si="33"/>
        <v>#VALUE!</v>
      </c>
      <c r="CO13" s="105" t="e">
        <f t="shared" si="34"/>
        <v>#VALUE!</v>
      </c>
      <c r="CP13" s="105" t="e">
        <f t="shared" si="35"/>
        <v>#VALUE!</v>
      </c>
      <c r="CQ13" s="105" t="e">
        <f t="shared" si="36"/>
        <v>#VALUE!</v>
      </c>
      <c r="CR13" s="105" t="e">
        <f t="shared" si="37"/>
        <v>#VALUE!</v>
      </c>
      <c r="CS13" s="105" t="e">
        <f t="shared" si="38"/>
        <v>#VALUE!</v>
      </c>
      <c r="CT13" s="105" t="e">
        <f t="shared" si="39"/>
        <v>#VALUE!</v>
      </c>
      <c r="CU13" s="105" t="e">
        <f t="shared" si="40"/>
        <v>#VALUE!</v>
      </c>
      <c r="CV13" s="105" t="e">
        <f t="shared" si="41"/>
        <v>#VALUE!</v>
      </c>
      <c r="CW13" s="105" t="e">
        <f t="shared" si="42"/>
        <v>#VALUE!</v>
      </c>
      <c r="CX13" s="105" t="e">
        <f t="shared" si="43"/>
        <v>#VALUE!</v>
      </c>
      <c r="CY13" s="105" t="e">
        <f t="shared" si="44"/>
        <v>#VALUE!</v>
      </c>
      <c r="CZ13" s="105" t="e">
        <f t="shared" si="45"/>
        <v>#VALUE!</v>
      </c>
      <c r="DA13" s="105" t="e">
        <f t="shared" si="46"/>
        <v>#VALUE!</v>
      </c>
      <c r="DB13" s="105" t="e">
        <f t="shared" si="47"/>
        <v>#VALUE!</v>
      </c>
      <c r="DC13" s="105" t="e">
        <f t="shared" si="48"/>
        <v>#VALUE!</v>
      </c>
      <c r="DD13" s="105" t="e">
        <f t="shared" si="49"/>
        <v>#VALUE!</v>
      </c>
      <c r="DE13" s="105" t="e">
        <f t="shared" si="50"/>
        <v>#VALUE!</v>
      </c>
      <c r="DF13" s="105" t="e">
        <f t="shared" si="51"/>
        <v>#VALUE!</v>
      </c>
      <c r="DG13" s="105" t="e">
        <f t="shared" si="52"/>
        <v>#VALUE!</v>
      </c>
      <c r="DH13" s="105" t="e">
        <f t="shared" si="53"/>
        <v>#VALUE!</v>
      </c>
      <c r="DI13" s="105" t="e">
        <f t="shared" si="54"/>
        <v>#VALUE!</v>
      </c>
      <c r="DJ13" s="105" t="e">
        <f t="shared" si="55"/>
        <v>#VALUE!</v>
      </c>
      <c r="DL13" s="39" t="str">
        <f>CONCATENATE('2. Protocols'!C12, '2. Protocols'!D12, '2. Protocols'!E12)</f>
        <v>+</v>
      </c>
      <c r="DM13" s="39" t="str">
        <f>CONCATENATE('2. Protocols'!C12, '2. Protocols'!D12, '2. Protocols'!E12, '2. Protocols'!F12, '2. Protocols'!G12,)</f>
        <v>++</v>
      </c>
      <c r="DO13" s="45">
        <f>IF(AND(OR(ISBLANK(DO$9),DO$9=0)=FALSE,OR(DO$9='2. Protocols'!$C12,DO$9='2. Protocols'!$E12,DO$9='2. Protocols'!$G12)),1,0)*'4. Formulations'!$I12</f>
        <v>0</v>
      </c>
      <c r="DP13" s="45">
        <f>IF(AND(OR(ISBLANK(DP$9),DP$9=0)=FALSE,OR(DP$9='2. Protocols'!$C12,DP$9='2. Protocols'!$E12,DP$9='2. Protocols'!$G12)),1,0)*'4. Formulations'!$I12</f>
        <v>0</v>
      </c>
      <c r="DQ13" s="45">
        <f>IF(AND(OR(ISBLANK(DQ$9),DQ$9=0)=FALSE,OR(DQ$9='2. Protocols'!$C12,DQ$9='2. Protocols'!$E12,DQ$9='2. Protocols'!$G12)),1,0)*'4. Formulations'!$I12</f>
        <v>0</v>
      </c>
      <c r="DR13" s="45">
        <f>IF(AND(OR(ISBLANK(DR$9),DR$9=0)=FALSE,OR(DR$9='2. Protocols'!$C12,DR$9='2. Protocols'!$E12,DR$9='2. Protocols'!$G12)),1,0)*'4. Formulations'!$I12</f>
        <v>0</v>
      </c>
      <c r="DS13" s="45">
        <f>IF(AND(OR(ISBLANK(DS$9),DS$9=0)=FALSE,OR(DS$9='2. Protocols'!$C12,DS$9='2. Protocols'!$E12,DS$9='2. Protocols'!$G12)),1,0)*'4. Formulations'!$I12</f>
        <v>0</v>
      </c>
      <c r="DT13" s="45">
        <f>IF(AND(OR(ISBLANK(DT$9),DT$9=0)=FALSE,OR(DT$9='2. Protocols'!$C12,DT$9='2. Protocols'!$E12,DT$9='2. Protocols'!$G12)),1,0)*'4. Formulations'!$I12</f>
        <v>0</v>
      </c>
      <c r="DU13" s="45">
        <f>IF(AND(OR(ISBLANK(DU$9),DU$9=0)=FALSE,OR(DU$9='2. Protocols'!$C12,DU$9='2. Protocols'!$E12,DU$9='2. Protocols'!$G12)),1,0)*'4. Formulations'!$I12</f>
        <v>0</v>
      </c>
      <c r="DV13" s="45">
        <f>IF(AND(OR(ISBLANK(DV$9),DV$9=0)=FALSE,OR(DV$9='2. Protocols'!$C12,DV$9='2. Protocols'!$E12,DV$9='2. Protocols'!$G12)),1,0)*'4. Formulations'!$I12</f>
        <v>0</v>
      </c>
      <c r="DW13" s="45">
        <f>IF(AND(OR(ISBLANK(DW$9),DW$9=0)=FALSE,OR(DW$9='2. Protocols'!$C12,DW$9='2. Protocols'!$E12,DW$9='2. Protocols'!$G12)),1,0)*'4. Formulations'!$I12</f>
        <v>0</v>
      </c>
      <c r="DX13" s="45">
        <f>IF(AND(OR(ISBLANK(DX$9),DX$9=0)=FALSE,OR(DX$9='2. Protocols'!$C12,DX$9='2. Protocols'!$E12,DX$9='2. Protocols'!$G12)),1,0)*'4. Formulations'!$I12</f>
        <v>0</v>
      </c>
      <c r="DY13" s="45">
        <f>IF(AND(OR(ISBLANK(DY$9),DY$9=0)=FALSE,OR(DY$9='2. Protocols'!$C12,DY$9='2. Protocols'!$E12,DY$9='2. Protocols'!$G12)),1,0)*'4. Formulations'!$I12</f>
        <v>0</v>
      </c>
      <c r="DZ13" s="45">
        <f>IF(AND(OR(ISBLANK(DZ$9),DZ$9=0)=FALSE,OR(DZ$9='2. Protocols'!$C12,DZ$9='2. Protocols'!$E12,DZ$9='2. Protocols'!$G12)),1,0)*'4. Formulations'!$I12</f>
        <v>0</v>
      </c>
      <c r="EA13" s="45">
        <f>IF(AND(OR(ISBLANK(EA$9),EA$9=0)=FALSE,OR(EA$9='2. Protocols'!$C12,EA$9='2. Protocols'!$E12,EA$9='2. Protocols'!$G12)),1,0)*'4. Formulations'!$I12</f>
        <v>0</v>
      </c>
      <c r="EB13" s="45">
        <f>IF(AND(OR(ISBLANK(EB$9),EB$9=0)=FALSE,OR(EB$9='2. Protocols'!$C12,EB$9='2. Protocols'!$E12,EB$9='2. Protocols'!$G12)),1,0)*'4. Formulations'!$I12</f>
        <v>0</v>
      </c>
      <c r="EC13" s="45">
        <f>IF(AND(OR(ISBLANK(EC$9),EC$9=0)=FALSE,OR(EC$9='2. Protocols'!$C12,EC$9='2. Protocols'!$E12,EC$9='2. Protocols'!$G12)),1,0)*'4. Formulations'!$I12</f>
        <v>0</v>
      </c>
      <c r="EE13" s="45">
        <f>IF(AND(OR(ISBLANK(EE$9),EE$9=0)=FALSE,EE$9=$DL13),1,0)*'4. Formulations'!$J12</f>
        <v>0</v>
      </c>
      <c r="EF13" s="45">
        <f>IF(AND(OR(ISBLANK(EF$9),EF$9=0)=FALSE,EF$9=$DL13),1,0)*'4. Formulations'!$J12</f>
        <v>0</v>
      </c>
      <c r="EG13" s="45">
        <f>IF(AND(OR(ISBLANK(EG$9),EG$9=0)=FALSE,EG$9=$DL13),1,0)*'4. Formulations'!$J12</f>
        <v>0</v>
      </c>
      <c r="EH13" s="45">
        <f>IF(AND(OR(ISBLANK(EH$9),EH$9=0)=FALSE,EH$9=$DL13),1,0)*'4. Formulations'!$J12</f>
        <v>0</v>
      </c>
      <c r="EI13" s="45">
        <f>IF(AND(OR(ISBLANK(EI$9),EI$9=0)=FALSE,EI$9=$DL13),1,0)*'4. Formulations'!$J12</f>
        <v>0</v>
      </c>
      <c r="EJ13" s="45">
        <f>IF(AND(OR(ISBLANK(EJ$9),EJ$9=0)=FALSE,EJ$9=$DL13),1,0)*'4. Formulations'!$J12</f>
        <v>0</v>
      </c>
      <c r="EK13" s="45">
        <f>IF(AND(OR(ISBLANK(EK$9),EK$9=0)=FALSE,EK$9=$DL13),1,0)*'4. Formulations'!$J12</f>
        <v>0</v>
      </c>
      <c r="EL13" s="45">
        <f>IF(AND(OR(ISBLANK(EL$9),EL$9=0)=FALSE,EL$9=$DL13),1,0)*'4. Formulations'!$J12</f>
        <v>0</v>
      </c>
      <c r="EM13" s="45">
        <f>IF(AND(OR(ISBLANK(EM$9),EM$9=0)=FALSE,EM$9=$DL13),1,0)*'4. Formulations'!$J12</f>
        <v>0</v>
      </c>
      <c r="EN13" s="45">
        <f>IF(AND(OR(ISBLANK(EN$9),EN$9=0)=FALSE,EN$9=$DL13),1,0)*'4. Formulations'!$J12</f>
        <v>0</v>
      </c>
      <c r="EO13" s="45">
        <f>IF(AND(OR(ISBLANK(EO$9),EO$9=0)=FALSE,EO$9=$DL13),1,0)*'4. Formulations'!$J12</f>
        <v>0</v>
      </c>
      <c r="EP13" s="45">
        <f>IF(AND(OR(ISBLANK(EP$9),EP$9=0)=FALSE,EP$9=$DL13),1,0)*'4. Formulations'!$J12</f>
        <v>0</v>
      </c>
      <c r="EQ13" s="45">
        <f>IF(AND(OR(ISBLANK(EQ$9),EQ$9=0)=FALSE,EQ$9=$DL13),1,0)*'4. Formulations'!$J12</f>
        <v>0</v>
      </c>
      <c r="ER13" s="45">
        <f>IF(AND(OR(ISBLANK(ER$9),ER$9=0)=FALSE,ER$9=$DL13),1,0)*'4. Formulations'!$J12</f>
        <v>0</v>
      </c>
      <c r="ES13" s="45">
        <f>IF(AND(OR(ISBLANK(ES$9),ES$9=0)=FALSE,ES$9=$DL13),1,0)*'4. Formulations'!$J12</f>
        <v>0</v>
      </c>
      <c r="EU13" s="45">
        <f>IF(AND(OR(ISBLANK(EU$9),EU$9=0)=FALSE,SUM($EE13:$ES13)&gt;0,EU$9='2. Protocols'!$G12),1,0)*'4. Formulations'!$J12</f>
        <v>0</v>
      </c>
      <c r="EV13" s="45">
        <f>IF(AND(OR(ISBLANK(EV$9),EV$9=0)=FALSE,SUM($EE13:$ES13)&gt;0,EV$9='2. Protocols'!$G12),1,0)*'4. Formulations'!$J12</f>
        <v>0</v>
      </c>
      <c r="EW13" s="45">
        <f>IF(AND(OR(ISBLANK(EW$9),EW$9=0)=FALSE,SUM($EE13:$ES13)&gt;0,EW$9='2. Protocols'!$G12),1,0)*'4. Formulations'!$J12</f>
        <v>0</v>
      </c>
      <c r="EX13" s="45">
        <f>IF(AND(OR(ISBLANK(EX$9),EX$9=0)=FALSE,SUM($EE13:$ES13)&gt;0,EX$9='2. Protocols'!$G12),1,0)*'4. Formulations'!$J12</f>
        <v>0</v>
      </c>
      <c r="EY13" s="45">
        <f>IF(AND(OR(ISBLANK(EY$9),EY$9=0)=FALSE,SUM($EE13:$ES13)&gt;0,EY$9='2. Protocols'!$G12),1,0)*'4. Formulations'!$J12</f>
        <v>0</v>
      </c>
      <c r="EZ13" s="45">
        <f>IF(AND(OR(ISBLANK(EZ$9),EZ$9=0)=FALSE,SUM($EE13:$ES13)&gt;0,EZ$9='2. Protocols'!$G12),1,0)*'4. Formulations'!$J12</f>
        <v>0</v>
      </c>
      <c r="FA13" s="45">
        <f>IF(AND(OR(ISBLANK(FA$9),FA$9=0)=FALSE,SUM($EE13:$ES13)&gt;0,FA$9='2. Protocols'!$G12),1,0)*'4. Formulations'!$J12</f>
        <v>0</v>
      </c>
      <c r="FB13" s="45">
        <f>IF(AND(OR(ISBLANK(FB$9),FB$9=0)=FALSE,SUM($EE13:$ES13)&gt;0,FB$9='2. Protocols'!$G12),1,0)*'4. Formulations'!$J12</f>
        <v>0</v>
      </c>
      <c r="FC13" s="45">
        <f>IF(AND(OR(ISBLANK(FC$9),FC$9=0)=FALSE,SUM($EE13:$ES13)&gt;0,FC$9='2. Protocols'!$G12),1,0)*'4. Formulations'!$J12</f>
        <v>0</v>
      </c>
      <c r="FD13" s="45">
        <f>IF(AND(OR(ISBLANK(FD$9),FD$9=0)=FALSE,SUM($EE13:$ES13)&gt;0,FD$9='2. Protocols'!$G12),1,0)*'4. Formulations'!$J12</f>
        <v>0</v>
      </c>
      <c r="FE13" s="45">
        <f>IF(AND(OR(ISBLANK(FE$9),FE$9=0)=FALSE,SUM($EE13:$ES13)&gt;0,FE$9='2. Protocols'!$G12),1,0)*'4. Formulations'!$J12</f>
        <v>0</v>
      </c>
      <c r="FF13" s="45">
        <f>IF(AND(OR(ISBLANK(FF$9),FF$9=0)=FALSE,SUM($EE13:$ES13)&gt;0,FF$9='2. Protocols'!$G12),1,0)*'4. Formulations'!$J12</f>
        <v>0</v>
      </c>
      <c r="FG13" s="45">
        <f>IF(AND(OR(ISBLANK(FG$9),FG$9=0)=FALSE,SUM($EE13:$ES13)&gt;0,FG$9='2. Protocols'!$G12),1,0)*'4. Formulations'!$J12</f>
        <v>0</v>
      </c>
      <c r="FH13" s="45">
        <f>IF(AND(OR(ISBLANK(FH$9),FH$9=0)=FALSE,SUM($EE13:$ES13)&gt;0,FH$9='2. Protocols'!$G12),1,0)*'4. Formulations'!$J12</f>
        <v>0</v>
      </c>
      <c r="FI13" s="45">
        <f>IF(AND(OR(ISBLANK(FI$9),FI$9=0)=FALSE,SUM($EE13:$ES13)&gt;0,FI$9='2. Protocols'!$G12),1,0)*'4. Formulations'!$J12</f>
        <v>0</v>
      </c>
      <c r="FK13" s="45">
        <f>IF(AND(OR(ISBLANK(EU$9),EU$9=0)=FALSE,FK$9=$DM13),1,0)*'4. Formulations'!$K12</f>
        <v>0</v>
      </c>
      <c r="FL13" s="45">
        <f>IF(AND(OR(ISBLANK(EV$9),EV$9=0)=FALSE,FL$9=$DM13),1,0)*'4. Formulations'!$K12</f>
        <v>0</v>
      </c>
      <c r="FM13" s="45">
        <f>IF(AND(OR(ISBLANK(EW$9),EW$9=0)=FALSE,FM$9=$DM13),1,0)*'4. Formulations'!$K12</f>
        <v>0</v>
      </c>
      <c r="FN13" s="45">
        <f>IF(AND(OR(ISBLANK(EX$9),EX$9=0)=FALSE,FN$9=$DM13),1,0)*'4. Formulations'!$K12</f>
        <v>0</v>
      </c>
      <c r="FO13" s="45">
        <f>IF(AND(OR(ISBLANK(EY$9),EY$9=0)=FALSE,FO$9=$DM13),1,0)*'4. Formulations'!$K12</f>
        <v>0</v>
      </c>
      <c r="FP13" s="45">
        <f>IF(AND(OR(ISBLANK(EZ$9),EZ$9=0)=FALSE,FP$9=$DM13),1,0)*'4. Formulations'!$K12</f>
        <v>0</v>
      </c>
      <c r="FQ13" s="45">
        <f>IF(AND(OR(ISBLANK(FA$9),FA$9=0)=FALSE,FQ$9=$DM13),1,0)*'4. Formulations'!$K12</f>
        <v>0</v>
      </c>
      <c r="FR13" s="45">
        <f>IF(AND(OR(ISBLANK(FB$9),FB$9=0)=FALSE,FR$9=$DM13),1,0)*'4. Formulations'!$K12</f>
        <v>0</v>
      </c>
      <c r="FS13" s="45">
        <f>IF(AND(OR(ISBLANK(FC$9),FC$9=0)=FALSE,FS$9=$DM13),1,0)*'4. Formulations'!$K12</f>
        <v>0</v>
      </c>
      <c r="FT13" s="45">
        <f>IF(AND(OR(ISBLANK(FD$9),FD$9=0)=FALSE,FT$9=$DM13),1,0)*'4. Formulations'!$K12</f>
        <v>0</v>
      </c>
      <c r="FU13" s="45">
        <f>IF(AND(OR(ISBLANK(FE$9),FE$9=0)=FALSE,FU$9=$DM13),1,0)*'4. Formulations'!$K12</f>
        <v>0</v>
      </c>
      <c r="FV13" s="45">
        <f>IF(AND(OR(ISBLANK(FF$9),FF$9=0)=FALSE,FV$9=$DM13),1,0)*'4. Formulations'!$K12</f>
        <v>0</v>
      </c>
      <c r="FW13" s="45">
        <f>IF(AND(OR(ISBLANK(FG$9),FG$9=0)=FALSE,FW$9=$DM13),1,0)*'4. Formulations'!$K12</f>
        <v>0</v>
      </c>
      <c r="FX13" s="45">
        <f>IF(AND(OR(ISBLANK(FH$9),FH$9=0)=FALSE,FX$9=$DM13),1,0)*'4. Formulations'!$K12</f>
        <v>0</v>
      </c>
      <c r="FY13" s="45">
        <f>IF(AND(OR(ISBLANK(FI$9),FI$9=0)=FALSE,FY$9=$DM13),1,0)*'4. Formulations'!$K12</f>
        <v>0</v>
      </c>
      <c r="GA13" s="45">
        <f>IF(AND(OR(ISBLANK(GA$9),GA$9=0)=FALSE,OR(GA$9='2. Protocols'!$C12,GA$9='2. Protocols'!$E12,GA$9='2. Protocols'!$G12)),1,0)*'4. Formulations'!$L12</f>
        <v>0</v>
      </c>
      <c r="GB13" s="45">
        <f>IF(AND(OR(ISBLANK(GB$9),GB$9=0)=FALSE,OR(GB$9='2. Protocols'!$C12,GB$9='2. Protocols'!$E12,GB$9='2. Protocols'!$G12)),1,0)*'4. Formulations'!$L12</f>
        <v>0</v>
      </c>
      <c r="GC13" s="45">
        <f>IF(AND(OR(ISBLANK(GC$9),GC$9=0)=FALSE,OR(GC$9='2. Protocols'!$C12,GC$9='2. Protocols'!$E12,GC$9='2. Protocols'!$G12)),1,0)*'4. Formulations'!$L12</f>
        <v>0</v>
      </c>
      <c r="GD13" s="45">
        <f>IF(AND(OR(ISBLANK(GD$9),GD$9=0)=FALSE,OR(GD$9='2. Protocols'!$C12,GD$9='2. Protocols'!$E12,GD$9='2. Protocols'!$G12)),1,0)*'4. Formulations'!$L12</f>
        <v>0</v>
      </c>
      <c r="GE13" s="45">
        <f>IF(AND(OR(ISBLANK(GE$9),GE$9=0)=FALSE,OR(GE$9='2. Protocols'!$C12,GE$9='2. Protocols'!$E12,GE$9='2. Protocols'!$G12)),1,0)*'4. Formulations'!$L12</f>
        <v>0</v>
      </c>
      <c r="GF13" s="45">
        <f>IF(AND(OR(ISBLANK(GF$9),GF$9=0)=FALSE,OR(GF$9='2. Protocols'!$C12,GF$9='2. Protocols'!$E12,GF$9='2. Protocols'!$G12)),1,0)*'4. Formulations'!$L12</f>
        <v>0</v>
      </c>
      <c r="GG13" s="45">
        <f>IF(AND(OR(ISBLANK(GG$9),GG$9=0)=FALSE,OR(GG$9='2. Protocols'!$C12,GG$9='2. Protocols'!$E12,GG$9='2. Protocols'!$G12)),1,0)*'4. Formulations'!$L12</f>
        <v>0</v>
      </c>
      <c r="GH13" s="45">
        <f>IF(AND(OR(ISBLANK(GH$9),GH$9=0)=FALSE,OR(GH$9='2. Protocols'!$C12,GH$9='2. Protocols'!$E12,GH$9='2. Protocols'!$G12)),1,0)*'4. Formulations'!$L12</f>
        <v>0</v>
      </c>
      <c r="GI13" s="45">
        <f>IF(AND(OR(ISBLANK(GI$9),GI$9=0)=FALSE,OR(GI$9='2. Protocols'!$C12,GI$9='2. Protocols'!$E12,GI$9='2. Protocols'!$G12)),1,0)*'4. Formulations'!$L12</f>
        <v>0</v>
      </c>
      <c r="GJ13" s="45">
        <f>IF(AND(OR(ISBLANK(GJ$9),GJ$9=0)=FALSE,OR(GJ$9='2. Protocols'!$C12,GJ$9='2. Protocols'!$E12,GJ$9='2. Protocols'!$G12)),1,0)*'4. Formulations'!$L12</f>
        <v>0</v>
      </c>
      <c r="GK13" s="45">
        <f>IF(AND(OR(ISBLANK(GK$9),GK$9=0)=FALSE,OR(GK$9='2. Protocols'!$C12,GK$9='2. Protocols'!$E12,GK$9='2. Protocols'!$G12)),1,0)*'4. Formulations'!$L12</f>
        <v>0</v>
      </c>
      <c r="GL13" s="45">
        <f>IF(AND(OR(ISBLANK(GL$9),GL$9=0)=FALSE,OR(GL$9='2. Protocols'!$C12,GL$9='2. Protocols'!$E12,GL$9='2. Protocols'!$G12)),1,0)*'4. Formulations'!$L12</f>
        <v>0</v>
      </c>
      <c r="GM13" s="45">
        <f>IF(AND(OR(ISBLANK(GM$9),GM$9=0)=FALSE,OR(GM$9='2. Protocols'!$C12,GM$9='2. Protocols'!$E12,GM$9='2. Protocols'!$G12)),1,0)*'4. Formulations'!$L12</f>
        <v>0</v>
      </c>
      <c r="GN13" s="45">
        <f>IF(AND(OR(ISBLANK(GN$9),GN$9=0)=FALSE,OR(GN$9='2. Protocols'!$C12,GN$9='2. Protocols'!$E12,GN$9='2. Protocols'!$G12)),1,0)*'4. Formulations'!$L12</f>
        <v>0</v>
      </c>
      <c r="GO13" s="45">
        <f>IF(AND(OR(ISBLANK(GO$9),GO$9=0)=FALSE,OR(GO$9='2. Protocols'!$C12,GO$9='2. Protocols'!$E12,GO$9='2. Protocols'!$G12)),1,0)*'4. Formulations'!$L12</f>
        <v>0</v>
      </c>
      <c r="GQ13" s="45">
        <f>IF(AND(OR(ISBLANK(GQ$9),GQ$9=0)=FALSE,GQ$9=$DL13),1,0)*'4. Formulations'!$M12</f>
        <v>0</v>
      </c>
      <c r="GR13" s="45">
        <f>IF(AND(OR(ISBLANK(GR$9),GR$9=0)=FALSE,GR$9=$DL13),1,0)*'4. Formulations'!$M12</f>
        <v>0</v>
      </c>
      <c r="GS13" s="45">
        <f>IF(AND(OR(ISBLANK(GS$9),GS$9=0)=FALSE,GS$9=$DL13),1,0)*'4. Formulations'!$M12</f>
        <v>0</v>
      </c>
      <c r="GT13" s="45">
        <f>IF(AND(OR(ISBLANK(GT$9),GT$9=0)=FALSE,GT$9=$DL13),1,0)*'4. Formulations'!$M12</f>
        <v>0</v>
      </c>
      <c r="GU13" s="45">
        <f>IF(AND(OR(ISBLANK(GU$9),GU$9=0)=FALSE,GU$9=$DL13),1,0)*'4. Formulations'!$M12</f>
        <v>0</v>
      </c>
      <c r="GV13" s="45">
        <f>IF(AND(OR(ISBLANK(GV$9),GV$9=0)=FALSE,GV$9=$DL13),1,0)*'4. Formulations'!$M12</f>
        <v>0</v>
      </c>
      <c r="GW13" s="45">
        <f>IF(AND(OR(ISBLANK(GW$9),GW$9=0)=FALSE,GW$9=$DL13),1,0)*'4. Formulations'!$M12</f>
        <v>0</v>
      </c>
      <c r="GX13" s="45">
        <f>IF(AND(OR(ISBLANK(GX$9),GX$9=0)=FALSE,GX$9=$DL13),1,0)*'4. Formulations'!$M12</f>
        <v>0</v>
      </c>
      <c r="GY13" s="45">
        <f>IF(AND(OR(ISBLANK(GY$9),GY$9=0)=FALSE,GY$9=$DL13),1,0)*'4. Formulations'!$M12</f>
        <v>0</v>
      </c>
      <c r="GZ13" s="45">
        <f>IF(AND(OR(ISBLANK(GZ$9),GZ$9=0)=FALSE,GZ$9=$DL13),1,0)*'4. Formulations'!$M12</f>
        <v>0</v>
      </c>
      <c r="HA13" s="45">
        <f>IF(AND(OR(ISBLANK(HA$9),HA$9=0)=FALSE,HA$9=$DL13),1,0)*'4. Formulations'!$M12</f>
        <v>0</v>
      </c>
      <c r="HB13" s="45">
        <f>IF(AND(OR(ISBLANK(HB$9),HB$9=0)=FALSE,HB$9=$DL13),1,0)*'4. Formulations'!$M12</f>
        <v>0</v>
      </c>
      <c r="HC13" s="45">
        <f>IF(AND(OR(ISBLANK(HC$9),HC$9=0)=FALSE,HC$9=$DL13),1,0)*'4. Formulations'!$M12</f>
        <v>0</v>
      </c>
      <c r="HD13" s="45">
        <f>IF(AND(OR(ISBLANK(HD$9),HD$9=0)=FALSE,HD$9=$DL13),1,0)*'4. Formulations'!$M12</f>
        <v>0</v>
      </c>
      <c r="HE13" s="45">
        <f>IF(AND(OR(ISBLANK(HE$9),HE$9=0)=FALSE,HE$9=$DL13),1,0)*'4. Formulations'!$M12</f>
        <v>0</v>
      </c>
      <c r="HG13" s="45">
        <f>IF(AND(OR(ISBLANK(HG$9),HG$9=0)=FALSE,SUM($GQ13:$HE13)&gt;0,HG$9='2. Protocols'!$G12),1,0)*'4. Formulations'!$M12</f>
        <v>0</v>
      </c>
      <c r="HH13" s="45">
        <f>IF(AND(OR(ISBLANK(HH$9),HH$9=0)=FALSE,SUM($GQ13:$HE13)&gt;0,HH$9='2. Protocols'!$G12),1,0)*'4. Formulations'!$M12</f>
        <v>0</v>
      </c>
      <c r="HI13" s="45">
        <f>IF(AND(OR(ISBLANK(HI$9),HI$9=0)=FALSE,SUM($GQ13:$HE13)&gt;0,HI$9='2. Protocols'!$G12),1,0)*'4. Formulations'!$M12</f>
        <v>0</v>
      </c>
      <c r="HJ13" s="45">
        <f>IF(AND(OR(ISBLANK(HJ$9),HJ$9=0)=FALSE,SUM($GQ13:$HE13)&gt;0,HJ$9='2. Protocols'!$G12),1,0)*'4. Formulations'!$M12</f>
        <v>0</v>
      </c>
      <c r="HK13" s="45">
        <f>IF(AND(OR(ISBLANK(HK$9),HK$9=0)=FALSE,SUM($GQ13:$HE13)&gt;0,HK$9='2. Protocols'!$G12),1,0)*'4. Formulations'!$M12</f>
        <v>0</v>
      </c>
      <c r="HL13" s="45">
        <f>IF(AND(OR(ISBLANK(HL$9),HL$9=0)=FALSE,SUM($GQ13:$HE13)&gt;0,HL$9='2. Protocols'!$G12),1,0)*'4. Formulations'!$M12</f>
        <v>0</v>
      </c>
      <c r="HM13" s="45">
        <f>IF(AND(OR(ISBLANK(HM$9),HM$9=0)=FALSE,SUM($GQ13:$HE13)&gt;0,HM$9='2. Protocols'!$G12),1,0)*'4. Formulations'!$M12</f>
        <v>0</v>
      </c>
      <c r="HN13" s="45">
        <f>IF(AND(OR(ISBLANK(HN$9),HN$9=0)=FALSE,SUM($GQ13:$HE13)&gt;0,HN$9='2. Protocols'!$G12),1,0)*'4. Formulations'!$M12</f>
        <v>0</v>
      </c>
      <c r="HO13" s="45">
        <f>IF(AND(OR(ISBLANK(HO$9),HO$9=0)=FALSE,SUM($GQ13:$HE13)&gt;0,HO$9='2. Protocols'!$G12),1,0)*'4. Formulations'!$M12</f>
        <v>0</v>
      </c>
      <c r="HP13" s="45">
        <f>IF(AND(OR(ISBLANK(HP$9),HP$9=0)=FALSE,SUM($GQ13:$HE13)&gt;0,HP$9='2. Protocols'!$G12),1,0)*'4. Formulations'!$M12</f>
        <v>0</v>
      </c>
      <c r="HQ13" s="45">
        <f>IF(AND(OR(ISBLANK(HQ$9),HQ$9=0)=FALSE,SUM($GQ13:$HE13)&gt;0,HQ$9='2. Protocols'!$G12),1,0)*'4. Formulations'!$M12</f>
        <v>0</v>
      </c>
      <c r="HR13" s="45">
        <f>IF(AND(OR(ISBLANK(HR$9),HR$9=0)=FALSE,SUM($GQ13:$HE13)&gt;0,HR$9='2. Protocols'!$G12),1,0)*'4. Formulations'!$M12</f>
        <v>0</v>
      </c>
      <c r="HS13" s="45">
        <f>IF(AND(OR(ISBLANK(HS$9),HS$9=0)=FALSE,SUM($GQ13:$HE13)&gt;0,HS$9='2. Protocols'!$G12),1,0)*'4. Formulations'!$M12</f>
        <v>0</v>
      </c>
      <c r="HT13" s="45">
        <f>IF(AND(OR(ISBLANK(HT$9),HT$9=0)=FALSE,SUM($GQ13:$HE13)&gt;0,HT$9='2. Protocols'!$G12),1,0)*'4. Formulations'!$M12</f>
        <v>0</v>
      </c>
      <c r="HU13" s="45">
        <f>IF(AND(OR(ISBLANK(HU$9),HU$9=0)=FALSE,SUM($GQ13:$HE13)&gt;0,HU$9='2. Protocols'!$G12),1,0)*'4. Formulations'!$M12</f>
        <v>0</v>
      </c>
      <c r="HW13" s="45">
        <f>IF(AND(OR(ISBLANK(HW$9),HW$9=0)=FALSE,HW$9=$DM13),1,0)*'4. Formulations'!$N12</f>
        <v>0</v>
      </c>
      <c r="HX13" s="45">
        <f>IF(AND(OR(ISBLANK(HX$9),HX$9=0)=FALSE,HX$9=$DM13),1,0)*'4. Formulations'!$N12</f>
        <v>0</v>
      </c>
      <c r="HY13" s="45">
        <f>IF(AND(OR(ISBLANK(HY$9),HY$9=0)=FALSE,HY$9=$DM13),1,0)*'4. Formulations'!$N12</f>
        <v>0</v>
      </c>
      <c r="HZ13" s="45">
        <f>IF(AND(OR(ISBLANK(HZ$9),HZ$9=0)=FALSE,HZ$9=$DM13),1,0)*'4. Formulations'!$N12</f>
        <v>0</v>
      </c>
      <c r="IA13" s="45">
        <f>IF(AND(OR(ISBLANK(IA$9),IA$9=0)=FALSE,IA$9=$DM13),1,0)*'4. Formulations'!$N12</f>
        <v>0</v>
      </c>
      <c r="IB13" s="45">
        <f>IF(AND(OR(ISBLANK(IB$9),IB$9=0)=FALSE,IB$9=$DM13),1,0)*'4. Formulations'!$N12</f>
        <v>0</v>
      </c>
      <c r="IC13" s="45">
        <f>IF(AND(OR(ISBLANK(IC$9),IC$9=0)=FALSE,IC$9=$DM13),1,0)*'4. Formulations'!$N12</f>
        <v>0</v>
      </c>
      <c r="ID13" s="45">
        <f>IF(AND(OR(ISBLANK(ID$9),ID$9=0)=FALSE,ID$9=$DM13),1,0)*'4. Formulations'!$N12</f>
        <v>0</v>
      </c>
      <c r="IE13" s="45">
        <f>IF(AND(OR(ISBLANK(IE$9),IE$9=0)=FALSE,IE$9=$DM13),1,0)*'4. Formulations'!$N12</f>
        <v>0</v>
      </c>
      <c r="IF13" s="45">
        <f>IF(AND(OR(ISBLANK(IF$9),IF$9=0)=FALSE,IF$9=$DM13),1,0)*'4. Formulations'!$N12</f>
        <v>0</v>
      </c>
      <c r="IG13" s="45">
        <f>IF(AND(OR(ISBLANK(IG$9),IG$9=0)=FALSE,IG$9=$DM13),1,0)*'4. Formulations'!$N12</f>
        <v>0</v>
      </c>
      <c r="IH13" s="45">
        <f>IF(AND(OR(ISBLANK(IH$9),IH$9=0)=FALSE,IH$9=$DM13),1,0)*'4. Formulations'!$N12</f>
        <v>0</v>
      </c>
      <c r="II13" s="45">
        <f>IF(AND(OR(ISBLANK(II$9),II$9=0)=FALSE,II$9=$DM13),1,0)*'4. Formulations'!$N12</f>
        <v>0</v>
      </c>
      <c r="IJ13" s="45">
        <f>IF(AND(OR(ISBLANK(IJ$9),IJ$9=0)=FALSE,IJ$9=$DM13),1,0)*'4. Formulations'!$N12</f>
        <v>0</v>
      </c>
      <c r="IK13" s="45">
        <f>IF(AND(OR(ISBLANK(IK$9),IK$9=0)=FALSE,IK$9=$DM13),1,0)*'4. Formulations'!$N12</f>
        <v>0</v>
      </c>
      <c r="IM13" s="45">
        <f>IF(AND(OR(ISBLANK(IM$9),IM$9=0)=FALSE,OR(IM$9='2. Protocols'!$C12,IM$9='2. Protocols'!$E12,IM$9='2. Protocols'!$G12)),1,0)*'4. Formulations'!$O12</f>
        <v>0</v>
      </c>
      <c r="IN13" s="45">
        <f>IF(AND(OR(ISBLANK(IN$9),IN$9=0)=FALSE,OR(IN$9='2. Protocols'!$C12,IN$9='2. Protocols'!$E12,IN$9='2. Protocols'!$G12)),1,0)*'4. Formulations'!$O12</f>
        <v>0</v>
      </c>
      <c r="IO13" s="45">
        <f>IF(AND(OR(ISBLANK(IO$9),IO$9=0)=FALSE,OR(IO$9='2. Protocols'!$C12,IO$9='2. Protocols'!$E12,IO$9='2. Protocols'!$G12)),1,0)*'4. Formulations'!$O12</f>
        <v>0</v>
      </c>
      <c r="IP13" s="45">
        <f>IF(AND(OR(ISBLANK(IP$9),IP$9=0)=FALSE,OR(IP$9='2. Protocols'!$C12,IP$9='2. Protocols'!$E12,IP$9='2. Protocols'!$G12)),1,0)*'4. Formulations'!$O12</f>
        <v>0</v>
      </c>
      <c r="IQ13" s="45">
        <f>IF(AND(OR(ISBLANK(IQ$9),IQ$9=0)=FALSE,OR(IQ$9='2. Protocols'!$C12,IQ$9='2. Protocols'!$E12,IQ$9='2. Protocols'!$G12)),1,0)*'4. Formulations'!$O12</f>
        <v>0</v>
      </c>
      <c r="IR13" s="45">
        <f>IF(AND(OR(ISBLANK(IR$9),IR$9=0)=FALSE,OR(IR$9='2. Protocols'!$C12,IR$9='2. Protocols'!$E12,IR$9='2. Protocols'!$G12)),1,0)*'4. Formulations'!$O12</f>
        <v>0</v>
      </c>
      <c r="IS13" s="45">
        <f>IF(AND(OR(ISBLANK(IS$9),IS$9=0)=FALSE,OR(IS$9='2. Protocols'!$C12,IS$9='2. Protocols'!$E12,IS$9='2. Protocols'!$G12)),1,0)*'4. Formulations'!$O12</f>
        <v>0</v>
      </c>
      <c r="IT13" s="45">
        <f>IF(AND(OR(ISBLANK(IT$9),IT$9=0)=FALSE,OR(IT$9='2. Protocols'!$C12,IT$9='2. Protocols'!$E12,IT$9='2. Protocols'!$G12)),1,0)*'4. Formulations'!$O12</f>
        <v>0</v>
      </c>
      <c r="IU13" s="45">
        <f>IF(AND(OR(ISBLANK(IU$9),IU$9=0)=FALSE,OR(IU$9='2. Protocols'!$C12,IU$9='2. Protocols'!$E12,IU$9='2. Protocols'!$G12)),1,0)*'4. Formulations'!$O12</f>
        <v>0</v>
      </c>
      <c r="IV13" s="45">
        <f>IF(AND(OR(ISBLANK(IV$9),IV$9=0)=FALSE,OR(IV$9='2. Protocols'!$C12,IV$9='2. Protocols'!$E12,IV$9='2. Protocols'!$G12)),1,0)*'4. Formulations'!$O12</f>
        <v>0</v>
      </c>
      <c r="IW13" s="45">
        <f>IF(AND(OR(ISBLANK(IW$9),IW$9=0)=FALSE,OR(IW$9='2. Protocols'!$C12,IW$9='2. Protocols'!$E12,IW$9='2. Protocols'!$G12)),1,0)*'4. Formulations'!$O12</f>
        <v>0</v>
      </c>
      <c r="IX13" s="45">
        <f>IF(AND(OR(ISBLANK(IX$9),IX$9=0)=FALSE,OR(IX$9='2. Protocols'!$C12,IX$9='2. Protocols'!$E12,IX$9='2. Protocols'!$G12)),1,0)*'4. Formulations'!$O12</f>
        <v>0</v>
      </c>
      <c r="IY13" s="45">
        <f>IF(AND(OR(ISBLANK(IY$9),IY$9=0)=FALSE,OR(IY$9='2. Protocols'!$C12,IY$9='2. Protocols'!$E12,IY$9='2. Protocols'!$G12)),1,0)*'4. Formulations'!$O12</f>
        <v>0</v>
      </c>
      <c r="IZ13" s="45">
        <f>IF(AND(OR(ISBLANK(IZ$9),IZ$9=0)=FALSE,OR(IZ$9='2. Protocols'!$C12,IZ$9='2. Protocols'!$E12,IZ$9='2. Protocols'!$G12)),1,0)*'4. Formulations'!$O12</f>
        <v>0</v>
      </c>
      <c r="JA13" s="45">
        <f>IF(AND(OR(ISBLANK(JA$9),JA$9=0)=FALSE,OR(JA$9='2. Protocols'!$C12,JA$9='2. Protocols'!$E12,JA$9='2. Protocols'!$G12)),1,0)*'4. Formulations'!$O12</f>
        <v>0</v>
      </c>
      <c r="JC13" s="45">
        <f>IF(AND(OR(ISBLANK(JC$9),JC$9=0)=FALSE,JC$9=$DL13),1,0)*'4. Formulations'!$P12</f>
        <v>0</v>
      </c>
      <c r="JD13" s="45">
        <f>IF(AND(OR(ISBLANK(JD$9),JD$9=0)=FALSE,JD$9=$DL13),1,0)*'4. Formulations'!$P12</f>
        <v>0</v>
      </c>
      <c r="JE13" s="45">
        <f>IF(AND(OR(ISBLANK(JE$9),JE$9=0)=FALSE,JE$9=$DL13),1,0)*'4. Formulations'!$P12</f>
        <v>0</v>
      </c>
      <c r="JF13" s="45">
        <f>IF(AND(OR(ISBLANK(JF$9),JF$9=0)=FALSE,JF$9=$DL13),1,0)*'4. Formulations'!$P12</f>
        <v>0</v>
      </c>
      <c r="JG13" s="45">
        <f>IF(AND(OR(ISBLANK(JG$9),JG$9=0)=FALSE,JG$9=$DL13),1,0)*'4. Formulations'!$P12</f>
        <v>0</v>
      </c>
      <c r="JH13" s="45">
        <f>IF(AND(OR(ISBLANK(JH$9),JH$9=0)=FALSE,JH$9=$DL13),1,0)*'4. Formulations'!$P12</f>
        <v>0</v>
      </c>
      <c r="JI13" s="45">
        <f>IF(AND(OR(ISBLANK(JI$9),JI$9=0)=FALSE,JI$9=$DL13),1,0)*'4. Formulations'!$P12</f>
        <v>0</v>
      </c>
      <c r="JJ13" s="45">
        <f>IF(AND(OR(ISBLANK(JJ$9),JJ$9=0)=FALSE,JJ$9=$DL13),1,0)*'4. Formulations'!$P12</f>
        <v>0</v>
      </c>
      <c r="JK13" s="45">
        <f>IF(AND(OR(ISBLANK(JK$9),JK$9=0)=FALSE,JK$9=$DL13),1,0)*'4. Formulations'!$P12</f>
        <v>0</v>
      </c>
      <c r="JL13" s="45">
        <f>IF(AND(OR(ISBLANK(JL$9),JL$9=0)=FALSE,JL$9=$DL13),1,0)*'4. Formulations'!$P12</f>
        <v>0</v>
      </c>
      <c r="JM13" s="45">
        <f>IF(AND(OR(ISBLANK(JM$9),JM$9=0)=FALSE,JM$9=$DL13),1,0)*'4. Formulations'!$P12</f>
        <v>0</v>
      </c>
      <c r="JN13" s="45">
        <f>IF(AND(OR(ISBLANK(JN$9),JN$9=0)=FALSE,JN$9=$DL13),1,0)*'4. Formulations'!$P12</f>
        <v>0</v>
      </c>
      <c r="JO13" s="45">
        <f>IF(AND(OR(ISBLANK(JO$9),JO$9=0)=FALSE,JO$9=$DL13),1,0)*'4. Formulations'!$P12</f>
        <v>0</v>
      </c>
      <c r="JP13" s="45">
        <f>IF(AND(OR(ISBLANK(JP$9),JP$9=0)=FALSE,JP$9=$DL13),1,0)*'4. Formulations'!$P12</f>
        <v>0</v>
      </c>
      <c r="JQ13" s="45">
        <f>IF(AND(OR(ISBLANK(JQ$9),JQ$9=0)=FALSE,JQ$9=$DL13),1,0)*'4. Formulations'!$P12</f>
        <v>0</v>
      </c>
      <c r="JS13" s="45">
        <f>IF(AND(OR(ISBLANK(JS$9),JS$9=0)=FALSE,SUM($JC13:$JQ13)&gt;0,JS$9='2. Protocols'!$G12),1,0)*'4. Formulations'!$P12</f>
        <v>0</v>
      </c>
      <c r="JT13" s="45">
        <f>IF(AND(OR(ISBLANK(JT$9),JT$9=0)=FALSE,SUM($JC13:$JQ13)&gt;0,JT$9='2. Protocols'!$G12),1,0)*'4. Formulations'!$P12</f>
        <v>0</v>
      </c>
      <c r="JU13" s="45">
        <f>IF(AND(OR(ISBLANK(JU$9),JU$9=0)=FALSE,SUM($JC13:$JQ13)&gt;0,JU$9='2. Protocols'!$G12),1,0)*'4. Formulations'!$P12</f>
        <v>0</v>
      </c>
      <c r="JV13" s="45">
        <f>IF(AND(OR(ISBLANK(JV$9),JV$9=0)=FALSE,SUM($JC13:$JQ13)&gt;0,JV$9='2. Protocols'!$G12),1,0)*'4. Formulations'!$P12</f>
        <v>0</v>
      </c>
      <c r="JW13" s="45">
        <f>IF(AND(OR(ISBLANK(JW$9),JW$9=0)=FALSE,SUM($JC13:$JQ13)&gt;0,JW$9='2. Protocols'!$G12),1,0)*'4. Formulations'!$P12</f>
        <v>0</v>
      </c>
      <c r="JX13" s="45">
        <f>IF(AND(OR(ISBLANK(JX$9),JX$9=0)=FALSE,SUM($JC13:$JQ13)&gt;0,JX$9='2. Protocols'!$G12),1,0)*'4. Formulations'!$P12</f>
        <v>0</v>
      </c>
      <c r="JY13" s="45">
        <f>IF(AND(OR(ISBLANK(JY$9),JY$9=0)=FALSE,SUM($JC13:$JQ13)&gt;0,JY$9='2. Protocols'!$G12),1,0)*'4. Formulations'!$P12</f>
        <v>0</v>
      </c>
      <c r="JZ13" s="45">
        <f>IF(AND(OR(ISBLANK(JZ$9),JZ$9=0)=FALSE,SUM($JC13:$JQ13)&gt;0,JZ$9='2. Protocols'!$G12),1,0)*'4. Formulations'!$P12</f>
        <v>0</v>
      </c>
      <c r="KA13" s="45">
        <f>IF(AND(OR(ISBLANK(KA$9),KA$9=0)=FALSE,SUM($JC13:$JQ13)&gt;0,KA$9='2. Protocols'!$G12),1,0)*'4. Formulations'!$P12</f>
        <v>0</v>
      </c>
      <c r="KB13" s="45">
        <f>IF(AND(OR(ISBLANK(KB$9),KB$9=0)=FALSE,SUM($JC13:$JQ13)&gt;0,KB$9='2. Protocols'!$G12),1,0)*'4. Formulations'!$P12</f>
        <v>0</v>
      </c>
      <c r="KC13" s="45">
        <f>IF(AND(OR(ISBLANK(KC$9),KC$9=0)=FALSE,SUM($JC13:$JQ13)&gt;0,KC$9='2. Protocols'!$G12),1,0)*'4. Formulations'!$P12</f>
        <v>0</v>
      </c>
      <c r="KD13" s="45">
        <f>IF(AND(OR(ISBLANK(KD$9),KD$9=0)=FALSE,SUM($JC13:$JQ13)&gt;0,KD$9='2. Protocols'!$G12),1,0)*'4. Formulations'!$P12</f>
        <v>0</v>
      </c>
      <c r="KE13" s="45">
        <f>IF(AND(OR(ISBLANK(KE$9),KE$9=0)=FALSE,SUM($JC13:$JQ13)&gt;0,KE$9='2. Protocols'!$G12),1,0)*'4. Formulations'!$P12</f>
        <v>0</v>
      </c>
      <c r="KF13" s="45">
        <f>IF(AND(OR(ISBLANK(KF$9),KF$9=0)=FALSE,SUM($JC13:$JQ13)&gt;0,KF$9='2. Protocols'!$G12),1,0)*'4. Formulations'!$P12</f>
        <v>0</v>
      </c>
      <c r="KG13" s="45">
        <f>IF(AND(OR(ISBLANK(KG$9),KG$9=0)=FALSE,SUM($JC13:$JQ13)&gt;0,KG$9='2. Protocols'!$G12),1,0)*'4. Formulations'!$P12</f>
        <v>0</v>
      </c>
      <c r="KI13" s="45">
        <f>IF(AND(OR(ISBLANK(KI$9),KI$9=0)=FALSE,KI$9=$DM13),1,0)*'4. Formulations'!$Q12</f>
        <v>0</v>
      </c>
      <c r="KJ13" s="45">
        <f>IF(AND(OR(ISBLANK(KJ$9),KJ$9=0)=FALSE,KJ$9=$DM13),1,0)*'4. Formulations'!$Q12</f>
        <v>0</v>
      </c>
      <c r="KK13" s="45">
        <f>IF(AND(OR(ISBLANK(KK$9),KK$9=0)=FALSE,KK$9=$DM13),1,0)*'4. Formulations'!$Q12</f>
        <v>0</v>
      </c>
      <c r="KL13" s="45">
        <f>IF(AND(OR(ISBLANK(KL$9),KL$9=0)=FALSE,KL$9=$DM13),1,0)*'4. Formulations'!$Q12</f>
        <v>0</v>
      </c>
      <c r="KM13" s="45">
        <f>IF(AND(OR(ISBLANK(KM$9),KM$9=0)=FALSE,KM$9=$DM13),1,0)*'4. Formulations'!$Q12</f>
        <v>0</v>
      </c>
      <c r="KN13" s="45">
        <f>IF(AND(OR(ISBLANK(KN$9),KN$9=0)=FALSE,KN$9=$DM13),1,0)*'4. Formulations'!$Q12</f>
        <v>0</v>
      </c>
      <c r="KO13" s="45">
        <f>IF(AND(OR(ISBLANK(KO$9),KO$9=0)=FALSE,KO$9=$DM13),1,0)*'4. Formulations'!$Q12</f>
        <v>0</v>
      </c>
      <c r="KP13" s="45">
        <f>IF(AND(OR(ISBLANK(KP$9),KP$9=0)=FALSE,KP$9=$DM13),1,0)*'4. Formulations'!$Q12</f>
        <v>0</v>
      </c>
      <c r="KQ13" s="45">
        <f>IF(AND(OR(ISBLANK(KQ$9),KQ$9=0)=FALSE,KQ$9=$DM13),1,0)*'4. Formulations'!$Q12</f>
        <v>0</v>
      </c>
      <c r="KR13" s="45">
        <f>IF(AND(OR(ISBLANK(KR$9),KR$9=0)=FALSE,KR$9=$DM13),1,0)*'4. Formulations'!$Q12</f>
        <v>0</v>
      </c>
      <c r="KS13" s="45">
        <f>IF(AND(OR(ISBLANK(KS$9),KS$9=0)=FALSE,KS$9=$DM13),1,0)*'4. Formulations'!$Q12</f>
        <v>0</v>
      </c>
      <c r="KT13" s="45">
        <f>IF(AND(OR(ISBLANK(KT$9),KT$9=0)=FALSE,KT$9=$DM13),1,0)*'4. Formulations'!$Q12</f>
        <v>0</v>
      </c>
      <c r="KU13" s="45">
        <f>IF(AND(OR(ISBLANK(KU$9),KU$9=0)=FALSE,KU$9=$DM13),1,0)*'4. Formulations'!$Q12</f>
        <v>0</v>
      </c>
      <c r="KV13" s="45">
        <f>IF(AND(OR(ISBLANK(KV$9),KV$9=0)=FALSE,KV$9=$DM13),1,0)*'4. Formulations'!$Q12</f>
        <v>0</v>
      </c>
      <c r="KW13" s="45">
        <f>IF(AND(OR(ISBLANK(KW$9),KW$9=0)=FALSE,KW$9=$DM13),1,0)*'4. Formulations'!$Q12</f>
        <v>0</v>
      </c>
    </row>
    <row r="14" spans="2:309" ht="15" x14ac:dyDescent="0.25">
      <c r="B14" s="2"/>
      <c r="C14" s="155" t="str">
        <f>IF('2. Protocols'!C13&amp;"+"&amp;'2. Protocols'!E13&amp;"+"&amp;'2. Protocols'!G13="++","",'2. Protocols'!C13&amp;"+"&amp;'2. Protocols'!E13&amp;"+"&amp;'2. Protocols'!G13)</f>
        <v/>
      </c>
      <c r="D14" s="22"/>
      <c r="E14" s="23"/>
      <c r="G14" s="135" t="e">
        <f>'2. Protocols'!J13*'1. General Inputs'!$J$13</f>
        <v>#VALUE!</v>
      </c>
      <c r="H14" s="135" t="e">
        <f>MAX(G14*(1+'1. General Inputs'!$AW$23+HLOOKUP(H$7,'1. General Inputs'!$AW$17:$AY$19,ROWS('1. General Inputs'!$AU$17:$AU$19),0))+(CHOOSE(H$7,'1. General Inputs'!$J$15,'1. General Inputs'!$L$15,'1. General Inputs'!$N$15)/12)*CHOOSE(H$7,'2. Protocols'!$K13,'2. Protocols'!$L13,'2. Protocols'!$M13)+'3. ARV Substitutions'!L39,0)</f>
        <v>#VALUE!</v>
      </c>
      <c r="I14" s="135" t="e">
        <f>MAX(H14*(1+'1. General Inputs'!$AW$23+HLOOKUP(I$7,'1. General Inputs'!$AW$17:$AY$19,ROWS('1. General Inputs'!$AU$17:$AU$19),0))+(CHOOSE(I$7,'1. General Inputs'!$J$15,'1. General Inputs'!$L$15,'1. General Inputs'!$N$15)/12)*CHOOSE(I$7,'2. Protocols'!$K13,'2. Protocols'!$L13,'2. Protocols'!$M13)+'3. ARV Substitutions'!M39,0)</f>
        <v>#VALUE!</v>
      </c>
      <c r="J14" s="135" t="e">
        <f>MAX(I14*(1+'1. General Inputs'!$AW$23+HLOOKUP(J$7,'1. General Inputs'!$AW$17:$AY$19,ROWS('1. General Inputs'!$AU$17:$AU$19),0))+(CHOOSE(J$7,'1. General Inputs'!$J$15,'1. General Inputs'!$L$15,'1. General Inputs'!$N$15)/12)*CHOOSE(J$7,'2. Protocols'!$K13,'2. Protocols'!$L13,'2. Protocols'!$M13)+'3. ARV Substitutions'!N39,0)</f>
        <v>#VALUE!</v>
      </c>
      <c r="K14" s="135" t="e">
        <f>MAX(J14*(1+'1. General Inputs'!$AW$23+HLOOKUP(K$7,'1. General Inputs'!$AW$17:$AY$19,ROWS('1. General Inputs'!$AU$17:$AU$19),0))+(CHOOSE(K$7,'1. General Inputs'!$J$15,'1. General Inputs'!$L$15,'1. General Inputs'!$N$15)/12)*CHOOSE(K$7,'2. Protocols'!$K13,'2. Protocols'!$L13,'2. Protocols'!$M13)+'3. ARV Substitutions'!O39,0)</f>
        <v>#VALUE!</v>
      </c>
      <c r="L14" s="135" t="e">
        <f>MAX(K14*(1+'1. General Inputs'!$AW$23+HLOOKUP(L$7,'1. General Inputs'!$AW$17:$AY$19,ROWS('1. General Inputs'!$AU$17:$AU$19),0))+(CHOOSE(L$7,'1. General Inputs'!$J$15,'1. General Inputs'!$L$15,'1. General Inputs'!$N$15)/12)*CHOOSE(L$7,'2. Protocols'!$K13,'2. Protocols'!$L13,'2. Protocols'!$M13)+'3. ARV Substitutions'!P39,0)</f>
        <v>#VALUE!</v>
      </c>
      <c r="M14" s="135" t="e">
        <f>MAX(L14*(1+'1. General Inputs'!$AW$23+HLOOKUP(M$7,'1. General Inputs'!$AW$17:$AY$19,ROWS('1. General Inputs'!$AU$17:$AU$19),0))+(CHOOSE(M$7,'1. General Inputs'!$J$15,'1. General Inputs'!$L$15,'1. General Inputs'!$N$15)/12)*CHOOSE(M$7,'2. Protocols'!$K13,'2. Protocols'!$L13,'2. Protocols'!$M13)+'3. ARV Substitutions'!Q39,0)</f>
        <v>#VALUE!</v>
      </c>
      <c r="N14" s="135" t="e">
        <f>MAX(M14*(1+'1. General Inputs'!$AW$23+HLOOKUP(N$7,'1. General Inputs'!$AW$17:$AY$19,ROWS('1. General Inputs'!$AU$17:$AU$19),0))+(CHOOSE(N$7,'1. General Inputs'!$J$15,'1. General Inputs'!$L$15,'1. General Inputs'!$N$15)/12)*CHOOSE(N$7,'2. Protocols'!$K13,'2. Protocols'!$L13,'2. Protocols'!$M13)+'3. ARV Substitutions'!R39,0)</f>
        <v>#VALUE!</v>
      </c>
      <c r="O14" s="135" t="e">
        <f>MAX(N14*(1+'1. General Inputs'!$AW$23+HLOOKUP(O$7,'1. General Inputs'!$AW$17:$AY$19,ROWS('1. General Inputs'!$AU$17:$AU$19),0))+(CHOOSE(O$7,'1. General Inputs'!$J$15,'1. General Inputs'!$L$15,'1. General Inputs'!$N$15)/12)*CHOOSE(O$7,'2. Protocols'!$K13,'2. Protocols'!$L13,'2. Protocols'!$M13)+'3. ARV Substitutions'!S39,0)</f>
        <v>#VALUE!</v>
      </c>
      <c r="P14" s="135" t="e">
        <f>MAX(O14*(1+'1. General Inputs'!$AW$23+HLOOKUP(P$7,'1. General Inputs'!$AW$17:$AY$19,ROWS('1. General Inputs'!$AU$17:$AU$19),0))+(CHOOSE(P$7,'1. General Inputs'!$J$15,'1. General Inputs'!$L$15,'1. General Inputs'!$N$15)/12)*CHOOSE(P$7,'2. Protocols'!$K13,'2. Protocols'!$L13,'2. Protocols'!$M13)+'3. ARV Substitutions'!T39,0)</f>
        <v>#VALUE!</v>
      </c>
      <c r="Q14" s="135" t="e">
        <f>MAX(P14*(1+'1. General Inputs'!$AW$23+HLOOKUP(Q$7,'1. General Inputs'!$AW$17:$AY$19,ROWS('1. General Inputs'!$AU$17:$AU$19),0))+(CHOOSE(Q$7,'1. General Inputs'!$J$15,'1. General Inputs'!$L$15,'1. General Inputs'!$N$15)/12)*CHOOSE(Q$7,'2. Protocols'!$K13,'2. Protocols'!$L13,'2. Protocols'!$M13)+'3. ARV Substitutions'!U39,0)</f>
        <v>#VALUE!</v>
      </c>
      <c r="R14" s="135" t="e">
        <f>MAX(Q14*(1+'1. General Inputs'!$AW$23+HLOOKUP(R$7,'1. General Inputs'!$AW$17:$AY$19,ROWS('1. General Inputs'!$AU$17:$AU$19),0))+(CHOOSE(R$7,'1. General Inputs'!$J$15,'1. General Inputs'!$L$15,'1. General Inputs'!$N$15)/12)*CHOOSE(R$7,'2. Protocols'!$K13,'2. Protocols'!$L13,'2. Protocols'!$M13)+'3. ARV Substitutions'!V39,0)</f>
        <v>#VALUE!</v>
      </c>
      <c r="S14" s="135" t="e">
        <f>MAX(R14*(1+'1. General Inputs'!$AW$23+HLOOKUP(S$7,'1. General Inputs'!$AW$17:$AY$19,ROWS('1. General Inputs'!$AU$17:$AU$19),0))+(CHOOSE(S$7,'1. General Inputs'!$J$15,'1. General Inputs'!$L$15,'1. General Inputs'!$N$15)/12)*CHOOSE(S$7,'2. Protocols'!$K13,'2. Protocols'!$L13,'2. Protocols'!$M13)+'3. ARV Substitutions'!W39,0)</f>
        <v>#VALUE!</v>
      </c>
      <c r="T14" s="135" t="e">
        <f>MAX(S14*(1+'1. General Inputs'!$AW$23+HLOOKUP(T$7,'1. General Inputs'!$AW$17:$AY$19,ROWS('1. General Inputs'!$AU$17:$AU$19),0))+(CHOOSE(T$7,'1. General Inputs'!$J$15,'1. General Inputs'!$L$15,'1. General Inputs'!$N$15)/12)*CHOOSE(T$7,'2. Protocols'!$K13,'2. Protocols'!$L13,'2. Protocols'!$M13)+'3. ARV Substitutions'!X39,0)</f>
        <v>#VALUE!</v>
      </c>
      <c r="U14" s="135" t="e">
        <f>MAX(T14*(1+'1. General Inputs'!$AW$23+HLOOKUP(U$7,'1. General Inputs'!$AW$17:$AY$19,ROWS('1. General Inputs'!$AU$17:$AU$19),0))+(CHOOSE(U$7,'1. General Inputs'!$J$15,'1. General Inputs'!$L$15,'1. General Inputs'!$N$15)/12)*CHOOSE(U$7,'2. Protocols'!$K13,'2. Protocols'!$L13,'2. Protocols'!$M13)+'3. ARV Substitutions'!Y39,0)</f>
        <v>#VALUE!</v>
      </c>
      <c r="V14" s="135" t="e">
        <f>MAX(U14*(1+'1. General Inputs'!$AW$23+HLOOKUP(V$7,'1. General Inputs'!$AW$17:$AY$19,ROWS('1. General Inputs'!$AU$17:$AU$19),0))+(CHOOSE(V$7,'1. General Inputs'!$J$15,'1. General Inputs'!$L$15,'1. General Inputs'!$N$15)/12)*CHOOSE(V$7,'2. Protocols'!$K13,'2. Protocols'!$L13,'2. Protocols'!$M13)+'3. ARV Substitutions'!Z39,0)</f>
        <v>#VALUE!</v>
      </c>
      <c r="W14" s="135" t="e">
        <f>MAX(V14*(1+'1. General Inputs'!$AW$23+HLOOKUP(W$7,'1. General Inputs'!$AW$17:$AY$19,ROWS('1. General Inputs'!$AU$17:$AU$19),0))+(CHOOSE(W$7,'1. General Inputs'!$J$15,'1. General Inputs'!$L$15,'1. General Inputs'!$N$15)/12)*CHOOSE(W$7,'2. Protocols'!$K13,'2. Protocols'!$L13,'2. Protocols'!$M13)+'3. ARV Substitutions'!AA39,0)</f>
        <v>#VALUE!</v>
      </c>
      <c r="X14" s="135" t="e">
        <f>MAX(W14*(1+'1. General Inputs'!$AW$23+HLOOKUP(X$7,'1. General Inputs'!$AW$17:$AY$19,ROWS('1. General Inputs'!$AU$17:$AU$19),0))+(CHOOSE(X$7,'1. General Inputs'!$J$15,'1. General Inputs'!$L$15,'1. General Inputs'!$N$15)/12)*CHOOSE(X$7,'2. Protocols'!$K13,'2. Protocols'!$L13,'2. Protocols'!$M13)+'3. ARV Substitutions'!AB39,0)</f>
        <v>#VALUE!</v>
      </c>
      <c r="Y14" s="135" t="e">
        <f>MAX(X14*(1+'1. General Inputs'!$AW$23+HLOOKUP(Y$7,'1. General Inputs'!$AW$17:$AY$19,ROWS('1. General Inputs'!$AU$17:$AU$19),0))+(CHOOSE(Y$7,'1. General Inputs'!$J$15,'1. General Inputs'!$L$15,'1. General Inputs'!$N$15)/12)*CHOOSE(Y$7,'2. Protocols'!$K13,'2. Protocols'!$L13,'2. Protocols'!$M13)+'3. ARV Substitutions'!AC39,0)</f>
        <v>#VALUE!</v>
      </c>
      <c r="Z14" s="135" t="e">
        <f>MAX(Y14*(1+'1. General Inputs'!$AW$23+HLOOKUP(Z$7,'1. General Inputs'!$AW$17:$AY$19,ROWS('1. General Inputs'!$AU$17:$AU$19),0))+(CHOOSE(Z$7,'1. General Inputs'!$J$15,'1. General Inputs'!$L$15,'1. General Inputs'!$N$15)/12)*CHOOSE(Z$7,'2. Protocols'!$K13,'2. Protocols'!$L13,'2. Protocols'!$M13)+'3. ARV Substitutions'!AD39,0)</f>
        <v>#VALUE!</v>
      </c>
      <c r="AA14" s="135" t="e">
        <f>MAX(Z14*(1+'1. General Inputs'!$AW$23+HLOOKUP(AA$7,'1. General Inputs'!$AW$17:$AY$19,ROWS('1. General Inputs'!$AU$17:$AU$19),0))+(CHOOSE(AA$7,'1. General Inputs'!$J$15,'1. General Inputs'!$L$15,'1. General Inputs'!$N$15)/12)*CHOOSE(AA$7,'2. Protocols'!$K13,'2. Protocols'!$L13,'2. Protocols'!$M13)+'3. ARV Substitutions'!AE39,0)</f>
        <v>#VALUE!</v>
      </c>
      <c r="AB14" s="135" t="e">
        <f>MAX(AA14*(1+'1. General Inputs'!$AW$23+HLOOKUP(AB$7,'1. General Inputs'!$AW$17:$AY$19,ROWS('1. General Inputs'!$AU$17:$AU$19),0))+(CHOOSE(AB$7,'1. General Inputs'!$J$15,'1. General Inputs'!$L$15,'1. General Inputs'!$N$15)/12)*CHOOSE(AB$7,'2. Protocols'!$K13,'2. Protocols'!$L13,'2. Protocols'!$M13)+'3. ARV Substitutions'!AF39,0)</f>
        <v>#VALUE!</v>
      </c>
      <c r="AC14" s="135" t="e">
        <f>MAX(AB14*(1+'1. General Inputs'!$AW$23+HLOOKUP(AC$7,'1. General Inputs'!$AW$17:$AY$19,ROWS('1. General Inputs'!$AU$17:$AU$19),0))+(CHOOSE(AC$7,'1. General Inputs'!$J$15,'1. General Inputs'!$L$15,'1. General Inputs'!$N$15)/12)*CHOOSE(AC$7,'2. Protocols'!$K13,'2. Protocols'!$L13,'2. Protocols'!$M13)+'3. ARV Substitutions'!AG39,0)</f>
        <v>#VALUE!</v>
      </c>
      <c r="AD14" s="135" t="e">
        <f>MAX(AC14*(1+'1. General Inputs'!$AW$23+HLOOKUP(AD$7,'1. General Inputs'!$AW$17:$AY$19,ROWS('1. General Inputs'!$AU$17:$AU$19),0))+(CHOOSE(AD$7,'1. General Inputs'!$J$15,'1. General Inputs'!$L$15,'1. General Inputs'!$N$15)/12)*CHOOSE(AD$7,'2. Protocols'!$K13,'2. Protocols'!$L13,'2. Protocols'!$M13)+'3. ARV Substitutions'!AH39,0)</f>
        <v>#VALUE!</v>
      </c>
      <c r="AE14" s="135" t="e">
        <f>MAX(AD14*(1+'1. General Inputs'!$AW$23+HLOOKUP(AE$7,'1. General Inputs'!$AW$17:$AY$19,ROWS('1. General Inputs'!$AU$17:$AU$19),0))+(CHOOSE(AE$7,'1. General Inputs'!$J$15,'1. General Inputs'!$L$15,'1. General Inputs'!$N$15)/12)*CHOOSE(AE$7,'2. Protocols'!$K13,'2. Protocols'!$L13,'2. Protocols'!$M13)+'3. ARV Substitutions'!AI39,0)</f>
        <v>#VALUE!</v>
      </c>
      <c r="AF14" s="135" t="e">
        <f>MAX(AE14*(1+'1. General Inputs'!$AW$23+HLOOKUP(AF$7,'1. General Inputs'!$AW$17:$AY$19,ROWS('1. General Inputs'!$AU$17:$AU$19),0))+(CHOOSE(AF$7,'1. General Inputs'!$J$15,'1. General Inputs'!$L$15,'1. General Inputs'!$N$15)/12)*CHOOSE(AF$7,'2. Protocols'!$K13,'2. Protocols'!$L13,'2. Protocols'!$M13)+'3. ARV Substitutions'!AJ39,0)</f>
        <v>#VALUE!</v>
      </c>
      <c r="AG14" s="135" t="e">
        <f>MAX(AF14*(1+'1. General Inputs'!$AW$23+HLOOKUP(AG$7,'1. General Inputs'!$AW$17:$AY$19,ROWS('1. General Inputs'!$AU$17:$AU$19),0))+(CHOOSE(AG$7,'1. General Inputs'!$J$15,'1. General Inputs'!$L$15,'1. General Inputs'!$N$15)/12)*CHOOSE(AG$7,'2. Protocols'!$K13,'2. Protocols'!$L13,'2. Protocols'!$M13)+'3. ARV Substitutions'!AK39,0)</f>
        <v>#VALUE!</v>
      </c>
      <c r="AH14" s="135" t="e">
        <f>MAX(AG14*(1+'1. General Inputs'!$AW$23+HLOOKUP(AH$7,'1. General Inputs'!$AW$17:$AY$19,ROWS('1. General Inputs'!$AU$17:$AU$19),0))+(CHOOSE(AH$7,'1. General Inputs'!$J$15,'1. General Inputs'!$L$15,'1. General Inputs'!$N$15)/12)*CHOOSE(AH$7,'2. Protocols'!$K13,'2. Protocols'!$L13,'2. Protocols'!$M13)+'3. ARV Substitutions'!AL39,0)</f>
        <v>#VALUE!</v>
      </c>
      <c r="AI14" s="135" t="e">
        <f>MAX(AH14*(1+'1. General Inputs'!$AW$23+HLOOKUP(AI$7,'1. General Inputs'!$AW$17:$AY$19,ROWS('1. General Inputs'!$AU$17:$AU$19),0))+(CHOOSE(AI$7,'1. General Inputs'!$J$15,'1. General Inputs'!$L$15,'1. General Inputs'!$N$15)/12)*CHOOSE(AI$7,'2. Protocols'!$K13,'2. Protocols'!$L13,'2. Protocols'!$M13)+'3. ARV Substitutions'!AM39,0)</f>
        <v>#VALUE!</v>
      </c>
      <c r="AJ14" s="135" t="e">
        <f>MAX(AI14*(1+'1. General Inputs'!$AW$23+HLOOKUP(AJ$7,'1. General Inputs'!$AW$17:$AY$19,ROWS('1. General Inputs'!$AU$17:$AU$19),0))+(CHOOSE(AJ$7,'1. General Inputs'!$J$15,'1. General Inputs'!$L$15,'1. General Inputs'!$N$15)/12)*CHOOSE(AJ$7,'2. Protocols'!$K13,'2. Protocols'!$L13,'2. Protocols'!$M13)+'3. ARV Substitutions'!AN39,0)</f>
        <v>#VALUE!</v>
      </c>
      <c r="AK14" s="135" t="e">
        <f>MAX(AJ14*(1+'1. General Inputs'!$AW$23+HLOOKUP(AK$7,'1. General Inputs'!$AW$17:$AY$19,ROWS('1. General Inputs'!$AU$17:$AU$19),0))+(CHOOSE(AK$7,'1. General Inputs'!$J$15,'1. General Inputs'!$L$15,'1. General Inputs'!$N$15)/12)*CHOOSE(AK$7,'2. Protocols'!$K13,'2. Protocols'!$L13,'2. Protocols'!$M13)+'3. ARV Substitutions'!AO39,0)</f>
        <v>#VALUE!</v>
      </c>
      <c r="AL14" s="135" t="e">
        <f>MAX(AK14*(1+'1. General Inputs'!$AW$23+HLOOKUP(AL$7,'1. General Inputs'!$AW$17:$AY$19,ROWS('1. General Inputs'!$AU$17:$AU$19),0))+(CHOOSE(AL$7,'1. General Inputs'!$J$15,'1. General Inputs'!$L$15,'1. General Inputs'!$N$15)/12)*CHOOSE(AL$7,'2. Protocols'!$K13,'2. Protocols'!$L13,'2. Protocols'!$M13)+'3. ARV Substitutions'!AP39,0)</f>
        <v>#VALUE!</v>
      </c>
      <c r="AM14" s="135" t="e">
        <f>MAX(AL14*(1+'1. General Inputs'!$AW$23+HLOOKUP(AM$7,'1. General Inputs'!$AW$17:$AY$19,ROWS('1. General Inputs'!$AU$17:$AU$19),0))+(CHOOSE(AM$7,'1. General Inputs'!$J$15,'1. General Inputs'!$L$15,'1. General Inputs'!$N$15)/12)*CHOOSE(AM$7,'2. Protocols'!$K13,'2. Protocols'!$L13,'2. Protocols'!$M13)+'3. ARV Substitutions'!AQ39,0)</f>
        <v>#VALUE!</v>
      </c>
      <c r="AN14" s="135" t="e">
        <f>MAX(AM14*(1+'1. General Inputs'!$AW$23+HLOOKUP(AN$7,'1. General Inputs'!$AW$17:$AY$19,ROWS('1. General Inputs'!$AU$17:$AU$19),0))+(CHOOSE(AN$7,'1. General Inputs'!$J$15,'1. General Inputs'!$L$15,'1. General Inputs'!$N$15)/12)*CHOOSE(AN$7,'2. Protocols'!$K13,'2. Protocols'!$L13,'2. Protocols'!$M13)+'3. ARV Substitutions'!AR39,0)</f>
        <v>#VALUE!</v>
      </c>
      <c r="AO14" s="135" t="e">
        <f>MAX(AN14*(1+'1. General Inputs'!$AW$23+HLOOKUP(AO$7,'1. General Inputs'!$AW$17:$AY$19,ROWS('1. General Inputs'!$AU$17:$AU$19),0))+(CHOOSE(AO$7,'1. General Inputs'!$J$15,'1. General Inputs'!$L$15,'1. General Inputs'!$N$15)/12)*CHOOSE(AO$7,'2. Protocols'!$K13,'2. Protocols'!$L13,'2. Protocols'!$M13)+'3. ARV Substitutions'!AS39,0)</f>
        <v>#VALUE!</v>
      </c>
      <c r="AP14" s="135" t="e">
        <f>MAX(AO14*(1+'1. General Inputs'!$AW$23+HLOOKUP(AP$7,'1. General Inputs'!$AW$17:$AY$19,ROWS('1. General Inputs'!$AU$17:$AU$19),0))+(CHOOSE(AP$7,'1. General Inputs'!$J$15,'1. General Inputs'!$L$15,'1. General Inputs'!$N$15)/12)*CHOOSE(AP$7,'2. Protocols'!$K13,'2. Protocols'!$L13,'2. Protocols'!$M13)+'3. ARV Substitutions'!AT39,0)</f>
        <v>#VALUE!</v>
      </c>
      <c r="AQ14" s="135" t="e">
        <f>MAX(AP14*(1+'1. General Inputs'!$AW$23+HLOOKUP(AQ$7,'1. General Inputs'!$AW$17:$AY$19,ROWS('1. General Inputs'!$AU$17:$AU$19),0))+(CHOOSE(AQ$7,'1. General Inputs'!$J$15,'1. General Inputs'!$L$15,'1. General Inputs'!$N$15)/12)*CHOOSE(AQ$7,'2. Protocols'!$K13,'2. Protocols'!$L13,'2. Protocols'!$M13)+'3. ARV Substitutions'!AU39,0)</f>
        <v>#VALUE!</v>
      </c>
      <c r="CA14" s="105" t="e">
        <f t="shared" si="20"/>
        <v>#VALUE!</v>
      </c>
      <c r="CB14" s="105" t="e">
        <f t="shared" si="21"/>
        <v>#VALUE!</v>
      </c>
      <c r="CC14" s="105" t="e">
        <f t="shared" si="22"/>
        <v>#VALUE!</v>
      </c>
      <c r="CD14" s="105" t="e">
        <f t="shared" si="23"/>
        <v>#VALUE!</v>
      </c>
      <c r="CE14" s="105" t="e">
        <f t="shared" si="24"/>
        <v>#VALUE!</v>
      </c>
      <c r="CF14" s="105" t="e">
        <f t="shared" si="25"/>
        <v>#VALUE!</v>
      </c>
      <c r="CG14" s="105" t="e">
        <f t="shared" si="26"/>
        <v>#VALUE!</v>
      </c>
      <c r="CH14" s="105" t="e">
        <f t="shared" si="27"/>
        <v>#VALUE!</v>
      </c>
      <c r="CI14" s="105" t="e">
        <f t="shared" si="28"/>
        <v>#VALUE!</v>
      </c>
      <c r="CJ14" s="105" t="e">
        <f t="shared" si="29"/>
        <v>#VALUE!</v>
      </c>
      <c r="CK14" s="105" t="e">
        <f t="shared" si="30"/>
        <v>#VALUE!</v>
      </c>
      <c r="CL14" s="105" t="e">
        <f t="shared" si="31"/>
        <v>#VALUE!</v>
      </c>
      <c r="CM14" s="105" t="e">
        <f t="shared" si="32"/>
        <v>#VALUE!</v>
      </c>
      <c r="CN14" s="105" t="e">
        <f t="shared" si="33"/>
        <v>#VALUE!</v>
      </c>
      <c r="CO14" s="105" t="e">
        <f t="shared" si="34"/>
        <v>#VALUE!</v>
      </c>
      <c r="CP14" s="105" t="e">
        <f t="shared" si="35"/>
        <v>#VALUE!</v>
      </c>
      <c r="CQ14" s="105" t="e">
        <f t="shared" si="36"/>
        <v>#VALUE!</v>
      </c>
      <c r="CR14" s="105" t="e">
        <f t="shared" si="37"/>
        <v>#VALUE!</v>
      </c>
      <c r="CS14" s="105" t="e">
        <f t="shared" si="38"/>
        <v>#VALUE!</v>
      </c>
      <c r="CT14" s="105" t="e">
        <f t="shared" si="39"/>
        <v>#VALUE!</v>
      </c>
      <c r="CU14" s="105" t="e">
        <f t="shared" si="40"/>
        <v>#VALUE!</v>
      </c>
      <c r="CV14" s="105" t="e">
        <f t="shared" si="41"/>
        <v>#VALUE!</v>
      </c>
      <c r="CW14" s="105" t="e">
        <f t="shared" si="42"/>
        <v>#VALUE!</v>
      </c>
      <c r="CX14" s="105" t="e">
        <f t="shared" si="43"/>
        <v>#VALUE!</v>
      </c>
      <c r="CY14" s="105" t="e">
        <f t="shared" si="44"/>
        <v>#VALUE!</v>
      </c>
      <c r="CZ14" s="105" t="e">
        <f t="shared" si="45"/>
        <v>#VALUE!</v>
      </c>
      <c r="DA14" s="105" t="e">
        <f t="shared" si="46"/>
        <v>#VALUE!</v>
      </c>
      <c r="DB14" s="105" t="e">
        <f t="shared" si="47"/>
        <v>#VALUE!</v>
      </c>
      <c r="DC14" s="105" t="e">
        <f t="shared" si="48"/>
        <v>#VALUE!</v>
      </c>
      <c r="DD14" s="105" t="e">
        <f t="shared" si="49"/>
        <v>#VALUE!</v>
      </c>
      <c r="DE14" s="105" t="e">
        <f t="shared" si="50"/>
        <v>#VALUE!</v>
      </c>
      <c r="DF14" s="105" t="e">
        <f t="shared" si="51"/>
        <v>#VALUE!</v>
      </c>
      <c r="DG14" s="105" t="e">
        <f t="shared" si="52"/>
        <v>#VALUE!</v>
      </c>
      <c r="DH14" s="105" t="e">
        <f t="shared" si="53"/>
        <v>#VALUE!</v>
      </c>
      <c r="DI14" s="105" t="e">
        <f t="shared" si="54"/>
        <v>#VALUE!</v>
      </c>
      <c r="DJ14" s="105" t="e">
        <f t="shared" si="55"/>
        <v>#VALUE!</v>
      </c>
      <c r="DL14" s="39" t="str">
        <f>CONCATENATE('2. Protocols'!C13, '2. Protocols'!D13, '2. Protocols'!E13)</f>
        <v>+</v>
      </c>
      <c r="DM14" s="39" t="str">
        <f>CONCATENATE('2. Protocols'!C13, '2. Protocols'!D13, '2. Protocols'!E13, '2. Protocols'!F13, '2. Protocols'!G13,)</f>
        <v>++</v>
      </c>
      <c r="DO14" s="45">
        <f>IF(AND(OR(ISBLANK(DO$9),DO$9=0)=FALSE,OR(DO$9='2. Protocols'!$C13,DO$9='2. Protocols'!$E13,DO$9='2. Protocols'!$G13)),1,0)*'4. Formulations'!$I13</f>
        <v>0</v>
      </c>
      <c r="DP14" s="45">
        <f>IF(AND(OR(ISBLANK(DP$9),DP$9=0)=FALSE,OR(DP$9='2. Protocols'!$C13,DP$9='2. Protocols'!$E13,DP$9='2. Protocols'!$G13)),1,0)*'4. Formulations'!$I13</f>
        <v>0</v>
      </c>
      <c r="DQ14" s="45">
        <f>IF(AND(OR(ISBLANK(DQ$9),DQ$9=0)=FALSE,OR(DQ$9='2. Protocols'!$C13,DQ$9='2. Protocols'!$E13,DQ$9='2. Protocols'!$G13)),1,0)*'4. Formulations'!$I13</f>
        <v>0</v>
      </c>
      <c r="DR14" s="45">
        <f>IF(AND(OR(ISBLANK(DR$9),DR$9=0)=FALSE,OR(DR$9='2. Protocols'!$C13,DR$9='2. Protocols'!$E13,DR$9='2. Protocols'!$G13)),1,0)*'4. Formulations'!$I13</f>
        <v>0</v>
      </c>
      <c r="DS14" s="45">
        <f>IF(AND(OR(ISBLANK(DS$9),DS$9=0)=FALSE,OR(DS$9='2. Protocols'!$C13,DS$9='2. Protocols'!$E13,DS$9='2. Protocols'!$G13)),1,0)*'4. Formulations'!$I13</f>
        <v>0</v>
      </c>
      <c r="DT14" s="45">
        <f>IF(AND(OR(ISBLANK(DT$9),DT$9=0)=FALSE,OR(DT$9='2. Protocols'!$C13,DT$9='2. Protocols'!$E13,DT$9='2. Protocols'!$G13)),1,0)*'4. Formulations'!$I13</f>
        <v>0</v>
      </c>
      <c r="DU14" s="45">
        <f>IF(AND(OR(ISBLANK(DU$9),DU$9=0)=FALSE,OR(DU$9='2. Protocols'!$C13,DU$9='2. Protocols'!$E13,DU$9='2. Protocols'!$G13)),1,0)*'4. Formulations'!$I13</f>
        <v>0</v>
      </c>
      <c r="DV14" s="45">
        <f>IF(AND(OR(ISBLANK(DV$9),DV$9=0)=FALSE,OR(DV$9='2. Protocols'!$C13,DV$9='2. Protocols'!$E13,DV$9='2. Protocols'!$G13)),1,0)*'4. Formulations'!$I13</f>
        <v>0</v>
      </c>
      <c r="DW14" s="45">
        <f>IF(AND(OR(ISBLANK(DW$9),DW$9=0)=FALSE,OR(DW$9='2. Protocols'!$C13,DW$9='2. Protocols'!$E13,DW$9='2. Protocols'!$G13)),1,0)*'4. Formulations'!$I13</f>
        <v>0</v>
      </c>
      <c r="DX14" s="45">
        <f>IF(AND(OR(ISBLANK(DX$9),DX$9=0)=FALSE,OR(DX$9='2. Protocols'!$C13,DX$9='2. Protocols'!$E13,DX$9='2. Protocols'!$G13)),1,0)*'4. Formulations'!$I13</f>
        <v>0</v>
      </c>
      <c r="DY14" s="45">
        <f>IF(AND(OR(ISBLANK(DY$9),DY$9=0)=FALSE,OR(DY$9='2. Protocols'!$C13,DY$9='2. Protocols'!$E13,DY$9='2. Protocols'!$G13)),1,0)*'4. Formulations'!$I13</f>
        <v>0</v>
      </c>
      <c r="DZ14" s="45">
        <f>IF(AND(OR(ISBLANK(DZ$9),DZ$9=0)=FALSE,OR(DZ$9='2. Protocols'!$C13,DZ$9='2. Protocols'!$E13,DZ$9='2. Protocols'!$G13)),1,0)*'4. Formulations'!$I13</f>
        <v>0</v>
      </c>
      <c r="EA14" s="45">
        <f>IF(AND(OR(ISBLANK(EA$9),EA$9=0)=FALSE,OR(EA$9='2. Protocols'!$C13,EA$9='2. Protocols'!$E13,EA$9='2. Protocols'!$G13)),1,0)*'4. Formulations'!$I13</f>
        <v>0</v>
      </c>
      <c r="EB14" s="45">
        <f>IF(AND(OR(ISBLANK(EB$9),EB$9=0)=FALSE,OR(EB$9='2. Protocols'!$C13,EB$9='2. Protocols'!$E13,EB$9='2. Protocols'!$G13)),1,0)*'4. Formulations'!$I13</f>
        <v>0</v>
      </c>
      <c r="EC14" s="45">
        <f>IF(AND(OR(ISBLANK(EC$9),EC$9=0)=FALSE,OR(EC$9='2. Protocols'!$C13,EC$9='2. Protocols'!$E13,EC$9='2. Protocols'!$G13)),1,0)*'4. Formulations'!$I13</f>
        <v>0</v>
      </c>
      <c r="EE14" s="45">
        <f>IF(AND(OR(ISBLANK(EE$9),EE$9=0)=FALSE,EE$9=$DL14),1,0)*'4. Formulations'!$J13</f>
        <v>0</v>
      </c>
      <c r="EF14" s="45">
        <f>IF(AND(OR(ISBLANK(EF$9),EF$9=0)=FALSE,EF$9=$DL14),1,0)*'4. Formulations'!$J13</f>
        <v>0</v>
      </c>
      <c r="EG14" s="45">
        <f>IF(AND(OR(ISBLANK(EG$9),EG$9=0)=FALSE,EG$9=$DL14),1,0)*'4. Formulations'!$J13</f>
        <v>0</v>
      </c>
      <c r="EH14" s="45">
        <f>IF(AND(OR(ISBLANK(EH$9),EH$9=0)=FALSE,EH$9=$DL14),1,0)*'4. Formulations'!$J13</f>
        <v>0</v>
      </c>
      <c r="EI14" s="45">
        <f>IF(AND(OR(ISBLANK(EI$9),EI$9=0)=FALSE,EI$9=$DL14),1,0)*'4. Formulations'!$J13</f>
        <v>0</v>
      </c>
      <c r="EJ14" s="45">
        <f>IF(AND(OR(ISBLANK(EJ$9),EJ$9=0)=FALSE,EJ$9=$DL14),1,0)*'4. Formulations'!$J13</f>
        <v>0</v>
      </c>
      <c r="EK14" s="45">
        <f>IF(AND(OR(ISBLANK(EK$9),EK$9=0)=FALSE,EK$9=$DL14),1,0)*'4. Formulations'!$J13</f>
        <v>0</v>
      </c>
      <c r="EL14" s="45">
        <f>IF(AND(OR(ISBLANK(EL$9),EL$9=0)=FALSE,EL$9=$DL14),1,0)*'4. Formulations'!$J13</f>
        <v>0</v>
      </c>
      <c r="EM14" s="45">
        <f>IF(AND(OR(ISBLANK(EM$9),EM$9=0)=FALSE,EM$9=$DL14),1,0)*'4. Formulations'!$J13</f>
        <v>0</v>
      </c>
      <c r="EN14" s="45">
        <f>IF(AND(OR(ISBLANK(EN$9),EN$9=0)=FALSE,EN$9=$DL14),1,0)*'4. Formulations'!$J13</f>
        <v>0</v>
      </c>
      <c r="EO14" s="45">
        <f>IF(AND(OR(ISBLANK(EO$9),EO$9=0)=FALSE,EO$9=$DL14),1,0)*'4. Formulations'!$J13</f>
        <v>0</v>
      </c>
      <c r="EP14" s="45">
        <f>IF(AND(OR(ISBLANK(EP$9),EP$9=0)=FALSE,EP$9=$DL14),1,0)*'4. Formulations'!$J13</f>
        <v>0</v>
      </c>
      <c r="EQ14" s="45">
        <f>IF(AND(OR(ISBLANK(EQ$9),EQ$9=0)=FALSE,EQ$9=$DL14),1,0)*'4. Formulations'!$J13</f>
        <v>0</v>
      </c>
      <c r="ER14" s="45">
        <f>IF(AND(OR(ISBLANK(ER$9),ER$9=0)=FALSE,ER$9=$DL14),1,0)*'4. Formulations'!$J13</f>
        <v>0</v>
      </c>
      <c r="ES14" s="45">
        <f>IF(AND(OR(ISBLANK(ES$9),ES$9=0)=FALSE,ES$9=$DL14),1,0)*'4. Formulations'!$J13</f>
        <v>0</v>
      </c>
      <c r="EU14" s="45">
        <f>IF(AND(OR(ISBLANK(EU$9),EU$9=0)=FALSE,SUM($EE14:$ES14)&gt;0,EU$9='2. Protocols'!$G13),1,0)*'4. Formulations'!$J13</f>
        <v>0</v>
      </c>
      <c r="EV14" s="45">
        <f>IF(AND(OR(ISBLANK(EV$9),EV$9=0)=FALSE,SUM($EE14:$ES14)&gt;0,EV$9='2. Protocols'!$G13),1,0)*'4. Formulations'!$J13</f>
        <v>0</v>
      </c>
      <c r="EW14" s="45">
        <f>IF(AND(OR(ISBLANK(EW$9),EW$9=0)=FALSE,SUM($EE14:$ES14)&gt;0,EW$9='2. Protocols'!$G13),1,0)*'4. Formulations'!$J13</f>
        <v>0</v>
      </c>
      <c r="EX14" s="45">
        <f>IF(AND(OR(ISBLANK(EX$9),EX$9=0)=FALSE,SUM($EE14:$ES14)&gt;0,EX$9='2. Protocols'!$G13),1,0)*'4. Formulations'!$J13</f>
        <v>0</v>
      </c>
      <c r="EY14" s="45">
        <f>IF(AND(OR(ISBLANK(EY$9),EY$9=0)=FALSE,SUM($EE14:$ES14)&gt;0,EY$9='2. Protocols'!$G13),1,0)*'4. Formulations'!$J13</f>
        <v>0</v>
      </c>
      <c r="EZ14" s="45">
        <f>IF(AND(OR(ISBLANK(EZ$9),EZ$9=0)=FALSE,SUM($EE14:$ES14)&gt;0,EZ$9='2. Protocols'!$G13),1,0)*'4. Formulations'!$J13</f>
        <v>0</v>
      </c>
      <c r="FA14" s="45">
        <f>IF(AND(OR(ISBLANK(FA$9),FA$9=0)=FALSE,SUM($EE14:$ES14)&gt;0,FA$9='2. Protocols'!$G13),1,0)*'4. Formulations'!$J13</f>
        <v>0</v>
      </c>
      <c r="FB14" s="45">
        <f>IF(AND(OR(ISBLANK(FB$9),FB$9=0)=FALSE,SUM($EE14:$ES14)&gt;0,FB$9='2. Protocols'!$G13),1,0)*'4. Formulations'!$J13</f>
        <v>0</v>
      </c>
      <c r="FC14" s="45">
        <f>IF(AND(OR(ISBLANK(FC$9),FC$9=0)=FALSE,SUM($EE14:$ES14)&gt;0,FC$9='2. Protocols'!$G13),1,0)*'4. Formulations'!$J13</f>
        <v>0</v>
      </c>
      <c r="FD14" s="45">
        <f>IF(AND(OR(ISBLANK(FD$9),FD$9=0)=FALSE,SUM($EE14:$ES14)&gt;0,FD$9='2. Protocols'!$G13),1,0)*'4. Formulations'!$J13</f>
        <v>0</v>
      </c>
      <c r="FE14" s="45">
        <f>IF(AND(OR(ISBLANK(FE$9),FE$9=0)=FALSE,SUM($EE14:$ES14)&gt;0,FE$9='2. Protocols'!$G13),1,0)*'4. Formulations'!$J13</f>
        <v>0</v>
      </c>
      <c r="FF14" s="45">
        <f>IF(AND(OR(ISBLANK(FF$9),FF$9=0)=FALSE,SUM($EE14:$ES14)&gt;0,FF$9='2. Protocols'!$G13),1,0)*'4. Formulations'!$J13</f>
        <v>0</v>
      </c>
      <c r="FG14" s="45">
        <f>IF(AND(OR(ISBLANK(FG$9),FG$9=0)=FALSE,SUM($EE14:$ES14)&gt;0,FG$9='2. Protocols'!$G13),1,0)*'4. Formulations'!$J13</f>
        <v>0</v>
      </c>
      <c r="FH14" s="45">
        <f>IF(AND(OR(ISBLANK(FH$9),FH$9=0)=FALSE,SUM($EE14:$ES14)&gt;0,FH$9='2. Protocols'!$G13),1,0)*'4. Formulations'!$J13</f>
        <v>0</v>
      </c>
      <c r="FI14" s="45">
        <f>IF(AND(OR(ISBLANK(FI$9),FI$9=0)=FALSE,SUM($EE14:$ES14)&gt;0,FI$9='2. Protocols'!$G13),1,0)*'4. Formulations'!$J13</f>
        <v>0</v>
      </c>
      <c r="FK14" s="45">
        <f>IF(AND(OR(ISBLANK(EU$9),EU$9=0)=FALSE,FK$9=$DM14),1,0)*'4. Formulations'!$K13</f>
        <v>0</v>
      </c>
      <c r="FL14" s="45">
        <f>IF(AND(OR(ISBLANK(EV$9),EV$9=0)=FALSE,FL$9=$DM14),1,0)*'4. Formulations'!$K13</f>
        <v>0</v>
      </c>
      <c r="FM14" s="45">
        <f>IF(AND(OR(ISBLANK(EW$9),EW$9=0)=FALSE,FM$9=$DM14),1,0)*'4. Formulations'!$K13</f>
        <v>0</v>
      </c>
      <c r="FN14" s="45">
        <f>IF(AND(OR(ISBLANK(EX$9),EX$9=0)=FALSE,FN$9=$DM14),1,0)*'4. Formulations'!$K13</f>
        <v>0</v>
      </c>
      <c r="FO14" s="45">
        <f>IF(AND(OR(ISBLANK(EY$9),EY$9=0)=FALSE,FO$9=$DM14),1,0)*'4. Formulations'!$K13</f>
        <v>0</v>
      </c>
      <c r="FP14" s="45">
        <f>IF(AND(OR(ISBLANK(EZ$9),EZ$9=0)=FALSE,FP$9=$DM14),1,0)*'4. Formulations'!$K13</f>
        <v>0</v>
      </c>
      <c r="FQ14" s="45">
        <f>IF(AND(OR(ISBLANK(FA$9),FA$9=0)=FALSE,FQ$9=$DM14),1,0)*'4. Formulations'!$K13</f>
        <v>0</v>
      </c>
      <c r="FR14" s="45">
        <f>IF(AND(OR(ISBLANK(FB$9),FB$9=0)=FALSE,FR$9=$DM14),1,0)*'4. Formulations'!$K13</f>
        <v>0</v>
      </c>
      <c r="FS14" s="45">
        <f>IF(AND(OR(ISBLANK(FC$9),FC$9=0)=FALSE,FS$9=$DM14),1,0)*'4. Formulations'!$K13</f>
        <v>0</v>
      </c>
      <c r="FT14" s="45">
        <f>IF(AND(OR(ISBLANK(FD$9),FD$9=0)=FALSE,FT$9=$DM14),1,0)*'4. Formulations'!$K13</f>
        <v>0</v>
      </c>
      <c r="FU14" s="45">
        <f>IF(AND(OR(ISBLANK(FE$9),FE$9=0)=FALSE,FU$9=$DM14),1,0)*'4. Formulations'!$K13</f>
        <v>0</v>
      </c>
      <c r="FV14" s="45">
        <f>IF(AND(OR(ISBLANK(FF$9),FF$9=0)=FALSE,FV$9=$DM14),1,0)*'4. Formulations'!$K13</f>
        <v>0</v>
      </c>
      <c r="FW14" s="45">
        <f>IF(AND(OR(ISBLANK(FG$9),FG$9=0)=FALSE,FW$9=$DM14),1,0)*'4. Formulations'!$K13</f>
        <v>0</v>
      </c>
      <c r="FX14" s="45">
        <f>IF(AND(OR(ISBLANK(FH$9),FH$9=0)=FALSE,FX$9=$DM14),1,0)*'4. Formulations'!$K13</f>
        <v>0</v>
      </c>
      <c r="FY14" s="45">
        <f>IF(AND(OR(ISBLANK(FI$9),FI$9=0)=FALSE,FY$9=$DM14),1,0)*'4. Formulations'!$K13</f>
        <v>0</v>
      </c>
      <c r="GA14" s="45">
        <f>IF(AND(OR(ISBLANK(GA$9),GA$9=0)=FALSE,OR(GA$9='2. Protocols'!$C13,GA$9='2. Protocols'!$E13,GA$9='2. Protocols'!$G13)),1,0)*'4. Formulations'!$L13</f>
        <v>0</v>
      </c>
      <c r="GB14" s="45">
        <f>IF(AND(OR(ISBLANK(GB$9),GB$9=0)=FALSE,OR(GB$9='2. Protocols'!$C13,GB$9='2. Protocols'!$E13,GB$9='2. Protocols'!$G13)),1,0)*'4. Formulations'!$L13</f>
        <v>0</v>
      </c>
      <c r="GC14" s="45">
        <f>IF(AND(OR(ISBLANK(GC$9),GC$9=0)=FALSE,OR(GC$9='2. Protocols'!$C13,GC$9='2. Protocols'!$E13,GC$9='2. Protocols'!$G13)),1,0)*'4. Formulations'!$L13</f>
        <v>0</v>
      </c>
      <c r="GD14" s="45">
        <f>IF(AND(OR(ISBLANK(GD$9),GD$9=0)=FALSE,OR(GD$9='2. Protocols'!$C13,GD$9='2. Protocols'!$E13,GD$9='2. Protocols'!$G13)),1,0)*'4. Formulations'!$L13</f>
        <v>0</v>
      </c>
      <c r="GE14" s="45">
        <f>IF(AND(OR(ISBLANK(GE$9),GE$9=0)=FALSE,OR(GE$9='2. Protocols'!$C13,GE$9='2. Protocols'!$E13,GE$9='2. Protocols'!$G13)),1,0)*'4. Formulations'!$L13</f>
        <v>0</v>
      </c>
      <c r="GF14" s="45">
        <f>IF(AND(OR(ISBLANK(GF$9),GF$9=0)=FALSE,OR(GF$9='2. Protocols'!$C13,GF$9='2. Protocols'!$E13,GF$9='2. Protocols'!$G13)),1,0)*'4. Formulations'!$L13</f>
        <v>0</v>
      </c>
      <c r="GG14" s="45">
        <f>IF(AND(OR(ISBLANK(GG$9),GG$9=0)=FALSE,OR(GG$9='2. Protocols'!$C13,GG$9='2. Protocols'!$E13,GG$9='2. Protocols'!$G13)),1,0)*'4. Formulations'!$L13</f>
        <v>0</v>
      </c>
      <c r="GH14" s="45">
        <f>IF(AND(OR(ISBLANK(GH$9),GH$9=0)=FALSE,OR(GH$9='2. Protocols'!$C13,GH$9='2. Protocols'!$E13,GH$9='2. Protocols'!$G13)),1,0)*'4. Formulations'!$L13</f>
        <v>0</v>
      </c>
      <c r="GI14" s="45">
        <f>IF(AND(OR(ISBLANK(GI$9),GI$9=0)=FALSE,OR(GI$9='2. Protocols'!$C13,GI$9='2. Protocols'!$E13,GI$9='2. Protocols'!$G13)),1,0)*'4. Formulations'!$L13</f>
        <v>0</v>
      </c>
      <c r="GJ14" s="45">
        <f>IF(AND(OR(ISBLANK(GJ$9),GJ$9=0)=FALSE,OR(GJ$9='2. Protocols'!$C13,GJ$9='2. Protocols'!$E13,GJ$9='2. Protocols'!$G13)),1,0)*'4. Formulations'!$L13</f>
        <v>0</v>
      </c>
      <c r="GK14" s="45">
        <f>IF(AND(OR(ISBLANK(GK$9),GK$9=0)=FALSE,OR(GK$9='2. Protocols'!$C13,GK$9='2. Protocols'!$E13,GK$9='2. Protocols'!$G13)),1,0)*'4. Formulations'!$L13</f>
        <v>0</v>
      </c>
      <c r="GL14" s="45">
        <f>IF(AND(OR(ISBLANK(GL$9),GL$9=0)=FALSE,OR(GL$9='2. Protocols'!$C13,GL$9='2. Protocols'!$E13,GL$9='2. Protocols'!$G13)),1,0)*'4. Formulations'!$L13</f>
        <v>0</v>
      </c>
      <c r="GM14" s="45">
        <f>IF(AND(OR(ISBLANK(GM$9),GM$9=0)=FALSE,OR(GM$9='2. Protocols'!$C13,GM$9='2. Protocols'!$E13,GM$9='2. Protocols'!$G13)),1,0)*'4. Formulations'!$L13</f>
        <v>0</v>
      </c>
      <c r="GN14" s="45">
        <f>IF(AND(OR(ISBLANK(GN$9),GN$9=0)=FALSE,OR(GN$9='2. Protocols'!$C13,GN$9='2. Protocols'!$E13,GN$9='2. Protocols'!$G13)),1,0)*'4. Formulations'!$L13</f>
        <v>0</v>
      </c>
      <c r="GO14" s="45">
        <f>IF(AND(OR(ISBLANK(GO$9),GO$9=0)=FALSE,OR(GO$9='2. Protocols'!$C13,GO$9='2. Protocols'!$E13,GO$9='2. Protocols'!$G13)),1,0)*'4. Formulations'!$L13</f>
        <v>0</v>
      </c>
      <c r="GQ14" s="45">
        <f>IF(AND(OR(ISBLANK(GQ$9),GQ$9=0)=FALSE,GQ$9=$DL14),1,0)*'4. Formulations'!$M13</f>
        <v>0</v>
      </c>
      <c r="GR14" s="45">
        <f>IF(AND(OR(ISBLANK(GR$9),GR$9=0)=FALSE,GR$9=$DL14),1,0)*'4. Formulations'!$M13</f>
        <v>0</v>
      </c>
      <c r="GS14" s="45">
        <f>IF(AND(OR(ISBLANK(GS$9),GS$9=0)=FALSE,GS$9=$DL14),1,0)*'4. Formulations'!$M13</f>
        <v>0</v>
      </c>
      <c r="GT14" s="45">
        <f>IF(AND(OR(ISBLANK(GT$9),GT$9=0)=FALSE,GT$9=$DL14),1,0)*'4. Formulations'!$M13</f>
        <v>0</v>
      </c>
      <c r="GU14" s="45">
        <f>IF(AND(OR(ISBLANK(GU$9),GU$9=0)=FALSE,GU$9=$DL14),1,0)*'4. Formulations'!$M13</f>
        <v>0</v>
      </c>
      <c r="GV14" s="45">
        <f>IF(AND(OR(ISBLANK(GV$9),GV$9=0)=FALSE,GV$9=$DL14),1,0)*'4. Formulations'!$M13</f>
        <v>0</v>
      </c>
      <c r="GW14" s="45">
        <f>IF(AND(OR(ISBLANK(GW$9),GW$9=0)=FALSE,GW$9=$DL14),1,0)*'4. Formulations'!$M13</f>
        <v>0</v>
      </c>
      <c r="GX14" s="45">
        <f>IF(AND(OR(ISBLANK(GX$9),GX$9=0)=FALSE,GX$9=$DL14),1,0)*'4. Formulations'!$M13</f>
        <v>0</v>
      </c>
      <c r="GY14" s="45">
        <f>IF(AND(OR(ISBLANK(GY$9),GY$9=0)=FALSE,GY$9=$DL14),1,0)*'4. Formulations'!$M13</f>
        <v>0</v>
      </c>
      <c r="GZ14" s="45">
        <f>IF(AND(OR(ISBLANK(GZ$9),GZ$9=0)=FALSE,GZ$9=$DL14),1,0)*'4. Formulations'!$M13</f>
        <v>0</v>
      </c>
      <c r="HA14" s="45">
        <f>IF(AND(OR(ISBLANK(HA$9),HA$9=0)=FALSE,HA$9=$DL14),1,0)*'4. Formulations'!$M13</f>
        <v>0</v>
      </c>
      <c r="HB14" s="45">
        <f>IF(AND(OR(ISBLANK(HB$9),HB$9=0)=FALSE,HB$9=$DL14),1,0)*'4. Formulations'!$M13</f>
        <v>0</v>
      </c>
      <c r="HC14" s="45">
        <f>IF(AND(OR(ISBLANK(HC$9),HC$9=0)=FALSE,HC$9=$DL14),1,0)*'4. Formulations'!$M13</f>
        <v>0</v>
      </c>
      <c r="HD14" s="45">
        <f>IF(AND(OR(ISBLANK(HD$9),HD$9=0)=FALSE,HD$9=$DL14),1,0)*'4. Formulations'!$M13</f>
        <v>0</v>
      </c>
      <c r="HE14" s="45">
        <f>IF(AND(OR(ISBLANK(HE$9),HE$9=0)=FALSE,HE$9=$DL14),1,0)*'4. Formulations'!$M13</f>
        <v>0</v>
      </c>
      <c r="HG14" s="45">
        <f>IF(AND(OR(ISBLANK(HG$9),HG$9=0)=FALSE,SUM($GQ14:$HE14)&gt;0,HG$9='2. Protocols'!$G13),1,0)*'4. Formulations'!$M13</f>
        <v>0</v>
      </c>
      <c r="HH14" s="45">
        <f>IF(AND(OR(ISBLANK(HH$9),HH$9=0)=FALSE,SUM($GQ14:$HE14)&gt;0,HH$9='2. Protocols'!$G13),1,0)*'4. Formulations'!$M13</f>
        <v>0</v>
      </c>
      <c r="HI14" s="45">
        <f>IF(AND(OR(ISBLANK(HI$9),HI$9=0)=FALSE,SUM($GQ14:$HE14)&gt;0,HI$9='2. Protocols'!$G13),1,0)*'4. Formulations'!$M13</f>
        <v>0</v>
      </c>
      <c r="HJ14" s="45">
        <f>IF(AND(OR(ISBLANK(HJ$9),HJ$9=0)=FALSE,SUM($GQ14:$HE14)&gt;0,HJ$9='2. Protocols'!$G13),1,0)*'4. Formulations'!$M13</f>
        <v>0</v>
      </c>
      <c r="HK14" s="45">
        <f>IF(AND(OR(ISBLANK(HK$9),HK$9=0)=FALSE,SUM($GQ14:$HE14)&gt;0,HK$9='2. Protocols'!$G13),1,0)*'4. Formulations'!$M13</f>
        <v>0</v>
      </c>
      <c r="HL14" s="45">
        <f>IF(AND(OR(ISBLANK(HL$9),HL$9=0)=FALSE,SUM($GQ14:$HE14)&gt;0,HL$9='2. Protocols'!$G13),1,0)*'4. Formulations'!$M13</f>
        <v>0</v>
      </c>
      <c r="HM14" s="45">
        <f>IF(AND(OR(ISBLANK(HM$9),HM$9=0)=FALSE,SUM($GQ14:$HE14)&gt;0,HM$9='2. Protocols'!$G13),1,0)*'4. Formulations'!$M13</f>
        <v>0</v>
      </c>
      <c r="HN14" s="45">
        <f>IF(AND(OR(ISBLANK(HN$9),HN$9=0)=FALSE,SUM($GQ14:$HE14)&gt;0,HN$9='2. Protocols'!$G13),1,0)*'4. Formulations'!$M13</f>
        <v>0</v>
      </c>
      <c r="HO14" s="45">
        <f>IF(AND(OR(ISBLANK(HO$9),HO$9=0)=FALSE,SUM($GQ14:$HE14)&gt;0,HO$9='2. Protocols'!$G13),1,0)*'4. Formulations'!$M13</f>
        <v>0</v>
      </c>
      <c r="HP14" s="45">
        <f>IF(AND(OR(ISBLANK(HP$9),HP$9=0)=FALSE,SUM($GQ14:$HE14)&gt;0,HP$9='2. Protocols'!$G13),1,0)*'4. Formulations'!$M13</f>
        <v>0</v>
      </c>
      <c r="HQ14" s="45">
        <f>IF(AND(OR(ISBLANK(HQ$9),HQ$9=0)=FALSE,SUM($GQ14:$HE14)&gt;0,HQ$9='2. Protocols'!$G13),1,0)*'4. Formulations'!$M13</f>
        <v>0</v>
      </c>
      <c r="HR14" s="45">
        <f>IF(AND(OR(ISBLANK(HR$9),HR$9=0)=FALSE,SUM($GQ14:$HE14)&gt;0,HR$9='2. Protocols'!$G13),1,0)*'4. Formulations'!$M13</f>
        <v>0</v>
      </c>
      <c r="HS14" s="45">
        <f>IF(AND(OR(ISBLANK(HS$9),HS$9=0)=FALSE,SUM($GQ14:$HE14)&gt;0,HS$9='2. Protocols'!$G13),1,0)*'4. Formulations'!$M13</f>
        <v>0</v>
      </c>
      <c r="HT14" s="45">
        <f>IF(AND(OR(ISBLANK(HT$9),HT$9=0)=FALSE,SUM($GQ14:$HE14)&gt;0,HT$9='2. Protocols'!$G13),1,0)*'4. Formulations'!$M13</f>
        <v>0</v>
      </c>
      <c r="HU14" s="45">
        <f>IF(AND(OR(ISBLANK(HU$9),HU$9=0)=FALSE,SUM($GQ14:$HE14)&gt;0,HU$9='2. Protocols'!$G13),1,0)*'4. Formulations'!$M13</f>
        <v>0</v>
      </c>
      <c r="HW14" s="45">
        <f>IF(AND(OR(ISBLANK(HW$9),HW$9=0)=FALSE,HW$9=$DM14),1,0)*'4. Formulations'!$N13</f>
        <v>0</v>
      </c>
      <c r="HX14" s="45">
        <f>IF(AND(OR(ISBLANK(HX$9),HX$9=0)=FALSE,HX$9=$DM14),1,0)*'4. Formulations'!$N13</f>
        <v>0</v>
      </c>
      <c r="HY14" s="45">
        <f>IF(AND(OR(ISBLANK(HY$9),HY$9=0)=FALSE,HY$9=$DM14),1,0)*'4. Formulations'!$N13</f>
        <v>0</v>
      </c>
      <c r="HZ14" s="45">
        <f>IF(AND(OR(ISBLANK(HZ$9),HZ$9=0)=FALSE,HZ$9=$DM14),1,0)*'4. Formulations'!$N13</f>
        <v>0</v>
      </c>
      <c r="IA14" s="45">
        <f>IF(AND(OR(ISBLANK(IA$9),IA$9=0)=FALSE,IA$9=$DM14),1,0)*'4. Formulations'!$N13</f>
        <v>0</v>
      </c>
      <c r="IB14" s="45">
        <f>IF(AND(OR(ISBLANK(IB$9),IB$9=0)=FALSE,IB$9=$DM14),1,0)*'4. Formulations'!$N13</f>
        <v>0</v>
      </c>
      <c r="IC14" s="45">
        <f>IF(AND(OR(ISBLANK(IC$9),IC$9=0)=FALSE,IC$9=$DM14),1,0)*'4. Formulations'!$N13</f>
        <v>0</v>
      </c>
      <c r="ID14" s="45">
        <f>IF(AND(OR(ISBLANK(ID$9),ID$9=0)=FALSE,ID$9=$DM14),1,0)*'4. Formulations'!$N13</f>
        <v>0</v>
      </c>
      <c r="IE14" s="45">
        <f>IF(AND(OR(ISBLANK(IE$9),IE$9=0)=FALSE,IE$9=$DM14),1,0)*'4. Formulations'!$N13</f>
        <v>0</v>
      </c>
      <c r="IF14" s="45">
        <f>IF(AND(OR(ISBLANK(IF$9),IF$9=0)=FALSE,IF$9=$DM14),1,0)*'4. Formulations'!$N13</f>
        <v>0</v>
      </c>
      <c r="IG14" s="45">
        <f>IF(AND(OR(ISBLANK(IG$9),IG$9=0)=FALSE,IG$9=$DM14),1,0)*'4. Formulations'!$N13</f>
        <v>0</v>
      </c>
      <c r="IH14" s="45">
        <f>IF(AND(OR(ISBLANK(IH$9),IH$9=0)=FALSE,IH$9=$DM14),1,0)*'4. Formulations'!$N13</f>
        <v>0</v>
      </c>
      <c r="II14" s="45">
        <f>IF(AND(OR(ISBLANK(II$9),II$9=0)=FALSE,II$9=$DM14),1,0)*'4. Formulations'!$N13</f>
        <v>0</v>
      </c>
      <c r="IJ14" s="45">
        <f>IF(AND(OR(ISBLANK(IJ$9),IJ$9=0)=FALSE,IJ$9=$DM14),1,0)*'4. Formulations'!$N13</f>
        <v>0</v>
      </c>
      <c r="IK14" s="45">
        <f>IF(AND(OR(ISBLANK(IK$9),IK$9=0)=FALSE,IK$9=$DM14),1,0)*'4. Formulations'!$N13</f>
        <v>0</v>
      </c>
      <c r="IM14" s="45">
        <f>IF(AND(OR(ISBLANK(IM$9),IM$9=0)=FALSE,OR(IM$9='2. Protocols'!$C13,IM$9='2. Protocols'!$E13,IM$9='2. Protocols'!$G13)),1,0)*'4. Formulations'!$O13</f>
        <v>0</v>
      </c>
      <c r="IN14" s="45">
        <f>IF(AND(OR(ISBLANK(IN$9),IN$9=0)=FALSE,OR(IN$9='2. Protocols'!$C13,IN$9='2. Protocols'!$E13,IN$9='2. Protocols'!$G13)),1,0)*'4. Formulations'!$O13</f>
        <v>0</v>
      </c>
      <c r="IO14" s="45">
        <f>IF(AND(OR(ISBLANK(IO$9),IO$9=0)=FALSE,OR(IO$9='2. Protocols'!$C13,IO$9='2. Protocols'!$E13,IO$9='2. Protocols'!$G13)),1,0)*'4. Formulations'!$O13</f>
        <v>0</v>
      </c>
      <c r="IP14" s="45">
        <f>IF(AND(OR(ISBLANK(IP$9),IP$9=0)=FALSE,OR(IP$9='2. Protocols'!$C13,IP$9='2. Protocols'!$E13,IP$9='2. Protocols'!$G13)),1,0)*'4. Formulations'!$O13</f>
        <v>0</v>
      </c>
      <c r="IQ14" s="45">
        <f>IF(AND(OR(ISBLANK(IQ$9),IQ$9=0)=FALSE,OR(IQ$9='2. Protocols'!$C13,IQ$9='2. Protocols'!$E13,IQ$9='2. Protocols'!$G13)),1,0)*'4. Formulations'!$O13</f>
        <v>0</v>
      </c>
      <c r="IR14" s="45">
        <f>IF(AND(OR(ISBLANK(IR$9),IR$9=0)=FALSE,OR(IR$9='2. Protocols'!$C13,IR$9='2. Protocols'!$E13,IR$9='2. Protocols'!$G13)),1,0)*'4. Formulations'!$O13</f>
        <v>0</v>
      </c>
      <c r="IS14" s="45">
        <f>IF(AND(OR(ISBLANK(IS$9),IS$9=0)=FALSE,OR(IS$9='2. Protocols'!$C13,IS$9='2. Protocols'!$E13,IS$9='2. Protocols'!$G13)),1,0)*'4. Formulations'!$O13</f>
        <v>0</v>
      </c>
      <c r="IT14" s="45">
        <f>IF(AND(OR(ISBLANK(IT$9),IT$9=0)=FALSE,OR(IT$9='2. Protocols'!$C13,IT$9='2. Protocols'!$E13,IT$9='2. Protocols'!$G13)),1,0)*'4. Formulations'!$O13</f>
        <v>0</v>
      </c>
      <c r="IU14" s="45">
        <f>IF(AND(OR(ISBLANK(IU$9),IU$9=0)=FALSE,OR(IU$9='2. Protocols'!$C13,IU$9='2. Protocols'!$E13,IU$9='2. Protocols'!$G13)),1,0)*'4. Formulations'!$O13</f>
        <v>0</v>
      </c>
      <c r="IV14" s="45">
        <f>IF(AND(OR(ISBLANK(IV$9),IV$9=0)=FALSE,OR(IV$9='2. Protocols'!$C13,IV$9='2. Protocols'!$E13,IV$9='2. Protocols'!$G13)),1,0)*'4. Formulations'!$O13</f>
        <v>0</v>
      </c>
      <c r="IW14" s="45">
        <f>IF(AND(OR(ISBLANK(IW$9),IW$9=0)=FALSE,OR(IW$9='2. Protocols'!$C13,IW$9='2. Protocols'!$E13,IW$9='2. Protocols'!$G13)),1,0)*'4. Formulations'!$O13</f>
        <v>0</v>
      </c>
      <c r="IX14" s="45">
        <f>IF(AND(OR(ISBLANK(IX$9),IX$9=0)=FALSE,OR(IX$9='2. Protocols'!$C13,IX$9='2. Protocols'!$E13,IX$9='2. Protocols'!$G13)),1,0)*'4. Formulations'!$O13</f>
        <v>0</v>
      </c>
      <c r="IY14" s="45">
        <f>IF(AND(OR(ISBLANK(IY$9),IY$9=0)=FALSE,OR(IY$9='2. Protocols'!$C13,IY$9='2. Protocols'!$E13,IY$9='2. Protocols'!$G13)),1,0)*'4. Formulations'!$O13</f>
        <v>0</v>
      </c>
      <c r="IZ14" s="45">
        <f>IF(AND(OR(ISBLANK(IZ$9),IZ$9=0)=FALSE,OR(IZ$9='2. Protocols'!$C13,IZ$9='2. Protocols'!$E13,IZ$9='2. Protocols'!$G13)),1,0)*'4. Formulations'!$O13</f>
        <v>0</v>
      </c>
      <c r="JA14" s="45">
        <f>IF(AND(OR(ISBLANK(JA$9),JA$9=0)=FALSE,OR(JA$9='2. Protocols'!$C13,JA$9='2. Protocols'!$E13,JA$9='2. Protocols'!$G13)),1,0)*'4. Formulations'!$O13</f>
        <v>0</v>
      </c>
      <c r="JC14" s="45">
        <f>IF(AND(OR(ISBLANK(JC$9),JC$9=0)=FALSE,JC$9=$DL14),1,0)*'4. Formulations'!$P13</f>
        <v>0</v>
      </c>
      <c r="JD14" s="45">
        <f>IF(AND(OR(ISBLANK(JD$9),JD$9=0)=FALSE,JD$9=$DL14),1,0)*'4. Formulations'!$P13</f>
        <v>0</v>
      </c>
      <c r="JE14" s="45">
        <f>IF(AND(OR(ISBLANK(JE$9),JE$9=0)=FALSE,JE$9=$DL14),1,0)*'4. Formulations'!$P13</f>
        <v>0</v>
      </c>
      <c r="JF14" s="45">
        <f>IF(AND(OR(ISBLANK(JF$9),JF$9=0)=FALSE,JF$9=$DL14),1,0)*'4. Formulations'!$P13</f>
        <v>0</v>
      </c>
      <c r="JG14" s="45">
        <f>IF(AND(OR(ISBLANK(JG$9),JG$9=0)=FALSE,JG$9=$DL14),1,0)*'4. Formulations'!$P13</f>
        <v>0</v>
      </c>
      <c r="JH14" s="45">
        <f>IF(AND(OR(ISBLANK(JH$9),JH$9=0)=FALSE,JH$9=$DL14),1,0)*'4. Formulations'!$P13</f>
        <v>0</v>
      </c>
      <c r="JI14" s="45">
        <f>IF(AND(OR(ISBLANK(JI$9),JI$9=0)=FALSE,JI$9=$DL14),1,0)*'4. Formulations'!$P13</f>
        <v>0</v>
      </c>
      <c r="JJ14" s="45">
        <f>IF(AND(OR(ISBLANK(JJ$9),JJ$9=0)=FALSE,JJ$9=$DL14),1,0)*'4. Formulations'!$P13</f>
        <v>0</v>
      </c>
      <c r="JK14" s="45">
        <f>IF(AND(OR(ISBLANK(JK$9),JK$9=0)=FALSE,JK$9=$DL14),1,0)*'4. Formulations'!$P13</f>
        <v>0</v>
      </c>
      <c r="JL14" s="45">
        <f>IF(AND(OR(ISBLANK(JL$9),JL$9=0)=FALSE,JL$9=$DL14),1,0)*'4. Formulations'!$P13</f>
        <v>0</v>
      </c>
      <c r="JM14" s="45">
        <f>IF(AND(OR(ISBLANK(JM$9),JM$9=0)=FALSE,JM$9=$DL14),1,0)*'4. Formulations'!$P13</f>
        <v>0</v>
      </c>
      <c r="JN14" s="45">
        <f>IF(AND(OR(ISBLANK(JN$9),JN$9=0)=FALSE,JN$9=$DL14),1,0)*'4. Formulations'!$P13</f>
        <v>0</v>
      </c>
      <c r="JO14" s="45">
        <f>IF(AND(OR(ISBLANK(JO$9),JO$9=0)=FALSE,JO$9=$DL14),1,0)*'4. Formulations'!$P13</f>
        <v>0</v>
      </c>
      <c r="JP14" s="45">
        <f>IF(AND(OR(ISBLANK(JP$9),JP$9=0)=FALSE,JP$9=$DL14),1,0)*'4. Formulations'!$P13</f>
        <v>0</v>
      </c>
      <c r="JQ14" s="45">
        <f>IF(AND(OR(ISBLANK(JQ$9),JQ$9=0)=FALSE,JQ$9=$DL14),1,0)*'4. Formulations'!$P13</f>
        <v>0</v>
      </c>
      <c r="JS14" s="45">
        <f>IF(AND(OR(ISBLANK(JS$9),JS$9=0)=FALSE,SUM($JC14:$JQ14)&gt;0,JS$9='2. Protocols'!$G13),1,0)*'4. Formulations'!$P13</f>
        <v>0</v>
      </c>
      <c r="JT14" s="45">
        <f>IF(AND(OR(ISBLANK(JT$9),JT$9=0)=FALSE,SUM($JC14:$JQ14)&gt;0,JT$9='2. Protocols'!$G13),1,0)*'4. Formulations'!$P13</f>
        <v>0</v>
      </c>
      <c r="JU14" s="45">
        <f>IF(AND(OR(ISBLANK(JU$9),JU$9=0)=FALSE,SUM($JC14:$JQ14)&gt;0,JU$9='2. Protocols'!$G13),1,0)*'4. Formulations'!$P13</f>
        <v>0</v>
      </c>
      <c r="JV14" s="45">
        <f>IF(AND(OR(ISBLANK(JV$9),JV$9=0)=FALSE,SUM($JC14:$JQ14)&gt;0,JV$9='2. Protocols'!$G13),1,0)*'4. Formulations'!$P13</f>
        <v>0</v>
      </c>
      <c r="JW14" s="45">
        <f>IF(AND(OR(ISBLANK(JW$9),JW$9=0)=FALSE,SUM($JC14:$JQ14)&gt;0,JW$9='2. Protocols'!$G13),1,0)*'4. Formulations'!$P13</f>
        <v>0</v>
      </c>
      <c r="JX14" s="45">
        <f>IF(AND(OR(ISBLANK(JX$9),JX$9=0)=FALSE,SUM($JC14:$JQ14)&gt;0,JX$9='2. Protocols'!$G13),1,0)*'4. Formulations'!$P13</f>
        <v>0</v>
      </c>
      <c r="JY14" s="45">
        <f>IF(AND(OR(ISBLANK(JY$9),JY$9=0)=FALSE,SUM($JC14:$JQ14)&gt;0,JY$9='2. Protocols'!$G13),1,0)*'4. Formulations'!$P13</f>
        <v>0</v>
      </c>
      <c r="JZ14" s="45">
        <f>IF(AND(OR(ISBLANK(JZ$9),JZ$9=0)=FALSE,SUM($JC14:$JQ14)&gt;0,JZ$9='2. Protocols'!$G13),1,0)*'4. Formulations'!$P13</f>
        <v>0</v>
      </c>
      <c r="KA14" s="45">
        <f>IF(AND(OR(ISBLANK(KA$9),KA$9=0)=FALSE,SUM($JC14:$JQ14)&gt;0,KA$9='2. Protocols'!$G13),1,0)*'4. Formulations'!$P13</f>
        <v>0</v>
      </c>
      <c r="KB14" s="45">
        <f>IF(AND(OR(ISBLANK(KB$9),KB$9=0)=FALSE,SUM($JC14:$JQ14)&gt;0,KB$9='2. Protocols'!$G13),1,0)*'4. Formulations'!$P13</f>
        <v>0</v>
      </c>
      <c r="KC14" s="45">
        <f>IF(AND(OR(ISBLANK(KC$9),KC$9=0)=FALSE,SUM($JC14:$JQ14)&gt;0,KC$9='2. Protocols'!$G13),1,0)*'4. Formulations'!$P13</f>
        <v>0</v>
      </c>
      <c r="KD14" s="45">
        <f>IF(AND(OR(ISBLANK(KD$9),KD$9=0)=FALSE,SUM($JC14:$JQ14)&gt;0,KD$9='2. Protocols'!$G13),1,0)*'4. Formulations'!$P13</f>
        <v>0</v>
      </c>
      <c r="KE14" s="45">
        <f>IF(AND(OR(ISBLANK(KE$9),KE$9=0)=FALSE,SUM($JC14:$JQ14)&gt;0,KE$9='2. Protocols'!$G13),1,0)*'4. Formulations'!$P13</f>
        <v>0</v>
      </c>
      <c r="KF14" s="45">
        <f>IF(AND(OR(ISBLANK(KF$9),KF$9=0)=FALSE,SUM($JC14:$JQ14)&gt;0,KF$9='2. Protocols'!$G13),1,0)*'4. Formulations'!$P13</f>
        <v>0</v>
      </c>
      <c r="KG14" s="45">
        <f>IF(AND(OR(ISBLANK(KG$9),KG$9=0)=FALSE,SUM($JC14:$JQ14)&gt;0,KG$9='2. Protocols'!$G13),1,0)*'4. Formulations'!$P13</f>
        <v>0</v>
      </c>
      <c r="KI14" s="45">
        <f>IF(AND(OR(ISBLANK(KI$9),KI$9=0)=FALSE,KI$9=$DM14),1,0)*'4. Formulations'!$Q13</f>
        <v>0</v>
      </c>
      <c r="KJ14" s="45">
        <f>IF(AND(OR(ISBLANK(KJ$9),KJ$9=0)=FALSE,KJ$9=$DM14),1,0)*'4. Formulations'!$Q13</f>
        <v>0</v>
      </c>
      <c r="KK14" s="45">
        <f>IF(AND(OR(ISBLANK(KK$9),KK$9=0)=FALSE,KK$9=$DM14),1,0)*'4. Formulations'!$Q13</f>
        <v>0</v>
      </c>
      <c r="KL14" s="45">
        <f>IF(AND(OR(ISBLANK(KL$9),KL$9=0)=FALSE,KL$9=$DM14),1,0)*'4. Formulations'!$Q13</f>
        <v>0</v>
      </c>
      <c r="KM14" s="45">
        <f>IF(AND(OR(ISBLANK(KM$9),KM$9=0)=FALSE,KM$9=$DM14),1,0)*'4. Formulations'!$Q13</f>
        <v>0</v>
      </c>
      <c r="KN14" s="45">
        <f>IF(AND(OR(ISBLANK(KN$9),KN$9=0)=FALSE,KN$9=$DM14),1,0)*'4. Formulations'!$Q13</f>
        <v>0</v>
      </c>
      <c r="KO14" s="45">
        <f>IF(AND(OR(ISBLANK(KO$9),KO$9=0)=FALSE,KO$9=$DM14),1,0)*'4. Formulations'!$Q13</f>
        <v>0</v>
      </c>
      <c r="KP14" s="45">
        <f>IF(AND(OR(ISBLANK(KP$9),KP$9=0)=FALSE,KP$9=$DM14),1,0)*'4. Formulations'!$Q13</f>
        <v>0</v>
      </c>
      <c r="KQ14" s="45">
        <f>IF(AND(OR(ISBLANK(KQ$9),KQ$9=0)=FALSE,KQ$9=$DM14),1,0)*'4. Formulations'!$Q13</f>
        <v>0</v>
      </c>
      <c r="KR14" s="45">
        <f>IF(AND(OR(ISBLANK(KR$9),KR$9=0)=FALSE,KR$9=$DM14),1,0)*'4. Formulations'!$Q13</f>
        <v>0</v>
      </c>
      <c r="KS14" s="45">
        <f>IF(AND(OR(ISBLANK(KS$9),KS$9=0)=FALSE,KS$9=$DM14),1,0)*'4. Formulations'!$Q13</f>
        <v>0</v>
      </c>
      <c r="KT14" s="45">
        <f>IF(AND(OR(ISBLANK(KT$9),KT$9=0)=FALSE,KT$9=$DM14),1,0)*'4. Formulations'!$Q13</f>
        <v>0</v>
      </c>
      <c r="KU14" s="45">
        <f>IF(AND(OR(ISBLANK(KU$9),KU$9=0)=FALSE,KU$9=$DM14),1,0)*'4. Formulations'!$Q13</f>
        <v>0</v>
      </c>
      <c r="KV14" s="45">
        <f>IF(AND(OR(ISBLANK(KV$9),KV$9=0)=FALSE,KV$9=$DM14),1,0)*'4. Formulations'!$Q13</f>
        <v>0</v>
      </c>
      <c r="KW14" s="45">
        <f>IF(AND(OR(ISBLANK(KW$9),KW$9=0)=FALSE,KW$9=$DM14),1,0)*'4. Formulations'!$Q13</f>
        <v>0</v>
      </c>
    </row>
    <row r="15" spans="2:309" ht="15" x14ac:dyDescent="0.25">
      <c r="B15" s="2"/>
      <c r="C15" s="155" t="str">
        <f>IF('2. Protocols'!C14&amp;"+"&amp;'2. Protocols'!E14&amp;"+"&amp;'2. Protocols'!G14="++","",'2. Protocols'!C14&amp;"+"&amp;'2. Protocols'!E14&amp;"+"&amp;'2. Protocols'!G14)</f>
        <v/>
      </c>
      <c r="D15" s="22"/>
      <c r="E15" s="23"/>
      <c r="G15" s="135" t="e">
        <f>'2. Protocols'!J14*'1. General Inputs'!$J$13</f>
        <v>#VALUE!</v>
      </c>
      <c r="H15" s="135" t="e">
        <f>MAX(G15*(1+'1. General Inputs'!$AW$23+HLOOKUP(H$7,'1. General Inputs'!$AW$17:$AY$19,ROWS('1. General Inputs'!$AU$17:$AU$19),0))+(CHOOSE(H$7,'1. General Inputs'!$J$15,'1. General Inputs'!$L$15,'1. General Inputs'!$N$15)/12)*CHOOSE(H$7,'2. Protocols'!$K14,'2. Protocols'!$L14,'2. Protocols'!$M14)+'3. ARV Substitutions'!L40,0)</f>
        <v>#VALUE!</v>
      </c>
      <c r="I15" s="135" t="e">
        <f>MAX(H15*(1+'1. General Inputs'!$AW$23+HLOOKUP(I$7,'1. General Inputs'!$AW$17:$AY$19,ROWS('1. General Inputs'!$AU$17:$AU$19),0))+(CHOOSE(I$7,'1. General Inputs'!$J$15,'1. General Inputs'!$L$15,'1. General Inputs'!$N$15)/12)*CHOOSE(I$7,'2. Protocols'!$K14,'2. Protocols'!$L14,'2. Protocols'!$M14)+'3. ARV Substitutions'!M40,0)</f>
        <v>#VALUE!</v>
      </c>
      <c r="J15" s="135" t="e">
        <f>MAX(I15*(1+'1. General Inputs'!$AW$23+HLOOKUP(J$7,'1. General Inputs'!$AW$17:$AY$19,ROWS('1. General Inputs'!$AU$17:$AU$19),0))+(CHOOSE(J$7,'1. General Inputs'!$J$15,'1. General Inputs'!$L$15,'1. General Inputs'!$N$15)/12)*CHOOSE(J$7,'2. Protocols'!$K14,'2. Protocols'!$L14,'2. Protocols'!$M14)+'3. ARV Substitutions'!N40,0)</f>
        <v>#VALUE!</v>
      </c>
      <c r="K15" s="135" t="e">
        <f>MAX(J15*(1+'1. General Inputs'!$AW$23+HLOOKUP(K$7,'1. General Inputs'!$AW$17:$AY$19,ROWS('1. General Inputs'!$AU$17:$AU$19),0))+(CHOOSE(K$7,'1. General Inputs'!$J$15,'1. General Inputs'!$L$15,'1. General Inputs'!$N$15)/12)*CHOOSE(K$7,'2. Protocols'!$K14,'2. Protocols'!$L14,'2. Protocols'!$M14)+'3. ARV Substitutions'!O40,0)</f>
        <v>#VALUE!</v>
      </c>
      <c r="L15" s="135" t="e">
        <f>MAX(K15*(1+'1. General Inputs'!$AW$23+HLOOKUP(L$7,'1. General Inputs'!$AW$17:$AY$19,ROWS('1. General Inputs'!$AU$17:$AU$19),0))+(CHOOSE(L$7,'1. General Inputs'!$J$15,'1. General Inputs'!$L$15,'1. General Inputs'!$N$15)/12)*CHOOSE(L$7,'2. Protocols'!$K14,'2. Protocols'!$L14,'2. Protocols'!$M14)+'3. ARV Substitutions'!P40,0)</f>
        <v>#VALUE!</v>
      </c>
      <c r="M15" s="135" t="e">
        <f>MAX(L15*(1+'1. General Inputs'!$AW$23+HLOOKUP(M$7,'1. General Inputs'!$AW$17:$AY$19,ROWS('1. General Inputs'!$AU$17:$AU$19),0))+(CHOOSE(M$7,'1. General Inputs'!$J$15,'1. General Inputs'!$L$15,'1. General Inputs'!$N$15)/12)*CHOOSE(M$7,'2. Protocols'!$K14,'2. Protocols'!$L14,'2. Protocols'!$M14)+'3. ARV Substitutions'!Q40,0)</f>
        <v>#VALUE!</v>
      </c>
      <c r="N15" s="135" t="e">
        <f>MAX(M15*(1+'1. General Inputs'!$AW$23+HLOOKUP(N$7,'1. General Inputs'!$AW$17:$AY$19,ROWS('1. General Inputs'!$AU$17:$AU$19),0))+(CHOOSE(N$7,'1. General Inputs'!$J$15,'1. General Inputs'!$L$15,'1. General Inputs'!$N$15)/12)*CHOOSE(N$7,'2. Protocols'!$K14,'2. Protocols'!$L14,'2. Protocols'!$M14)+'3. ARV Substitutions'!R40,0)</f>
        <v>#VALUE!</v>
      </c>
      <c r="O15" s="135" t="e">
        <f>MAX(N15*(1+'1. General Inputs'!$AW$23+HLOOKUP(O$7,'1. General Inputs'!$AW$17:$AY$19,ROWS('1. General Inputs'!$AU$17:$AU$19),0))+(CHOOSE(O$7,'1. General Inputs'!$J$15,'1. General Inputs'!$L$15,'1. General Inputs'!$N$15)/12)*CHOOSE(O$7,'2. Protocols'!$K14,'2. Protocols'!$L14,'2. Protocols'!$M14)+'3. ARV Substitutions'!S40,0)</f>
        <v>#VALUE!</v>
      </c>
      <c r="P15" s="135" t="e">
        <f>MAX(O15*(1+'1. General Inputs'!$AW$23+HLOOKUP(P$7,'1. General Inputs'!$AW$17:$AY$19,ROWS('1. General Inputs'!$AU$17:$AU$19),0))+(CHOOSE(P$7,'1. General Inputs'!$J$15,'1. General Inputs'!$L$15,'1. General Inputs'!$N$15)/12)*CHOOSE(P$7,'2. Protocols'!$K14,'2. Protocols'!$L14,'2. Protocols'!$M14)+'3. ARV Substitutions'!T40,0)</f>
        <v>#VALUE!</v>
      </c>
      <c r="Q15" s="135" t="e">
        <f>MAX(P15*(1+'1. General Inputs'!$AW$23+HLOOKUP(Q$7,'1. General Inputs'!$AW$17:$AY$19,ROWS('1. General Inputs'!$AU$17:$AU$19),0))+(CHOOSE(Q$7,'1. General Inputs'!$J$15,'1. General Inputs'!$L$15,'1. General Inputs'!$N$15)/12)*CHOOSE(Q$7,'2. Protocols'!$K14,'2. Protocols'!$L14,'2. Protocols'!$M14)+'3. ARV Substitutions'!U40,0)</f>
        <v>#VALUE!</v>
      </c>
      <c r="R15" s="135" t="e">
        <f>MAX(Q15*(1+'1. General Inputs'!$AW$23+HLOOKUP(R$7,'1. General Inputs'!$AW$17:$AY$19,ROWS('1. General Inputs'!$AU$17:$AU$19),0))+(CHOOSE(R$7,'1. General Inputs'!$J$15,'1. General Inputs'!$L$15,'1. General Inputs'!$N$15)/12)*CHOOSE(R$7,'2. Protocols'!$K14,'2. Protocols'!$L14,'2. Protocols'!$M14)+'3. ARV Substitutions'!V40,0)</f>
        <v>#VALUE!</v>
      </c>
      <c r="S15" s="135" t="e">
        <f>MAX(R15*(1+'1. General Inputs'!$AW$23+HLOOKUP(S$7,'1. General Inputs'!$AW$17:$AY$19,ROWS('1. General Inputs'!$AU$17:$AU$19),0))+(CHOOSE(S$7,'1. General Inputs'!$J$15,'1. General Inputs'!$L$15,'1. General Inputs'!$N$15)/12)*CHOOSE(S$7,'2. Protocols'!$K14,'2. Protocols'!$L14,'2. Protocols'!$M14)+'3. ARV Substitutions'!W40,0)</f>
        <v>#VALUE!</v>
      </c>
      <c r="T15" s="135" t="e">
        <f>MAX(S15*(1+'1. General Inputs'!$AW$23+HLOOKUP(T$7,'1. General Inputs'!$AW$17:$AY$19,ROWS('1. General Inputs'!$AU$17:$AU$19),0))+(CHOOSE(T$7,'1. General Inputs'!$J$15,'1. General Inputs'!$L$15,'1. General Inputs'!$N$15)/12)*CHOOSE(T$7,'2. Protocols'!$K14,'2. Protocols'!$L14,'2. Protocols'!$M14)+'3. ARV Substitutions'!X40,0)</f>
        <v>#VALUE!</v>
      </c>
      <c r="U15" s="135" t="e">
        <f>MAX(T15*(1+'1. General Inputs'!$AW$23+HLOOKUP(U$7,'1. General Inputs'!$AW$17:$AY$19,ROWS('1. General Inputs'!$AU$17:$AU$19),0))+(CHOOSE(U$7,'1. General Inputs'!$J$15,'1. General Inputs'!$L$15,'1. General Inputs'!$N$15)/12)*CHOOSE(U$7,'2. Protocols'!$K14,'2. Protocols'!$L14,'2. Protocols'!$M14)+'3. ARV Substitutions'!Y40,0)</f>
        <v>#VALUE!</v>
      </c>
      <c r="V15" s="135" t="e">
        <f>MAX(U15*(1+'1. General Inputs'!$AW$23+HLOOKUP(V$7,'1. General Inputs'!$AW$17:$AY$19,ROWS('1. General Inputs'!$AU$17:$AU$19),0))+(CHOOSE(V$7,'1. General Inputs'!$J$15,'1. General Inputs'!$L$15,'1. General Inputs'!$N$15)/12)*CHOOSE(V$7,'2. Protocols'!$K14,'2. Protocols'!$L14,'2. Protocols'!$M14)+'3. ARV Substitutions'!Z40,0)</f>
        <v>#VALUE!</v>
      </c>
      <c r="W15" s="135" t="e">
        <f>MAX(V15*(1+'1. General Inputs'!$AW$23+HLOOKUP(W$7,'1. General Inputs'!$AW$17:$AY$19,ROWS('1. General Inputs'!$AU$17:$AU$19),0))+(CHOOSE(W$7,'1. General Inputs'!$J$15,'1. General Inputs'!$L$15,'1. General Inputs'!$N$15)/12)*CHOOSE(W$7,'2. Protocols'!$K14,'2. Protocols'!$L14,'2. Protocols'!$M14)+'3. ARV Substitutions'!AA40,0)</f>
        <v>#VALUE!</v>
      </c>
      <c r="X15" s="135" t="e">
        <f>MAX(W15*(1+'1. General Inputs'!$AW$23+HLOOKUP(X$7,'1. General Inputs'!$AW$17:$AY$19,ROWS('1. General Inputs'!$AU$17:$AU$19),0))+(CHOOSE(X$7,'1. General Inputs'!$J$15,'1. General Inputs'!$L$15,'1. General Inputs'!$N$15)/12)*CHOOSE(X$7,'2. Protocols'!$K14,'2. Protocols'!$L14,'2. Protocols'!$M14)+'3. ARV Substitutions'!AB40,0)</f>
        <v>#VALUE!</v>
      </c>
      <c r="Y15" s="135" t="e">
        <f>MAX(X15*(1+'1. General Inputs'!$AW$23+HLOOKUP(Y$7,'1. General Inputs'!$AW$17:$AY$19,ROWS('1. General Inputs'!$AU$17:$AU$19),0))+(CHOOSE(Y$7,'1. General Inputs'!$J$15,'1. General Inputs'!$L$15,'1. General Inputs'!$N$15)/12)*CHOOSE(Y$7,'2. Protocols'!$K14,'2. Protocols'!$L14,'2. Protocols'!$M14)+'3. ARV Substitutions'!AC40,0)</f>
        <v>#VALUE!</v>
      </c>
      <c r="Z15" s="135" t="e">
        <f>MAX(Y15*(1+'1. General Inputs'!$AW$23+HLOOKUP(Z$7,'1. General Inputs'!$AW$17:$AY$19,ROWS('1. General Inputs'!$AU$17:$AU$19),0))+(CHOOSE(Z$7,'1. General Inputs'!$J$15,'1. General Inputs'!$L$15,'1. General Inputs'!$N$15)/12)*CHOOSE(Z$7,'2. Protocols'!$K14,'2. Protocols'!$L14,'2. Protocols'!$M14)+'3. ARV Substitutions'!AD40,0)</f>
        <v>#VALUE!</v>
      </c>
      <c r="AA15" s="135" t="e">
        <f>MAX(Z15*(1+'1. General Inputs'!$AW$23+HLOOKUP(AA$7,'1. General Inputs'!$AW$17:$AY$19,ROWS('1. General Inputs'!$AU$17:$AU$19),0))+(CHOOSE(AA$7,'1. General Inputs'!$J$15,'1. General Inputs'!$L$15,'1. General Inputs'!$N$15)/12)*CHOOSE(AA$7,'2. Protocols'!$K14,'2. Protocols'!$L14,'2. Protocols'!$M14)+'3. ARV Substitutions'!AE40,0)</f>
        <v>#VALUE!</v>
      </c>
      <c r="AB15" s="135" t="e">
        <f>MAX(AA15*(1+'1. General Inputs'!$AW$23+HLOOKUP(AB$7,'1. General Inputs'!$AW$17:$AY$19,ROWS('1. General Inputs'!$AU$17:$AU$19),0))+(CHOOSE(AB$7,'1. General Inputs'!$J$15,'1. General Inputs'!$L$15,'1. General Inputs'!$N$15)/12)*CHOOSE(AB$7,'2. Protocols'!$K14,'2. Protocols'!$L14,'2. Protocols'!$M14)+'3. ARV Substitutions'!AF40,0)</f>
        <v>#VALUE!</v>
      </c>
      <c r="AC15" s="135" t="e">
        <f>MAX(AB15*(1+'1. General Inputs'!$AW$23+HLOOKUP(AC$7,'1. General Inputs'!$AW$17:$AY$19,ROWS('1. General Inputs'!$AU$17:$AU$19),0))+(CHOOSE(AC$7,'1. General Inputs'!$J$15,'1. General Inputs'!$L$15,'1. General Inputs'!$N$15)/12)*CHOOSE(AC$7,'2. Protocols'!$K14,'2. Protocols'!$L14,'2. Protocols'!$M14)+'3. ARV Substitutions'!AG40,0)</f>
        <v>#VALUE!</v>
      </c>
      <c r="AD15" s="135" t="e">
        <f>MAX(AC15*(1+'1. General Inputs'!$AW$23+HLOOKUP(AD$7,'1. General Inputs'!$AW$17:$AY$19,ROWS('1. General Inputs'!$AU$17:$AU$19),0))+(CHOOSE(AD$7,'1. General Inputs'!$J$15,'1. General Inputs'!$L$15,'1. General Inputs'!$N$15)/12)*CHOOSE(AD$7,'2. Protocols'!$K14,'2. Protocols'!$L14,'2. Protocols'!$M14)+'3. ARV Substitutions'!AH40,0)</f>
        <v>#VALUE!</v>
      </c>
      <c r="AE15" s="135" t="e">
        <f>MAX(AD15*(1+'1. General Inputs'!$AW$23+HLOOKUP(AE$7,'1. General Inputs'!$AW$17:$AY$19,ROWS('1. General Inputs'!$AU$17:$AU$19),0))+(CHOOSE(AE$7,'1. General Inputs'!$J$15,'1. General Inputs'!$L$15,'1. General Inputs'!$N$15)/12)*CHOOSE(AE$7,'2. Protocols'!$K14,'2. Protocols'!$L14,'2. Protocols'!$M14)+'3. ARV Substitutions'!AI40,0)</f>
        <v>#VALUE!</v>
      </c>
      <c r="AF15" s="135" t="e">
        <f>MAX(AE15*(1+'1. General Inputs'!$AW$23+HLOOKUP(AF$7,'1. General Inputs'!$AW$17:$AY$19,ROWS('1. General Inputs'!$AU$17:$AU$19),0))+(CHOOSE(AF$7,'1. General Inputs'!$J$15,'1. General Inputs'!$L$15,'1. General Inputs'!$N$15)/12)*CHOOSE(AF$7,'2. Protocols'!$K14,'2. Protocols'!$L14,'2. Protocols'!$M14)+'3. ARV Substitutions'!AJ40,0)</f>
        <v>#VALUE!</v>
      </c>
      <c r="AG15" s="135" t="e">
        <f>MAX(AF15*(1+'1. General Inputs'!$AW$23+HLOOKUP(AG$7,'1. General Inputs'!$AW$17:$AY$19,ROWS('1. General Inputs'!$AU$17:$AU$19),0))+(CHOOSE(AG$7,'1. General Inputs'!$J$15,'1. General Inputs'!$L$15,'1. General Inputs'!$N$15)/12)*CHOOSE(AG$7,'2. Protocols'!$K14,'2. Protocols'!$L14,'2. Protocols'!$M14)+'3. ARV Substitutions'!AK40,0)</f>
        <v>#VALUE!</v>
      </c>
      <c r="AH15" s="135" t="e">
        <f>MAX(AG15*(1+'1. General Inputs'!$AW$23+HLOOKUP(AH$7,'1. General Inputs'!$AW$17:$AY$19,ROWS('1. General Inputs'!$AU$17:$AU$19),0))+(CHOOSE(AH$7,'1. General Inputs'!$J$15,'1. General Inputs'!$L$15,'1. General Inputs'!$N$15)/12)*CHOOSE(AH$7,'2. Protocols'!$K14,'2. Protocols'!$L14,'2. Protocols'!$M14)+'3. ARV Substitutions'!AL40,0)</f>
        <v>#VALUE!</v>
      </c>
      <c r="AI15" s="135" t="e">
        <f>MAX(AH15*(1+'1. General Inputs'!$AW$23+HLOOKUP(AI$7,'1. General Inputs'!$AW$17:$AY$19,ROWS('1. General Inputs'!$AU$17:$AU$19),0))+(CHOOSE(AI$7,'1. General Inputs'!$J$15,'1. General Inputs'!$L$15,'1. General Inputs'!$N$15)/12)*CHOOSE(AI$7,'2. Protocols'!$K14,'2. Protocols'!$L14,'2. Protocols'!$M14)+'3. ARV Substitutions'!AM40,0)</f>
        <v>#VALUE!</v>
      </c>
      <c r="AJ15" s="135" t="e">
        <f>MAX(AI15*(1+'1. General Inputs'!$AW$23+HLOOKUP(AJ$7,'1. General Inputs'!$AW$17:$AY$19,ROWS('1. General Inputs'!$AU$17:$AU$19),0))+(CHOOSE(AJ$7,'1. General Inputs'!$J$15,'1. General Inputs'!$L$15,'1. General Inputs'!$N$15)/12)*CHOOSE(AJ$7,'2. Protocols'!$K14,'2. Protocols'!$L14,'2. Protocols'!$M14)+'3. ARV Substitutions'!AN40,0)</f>
        <v>#VALUE!</v>
      </c>
      <c r="AK15" s="135" t="e">
        <f>MAX(AJ15*(1+'1. General Inputs'!$AW$23+HLOOKUP(AK$7,'1. General Inputs'!$AW$17:$AY$19,ROWS('1. General Inputs'!$AU$17:$AU$19),0))+(CHOOSE(AK$7,'1. General Inputs'!$J$15,'1. General Inputs'!$L$15,'1. General Inputs'!$N$15)/12)*CHOOSE(AK$7,'2. Protocols'!$K14,'2. Protocols'!$L14,'2. Protocols'!$M14)+'3. ARV Substitutions'!AO40,0)</f>
        <v>#VALUE!</v>
      </c>
      <c r="AL15" s="135" t="e">
        <f>MAX(AK15*(1+'1. General Inputs'!$AW$23+HLOOKUP(AL$7,'1. General Inputs'!$AW$17:$AY$19,ROWS('1. General Inputs'!$AU$17:$AU$19),0))+(CHOOSE(AL$7,'1. General Inputs'!$J$15,'1. General Inputs'!$L$15,'1. General Inputs'!$N$15)/12)*CHOOSE(AL$7,'2. Protocols'!$K14,'2. Protocols'!$L14,'2. Protocols'!$M14)+'3. ARV Substitutions'!AP40,0)</f>
        <v>#VALUE!</v>
      </c>
      <c r="AM15" s="135" t="e">
        <f>MAX(AL15*(1+'1. General Inputs'!$AW$23+HLOOKUP(AM$7,'1. General Inputs'!$AW$17:$AY$19,ROWS('1. General Inputs'!$AU$17:$AU$19),0))+(CHOOSE(AM$7,'1. General Inputs'!$J$15,'1. General Inputs'!$L$15,'1. General Inputs'!$N$15)/12)*CHOOSE(AM$7,'2. Protocols'!$K14,'2. Protocols'!$L14,'2. Protocols'!$M14)+'3. ARV Substitutions'!AQ40,0)</f>
        <v>#VALUE!</v>
      </c>
      <c r="AN15" s="135" t="e">
        <f>MAX(AM15*(1+'1. General Inputs'!$AW$23+HLOOKUP(AN$7,'1. General Inputs'!$AW$17:$AY$19,ROWS('1. General Inputs'!$AU$17:$AU$19),0))+(CHOOSE(AN$7,'1. General Inputs'!$J$15,'1. General Inputs'!$L$15,'1. General Inputs'!$N$15)/12)*CHOOSE(AN$7,'2. Protocols'!$K14,'2. Protocols'!$L14,'2. Protocols'!$M14)+'3. ARV Substitutions'!AR40,0)</f>
        <v>#VALUE!</v>
      </c>
      <c r="AO15" s="135" t="e">
        <f>MAX(AN15*(1+'1. General Inputs'!$AW$23+HLOOKUP(AO$7,'1. General Inputs'!$AW$17:$AY$19,ROWS('1. General Inputs'!$AU$17:$AU$19),0))+(CHOOSE(AO$7,'1. General Inputs'!$J$15,'1. General Inputs'!$L$15,'1. General Inputs'!$N$15)/12)*CHOOSE(AO$7,'2. Protocols'!$K14,'2. Protocols'!$L14,'2. Protocols'!$M14)+'3. ARV Substitutions'!AS40,0)</f>
        <v>#VALUE!</v>
      </c>
      <c r="AP15" s="135" t="e">
        <f>MAX(AO15*(1+'1. General Inputs'!$AW$23+HLOOKUP(AP$7,'1. General Inputs'!$AW$17:$AY$19,ROWS('1. General Inputs'!$AU$17:$AU$19),0))+(CHOOSE(AP$7,'1. General Inputs'!$J$15,'1. General Inputs'!$L$15,'1. General Inputs'!$N$15)/12)*CHOOSE(AP$7,'2. Protocols'!$K14,'2. Protocols'!$L14,'2. Protocols'!$M14)+'3. ARV Substitutions'!AT40,0)</f>
        <v>#VALUE!</v>
      </c>
      <c r="AQ15" s="135" t="e">
        <f>MAX(AP15*(1+'1. General Inputs'!$AW$23+HLOOKUP(AQ$7,'1. General Inputs'!$AW$17:$AY$19,ROWS('1. General Inputs'!$AU$17:$AU$19),0))+(CHOOSE(AQ$7,'1. General Inputs'!$J$15,'1. General Inputs'!$L$15,'1. General Inputs'!$N$15)/12)*CHOOSE(AQ$7,'2. Protocols'!$K14,'2. Protocols'!$L14,'2. Protocols'!$M14)+'3. ARV Substitutions'!AU40,0)</f>
        <v>#VALUE!</v>
      </c>
      <c r="CA15" s="105" t="e">
        <f t="shared" si="20"/>
        <v>#VALUE!</v>
      </c>
      <c r="CB15" s="105" t="e">
        <f t="shared" si="21"/>
        <v>#VALUE!</v>
      </c>
      <c r="CC15" s="105" t="e">
        <f t="shared" si="22"/>
        <v>#VALUE!</v>
      </c>
      <c r="CD15" s="105" t="e">
        <f t="shared" si="23"/>
        <v>#VALUE!</v>
      </c>
      <c r="CE15" s="105" t="e">
        <f t="shared" si="24"/>
        <v>#VALUE!</v>
      </c>
      <c r="CF15" s="105" t="e">
        <f t="shared" si="25"/>
        <v>#VALUE!</v>
      </c>
      <c r="CG15" s="105" t="e">
        <f t="shared" si="26"/>
        <v>#VALUE!</v>
      </c>
      <c r="CH15" s="105" t="e">
        <f t="shared" si="27"/>
        <v>#VALUE!</v>
      </c>
      <c r="CI15" s="105" t="e">
        <f t="shared" si="28"/>
        <v>#VALUE!</v>
      </c>
      <c r="CJ15" s="105" t="e">
        <f t="shared" si="29"/>
        <v>#VALUE!</v>
      </c>
      <c r="CK15" s="105" t="e">
        <f t="shared" si="30"/>
        <v>#VALUE!</v>
      </c>
      <c r="CL15" s="105" t="e">
        <f t="shared" si="31"/>
        <v>#VALUE!</v>
      </c>
      <c r="CM15" s="105" t="e">
        <f t="shared" si="32"/>
        <v>#VALUE!</v>
      </c>
      <c r="CN15" s="105" t="e">
        <f t="shared" si="33"/>
        <v>#VALUE!</v>
      </c>
      <c r="CO15" s="105" t="e">
        <f t="shared" si="34"/>
        <v>#VALUE!</v>
      </c>
      <c r="CP15" s="105" t="e">
        <f t="shared" si="35"/>
        <v>#VALUE!</v>
      </c>
      <c r="CQ15" s="105" t="e">
        <f t="shared" si="36"/>
        <v>#VALUE!</v>
      </c>
      <c r="CR15" s="105" t="e">
        <f t="shared" si="37"/>
        <v>#VALUE!</v>
      </c>
      <c r="CS15" s="105" t="e">
        <f t="shared" si="38"/>
        <v>#VALUE!</v>
      </c>
      <c r="CT15" s="105" t="e">
        <f t="shared" si="39"/>
        <v>#VALUE!</v>
      </c>
      <c r="CU15" s="105" t="e">
        <f t="shared" si="40"/>
        <v>#VALUE!</v>
      </c>
      <c r="CV15" s="105" t="e">
        <f t="shared" si="41"/>
        <v>#VALUE!</v>
      </c>
      <c r="CW15" s="105" t="e">
        <f t="shared" si="42"/>
        <v>#VALUE!</v>
      </c>
      <c r="CX15" s="105" t="e">
        <f t="shared" si="43"/>
        <v>#VALUE!</v>
      </c>
      <c r="CY15" s="105" t="e">
        <f t="shared" si="44"/>
        <v>#VALUE!</v>
      </c>
      <c r="CZ15" s="105" t="e">
        <f t="shared" si="45"/>
        <v>#VALUE!</v>
      </c>
      <c r="DA15" s="105" t="e">
        <f t="shared" si="46"/>
        <v>#VALUE!</v>
      </c>
      <c r="DB15" s="105" t="e">
        <f t="shared" si="47"/>
        <v>#VALUE!</v>
      </c>
      <c r="DC15" s="105" t="e">
        <f t="shared" si="48"/>
        <v>#VALUE!</v>
      </c>
      <c r="DD15" s="105" t="e">
        <f t="shared" si="49"/>
        <v>#VALUE!</v>
      </c>
      <c r="DE15" s="105" t="e">
        <f t="shared" si="50"/>
        <v>#VALUE!</v>
      </c>
      <c r="DF15" s="105" t="e">
        <f t="shared" si="51"/>
        <v>#VALUE!</v>
      </c>
      <c r="DG15" s="105" t="e">
        <f t="shared" si="52"/>
        <v>#VALUE!</v>
      </c>
      <c r="DH15" s="105" t="e">
        <f t="shared" si="53"/>
        <v>#VALUE!</v>
      </c>
      <c r="DI15" s="105" t="e">
        <f t="shared" si="54"/>
        <v>#VALUE!</v>
      </c>
      <c r="DJ15" s="105" t="e">
        <f t="shared" si="55"/>
        <v>#VALUE!</v>
      </c>
      <c r="DL15" s="39" t="str">
        <f>CONCATENATE('2. Protocols'!C14, '2. Protocols'!D14, '2. Protocols'!E14)</f>
        <v>+</v>
      </c>
      <c r="DM15" s="39" t="str">
        <f>CONCATENATE('2. Protocols'!C14, '2. Protocols'!D14, '2. Protocols'!E14, '2. Protocols'!F14, '2. Protocols'!G14,)</f>
        <v>++</v>
      </c>
      <c r="DO15" s="45">
        <f>IF(AND(OR(ISBLANK(DO$9),DO$9=0)=FALSE,OR(DO$9='2. Protocols'!$C14,DO$9='2. Protocols'!$E14,DO$9='2. Protocols'!$G14)),1,0)*'4. Formulations'!$I14</f>
        <v>0</v>
      </c>
      <c r="DP15" s="45">
        <f>IF(AND(OR(ISBLANK(DP$9),DP$9=0)=FALSE,OR(DP$9='2. Protocols'!$C14,DP$9='2. Protocols'!$E14,DP$9='2. Protocols'!$G14)),1,0)*'4. Formulations'!$I14</f>
        <v>0</v>
      </c>
      <c r="DQ15" s="45">
        <f>IF(AND(OR(ISBLANK(DQ$9),DQ$9=0)=FALSE,OR(DQ$9='2. Protocols'!$C14,DQ$9='2. Protocols'!$E14,DQ$9='2. Protocols'!$G14)),1,0)*'4. Formulations'!$I14</f>
        <v>0</v>
      </c>
      <c r="DR15" s="45">
        <f>IF(AND(OR(ISBLANK(DR$9),DR$9=0)=FALSE,OR(DR$9='2. Protocols'!$C14,DR$9='2. Protocols'!$E14,DR$9='2. Protocols'!$G14)),1,0)*'4. Formulations'!$I14</f>
        <v>0</v>
      </c>
      <c r="DS15" s="45">
        <f>IF(AND(OR(ISBLANK(DS$9),DS$9=0)=FALSE,OR(DS$9='2. Protocols'!$C14,DS$9='2. Protocols'!$E14,DS$9='2. Protocols'!$G14)),1,0)*'4. Formulations'!$I14</f>
        <v>0</v>
      </c>
      <c r="DT15" s="45">
        <f>IF(AND(OR(ISBLANK(DT$9),DT$9=0)=FALSE,OR(DT$9='2. Protocols'!$C14,DT$9='2. Protocols'!$E14,DT$9='2. Protocols'!$G14)),1,0)*'4. Formulations'!$I14</f>
        <v>0</v>
      </c>
      <c r="DU15" s="45">
        <f>IF(AND(OR(ISBLANK(DU$9),DU$9=0)=FALSE,OR(DU$9='2. Protocols'!$C14,DU$9='2. Protocols'!$E14,DU$9='2. Protocols'!$G14)),1,0)*'4. Formulations'!$I14</f>
        <v>0</v>
      </c>
      <c r="DV15" s="45">
        <f>IF(AND(OR(ISBLANK(DV$9),DV$9=0)=FALSE,OR(DV$9='2. Protocols'!$C14,DV$9='2. Protocols'!$E14,DV$9='2. Protocols'!$G14)),1,0)*'4. Formulations'!$I14</f>
        <v>0</v>
      </c>
      <c r="DW15" s="45">
        <f>IF(AND(OR(ISBLANK(DW$9),DW$9=0)=FALSE,OR(DW$9='2. Protocols'!$C14,DW$9='2. Protocols'!$E14,DW$9='2. Protocols'!$G14)),1,0)*'4. Formulations'!$I14</f>
        <v>0</v>
      </c>
      <c r="DX15" s="45">
        <f>IF(AND(OR(ISBLANK(DX$9),DX$9=0)=FALSE,OR(DX$9='2. Protocols'!$C14,DX$9='2. Protocols'!$E14,DX$9='2. Protocols'!$G14)),1,0)*'4. Formulations'!$I14</f>
        <v>0</v>
      </c>
      <c r="DY15" s="45">
        <f>IF(AND(OR(ISBLANK(DY$9),DY$9=0)=FALSE,OR(DY$9='2. Protocols'!$C14,DY$9='2. Protocols'!$E14,DY$9='2. Protocols'!$G14)),1,0)*'4. Formulations'!$I14</f>
        <v>0</v>
      </c>
      <c r="DZ15" s="45">
        <f>IF(AND(OR(ISBLANK(DZ$9),DZ$9=0)=FALSE,OR(DZ$9='2. Protocols'!$C14,DZ$9='2. Protocols'!$E14,DZ$9='2. Protocols'!$G14)),1,0)*'4. Formulations'!$I14</f>
        <v>0</v>
      </c>
      <c r="EA15" s="45">
        <f>IF(AND(OR(ISBLANK(EA$9),EA$9=0)=FALSE,OR(EA$9='2. Protocols'!$C14,EA$9='2. Protocols'!$E14,EA$9='2. Protocols'!$G14)),1,0)*'4. Formulations'!$I14</f>
        <v>0</v>
      </c>
      <c r="EB15" s="45">
        <f>IF(AND(OR(ISBLANK(EB$9),EB$9=0)=FALSE,OR(EB$9='2. Protocols'!$C14,EB$9='2. Protocols'!$E14,EB$9='2. Protocols'!$G14)),1,0)*'4. Formulations'!$I14</f>
        <v>0</v>
      </c>
      <c r="EC15" s="45">
        <f>IF(AND(OR(ISBLANK(EC$9),EC$9=0)=FALSE,OR(EC$9='2. Protocols'!$C14,EC$9='2. Protocols'!$E14,EC$9='2. Protocols'!$G14)),1,0)*'4. Formulations'!$I14</f>
        <v>0</v>
      </c>
      <c r="EE15" s="45">
        <f>IF(AND(OR(ISBLANK(EE$9),EE$9=0)=FALSE,EE$9=$DL15),1,0)*'4. Formulations'!$J14</f>
        <v>0</v>
      </c>
      <c r="EF15" s="45">
        <f>IF(AND(OR(ISBLANK(EF$9),EF$9=0)=FALSE,EF$9=$DL15),1,0)*'4. Formulations'!$J14</f>
        <v>0</v>
      </c>
      <c r="EG15" s="45">
        <f>IF(AND(OR(ISBLANK(EG$9),EG$9=0)=FALSE,EG$9=$DL15),1,0)*'4. Formulations'!$J14</f>
        <v>0</v>
      </c>
      <c r="EH15" s="45">
        <f>IF(AND(OR(ISBLANK(EH$9),EH$9=0)=FALSE,EH$9=$DL15),1,0)*'4. Formulations'!$J14</f>
        <v>0</v>
      </c>
      <c r="EI15" s="45">
        <f>IF(AND(OR(ISBLANK(EI$9),EI$9=0)=FALSE,EI$9=$DL15),1,0)*'4. Formulations'!$J14</f>
        <v>0</v>
      </c>
      <c r="EJ15" s="45">
        <f>IF(AND(OR(ISBLANK(EJ$9),EJ$9=0)=FALSE,EJ$9=$DL15),1,0)*'4. Formulations'!$J14</f>
        <v>0</v>
      </c>
      <c r="EK15" s="45">
        <f>IF(AND(OR(ISBLANK(EK$9),EK$9=0)=FALSE,EK$9=$DL15),1,0)*'4. Formulations'!$J14</f>
        <v>0</v>
      </c>
      <c r="EL15" s="45">
        <f>IF(AND(OR(ISBLANK(EL$9),EL$9=0)=FALSE,EL$9=$DL15),1,0)*'4. Formulations'!$J14</f>
        <v>0</v>
      </c>
      <c r="EM15" s="45">
        <f>IF(AND(OR(ISBLANK(EM$9),EM$9=0)=FALSE,EM$9=$DL15),1,0)*'4. Formulations'!$J14</f>
        <v>0</v>
      </c>
      <c r="EN15" s="45">
        <f>IF(AND(OR(ISBLANK(EN$9),EN$9=0)=FALSE,EN$9=$DL15),1,0)*'4. Formulations'!$J14</f>
        <v>0</v>
      </c>
      <c r="EO15" s="45">
        <f>IF(AND(OR(ISBLANK(EO$9),EO$9=0)=FALSE,EO$9=$DL15),1,0)*'4. Formulations'!$J14</f>
        <v>0</v>
      </c>
      <c r="EP15" s="45">
        <f>IF(AND(OR(ISBLANK(EP$9),EP$9=0)=FALSE,EP$9=$DL15),1,0)*'4. Formulations'!$J14</f>
        <v>0</v>
      </c>
      <c r="EQ15" s="45">
        <f>IF(AND(OR(ISBLANK(EQ$9),EQ$9=0)=FALSE,EQ$9=$DL15),1,0)*'4. Formulations'!$J14</f>
        <v>0</v>
      </c>
      <c r="ER15" s="45">
        <f>IF(AND(OR(ISBLANK(ER$9),ER$9=0)=FALSE,ER$9=$DL15),1,0)*'4. Formulations'!$J14</f>
        <v>0</v>
      </c>
      <c r="ES15" s="45">
        <f>IF(AND(OR(ISBLANK(ES$9),ES$9=0)=FALSE,ES$9=$DL15),1,0)*'4. Formulations'!$J14</f>
        <v>0</v>
      </c>
      <c r="EU15" s="45">
        <f>IF(AND(OR(ISBLANK(EU$9),EU$9=0)=FALSE,SUM($EE15:$ES15)&gt;0,EU$9='2. Protocols'!$G14),1,0)*'4. Formulations'!$J14</f>
        <v>0</v>
      </c>
      <c r="EV15" s="45">
        <f>IF(AND(OR(ISBLANK(EV$9),EV$9=0)=FALSE,SUM($EE15:$ES15)&gt;0,EV$9='2. Protocols'!$G14),1,0)*'4. Formulations'!$J14</f>
        <v>0</v>
      </c>
      <c r="EW15" s="45">
        <f>IF(AND(OR(ISBLANK(EW$9),EW$9=0)=FALSE,SUM($EE15:$ES15)&gt;0,EW$9='2. Protocols'!$G14),1,0)*'4. Formulations'!$J14</f>
        <v>0</v>
      </c>
      <c r="EX15" s="45">
        <f>IF(AND(OR(ISBLANK(EX$9),EX$9=0)=FALSE,SUM($EE15:$ES15)&gt;0,EX$9='2. Protocols'!$G14),1,0)*'4. Formulations'!$J14</f>
        <v>0</v>
      </c>
      <c r="EY15" s="45">
        <f>IF(AND(OR(ISBLANK(EY$9),EY$9=0)=FALSE,SUM($EE15:$ES15)&gt;0,EY$9='2. Protocols'!$G14),1,0)*'4. Formulations'!$J14</f>
        <v>0</v>
      </c>
      <c r="EZ15" s="45">
        <f>IF(AND(OR(ISBLANK(EZ$9),EZ$9=0)=FALSE,SUM($EE15:$ES15)&gt;0,EZ$9='2. Protocols'!$G14),1,0)*'4. Formulations'!$J14</f>
        <v>0</v>
      </c>
      <c r="FA15" s="45">
        <f>IF(AND(OR(ISBLANK(FA$9),FA$9=0)=FALSE,SUM($EE15:$ES15)&gt;0,FA$9='2. Protocols'!$G14),1,0)*'4. Formulations'!$J14</f>
        <v>0</v>
      </c>
      <c r="FB15" s="45">
        <f>IF(AND(OR(ISBLANK(FB$9),FB$9=0)=FALSE,SUM($EE15:$ES15)&gt;0,FB$9='2. Protocols'!$G14),1,0)*'4. Formulations'!$J14</f>
        <v>0</v>
      </c>
      <c r="FC15" s="45">
        <f>IF(AND(OR(ISBLANK(FC$9),FC$9=0)=FALSE,SUM($EE15:$ES15)&gt;0,FC$9='2. Protocols'!$G14),1,0)*'4. Formulations'!$J14</f>
        <v>0</v>
      </c>
      <c r="FD15" s="45">
        <f>IF(AND(OR(ISBLANK(FD$9),FD$9=0)=FALSE,SUM($EE15:$ES15)&gt;0,FD$9='2. Protocols'!$G14),1,0)*'4. Formulations'!$J14</f>
        <v>0</v>
      </c>
      <c r="FE15" s="45">
        <f>IF(AND(OR(ISBLANK(FE$9),FE$9=0)=FALSE,SUM($EE15:$ES15)&gt;0,FE$9='2. Protocols'!$G14),1,0)*'4. Formulations'!$J14</f>
        <v>0</v>
      </c>
      <c r="FF15" s="45">
        <f>IF(AND(OR(ISBLANK(FF$9),FF$9=0)=FALSE,SUM($EE15:$ES15)&gt;0,FF$9='2. Protocols'!$G14),1,0)*'4. Formulations'!$J14</f>
        <v>0</v>
      </c>
      <c r="FG15" s="45">
        <f>IF(AND(OR(ISBLANK(FG$9),FG$9=0)=FALSE,SUM($EE15:$ES15)&gt;0,FG$9='2. Protocols'!$G14),1,0)*'4. Formulations'!$J14</f>
        <v>0</v>
      </c>
      <c r="FH15" s="45">
        <f>IF(AND(OR(ISBLANK(FH$9),FH$9=0)=FALSE,SUM($EE15:$ES15)&gt;0,FH$9='2. Protocols'!$G14),1,0)*'4. Formulations'!$J14</f>
        <v>0</v>
      </c>
      <c r="FI15" s="45">
        <f>IF(AND(OR(ISBLANK(FI$9),FI$9=0)=FALSE,SUM($EE15:$ES15)&gt;0,FI$9='2. Protocols'!$G14),1,0)*'4. Formulations'!$J14</f>
        <v>0</v>
      </c>
      <c r="FK15" s="45">
        <f>IF(AND(OR(ISBLANK(EU$9),EU$9=0)=FALSE,FK$9=$DM15),1,0)*'4. Formulations'!$K14</f>
        <v>0</v>
      </c>
      <c r="FL15" s="45">
        <f>IF(AND(OR(ISBLANK(EV$9),EV$9=0)=FALSE,FL$9=$DM15),1,0)*'4. Formulations'!$K14</f>
        <v>0</v>
      </c>
      <c r="FM15" s="45">
        <f>IF(AND(OR(ISBLANK(EW$9),EW$9=0)=FALSE,FM$9=$DM15),1,0)*'4. Formulations'!$K14</f>
        <v>0</v>
      </c>
      <c r="FN15" s="45">
        <f>IF(AND(OR(ISBLANK(EX$9),EX$9=0)=FALSE,FN$9=$DM15),1,0)*'4. Formulations'!$K14</f>
        <v>0</v>
      </c>
      <c r="FO15" s="45">
        <f>IF(AND(OR(ISBLANK(EY$9),EY$9=0)=FALSE,FO$9=$DM15),1,0)*'4. Formulations'!$K14</f>
        <v>0</v>
      </c>
      <c r="FP15" s="45">
        <f>IF(AND(OR(ISBLANK(EZ$9),EZ$9=0)=FALSE,FP$9=$DM15),1,0)*'4. Formulations'!$K14</f>
        <v>0</v>
      </c>
      <c r="FQ15" s="45">
        <f>IF(AND(OR(ISBLANK(FA$9),FA$9=0)=FALSE,FQ$9=$DM15),1,0)*'4. Formulations'!$K14</f>
        <v>0</v>
      </c>
      <c r="FR15" s="45">
        <f>IF(AND(OR(ISBLANK(FB$9),FB$9=0)=FALSE,FR$9=$DM15),1,0)*'4. Formulations'!$K14</f>
        <v>0</v>
      </c>
      <c r="FS15" s="45">
        <f>IF(AND(OR(ISBLANK(FC$9),FC$9=0)=FALSE,FS$9=$DM15),1,0)*'4. Formulations'!$K14</f>
        <v>0</v>
      </c>
      <c r="FT15" s="45">
        <f>IF(AND(OR(ISBLANK(FD$9),FD$9=0)=FALSE,FT$9=$DM15),1,0)*'4. Formulations'!$K14</f>
        <v>0</v>
      </c>
      <c r="FU15" s="45">
        <f>IF(AND(OR(ISBLANK(FE$9),FE$9=0)=FALSE,FU$9=$DM15),1,0)*'4. Formulations'!$K14</f>
        <v>0</v>
      </c>
      <c r="FV15" s="45">
        <f>IF(AND(OR(ISBLANK(FF$9),FF$9=0)=FALSE,FV$9=$DM15),1,0)*'4. Formulations'!$K14</f>
        <v>0</v>
      </c>
      <c r="FW15" s="45">
        <f>IF(AND(OR(ISBLANK(FG$9),FG$9=0)=FALSE,FW$9=$DM15),1,0)*'4. Formulations'!$K14</f>
        <v>0</v>
      </c>
      <c r="FX15" s="45">
        <f>IF(AND(OR(ISBLANK(FH$9),FH$9=0)=FALSE,FX$9=$DM15),1,0)*'4. Formulations'!$K14</f>
        <v>0</v>
      </c>
      <c r="FY15" s="45">
        <f>IF(AND(OR(ISBLANK(FI$9),FI$9=0)=FALSE,FY$9=$DM15),1,0)*'4. Formulations'!$K14</f>
        <v>0</v>
      </c>
      <c r="GA15" s="45">
        <f>IF(AND(OR(ISBLANK(GA$9),GA$9=0)=FALSE,OR(GA$9='2. Protocols'!$C14,GA$9='2. Protocols'!$E14,GA$9='2. Protocols'!$G14)),1,0)*'4. Formulations'!$L14</f>
        <v>0</v>
      </c>
      <c r="GB15" s="45">
        <f>IF(AND(OR(ISBLANK(GB$9),GB$9=0)=FALSE,OR(GB$9='2. Protocols'!$C14,GB$9='2. Protocols'!$E14,GB$9='2. Protocols'!$G14)),1,0)*'4. Formulations'!$L14</f>
        <v>0</v>
      </c>
      <c r="GC15" s="45">
        <f>IF(AND(OR(ISBLANK(GC$9),GC$9=0)=FALSE,OR(GC$9='2. Protocols'!$C14,GC$9='2. Protocols'!$E14,GC$9='2. Protocols'!$G14)),1,0)*'4. Formulations'!$L14</f>
        <v>0</v>
      </c>
      <c r="GD15" s="45">
        <f>IF(AND(OR(ISBLANK(GD$9),GD$9=0)=FALSE,OR(GD$9='2. Protocols'!$C14,GD$9='2. Protocols'!$E14,GD$9='2. Protocols'!$G14)),1,0)*'4. Formulations'!$L14</f>
        <v>0</v>
      </c>
      <c r="GE15" s="45">
        <f>IF(AND(OR(ISBLANK(GE$9),GE$9=0)=FALSE,OR(GE$9='2. Protocols'!$C14,GE$9='2. Protocols'!$E14,GE$9='2. Protocols'!$G14)),1,0)*'4. Formulations'!$L14</f>
        <v>0</v>
      </c>
      <c r="GF15" s="45">
        <f>IF(AND(OR(ISBLANK(GF$9),GF$9=0)=FALSE,OR(GF$9='2. Protocols'!$C14,GF$9='2. Protocols'!$E14,GF$9='2. Protocols'!$G14)),1,0)*'4. Formulations'!$L14</f>
        <v>0</v>
      </c>
      <c r="GG15" s="45">
        <f>IF(AND(OR(ISBLANK(GG$9),GG$9=0)=FALSE,OR(GG$9='2. Protocols'!$C14,GG$9='2. Protocols'!$E14,GG$9='2. Protocols'!$G14)),1,0)*'4. Formulations'!$L14</f>
        <v>0</v>
      </c>
      <c r="GH15" s="45">
        <f>IF(AND(OR(ISBLANK(GH$9),GH$9=0)=FALSE,OR(GH$9='2. Protocols'!$C14,GH$9='2. Protocols'!$E14,GH$9='2. Protocols'!$G14)),1,0)*'4. Formulations'!$L14</f>
        <v>0</v>
      </c>
      <c r="GI15" s="45">
        <f>IF(AND(OR(ISBLANK(GI$9),GI$9=0)=FALSE,OR(GI$9='2. Protocols'!$C14,GI$9='2. Protocols'!$E14,GI$9='2. Protocols'!$G14)),1,0)*'4. Formulations'!$L14</f>
        <v>0</v>
      </c>
      <c r="GJ15" s="45">
        <f>IF(AND(OR(ISBLANK(GJ$9),GJ$9=0)=FALSE,OR(GJ$9='2. Protocols'!$C14,GJ$9='2. Protocols'!$E14,GJ$9='2. Protocols'!$G14)),1,0)*'4. Formulations'!$L14</f>
        <v>0</v>
      </c>
      <c r="GK15" s="45">
        <f>IF(AND(OR(ISBLANK(GK$9),GK$9=0)=FALSE,OR(GK$9='2. Protocols'!$C14,GK$9='2. Protocols'!$E14,GK$9='2. Protocols'!$G14)),1,0)*'4. Formulations'!$L14</f>
        <v>0</v>
      </c>
      <c r="GL15" s="45">
        <f>IF(AND(OR(ISBLANK(GL$9),GL$9=0)=FALSE,OR(GL$9='2. Protocols'!$C14,GL$9='2. Protocols'!$E14,GL$9='2. Protocols'!$G14)),1,0)*'4. Formulations'!$L14</f>
        <v>0</v>
      </c>
      <c r="GM15" s="45">
        <f>IF(AND(OR(ISBLANK(GM$9),GM$9=0)=FALSE,OR(GM$9='2. Protocols'!$C14,GM$9='2. Protocols'!$E14,GM$9='2. Protocols'!$G14)),1,0)*'4. Formulations'!$L14</f>
        <v>0</v>
      </c>
      <c r="GN15" s="45">
        <f>IF(AND(OR(ISBLANK(GN$9),GN$9=0)=FALSE,OR(GN$9='2. Protocols'!$C14,GN$9='2. Protocols'!$E14,GN$9='2. Protocols'!$G14)),1,0)*'4. Formulations'!$L14</f>
        <v>0</v>
      </c>
      <c r="GO15" s="45">
        <f>IF(AND(OR(ISBLANK(GO$9),GO$9=0)=FALSE,OR(GO$9='2. Protocols'!$C14,GO$9='2. Protocols'!$E14,GO$9='2. Protocols'!$G14)),1,0)*'4. Formulations'!$L14</f>
        <v>0</v>
      </c>
      <c r="GQ15" s="45">
        <f>IF(AND(OR(ISBLANK(GQ$9),GQ$9=0)=FALSE,GQ$9=$DL15),1,0)*'4. Formulations'!$M14</f>
        <v>0</v>
      </c>
      <c r="GR15" s="45">
        <f>IF(AND(OR(ISBLANK(GR$9),GR$9=0)=FALSE,GR$9=$DL15),1,0)*'4. Formulations'!$M14</f>
        <v>0</v>
      </c>
      <c r="GS15" s="45">
        <f>IF(AND(OR(ISBLANK(GS$9),GS$9=0)=FALSE,GS$9=$DL15),1,0)*'4. Formulations'!$M14</f>
        <v>0</v>
      </c>
      <c r="GT15" s="45">
        <f>IF(AND(OR(ISBLANK(GT$9),GT$9=0)=FALSE,GT$9=$DL15),1,0)*'4. Formulations'!$M14</f>
        <v>0</v>
      </c>
      <c r="GU15" s="45">
        <f>IF(AND(OR(ISBLANK(GU$9),GU$9=0)=FALSE,GU$9=$DL15),1,0)*'4. Formulations'!$M14</f>
        <v>0</v>
      </c>
      <c r="GV15" s="45">
        <f>IF(AND(OR(ISBLANK(GV$9),GV$9=0)=FALSE,GV$9=$DL15),1,0)*'4. Formulations'!$M14</f>
        <v>0</v>
      </c>
      <c r="GW15" s="45">
        <f>IF(AND(OR(ISBLANK(GW$9),GW$9=0)=FALSE,GW$9=$DL15),1,0)*'4. Formulations'!$M14</f>
        <v>0</v>
      </c>
      <c r="GX15" s="45">
        <f>IF(AND(OR(ISBLANK(GX$9),GX$9=0)=FALSE,GX$9=$DL15),1,0)*'4. Formulations'!$M14</f>
        <v>0</v>
      </c>
      <c r="GY15" s="45">
        <f>IF(AND(OR(ISBLANK(GY$9),GY$9=0)=FALSE,GY$9=$DL15),1,0)*'4. Formulations'!$M14</f>
        <v>0</v>
      </c>
      <c r="GZ15" s="45">
        <f>IF(AND(OR(ISBLANK(GZ$9),GZ$9=0)=FALSE,GZ$9=$DL15),1,0)*'4. Formulations'!$M14</f>
        <v>0</v>
      </c>
      <c r="HA15" s="45">
        <f>IF(AND(OR(ISBLANK(HA$9),HA$9=0)=FALSE,HA$9=$DL15),1,0)*'4. Formulations'!$M14</f>
        <v>0</v>
      </c>
      <c r="HB15" s="45">
        <f>IF(AND(OR(ISBLANK(HB$9),HB$9=0)=FALSE,HB$9=$DL15),1,0)*'4. Formulations'!$M14</f>
        <v>0</v>
      </c>
      <c r="HC15" s="45">
        <f>IF(AND(OR(ISBLANK(HC$9),HC$9=0)=FALSE,HC$9=$DL15),1,0)*'4. Formulations'!$M14</f>
        <v>0</v>
      </c>
      <c r="HD15" s="45">
        <f>IF(AND(OR(ISBLANK(HD$9),HD$9=0)=FALSE,HD$9=$DL15),1,0)*'4. Formulations'!$M14</f>
        <v>0</v>
      </c>
      <c r="HE15" s="45">
        <f>IF(AND(OR(ISBLANK(HE$9),HE$9=0)=FALSE,HE$9=$DL15),1,0)*'4. Formulations'!$M14</f>
        <v>0</v>
      </c>
      <c r="HG15" s="45">
        <f>IF(AND(OR(ISBLANK(HG$9),HG$9=0)=FALSE,SUM($GQ15:$HE15)&gt;0,HG$9='2. Protocols'!$G14),1,0)*'4. Formulations'!$M14</f>
        <v>0</v>
      </c>
      <c r="HH15" s="45">
        <f>IF(AND(OR(ISBLANK(HH$9),HH$9=0)=FALSE,SUM($GQ15:$HE15)&gt;0,HH$9='2. Protocols'!$G14),1,0)*'4. Formulations'!$M14</f>
        <v>0</v>
      </c>
      <c r="HI15" s="45">
        <f>IF(AND(OR(ISBLANK(HI$9),HI$9=0)=FALSE,SUM($GQ15:$HE15)&gt;0,HI$9='2. Protocols'!$G14),1,0)*'4. Formulations'!$M14</f>
        <v>0</v>
      </c>
      <c r="HJ15" s="45">
        <f>IF(AND(OR(ISBLANK(HJ$9),HJ$9=0)=FALSE,SUM($GQ15:$HE15)&gt;0,HJ$9='2. Protocols'!$G14),1,0)*'4. Formulations'!$M14</f>
        <v>0</v>
      </c>
      <c r="HK15" s="45">
        <f>IF(AND(OR(ISBLANK(HK$9),HK$9=0)=FALSE,SUM($GQ15:$HE15)&gt;0,HK$9='2. Protocols'!$G14),1,0)*'4. Formulations'!$M14</f>
        <v>0</v>
      </c>
      <c r="HL15" s="45">
        <f>IF(AND(OR(ISBLANK(HL$9),HL$9=0)=FALSE,SUM($GQ15:$HE15)&gt;0,HL$9='2. Protocols'!$G14),1,0)*'4. Formulations'!$M14</f>
        <v>0</v>
      </c>
      <c r="HM15" s="45">
        <f>IF(AND(OR(ISBLANK(HM$9),HM$9=0)=FALSE,SUM($GQ15:$HE15)&gt;0,HM$9='2. Protocols'!$G14),1,0)*'4. Formulations'!$M14</f>
        <v>0</v>
      </c>
      <c r="HN15" s="45">
        <f>IF(AND(OR(ISBLANK(HN$9),HN$9=0)=FALSE,SUM($GQ15:$HE15)&gt;0,HN$9='2. Protocols'!$G14),1,0)*'4. Formulations'!$M14</f>
        <v>0</v>
      </c>
      <c r="HO15" s="45">
        <f>IF(AND(OR(ISBLANK(HO$9),HO$9=0)=FALSE,SUM($GQ15:$HE15)&gt;0,HO$9='2. Protocols'!$G14),1,0)*'4. Formulations'!$M14</f>
        <v>0</v>
      </c>
      <c r="HP15" s="45">
        <f>IF(AND(OR(ISBLANK(HP$9),HP$9=0)=FALSE,SUM($GQ15:$HE15)&gt;0,HP$9='2. Protocols'!$G14),1,0)*'4. Formulations'!$M14</f>
        <v>0</v>
      </c>
      <c r="HQ15" s="45">
        <f>IF(AND(OR(ISBLANK(HQ$9),HQ$9=0)=FALSE,SUM($GQ15:$HE15)&gt;0,HQ$9='2. Protocols'!$G14),1,0)*'4. Formulations'!$M14</f>
        <v>0</v>
      </c>
      <c r="HR15" s="45">
        <f>IF(AND(OR(ISBLANK(HR$9),HR$9=0)=FALSE,SUM($GQ15:$HE15)&gt;0,HR$9='2. Protocols'!$G14),1,0)*'4. Formulations'!$M14</f>
        <v>0</v>
      </c>
      <c r="HS15" s="45">
        <f>IF(AND(OR(ISBLANK(HS$9),HS$9=0)=FALSE,SUM($GQ15:$HE15)&gt;0,HS$9='2. Protocols'!$G14),1,0)*'4. Formulations'!$M14</f>
        <v>0</v>
      </c>
      <c r="HT15" s="45">
        <f>IF(AND(OR(ISBLANK(HT$9),HT$9=0)=FALSE,SUM($GQ15:$HE15)&gt;0,HT$9='2. Protocols'!$G14),1,0)*'4. Formulations'!$M14</f>
        <v>0</v>
      </c>
      <c r="HU15" s="45">
        <f>IF(AND(OR(ISBLANK(HU$9),HU$9=0)=FALSE,SUM($GQ15:$HE15)&gt;0,HU$9='2. Protocols'!$G14),1,0)*'4. Formulations'!$M14</f>
        <v>0</v>
      </c>
      <c r="HW15" s="45">
        <f>IF(AND(OR(ISBLANK(HW$9),HW$9=0)=FALSE,HW$9=$DM15),1,0)*'4. Formulations'!$N14</f>
        <v>0</v>
      </c>
      <c r="HX15" s="45">
        <f>IF(AND(OR(ISBLANK(HX$9),HX$9=0)=FALSE,HX$9=$DM15),1,0)*'4. Formulations'!$N14</f>
        <v>0</v>
      </c>
      <c r="HY15" s="45">
        <f>IF(AND(OR(ISBLANK(HY$9),HY$9=0)=FALSE,HY$9=$DM15),1,0)*'4. Formulations'!$N14</f>
        <v>0</v>
      </c>
      <c r="HZ15" s="45">
        <f>IF(AND(OR(ISBLANK(HZ$9),HZ$9=0)=FALSE,HZ$9=$DM15),1,0)*'4. Formulations'!$N14</f>
        <v>0</v>
      </c>
      <c r="IA15" s="45">
        <f>IF(AND(OR(ISBLANK(IA$9),IA$9=0)=FALSE,IA$9=$DM15),1,0)*'4. Formulations'!$N14</f>
        <v>0</v>
      </c>
      <c r="IB15" s="45">
        <f>IF(AND(OR(ISBLANK(IB$9),IB$9=0)=FALSE,IB$9=$DM15),1,0)*'4. Formulations'!$N14</f>
        <v>0</v>
      </c>
      <c r="IC15" s="45">
        <f>IF(AND(OR(ISBLANK(IC$9),IC$9=0)=FALSE,IC$9=$DM15),1,0)*'4. Formulations'!$N14</f>
        <v>0</v>
      </c>
      <c r="ID15" s="45">
        <f>IF(AND(OR(ISBLANK(ID$9),ID$9=0)=FALSE,ID$9=$DM15),1,0)*'4. Formulations'!$N14</f>
        <v>0</v>
      </c>
      <c r="IE15" s="45">
        <f>IF(AND(OR(ISBLANK(IE$9),IE$9=0)=FALSE,IE$9=$DM15),1,0)*'4. Formulations'!$N14</f>
        <v>0</v>
      </c>
      <c r="IF15" s="45">
        <f>IF(AND(OR(ISBLANK(IF$9),IF$9=0)=FALSE,IF$9=$DM15),1,0)*'4. Formulations'!$N14</f>
        <v>0</v>
      </c>
      <c r="IG15" s="45">
        <f>IF(AND(OR(ISBLANK(IG$9),IG$9=0)=FALSE,IG$9=$DM15),1,0)*'4. Formulations'!$N14</f>
        <v>0</v>
      </c>
      <c r="IH15" s="45">
        <f>IF(AND(OR(ISBLANK(IH$9),IH$9=0)=FALSE,IH$9=$DM15),1,0)*'4. Formulations'!$N14</f>
        <v>0</v>
      </c>
      <c r="II15" s="45">
        <f>IF(AND(OR(ISBLANK(II$9),II$9=0)=FALSE,II$9=$DM15),1,0)*'4. Formulations'!$N14</f>
        <v>0</v>
      </c>
      <c r="IJ15" s="45">
        <f>IF(AND(OR(ISBLANK(IJ$9),IJ$9=0)=FALSE,IJ$9=$DM15),1,0)*'4. Formulations'!$N14</f>
        <v>0</v>
      </c>
      <c r="IK15" s="45">
        <f>IF(AND(OR(ISBLANK(IK$9),IK$9=0)=FALSE,IK$9=$DM15),1,0)*'4. Formulations'!$N14</f>
        <v>0</v>
      </c>
      <c r="IM15" s="45">
        <f>IF(AND(OR(ISBLANK(IM$9),IM$9=0)=FALSE,OR(IM$9='2. Protocols'!$C14,IM$9='2. Protocols'!$E14,IM$9='2. Protocols'!$G14)),1,0)*'4. Formulations'!$O14</f>
        <v>0</v>
      </c>
      <c r="IN15" s="45">
        <f>IF(AND(OR(ISBLANK(IN$9),IN$9=0)=FALSE,OR(IN$9='2. Protocols'!$C14,IN$9='2. Protocols'!$E14,IN$9='2. Protocols'!$G14)),1,0)*'4. Formulations'!$O14</f>
        <v>0</v>
      </c>
      <c r="IO15" s="45">
        <f>IF(AND(OR(ISBLANK(IO$9),IO$9=0)=FALSE,OR(IO$9='2. Protocols'!$C14,IO$9='2. Protocols'!$E14,IO$9='2. Protocols'!$G14)),1,0)*'4. Formulations'!$O14</f>
        <v>0</v>
      </c>
      <c r="IP15" s="45">
        <f>IF(AND(OR(ISBLANK(IP$9),IP$9=0)=FALSE,OR(IP$9='2. Protocols'!$C14,IP$9='2. Protocols'!$E14,IP$9='2. Protocols'!$G14)),1,0)*'4. Formulations'!$O14</f>
        <v>0</v>
      </c>
      <c r="IQ15" s="45">
        <f>IF(AND(OR(ISBLANK(IQ$9),IQ$9=0)=FALSE,OR(IQ$9='2. Protocols'!$C14,IQ$9='2. Protocols'!$E14,IQ$9='2. Protocols'!$G14)),1,0)*'4. Formulations'!$O14</f>
        <v>0</v>
      </c>
      <c r="IR15" s="45">
        <f>IF(AND(OR(ISBLANK(IR$9),IR$9=0)=FALSE,OR(IR$9='2. Protocols'!$C14,IR$9='2. Protocols'!$E14,IR$9='2. Protocols'!$G14)),1,0)*'4. Formulations'!$O14</f>
        <v>0</v>
      </c>
      <c r="IS15" s="45">
        <f>IF(AND(OR(ISBLANK(IS$9),IS$9=0)=FALSE,OR(IS$9='2. Protocols'!$C14,IS$9='2. Protocols'!$E14,IS$9='2. Protocols'!$G14)),1,0)*'4. Formulations'!$O14</f>
        <v>0</v>
      </c>
      <c r="IT15" s="45">
        <f>IF(AND(OR(ISBLANK(IT$9),IT$9=0)=FALSE,OR(IT$9='2. Protocols'!$C14,IT$9='2. Protocols'!$E14,IT$9='2. Protocols'!$G14)),1,0)*'4. Formulations'!$O14</f>
        <v>0</v>
      </c>
      <c r="IU15" s="45">
        <f>IF(AND(OR(ISBLANK(IU$9),IU$9=0)=FALSE,OR(IU$9='2. Protocols'!$C14,IU$9='2. Protocols'!$E14,IU$9='2. Protocols'!$G14)),1,0)*'4. Formulations'!$O14</f>
        <v>0</v>
      </c>
      <c r="IV15" s="45">
        <f>IF(AND(OR(ISBLANK(IV$9),IV$9=0)=FALSE,OR(IV$9='2. Protocols'!$C14,IV$9='2. Protocols'!$E14,IV$9='2. Protocols'!$G14)),1,0)*'4. Formulations'!$O14</f>
        <v>0</v>
      </c>
      <c r="IW15" s="45">
        <f>IF(AND(OR(ISBLANK(IW$9),IW$9=0)=FALSE,OR(IW$9='2. Protocols'!$C14,IW$9='2. Protocols'!$E14,IW$9='2. Protocols'!$G14)),1,0)*'4. Formulations'!$O14</f>
        <v>0</v>
      </c>
      <c r="IX15" s="45">
        <f>IF(AND(OR(ISBLANK(IX$9),IX$9=0)=FALSE,OR(IX$9='2. Protocols'!$C14,IX$9='2. Protocols'!$E14,IX$9='2. Protocols'!$G14)),1,0)*'4. Formulations'!$O14</f>
        <v>0</v>
      </c>
      <c r="IY15" s="45">
        <f>IF(AND(OR(ISBLANK(IY$9),IY$9=0)=FALSE,OR(IY$9='2. Protocols'!$C14,IY$9='2. Protocols'!$E14,IY$9='2. Protocols'!$G14)),1,0)*'4. Formulations'!$O14</f>
        <v>0</v>
      </c>
      <c r="IZ15" s="45">
        <f>IF(AND(OR(ISBLANK(IZ$9),IZ$9=0)=FALSE,OR(IZ$9='2. Protocols'!$C14,IZ$9='2. Protocols'!$E14,IZ$9='2. Protocols'!$G14)),1,0)*'4. Formulations'!$O14</f>
        <v>0</v>
      </c>
      <c r="JA15" s="45">
        <f>IF(AND(OR(ISBLANK(JA$9),JA$9=0)=FALSE,OR(JA$9='2. Protocols'!$C14,JA$9='2. Protocols'!$E14,JA$9='2. Protocols'!$G14)),1,0)*'4. Formulations'!$O14</f>
        <v>0</v>
      </c>
      <c r="JC15" s="45">
        <f>IF(AND(OR(ISBLANK(JC$9),JC$9=0)=FALSE,JC$9=$DL15),1,0)*'4. Formulations'!$P14</f>
        <v>0</v>
      </c>
      <c r="JD15" s="45">
        <f>IF(AND(OR(ISBLANK(JD$9),JD$9=0)=FALSE,JD$9=$DL15),1,0)*'4. Formulations'!$P14</f>
        <v>0</v>
      </c>
      <c r="JE15" s="45">
        <f>IF(AND(OR(ISBLANK(JE$9),JE$9=0)=FALSE,JE$9=$DL15),1,0)*'4. Formulations'!$P14</f>
        <v>0</v>
      </c>
      <c r="JF15" s="45">
        <f>IF(AND(OR(ISBLANK(JF$9),JF$9=0)=FALSE,JF$9=$DL15),1,0)*'4. Formulations'!$P14</f>
        <v>0</v>
      </c>
      <c r="JG15" s="45">
        <f>IF(AND(OR(ISBLANK(JG$9),JG$9=0)=FALSE,JG$9=$DL15),1,0)*'4. Formulations'!$P14</f>
        <v>0</v>
      </c>
      <c r="JH15" s="45">
        <f>IF(AND(OR(ISBLANK(JH$9),JH$9=0)=FALSE,JH$9=$DL15),1,0)*'4. Formulations'!$P14</f>
        <v>0</v>
      </c>
      <c r="JI15" s="45">
        <f>IF(AND(OR(ISBLANK(JI$9),JI$9=0)=FALSE,JI$9=$DL15),1,0)*'4. Formulations'!$P14</f>
        <v>0</v>
      </c>
      <c r="JJ15" s="45">
        <f>IF(AND(OR(ISBLANK(JJ$9),JJ$9=0)=FALSE,JJ$9=$DL15),1,0)*'4. Formulations'!$P14</f>
        <v>0</v>
      </c>
      <c r="JK15" s="45">
        <f>IF(AND(OR(ISBLANK(JK$9),JK$9=0)=FALSE,JK$9=$DL15),1,0)*'4. Formulations'!$P14</f>
        <v>0</v>
      </c>
      <c r="JL15" s="45">
        <f>IF(AND(OR(ISBLANK(JL$9),JL$9=0)=FALSE,JL$9=$DL15),1,0)*'4. Formulations'!$P14</f>
        <v>0</v>
      </c>
      <c r="JM15" s="45">
        <f>IF(AND(OR(ISBLANK(JM$9),JM$9=0)=FALSE,JM$9=$DL15),1,0)*'4. Formulations'!$P14</f>
        <v>0</v>
      </c>
      <c r="JN15" s="45">
        <f>IF(AND(OR(ISBLANK(JN$9),JN$9=0)=FALSE,JN$9=$DL15),1,0)*'4. Formulations'!$P14</f>
        <v>0</v>
      </c>
      <c r="JO15" s="45">
        <f>IF(AND(OR(ISBLANK(JO$9),JO$9=0)=FALSE,JO$9=$DL15),1,0)*'4. Formulations'!$P14</f>
        <v>0</v>
      </c>
      <c r="JP15" s="45">
        <f>IF(AND(OR(ISBLANK(JP$9),JP$9=0)=FALSE,JP$9=$DL15),1,0)*'4. Formulations'!$P14</f>
        <v>0</v>
      </c>
      <c r="JQ15" s="45">
        <f>IF(AND(OR(ISBLANK(JQ$9),JQ$9=0)=FALSE,JQ$9=$DL15),1,0)*'4. Formulations'!$P14</f>
        <v>0</v>
      </c>
      <c r="JS15" s="45">
        <f>IF(AND(OR(ISBLANK(JS$9),JS$9=0)=FALSE,SUM($JC15:$JQ15)&gt;0,JS$9='2. Protocols'!$G14),1,0)*'4. Formulations'!$P14</f>
        <v>0</v>
      </c>
      <c r="JT15" s="45">
        <f>IF(AND(OR(ISBLANK(JT$9),JT$9=0)=FALSE,SUM($JC15:$JQ15)&gt;0,JT$9='2. Protocols'!$G14),1,0)*'4. Formulations'!$P14</f>
        <v>0</v>
      </c>
      <c r="JU15" s="45">
        <f>IF(AND(OR(ISBLANK(JU$9),JU$9=0)=FALSE,SUM($JC15:$JQ15)&gt;0,JU$9='2. Protocols'!$G14),1,0)*'4. Formulations'!$P14</f>
        <v>0</v>
      </c>
      <c r="JV15" s="45">
        <f>IF(AND(OR(ISBLANK(JV$9),JV$9=0)=FALSE,SUM($JC15:$JQ15)&gt;0,JV$9='2. Protocols'!$G14),1,0)*'4. Formulations'!$P14</f>
        <v>0</v>
      </c>
      <c r="JW15" s="45">
        <f>IF(AND(OR(ISBLANK(JW$9),JW$9=0)=FALSE,SUM($JC15:$JQ15)&gt;0,JW$9='2. Protocols'!$G14),1,0)*'4. Formulations'!$P14</f>
        <v>0</v>
      </c>
      <c r="JX15" s="45">
        <f>IF(AND(OR(ISBLANK(JX$9),JX$9=0)=FALSE,SUM($JC15:$JQ15)&gt;0,JX$9='2. Protocols'!$G14),1,0)*'4. Formulations'!$P14</f>
        <v>0</v>
      </c>
      <c r="JY15" s="45">
        <f>IF(AND(OR(ISBLANK(JY$9),JY$9=0)=FALSE,SUM($JC15:$JQ15)&gt;0,JY$9='2. Protocols'!$G14),1,0)*'4. Formulations'!$P14</f>
        <v>0</v>
      </c>
      <c r="JZ15" s="45">
        <f>IF(AND(OR(ISBLANK(JZ$9),JZ$9=0)=FALSE,SUM($JC15:$JQ15)&gt;0,JZ$9='2. Protocols'!$G14),1,0)*'4. Formulations'!$P14</f>
        <v>0</v>
      </c>
      <c r="KA15" s="45">
        <f>IF(AND(OR(ISBLANK(KA$9),KA$9=0)=FALSE,SUM($JC15:$JQ15)&gt;0,KA$9='2. Protocols'!$G14),1,0)*'4. Formulations'!$P14</f>
        <v>0</v>
      </c>
      <c r="KB15" s="45">
        <f>IF(AND(OR(ISBLANK(KB$9),KB$9=0)=FALSE,SUM($JC15:$JQ15)&gt;0,KB$9='2. Protocols'!$G14),1,0)*'4. Formulations'!$P14</f>
        <v>0</v>
      </c>
      <c r="KC15" s="45">
        <f>IF(AND(OR(ISBLANK(KC$9),KC$9=0)=FALSE,SUM($JC15:$JQ15)&gt;0,KC$9='2. Protocols'!$G14),1,0)*'4. Formulations'!$P14</f>
        <v>0</v>
      </c>
      <c r="KD15" s="45">
        <f>IF(AND(OR(ISBLANK(KD$9),KD$9=0)=FALSE,SUM($JC15:$JQ15)&gt;0,KD$9='2. Protocols'!$G14),1,0)*'4. Formulations'!$P14</f>
        <v>0</v>
      </c>
      <c r="KE15" s="45">
        <f>IF(AND(OR(ISBLANK(KE$9),KE$9=0)=FALSE,SUM($JC15:$JQ15)&gt;0,KE$9='2. Protocols'!$G14),1,0)*'4. Formulations'!$P14</f>
        <v>0</v>
      </c>
      <c r="KF15" s="45">
        <f>IF(AND(OR(ISBLANK(KF$9),KF$9=0)=FALSE,SUM($JC15:$JQ15)&gt;0,KF$9='2. Protocols'!$G14),1,0)*'4. Formulations'!$P14</f>
        <v>0</v>
      </c>
      <c r="KG15" s="45">
        <f>IF(AND(OR(ISBLANK(KG$9),KG$9=0)=FALSE,SUM($JC15:$JQ15)&gt;0,KG$9='2. Protocols'!$G14),1,0)*'4. Formulations'!$P14</f>
        <v>0</v>
      </c>
      <c r="KI15" s="45">
        <f>IF(AND(OR(ISBLANK(KI$9),KI$9=0)=FALSE,KI$9=$DM15),1,0)*'4. Formulations'!$Q14</f>
        <v>0</v>
      </c>
      <c r="KJ15" s="45">
        <f>IF(AND(OR(ISBLANK(KJ$9),KJ$9=0)=FALSE,KJ$9=$DM15),1,0)*'4. Formulations'!$Q14</f>
        <v>0</v>
      </c>
      <c r="KK15" s="45">
        <f>IF(AND(OR(ISBLANK(KK$9),KK$9=0)=FALSE,KK$9=$DM15),1,0)*'4. Formulations'!$Q14</f>
        <v>0</v>
      </c>
      <c r="KL15" s="45">
        <f>IF(AND(OR(ISBLANK(KL$9),KL$9=0)=FALSE,KL$9=$DM15),1,0)*'4. Formulations'!$Q14</f>
        <v>0</v>
      </c>
      <c r="KM15" s="45">
        <f>IF(AND(OR(ISBLANK(KM$9),KM$9=0)=FALSE,KM$9=$DM15),1,0)*'4. Formulations'!$Q14</f>
        <v>0</v>
      </c>
      <c r="KN15" s="45">
        <f>IF(AND(OR(ISBLANK(KN$9),KN$9=0)=FALSE,KN$9=$DM15),1,0)*'4. Formulations'!$Q14</f>
        <v>0</v>
      </c>
      <c r="KO15" s="45">
        <f>IF(AND(OR(ISBLANK(KO$9),KO$9=0)=FALSE,KO$9=$DM15),1,0)*'4. Formulations'!$Q14</f>
        <v>0</v>
      </c>
      <c r="KP15" s="45">
        <f>IF(AND(OR(ISBLANK(KP$9),KP$9=0)=FALSE,KP$9=$DM15),1,0)*'4. Formulations'!$Q14</f>
        <v>0</v>
      </c>
      <c r="KQ15" s="45">
        <f>IF(AND(OR(ISBLANK(KQ$9),KQ$9=0)=FALSE,KQ$9=$DM15),1,0)*'4. Formulations'!$Q14</f>
        <v>0</v>
      </c>
      <c r="KR15" s="45">
        <f>IF(AND(OR(ISBLANK(KR$9),KR$9=0)=FALSE,KR$9=$DM15),1,0)*'4. Formulations'!$Q14</f>
        <v>0</v>
      </c>
      <c r="KS15" s="45">
        <f>IF(AND(OR(ISBLANK(KS$9),KS$9=0)=FALSE,KS$9=$DM15),1,0)*'4. Formulations'!$Q14</f>
        <v>0</v>
      </c>
      <c r="KT15" s="45">
        <f>IF(AND(OR(ISBLANK(KT$9),KT$9=0)=FALSE,KT$9=$DM15),1,0)*'4. Formulations'!$Q14</f>
        <v>0</v>
      </c>
      <c r="KU15" s="45">
        <f>IF(AND(OR(ISBLANK(KU$9),KU$9=0)=FALSE,KU$9=$DM15),1,0)*'4. Formulations'!$Q14</f>
        <v>0</v>
      </c>
      <c r="KV15" s="45">
        <f>IF(AND(OR(ISBLANK(KV$9),KV$9=0)=FALSE,KV$9=$DM15),1,0)*'4. Formulations'!$Q14</f>
        <v>0</v>
      </c>
      <c r="KW15" s="45">
        <f>IF(AND(OR(ISBLANK(KW$9),KW$9=0)=FALSE,KW$9=$DM15),1,0)*'4. Formulations'!$Q14</f>
        <v>0</v>
      </c>
    </row>
    <row r="16" spans="2:309" ht="15" x14ac:dyDescent="0.25">
      <c r="B16" s="2"/>
      <c r="C16" s="155" t="str">
        <f>IF('2. Protocols'!C15&amp;"+"&amp;'2. Protocols'!E15&amp;"+"&amp;'2. Protocols'!G15="++","",'2. Protocols'!C15&amp;"+"&amp;'2. Protocols'!E15&amp;"+"&amp;'2. Protocols'!G15)</f>
        <v/>
      </c>
      <c r="D16" s="22"/>
      <c r="E16" s="23"/>
      <c r="G16" s="135" t="e">
        <f>'2. Protocols'!J15*'1. General Inputs'!$J$13</f>
        <v>#VALUE!</v>
      </c>
      <c r="H16" s="135" t="e">
        <f>MAX(G16*(1+'1. General Inputs'!$AW$23+HLOOKUP(H$7,'1. General Inputs'!$AW$17:$AY$19,ROWS('1. General Inputs'!$AU$17:$AU$19),0))+(CHOOSE(H$7,'1. General Inputs'!$J$15,'1. General Inputs'!$L$15,'1. General Inputs'!$N$15)/12)*CHOOSE(H$7,'2. Protocols'!$K15,'2. Protocols'!$L15,'2. Protocols'!$M15)+'3. ARV Substitutions'!L41,0)</f>
        <v>#VALUE!</v>
      </c>
      <c r="I16" s="135" t="e">
        <f>MAX(H16*(1+'1. General Inputs'!$AW$23+HLOOKUP(I$7,'1. General Inputs'!$AW$17:$AY$19,ROWS('1. General Inputs'!$AU$17:$AU$19),0))+(CHOOSE(I$7,'1. General Inputs'!$J$15,'1. General Inputs'!$L$15,'1. General Inputs'!$N$15)/12)*CHOOSE(I$7,'2. Protocols'!$K15,'2. Protocols'!$L15,'2. Protocols'!$M15)+'3. ARV Substitutions'!M41,0)</f>
        <v>#VALUE!</v>
      </c>
      <c r="J16" s="135" t="e">
        <f>MAX(I16*(1+'1. General Inputs'!$AW$23+HLOOKUP(J$7,'1. General Inputs'!$AW$17:$AY$19,ROWS('1. General Inputs'!$AU$17:$AU$19),0))+(CHOOSE(J$7,'1. General Inputs'!$J$15,'1. General Inputs'!$L$15,'1. General Inputs'!$N$15)/12)*CHOOSE(J$7,'2. Protocols'!$K15,'2. Protocols'!$L15,'2. Protocols'!$M15)+'3. ARV Substitutions'!N41,0)</f>
        <v>#VALUE!</v>
      </c>
      <c r="K16" s="135" t="e">
        <f>MAX(J16*(1+'1. General Inputs'!$AW$23+HLOOKUP(K$7,'1. General Inputs'!$AW$17:$AY$19,ROWS('1. General Inputs'!$AU$17:$AU$19),0))+(CHOOSE(K$7,'1. General Inputs'!$J$15,'1. General Inputs'!$L$15,'1. General Inputs'!$N$15)/12)*CHOOSE(K$7,'2. Protocols'!$K15,'2. Protocols'!$L15,'2. Protocols'!$M15)+'3. ARV Substitutions'!O41,0)</f>
        <v>#VALUE!</v>
      </c>
      <c r="L16" s="135" t="e">
        <f>MAX(K16*(1+'1. General Inputs'!$AW$23+HLOOKUP(L$7,'1. General Inputs'!$AW$17:$AY$19,ROWS('1. General Inputs'!$AU$17:$AU$19),0))+(CHOOSE(L$7,'1. General Inputs'!$J$15,'1. General Inputs'!$L$15,'1. General Inputs'!$N$15)/12)*CHOOSE(L$7,'2. Protocols'!$K15,'2. Protocols'!$L15,'2. Protocols'!$M15)+'3. ARV Substitutions'!P41,0)</f>
        <v>#VALUE!</v>
      </c>
      <c r="M16" s="135" t="e">
        <f>MAX(L16*(1+'1. General Inputs'!$AW$23+HLOOKUP(M$7,'1. General Inputs'!$AW$17:$AY$19,ROWS('1. General Inputs'!$AU$17:$AU$19),0))+(CHOOSE(M$7,'1. General Inputs'!$J$15,'1. General Inputs'!$L$15,'1. General Inputs'!$N$15)/12)*CHOOSE(M$7,'2. Protocols'!$K15,'2. Protocols'!$L15,'2. Protocols'!$M15)+'3. ARV Substitutions'!Q41,0)</f>
        <v>#VALUE!</v>
      </c>
      <c r="N16" s="135" t="e">
        <f>MAX(M16*(1+'1. General Inputs'!$AW$23+HLOOKUP(N$7,'1. General Inputs'!$AW$17:$AY$19,ROWS('1. General Inputs'!$AU$17:$AU$19),0))+(CHOOSE(N$7,'1. General Inputs'!$J$15,'1. General Inputs'!$L$15,'1. General Inputs'!$N$15)/12)*CHOOSE(N$7,'2. Protocols'!$K15,'2. Protocols'!$L15,'2. Protocols'!$M15)+'3. ARV Substitutions'!R41,0)</f>
        <v>#VALUE!</v>
      </c>
      <c r="O16" s="135" t="e">
        <f>MAX(N16*(1+'1. General Inputs'!$AW$23+HLOOKUP(O$7,'1. General Inputs'!$AW$17:$AY$19,ROWS('1. General Inputs'!$AU$17:$AU$19),0))+(CHOOSE(O$7,'1. General Inputs'!$J$15,'1. General Inputs'!$L$15,'1. General Inputs'!$N$15)/12)*CHOOSE(O$7,'2. Protocols'!$K15,'2. Protocols'!$L15,'2. Protocols'!$M15)+'3. ARV Substitutions'!S41,0)</f>
        <v>#VALUE!</v>
      </c>
      <c r="P16" s="135" t="e">
        <f>MAX(O16*(1+'1. General Inputs'!$AW$23+HLOOKUP(P$7,'1. General Inputs'!$AW$17:$AY$19,ROWS('1. General Inputs'!$AU$17:$AU$19),0))+(CHOOSE(P$7,'1. General Inputs'!$J$15,'1. General Inputs'!$L$15,'1. General Inputs'!$N$15)/12)*CHOOSE(P$7,'2. Protocols'!$K15,'2. Protocols'!$L15,'2. Protocols'!$M15)+'3. ARV Substitutions'!T41,0)</f>
        <v>#VALUE!</v>
      </c>
      <c r="Q16" s="135" t="e">
        <f>MAX(P16*(1+'1. General Inputs'!$AW$23+HLOOKUP(Q$7,'1. General Inputs'!$AW$17:$AY$19,ROWS('1. General Inputs'!$AU$17:$AU$19),0))+(CHOOSE(Q$7,'1. General Inputs'!$J$15,'1. General Inputs'!$L$15,'1. General Inputs'!$N$15)/12)*CHOOSE(Q$7,'2. Protocols'!$K15,'2. Protocols'!$L15,'2. Protocols'!$M15)+'3. ARV Substitutions'!U41,0)</f>
        <v>#VALUE!</v>
      </c>
      <c r="R16" s="135" t="e">
        <f>MAX(Q16*(1+'1. General Inputs'!$AW$23+HLOOKUP(R$7,'1. General Inputs'!$AW$17:$AY$19,ROWS('1. General Inputs'!$AU$17:$AU$19),0))+(CHOOSE(R$7,'1. General Inputs'!$J$15,'1. General Inputs'!$L$15,'1. General Inputs'!$N$15)/12)*CHOOSE(R$7,'2. Protocols'!$K15,'2. Protocols'!$L15,'2. Protocols'!$M15)+'3. ARV Substitutions'!V41,0)</f>
        <v>#VALUE!</v>
      </c>
      <c r="S16" s="135" t="e">
        <f>MAX(R16*(1+'1. General Inputs'!$AW$23+HLOOKUP(S$7,'1. General Inputs'!$AW$17:$AY$19,ROWS('1. General Inputs'!$AU$17:$AU$19),0))+(CHOOSE(S$7,'1. General Inputs'!$J$15,'1. General Inputs'!$L$15,'1. General Inputs'!$N$15)/12)*CHOOSE(S$7,'2. Protocols'!$K15,'2. Protocols'!$L15,'2. Protocols'!$M15)+'3. ARV Substitutions'!W41,0)</f>
        <v>#VALUE!</v>
      </c>
      <c r="T16" s="135" t="e">
        <f>MAX(S16*(1+'1. General Inputs'!$AW$23+HLOOKUP(T$7,'1. General Inputs'!$AW$17:$AY$19,ROWS('1. General Inputs'!$AU$17:$AU$19),0))+(CHOOSE(T$7,'1. General Inputs'!$J$15,'1. General Inputs'!$L$15,'1. General Inputs'!$N$15)/12)*CHOOSE(T$7,'2. Protocols'!$K15,'2. Protocols'!$L15,'2. Protocols'!$M15)+'3. ARV Substitutions'!X41,0)</f>
        <v>#VALUE!</v>
      </c>
      <c r="U16" s="135" t="e">
        <f>MAX(T16*(1+'1. General Inputs'!$AW$23+HLOOKUP(U$7,'1. General Inputs'!$AW$17:$AY$19,ROWS('1. General Inputs'!$AU$17:$AU$19),0))+(CHOOSE(U$7,'1. General Inputs'!$J$15,'1. General Inputs'!$L$15,'1. General Inputs'!$N$15)/12)*CHOOSE(U$7,'2. Protocols'!$K15,'2. Protocols'!$L15,'2. Protocols'!$M15)+'3. ARV Substitutions'!Y41,0)</f>
        <v>#VALUE!</v>
      </c>
      <c r="V16" s="135" t="e">
        <f>MAX(U16*(1+'1. General Inputs'!$AW$23+HLOOKUP(V$7,'1. General Inputs'!$AW$17:$AY$19,ROWS('1. General Inputs'!$AU$17:$AU$19),0))+(CHOOSE(V$7,'1. General Inputs'!$J$15,'1. General Inputs'!$L$15,'1. General Inputs'!$N$15)/12)*CHOOSE(V$7,'2. Protocols'!$K15,'2. Protocols'!$L15,'2. Protocols'!$M15)+'3. ARV Substitutions'!Z41,0)</f>
        <v>#VALUE!</v>
      </c>
      <c r="W16" s="135" t="e">
        <f>MAX(V16*(1+'1. General Inputs'!$AW$23+HLOOKUP(W$7,'1. General Inputs'!$AW$17:$AY$19,ROWS('1. General Inputs'!$AU$17:$AU$19),0))+(CHOOSE(W$7,'1. General Inputs'!$J$15,'1. General Inputs'!$L$15,'1. General Inputs'!$N$15)/12)*CHOOSE(W$7,'2. Protocols'!$K15,'2. Protocols'!$L15,'2. Protocols'!$M15)+'3. ARV Substitutions'!AA41,0)</f>
        <v>#VALUE!</v>
      </c>
      <c r="X16" s="135" t="e">
        <f>MAX(W16*(1+'1. General Inputs'!$AW$23+HLOOKUP(X$7,'1. General Inputs'!$AW$17:$AY$19,ROWS('1. General Inputs'!$AU$17:$AU$19),0))+(CHOOSE(X$7,'1. General Inputs'!$J$15,'1. General Inputs'!$L$15,'1. General Inputs'!$N$15)/12)*CHOOSE(X$7,'2. Protocols'!$K15,'2. Protocols'!$L15,'2. Protocols'!$M15)+'3. ARV Substitutions'!AB41,0)</f>
        <v>#VALUE!</v>
      </c>
      <c r="Y16" s="135" t="e">
        <f>MAX(X16*(1+'1. General Inputs'!$AW$23+HLOOKUP(Y$7,'1. General Inputs'!$AW$17:$AY$19,ROWS('1. General Inputs'!$AU$17:$AU$19),0))+(CHOOSE(Y$7,'1. General Inputs'!$J$15,'1. General Inputs'!$L$15,'1. General Inputs'!$N$15)/12)*CHOOSE(Y$7,'2. Protocols'!$K15,'2. Protocols'!$L15,'2. Protocols'!$M15)+'3. ARV Substitutions'!AC41,0)</f>
        <v>#VALUE!</v>
      </c>
      <c r="Z16" s="135" t="e">
        <f>MAX(Y16*(1+'1. General Inputs'!$AW$23+HLOOKUP(Z$7,'1. General Inputs'!$AW$17:$AY$19,ROWS('1. General Inputs'!$AU$17:$AU$19),0))+(CHOOSE(Z$7,'1. General Inputs'!$J$15,'1. General Inputs'!$L$15,'1. General Inputs'!$N$15)/12)*CHOOSE(Z$7,'2. Protocols'!$K15,'2. Protocols'!$L15,'2. Protocols'!$M15)+'3. ARV Substitutions'!AD41,0)</f>
        <v>#VALUE!</v>
      </c>
      <c r="AA16" s="135" t="e">
        <f>MAX(Z16*(1+'1. General Inputs'!$AW$23+HLOOKUP(AA$7,'1. General Inputs'!$AW$17:$AY$19,ROWS('1. General Inputs'!$AU$17:$AU$19),0))+(CHOOSE(AA$7,'1. General Inputs'!$J$15,'1. General Inputs'!$L$15,'1. General Inputs'!$N$15)/12)*CHOOSE(AA$7,'2. Protocols'!$K15,'2. Protocols'!$L15,'2. Protocols'!$M15)+'3. ARV Substitutions'!AE41,0)</f>
        <v>#VALUE!</v>
      </c>
      <c r="AB16" s="135" t="e">
        <f>MAX(AA16*(1+'1. General Inputs'!$AW$23+HLOOKUP(AB$7,'1. General Inputs'!$AW$17:$AY$19,ROWS('1. General Inputs'!$AU$17:$AU$19),0))+(CHOOSE(AB$7,'1. General Inputs'!$J$15,'1. General Inputs'!$L$15,'1. General Inputs'!$N$15)/12)*CHOOSE(AB$7,'2. Protocols'!$K15,'2. Protocols'!$L15,'2. Protocols'!$M15)+'3. ARV Substitutions'!AF41,0)</f>
        <v>#VALUE!</v>
      </c>
      <c r="AC16" s="135" t="e">
        <f>MAX(AB16*(1+'1. General Inputs'!$AW$23+HLOOKUP(AC$7,'1. General Inputs'!$AW$17:$AY$19,ROWS('1. General Inputs'!$AU$17:$AU$19),0))+(CHOOSE(AC$7,'1. General Inputs'!$J$15,'1. General Inputs'!$L$15,'1. General Inputs'!$N$15)/12)*CHOOSE(AC$7,'2. Protocols'!$K15,'2. Protocols'!$L15,'2. Protocols'!$M15)+'3. ARV Substitutions'!AG41,0)</f>
        <v>#VALUE!</v>
      </c>
      <c r="AD16" s="135" t="e">
        <f>MAX(AC16*(1+'1. General Inputs'!$AW$23+HLOOKUP(AD$7,'1. General Inputs'!$AW$17:$AY$19,ROWS('1. General Inputs'!$AU$17:$AU$19),0))+(CHOOSE(AD$7,'1. General Inputs'!$J$15,'1. General Inputs'!$L$15,'1. General Inputs'!$N$15)/12)*CHOOSE(AD$7,'2. Protocols'!$K15,'2. Protocols'!$L15,'2. Protocols'!$M15)+'3. ARV Substitutions'!AH41,0)</f>
        <v>#VALUE!</v>
      </c>
      <c r="AE16" s="135" t="e">
        <f>MAX(AD16*(1+'1. General Inputs'!$AW$23+HLOOKUP(AE$7,'1. General Inputs'!$AW$17:$AY$19,ROWS('1. General Inputs'!$AU$17:$AU$19),0))+(CHOOSE(AE$7,'1. General Inputs'!$J$15,'1. General Inputs'!$L$15,'1. General Inputs'!$N$15)/12)*CHOOSE(AE$7,'2. Protocols'!$K15,'2. Protocols'!$L15,'2. Protocols'!$M15)+'3. ARV Substitutions'!AI41,0)</f>
        <v>#VALUE!</v>
      </c>
      <c r="AF16" s="135" t="e">
        <f>MAX(AE16*(1+'1. General Inputs'!$AW$23+HLOOKUP(AF$7,'1. General Inputs'!$AW$17:$AY$19,ROWS('1. General Inputs'!$AU$17:$AU$19),0))+(CHOOSE(AF$7,'1. General Inputs'!$J$15,'1. General Inputs'!$L$15,'1. General Inputs'!$N$15)/12)*CHOOSE(AF$7,'2. Protocols'!$K15,'2. Protocols'!$L15,'2. Protocols'!$M15)+'3. ARV Substitutions'!AJ41,0)</f>
        <v>#VALUE!</v>
      </c>
      <c r="AG16" s="135" t="e">
        <f>MAX(AF16*(1+'1. General Inputs'!$AW$23+HLOOKUP(AG$7,'1. General Inputs'!$AW$17:$AY$19,ROWS('1. General Inputs'!$AU$17:$AU$19),0))+(CHOOSE(AG$7,'1. General Inputs'!$J$15,'1. General Inputs'!$L$15,'1. General Inputs'!$N$15)/12)*CHOOSE(AG$7,'2. Protocols'!$K15,'2. Protocols'!$L15,'2. Protocols'!$M15)+'3. ARV Substitutions'!AK41,0)</f>
        <v>#VALUE!</v>
      </c>
      <c r="AH16" s="135" t="e">
        <f>MAX(AG16*(1+'1. General Inputs'!$AW$23+HLOOKUP(AH$7,'1. General Inputs'!$AW$17:$AY$19,ROWS('1. General Inputs'!$AU$17:$AU$19),0))+(CHOOSE(AH$7,'1. General Inputs'!$J$15,'1. General Inputs'!$L$15,'1. General Inputs'!$N$15)/12)*CHOOSE(AH$7,'2. Protocols'!$K15,'2. Protocols'!$L15,'2. Protocols'!$M15)+'3. ARV Substitutions'!AL41,0)</f>
        <v>#VALUE!</v>
      </c>
      <c r="AI16" s="135" t="e">
        <f>MAX(AH16*(1+'1. General Inputs'!$AW$23+HLOOKUP(AI$7,'1. General Inputs'!$AW$17:$AY$19,ROWS('1. General Inputs'!$AU$17:$AU$19),0))+(CHOOSE(AI$7,'1. General Inputs'!$J$15,'1. General Inputs'!$L$15,'1. General Inputs'!$N$15)/12)*CHOOSE(AI$7,'2. Protocols'!$K15,'2. Protocols'!$L15,'2. Protocols'!$M15)+'3. ARV Substitutions'!AM41,0)</f>
        <v>#VALUE!</v>
      </c>
      <c r="AJ16" s="135" t="e">
        <f>MAX(AI16*(1+'1. General Inputs'!$AW$23+HLOOKUP(AJ$7,'1. General Inputs'!$AW$17:$AY$19,ROWS('1. General Inputs'!$AU$17:$AU$19),0))+(CHOOSE(AJ$7,'1. General Inputs'!$J$15,'1. General Inputs'!$L$15,'1. General Inputs'!$N$15)/12)*CHOOSE(AJ$7,'2. Protocols'!$K15,'2. Protocols'!$L15,'2. Protocols'!$M15)+'3. ARV Substitutions'!AN41,0)</f>
        <v>#VALUE!</v>
      </c>
      <c r="AK16" s="135" t="e">
        <f>MAX(AJ16*(1+'1. General Inputs'!$AW$23+HLOOKUP(AK$7,'1. General Inputs'!$AW$17:$AY$19,ROWS('1. General Inputs'!$AU$17:$AU$19),0))+(CHOOSE(AK$7,'1. General Inputs'!$J$15,'1. General Inputs'!$L$15,'1. General Inputs'!$N$15)/12)*CHOOSE(AK$7,'2. Protocols'!$K15,'2. Protocols'!$L15,'2. Protocols'!$M15)+'3. ARV Substitutions'!AO41,0)</f>
        <v>#VALUE!</v>
      </c>
      <c r="AL16" s="135" t="e">
        <f>MAX(AK16*(1+'1. General Inputs'!$AW$23+HLOOKUP(AL$7,'1. General Inputs'!$AW$17:$AY$19,ROWS('1. General Inputs'!$AU$17:$AU$19),0))+(CHOOSE(AL$7,'1. General Inputs'!$J$15,'1. General Inputs'!$L$15,'1. General Inputs'!$N$15)/12)*CHOOSE(AL$7,'2. Protocols'!$K15,'2. Protocols'!$L15,'2. Protocols'!$M15)+'3. ARV Substitutions'!AP41,0)</f>
        <v>#VALUE!</v>
      </c>
      <c r="AM16" s="135" t="e">
        <f>MAX(AL16*(1+'1. General Inputs'!$AW$23+HLOOKUP(AM$7,'1. General Inputs'!$AW$17:$AY$19,ROWS('1. General Inputs'!$AU$17:$AU$19),0))+(CHOOSE(AM$7,'1. General Inputs'!$J$15,'1. General Inputs'!$L$15,'1. General Inputs'!$N$15)/12)*CHOOSE(AM$7,'2. Protocols'!$K15,'2. Protocols'!$L15,'2. Protocols'!$M15)+'3. ARV Substitutions'!AQ41,0)</f>
        <v>#VALUE!</v>
      </c>
      <c r="AN16" s="135" t="e">
        <f>MAX(AM16*(1+'1. General Inputs'!$AW$23+HLOOKUP(AN$7,'1. General Inputs'!$AW$17:$AY$19,ROWS('1. General Inputs'!$AU$17:$AU$19),0))+(CHOOSE(AN$7,'1. General Inputs'!$J$15,'1. General Inputs'!$L$15,'1. General Inputs'!$N$15)/12)*CHOOSE(AN$7,'2. Protocols'!$K15,'2. Protocols'!$L15,'2. Protocols'!$M15)+'3. ARV Substitutions'!AR41,0)</f>
        <v>#VALUE!</v>
      </c>
      <c r="AO16" s="135" t="e">
        <f>MAX(AN16*(1+'1. General Inputs'!$AW$23+HLOOKUP(AO$7,'1. General Inputs'!$AW$17:$AY$19,ROWS('1. General Inputs'!$AU$17:$AU$19),0))+(CHOOSE(AO$7,'1. General Inputs'!$J$15,'1. General Inputs'!$L$15,'1. General Inputs'!$N$15)/12)*CHOOSE(AO$7,'2. Protocols'!$K15,'2. Protocols'!$L15,'2. Protocols'!$M15)+'3. ARV Substitutions'!AS41,0)</f>
        <v>#VALUE!</v>
      </c>
      <c r="AP16" s="135" t="e">
        <f>MAX(AO16*(1+'1. General Inputs'!$AW$23+HLOOKUP(AP$7,'1. General Inputs'!$AW$17:$AY$19,ROWS('1. General Inputs'!$AU$17:$AU$19),0))+(CHOOSE(AP$7,'1. General Inputs'!$J$15,'1. General Inputs'!$L$15,'1. General Inputs'!$N$15)/12)*CHOOSE(AP$7,'2. Protocols'!$K15,'2. Protocols'!$L15,'2. Protocols'!$M15)+'3. ARV Substitutions'!AT41,0)</f>
        <v>#VALUE!</v>
      </c>
      <c r="AQ16" s="135" t="e">
        <f>MAX(AP16*(1+'1. General Inputs'!$AW$23+HLOOKUP(AQ$7,'1. General Inputs'!$AW$17:$AY$19,ROWS('1. General Inputs'!$AU$17:$AU$19),0))+(CHOOSE(AQ$7,'1. General Inputs'!$J$15,'1. General Inputs'!$L$15,'1. General Inputs'!$N$15)/12)*CHOOSE(AQ$7,'2. Protocols'!$K15,'2. Protocols'!$L15,'2. Protocols'!$M15)+'3. ARV Substitutions'!AU41,0)</f>
        <v>#VALUE!</v>
      </c>
      <c r="CA16" s="105" t="e">
        <f t="shared" si="20"/>
        <v>#VALUE!</v>
      </c>
      <c r="CB16" s="105" t="e">
        <f t="shared" si="21"/>
        <v>#VALUE!</v>
      </c>
      <c r="CC16" s="105" t="e">
        <f t="shared" si="22"/>
        <v>#VALUE!</v>
      </c>
      <c r="CD16" s="105" t="e">
        <f t="shared" si="23"/>
        <v>#VALUE!</v>
      </c>
      <c r="CE16" s="105" t="e">
        <f t="shared" si="24"/>
        <v>#VALUE!</v>
      </c>
      <c r="CF16" s="105" t="e">
        <f t="shared" si="25"/>
        <v>#VALUE!</v>
      </c>
      <c r="CG16" s="105" t="e">
        <f t="shared" si="26"/>
        <v>#VALUE!</v>
      </c>
      <c r="CH16" s="105" t="e">
        <f t="shared" si="27"/>
        <v>#VALUE!</v>
      </c>
      <c r="CI16" s="105" t="e">
        <f t="shared" si="28"/>
        <v>#VALUE!</v>
      </c>
      <c r="CJ16" s="105" t="e">
        <f t="shared" si="29"/>
        <v>#VALUE!</v>
      </c>
      <c r="CK16" s="105" t="e">
        <f t="shared" si="30"/>
        <v>#VALUE!</v>
      </c>
      <c r="CL16" s="105" t="e">
        <f t="shared" si="31"/>
        <v>#VALUE!</v>
      </c>
      <c r="CM16" s="105" t="e">
        <f t="shared" si="32"/>
        <v>#VALUE!</v>
      </c>
      <c r="CN16" s="105" t="e">
        <f t="shared" si="33"/>
        <v>#VALUE!</v>
      </c>
      <c r="CO16" s="105" t="e">
        <f t="shared" si="34"/>
        <v>#VALUE!</v>
      </c>
      <c r="CP16" s="105" t="e">
        <f t="shared" si="35"/>
        <v>#VALUE!</v>
      </c>
      <c r="CQ16" s="105" t="e">
        <f t="shared" si="36"/>
        <v>#VALUE!</v>
      </c>
      <c r="CR16" s="105" t="e">
        <f t="shared" si="37"/>
        <v>#VALUE!</v>
      </c>
      <c r="CS16" s="105" t="e">
        <f t="shared" si="38"/>
        <v>#VALUE!</v>
      </c>
      <c r="CT16" s="105" t="e">
        <f t="shared" si="39"/>
        <v>#VALUE!</v>
      </c>
      <c r="CU16" s="105" t="e">
        <f t="shared" si="40"/>
        <v>#VALUE!</v>
      </c>
      <c r="CV16" s="105" t="e">
        <f t="shared" si="41"/>
        <v>#VALUE!</v>
      </c>
      <c r="CW16" s="105" t="e">
        <f t="shared" si="42"/>
        <v>#VALUE!</v>
      </c>
      <c r="CX16" s="105" t="e">
        <f t="shared" si="43"/>
        <v>#VALUE!</v>
      </c>
      <c r="CY16" s="105" t="e">
        <f t="shared" si="44"/>
        <v>#VALUE!</v>
      </c>
      <c r="CZ16" s="105" t="e">
        <f t="shared" si="45"/>
        <v>#VALUE!</v>
      </c>
      <c r="DA16" s="105" t="e">
        <f t="shared" si="46"/>
        <v>#VALUE!</v>
      </c>
      <c r="DB16" s="105" t="e">
        <f t="shared" si="47"/>
        <v>#VALUE!</v>
      </c>
      <c r="DC16" s="105" t="e">
        <f t="shared" si="48"/>
        <v>#VALUE!</v>
      </c>
      <c r="DD16" s="105" t="e">
        <f t="shared" si="49"/>
        <v>#VALUE!</v>
      </c>
      <c r="DE16" s="105" t="e">
        <f t="shared" si="50"/>
        <v>#VALUE!</v>
      </c>
      <c r="DF16" s="105" t="e">
        <f t="shared" si="51"/>
        <v>#VALUE!</v>
      </c>
      <c r="DG16" s="105" t="e">
        <f t="shared" si="52"/>
        <v>#VALUE!</v>
      </c>
      <c r="DH16" s="105" t="e">
        <f t="shared" si="53"/>
        <v>#VALUE!</v>
      </c>
      <c r="DI16" s="105" t="e">
        <f t="shared" si="54"/>
        <v>#VALUE!</v>
      </c>
      <c r="DJ16" s="105" t="e">
        <f t="shared" si="55"/>
        <v>#VALUE!</v>
      </c>
      <c r="DL16" s="39" t="str">
        <f>CONCATENATE('2. Protocols'!C15, '2. Protocols'!D15, '2. Protocols'!E15)</f>
        <v>+</v>
      </c>
      <c r="DM16" s="39" t="str">
        <f>CONCATENATE('2. Protocols'!C15, '2. Protocols'!D15, '2. Protocols'!E15, '2. Protocols'!F15, '2. Protocols'!G15,)</f>
        <v>++</v>
      </c>
      <c r="DO16" s="45">
        <f>IF(AND(OR(ISBLANK(DO$9),DO$9=0)=FALSE,OR(DO$9='2. Protocols'!$C15,DO$9='2. Protocols'!$E15,DO$9='2. Protocols'!$G15)),1,0)*'4. Formulations'!$I15</f>
        <v>0</v>
      </c>
      <c r="DP16" s="45">
        <f>IF(AND(OR(ISBLANK(DP$9),DP$9=0)=FALSE,OR(DP$9='2. Protocols'!$C15,DP$9='2. Protocols'!$E15,DP$9='2. Protocols'!$G15)),1,0)*'4. Formulations'!$I15</f>
        <v>0</v>
      </c>
      <c r="DQ16" s="45">
        <f>IF(AND(OR(ISBLANK(DQ$9),DQ$9=0)=FALSE,OR(DQ$9='2. Protocols'!$C15,DQ$9='2. Protocols'!$E15,DQ$9='2. Protocols'!$G15)),1,0)*'4. Formulations'!$I15</f>
        <v>0</v>
      </c>
      <c r="DR16" s="45">
        <f>IF(AND(OR(ISBLANK(DR$9),DR$9=0)=FALSE,OR(DR$9='2. Protocols'!$C15,DR$9='2. Protocols'!$E15,DR$9='2. Protocols'!$G15)),1,0)*'4. Formulations'!$I15</f>
        <v>0</v>
      </c>
      <c r="DS16" s="45">
        <f>IF(AND(OR(ISBLANK(DS$9),DS$9=0)=FALSE,OR(DS$9='2. Protocols'!$C15,DS$9='2. Protocols'!$E15,DS$9='2. Protocols'!$G15)),1,0)*'4. Formulations'!$I15</f>
        <v>0</v>
      </c>
      <c r="DT16" s="45">
        <f>IF(AND(OR(ISBLANK(DT$9),DT$9=0)=FALSE,OR(DT$9='2. Protocols'!$C15,DT$9='2. Protocols'!$E15,DT$9='2. Protocols'!$G15)),1,0)*'4. Formulations'!$I15</f>
        <v>0</v>
      </c>
      <c r="DU16" s="45">
        <f>IF(AND(OR(ISBLANK(DU$9),DU$9=0)=FALSE,OR(DU$9='2. Protocols'!$C15,DU$9='2. Protocols'!$E15,DU$9='2. Protocols'!$G15)),1,0)*'4. Formulations'!$I15</f>
        <v>0</v>
      </c>
      <c r="DV16" s="45">
        <f>IF(AND(OR(ISBLANK(DV$9),DV$9=0)=FALSE,OR(DV$9='2. Protocols'!$C15,DV$9='2. Protocols'!$E15,DV$9='2. Protocols'!$G15)),1,0)*'4. Formulations'!$I15</f>
        <v>0</v>
      </c>
      <c r="DW16" s="45">
        <f>IF(AND(OR(ISBLANK(DW$9),DW$9=0)=FALSE,OR(DW$9='2. Protocols'!$C15,DW$9='2. Protocols'!$E15,DW$9='2. Protocols'!$G15)),1,0)*'4. Formulations'!$I15</f>
        <v>0</v>
      </c>
      <c r="DX16" s="45">
        <f>IF(AND(OR(ISBLANK(DX$9),DX$9=0)=FALSE,OR(DX$9='2. Protocols'!$C15,DX$9='2. Protocols'!$E15,DX$9='2. Protocols'!$G15)),1,0)*'4. Formulations'!$I15</f>
        <v>0</v>
      </c>
      <c r="DY16" s="45">
        <f>IF(AND(OR(ISBLANK(DY$9),DY$9=0)=FALSE,OR(DY$9='2. Protocols'!$C15,DY$9='2. Protocols'!$E15,DY$9='2. Protocols'!$G15)),1,0)*'4. Formulations'!$I15</f>
        <v>0</v>
      </c>
      <c r="DZ16" s="45">
        <f>IF(AND(OR(ISBLANK(DZ$9),DZ$9=0)=FALSE,OR(DZ$9='2. Protocols'!$C15,DZ$9='2. Protocols'!$E15,DZ$9='2. Protocols'!$G15)),1,0)*'4. Formulations'!$I15</f>
        <v>0</v>
      </c>
      <c r="EA16" s="45">
        <f>IF(AND(OR(ISBLANK(EA$9),EA$9=0)=FALSE,OR(EA$9='2. Protocols'!$C15,EA$9='2. Protocols'!$E15,EA$9='2. Protocols'!$G15)),1,0)*'4. Formulations'!$I15</f>
        <v>0</v>
      </c>
      <c r="EB16" s="45">
        <f>IF(AND(OR(ISBLANK(EB$9),EB$9=0)=FALSE,OR(EB$9='2. Protocols'!$C15,EB$9='2. Protocols'!$E15,EB$9='2. Protocols'!$G15)),1,0)*'4. Formulations'!$I15</f>
        <v>0</v>
      </c>
      <c r="EC16" s="45">
        <f>IF(AND(OR(ISBLANK(EC$9),EC$9=0)=FALSE,OR(EC$9='2. Protocols'!$C15,EC$9='2. Protocols'!$E15,EC$9='2. Protocols'!$G15)),1,0)*'4. Formulations'!$I15</f>
        <v>0</v>
      </c>
      <c r="EE16" s="45">
        <f>IF(AND(OR(ISBLANK(EE$9),EE$9=0)=FALSE,EE$9=$DL16),1,0)*'4. Formulations'!$J15</f>
        <v>0</v>
      </c>
      <c r="EF16" s="45">
        <f>IF(AND(OR(ISBLANK(EF$9),EF$9=0)=FALSE,EF$9=$DL16),1,0)*'4. Formulations'!$J15</f>
        <v>0</v>
      </c>
      <c r="EG16" s="45">
        <f>IF(AND(OR(ISBLANK(EG$9),EG$9=0)=FALSE,EG$9=$DL16),1,0)*'4. Formulations'!$J15</f>
        <v>0</v>
      </c>
      <c r="EH16" s="45">
        <f>IF(AND(OR(ISBLANK(EH$9),EH$9=0)=FALSE,EH$9=$DL16),1,0)*'4. Formulations'!$J15</f>
        <v>0</v>
      </c>
      <c r="EI16" s="45">
        <f>IF(AND(OR(ISBLANK(EI$9),EI$9=0)=FALSE,EI$9=$DL16),1,0)*'4. Formulations'!$J15</f>
        <v>0</v>
      </c>
      <c r="EJ16" s="45">
        <f>IF(AND(OR(ISBLANK(EJ$9),EJ$9=0)=FALSE,EJ$9=$DL16),1,0)*'4. Formulations'!$J15</f>
        <v>0</v>
      </c>
      <c r="EK16" s="45">
        <f>IF(AND(OR(ISBLANK(EK$9),EK$9=0)=FALSE,EK$9=$DL16),1,0)*'4. Formulations'!$J15</f>
        <v>0</v>
      </c>
      <c r="EL16" s="45">
        <f>IF(AND(OR(ISBLANK(EL$9),EL$9=0)=FALSE,EL$9=$DL16),1,0)*'4. Formulations'!$J15</f>
        <v>0</v>
      </c>
      <c r="EM16" s="45">
        <f>IF(AND(OR(ISBLANK(EM$9),EM$9=0)=FALSE,EM$9=$DL16),1,0)*'4. Formulations'!$J15</f>
        <v>0</v>
      </c>
      <c r="EN16" s="45">
        <f>IF(AND(OR(ISBLANK(EN$9),EN$9=0)=FALSE,EN$9=$DL16),1,0)*'4. Formulations'!$J15</f>
        <v>0</v>
      </c>
      <c r="EO16" s="45">
        <f>IF(AND(OR(ISBLANK(EO$9),EO$9=0)=FALSE,EO$9=$DL16),1,0)*'4. Formulations'!$J15</f>
        <v>0</v>
      </c>
      <c r="EP16" s="45">
        <f>IF(AND(OR(ISBLANK(EP$9),EP$9=0)=FALSE,EP$9=$DL16),1,0)*'4. Formulations'!$J15</f>
        <v>0</v>
      </c>
      <c r="EQ16" s="45">
        <f>IF(AND(OR(ISBLANK(EQ$9),EQ$9=0)=FALSE,EQ$9=$DL16),1,0)*'4. Formulations'!$J15</f>
        <v>0</v>
      </c>
      <c r="ER16" s="45">
        <f>IF(AND(OR(ISBLANK(ER$9),ER$9=0)=FALSE,ER$9=$DL16),1,0)*'4. Formulations'!$J15</f>
        <v>0</v>
      </c>
      <c r="ES16" s="45">
        <f>IF(AND(OR(ISBLANK(ES$9),ES$9=0)=FALSE,ES$9=$DL16),1,0)*'4. Formulations'!$J15</f>
        <v>0</v>
      </c>
      <c r="EU16" s="45">
        <f>IF(AND(OR(ISBLANK(EU$9),EU$9=0)=FALSE,SUM($EE16:$ES16)&gt;0,EU$9='2. Protocols'!$G15),1,0)*'4. Formulations'!$J15</f>
        <v>0</v>
      </c>
      <c r="EV16" s="45">
        <f>IF(AND(OR(ISBLANK(EV$9),EV$9=0)=FALSE,SUM($EE16:$ES16)&gt;0,EV$9='2. Protocols'!$G15),1,0)*'4. Formulations'!$J15</f>
        <v>0</v>
      </c>
      <c r="EW16" s="45">
        <f>IF(AND(OR(ISBLANK(EW$9),EW$9=0)=FALSE,SUM($EE16:$ES16)&gt;0,EW$9='2. Protocols'!$G15),1,0)*'4. Formulations'!$J15</f>
        <v>0</v>
      </c>
      <c r="EX16" s="45">
        <f>IF(AND(OR(ISBLANK(EX$9),EX$9=0)=FALSE,SUM($EE16:$ES16)&gt;0,EX$9='2. Protocols'!$G15),1,0)*'4. Formulations'!$J15</f>
        <v>0</v>
      </c>
      <c r="EY16" s="45">
        <f>IF(AND(OR(ISBLANK(EY$9),EY$9=0)=FALSE,SUM($EE16:$ES16)&gt;0,EY$9='2. Protocols'!$G15),1,0)*'4. Formulations'!$J15</f>
        <v>0</v>
      </c>
      <c r="EZ16" s="45">
        <f>IF(AND(OR(ISBLANK(EZ$9),EZ$9=0)=FALSE,SUM($EE16:$ES16)&gt;0,EZ$9='2. Protocols'!$G15),1,0)*'4. Formulations'!$J15</f>
        <v>0</v>
      </c>
      <c r="FA16" s="45">
        <f>IF(AND(OR(ISBLANK(FA$9),FA$9=0)=FALSE,SUM($EE16:$ES16)&gt;0,FA$9='2. Protocols'!$G15),1,0)*'4. Formulations'!$J15</f>
        <v>0</v>
      </c>
      <c r="FB16" s="45">
        <f>IF(AND(OR(ISBLANK(FB$9),FB$9=0)=FALSE,SUM($EE16:$ES16)&gt;0,FB$9='2. Protocols'!$G15),1,0)*'4. Formulations'!$J15</f>
        <v>0</v>
      </c>
      <c r="FC16" s="45">
        <f>IF(AND(OR(ISBLANK(FC$9),FC$9=0)=FALSE,SUM($EE16:$ES16)&gt;0,FC$9='2. Protocols'!$G15),1,0)*'4. Formulations'!$J15</f>
        <v>0</v>
      </c>
      <c r="FD16" s="45">
        <f>IF(AND(OR(ISBLANK(FD$9),FD$9=0)=FALSE,SUM($EE16:$ES16)&gt;0,FD$9='2. Protocols'!$G15),1,0)*'4. Formulations'!$J15</f>
        <v>0</v>
      </c>
      <c r="FE16" s="45">
        <f>IF(AND(OR(ISBLANK(FE$9),FE$9=0)=FALSE,SUM($EE16:$ES16)&gt;0,FE$9='2. Protocols'!$G15),1,0)*'4. Formulations'!$J15</f>
        <v>0</v>
      </c>
      <c r="FF16" s="45">
        <f>IF(AND(OR(ISBLANK(FF$9),FF$9=0)=FALSE,SUM($EE16:$ES16)&gt;0,FF$9='2. Protocols'!$G15),1,0)*'4. Formulations'!$J15</f>
        <v>0</v>
      </c>
      <c r="FG16" s="45">
        <f>IF(AND(OR(ISBLANK(FG$9),FG$9=0)=FALSE,SUM($EE16:$ES16)&gt;0,FG$9='2. Protocols'!$G15),1,0)*'4. Formulations'!$J15</f>
        <v>0</v>
      </c>
      <c r="FH16" s="45">
        <f>IF(AND(OR(ISBLANK(FH$9),FH$9=0)=FALSE,SUM($EE16:$ES16)&gt;0,FH$9='2. Protocols'!$G15),1,0)*'4. Formulations'!$J15</f>
        <v>0</v>
      </c>
      <c r="FI16" s="45">
        <f>IF(AND(OR(ISBLANK(FI$9),FI$9=0)=FALSE,SUM($EE16:$ES16)&gt;0,FI$9='2. Protocols'!$G15),1,0)*'4. Formulations'!$J15</f>
        <v>0</v>
      </c>
      <c r="FK16" s="45">
        <f>IF(AND(OR(ISBLANK(EU$9),EU$9=0)=FALSE,FK$9=$DM16),1,0)*'4. Formulations'!$K15</f>
        <v>0</v>
      </c>
      <c r="FL16" s="45">
        <f>IF(AND(OR(ISBLANK(EV$9),EV$9=0)=FALSE,FL$9=$DM16),1,0)*'4. Formulations'!$K15</f>
        <v>0</v>
      </c>
      <c r="FM16" s="45">
        <f>IF(AND(OR(ISBLANK(EW$9),EW$9=0)=FALSE,FM$9=$DM16),1,0)*'4. Formulations'!$K15</f>
        <v>0</v>
      </c>
      <c r="FN16" s="45">
        <f>IF(AND(OR(ISBLANK(EX$9),EX$9=0)=FALSE,FN$9=$DM16),1,0)*'4. Formulations'!$K15</f>
        <v>0</v>
      </c>
      <c r="FO16" s="45">
        <f>IF(AND(OR(ISBLANK(EY$9),EY$9=0)=FALSE,FO$9=$DM16),1,0)*'4. Formulations'!$K15</f>
        <v>0</v>
      </c>
      <c r="FP16" s="45">
        <f>IF(AND(OR(ISBLANK(EZ$9),EZ$9=0)=FALSE,FP$9=$DM16),1,0)*'4. Formulations'!$K15</f>
        <v>0</v>
      </c>
      <c r="FQ16" s="45">
        <f>IF(AND(OR(ISBLANK(FA$9),FA$9=0)=FALSE,FQ$9=$DM16),1,0)*'4. Formulations'!$K15</f>
        <v>0</v>
      </c>
      <c r="FR16" s="45">
        <f>IF(AND(OR(ISBLANK(FB$9),FB$9=0)=FALSE,FR$9=$DM16),1,0)*'4. Formulations'!$K15</f>
        <v>0</v>
      </c>
      <c r="FS16" s="45">
        <f>IF(AND(OR(ISBLANK(FC$9),FC$9=0)=FALSE,FS$9=$DM16),1,0)*'4. Formulations'!$K15</f>
        <v>0</v>
      </c>
      <c r="FT16" s="45">
        <f>IF(AND(OR(ISBLANK(FD$9),FD$9=0)=FALSE,FT$9=$DM16),1,0)*'4. Formulations'!$K15</f>
        <v>0</v>
      </c>
      <c r="FU16" s="45">
        <f>IF(AND(OR(ISBLANK(FE$9),FE$9=0)=FALSE,FU$9=$DM16),1,0)*'4. Formulations'!$K15</f>
        <v>0</v>
      </c>
      <c r="FV16" s="45">
        <f>IF(AND(OR(ISBLANK(FF$9),FF$9=0)=FALSE,FV$9=$DM16),1,0)*'4. Formulations'!$K15</f>
        <v>0</v>
      </c>
      <c r="FW16" s="45">
        <f>IF(AND(OR(ISBLANK(FG$9),FG$9=0)=FALSE,FW$9=$DM16),1,0)*'4. Formulations'!$K15</f>
        <v>0</v>
      </c>
      <c r="FX16" s="45">
        <f>IF(AND(OR(ISBLANK(FH$9),FH$9=0)=FALSE,FX$9=$DM16),1,0)*'4. Formulations'!$K15</f>
        <v>0</v>
      </c>
      <c r="FY16" s="45">
        <f>IF(AND(OR(ISBLANK(FI$9),FI$9=0)=FALSE,FY$9=$DM16),1,0)*'4. Formulations'!$K15</f>
        <v>0</v>
      </c>
      <c r="GA16" s="45">
        <f>IF(AND(OR(ISBLANK(GA$9),GA$9=0)=FALSE,OR(GA$9='2. Protocols'!$C15,GA$9='2. Protocols'!$E15,GA$9='2. Protocols'!$G15)),1,0)*'4. Formulations'!$L15</f>
        <v>0</v>
      </c>
      <c r="GB16" s="45">
        <f>IF(AND(OR(ISBLANK(GB$9),GB$9=0)=FALSE,OR(GB$9='2. Protocols'!$C15,GB$9='2. Protocols'!$E15,GB$9='2. Protocols'!$G15)),1,0)*'4. Formulations'!$L15</f>
        <v>0</v>
      </c>
      <c r="GC16" s="45">
        <f>IF(AND(OR(ISBLANK(GC$9),GC$9=0)=FALSE,OR(GC$9='2. Protocols'!$C15,GC$9='2. Protocols'!$E15,GC$9='2. Protocols'!$G15)),1,0)*'4. Formulations'!$L15</f>
        <v>0</v>
      </c>
      <c r="GD16" s="45">
        <f>IF(AND(OR(ISBLANK(GD$9),GD$9=0)=FALSE,OR(GD$9='2. Protocols'!$C15,GD$9='2. Protocols'!$E15,GD$9='2. Protocols'!$G15)),1,0)*'4. Formulations'!$L15</f>
        <v>0</v>
      </c>
      <c r="GE16" s="45">
        <f>IF(AND(OR(ISBLANK(GE$9),GE$9=0)=FALSE,OR(GE$9='2. Protocols'!$C15,GE$9='2. Protocols'!$E15,GE$9='2. Protocols'!$G15)),1,0)*'4. Formulations'!$L15</f>
        <v>0</v>
      </c>
      <c r="GF16" s="45">
        <f>IF(AND(OR(ISBLANK(GF$9),GF$9=0)=FALSE,OR(GF$9='2. Protocols'!$C15,GF$9='2. Protocols'!$E15,GF$9='2. Protocols'!$G15)),1,0)*'4. Formulations'!$L15</f>
        <v>0</v>
      </c>
      <c r="GG16" s="45">
        <f>IF(AND(OR(ISBLANK(GG$9),GG$9=0)=FALSE,OR(GG$9='2. Protocols'!$C15,GG$9='2. Protocols'!$E15,GG$9='2. Protocols'!$G15)),1,0)*'4. Formulations'!$L15</f>
        <v>0</v>
      </c>
      <c r="GH16" s="45">
        <f>IF(AND(OR(ISBLANK(GH$9),GH$9=0)=FALSE,OR(GH$9='2. Protocols'!$C15,GH$9='2. Protocols'!$E15,GH$9='2. Protocols'!$G15)),1,0)*'4. Formulations'!$L15</f>
        <v>0</v>
      </c>
      <c r="GI16" s="45">
        <f>IF(AND(OR(ISBLANK(GI$9),GI$9=0)=FALSE,OR(GI$9='2. Protocols'!$C15,GI$9='2. Protocols'!$E15,GI$9='2. Protocols'!$G15)),1,0)*'4. Formulations'!$L15</f>
        <v>0</v>
      </c>
      <c r="GJ16" s="45">
        <f>IF(AND(OR(ISBLANK(GJ$9),GJ$9=0)=FALSE,OR(GJ$9='2. Protocols'!$C15,GJ$9='2. Protocols'!$E15,GJ$9='2. Protocols'!$G15)),1,0)*'4. Formulations'!$L15</f>
        <v>0</v>
      </c>
      <c r="GK16" s="45">
        <f>IF(AND(OR(ISBLANK(GK$9),GK$9=0)=FALSE,OR(GK$9='2. Protocols'!$C15,GK$9='2. Protocols'!$E15,GK$9='2. Protocols'!$G15)),1,0)*'4. Formulations'!$L15</f>
        <v>0</v>
      </c>
      <c r="GL16" s="45">
        <f>IF(AND(OR(ISBLANK(GL$9),GL$9=0)=FALSE,OR(GL$9='2. Protocols'!$C15,GL$9='2. Protocols'!$E15,GL$9='2. Protocols'!$G15)),1,0)*'4. Formulations'!$L15</f>
        <v>0</v>
      </c>
      <c r="GM16" s="45">
        <f>IF(AND(OR(ISBLANK(GM$9),GM$9=0)=FALSE,OR(GM$9='2. Protocols'!$C15,GM$9='2. Protocols'!$E15,GM$9='2. Protocols'!$G15)),1,0)*'4. Formulations'!$L15</f>
        <v>0</v>
      </c>
      <c r="GN16" s="45">
        <f>IF(AND(OR(ISBLANK(GN$9),GN$9=0)=FALSE,OR(GN$9='2. Protocols'!$C15,GN$9='2. Protocols'!$E15,GN$9='2. Protocols'!$G15)),1,0)*'4. Formulations'!$L15</f>
        <v>0</v>
      </c>
      <c r="GO16" s="45">
        <f>IF(AND(OR(ISBLANK(GO$9),GO$9=0)=FALSE,OR(GO$9='2. Protocols'!$C15,GO$9='2. Protocols'!$E15,GO$9='2. Protocols'!$G15)),1,0)*'4. Formulations'!$L15</f>
        <v>0</v>
      </c>
      <c r="GQ16" s="45">
        <f>IF(AND(OR(ISBLANK(GQ$9),GQ$9=0)=FALSE,GQ$9=$DL16),1,0)*'4. Formulations'!$M15</f>
        <v>0</v>
      </c>
      <c r="GR16" s="45">
        <f>IF(AND(OR(ISBLANK(GR$9),GR$9=0)=FALSE,GR$9=$DL16),1,0)*'4. Formulations'!$M15</f>
        <v>0</v>
      </c>
      <c r="GS16" s="45">
        <f>IF(AND(OR(ISBLANK(GS$9),GS$9=0)=FALSE,GS$9=$DL16),1,0)*'4. Formulations'!$M15</f>
        <v>0</v>
      </c>
      <c r="GT16" s="45">
        <f>IF(AND(OR(ISBLANK(GT$9),GT$9=0)=FALSE,GT$9=$DL16),1,0)*'4. Formulations'!$M15</f>
        <v>0</v>
      </c>
      <c r="GU16" s="45">
        <f>IF(AND(OR(ISBLANK(GU$9),GU$9=0)=FALSE,GU$9=$DL16),1,0)*'4. Formulations'!$M15</f>
        <v>0</v>
      </c>
      <c r="GV16" s="45">
        <f>IF(AND(OR(ISBLANK(GV$9),GV$9=0)=FALSE,GV$9=$DL16),1,0)*'4. Formulations'!$M15</f>
        <v>0</v>
      </c>
      <c r="GW16" s="45">
        <f>IF(AND(OR(ISBLANK(GW$9),GW$9=0)=FALSE,GW$9=$DL16),1,0)*'4. Formulations'!$M15</f>
        <v>0</v>
      </c>
      <c r="GX16" s="45">
        <f>IF(AND(OR(ISBLANK(GX$9),GX$9=0)=FALSE,GX$9=$DL16),1,0)*'4. Formulations'!$M15</f>
        <v>0</v>
      </c>
      <c r="GY16" s="45">
        <f>IF(AND(OR(ISBLANK(GY$9),GY$9=0)=FALSE,GY$9=$DL16),1,0)*'4. Formulations'!$M15</f>
        <v>0</v>
      </c>
      <c r="GZ16" s="45">
        <f>IF(AND(OR(ISBLANK(GZ$9),GZ$9=0)=FALSE,GZ$9=$DL16),1,0)*'4. Formulations'!$M15</f>
        <v>0</v>
      </c>
      <c r="HA16" s="45">
        <f>IF(AND(OR(ISBLANK(HA$9),HA$9=0)=FALSE,HA$9=$DL16),1,0)*'4. Formulations'!$M15</f>
        <v>0</v>
      </c>
      <c r="HB16" s="45">
        <f>IF(AND(OR(ISBLANK(HB$9),HB$9=0)=FALSE,HB$9=$DL16),1,0)*'4. Formulations'!$M15</f>
        <v>0</v>
      </c>
      <c r="HC16" s="45">
        <f>IF(AND(OR(ISBLANK(HC$9),HC$9=0)=FALSE,HC$9=$DL16),1,0)*'4. Formulations'!$M15</f>
        <v>0</v>
      </c>
      <c r="HD16" s="45">
        <f>IF(AND(OR(ISBLANK(HD$9),HD$9=0)=FALSE,HD$9=$DL16),1,0)*'4. Formulations'!$M15</f>
        <v>0</v>
      </c>
      <c r="HE16" s="45">
        <f>IF(AND(OR(ISBLANK(HE$9),HE$9=0)=FALSE,HE$9=$DL16),1,0)*'4. Formulations'!$M15</f>
        <v>0</v>
      </c>
      <c r="HG16" s="45">
        <f>IF(AND(OR(ISBLANK(HG$9),HG$9=0)=FALSE,SUM($GQ16:$HE16)&gt;0,HG$9='2. Protocols'!$G15),1,0)*'4. Formulations'!$M15</f>
        <v>0</v>
      </c>
      <c r="HH16" s="45">
        <f>IF(AND(OR(ISBLANK(HH$9),HH$9=0)=FALSE,SUM($GQ16:$HE16)&gt;0,HH$9='2. Protocols'!$G15),1,0)*'4. Formulations'!$M15</f>
        <v>0</v>
      </c>
      <c r="HI16" s="45">
        <f>IF(AND(OR(ISBLANK(HI$9),HI$9=0)=FALSE,SUM($GQ16:$HE16)&gt;0,HI$9='2. Protocols'!$G15),1,0)*'4. Formulations'!$M15</f>
        <v>0</v>
      </c>
      <c r="HJ16" s="45">
        <f>IF(AND(OR(ISBLANK(HJ$9),HJ$9=0)=FALSE,SUM($GQ16:$HE16)&gt;0,HJ$9='2. Protocols'!$G15),1,0)*'4. Formulations'!$M15</f>
        <v>0</v>
      </c>
      <c r="HK16" s="45">
        <f>IF(AND(OR(ISBLANK(HK$9),HK$9=0)=FALSE,SUM($GQ16:$HE16)&gt;0,HK$9='2. Protocols'!$G15),1,0)*'4. Formulations'!$M15</f>
        <v>0</v>
      </c>
      <c r="HL16" s="45">
        <f>IF(AND(OR(ISBLANK(HL$9),HL$9=0)=FALSE,SUM($GQ16:$HE16)&gt;0,HL$9='2. Protocols'!$G15),1,0)*'4. Formulations'!$M15</f>
        <v>0</v>
      </c>
      <c r="HM16" s="45">
        <f>IF(AND(OR(ISBLANK(HM$9),HM$9=0)=FALSE,SUM($GQ16:$HE16)&gt;0,HM$9='2. Protocols'!$G15),1,0)*'4. Formulations'!$M15</f>
        <v>0</v>
      </c>
      <c r="HN16" s="45">
        <f>IF(AND(OR(ISBLANK(HN$9),HN$9=0)=FALSE,SUM($GQ16:$HE16)&gt;0,HN$9='2. Protocols'!$G15),1,0)*'4. Formulations'!$M15</f>
        <v>0</v>
      </c>
      <c r="HO16" s="45">
        <f>IF(AND(OR(ISBLANK(HO$9),HO$9=0)=FALSE,SUM($GQ16:$HE16)&gt;0,HO$9='2. Protocols'!$G15),1,0)*'4. Formulations'!$M15</f>
        <v>0</v>
      </c>
      <c r="HP16" s="45">
        <f>IF(AND(OR(ISBLANK(HP$9),HP$9=0)=FALSE,SUM($GQ16:$HE16)&gt;0,HP$9='2. Protocols'!$G15),1,0)*'4. Formulations'!$M15</f>
        <v>0</v>
      </c>
      <c r="HQ16" s="45">
        <f>IF(AND(OR(ISBLANK(HQ$9),HQ$9=0)=FALSE,SUM($GQ16:$HE16)&gt;0,HQ$9='2. Protocols'!$G15),1,0)*'4. Formulations'!$M15</f>
        <v>0</v>
      </c>
      <c r="HR16" s="45">
        <f>IF(AND(OR(ISBLANK(HR$9),HR$9=0)=FALSE,SUM($GQ16:$HE16)&gt;0,HR$9='2. Protocols'!$G15),1,0)*'4. Formulations'!$M15</f>
        <v>0</v>
      </c>
      <c r="HS16" s="45">
        <f>IF(AND(OR(ISBLANK(HS$9),HS$9=0)=FALSE,SUM($GQ16:$HE16)&gt;0,HS$9='2. Protocols'!$G15),1,0)*'4. Formulations'!$M15</f>
        <v>0</v>
      </c>
      <c r="HT16" s="45">
        <f>IF(AND(OR(ISBLANK(HT$9),HT$9=0)=FALSE,SUM($GQ16:$HE16)&gt;0,HT$9='2. Protocols'!$G15),1,0)*'4. Formulations'!$M15</f>
        <v>0</v>
      </c>
      <c r="HU16" s="45">
        <f>IF(AND(OR(ISBLANK(HU$9),HU$9=0)=FALSE,SUM($GQ16:$HE16)&gt;0,HU$9='2. Protocols'!$G15),1,0)*'4. Formulations'!$M15</f>
        <v>0</v>
      </c>
      <c r="HW16" s="45">
        <f>IF(AND(OR(ISBLANK(HW$9),HW$9=0)=FALSE,HW$9=$DM16),1,0)*'4. Formulations'!$N15</f>
        <v>0</v>
      </c>
      <c r="HX16" s="45">
        <f>IF(AND(OR(ISBLANK(HX$9),HX$9=0)=FALSE,HX$9=$DM16),1,0)*'4. Formulations'!$N15</f>
        <v>0</v>
      </c>
      <c r="HY16" s="45">
        <f>IF(AND(OR(ISBLANK(HY$9),HY$9=0)=FALSE,HY$9=$DM16),1,0)*'4. Formulations'!$N15</f>
        <v>0</v>
      </c>
      <c r="HZ16" s="45">
        <f>IF(AND(OR(ISBLANK(HZ$9),HZ$9=0)=FALSE,HZ$9=$DM16),1,0)*'4. Formulations'!$N15</f>
        <v>0</v>
      </c>
      <c r="IA16" s="45">
        <f>IF(AND(OR(ISBLANK(IA$9),IA$9=0)=FALSE,IA$9=$DM16),1,0)*'4. Formulations'!$N15</f>
        <v>0</v>
      </c>
      <c r="IB16" s="45">
        <f>IF(AND(OR(ISBLANK(IB$9),IB$9=0)=FALSE,IB$9=$DM16),1,0)*'4. Formulations'!$N15</f>
        <v>0</v>
      </c>
      <c r="IC16" s="45">
        <f>IF(AND(OR(ISBLANK(IC$9),IC$9=0)=FALSE,IC$9=$DM16),1,0)*'4. Formulations'!$N15</f>
        <v>0</v>
      </c>
      <c r="ID16" s="45">
        <f>IF(AND(OR(ISBLANK(ID$9),ID$9=0)=FALSE,ID$9=$DM16),1,0)*'4. Formulations'!$N15</f>
        <v>0</v>
      </c>
      <c r="IE16" s="45">
        <f>IF(AND(OR(ISBLANK(IE$9),IE$9=0)=FALSE,IE$9=$DM16),1,0)*'4. Formulations'!$N15</f>
        <v>0</v>
      </c>
      <c r="IF16" s="45">
        <f>IF(AND(OR(ISBLANK(IF$9),IF$9=0)=FALSE,IF$9=$DM16),1,0)*'4. Formulations'!$N15</f>
        <v>0</v>
      </c>
      <c r="IG16" s="45">
        <f>IF(AND(OR(ISBLANK(IG$9),IG$9=0)=FALSE,IG$9=$DM16),1,0)*'4. Formulations'!$N15</f>
        <v>0</v>
      </c>
      <c r="IH16" s="45">
        <f>IF(AND(OR(ISBLANK(IH$9),IH$9=0)=FALSE,IH$9=$DM16),1,0)*'4. Formulations'!$N15</f>
        <v>0</v>
      </c>
      <c r="II16" s="45">
        <f>IF(AND(OR(ISBLANK(II$9),II$9=0)=FALSE,II$9=$DM16),1,0)*'4. Formulations'!$N15</f>
        <v>0</v>
      </c>
      <c r="IJ16" s="45">
        <f>IF(AND(OR(ISBLANK(IJ$9),IJ$9=0)=FALSE,IJ$9=$DM16),1,0)*'4. Formulations'!$N15</f>
        <v>0</v>
      </c>
      <c r="IK16" s="45">
        <f>IF(AND(OR(ISBLANK(IK$9),IK$9=0)=FALSE,IK$9=$DM16),1,0)*'4. Formulations'!$N15</f>
        <v>0</v>
      </c>
      <c r="IM16" s="45">
        <f>IF(AND(OR(ISBLANK(IM$9),IM$9=0)=FALSE,OR(IM$9='2. Protocols'!$C15,IM$9='2. Protocols'!$E15,IM$9='2. Protocols'!$G15)),1,0)*'4. Formulations'!$O15</f>
        <v>0</v>
      </c>
      <c r="IN16" s="45">
        <f>IF(AND(OR(ISBLANK(IN$9),IN$9=0)=FALSE,OR(IN$9='2. Protocols'!$C15,IN$9='2. Protocols'!$E15,IN$9='2. Protocols'!$G15)),1,0)*'4. Formulations'!$O15</f>
        <v>0</v>
      </c>
      <c r="IO16" s="45">
        <f>IF(AND(OR(ISBLANK(IO$9),IO$9=0)=FALSE,OR(IO$9='2. Protocols'!$C15,IO$9='2. Protocols'!$E15,IO$9='2. Protocols'!$G15)),1,0)*'4. Formulations'!$O15</f>
        <v>0</v>
      </c>
      <c r="IP16" s="45">
        <f>IF(AND(OR(ISBLANK(IP$9),IP$9=0)=FALSE,OR(IP$9='2. Protocols'!$C15,IP$9='2. Protocols'!$E15,IP$9='2. Protocols'!$G15)),1,0)*'4. Formulations'!$O15</f>
        <v>0</v>
      </c>
      <c r="IQ16" s="45">
        <f>IF(AND(OR(ISBLANK(IQ$9),IQ$9=0)=FALSE,OR(IQ$9='2. Protocols'!$C15,IQ$9='2. Protocols'!$E15,IQ$9='2. Protocols'!$G15)),1,0)*'4. Formulations'!$O15</f>
        <v>0</v>
      </c>
      <c r="IR16" s="45">
        <f>IF(AND(OR(ISBLANK(IR$9),IR$9=0)=FALSE,OR(IR$9='2. Protocols'!$C15,IR$9='2. Protocols'!$E15,IR$9='2. Protocols'!$G15)),1,0)*'4. Formulations'!$O15</f>
        <v>0</v>
      </c>
      <c r="IS16" s="45">
        <f>IF(AND(OR(ISBLANK(IS$9),IS$9=0)=FALSE,OR(IS$9='2. Protocols'!$C15,IS$9='2. Protocols'!$E15,IS$9='2. Protocols'!$G15)),1,0)*'4. Formulations'!$O15</f>
        <v>0</v>
      </c>
      <c r="IT16" s="45">
        <f>IF(AND(OR(ISBLANK(IT$9),IT$9=0)=FALSE,OR(IT$9='2. Protocols'!$C15,IT$9='2. Protocols'!$E15,IT$9='2. Protocols'!$G15)),1,0)*'4. Formulations'!$O15</f>
        <v>0</v>
      </c>
      <c r="IU16" s="45">
        <f>IF(AND(OR(ISBLANK(IU$9),IU$9=0)=FALSE,OR(IU$9='2. Protocols'!$C15,IU$9='2. Protocols'!$E15,IU$9='2. Protocols'!$G15)),1,0)*'4. Formulations'!$O15</f>
        <v>0</v>
      </c>
      <c r="IV16" s="45">
        <f>IF(AND(OR(ISBLANK(IV$9),IV$9=0)=FALSE,OR(IV$9='2. Protocols'!$C15,IV$9='2. Protocols'!$E15,IV$9='2. Protocols'!$G15)),1,0)*'4. Formulations'!$O15</f>
        <v>0</v>
      </c>
      <c r="IW16" s="45">
        <f>IF(AND(OR(ISBLANK(IW$9),IW$9=0)=FALSE,OR(IW$9='2. Protocols'!$C15,IW$9='2. Protocols'!$E15,IW$9='2. Protocols'!$G15)),1,0)*'4. Formulations'!$O15</f>
        <v>0</v>
      </c>
      <c r="IX16" s="45">
        <f>IF(AND(OR(ISBLANK(IX$9),IX$9=0)=FALSE,OR(IX$9='2. Protocols'!$C15,IX$9='2. Protocols'!$E15,IX$9='2. Protocols'!$G15)),1,0)*'4. Formulations'!$O15</f>
        <v>0</v>
      </c>
      <c r="IY16" s="45">
        <f>IF(AND(OR(ISBLANK(IY$9),IY$9=0)=FALSE,OR(IY$9='2. Protocols'!$C15,IY$9='2. Protocols'!$E15,IY$9='2. Protocols'!$G15)),1,0)*'4. Formulations'!$O15</f>
        <v>0</v>
      </c>
      <c r="IZ16" s="45">
        <f>IF(AND(OR(ISBLANK(IZ$9),IZ$9=0)=FALSE,OR(IZ$9='2. Protocols'!$C15,IZ$9='2. Protocols'!$E15,IZ$9='2. Protocols'!$G15)),1,0)*'4. Formulations'!$O15</f>
        <v>0</v>
      </c>
      <c r="JA16" s="45">
        <f>IF(AND(OR(ISBLANK(JA$9),JA$9=0)=FALSE,OR(JA$9='2. Protocols'!$C15,JA$9='2. Protocols'!$E15,JA$9='2. Protocols'!$G15)),1,0)*'4. Formulations'!$O15</f>
        <v>0</v>
      </c>
      <c r="JC16" s="45">
        <f>IF(AND(OR(ISBLANK(JC$9),JC$9=0)=FALSE,JC$9=$DL16),1,0)*'4. Formulations'!$P15</f>
        <v>0</v>
      </c>
      <c r="JD16" s="45">
        <f>IF(AND(OR(ISBLANK(JD$9),JD$9=0)=FALSE,JD$9=$DL16),1,0)*'4. Formulations'!$P15</f>
        <v>0</v>
      </c>
      <c r="JE16" s="45">
        <f>IF(AND(OR(ISBLANK(JE$9),JE$9=0)=FALSE,JE$9=$DL16),1,0)*'4. Formulations'!$P15</f>
        <v>0</v>
      </c>
      <c r="JF16" s="45">
        <f>IF(AND(OR(ISBLANK(JF$9),JF$9=0)=FALSE,JF$9=$DL16),1,0)*'4. Formulations'!$P15</f>
        <v>0</v>
      </c>
      <c r="JG16" s="45">
        <f>IF(AND(OR(ISBLANK(JG$9),JG$9=0)=FALSE,JG$9=$DL16),1,0)*'4. Formulations'!$P15</f>
        <v>0</v>
      </c>
      <c r="JH16" s="45">
        <f>IF(AND(OR(ISBLANK(JH$9),JH$9=0)=FALSE,JH$9=$DL16),1,0)*'4. Formulations'!$P15</f>
        <v>0</v>
      </c>
      <c r="JI16" s="45">
        <f>IF(AND(OR(ISBLANK(JI$9),JI$9=0)=FALSE,JI$9=$DL16),1,0)*'4. Formulations'!$P15</f>
        <v>0</v>
      </c>
      <c r="JJ16" s="45">
        <f>IF(AND(OR(ISBLANK(JJ$9),JJ$9=0)=FALSE,JJ$9=$DL16),1,0)*'4. Formulations'!$P15</f>
        <v>0</v>
      </c>
      <c r="JK16" s="45">
        <f>IF(AND(OR(ISBLANK(JK$9),JK$9=0)=FALSE,JK$9=$DL16),1,0)*'4. Formulations'!$P15</f>
        <v>0</v>
      </c>
      <c r="JL16" s="45">
        <f>IF(AND(OR(ISBLANK(JL$9),JL$9=0)=FALSE,JL$9=$DL16),1,0)*'4. Formulations'!$P15</f>
        <v>0</v>
      </c>
      <c r="JM16" s="45">
        <f>IF(AND(OR(ISBLANK(JM$9),JM$9=0)=FALSE,JM$9=$DL16),1,0)*'4. Formulations'!$P15</f>
        <v>0</v>
      </c>
      <c r="JN16" s="45">
        <f>IF(AND(OR(ISBLANK(JN$9),JN$9=0)=FALSE,JN$9=$DL16),1,0)*'4. Formulations'!$P15</f>
        <v>0</v>
      </c>
      <c r="JO16" s="45">
        <f>IF(AND(OR(ISBLANK(JO$9),JO$9=0)=FALSE,JO$9=$DL16),1,0)*'4. Formulations'!$P15</f>
        <v>0</v>
      </c>
      <c r="JP16" s="45">
        <f>IF(AND(OR(ISBLANK(JP$9),JP$9=0)=FALSE,JP$9=$DL16),1,0)*'4. Formulations'!$P15</f>
        <v>0</v>
      </c>
      <c r="JQ16" s="45">
        <f>IF(AND(OR(ISBLANK(JQ$9),JQ$9=0)=FALSE,JQ$9=$DL16),1,0)*'4. Formulations'!$P15</f>
        <v>0</v>
      </c>
      <c r="JS16" s="45">
        <f>IF(AND(OR(ISBLANK(JS$9),JS$9=0)=FALSE,SUM($JC16:$JQ16)&gt;0,JS$9='2. Protocols'!$G15),1,0)*'4. Formulations'!$P15</f>
        <v>0</v>
      </c>
      <c r="JT16" s="45">
        <f>IF(AND(OR(ISBLANK(JT$9),JT$9=0)=FALSE,SUM($JC16:$JQ16)&gt;0,JT$9='2. Protocols'!$G15),1,0)*'4. Formulations'!$P15</f>
        <v>0</v>
      </c>
      <c r="JU16" s="45">
        <f>IF(AND(OR(ISBLANK(JU$9),JU$9=0)=FALSE,SUM($JC16:$JQ16)&gt;0,JU$9='2. Protocols'!$G15),1,0)*'4. Formulations'!$P15</f>
        <v>0</v>
      </c>
      <c r="JV16" s="45">
        <f>IF(AND(OR(ISBLANK(JV$9),JV$9=0)=FALSE,SUM($JC16:$JQ16)&gt;0,JV$9='2. Protocols'!$G15),1,0)*'4. Formulations'!$P15</f>
        <v>0</v>
      </c>
      <c r="JW16" s="45">
        <f>IF(AND(OR(ISBLANK(JW$9),JW$9=0)=FALSE,SUM($JC16:$JQ16)&gt;0,JW$9='2. Protocols'!$G15),1,0)*'4. Formulations'!$P15</f>
        <v>0</v>
      </c>
      <c r="JX16" s="45">
        <f>IF(AND(OR(ISBLANK(JX$9),JX$9=0)=FALSE,SUM($JC16:$JQ16)&gt;0,JX$9='2. Protocols'!$G15),1,0)*'4. Formulations'!$P15</f>
        <v>0</v>
      </c>
      <c r="JY16" s="45">
        <f>IF(AND(OR(ISBLANK(JY$9),JY$9=0)=FALSE,SUM($JC16:$JQ16)&gt;0,JY$9='2. Protocols'!$G15),1,0)*'4. Formulations'!$P15</f>
        <v>0</v>
      </c>
      <c r="JZ16" s="45">
        <f>IF(AND(OR(ISBLANK(JZ$9),JZ$9=0)=FALSE,SUM($JC16:$JQ16)&gt;0,JZ$9='2. Protocols'!$G15),1,0)*'4. Formulations'!$P15</f>
        <v>0</v>
      </c>
      <c r="KA16" s="45">
        <f>IF(AND(OR(ISBLANK(KA$9),KA$9=0)=FALSE,SUM($JC16:$JQ16)&gt;0,KA$9='2. Protocols'!$G15),1,0)*'4. Formulations'!$P15</f>
        <v>0</v>
      </c>
      <c r="KB16" s="45">
        <f>IF(AND(OR(ISBLANK(KB$9),KB$9=0)=FALSE,SUM($JC16:$JQ16)&gt;0,KB$9='2. Protocols'!$G15),1,0)*'4. Formulations'!$P15</f>
        <v>0</v>
      </c>
      <c r="KC16" s="45">
        <f>IF(AND(OR(ISBLANK(KC$9),KC$9=0)=FALSE,SUM($JC16:$JQ16)&gt;0,KC$9='2. Protocols'!$G15),1,0)*'4. Formulations'!$P15</f>
        <v>0</v>
      </c>
      <c r="KD16" s="45">
        <f>IF(AND(OR(ISBLANK(KD$9),KD$9=0)=FALSE,SUM($JC16:$JQ16)&gt;0,KD$9='2. Protocols'!$G15),1,0)*'4. Formulations'!$P15</f>
        <v>0</v>
      </c>
      <c r="KE16" s="45">
        <f>IF(AND(OR(ISBLANK(KE$9),KE$9=0)=FALSE,SUM($JC16:$JQ16)&gt;0,KE$9='2. Protocols'!$G15),1,0)*'4. Formulations'!$P15</f>
        <v>0</v>
      </c>
      <c r="KF16" s="45">
        <f>IF(AND(OR(ISBLANK(KF$9),KF$9=0)=FALSE,SUM($JC16:$JQ16)&gt;0,KF$9='2. Protocols'!$G15),1,0)*'4. Formulations'!$P15</f>
        <v>0</v>
      </c>
      <c r="KG16" s="45">
        <f>IF(AND(OR(ISBLANK(KG$9),KG$9=0)=FALSE,SUM($JC16:$JQ16)&gt;0,KG$9='2. Protocols'!$G15),1,0)*'4. Formulations'!$P15</f>
        <v>0</v>
      </c>
      <c r="KI16" s="45">
        <f>IF(AND(OR(ISBLANK(KI$9),KI$9=0)=FALSE,KI$9=$DM16),1,0)*'4. Formulations'!$Q15</f>
        <v>0</v>
      </c>
      <c r="KJ16" s="45">
        <f>IF(AND(OR(ISBLANK(KJ$9),KJ$9=0)=FALSE,KJ$9=$DM16),1,0)*'4. Formulations'!$Q15</f>
        <v>0</v>
      </c>
      <c r="KK16" s="45">
        <f>IF(AND(OR(ISBLANK(KK$9),KK$9=0)=FALSE,KK$9=$DM16),1,0)*'4. Formulations'!$Q15</f>
        <v>0</v>
      </c>
      <c r="KL16" s="45">
        <f>IF(AND(OR(ISBLANK(KL$9),KL$9=0)=FALSE,KL$9=$DM16),1,0)*'4. Formulations'!$Q15</f>
        <v>0</v>
      </c>
      <c r="KM16" s="45">
        <f>IF(AND(OR(ISBLANK(KM$9),KM$9=0)=FALSE,KM$9=$DM16),1,0)*'4. Formulations'!$Q15</f>
        <v>0</v>
      </c>
      <c r="KN16" s="45">
        <f>IF(AND(OR(ISBLANK(KN$9),KN$9=0)=FALSE,KN$9=$DM16),1,0)*'4. Formulations'!$Q15</f>
        <v>0</v>
      </c>
      <c r="KO16" s="45">
        <f>IF(AND(OR(ISBLANK(KO$9),KO$9=0)=FALSE,KO$9=$DM16),1,0)*'4. Formulations'!$Q15</f>
        <v>0</v>
      </c>
      <c r="KP16" s="45">
        <f>IF(AND(OR(ISBLANK(KP$9),KP$9=0)=FALSE,KP$9=$DM16),1,0)*'4. Formulations'!$Q15</f>
        <v>0</v>
      </c>
      <c r="KQ16" s="45">
        <f>IF(AND(OR(ISBLANK(KQ$9),KQ$9=0)=FALSE,KQ$9=$DM16),1,0)*'4. Formulations'!$Q15</f>
        <v>0</v>
      </c>
      <c r="KR16" s="45">
        <f>IF(AND(OR(ISBLANK(KR$9),KR$9=0)=FALSE,KR$9=$DM16),1,0)*'4. Formulations'!$Q15</f>
        <v>0</v>
      </c>
      <c r="KS16" s="45">
        <f>IF(AND(OR(ISBLANK(KS$9),KS$9=0)=FALSE,KS$9=$DM16),1,0)*'4. Formulations'!$Q15</f>
        <v>0</v>
      </c>
      <c r="KT16" s="45">
        <f>IF(AND(OR(ISBLANK(KT$9),KT$9=0)=FALSE,KT$9=$DM16),1,0)*'4. Formulations'!$Q15</f>
        <v>0</v>
      </c>
      <c r="KU16" s="45">
        <f>IF(AND(OR(ISBLANK(KU$9),KU$9=0)=FALSE,KU$9=$DM16),1,0)*'4. Formulations'!$Q15</f>
        <v>0</v>
      </c>
      <c r="KV16" s="45">
        <f>IF(AND(OR(ISBLANK(KV$9),KV$9=0)=FALSE,KV$9=$DM16),1,0)*'4. Formulations'!$Q15</f>
        <v>0</v>
      </c>
      <c r="KW16" s="45">
        <f>IF(AND(OR(ISBLANK(KW$9),KW$9=0)=FALSE,KW$9=$DM16),1,0)*'4. Formulations'!$Q15</f>
        <v>0</v>
      </c>
    </row>
    <row r="17" spans="2:309" ht="15" x14ac:dyDescent="0.25">
      <c r="B17" s="2"/>
      <c r="C17" s="155" t="str">
        <f>IF('2. Protocols'!C16&amp;"+"&amp;'2. Protocols'!E16&amp;"+"&amp;'2. Protocols'!G16="++","",'2. Protocols'!C16&amp;"+"&amp;'2. Protocols'!E16&amp;"+"&amp;'2. Protocols'!G16)</f>
        <v/>
      </c>
      <c r="D17" s="22"/>
      <c r="E17" s="23"/>
      <c r="G17" s="135" t="e">
        <f>'2. Protocols'!J16*'1. General Inputs'!$J$13</f>
        <v>#VALUE!</v>
      </c>
      <c r="H17" s="135" t="e">
        <f>MAX(G17*(1+'1. General Inputs'!$AW$23+HLOOKUP(H$7,'1. General Inputs'!$AW$17:$AY$19,ROWS('1. General Inputs'!$AU$17:$AU$19),0))+(CHOOSE(H$7,'1. General Inputs'!$J$15,'1. General Inputs'!$L$15,'1. General Inputs'!$N$15)/12)*CHOOSE(H$7,'2. Protocols'!$K16,'2. Protocols'!$L16,'2. Protocols'!$M16)+'3. ARV Substitutions'!L42,0)</f>
        <v>#VALUE!</v>
      </c>
      <c r="I17" s="135" t="e">
        <f>MAX(H17*(1+'1. General Inputs'!$AW$23+HLOOKUP(I$7,'1. General Inputs'!$AW$17:$AY$19,ROWS('1. General Inputs'!$AU$17:$AU$19),0))+(CHOOSE(I$7,'1. General Inputs'!$J$15,'1. General Inputs'!$L$15,'1. General Inputs'!$N$15)/12)*CHOOSE(I$7,'2. Protocols'!$K16,'2. Protocols'!$L16,'2. Protocols'!$M16)+'3. ARV Substitutions'!M42,0)</f>
        <v>#VALUE!</v>
      </c>
      <c r="J17" s="135" t="e">
        <f>MAX(I17*(1+'1. General Inputs'!$AW$23+HLOOKUP(J$7,'1. General Inputs'!$AW$17:$AY$19,ROWS('1. General Inputs'!$AU$17:$AU$19),0))+(CHOOSE(J$7,'1. General Inputs'!$J$15,'1. General Inputs'!$L$15,'1. General Inputs'!$N$15)/12)*CHOOSE(J$7,'2. Protocols'!$K16,'2. Protocols'!$L16,'2. Protocols'!$M16)+'3. ARV Substitutions'!N42,0)</f>
        <v>#VALUE!</v>
      </c>
      <c r="K17" s="135" t="e">
        <f>MAX(J17*(1+'1. General Inputs'!$AW$23+HLOOKUP(K$7,'1. General Inputs'!$AW$17:$AY$19,ROWS('1. General Inputs'!$AU$17:$AU$19),0))+(CHOOSE(K$7,'1. General Inputs'!$J$15,'1. General Inputs'!$L$15,'1. General Inputs'!$N$15)/12)*CHOOSE(K$7,'2. Protocols'!$K16,'2. Protocols'!$L16,'2. Protocols'!$M16)+'3. ARV Substitutions'!O42,0)</f>
        <v>#VALUE!</v>
      </c>
      <c r="L17" s="135" t="e">
        <f>MAX(K17*(1+'1. General Inputs'!$AW$23+HLOOKUP(L$7,'1. General Inputs'!$AW$17:$AY$19,ROWS('1. General Inputs'!$AU$17:$AU$19),0))+(CHOOSE(L$7,'1. General Inputs'!$J$15,'1. General Inputs'!$L$15,'1. General Inputs'!$N$15)/12)*CHOOSE(L$7,'2. Protocols'!$K16,'2. Protocols'!$L16,'2. Protocols'!$M16)+'3. ARV Substitutions'!P42,0)</f>
        <v>#VALUE!</v>
      </c>
      <c r="M17" s="135" t="e">
        <f>MAX(L17*(1+'1. General Inputs'!$AW$23+HLOOKUP(M$7,'1. General Inputs'!$AW$17:$AY$19,ROWS('1. General Inputs'!$AU$17:$AU$19),0))+(CHOOSE(M$7,'1. General Inputs'!$J$15,'1. General Inputs'!$L$15,'1. General Inputs'!$N$15)/12)*CHOOSE(M$7,'2. Protocols'!$K16,'2. Protocols'!$L16,'2. Protocols'!$M16)+'3. ARV Substitutions'!Q42,0)</f>
        <v>#VALUE!</v>
      </c>
      <c r="N17" s="135" t="e">
        <f>MAX(M17*(1+'1. General Inputs'!$AW$23+HLOOKUP(N$7,'1. General Inputs'!$AW$17:$AY$19,ROWS('1. General Inputs'!$AU$17:$AU$19),0))+(CHOOSE(N$7,'1. General Inputs'!$J$15,'1. General Inputs'!$L$15,'1. General Inputs'!$N$15)/12)*CHOOSE(N$7,'2. Protocols'!$K16,'2. Protocols'!$L16,'2. Protocols'!$M16)+'3. ARV Substitutions'!R42,0)</f>
        <v>#VALUE!</v>
      </c>
      <c r="O17" s="135" t="e">
        <f>MAX(N17*(1+'1. General Inputs'!$AW$23+HLOOKUP(O$7,'1. General Inputs'!$AW$17:$AY$19,ROWS('1. General Inputs'!$AU$17:$AU$19),0))+(CHOOSE(O$7,'1. General Inputs'!$J$15,'1. General Inputs'!$L$15,'1. General Inputs'!$N$15)/12)*CHOOSE(O$7,'2. Protocols'!$K16,'2. Protocols'!$L16,'2. Protocols'!$M16)+'3. ARV Substitutions'!S42,0)</f>
        <v>#VALUE!</v>
      </c>
      <c r="P17" s="135" t="e">
        <f>MAX(O17*(1+'1. General Inputs'!$AW$23+HLOOKUP(P$7,'1. General Inputs'!$AW$17:$AY$19,ROWS('1. General Inputs'!$AU$17:$AU$19),0))+(CHOOSE(P$7,'1. General Inputs'!$J$15,'1. General Inputs'!$L$15,'1. General Inputs'!$N$15)/12)*CHOOSE(P$7,'2. Protocols'!$K16,'2. Protocols'!$L16,'2. Protocols'!$M16)+'3. ARV Substitutions'!T42,0)</f>
        <v>#VALUE!</v>
      </c>
      <c r="Q17" s="135" t="e">
        <f>MAX(P17*(1+'1. General Inputs'!$AW$23+HLOOKUP(Q$7,'1. General Inputs'!$AW$17:$AY$19,ROWS('1. General Inputs'!$AU$17:$AU$19),0))+(CHOOSE(Q$7,'1. General Inputs'!$J$15,'1. General Inputs'!$L$15,'1. General Inputs'!$N$15)/12)*CHOOSE(Q$7,'2. Protocols'!$K16,'2. Protocols'!$L16,'2. Protocols'!$M16)+'3. ARV Substitutions'!U42,0)</f>
        <v>#VALUE!</v>
      </c>
      <c r="R17" s="135" t="e">
        <f>MAX(Q17*(1+'1. General Inputs'!$AW$23+HLOOKUP(R$7,'1. General Inputs'!$AW$17:$AY$19,ROWS('1. General Inputs'!$AU$17:$AU$19),0))+(CHOOSE(R$7,'1. General Inputs'!$J$15,'1. General Inputs'!$L$15,'1. General Inputs'!$N$15)/12)*CHOOSE(R$7,'2. Protocols'!$K16,'2. Protocols'!$L16,'2. Protocols'!$M16)+'3. ARV Substitutions'!V42,0)</f>
        <v>#VALUE!</v>
      </c>
      <c r="S17" s="135" t="e">
        <f>MAX(R17*(1+'1. General Inputs'!$AW$23+HLOOKUP(S$7,'1. General Inputs'!$AW$17:$AY$19,ROWS('1. General Inputs'!$AU$17:$AU$19),0))+(CHOOSE(S$7,'1. General Inputs'!$J$15,'1. General Inputs'!$L$15,'1. General Inputs'!$N$15)/12)*CHOOSE(S$7,'2. Protocols'!$K16,'2. Protocols'!$L16,'2. Protocols'!$M16)+'3. ARV Substitutions'!W42,0)</f>
        <v>#VALUE!</v>
      </c>
      <c r="T17" s="135" t="e">
        <f>MAX(S17*(1+'1. General Inputs'!$AW$23+HLOOKUP(T$7,'1. General Inputs'!$AW$17:$AY$19,ROWS('1. General Inputs'!$AU$17:$AU$19),0))+(CHOOSE(T$7,'1. General Inputs'!$J$15,'1. General Inputs'!$L$15,'1. General Inputs'!$N$15)/12)*CHOOSE(T$7,'2. Protocols'!$K16,'2. Protocols'!$L16,'2. Protocols'!$M16)+'3. ARV Substitutions'!X42,0)</f>
        <v>#VALUE!</v>
      </c>
      <c r="U17" s="135" t="e">
        <f>MAX(T17*(1+'1. General Inputs'!$AW$23+HLOOKUP(U$7,'1. General Inputs'!$AW$17:$AY$19,ROWS('1. General Inputs'!$AU$17:$AU$19),0))+(CHOOSE(U$7,'1. General Inputs'!$J$15,'1. General Inputs'!$L$15,'1. General Inputs'!$N$15)/12)*CHOOSE(U$7,'2. Protocols'!$K16,'2. Protocols'!$L16,'2. Protocols'!$M16)+'3. ARV Substitutions'!Y42,0)</f>
        <v>#VALUE!</v>
      </c>
      <c r="V17" s="135" t="e">
        <f>MAX(U17*(1+'1. General Inputs'!$AW$23+HLOOKUP(V$7,'1. General Inputs'!$AW$17:$AY$19,ROWS('1. General Inputs'!$AU$17:$AU$19),0))+(CHOOSE(V$7,'1. General Inputs'!$J$15,'1. General Inputs'!$L$15,'1. General Inputs'!$N$15)/12)*CHOOSE(V$7,'2. Protocols'!$K16,'2. Protocols'!$L16,'2. Protocols'!$M16)+'3. ARV Substitutions'!Z42,0)</f>
        <v>#VALUE!</v>
      </c>
      <c r="W17" s="135" t="e">
        <f>MAX(V17*(1+'1. General Inputs'!$AW$23+HLOOKUP(W$7,'1. General Inputs'!$AW$17:$AY$19,ROWS('1. General Inputs'!$AU$17:$AU$19),0))+(CHOOSE(W$7,'1. General Inputs'!$J$15,'1. General Inputs'!$L$15,'1. General Inputs'!$N$15)/12)*CHOOSE(W$7,'2. Protocols'!$K16,'2. Protocols'!$L16,'2. Protocols'!$M16)+'3. ARV Substitutions'!AA42,0)</f>
        <v>#VALUE!</v>
      </c>
      <c r="X17" s="135" t="e">
        <f>MAX(W17*(1+'1. General Inputs'!$AW$23+HLOOKUP(X$7,'1. General Inputs'!$AW$17:$AY$19,ROWS('1. General Inputs'!$AU$17:$AU$19),0))+(CHOOSE(X$7,'1. General Inputs'!$J$15,'1. General Inputs'!$L$15,'1. General Inputs'!$N$15)/12)*CHOOSE(X$7,'2. Protocols'!$K16,'2. Protocols'!$L16,'2. Protocols'!$M16)+'3. ARV Substitutions'!AB42,0)</f>
        <v>#VALUE!</v>
      </c>
      <c r="Y17" s="135" t="e">
        <f>MAX(X17*(1+'1. General Inputs'!$AW$23+HLOOKUP(Y$7,'1. General Inputs'!$AW$17:$AY$19,ROWS('1. General Inputs'!$AU$17:$AU$19),0))+(CHOOSE(Y$7,'1. General Inputs'!$J$15,'1. General Inputs'!$L$15,'1. General Inputs'!$N$15)/12)*CHOOSE(Y$7,'2. Protocols'!$K16,'2. Protocols'!$L16,'2. Protocols'!$M16)+'3. ARV Substitutions'!AC42,0)</f>
        <v>#VALUE!</v>
      </c>
      <c r="Z17" s="135" t="e">
        <f>MAX(Y17*(1+'1. General Inputs'!$AW$23+HLOOKUP(Z$7,'1. General Inputs'!$AW$17:$AY$19,ROWS('1. General Inputs'!$AU$17:$AU$19),0))+(CHOOSE(Z$7,'1. General Inputs'!$J$15,'1. General Inputs'!$L$15,'1. General Inputs'!$N$15)/12)*CHOOSE(Z$7,'2. Protocols'!$K16,'2. Protocols'!$L16,'2. Protocols'!$M16)+'3. ARV Substitutions'!AD42,0)</f>
        <v>#VALUE!</v>
      </c>
      <c r="AA17" s="135" t="e">
        <f>MAX(Z17*(1+'1. General Inputs'!$AW$23+HLOOKUP(AA$7,'1. General Inputs'!$AW$17:$AY$19,ROWS('1. General Inputs'!$AU$17:$AU$19),0))+(CHOOSE(AA$7,'1. General Inputs'!$J$15,'1. General Inputs'!$L$15,'1. General Inputs'!$N$15)/12)*CHOOSE(AA$7,'2. Protocols'!$K16,'2. Protocols'!$L16,'2. Protocols'!$M16)+'3. ARV Substitutions'!AE42,0)</f>
        <v>#VALUE!</v>
      </c>
      <c r="AB17" s="135" t="e">
        <f>MAX(AA17*(1+'1. General Inputs'!$AW$23+HLOOKUP(AB$7,'1. General Inputs'!$AW$17:$AY$19,ROWS('1. General Inputs'!$AU$17:$AU$19),0))+(CHOOSE(AB$7,'1. General Inputs'!$J$15,'1. General Inputs'!$L$15,'1. General Inputs'!$N$15)/12)*CHOOSE(AB$7,'2. Protocols'!$K16,'2. Protocols'!$L16,'2. Protocols'!$M16)+'3. ARV Substitutions'!AF42,0)</f>
        <v>#VALUE!</v>
      </c>
      <c r="AC17" s="135" t="e">
        <f>MAX(AB17*(1+'1. General Inputs'!$AW$23+HLOOKUP(AC$7,'1. General Inputs'!$AW$17:$AY$19,ROWS('1. General Inputs'!$AU$17:$AU$19),0))+(CHOOSE(AC$7,'1. General Inputs'!$J$15,'1. General Inputs'!$L$15,'1. General Inputs'!$N$15)/12)*CHOOSE(AC$7,'2. Protocols'!$K16,'2. Protocols'!$L16,'2. Protocols'!$M16)+'3. ARV Substitutions'!AG42,0)</f>
        <v>#VALUE!</v>
      </c>
      <c r="AD17" s="135" t="e">
        <f>MAX(AC17*(1+'1. General Inputs'!$AW$23+HLOOKUP(AD$7,'1. General Inputs'!$AW$17:$AY$19,ROWS('1. General Inputs'!$AU$17:$AU$19),0))+(CHOOSE(AD$7,'1. General Inputs'!$J$15,'1. General Inputs'!$L$15,'1. General Inputs'!$N$15)/12)*CHOOSE(AD$7,'2. Protocols'!$K16,'2. Protocols'!$L16,'2. Protocols'!$M16)+'3. ARV Substitutions'!AH42,0)</f>
        <v>#VALUE!</v>
      </c>
      <c r="AE17" s="135" t="e">
        <f>MAX(AD17*(1+'1. General Inputs'!$AW$23+HLOOKUP(AE$7,'1. General Inputs'!$AW$17:$AY$19,ROWS('1. General Inputs'!$AU$17:$AU$19),0))+(CHOOSE(AE$7,'1. General Inputs'!$J$15,'1. General Inputs'!$L$15,'1. General Inputs'!$N$15)/12)*CHOOSE(AE$7,'2. Protocols'!$K16,'2. Protocols'!$L16,'2. Protocols'!$M16)+'3. ARV Substitutions'!AI42,0)</f>
        <v>#VALUE!</v>
      </c>
      <c r="AF17" s="135" t="e">
        <f>MAX(AE17*(1+'1. General Inputs'!$AW$23+HLOOKUP(AF$7,'1. General Inputs'!$AW$17:$AY$19,ROWS('1. General Inputs'!$AU$17:$AU$19),0))+(CHOOSE(AF$7,'1. General Inputs'!$J$15,'1. General Inputs'!$L$15,'1. General Inputs'!$N$15)/12)*CHOOSE(AF$7,'2. Protocols'!$K16,'2. Protocols'!$L16,'2. Protocols'!$M16)+'3. ARV Substitutions'!AJ42,0)</f>
        <v>#VALUE!</v>
      </c>
      <c r="AG17" s="135" t="e">
        <f>MAX(AF17*(1+'1. General Inputs'!$AW$23+HLOOKUP(AG$7,'1. General Inputs'!$AW$17:$AY$19,ROWS('1. General Inputs'!$AU$17:$AU$19),0))+(CHOOSE(AG$7,'1. General Inputs'!$J$15,'1. General Inputs'!$L$15,'1. General Inputs'!$N$15)/12)*CHOOSE(AG$7,'2. Protocols'!$K16,'2. Protocols'!$L16,'2. Protocols'!$M16)+'3. ARV Substitutions'!AK42,0)</f>
        <v>#VALUE!</v>
      </c>
      <c r="AH17" s="135" t="e">
        <f>MAX(AG17*(1+'1. General Inputs'!$AW$23+HLOOKUP(AH$7,'1. General Inputs'!$AW$17:$AY$19,ROWS('1. General Inputs'!$AU$17:$AU$19),0))+(CHOOSE(AH$7,'1. General Inputs'!$J$15,'1. General Inputs'!$L$15,'1. General Inputs'!$N$15)/12)*CHOOSE(AH$7,'2. Protocols'!$K16,'2. Protocols'!$L16,'2. Protocols'!$M16)+'3. ARV Substitutions'!AL42,0)</f>
        <v>#VALUE!</v>
      </c>
      <c r="AI17" s="135" t="e">
        <f>MAX(AH17*(1+'1. General Inputs'!$AW$23+HLOOKUP(AI$7,'1. General Inputs'!$AW$17:$AY$19,ROWS('1. General Inputs'!$AU$17:$AU$19),0))+(CHOOSE(AI$7,'1. General Inputs'!$J$15,'1. General Inputs'!$L$15,'1. General Inputs'!$N$15)/12)*CHOOSE(AI$7,'2. Protocols'!$K16,'2. Protocols'!$L16,'2. Protocols'!$M16)+'3. ARV Substitutions'!AM42,0)</f>
        <v>#VALUE!</v>
      </c>
      <c r="AJ17" s="135" t="e">
        <f>MAX(AI17*(1+'1. General Inputs'!$AW$23+HLOOKUP(AJ$7,'1. General Inputs'!$AW$17:$AY$19,ROWS('1. General Inputs'!$AU$17:$AU$19),0))+(CHOOSE(AJ$7,'1. General Inputs'!$J$15,'1. General Inputs'!$L$15,'1. General Inputs'!$N$15)/12)*CHOOSE(AJ$7,'2. Protocols'!$K16,'2. Protocols'!$L16,'2. Protocols'!$M16)+'3. ARV Substitutions'!AN42,0)</f>
        <v>#VALUE!</v>
      </c>
      <c r="AK17" s="135" t="e">
        <f>MAX(AJ17*(1+'1. General Inputs'!$AW$23+HLOOKUP(AK$7,'1. General Inputs'!$AW$17:$AY$19,ROWS('1. General Inputs'!$AU$17:$AU$19),0))+(CHOOSE(AK$7,'1. General Inputs'!$J$15,'1. General Inputs'!$L$15,'1. General Inputs'!$N$15)/12)*CHOOSE(AK$7,'2. Protocols'!$K16,'2. Protocols'!$L16,'2. Protocols'!$M16)+'3. ARV Substitutions'!AO42,0)</f>
        <v>#VALUE!</v>
      </c>
      <c r="AL17" s="135" t="e">
        <f>MAX(AK17*(1+'1. General Inputs'!$AW$23+HLOOKUP(AL$7,'1. General Inputs'!$AW$17:$AY$19,ROWS('1. General Inputs'!$AU$17:$AU$19),0))+(CHOOSE(AL$7,'1. General Inputs'!$J$15,'1. General Inputs'!$L$15,'1. General Inputs'!$N$15)/12)*CHOOSE(AL$7,'2. Protocols'!$K16,'2. Protocols'!$L16,'2. Protocols'!$M16)+'3. ARV Substitutions'!AP42,0)</f>
        <v>#VALUE!</v>
      </c>
      <c r="AM17" s="135" t="e">
        <f>MAX(AL17*(1+'1. General Inputs'!$AW$23+HLOOKUP(AM$7,'1. General Inputs'!$AW$17:$AY$19,ROWS('1. General Inputs'!$AU$17:$AU$19),0))+(CHOOSE(AM$7,'1. General Inputs'!$J$15,'1. General Inputs'!$L$15,'1. General Inputs'!$N$15)/12)*CHOOSE(AM$7,'2. Protocols'!$K16,'2. Protocols'!$L16,'2. Protocols'!$M16)+'3. ARV Substitutions'!AQ42,0)</f>
        <v>#VALUE!</v>
      </c>
      <c r="AN17" s="135" t="e">
        <f>MAX(AM17*(1+'1. General Inputs'!$AW$23+HLOOKUP(AN$7,'1. General Inputs'!$AW$17:$AY$19,ROWS('1. General Inputs'!$AU$17:$AU$19),0))+(CHOOSE(AN$7,'1. General Inputs'!$J$15,'1. General Inputs'!$L$15,'1. General Inputs'!$N$15)/12)*CHOOSE(AN$7,'2. Protocols'!$K16,'2. Protocols'!$L16,'2. Protocols'!$M16)+'3. ARV Substitutions'!AR42,0)</f>
        <v>#VALUE!</v>
      </c>
      <c r="AO17" s="135" t="e">
        <f>MAX(AN17*(1+'1. General Inputs'!$AW$23+HLOOKUP(AO$7,'1. General Inputs'!$AW$17:$AY$19,ROWS('1. General Inputs'!$AU$17:$AU$19),0))+(CHOOSE(AO$7,'1. General Inputs'!$J$15,'1. General Inputs'!$L$15,'1. General Inputs'!$N$15)/12)*CHOOSE(AO$7,'2. Protocols'!$K16,'2. Protocols'!$L16,'2. Protocols'!$M16)+'3. ARV Substitutions'!AS42,0)</f>
        <v>#VALUE!</v>
      </c>
      <c r="AP17" s="135" t="e">
        <f>MAX(AO17*(1+'1. General Inputs'!$AW$23+HLOOKUP(AP$7,'1. General Inputs'!$AW$17:$AY$19,ROWS('1. General Inputs'!$AU$17:$AU$19),0))+(CHOOSE(AP$7,'1. General Inputs'!$J$15,'1. General Inputs'!$L$15,'1. General Inputs'!$N$15)/12)*CHOOSE(AP$7,'2. Protocols'!$K16,'2. Protocols'!$L16,'2. Protocols'!$M16)+'3. ARV Substitutions'!AT42,0)</f>
        <v>#VALUE!</v>
      </c>
      <c r="AQ17" s="135" t="e">
        <f>MAX(AP17*(1+'1. General Inputs'!$AW$23+HLOOKUP(AQ$7,'1. General Inputs'!$AW$17:$AY$19,ROWS('1. General Inputs'!$AU$17:$AU$19),0))+(CHOOSE(AQ$7,'1. General Inputs'!$J$15,'1. General Inputs'!$L$15,'1. General Inputs'!$N$15)/12)*CHOOSE(AQ$7,'2. Protocols'!$K16,'2. Protocols'!$L16,'2. Protocols'!$M16)+'3. ARV Substitutions'!AU42,0)</f>
        <v>#VALUE!</v>
      </c>
      <c r="CA17" s="105" t="e">
        <f t="shared" si="20"/>
        <v>#VALUE!</v>
      </c>
      <c r="CB17" s="105" t="e">
        <f t="shared" si="21"/>
        <v>#VALUE!</v>
      </c>
      <c r="CC17" s="105" t="e">
        <f t="shared" si="22"/>
        <v>#VALUE!</v>
      </c>
      <c r="CD17" s="105" t="e">
        <f t="shared" si="23"/>
        <v>#VALUE!</v>
      </c>
      <c r="CE17" s="105" t="e">
        <f t="shared" si="24"/>
        <v>#VALUE!</v>
      </c>
      <c r="CF17" s="105" t="e">
        <f t="shared" si="25"/>
        <v>#VALUE!</v>
      </c>
      <c r="CG17" s="105" t="e">
        <f t="shared" si="26"/>
        <v>#VALUE!</v>
      </c>
      <c r="CH17" s="105" t="e">
        <f t="shared" si="27"/>
        <v>#VALUE!</v>
      </c>
      <c r="CI17" s="105" t="e">
        <f t="shared" si="28"/>
        <v>#VALUE!</v>
      </c>
      <c r="CJ17" s="105" t="e">
        <f t="shared" si="29"/>
        <v>#VALUE!</v>
      </c>
      <c r="CK17" s="105" t="e">
        <f t="shared" si="30"/>
        <v>#VALUE!</v>
      </c>
      <c r="CL17" s="105" t="e">
        <f t="shared" si="31"/>
        <v>#VALUE!</v>
      </c>
      <c r="CM17" s="105" t="e">
        <f t="shared" si="32"/>
        <v>#VALUE!</v>
      </c>
      <c r="CN17" s="105" t="e">
        <f t="shared" si="33"/>
        <v>#VALUE!</v>
      </c>
      <c r="CO17" s="105" t="e">
        <f t="shared" si="34"/>
        <v>#VALUE!</v>
      </c>
      <c r="CP17" s="105" t="e">
        <f t="shared" si="35"/>
        <v>#VALUE!</v>
      </c>
      <c r="CQ17" s="105" t="e">
        <f t="shared" si="36"/>
        <v>#VALUE!</v>
      </c>
      <c r="CR17" s="105" t="e">
        <f t="shared" si="37"/>
        <v>#VALUE!</v>
      </c>
      <c r="CS17" s="105" t="e">
        <f t="shared" si="38"/>
        <v>#VALUE!</v>
      </c>
      <c r="CT17" s="105" t="e">
        <f t="shared" si="39"/>
        <v>#VALUE!</v>
      </c>
      <c r="CU17" s="105" t="e">
        <f t="shared" si="40"/>
        <v>#VALUE!</v>
      </c>
      <c r="CV17" s="105" t="e">
        <f t="shared" si="41"/>
        <v>#VALUE!</v>
      </c>
      <c r="CW17" s="105" t="e">
        <f t="shared" si="42"/>
        <v>#VALUE!</v>
      </c>
      <c r="CX17" s="105" t="e">
        <f t="shared" si="43"/>
        <v>#VALUE!</v>
      </c>
      <c r="CY17" s="105" t="e">
        <f t="shared" si="44"/>
        <v>#VALUE!</v>
      </c>
      <c r="CZ17" s="105" t="e">
        <f t="shared" si="45"/>
        <v>#VALUE!</v>
      </c>
      <c r="DA17" s="105" t="e">
        <f t="shared" si="46"/>
        <v>#VALUE!</v>
      </c>
      <c r="DB17" s="105" t="e">
        <f t="shared" si="47"/>
        <v>#VALUE!</v>
      </c>
      <c r="DC17" s="105" t="e">
        <f t="shared" si="48"/>
        <v>#VALUE!</v>
      </c>
      <c r="DD17" s="105" t="e">
        <f t="shared" si="49"/>
        <v>#VALUE!</v>
      </c>
      <c r="DE17" s="105" t="e">
        <f t="shared" si="50"/>
        <v>#VALUE!</v>
      </c>
      <c r="DF17" s="105" t="e">
        <f t="shared" si="51"/>
        <v>#VALUE!</v>
      </c>
      <c r="DG17" s="105" t="e">
        <f t="shared" si="52"/>
        <v>#VALUE!</v>
      </c>
      <c r="DH17" s="105" t="e">
        <f t="shared" si="53"/>
        <v>#VALUE!</v>
      </c>
      <c r="DI17" s="105" t="e">
        <f t="shared" si="54"/>
        <v>#VALUE!</v>
      </c>
      <c r="DJ17" s="105" t="e">
        <f t="shared" si="55"/>
        <v>#VALUE!</v>
      </c>
      <c r="DL17" s="39" t="str">
        <f>CONCATENATE('2. Protocols'!C16, '2. Protocols'!D16, '2. Protocols'!E16)</f>
        <v>+</v>
      </c>
      <c r="DM17" s="39" t="str">
        <f>CONCATENATE('2. Protocols'!C16, '2. Protocols'!D16, '2. Protocols'!E16, '2. Protocols'!F16, '2. Protocols'!G16,)</f>
        <v>++</v>
      </c>
      <c r="DO17" s="45">
        <f>IF(AND(OR(ISBLANK(DO$9),DO$9=0)=FALSE,OR(DO$9='2. Protocols'!$C16,DO$9='2. Protocols'!$E16,DO$9='2. Protocols'!$G16)),1,0)*'4. Formulations'!$I16</f>
        <v>0</v>
      </c>
      <c r="DP17" s="45">
        <f>IF(AND(OR(ISBLANK(DP$9),DP$9=0)=FALSE,OR(DP$9='2. Protocols'!$C16,DP$9='2. Protocols'!$E16,DP$9='2. Protocols'!$G16)),1,0)*'4. Formulations'!$I16</f>
        <v>0</v>
      </c>
      <c r="DQ17" s="45">
        <f>IF(AND(OR(ISBLANK(DQ$9),DQ$9=0)=FALSE,OR(DQ$9='2. Protocols'!$C16,DQ$9='2. Protocols'!$E16,DQ$9='2. Protocols'!$G16)),1,0)*'4. Formulations'!$I16</f>
        <v>0</v>
      </c>
      <c r="DR17" s="45">
        <f>IF(AND(OR(ISBLANK(DR$9),DR$9=0)=FALSE,OR(DR$9='2. Protocols'!$C16,DR$9='2. Protocols'!$E16,DR$9='2. Protocols'!$G16)),1,0)*'4. Formulations'!$I16</f>
        <v>0</v>
      </c>
      <c r="DS17" s="45">
        <f>IF(AND(OR(ISBLANK(DS$9),DS$9=0)=FALSE,OR(DS$9='2. Protocols'!$C16,DS$9='2. Protocols'!$E16,DS$9='2. Protocols'!$G16)),1,0)*'4. Formulations'!$I16</f>
        <v>0</v>
      </c>
      <c r="DT17" s="45">
        <f>IF(AND(OR(ISBLANK(DT$9),DT$9=0)=FALSE,OR(DT$9='2. Protocols'!$C16,DT$9='2. Protocols'!$E16,DT$9='2. Protocols'!$G16)),1,0)*'4. Formulations'!$I16</f>
        <v>0</v>
      </c>
      <c r="DU17" s="45">
        <f>IF(AND(OR(ISBLANK(DU$9),DU$9=0)=FALSE,OR(DU$9='2. Protocols'!$C16,DU$9='2. Protocols'!$E16,DU$9='2. Protocols'!$G16)),1,0)*'4. Formulations'!$I16</f>
        <v>0</v>
      </c>
      <c r="DV17" s="45">
        <f>IF(AND(OR(ISBLANK(DV$9),DV$9=0)=FALSE,OR(DV$9='2. Protocols'!$C16,DV$9='2. Protocols'!$E16,DV$9='2. Protocols'!$G16)),1,0)*'4. Formulations'!$I16</f>
        <v>0</v>
      </c>
      <c r="DW17" s="45">
        <f>IF(AND(OR(ISBLANK(DW$9),DW$9=0)=FALSE,OR(DW$9='2. Protocols'!$C16,DW$9='2. Protocols'!$E16,DW$9='2. Protocols'!$G16)),1,0)*'4. Formulations'!$I16</f>
        <v>0</v>
      </c>
      <c r="DX17" s="45">
        <f>IF(AND(OR(ISBLANK(DX$9),DX$9=0)=FALSE,OR(DX$9='2. Protocols'!$C16,DX$9='2. Protocols'!$E16,DX$9='2. Protocols'!$G16)),1,0)*'4. Formulations'!$I16</f>
        <v>0</v>
      </c>
      <c r="DY17" s="45">
        <f>IF(AND(OR(ISBLANK(DY$9),DY$9=0)=FALSE,OR(DY$9='2. Protocols'!$C16,DY$9='2. Protocols'!$E16,DY$9='2. Protocols'!$G16)),1,0)*'4. Formulations'!$I16</f>
        <v>0</v>
      </c>
      <c r="DZ17" s="45">
        <f>IF(AND(OR(ISBLANK(DZ$9),DZ$9=0)=FALSE,OR(DZ$9='2. Protocols'!$C16,DZ$9='2. Protocols'!$E16,DZ$9='2. Protocols'!$G16)),1,0)*'4. Formulations'!$I16</f>
        <v>0</v>
      </c>
      <c r="EA17" s="45">
        <f>IF(AND(OR(ISBLANK(EA$9),EA$9=0)=FALSE,OR(EA$9='2. Protocols'!$C16,EA$9='2. Protocols'!$E16,EA$9='2. Protocols'!$G16)),1,0)*'4. Formulations'!$I16</f>
        <v>0</v>
      </c>
      <c r="EB17" s="45">
        <f>IF(AND(OR(ISBLANK(EB$9),EB$9=0)=FALSE,OR(EB$9='2. Protocols'!$C16,EB$9='2. Protocols'!$E16,EB$9='2. Protocols'!$G16)),1,0)*'4. Formulations'!$I16</f>
        <v>0</v>
      </c>
      <c r="EC17" s="45">
        <f>IF(AND(OR(ISBLANK(EC$9),EC$9=0)=FALSE,OR(EC$9='2. Protocols'!$C16,EC$9='2. Protocols'!$E16,EC$9='2. Protocols'!$G16)),1,0)*'4. Formulations'!$I16</f>
        <v>0</v>
      </c>
      <c r="EE17" s="45">
        <f>IF(AND(OR(ISBLANK(EE$9),EE$9=0)=FALSE,EE$9=$DL17),1,0)*'4. Formulations'!$J16</f>
        <v>0</v>
      </c>
      <c r="EF17" s="45">
        <f>IF(AND(OR(ISBLANK(EF$9),EF$9=0)=FALSE,EF$9=$DL17),1,0)*'4. Formulations'!$J16</f>
        <v>0</v>
      </c>
      <c r="EG17" s="45">
        <f>IF(AND(OR(ISBLANK(EG$9),EG$9=0)=FALSE,EG$9=$DL17),1,0)*'4. Formulations'!$J16</f>
        <v>0</v>
      </c>
      <c r="EH17" s="45">
        <f>IF(AND(OR(ISBLANK(EH$9),EH$9=0)=FALSE,EH$9=$DL17),1,0)*'4. Formulations'!$J16</f>
        <v>0</v>
      </c>
      <c r="EI17" s="45">
        <f>IF(AND(OR(ISBLANK(EI$9),EI$9=0)=FALSE,EI$9=$DL17),1,0)*'4. Formulations'!$J16</f>
        <v>0</v>
      </c>
      <c r="EJ17" s="45">
        <f>IF(AND(OR(ISBLANK(EJ$9),EJ$9=0)=FALSE,EJ$9=$DL17),1,0)*'4. Formulations'!$J16</f>
        <v>0</v>
      </c>
      <c r="EK17" s="45">
        <f>IF(AND(OR(ISBLANK(EK$9),EK$9=0)=FALSE,EK$9=$DL17),1,0)*'4. Formulations'!$J16</f>
        <v>0</v>
      </c>
      <c r="EL17" s="45">
        <f>IF(AND(OR(ISBLANK(EL$9),EL$9=0)=FALSE,EL$9=$DL17),1,0)*'4. Formulations'!$J16</f>
        <v>0</v>
      </c>
      <c r="EM17" s="45">
        <f>IF(AND(OR(ISBLANK(EM$9),EM$9=0)=FALSE,EM$9=$DL17),1,0)*'4. Formulations'!$J16</f>
        <v>0</v>
      </c>
      <c r="EN17" s="45">
        <f>IF(AND(OR(ISBLANK(EN$9),EN$9=0)=FALSE,EN$9=$DL17),1,0)*'4. Formulations'!$J16</f>
        <v>0</v>
      </c>
      <c r="EO17" s="45">
        <f>IF(AND(OR(ISBLANK(EO$9),EO$9=0)=FALSE,EO$9=$DL17),1,0)*'4. Formulations'!$J16</f>
        <v>0</v>
      </c>
      <c r="EP17" s="45">
        <f>IF(AND(OR(ISBLANK(EP$9),EP$9=0)=FALSE,EP$9=$DL17),1,0)*'4. Formulations'!$J16</f>
        <v>0</v>
      </c>
      <c r="EQ17" s="45">
        <f>IF(AND(OR(ISBLANK(EQ$9),EQ$9=0)=FALSE,EQ$9=$DL17),1,0)*'4. Formulations'!$J16</f>
        <v>0</v>
      </c>
      <c r="ER17" s="45">
        <f>IF(AND(OR(ISBLANK(ER$9),ER$9=0)=FALSE,ER$9=$DL17),1,0)*'4. Formulations'!$J16</f>
        <v>0</v>
      </c>
      <c r="ES17" s="45">
        <f>IF(AND(OR(ISBLANK(ES$9),ES$9=0)=FALSE,ES$9=$DL17),1,0)*'4. Formulations'!$J16</f>
        <v>0</v>
      </c>
      <c r="EU17" s="45">
        <f>IF(AND(OR(ISBLANK(EU$9),EU$9=0)=FALSE,SUM($EE17:$ES17)&gt;0,EU$9='2. Protocols'!$G16),1,0)*'4. Formulations'!$J16</f>
        <v>0</v>
      </c>
      <c r="EV17" s="45">
        <f>IF(AND(OR(ISBLANK(EV$9),EV$9=0)=FALSE,SUM($EE17:$ES17)&gt;0,EV$9='2. Protocols'!$G16),1,0)*'4. Formulations'!$J16</f>
        <v>0</v>
      </c>
      <c r="EW17" s="45">
        <f>IF(AND(OR(ISBLANK(EW$9),EW$9=0)=FALSE,SUM($EE17:$ES17)&gt;0,EW$9='2. Protocols'!$G16),1,0)*'4. Formulations'!$J16</f>
        <v>0</v>
      </c>
      <c r="EX17" s="45">
        <f>IF(AND(OR(ISBLANK(EX$9),EX$9=0)=FALSE,SUM($EE17:$ES17)&gt;0,EX$9='2. Protocols'!$G16),1,0)*'4. Formulations'!$J16</f>
        <v>0</v>
      </c>
      <c r="EY17" s="45">
        <f>IF(AND(OR(ISBLANK(EY$9),EY$9=0)=FALSE,SUM($EE17:$ES17)&gt;0,EY$9='2. Protocols'!$G16),1,0)*'4. Formulations'!$J16</f>
        <v>0</v>
      </c>
      <c r="EZ17" s="45">
        <f>IF(AND(OR(ISBLANK(EZ$9),EZ$9=0)=FALSE,SUM($EE17:$ES17)&gt;0,EZ$9='2. Protocols'!$G16),1,0)*'4. Formulations'!$J16</f>
        <v>0</v>
      </c>
      <c r="FA17" s="45">
        <f>IF(AND(OR(ISBLANK(FA$9),FA$9=0)=FALSE,SUM($EE17:$ES17)&gt;0,FA$9='2. Protocols'!$G16),1,0)*'4. Formulations'!$J16</f>
        <v>0</v>
      </c>
      <c r="FB17" s="45">
        <f>IF(AND(OR(ISBLANK(FB$9),FB$9=0)=FALSE,SUM($EE17:$ES17)&gt;0,FB$9='2. Protocols'!$G16),1,0)*'4. Formulations'!$J16</f>
        <v>0</v>
      </c>
      <c r="FC17" s="45">
        <f>IF(AND(OR(ISBLANK(FC$9),FC$9=0)=FALSE,SUM($EE17:$ES17)&gt;0,FC$9='2. Protocols'!$G16),1,0)*'4. Formulations'!$J16</f>
        <v>0</v>
      </c>
      <c r="FD17" s="45">
        <f>IF(AND(OR(ISBLANK(FD$9),FD$9=0)=FALSE,SUM($EE17:$ES17)&gt;0,FD$9='2. Protocols'!$G16),1,0)*'4. Formulations'!$J16</f>
        <v>0</v>
      </c>
      <c r="FE17" s="45">
        <f>IF(AND(OR(ISBLANK(FE$9),FE$9=0)=FALSE,SUM($EE17:$ES17)&gt;0,FE$9='2. Protocols'!$G16),1,0)*'4. Formulations'!$J16</f>
        <v>0</v>
      </c>
      <c r="FF17" s="45">
        <f>IF(AND(OR(ISBLANK(FF$9),FF$9=0)=FALSE,SUM($EE17:$ES17)&gt;0,FF$9='2. Protocols'!$G16),1,0)*'4. Formulations'!$J16</f>
        <v>0</v>
      </c>
      <c r="FG17" s="45">
        <f>IF(AND(OR(ISBLANK(FG$9),FG$9=0)=FALSE,SUM($EE17:$ES17)&gt;0,FG$9='2. Protocols'!$G16),1,0)*'4. Formulations'!$J16</f>
        <v>0</v>
      </c>
      <c r="FH17" s="45">
        <f>IF(AND(OR(ISBLANK(FH$9),FH$9=0)=FALSE,SUM($EE17:$ES17)&gt;0,FH$9='2. Protocols'!$G16),1,0)*'4. Formulations'!$J16</f>
        <v>0</v>
      </c>
      <c r="FI17" s="45">
        <f>IF(AND(OR(ISBLANK(FI$9),FI$9=0)=FALSE,SUM($EE17:$ES17)&gt;0,FI$9='2. Protocols'!$G16),1,0)*'4. Formulations'!$J16</f>
        <v>0</v>
      </c>
      <c r="FK17" s="45">
        <f>IF(AND(OR(ISBLANK(EU$9),EU$9=0)=FALSE,FK$9=$DM17),1,0)*'4. Formulations'!$K16</f>
        <v>0</v>
      </c>
      <c r="FL17" s="45">
        <f>IF(AND(OR(ISBLANK(EV$9),EV$9=0)=FALSE,FL$9=$DM17),1,0)*'4. Formulations'!$K16</f>
        <v>0</v>
      </c>
      <c r="FM17" s="45">
        <f>IF(AND(OR(ISBLANK(EW$9),EW$9=0)=FALSE,FM$9=$DM17),1,0)*'4. Formulations'!$K16</f>
        <v>0</v>
      </c>
      <c r="FN17" s="45">
        <f>IF(AND(OR(ISBLANK(EX$9),EX$9=0)=FALSE,FN$9=$DM17),1,0)*'4. Formulations'!$K16</f>
        <v>0</v>
      </c>
      <c r="FO17" s="45">
        <f>IF(AND(OR(ISBLANK(EY$9),EY$9=0)=FALSE,FO$9=$DM17),1,0)*'4. Formulations'!$K16</f>
        <v>0</v>
      </c>
      <c r="FP17" s="45">
        <f>IF(AND(OR(ISBLANK(EZ$9),EZ$9=0)=FALSE,FP$9=$DM17),1,0)*'4. Formulations'!$K16</f>
        <v>0</v>
      </c>
      <c r="FQ17" s="45">
        <f>IF(AND(OR(ISBLANK(FA$9),FA$9=0)=FALSE,FQ$9=$DM17),1,0)*'4. Formulations'!$K16</f>
        <v>0</v>
      </c>
      <c r="FR17" s="45">
        <f>IF(AND(OR(ISBLANK(FB$9),FB$9=0)=FALSE,FR$9=$DM17),1,0)*'4. Formulations'!$K16</f>
        <v>0</v>
      </c>
      <c r="FS17" s="45">
        <f>IF(AND(OR(ISBLANK(FC$9),FC$9=0)=FALSE,FS$9=$DM17),1,0)*'4. Formulations'!$K16</f>
        <v>0</v>
      </c>
      <c r="FT17" s="45">
        <f>IF(AND(OR(ISBLANK(FD$9),FD$9=0)=FALSE,FT$9=$DM17),1,0)*'4. Formulations'!$K16</f>
        <v>0</v>
      </c>
      <c r="FU17" s="45">
        <f>IF(AND(OR(ISBLANK(FE$9),FE$9=0)=FALSE,FU$9=$DM17),1,0)*'4. Formulations'!$K16</f>
        <v>0</v>
      </c>
      <c r="FV17" s="45">
        <f>IF(AND(OR(ISBLANK(FF$9),FF$9=0)=FALSE,FV$9=$DM17),1,0)*'4. Formulations'!$K16</f>
        <v>0</v>
      </c>
      <c r="FW17" s="45">
        <f>IF(AND(OR(ISBLANK(FG$9),FG$9=0)=FALSE,FW$9=$DM17),1,0)*'4. Formulations'!$K16</f>
        <v>0</v>
      </c>
      <c r="FX17" s="45">
        <f>IF(AND(OR(ISBLANK(FH$9),FH$9=0)=FALSE,FX$9=$DM17),1,0)*'4. Formulations'!$K16</f>
        <v>0</v>
      </c>
      <c r="FY17" s="45">
        <f>IF(AND(OR(ISBLANK(FI$9),FI$9=0)=FALSE,FY$9=$DM17),1,0)*'4. Formulations'!$K16</f>
        <v>0</v>
      </c>
      <c r="GA17" s="45">
        <f>IF(AND(OR(ISBLANK(GA$9),GA$9=0)=FALSE,OR(GA$9='2. Protocols'!$C16,GA$9='2. Protocols'!$E16,GA$9='2. Protocols'!$G16)),1,0)*'4. Formulations'!$L16</f>
        <v>0</v>
      </c>
      <c r="GB17" s="45">
        <f>IF(AND(OR(ISBLANK(GB$9),GB$9=0)=FALSE,OR(GB$9='2. Protocols'!$C16,GB$9='2. Protocols'!$E16,GB$9='2. Protocols'!$G16)),1,0)*'4. Formulations'!$L16</f>
        <v>0</v>
      </c>
      <c r="GC17" s="45">
        <f>IF(AND(OR(ISBLANK(GC$9),GC$9=0)=FALSE,OR(GC$9='2. Protocols'!$C16,GC$9='2. Protocols'!$E16,GC$9='2. Protocols'!$G16)),1,0)*'4. Formulations'!$L16</f>
        <v>0</v>
      </c>
      <c r="GD17" s="45">
        <f>IF(AND(OR(ISBLANK(GD$9),GD$9=0)=FALSE,OR(GD$9='2. Protocols'!$C16,GD$9='2. Protocols'!$E16,GD$9='2. Protocols'!$G16)),1,0)*'4. Formulations'!$L16</f>
        <v>0</v>
      </c>
      <c r="GE17" s="45">
        <f>IF(AND(OR(ISBLANK(GE$9),GE$9=0)=FALSE,OR(GE$9='2. Protocols'!$C16,GE$9='2. Protocols'!$E16,GE$9='2. Protocols'!$G16)),1,0)*'4. Formulations'!$L16</f>
        <v>0</v>
      </c>
      <c r="GF17" s="45">
        <f>IF(AND(OR(ISBLANK(GF$9),GF$9=0)=FALSE,OR(GF$9='2. Protocols'!$C16,GF$9='2. Protocols'!$E16,GF$9='2. Protocols'!$G16)),1,0)*'4. Formulations'!$L16</f>
        <v>0</v>
      </c>
      <c r="GG17" s="45">
        <f>IF(AND(OR(ISBLANK(GG$9),GG$9=0)=FALSE,OR(GG$9='2. Protocols'!$C16,GG$9='2. Protocols'!$E16,GG$9='2. Protocols'!$G16)),1,0)*'4. Formulations'!$L16</f>
        <v>0</v>
      </c>
      <c r="GH17" s="45">
        <f>IF(AND(OR(ISBLANK(GH$9),GH$9=0)=FALSE,OR(GH$9='2. Protocols'!$C16,GH$9='2. Protocols'!$E16,GH$9='2. Protocols'!$G16)),1,0)*'4. Formulations'!$L16</f>
        <v>0</v>
      </c>
      <c r="GI17" s="45">
        <f>IF(AND(OR(ISBLANK(GI$9),GI$9=0)=FALSE,OR(GI$9='2. Protocols'!$C16,GI$9='2. Protocols'!$E16,GI$9='2. Protocols'!$G16)),1,0)*'4. Formulations'!$L16</f>
        <v>0</v>
      </c>
      <c r="GJ17" s="45">
        <f>IF(AND(OR(ISBLANK(GJ$9),GJ$9=0)=FALSE,OR(GJ$9='2. Protocols'!$C16,GJ$9='2. Protocols'!$E16,GJ$9='2. Protocols'!$G16)),1,0)*'4. Formulations'!$L16</f>
        <v>0</v>
      </c>
      <c r="GK17" s="45">
        <f>IF(AND(OR(ISBLANK(GK$9),GK$9=0)=FALSE,OR(GK$9='2. Protocols'!$C16,GK$9='2. Protocols'!$E16,GK$9='2. Protocols'!$G16)),1,0)*'4. Formulations'!$L16</f>
        <v>0</v>
      </c>
      <c r="GL17" s="45">
        <f>IF(AND(OR(ISBLANK(GL$9),GL$9=0)=FALSE,OR(GL$9='2. Protocols'!$C16,GL$9='2. Protocols'!$E16,GL$9='2. Protocols'!$G16)),1,0)*'4. Formulations'!$L16</f>
        <v>0</v>
      </c>
      <c r="GM17" s="45">
        <f>IF(AND(OR(ISBLANK(GM$9),GM$9=0)=FALSE,OR(GM$9='2. Protocols'!$C16,GM$9='2. Protocols'!$E16,GM$9='2. Protocols'!$G16)),1,0)*'4. Formulations'!$L16</f>
        <v>0</v>
      </c>
      <c r="GN17" s="45">
        <f>IF(AND(OR(ISBLANK(GN$9),GN$9=0)=FALSE,OR(GN$9='2. Protocols'!$C16,GN$9='2. Protocols'!$E16,GN$9='2. Protocols'!$G16)),1,0)*'4. Formulations'!$L16</f>
        <v>0</v>
      </c>
      <c r="GO17" s="45">
        <f>IF(AND(OR(ISBLANK(GO$9),GO$9=0)=FALSE,OR(GO$9='2. Protocols'!$C16,GO$9='2. Protocols'!$E16,GO$9='2. Protocols'!$G16)),1,0)*'4. Formulations'!$L16</f>
        <v>0</v>
      </c>
      <c r="GQ17" s="45">
        <f>IF(AND(OR(ISBLANK(GQ$9),GQ$9=0)=FALSE,GQ$9=$DL17),1,0)*'4. Formulations'!$M16</f>
        <v>0</v>
      </c>
      <c r="GR17" s="45">
        <f>IF(AND(OR(ISBLANK(GR$9),GR$9=0)=FALSE,GR$9=$DL17),1,0)*'4. Formulations'!$M16</f>
        <v>0</v>
      </c>
      <c r="GS17" s="45">
        <f>IF(AND(OR(ISBLANK(GS$9),GS$9=0)=FALSE,GS$9=$DL17),1,0)*'4. Formulations'!$M16</f>
        <v>0</v>
      </c>
      <c r="GT17" s="45">
        <f>IF(AND(OR(ISBLANK(GT$9),GT$9=0)=FALSE,GT$9=$DL17),1,0)*'4. Formulations'!$M16</f>
        <v>0</v>
      </c>
      <c r="GU17" s="45">
        <f>IF(AND(OR(ISBLANK(GU$9),GU$9=0)=FALSE,GU$9=$DL17),1,0)*'4. Formulations'!$M16</f>
        <v>0</v>
      </c>
      <c r="GV17" s="45">
        <f>IF(AND(OR(ISBLANK(GV$9),GV$9=0)=FALSE,GV$9=$DL17),1,0)*'4. Formulations'!$M16</f>
        <v>0</v>
      </c>
      <c r="GW17" s="45">
        <f>IF(AND(OR(ISBLANK(GW$9),GW$9=0)=FALSE,GW$9=$DL17),1,0)*'4. Formulations'!$M16</f>
        <v>0</v>
      </c>
      <c r="GX17" s="45">
        <f>IF(AND(OR(ISBLANK(GX$9),GX$9=0)=FALSE,GX$9=$DL17),1,0)*'4. Formulations'!$M16</f>
        <v>0</v>
      </c>
      <c r="GY17" s="45">
        <f>IF(AND(OR(ISBLANK(GY$9),GY$9=0)=FALSE,GY$9=$DL17),1,0)*'4. Formulations'!$M16</f>
        <v>0</v>
      </c>
      <c r="GZ17" s="45">
        <f>IF(AND(OR(ISBLANK(GZ$9),GZ$9=0)=FALSE,GZ$9=$DL17),1,0)*'4. Formulations'!$M16</f>
        <v>0</v>
      </c>
      <c r="HA17" s="45">
        <f>IF(AND(OR(ISBLANK(HA$9),HA$9=0)=FALSE,HA$9=$DL17),1,0)*'4. Formulations'!$M16</f>
        <v>0</v>
      </c>
      <c r="HB17" s="45">
        <f>IF(AND(OR(ISBLANK(HB$9),HB$9=0)=FALSE,HB$9=$DL17),1,0)*'4. Formulations'!$M16</f>
        <v>0</v>
      </c>
      <c r="HC17" s="45">
        <f>IF(AND(OR(ISBLANK(HC$9),HC$9=0)=FALSE,HC$9=$DL17),1,0)*'4. Formulations'!$M16</f>
        <v>0</v>
      </c>
      <c r="HD17" s="45">
        <f>IF(AND(OR(ISBLANK(HD$9),HD$9=0)=FALSE,HD$9=$DL17),1,0)*'4. Formulations'!$M16</f>
        <v>0</v>
      </c>
      <c r="HE17" s="45">
        <f>IF(AND(OR(ISBLANK(HE$9),HE$9=0)=FALSE,HE$9=$DL17),1,0)*'4. Formulations'!$M16</f>
        <v>0</v>
      </c>
      <c r="HG17" s="45">
        <f>IF(AND(OR(ISBLANK(HG$9),HG$9=0)=FALSE,SUM($GQ17:$HE17)&gt;0,HG$9='2. Protocols'!$G16),1,0)*'4. Formulations'!$M16</f>
        <v>0</v>
      </c>
      <c r="HH17" s="45">
        <f>IF(AND(OR(ISBLANK(HH$9),HH$9=0)=FALSE,SUM($GQ17:$HE17)&gt;0,HH$9='2. Protocols'!$G16),1,0)*'4. Formulations'!$M16</f>
        <v>0</v>
      </c>
      <c r="HI17" s="45">
        <f>IF(AND(OR(ISBLANK(HI$9),HI$9=0)=FALSE,SUM($GQ17:$HE17)&gt;0,HI$9='2. Protocols'!$G16),1,0)*'4. Formulations'!$M16</f>
        <v>0</v>
      </c>
      <c r="HJ17" s="45">
        <f>IF(AND(OR(ISBLANK(HJ$9),HJ$9=0)=FALSE,SUM($GQ17:$HE17)&gt;0,HJ$9='2. Protocols'!$G16),1,0)*'4. Formulations'!$M16</f>
        <v>0</v>
      </c>
      <c r="HK17" s="45">
        <f>IF(AND(OR(ISBLANK(HK$9),HK$9=0)=FALSE,SUM($GQ17:$HE17)&gt;0,HK$9='2. Protocols'!$G16),1,0)*'4. Formulations'!$M16</f>
        <v>0</v>
      </c>
      <c r="HL17" s="45">
        <f>IF(AND(OR(ISBLANK(HL$9),HL$9=0)=FALSE,SUM($GQ17:$HE17)&gt;0,HL$9='2. Protocols'!$G16),1,0)*'4. Formulations'!$M16</f>
        <v>0</v>
      </c>
      <c r="HM17" s="45">
        <f>IF(AND(OR(ISBLANK(HM$9),HM$9=0)=FALSE,SUM($GQ17:$HE17)&gt;0,HM$9='2. Protocols'!$G16),1,0)*'4. Formulations'!$M16</f>
        <v>0</v>
      </c>
      <c r="HN17" s="45">
        <f>IF(AND(OR(ISBLANK(HN$9),HN$9=0)=FALSE,SUM($GQ17:$HE17)&gt;0,HN$9='2. Protocols'!$G16),1,0)*'4. Formulations'!$M16</f>
        <v>0</v>
      </c>
      <c r="HO17" s="45">
        <f>IF(AND(OR(ISBLANK(HO$9),HO$9=0)=FALSE,SUM($GQ17:$HE17)&gt;0,HO$9='2. Protocols'!$G16),1,0)*'4. Formulations'!$M16</f>
        <v>0</v>
      </c>
      <c r="HP17" s="45">
        <f>IF(AND(OR(ISBLANK(HP$9),HP$9=0)=FALSE,SUM($GQ17:$HE17)&gt;0,HP$9='2. Protocols'!$G16),1,0)*'4. Formulations'!$M16</f>
        <v>0</v>
      </c>
      <c r="HQ17" s="45">
        <f>IF(AND(OR(ISBLANK(HQ$9),HQ$9=0)=FALSE,SUM($GQ17:$HE17)&gt;0,HQ$9='2. Protocols'!$G16),1,0)*'4. Formulations'!$M16</f>
        <v>0</v>
      </c>
      <c r="HR17" s="45">
        <f>IF(AND(OR(ISBLANK(HR$9),HR$9=0)=FALSE,SUM($GQ17:$HE17)&gt;0,HR$9='2. Protocols'!$G16),1,0)*'4. Formulations'!$M16</f>
        <v>0</v>
      </c>
      <c r="HS17" s="45">
        <f>IF(AND(OR(ISBLANK(HS$9),HS$9=0)=FALSE,SUM($GQ17:$HE17)&gt;0,HS$9='2. Protocols'!$G16),1,0)*'4. Formulations'!$M16</f>
        <v>0</v>
      </c>
      <c r="HT17" s="45">
        <f>IF(AND(OR(ISBLANK(HT$9),HT$9=0)=FALSE,SUM($GQ17:$HE17)&gt;0,HT$9='2. Protocols'!$G16),1,0)*'4. Formulations'!$M16</f>
        <v>0</v>
      </c>
      <c r="HU17" s="45">
        <f>IF(AND(OR(ISBLANK(HU$9),HU$9=0)=FALSE,SUM($GQ17:$HE17)&gt;0,HU$9='2. Protocols'!$G16),1,0)*'4. Formulations'!$M16</f>
        <v>0</v>
      </c>
      <c r="HW17" s="45">
        <f>IF(AND(OR(ISBLANK(HW$9),HW$9=0)=FALSE,HW$9=$DM17),1,0)*'4. Formulations'!$N16</f>
        <v>0</v>
      </c>
      <c r="HX17" s="45">
        <f>IF(AND(OR(ISBLANK(HX$9),HX$9=0)=FALSE,HX$9=$DM17),1,0)*'4. Formulations'!$N16</f>
        <v>0</v>
      </c>
      <c r="HY17" s="45">
        <f>IF(AND(OR(ISBLANK(HY$9),HY$9=0)=FALSE,HY$9=$DM17),1,0)*'4. Formulations'!$N16</f>
        <v>0</v>
      </c>
      <c r="HZ17" s="45">
        <f>IF(AND(OR(ISBLANK(HZ$9),HZ$9=0)=FALSE,HZ$9=$DM17),1,0)*'4. Formulations'!$N16</f>
        <v>0</v>
      </c>
      <c r="IA17" s="45">
        <f>IF(AND(OR(ISBLANK(IA$9),IA$9=0)=FALSE,IA$9=$DM17),1,0)*'4. Formulations'!$N16</f>
        <v>0</v>
      </c>
      <c r="IB17" s="45">
        <f>IF(AND(OR(ISBLANK(IB$9),IB$9=0)=FALSE,IB$9=$DM17),1,0)*'4. Formulations'!$N16</f>
        <v>0</v>
      </c>
      <c r="IC17" s="45">
        <f>IF(AND(OR(ISBLANK(IC$9),IC$9=0)=FALSE,IC$9=$DM17),1,0)*'4. Formulations'!$N16</f>
        <v>0</v>
      </c>
      <c r="ID17" s="45">
        <f>IF(AND(OR(ISBLANK(ID$9),ID$9=0)=FALSE,ID$9=$DM17),1,0)*'4. Formulations'!$N16</f>
        <v>0</v>
      </c>
      <c r="IE17" s="45">
        <f>IF(AND(OR(ISBLANK(IE$9),IE$9=0)=FALSE,IE$9=$DM17),1,0)*'4. Formulations'!$N16</f>
        <v>0</v>
      </c>
      <c r="IF17" s="45">
        <f>IF(AND(OR(ISBLANK(IF$9),IF$9=0)=FALSE,IF$9=$DM17),1,0)*'4. Formulations'!$N16</f>
        <v>0</v>
      </c>
      <c r="IG17" s="45">
        <f>IF(AND(OR(ISBLANK(IG$9),IG$9=0)=FALSE,IG$9=$DM17),1,0)*'4. Formulations'!$N16</f>
        <v>0</v>
      </c>
      <c r="IH17" s="45">
        <f>IF(AND(OR(ISBLANK(IH$9),IH$9=0)=FALSE,IH$9=$DM17),1,0)*'4. Formulations'!$N16</f>
        <v>0</v>
      </c>
      <c r="II17" s="45">
        <f>IF(AND(OR(ISBLANK(II$9),II$9=0)=FALSE,II$9=$DM17),1,0)*'4. Formulations'!$N16</f>
        <v>0</v>
      </c>
      <c r="IJ17" s="45">
        <f>IF(AND(OR(ISBLANK(IJ$9),IJ$9=0)=FALSE,IJ$9=$DM17),1,0)*'4. Formulations'!$N16</f>
        <v>0</v>
      </c>
      <c r="IK17" s="45">
        <f>IF(AND(OR(ISBLANK(IK$9),IK$9=0)=FALSE,IK$9=$DM17),1,0)*'4. Formulations'!$N16</f>
        <v>0</v>
      </c>
      <c r="IM17" s="45">
        <f>IF(AND(OR(ISBLANK(IM$9),IM$9=0)=FALSE,OR(IM$9='2. Protocols'!$C16,IM$9='2. Protocols'!$E16,IM$9='2. Protocols'!$G16)),1,0)*'4. Formulations'!$O16</f>
        <v>0</v>
      </c>
      <c r="IN17" s="45">
        <f>IF(AND(OR(ISBLANK(IN$9),IN$9=0)=FALSE,OR(IN$9='2. Protocols'!$C16,IN$9='2. Protocols'!$E16,IN$9='2. Protocols'!$G16)),1,0)*'4. Formulations'!$O16</f>
        <v>0</v>
      </c>
      <c r="IO17" s="45">
        <f>IF(AND(OR(ISBLANK(IO$9),IO$9=0)=FALSE,OR(IO$9='2. Protocols'!$C16,IO$9='2. Protocols'!$E16,IO$9='2. Protocols'!$G16)),1,0)*'4. Formulations'!$O16</f>
        <v>0</v>
      </c>
      <c r="IP17" s="45">
        <f>IF(AND(OR(ISBLANK(IP$9),IP$9=0)=FALSE,OR(IP$9='2. Protocols'!$C16,IP$9='2. Protocols'!$E16,IP$9='2. Protocols'!$G16)),1,0)*'4. Formulations'!$O16</f>
        <v>0</v>
      </c>
      <c r="IQ17" s="45">
        <f>IF(AND(OR(ISBLANK(IQ$9),IQ$9=0)=FALSE,OR(IQ$9='2. Protocols'!$C16,IQ$9='2. Protocols'!$E16,IQ$9='2. Protocols'!$G16)),1,0)*'4. Formulations'!$O16</f>
        <v>0</v>
      </c>
      <c r="IR17" s="45">
        <f>IF(AND(OR(ISBLANK(IR$9),IR$9=0)=FALSE,OR(IR$9='2. Protocols'!$C16,IR$9='2. Protocols'!$E16,IR$9='2. Protocols'!$G16)),1,0)*'4. Formulations'!$O16</f>
        <v>0</v>
      </c>
      <c r="IS17" s="45">
        <f>IF(AND(OR(ISBLANK(IS$9),IS$9=0)=FALSE,OR(IS$9='2. Protocols'!$C16,IS$9='2. Protocols'!$E16,IS$9='2. Protocols'!$G16)),1,0)*'4. Formulations'!$O16</f>
        <v>0</v>
      </c>
      <c r="IT17" s="45">
        <f>IF(AND(OR(ISBLANK(IT$9),IT$9=0)=FALSE,OR(IT$9='2. Protocols'!$C16,IT$9='2. Protocols'!$E16,IT$9='2. Protocols'!$G16)),1,0)*'4. Formulations'!$O16</f>
        <v>0</v>
      </c>
      <c r="IU17" s="45">
        <f>IF(AND(OR(ISBLANK(IU$9),IU$9=0)=FALSE,OR(IU$9='2. Protocols'!$C16,IU$9='2. Protocols'!$E16,IU$9='2. Protocols'!$G16)),1,0)*'4. Formulations'!$O16</f>
        <v>0</v>
      </c>
      <c r="IV17" s="45">
        <f>IF(AND(OR(ISBLANK(IV$9),IV$9=0)=FALSE,OR(IV$9='2. Protocols'!$C16,IV$9='2. Protocols'!$E16,IV$9='2. Protocols'!$G16)),1,0)*'4. Formulations'!$O16</f>
        <v>0</v>
      </c>
      <c r="IW17" s="45">
        <f>IF(AND(OR(ISBLANK(IW$9),IW$9=0)=FALSE,OR(IW$9='2. Protocols'!$C16,IW$9='2. Protocols'!$E16,IW$9='2. Protocols'!$G16)),1,0)*'4. Formulations'!$O16</f>
        <v>0</v>
      </c>
      <c r="IX17" s="45">
        <f>IF(AND(OR(ISBLANK(IX$9),IX$9=0)=FALSE,OR(IX$9='2. Protocols'!$C16,IX$9='2. Protocols'!$E16,IX$9='2. Protocols'!$G16)),1,0)*'4. Formulations'!$O16</f>
        <v>0</v>
      </c>
      <c r="IY17" s="45">
        <f>IF(AND(OR(ISBLANK(IY$9),IY$9=0)=FALSE,OR(IY$9='2. Protocols'!$C16,IY$9='2. Protocols'!$E16,IY$9='2. Protocols'!$G16)),1,0)*'4. Formulations'!$O16</f>
        <v>0</v>
      </c>
      <c r="IZ17" s="45">
        <f>IF(AND(OR(ISBLANK(IZ$9),IZ$9=0)=FALSE,OR(IZ$9='2. Protocols'!$C16,IZ$9='2. Protocols'!$E16,IZ$9='2. Protocols'!$G16)),1,0)*'4. Formulations'!$O16</f>
        <v>0</v>
      </c>
      <c r="JA17" s="45">
        <f>IF(AND(OR(ISBLANK(JA$9),JA$9=0)=FALSE,OR(JA$9='2. Protocols'!$C16,JA$9='2. Protocols'!$E16,JA$9='2. Protocols'!$G16)),1,0)*'4. Formulations'!$O16</f>
        <v>0</v>
      </c>
      <c r="JC17" s="45">
        <f>IF(AND(OR(ISBLANK(JC$9),JC$9=0)=FALSE,JC$9=$DL17),1,0)*'4. Formulations'!$P16</f>
        <v>0</v>
      </c>
      <c r="JD17" s="45">
        <f>IF(AND(OR(ISBLANK(JD$9),JD$9=0)=FALSE,JD$9=$DL17),1,0)*'4. Formulations'!$P16</f>
        <v>0</v>
      </c>
      <c r="JE17" s="45">
        <f>IF(AND(OR(ISBLANK(JE$9),JE$9=0)=FALSE,JE$9=$DL17),1,0)*'4. Formulations'!$P16</f>
        <v>0</v>
      </c>
      <c r="JF17" s="45">
        <f>IF(AND(OR(ISBLANK(JF$9),JF$9=0)=FALSE,JF$9=$DL17),1,0)*'4. Formulations'!$P16</f>
        <v>0</v>
      </c>
      <c r="JG17" s="45">
        <f>IF(AND(OR(ISBLANK(JG$9),JG$9=0)=FALSE,JG$9=$DL17),1,0)*'4. Formulations'!$P16</f>
        <v>0</v>
      </c>
      <c r="JH17" s="45">
        <f>IF(AND(OR(ISBLANK(JH$9),JH$9=0)=FALSE,JH$9=$DL17),1,0)*'4. Formulations'!$P16</f>
        <v>0</v>
      </c>
      <c r="JI17" s="45">
        <f>IF(AND(OR(ISBLANK(JI$9),JI$9=0)=FALSE,JI$9=$DL17),1,0)*'4. Formulations'!$P16</f>
        <v>0</v>
      </c>
      <c r="JJ17" s="45">
        <f>IF(AND(OR(ISBLANK(JJ$9),JJ$9=0)=FALSE,JJ$9=$DL17),1,0)*'4. Formulations'!$P16</f>
        <v>0</v>
      </c>
      <c r="JK17" s="45">
        <f>IF(AND(OR(ISBLANK(JK$9),JK$9=0)=FALSE,JK$9=$DL17),1,0)*'4. Formulations'!$P16</f>
        <v>0</v>
      </c>
      <c r="JL17" s="45">
        <f>IF(AND(OR(ISBLANK(JL$9),JL$9=0)=FALSE,JL$9=$DL17),1,0)*'4. Formulations'!$P16</f>
        <v>0</v>
      </c>
      <c r="JM17" s="45">
        <f>IF(AND(OR(ISBLANK(JM$9),JM$9=0)=FALSE,JM$9=$DL17),1,0)*'4. Formulations'!$P16</f>
        <v>0</v>
      </c>
      <c r="JN17" s="45">
        <f>IF(AND(OR(ISBLANK(JN$9),JN$9=0)=FALSE,JN$9=$DL17),1,0)*'4. Formulations'!$P16</f>
        <v>0</v>
      </c>
      <c r="JO17" s="45">
        <f>IF(AND(OR(ISBLANK(JO$9),JO$9=0)=FALSE,JO$9=$DL17),1,0)*'4. Formulations'!$P16</f>
        <v>0</v>
      </c>
      <c r="JP17" s="45">
        <f>IF(AND(OR(ISBLANK(JP$9),JP$9=0)=FALSE,JP$9=$DL17),1,0)*'4. Formulations'!$P16</f>
        <v>0</v>
      </c>
      <c r="JQ17" s="45">
        <f>IF(AND(OR(ISBLANK(JQ$9),JQ$9=0)=FALSE,JQ$9=$DL17),1,0)*'4. Formulations'!$P16</f>
        <v>0</v>
      </c>
      <c r="JS17" s="45">
        <f>IF(AND(OR(ISBLANK(JS$9),JS$9=0)=FALSE,SUM($JC17:$JQ17)&gt;0,JS$9='2. Protocols'!$G16),1,0)*'4. Formulations'!$P16</f>
        <v>0</v>
      </c>
      <c r="JT17" s="45">
        <f>IF(AND(OR(ISBLANK(JT$9),JT$9=0)=FALSE,SUM($JC17:$JQ17)&gt;0,JT$9='2. Protocols'!$G16),1,0)*'4. Formulations'!$P16</f>
        <v>0</v>
      </c>
      <c r="JU17" s="45">
        <f>IF(AND(OR(ISBLANK(JU$9),JU$9=0)=FALSE,SUM($JC17:$JQ17)&gt;0,JU$9='2. Protocols'!$G16),1,0)*'4. Formulations'!$P16</f>
        <v>0</v>
      </c>
      <c r="JV17" s="45">
        <f>IF(AND(OR(ISBLANK(JV$9),JV$9=0)=FALSE,SUM($JC17:$JQ17)&gt;0,JV$9='2. Protocols'!$G16),1,0)*'4. Formulations'!$P16</f>
        <v>0</v>
      </c>
      <c r="JW17" s="45">
        <f>IF(AND(OR(ISBLANK(JW$9),JW$9=0)=FALSE,SUM($JC17:$JQ17)&gt;0,JW$9='2. Protocols'!$G16),1,0)*'4. Formulations'!$P16</f>
        <v>0</v>
      </c>
      <c r="JX17" s="45">
        <f>IF(AND(OR(ISBLANK(JX$9),JX$9=0)=FALSE,SUM($JC17:$JQ17)&gt;0,JX$9='2. Protocols'!$G16),1,0)*'4. Formulations'!$P16</f>
        <v>0</v>
      </c>
      <c r="JY17" s="45">
        <f>IF(AND(OR(ISBLANK(JY$9),JY$9=0)=FALSE,SUM($JC17:$JQ17)&gt;0,JY$9='2. Protocols'!$G16),1,0)*'4. Formulations'!$P16</f>
        <v>0</v>
      </c>
      <c r="JZ17" s="45">
        <f>IF(AND(OR(ISBLANK(JZ$9),JZ$9=0)=FALSE,SUM($JC17:$JQ17)&gt;0,JZ$9='2. Protocols'!$G16),1,0)*'4. Formulations'!$P16</f>
        <v>0</v>
      </c>
      <c r="KA17" s="45">
        <f>IF(AND(OR(ISBLANK(KA$9),KA$9=0)=FALSE,SUM($JC17:$JQ17)&gt;0,KA$9='2. Protocols'!$G16),1,0)*'4. Formulations'!$P16</f>
        <v>0</v>
      </c>
      <c r="KB17" s="45">
        <f>IF(AND(OR(ISBLANK(KB$9),KB$9=0)=FALSE,SUM($JC17:$JQ17)&gt;0,KB$9='2. Protocols'!$G16),1,0)*'4. Formulations'!$P16</f>
        <v>0</v>
      </c>
      <c r="KC17" s="45">
        <f>IF(AND(OR(ISBLANK(KC$9),KC$9=0)=FALSE,SUM($JC17:$JQ17)&gt;0,KC$9='2. Protocols'!$G16),1,0)*'4. Formulations'!$P16</f>
        <v>0</v>
      </c>
      <c r="KD17" s="45">
        <f>IF(AND(OR(ISBLANK(KD$9),KD$9=0)=FALSE,SUM($JC17:$JQ17)&gt;0,KD$9='2. Protocols'!$G16),1,0)*'4. Formulations'!$P16</f>
        <v>0</v>
      </c>
      <c r="KE17" s="45">
        <f>IF(AND(OR(ISBLANK(KE$9),KE$9=0)=FALSE,SUM($JC17:$JQ17)&gt;0,KE$9='2. Protocols'!$G16),1,0)*'4. Formulations'!$P16</f>
        <v>0</v>
      </c>
      <c r="KF17" s="45">
        <f>IF(AND(OR(ISBLANK(KF$9),KF$9=0)=FALSE,SUM($JC17:$JQ17)&gt;0,KF$9='2. Protocols'!$G16),1,0)*'4. Formulations'!$P16</f>
        <v>0</v>
      </c>
      <c r="KG17" s="45">
        <f>IF(AND(OR(ISBLANK(KG$9),KG$9=0)=FALSE,SUM($JC17:$JQ17)&gt;0,KG$9='2. Protocols'!$G16),1,0)*'4. Formulations'!$P16</f>
        <v>0</v>
      </c>
      <c r="KI17" s="45">
        <f>IF(AND(OR(ISBLANK(KI$9),KI$9=0)=FALSE,KI$9=$DM17),1,0)*'4. Formulations'!$Q16</f>
        <v>0</v>
      </c>
      <c r="KJ17" s="45">
        <f>IF(AND(OR(ISBLANK(KJ$9),KJ$9=0)=FALSE,KJ$9=$DM17),1,0)*'4. Formulations'!$Q16</f>
        <v>0</v>
      </c>
      <c r="KK17" s="45">
        <f>IF(AND(OR(ISBLANK(KK$9),KK$9=0)=FALSE,KK$9=$DM17),1,0)*'4. Formulations'!$Q16</f>
        <v>0</v>
      </c>
      <c r="KL17" s="45">
        <f>IF(AND(OR(ISBLANK(KL$9),KL$9=0)=FALSE,KL$9=$DM17),1,0)*'4. Formulations'!$Q16</f>
        <v>0</v>
      </c>
      <c r="KM17" s="45">
        <f>IF(AND(OR(ISBLANK(KM$9),KM$9=0)=FALSE,KM$9=$DM17),1,0)*'4. Formulations'!$Q16</f>
        <v>0</v>
      </c>
      <c r="KN17" s="45">
        <f>IF(AND(OR(ISBLANK(KN$9),KN$9=0)=FALSE,KN$9=$DM17),1,0)*'4. Formulations'!$Q16</f>
        <v>0</v>
      </c>
      <c r="KO17" s="45">
        <f>IF(AND(OR(ISBLANK(KO$9),KO$9=0)=FALSE,KO$9=$DM17),1,0)*'4. Formulations'!$Q16</f>
        <v>0</v>
      </c>
      <c r="KP17" s="45">
        <f>IF(AND(OR(ISBLANK(KP$9),KP$9=0)=FALSE,KP$9=$DM17),1,0)*'4. Formulations'!$Q16</f>
        <v>0</v>
      </c>
      <c r="KQ17" s="45">
        <f>IF(AND(OR(ISBLANK(KQ$9),KQ$9=0)=FALSE,KQ$9=$DM17),1,0)*'4. Formulations'!$Q16</f>
        <v>0</v>
      </c>
      <c r="KR17" s="45">
        <f>IF(AND(OR(ISBLANK(KR$9),KR$9=0)=FALSE,KR$9=$DM17),1,0)*'4. Formulations'!$Q16</f>
        <v>0</v>
      </c>
      <c r="KS17" s="45">
        <f>IF(AND(OR(ISBLANK(KS$9),KS$9=0)=FALSE,KS$9=$DM17),1,0)*'4. Formulations'!$Q16</f>
        <v>0</v>
      </c>
      <c r="KT17" s="45">
        <f>IF(AND(OR(ISBLANK(KT$9),KT$9=0)=FALSE,KT$9=$DM17),1,0)*'4. Formulations'!$Q16</f>
        <v>0</v>
      </c>
      <c r="KU17" s="45">
        <f>IF(AND(OR(ISBLANK(KU$9),KU$9=0)=FALSE,KU$9=$DM17),1,0)*'4. Formulations'!$Q16</f>
        <v>0</v>
      </c>
      <c r="KV17" s="45">
        <f>IF(AND(OR(ISBLANK(KV$9),KV$9=0)=FALSE,KV$9=$DM17),1,0)*'4. Formulations'!$Q16</f>
        <v>0</v>
      </c>
      <c r="KW17" s="45">
        <f>IF(AND(OR(ISBLANK(KW$9),KW$9=0)=FALSE,KW$9=$DM17),1,0)*'4. Formulations'!$Q16</f>
        <v>0</v>
      </c>
    </row>
    <row r="18" spans="2:309" ht="15" x14ac:dyDescent="0.25">
      <c r="B18" s="2"/>
      <c r="C18" s="155" t="str">
        <f>IF('2. Protocols'!C17&amp;"+"&amp;'2. Protocols'!E17&amp;"+"&amp;'2. Protocols'!G17="++","",'2. Protocols'!C17&amp;"+"&amp;'2. Protocols'!E17&amp;"+"&amp;'2. Protocols'!G17)</f>
        <v/>
      </c>
      <c r="D18" s="22"/>
      <c r="E18" s="23"/>
      <c r="G18" s="135" t="e">
        <f>'2. Protocols'!J17*'1. General Inputs'!$J$13</f>
        <v>#VALUE!</v>
      </c>
      <c r="H18" s="135" t="e">
        <f>MAX(G18*(1+'1. General Inputs'!$AW$23+HLOOKUP(H$7,'1. General Inputs'!$AW$17:$AY$19,ROWS('1. General Inputs'!$AU$17:$AU$19),0))+(CHOOSE(H$7,'1. General Inputs'!$J$15,'1. General Inputs'!$L$15,'1. General Inputs'!$N$15)/12)*CHOOSE(H$7,'2. Protocols'!$K17,'2. Protocols'!$L17,'2. Protocols'!$M17)+'3. ARV Substitutions'!L43,0)</f>
        <v>#VALUE!</v>
      </c>
      <c r="I18" s="135" t="e">
        <f>MAX(H18*(1+'1. General Inputs'!$AW$23+HLOOKUP(I$7,'1. General Inputs'!$AW$17:$AY$19,ROWS('1. General Inputs'!$AU$17:$AU$19),0))+(CHOOSE(I$7,'1. General Inputs'!$J$15,'1. General Inputs'!$L$15,'1. General Inputs'!$N$15)/12)*CHOOSE(I$7,'2. Protocols'!$K17,'2. Protocols'!$L17,'2. Protocols'!$M17)+'3. ARV Substitutions'!M43,0)</f>
        <v>#VALUE!</v>
      </c>
      <c r="J18" s="135" t="e">
        <f>MAX(I18*(1+'1. General Inputs'!$AW$23+HLOOKUP(J$7,'1. General Inputs'!$AW$17:$AY$19,ROWS('1. General Inputs'!$AU$17:$AU$19),0))+(CHOOSE(J$7,'1. General Inputs'!$J$15,'1. General Inputs'!$L$15,'1. General Inputs'!$N$15)/12)*CHOOSE(J$7,'2. Protocols'!$K17,'2. Protocols'!$L17,'2. Protocols'!$M17)+'3. ARV Substitutions'!N43,0)</f>
        <v>#VALUE!</v>
      </c>
      <c r="K18" s="135" t="e">
        <f>MAX(J18*(1+'1. General Inputs'!$AW$23+HLOOKUP(K$7,'1. General Inputs'!$AW$17:$AY$19,ROWS('1. General Inputs'!$AU$17:$AU$19),0))+(CHOOSE(K$7,'1. General Inputs'!$J$15,'1. General Inputs'!$L$15,'1. General Inputs'!$N$15)/12)*CHOOSE(K$7,'2. Protocols'!$K17,'2. Protocols'!$L17,'2. Protocols'!$M17)+'3. ARV Substitutions'!O43,0)</f>
        <v>#VALUE!</v>
      </c>
      <c r="L18" s="135" t="e">
        <f>MAX(K18*(1+'1. General Inputs'!$AW$23+HLOOKUP(L$7,'1. General Inputs'!$AW$17:$AY$19,ROWS('1. General Inputs'!$AU$17:$AU$19),0))+(CHOOSE(L$7,'1. General Inputs'!$J$15,'1. General Inputs'!$L$15,'1. General Inputs'!$N$15)/12)*CHOOSE(L$7,'2. Protocols'!$K17,'2. Protocols'!$L17,'2. Protocols'!$M17)+'3. ARV Substitutions'!P43,0)</f>
        <v>#VALUE!</v>
      </c>
      <c r="M18" s="135" t="e">
        <f>MAX(L18*(1+'1. General Inputs'!$AW$23+HLOOKUP(M$7,'1. General Inputs'!$AW$17:$AY$19,ROWS('1. General Inputs'!$AU$17:$AU$19),0))+(CHOOSE(M$7,'1. General Inputs'!$J$15,'1. General Inputs'!$L$15,'1. General Inputs'!$N$15)/12)*CHOOSE(M$7,'2. Protocols'!$K17,'2. Protocols'!$L17,'2. Protocols'!$M17)+'3. ARV Substitutions'!Q43,0)</f>
        <v>#VALUE!</v>
      </c>
      <c r="N18" s="135" t="e">
        <f>MAX(M18*(1+'1. General Inputs'!$AW$23+HLOOKUP(N$7,'1. General Inputs'!$AW$17:$AY$19,ROWS('1. General Inputs'!$AU$17:$AU$19),0))+(CHOOSE(N$7,'1. General Inputs'!$J$15,'1. General Inputs'!$L$15,'1. General Inputs'!$N$15)/12)*CHOOSE(N$7,'2. Protocols'!$K17,'2. Protocols'!$L17,'2. Protocols'!$M17)+'3. ARV Substitutions'!R43,0)</f>
        <v>#VALUE!</v>
      </c>
      <c r="O18" s="135" t="e">
        <f>MAX(N18*(1+'1. General Inputs'!$AW$23+HLOOKUP(O$7,'1. General Inputs'!$AW$17:$AY$19,ROWS('1. General Inputs'!$AU$17:$AU$19),0))+(CHOOSE(O$7,'1. General Inputs'!$J$15,'1. General Inputs'!$L$15,'1. General Inputs'!$N$15)/12)*CHOOSE(O$7,'2. Protocols'!$K17,'2. Protocols'!$L17,'2. Protocols'!$M17)+'3. ARV Substitutions'!S43,0)</f>
        <v>#VALUE!</v>
      </c>
      <c r="P18" s="135" t="e">
        <f>MAX(O18*(1+'1. General Inputs'!$AW$23+HLOOKUP(P$7,'1. General Inputs'!$AW$17:$AY$19,ROWS('1. General Inputs'!$AU$17:$AU$19),0))+(CHOOSE(P$7,'1. General Inputs'!$J$15,'1. General Inputs'!$L$15,'1. General Inputs'!$N$15)/12)*CHOOSE(P$7,'2. Protocols'!$K17,'2. Protocols'!$L17,'2. Protocols'!$M17)+'3. ARV Substitutions'!T43,0)</f>
        <v>#VALUE!</v>
      </c>
      <c r="Q18" s="135" t="e">
        <f>MAX(P18*(1+'1. General Inputs'!$AW$23+HLOOKUP(Q$7,'1. General Inputs'!$AW$17:$AY$19,ROWS('1. General Inputs'!$AU$17:$AU$19),0))+(CHOOSE(Q$7,'1. General Inputs'!$J$15,'1. General Inputs'!$L$15,'1. General Inputs'!$N$15)/12)*CHOOSE(Q$7,'2. Protocols'!$K17,'2. Protocols'!$L17,'2. Protocols'!$M17)+'3. ARV Substitutions'!U43,0)</f>
        <v>#VALUE!</v>
      </c>
      <c r="R18" s="135" t="e">
        <f>MAX(Q18*(1+'1. General Inputs'!$AW$23+HLOOKUP(R$7,'1. General Inputs'!$AW$17:$AY$19,ROWS('1. General Inputs'!$AU$17:$AU$19),0))+(CHOOSE(R$7,'1. General Inputs'!$J$15,'1. General Inputs'!$L$15,'1. General Inputs'!$N$15)/12)*CHOOSE(R$7,'2. Protocols'!$K17,'2. Protocols'!$L17,'2. Protocols'!$M17)+'3. ARV Substitutions'!V43,0)</f>
        <v>#VALUE!</v>
      </c>
      <c r="S18" s="135" t="e">
        <f>MAX(R18*(1+'1. General Inputs'!$AW$23+HLOOKUP(S$7,'1. General Inputs'!$AW$17:$AY$19,ROWS('1. General Inputs'!$AU$17:$AU$19),0))+(CHOOSE(S$7,'1. General Inputs'!$J$15,'1. General Inputs'!$L$15,'1. General Inputs'!$N$15)/12)*CHOOSE(S$7,'2. Protocols'!$K17,'2. Protocols'!$L17,'2. Protocols'!$M17)+'3. ARV Substitutions'!W43,0)</f>
        <v>#VALUE!</v>
      </c>
      <c r="T18" s="135" t="e">
        <f>MAX(S18*(1+'1. General Inputs'!$AW$23+HLOOKUP(T$7,'1. General Inputs'!$AW$17:$AY$19,ROWS('1. General Inputs'!$AU$17:$AU$19),0))+(CHOOSE(T$7,'1. General Inputs'!$J$15,'1. General Inputs'!$L$15,'1. General Inputs'!$N$15)/12)*CHOOSE(T$7,'2. Protocols'!$K17,'2. Protocols'!$L17,'2. Protocols'!$M17)+'3. ARV Substitutions'!X43,0)</f>
        <v>#VALUE!</v>
      </c>
      <c r="U18" s="135" t="e">
        <f>MAX(T18*(1+'1. General Inputs'!$AW$23+HLOOKUP(U$7,'1. General Inputs'!$AW$17:$AY$19,ROWS('1. General Inputs'!$AU$17:$AU$19),0))+(CHOOSE(U$7,'1. General Inputs'!$J$15,'1. General Inputs'!$L$15,'1. General Inputs'!$N$15)/12)*CHOOSE(U$7,'2. Protocols'!$K17,'2. Protocols'!$L17,'2. Protocols'!$M17)+'3. ARV Substitutions'!Y43,0)</f>
        <v>#VALUE!</v>
      </c>
      <c r="V18" s="135" t="e">
        <f>MAX(U18*(1+'1. General Inputs'!$AW$23+HLOOKUP(V$7,'1. General Inputs'!$AW$17:$AY$19,ROWS('1. General Inputs'!$AU$17:$AU$19),0))+(CHOOSE(V$7,'1. General Inputs'!$J$15,'1. General Inputs'!$L$15,'1. General Inputs'!$N$15)/12)*CHOOSE(V$7,'2. Protocols'!$K17,'2. Protocols'!$L17,'2. Protocols'!$M17)+'3. ARV Substitutions'!Z43,0)</f>
        <v>#VALUE!</v>
      </c>
      <c r="W18" s="135" t="e">
        <f>MAX(V18*(1+'1. General Inputs'!$AW$23+HLOOKUP(W$7,'1. General Inputs'!$AW$17:$AY$19,ROWS('1. General Inputs'!$AU$17:$AU$19),0))+(CHOOSE(W$7,'1. General Inputs'!$J$15,'1. General Inputs'!$L$15,'1. General Inputs'!$N$15)/12)*CHOOSE(W$7,'2. Protocols'!$K17,'2. Protocols'!$L17,'2. Protocols'!$M17)+'3. ARV Substitutions'!AA43,0)</f>
        <v>#VALUE!</v>
      </c>
      <c r="X18" s="135" t="e">
        <f>MAX(W18*(1+'1. General Inputs'!$AW$23+HLOOKUP(X$7,'1. General Inputs'!$AW$17:$AY$19,ROWS('1. General Inputs'!$AU$17:$AU$19),0))+(CHOOSE(X$7,'1. General Inputs'!$J$15,'1. General Inputs'!$L$15,'1. General Inputs'!$N$15)/12)*CHOOSE(X$7,'2. Protocols'!$K17,'2. Protocols'!$L17,'2. Protocols'!$M17)+'3. ARV Substitutions'!AB43,0)</f>
        <v>#VALUE!</v>
      </c>
      <c r="Y18" s="135" t="e">
        <f>MAX(X18*(1+'1. General Inputs'!$AW$23+HLOOKUP(Y$7,'1. General Inputs'!$AW$17:$AY$19,ROWS('1. General Inputs'!$AU$17:$AU$19),0))+(CHOOSE(Y$7,'1. General Inputs'!$J$15,'1. General Inputs'!$L$15,'1. General Inputs'!$N$15)/12)*CHOOSE(Y$7,'2. Protocols'!$K17,'2. Protocols'!$L17,'2. Protocols'!$M17)+'3. ARV Substitutions'!AC43,0)</f>
        <v>#VALUE!</v>
      </c>
      <c r="Z18" s="135" t="e">
        <f>MAX(Y18*(1+'1. General Inputs'!$AW$23+HLOOKUP(Z$7,'1. General Inputs'!$AW$17:$AY$19,ROWS('1. General Inputs'!$AU$17:$AU$19),0))+(CHOOSE(Z$7,'1. General Inputs'!$J$15,'1. General Inputs'!$L$15,'1. General Inputs'!$N$15)/12)*CHOOSE(Z$7,'2. Protocols'!$K17,'2. Protocols'!$L17,'2. Protocols'!$M17)+'3. ARV Substitutions'!AD43,0)</f>
        <v>#VALUE!</v>
      </c>
      <c r="AA18" s="135" t="e">
        <f>MAX(Z18*(1+'1. General Inputs'!$AW$23+HLOOKUP(AA$7,'1. General Inputs'!$AW$17:$AY$19,ROWS('1. General Inputs'!$AU$17:$AU$19),0))+(CHOOSE(AA$7,'1. General Inputs'!$J$15,'1. General Inputs'!$L$15,'1. General Inputs'!$N$15)/12)*CHOOSE(AA$7,'2. Protocols'!$K17,'2. Protocols'!$L17,'2. Protocols'!$M17)+'3. ARV Substitutions'!AE43,0)</f>
        <v>#VALUE!</v>
      </c>
      <c r="AB18" s="135" t="e">
        <f>MAX(AA18*(1+'1. General Inputs'!$AW$23+HLOOKUP(AB$7,'1. General Inputs'!$AW$17:$AY$19,ROWS('1. General Inputs'!$AU$17:$AU$19),0))+(CHOOSE(AB$7,'1. General Inputs'!$J$15,'1. General Inputs'!$L$15,'1. General Inputs'!$N$15)/12)*CHOOSE(AB$7,'2. Protocols'!$K17,'2. Protocols'!$L17,'2. Protocols'!$M17)+'3. ARV Substitutions'!AF43,0)</f>
        <v>#VALUE!</v>
      </c>
      <c r="AC18" s="135" t="e">
        <f>MAX(AB18*(1+'1. General Inputs'!$AW$23+HLOOKUP(AC$7,'1. General Inputs'!$AW$17:$AY$19,ROWS('1. General Inputs'!$AU$17:$AU$19),0))+(CHOOSE(AC$7,'1. General Inputs'!$J$15,'1. General Inputs'!$L$15,'1. General Inputs'!$N$15)/12)*CHOOSE(AC$7,'2. Protocols'!$K17,'2. Protocols'!$L17,'2. Protocols'!$M17)+'3. ARV Substitutions'!AG43,0)</f>
        <v>#VALUE!</v>
      </c>
      <c r="AD18" s="135" t="e">
        <f>MAX(AC18*(1+'1. General Inputs'!$AW$23+HLOOKUP(AD$7,'1. General Inputs'!$AW$17:$AY$19,ROWS('1. General Inputs'!$AU$17:$AU$19),0))+(CHOOSE(AD$7,'1. General Inputs'!$J$15,'1. General Inputs'!$L$15,'1. General Inputs'!$N$15)/12)*CHOOSE(AD$7,'2. Protocols'!$K17,'2. Protocols'!$L17,'2. Protocols'!$M17)+'3. ARV Substitutions'!AH43,0)</f>
        <v>#VALUE!</v>
      </c>
      <c r="AE18" s="135" t="e">
        <f>MAX(AD18*(1+'1. General Inputs'!$AW$23+HLOOKUP(AE$7,'1. General Inputs'!$AW$17:$AY$19,ROWS('1. General Inputs'!$AU$17:$AU$19),0))+(CHOOSE(AE$7,'1. General Inputs'!$J$15,'1. General Inputs'!$L$15,'1. General Inputs'!$N$15)/12)*CHOOSE(AE$7,'2. Protocols'!$K17,'2. Protocols'!$L17,'2. Protocols'!$M17)+'3. ARV Substitutions'!AI43,0)</f>
        <v>#VALUE!</v>
      </c>
      <c r="AF18" s="135" t="e">
        <f>MAX(AE18*(1+'1. General Inputs'!$AW$23+HLOOKUP(AF$7,'1. General Inputs'!$AW$17:$AY$19,ROWS('1. General Inputs'!$AU$17:$AU$19),0))+(CHOOSE(AF$7,'1. General Inputs'!$J$15,'1. General Inputs'!$L$15,'1. General Inputs'!$N$15)/12)*CHOOSE(AF$7,'2. Protocols'!$K17,'2. Protocols'!$L17,'2. Protocols'!$M17)+'3. ARV Substitutions'!AJ43,0)</f>
        <v>#VALUE!</v>
      </c>
      <c r="AG18" s="135" t="e">
        <f>MAX(AF18*(1+'1. General Inputs'!$AW$23+HLOOKUP(AG$7,'1. General Inputs'!$AW$17:$AY$19,ROWS('1. General Inputs'!$AU$17:$AU$19),0))+(CHOOSE(AG$7,'1. General Inputs'!$J$15,'1. General Inputs'!$L$15,'1. General Inputs'!$N$15)/12)*CHOOSE(AG$7,'2. Protocols'!$K17,'2. Protocols'!$L17,'2. Protocols'!$M17)+'3. ARV Substitutions'!AK43,0)</f>
        <v>#VALUE!</v>
      </c>
      <c r="AH18" s="135" t="e">
        <f>MAX(AG18*(1+'1. General Inputs'!$AW$23+HLOOKUP(AH$7,'1. General Inputs'!$AW$17:$AY$19,ROWS('1. General Inputs'!$AU$17:$AU$19),0))+(CHOOSE(AH$7,'1. General Inputs'!$J$15,'1. General Inputs'!$L$15,'1. General Inputs'!$N$15)/12)*CHOOSE(AH$7,'2. Protocols'!$K17,'2. Protocols'!$L17,'2. Protocols'!$M17)+'3. ARV Substitutions'!AL43,0)</f>
        <v>#VALUE!</v>
      </c>
      <c r="AI18" s="135" t="e">
        <f>MAX(AH18*(1+'1. General Inputs'!$AW$23+HLOOKUP(AI$7,'1. General Inputs'!$AW$17:$AY$19,ROWS('1. General Inputs'!$AU$17:$AU$19),0))+(CHOOSE(AI$7,'1. General Inputs'!$J$15,'1. General Inputs'!$L$15,'1. General Inputs'!$N$15)/12)*CHOOSE(AI$7,'2. Protocols'!$K17,'2. Protocols'!$L17,'2. Protocols'!$M17)+'3. ARV Substitutions'!AM43,0)</f>
        <v>#VALUE!</v>
      </c>
      <c r="AJ18" s="135" t="e">
        <f>MAX(AI18*(1+'1. General Inputs'!$AW$23+HLOOKUP(AJ$7,'1. General Inputs'!$AW$17:$AY$19,ROWS('1. General Inputs'!$AU$17:$AU$19),0))+(CHOOSE(AJ$7,'1. General Inputs'!$J$15,'1. General Inputs'!$L$15,'1. General Inputs'!$N$15)/12)*CHOOSE(AJ$7,'2. Protocols'!$K17,'2. Protocols'!$L17,'2. Protocols'!$M17)+'3. ARV Substitutions'!AN43,0)</f>
        <v>#VALUE!</v>
      </c>
      <c r="AK18" s="135" t="e">
        <f>MAX(AJ18*(1+'1. General Inputs'!$AW$23+HLOOKUP(AK$7,'1. General Inputs'!$AW$17:$AY$19,ROWS('1. General Inputs'!$AU$17:$AU$19),0))+(CHOOSE(AK$7,'1. General Inputs'!$J$15,'1. General Inputs'!$L$15,'1. General Inputs'!$N$15)/12)*CHOOSE(AK$7,'2. Protocols'!$K17,'2. Protocols'!$L17,'2. Protocols'!$M17)+'3. ARV Substitutions'!AO43,0)</f>
        <v>#VALUE!</v>
      </c>
      <c r="AL18" s="135" t="e">
        <f>MAX(AK18*(1+'1. General Inputs'!$AW$23+HLOOKUP(AL$7,'1. General Inputs'!$AW$17:$AY$19,ROWS('1. General Inputs'!$AU$17:$AU$19),0))+(CHOOSE(AL$7,'1. General Inputs'!$J$15,'1. General Inputs'!$L$15,'1. General Inputs'!$N$15)/12)*CHOOSE(AL$7,'2. Protocols'!$K17,'2. Protocols'!$L17,'2. Protocols'!$M17)+'3. ARV Substitutions'!AP43,0)</f>
        <v>#VALUE!</v>
      </c>
      <c r="AM18" s="135" t="e">
        <f>MAX(AL18*(1+'1. General Inputs'!$AW$23+HLOOKUP(AM$7,'1. General Inputs'!$AW$17:$AY$19,ROWS('1. General Inputs'!$AU$17:$AU$19),0))+(CHOOSE(AM$7,'1. General Inputs'!$J$15,'1. General Inputs'!$L$15,'1. General Inputs'!$N$15)/12)*CHOOSE(AM$7,'2. Protocols'!$K17,'2. Protocols'!$L17,'2. Protocols'!$M17)+'3. ARV Substitutions'!AQ43,0)</f>
        <v>#VALUE!</v>
      </c>
      <c r="AN18" s="135" t="e">
        <f>MAX(AM18*(1+'1. General Inputs'!$AW$23+HLOOKUP(AN$7,'1. General Inputs'!$AW$17:$AY$19,ROWS('1. General Inputs'!$AU$17:$AU$19),0))+(CHOOSE(AN$7,'1. General Inputs'!$J$15,'1. General Inputs'!$L$15,'1. General Inputs'!$N$15)/12)*CHOOSE(AN$7,'2. Protocols'!$K17,'2. Protocols'!$L17,'2. Protocols'!$M17)+'3. ARV Substitutions'!AR43,0)</f>
        <v>#VALUE!</v>
      </c>
      <c r="AO18" s="135" t="e">
        <f>MAX(AN18*(1+'1. General Inputs'!$AW$23+HLOOKUP(AO$7,'1. General Inputs'!$AW$17:$AY$19,ROWS('1. General Inputs'!$AU$17:$AU$19),0))+(CHOOSE(AO$7,'1. General Inputs'!$J$15,'1. General Inputs'!$L$15,'1. General Inputs'!$N$15)/12)*CHOOSE(AO$7,'2. Protocols'!$K17,'2. Protocols'!$L17,'2. Protocols'!$M17)+'3. ARV Substitutions'!AS43,0)</f>
        <v>#VALUE!</v>
      </c>
      <c r="AP18" s="135" t="e">
        <f>MAX(AO18*(1+'1. General Inputs'!$AW$23+HLOOKUP(AP$7,'1. General Inputs'!$AW$17:$AY$19,ROWS('1. General Inputs'!$AU$17:$AU$19),0))+(CHOOSE(AP$7,'1. General Inputs'!$J$15,'1. General Inputs'!$L$15,'1. General Inputs'!$N$15)/12)*CHOOSE(AP$7,'2. Protocols'!$K17,'2. Protocols'!$L17,'2. Protocols'!$M17)+'3. ARV Substitutions'!AT43,0)</f>
        <v>#VALUE!</v>
      </c>
      <c r="AQ18" s="135" t="e">
        <f>MAX(AP18*(1+'1. General Inputs'!$AW$23+HLOOKUP(AQ$7,'1. General Inputs'!$AW$17:$AY$19,ROWS('1. General Inputs'!$AU$17:$AU$19),0))+(CHOOSE(AQ$7,'1. General Inputs'!$J$15,'1. General Inputs'!$L$15,'1. General Inputs'!$N$15)/12)*CHOOSE(AQ$7,'2. Protocols'!$K17,'2. Protocols'!$L17,'2. Protocols'!$M17)+'3. ARV Substitutions'!AU43,0)</f>
        <v>#VALUE!</v>
      </c>
      <c r="CA18" s="105" t="e">
        <f t="shared" si="20"/>
        <v>#VALUE!</v>
      </c>
      <c r="CB18" s="105" t="e">
        <f t="shared" si="21"/>
        <v>#VALUE!</v>
      </c>
      <c r="CC18" s="105" t="e">
        <f t="shared" si="22"/>
        <v>#VALUE!</v>
      </c>
      <c r="CD18" s="105" t="e">
        <f t="shared" si="23"/>
        <v>#VALUE!</v>
      </c>
      <c r="CE18" s="105" t="e">
        <f t="shared" si="24"/>
        <v>#VALUE!</v>
      </c>
      <c r="CF18" s="105" t="e">
        <f t="shared" si="25"/>
        <v>#VALUE!</v>
      </c>
      <c r="CG18" s="105" t="e">
        <f t="shared" si="26"/>
        <v>#VALUE!</v>
      </c>
      <c r="CH18" s="105" t="e">
        <f t="shared" si="27"/>
        <v>#VALUE!</v>
      </c>
      <c r="CI18" s="105" t="e">
        <f t="shared" si="28"/>
        <v>#VALUE!</v>
      </c>
      <c r="CJ18" s="105" t="e">
        <f t="shared" si="29"/>
        <v>#VALUE!</v>
      </c>
      <c r="CK18" s="105" t="e">
        <f t="shared" si="30"/>
        <v>#VALUE!</v>
      </c>
      <c r="CL18" s="105" t="e">
        <f t="shared" si="31"/>
        <v>#VALUE!</v>
      </c>
      <c r="CM18" s="105" t="e">
        <f t="shared" si="32"/>
        <v>#VALUE!</v>
      </c>
      <c r="CN18" s="105" t="e">
        <f t="shared" si="33"/>
        <v>#VALUE!</v>
      </c>
      <c r="CO18" s="105" t="e">
        <f t="shared" si="34"/>
        <v>#VALUE!</v>
      </c>
      <c r="CP18" s="105" t="e">
        <f t="shared" si="35"/>
        <v>#VALUE!</v>
      </c>
      <c r="CQ18" s="105" t="e">
        <f t="shared" si="36"/>
        <v>#VALUE!</v>
      </c>
      <c r="CR18" s="105" t="e">
        <f t="shared" si="37"/>
        <v>#VALUE!</v>
      </c>
      <c r="CS18" s="105" t="e">
        <f t="shared" si="38"/>
        <v>#VALUE!</v>
      </c>
      <c r="CT18" s="105" t="e">
        <f t="shared" si="39"/>
        <v>#VALUE!</v>
      </c>
      <c r="CU18" s="105" t="e">
        <f t="shared" si="40"/>
        <v>#VALUE!</v>
      </c>
      <c r="CV18" s="105" t="e">
        <f t="shared" si="41"/>
        <v>#VALUE!</v>
      </c>
      <c r="CW18" s="105" t="e">
        <f t="shared" si="42"/>
        <v>#VALUE!</v>
      </c>
      <c r="CX18" s="105" t="e">
        <f t="shared" si="43"/>
        <v>#VALUE!</v>
      </c>
      <c r="CY18" s="105" t="e">
        <f t="shared" si="44"/>
        <v>#VALUE!</v>
      </c>
      <c r="CZ18" s="105" t="e">
        <f t="shared" si="45"/>
        <v>#VALUE!</v>
      </c>
      <c r="DA18" s="105" t="e">
        <f t="shared" si="46"/>
        <v>#VALUE!</v>
      </c>
      <c r="DB18" s="105" t="e">
        <f t="shared" si="47"/>
        <v>#VALUE!</v>
      </c>
      <c r="DC18" s="105" t="e">
        <f t="shared" si="48"/>
        <v>#VALUE!</v>
      </c>
      <c r="DD18" s="105" t="e">
        <f t="shared" si="49"/>
        <v>#VALUE!</v>
      </c>
      <c r="DE18" s="105" t="e">
        <f t="shared" si="50"/>
        <v>#VALUE!</v>
      </c>
      <c r="DF18" s="105" t="e">
        <f t="shared" si="51"/>
        <v>#VALUE!</v>
      </c>
      <c r="DG18" s="105" t="e">
        <f t="shared" si="52"/>
        <v>#VALUE!</v>
      </c>
      <c r="DH18" s="105" t="e">
        <f t="shared" si="53"/>
        <v>#VALUE!</v>
      </c>
      <c r="DI18" s="105" t="e">
        <f t="shared" si="54"/>
        <v>#VALUE!</v>
      </c>
      <c r="DJ18" s="105" t="e">
        <f t="shared" si="55"/>
        <v>#VALUE!</v>
      </c>
      <c r="DL18" s="39" t="str">
        <f>CONCATENATE('2. Protocols'!C17, '2. Protocols'!D17, '2. Protocols'!E17)</f>
        <v>+</v>
      </c>
      <c r="DM18" s="39" t="str">
        <f>CONCATENATE('2. Protocols'!C17, '2. Protocols'!D17, '2. Protocols'!E17, '2. Protocols'!F17, '2. Protocols'!G17,)</f>
        <v>++</v>
      </c>
      <c r="DO18" s="45">
        <f>IF(AND(OR(ISBLANK(DO$9),DO$9=0)=FALSE,OR(DO$9='2. Protocols'!$C17,DO$9='2. Protocols'!$E17,DO$9='2. Protocols'!$G17)),1,0)*'4. Formulations'!$I17</f>
        <v>0</v>
      </c>
      <c r="DP18" s="45">
        <f>IF(AND(OR(ISBLANK(DP$9),DP$9=0)=FALSE,OR(DP$9='2. Protocols'!$C17,DP$9='2. Protocols'!$E17,DP$9='2. Protocols'!$G17)),1,0)*'4. Formulations'!$I17</f>
        <v>0</v>
      </c>
      <c r="DQ18" s="45">
        <f>IF(AND(OR(ISBLANK(DQ$9),DQ$9=0)=FALSE,OR(DQ$9='2. Protocols'!$C17,DQ$9='2. Protocols'!$E17,DQ$9='2. Protocols'!$G17)),1,0)*'4. Formulations'!$I17</f>
        <v>0</v>
      </c>
      <c r="DR18" s="45">
        <f>IF(AND(OR(ISBLANK(DR$9),DR$9=0)=FALSE,OR(DR$9='2. Protocols'!$C17,DR$9='2. Protocols'!$E17,DR$9='2. Protocols'!$G17)),1,0)*'4. Formulations'!$I17</f>
        <v>0</v>
      </c>
      <c r="DS18" s="45">
        <f>IF(AND(OR(ISBLANK(DS$9),DS$9=0)=FALSE,OR(DS$9='2. Protocols'!$C17,DS$9='2. Protocols'!$E17,DS$9='2. Protocols'!$G17)),1,0)*'4. Formulations'!$I17</f>
        <v>0</v>
      </c>
      <c r="DT18" s="45">
        <f>IF(AND(OR(ISBLANK(DT$9),DT$9=0)=FALSE,OR(DT$9='2. Protocols'!$C17,DT$9='2. Protocols'!$E17,DT$9='2. Protocols'!$G17)),1,0)*'4. Formulations'!$I17</f>
        <v>0</v>
      </c>
      <c r="DU18" s="45">
        <f>IF(AND(OR(ISBLANK(DU$9),DU$9=0)=FALSE,OR(DU$9='2. Protocols'!$C17,DU$9='2. Protocols'!$E17,DU$9='2. Protocols'!$G17)),1,0)*'4. Formulations'!$I17</f>
        <v>0</v>
      </c>
      <c r="DV18" s="45">
        <f>IF(AND(OR(ISBLANK(DV$9),DV$9=0)=FALSE,OR(DV$9='2. Protocols'!$C17,DV$9='2. Protocols'!$E17,DV$9='2. Protocols'!$G17)),1,0)*'4. Formulations'!$I17</f>
        <v>0</v>
      </c>
      <c r="DW18" s="45">
        <f>IF(AND(OR(ISBLANK(DW$9),DW$9=0)=FALSE,OR(DW$9='2. Protocols'!$C17,DW$9='2. Protocols'!$E17,DW$9='2. Protocols'!$G17)),1,0)*'4. Formulations'!$I17</f>
        <v>0</v>
      </c>
      <c r="DX18" s="45">
        <f>IF(AND(OR(ISBLANK(DX$9),DX$9=0)=FALSE,OR(DX$9='2. Protocols'!$C17,DX$9='2. Protocols'!$E17,DX$9='2. Protocols'!$G17)),1,0)*'4. Formulations'!$I17</f>
        <v>0</v>
      </c>
      <c r="DY18" s="45">
        <f>IF(AND(OR(ISBLANK(DY$9),DY$9=0)=FALSE,OR(DY$9='2. Protocols'!$C17,DY$9='2. Protocols'!$E17,DY$9='2. Protocols'!$G17)),1,0)*'4. Formulations'!$I17</f>
        <v>0</v>
      </c>
      <c r="DZ18" s="45">
        <f>IF(AND(OR(ISBLANK(DZ$9),DZ$9=0)=FALSE,OR(DZ$9='2. Protocols'!$C17,DZ$9='2. Protocols'!$E17,DZ$9='2. Protocols'!$G17)),1,0)*'4. Formulations'!$I17</f>
        <v>0</v>
      </c>
      <c r="EA18" s="45">
        <f>IF(AND(OR(ISBLANK(EA$9),EA$9=0)=FALSE,OR(EA$9='2. Protocols'!$C17,EA$9='2. Protocols'!$E17,EA$9='2. Protocols'!$G17)),1,0)*'4. Formulations'!$I17</f>
        <v>0</v>
      </c>
      <c r="EB18" s="45">
        <f>IF(AND(OR(ISBLANK(EB$9),EB$9=0)=FALSE,OR(EB$9='2. Protocols'!$C17,EB$9='2. Protocols'!$E17,EB$9='2. Protocols'!$G17)),1,0)*'4. Formulations'!$I17</f>
        <v>0</v>
      </c>
      <c r="EC18" s="45">
        <f>IF(AND(OR(ISBLANK(EC$9),EC$9=0)=FALSE,OR(EC$9='2. Protocols'!$C17,EC$9='2. Protocols'!$E17,EC$9='2. Protocols'!$G17)),1,0)*'4. Formulations'!$I17</f>
        <v>0</v>
      </c>
      <c r="EE18" s="45">
        <f>IF(AND(OR(ISBLANK(EE$9),EE$9=0)=FALSE,EE$9=$DL18),1,0)*'4. Formulations'!$J17</f>
        <v>0</v>
      </c>
      <c r="EF18" s="45">
        <f>IF(AND(OR(ISBLANK(EF$9),EF$9=0)=FALSE,EF$9=$DL18),1,0)*'4. Formulations'!$J17</f>
        <v>0</v>
      </c>
      <c r="EG18" s="45">
        <f>IF(AND(OR(ISBLANK(EG$9),EG$9=0)=FALSE,EG$9=$DL18),1,0)*'4. Formulations'!$J17</f>
        <v>0</v>
      </c>
      <c r="EH18" s="45">
        <f>IF(AND(OR(ISBLANK(EH$9),EH$9=0)=FALSE,EH$9=$DL18),1,0)*'4. Formulations'!$J17</f>
        <v>0</v>
      </c>
      <c r="EI18" s="45">
        <f>IF(AND(OR(ISBLANK(EI$9),EI$9=0)=FALSE,EI$9=$DL18),1,0)*'4. Formulations'!$J17</f>
        <v>0</v>
      </c>
      <c r="EJ18" s="45">
        <f>IF(AND(OR(ISBLANK(EJ$9),EJ$9=0)=FALSE,EJ$9=$DL18),1,0)*'4. Formulations'!$J17</f>
        <v>0</v>
      </c>
      <c r="EK18" s="45">
        <f>IF(AND(OR(ISBLANK(EK$9),EK$9=0)=FALSE,EK$9=$DL18),1,0)*'4. Formulations'!$J17</f>
        <v>0</v>
      </c>
      <c r="EL18" s="45">
        <f>IF(AND(OR(ISBLANK(EL$9),EL$9=0)=FALSE,EL$9=$DL18),1,0)*'4. Formulations'!$J17</f>
        <v>0</v>
      </c>
      <c r="EM18" s="45">
        <f>IF(AND(OR(ISBLANK(EM$9),EM$9=0)=FALSE,EM$9=$DL18),1,0)*'4. Formulations'!$J17</f>
        <v>0</v>
      </c>
      <c r="EN18" s="45">
        <f>IF(AND(OR(ISBLANK(EN$9),EN$9=0)=FALSE,EN$9=$DL18),1,0)*'4. Formulations'!$J17</f>
        <v>0</v>
      </c>
      <c r="EO18" s="45">
        <f>IF(AND(OR(ISBLANK(EO$9),EO$9=0)=FALSE,EO$9=$DL18),1,0)*'4. Formulations'!$J17</f>
        <v>0</v>
      </c>
      <c r="EP18" s="45">
        <f>IF(AND(OR(ISBLANK(EP$9),EP$9=0)=FALSE,EP$9=$DL18),1,0)*'4. Formulations'!$J17</f>
        <v>0</v>
      </c>
      <c r="EQ18" s="45">
        <f>IF(AND(OR(ISBLANK(EQ$9),EQ$9=0)=FALSE,EQ$9=$DL18),1,0)*'4. Formulations'!$J17</f>
        <v>0</v>
      </c>
      <c r="ER18" s="45">
        <f>IF(AND(OR(ISBLANK(ER$9),ER$9=0)=FALSE,ER$9=$DL18),1,0)*'4. Formulations'!$J17</f>
        <v>0</v>
      </c>
      <c r="ES18" s="45">
        <f>IF(AND(OR(ISBLANK(ES$9),ES$9=0)=FALSE,ES$9=$DL18),1,0)*'4. Formulations'!$J17</f>
        <v>0</v>
      </c>
      <c r="EU18" s="45">
        <f>IF(AND(OR(ISBLANK(EU$9),EU$9=0)=FALSE,SUM($EE18:$ES18)&gt;0,EU$9='2. Protocols'!$G17),1,0)*'4. Formulations'!$J17</f>
        <v>0</v>
      </c>
      <c r="EV18" s="45">
        <f>IF(AND(OR(ISBLANK(EV$9),EV$9=0)=FALSE,SUM($EE18:$ES18)&gt;0,EV$9='2. Protocols'!$G17),1,0)*'4. Formulations'!$J17</f>
        <v>0</v>
      </c>
      <c r="EW18" s="45">
        <f>IF(AND(OR(ISBLANK(EW$9),EW$9=0)=FALSE,SUM($EE18:$ES18)&gt;0,EW$9='2. Protocols'!$G17),1,0)*'4. Formulations'!$J17</f>
        <v>0</v>
      </c>
      <c r="EX18" s="45">
        <f>IF(AND(OR(ISBLANK(EX$9),EX$9=0)=FALSE,SUM($EE18:$ES18)&gt;0,EX$9='2. Protocols'!$G17),1,0)*'4. Formulations'!$J17</f>
        <v>0</v>
      </c>
      <c r="EY18" s="45">
        <f>IF(AND(OR(ISBLANK(EY$9),EY$9=0)=FALSE,SUM($EE18:$ES18)&gt;0,EY$9='2. Protocols'!$G17),1,0)*'4. Formulations'!$J17</f>
        <v>0</v>
      </c>
      <c r="EZ18" s="45">
        <f>IF(AND(OR(ISBLANK(EZ$9),EZ$9=0)=FALSE,SUM($EE18:$ES18)&gt;0,EZ$9='2. Protocols'!$G17),1,0)*'4. Formulations'!$J17</f>
        <v>0</v>
      </c>
      <c r="FA18" s="45">
        <f>IF(AND(OR(ISBLANK(FA$9),FA$9=0)=FALSE,SUM($EE18:$ES18)&gt;0,FA$9='2. Protocols'!$G17),1,0)*'4. Formulations'!$J17</f>
        <v>0</v>
      </c>
      <c r="FB18" s="45">
        <f>IF(AND(OR(ISBLANK(FB$9),FB$9=0)=FALSE,SUM($EE18:$ES18)&gt;0,FB$9='2. Protocols'!$G17),1,0)*'4. Formulations'!$J17</f>
        <v>0</v>
      </c>
      <c r="FC18" s="45">
        <f>IF(AND(OR(ISBLANK(FC$9),FC$9=0)=FALSE,SUM($EE18:$ES18)&gt;0,FC$9='2. Protocols'!$G17),1,0)*'4. Formulations'!$J17</f>
        <v>0</v>
      </c>
      <c r="FD18" s="45">
        <f>IF(AND(OR(ISBLANK(FD$9),FD$9=0)=FALSE,SUM($EE18:$ES18)&gt;0,FD$9='2. Protocols'!$G17),1,0)*'4. Formulations'!$J17</f>
        <v>0</v>
      </c>
      <c r="FE18" s="45">
        <f>IF(AND(OR(ISBLANK(FE$9),FE$9=0)=FALSE,SUM($EE18:$ES18)&gt;0,FE$9='2. Protocols'!$G17),1,0)*'4. Formulations'!$J17</f>
        <v>0</v>
      </c>
      <c r="FF18" s="45">
        <f>IF(AND(OR(ISBLANK(FF$9),FF$9=0)=FALSE,SUM($EE18:$ES18)&gt;0,FF$9='2. Protocols'!$G17),1,0)*'4. Formulations'!$J17</f>
        <v>0</v>
      </c>
      <c r="FG18" s="45">
        <f>IF(AND(OR(ISBLANK(FG$9),FG$9=0)=FALSE,SUM($EE18:$ES18)&gt;0,FG$9='2. Protocols'!$G17),1,0)*'4. Formulations'!$J17</f>
        <v>0</v>
      </c>
      <c r="FH18" s="45">
        <f>IF(AND(OR(ISBLANK(FH$9),FH$9=0)=FALSE,SUM($EE18:$ES18)&gt;0,FH$9='2. Protocols'!$G17),1,0)*'4. Formulations'!$J17</f>
        <v>0</v>
      </c>
      <c r="FI18" s="45">
        <f>IF(AND(OR(ISBLANK(FI$9),FI$9=0)=FALSE,SUM($EE18:$ES18)&gt;0,FI$9='2. Protocols'!$G17),1,0)*'4. Formulations'!$J17</f>
        <v>0</v>
      </c>
      <c r="FK18" s="45">
        <f>IF(AND(OR(ISBLANK(EU$9),EU$9=0)=FALSE,FK$9=$DM18),1,0)*'4. Formulations'!$K17</f>
        <v>0</v>
      </c>
      <c r="FL18" s="45">
        <f>IF(AND(OR(ISBLANK(EV$9),EV$9=0)=FALSE,FL$9=$DM18),1,0)*'4. Formulations'!$K17</f>
        <v>0</v>
      </c>
      <c r="FM18" s="45">
        <f>IF(AND(OR(ISBLANK(EW$9),EW$9=0)=FALSE,FM$9=$DM18),1,0)*'4. Formulations'!$K17</f>
        <v>0</v>
      </c>
      <c r="FN18" s="45">
        <f>IF(AND(OR(ISBLANK(EX$9),EX$9=0)=FALSE,FN$9=$DM18),1,0)*'4. Formulations'!$K17</f>
        <v>0</v>
      </c>
      <c r="FO18" s="45">
        <f>IF(AND(OR(ISBLANK(EY$9),EY$9=0)=FALSE,FO$9=$DM18),1,0)*'4. Formulations'!$K17</f>
        <v>0</v>
      </c>
      <c r="FP18" s="45">
        <f>IF(AND(OR(ISBLANK(EZ$9),EZ$9=0)=FALSE,FP$9=$DM18),1,0)*'4. Formulations'!$K17</f>
        <v>0</v>
      </c>
      <c r="FQ18" s="45">
        <f>IF(AND(OR(ISBLANK(FA$9),FA$9=0)=FALSE,FQ$9=$DM18),1,0)*'4. Formulations'!$K17</f>
        <v>0</v>
      </c>
      <c r="FR18" s="45">
        <f>IF(AND(OR(ISBLANK(FB$9),FB$9=0)=FALSE,FR$9=$DM18),1,0)*'4. Formulations'!$K17</f>
        <v>0</v>
      </c>
      <c r="FS18" s="45">
        <f>IF(AND(OR(ISBLANK(FC$9),FC$9=0)=FALSE,FS$9=$DM18),1,0)*'4. Formulations'!$K17</f>
        <v>0</v>
      </c>
      <c r="FT18" s="45">
        <f>IF(AND(OR(ISBLANK(FD$9),FD$9=0)=FALSE,FT$9=$DM18),1,0)*'4. Formulations'!$K17</f>
        <v>0</v>
      </c>
      <c r="FU18" s="45">
        <f>IF(AND(OR(ISBLANK(FE$9),FE$9=0)=FALSE,FU$9=$DM18),1,0)*'4. Formulations'!$K17</f>
        <v>0</v>
      </c>
      <c r="FV18" s="45">
        <f>IF(AND(OR(ISBLANK(FF$9),FF$9=0)=FALSE,FV$9=$DM18),1,0)*'4. Formulations'!$K17</f>
        <v>0</v>
      </c>
      <c r="FW18" s="45">
        <f>IF(AND(OR(ISBLANK(FG$9),FG$9=0)=FALSE,FW$9=$DM18),1,0)*'4. Formulations'!$K17</f>
        <v>0</v>
      </c>
      <c r="FX18" s="45">
        <f>IF(AND(OR(ISBLANK(FH$9),FH$9=0)=FALSE,FX$9=$DM18),1,0)*'4. Formulations'!$K17</f>
        <v>0</v>
      </c>
      <c r="FY18" s="45">
        <f>IF(AND(OR(ISBLANK(FI$9),FI$9=0)=FALSE,FY$9=$DM18),1,0)*'4. Formulations'!$K17</f>
        <v>0</v>
      </c>
      <c r="GA18" s="45">
        <f>IF(AND(OR(ISBLANK(GA$9),GA$9=0)=FALSE,OR(GA$9='2. Protocols'!$C17,GA$9='2. Protocols'!$E17,GA$9='2. Protocols'!$G17)),1,0)*'4. Formulations'!$L17</f>
        <v>0</v>
      </c>
      <c r="GB18" s="45">
        <f>IF(AND(OR(ISBLANK(GB$9),GB$9=0)=FALSE,OR(GB$9='2. Protocols'!$C17,GB$9='2. Protocols'!$E17,GB$9='2. Protocols'!$G17)),1,0)*'4. Formulations'!$L17</f>
        <v>0</v>
      </c>
      <c r="GC18" s="45">
        <f>IF(AND(OR(ISBLANK(GC$9),GC$9=0)=FALSE,OR(GC$9='2. Protocols'!$C17,GC$9='2. Protocols'!$E17,GC$9='2. Protocols'!$G17)),1,0)*'4. Formulations'!$L17</f>
        <v>0</v>
      </c>
      <c r="GD18" s="45">
        <f>IF(AND(OR(ISBLANK(GD$9),GD$9=0)=FALSE,OR(GD$9='2. Protocols'!$C17,GD$9='2. Protocols'!$E17,GD$9='2. Protocols'!$G17)),1,0)*'4. Formulations'!$L17</f>
        <v>0</v>
      </c>
      <c r="GE18" s="45">
        <f>IF(AND(OR(ISBLANK(GE$9),GE$9=0)=FALSE,OR(GE$9='2. Protocols'!$C17,GE$9='2. Protocols'!$E17,GE$9='2. Protocols'!$G17)),1,0)*'4. Formulations'!$L17</f>
        <v>0</v>
      </c>
      <c r="GF18" s="45">
        <f>IF(AND(OR(ISBLANK(GF$9),GF$9=0)=FALSE,OR(GF$9='2. Protocols'!$C17,GF$9='2. Protocols'!$E17,GF$9='2. Protocols'!$G17)),1,0)*'4. Formulations'!$L17</f>
        <v>0</v>
      </c>
      <c r="GG18" s="45">
        <f>IF(AND(OR(ISBLANK(GG$9),GG$9=0)=FALSE,OR(GG$9='2. Protocols'!$C17,GG$9='2. Protocols'!$E17,GG$9='2. Protocols'!$G17)),1,0)*'4. Formulations'!$L17</f>
        <v>0</v>
      </c>
      <c r="GH18" s="45">
        <f>IF(AND(OR(ISBLANK(GH$9),GH$9=0)=FALSE,OR(GH$9='2. Protocols'!$C17,GH$9='2. Protocols'!$E17,GH$9='2. Protocols'!$G17)),1,0)*'4. Formulations'!$L17</f>
        <v>0</v>
      </c>
      <c r="GI18" s="45">
        <f>IF(AND(OR(ISBLANK(GI$9),GI$9=0)=FALSE,OR(GI$9='2. Protocols'!$C17,GI$9='2. Protocols'!$E17,GI$9='2. Protocols'!$G17)),1,0)*'4. Formulations'!$L17</f>
        <v>0</v>
      </c>
      <c r="GJ18" s="45">
        <f>IF(AND(OR(ISBLANK(GJ$9),GJ$9=0)=FALSE,OR(GJ$9='2. Protocols'!$C17,GJ$9='2. Protocols'!$E17,GJ$9='2. Protocols'!$G17)),1,0)*'4. Formulations'!$L17</f>
        <v>0</v>
      </c>
      <c r="GK18" s="45">
        <f>IF(AND(OR(ISBLANK(GK$9),GK$9=0)=FALSE,OR(GK$9='2. Protocols'!$C17,GK$9='2. Protocols'!$E17,GK$9='2. Protocols'!$G17)),1,0)*'4. Formulations'!$L17</f>
        <v>0</v>
      </c>
      <c r="GL18" s="45">
        <f>IF(AND(OR(ISBLANK(GL$9),GL$9=0)=FALSE,OR(GL$9='2. Protocols'!$C17,GL$9='2. Protocols'!$E17,GL$9='2. Protocols'!$G17)),1,0)*'4. Formulations'!$L17</f>
        <v>0</v>
      </c>
      <c r="GM18" s="45">
        <f>IF(AND(OR(ISBLANK(GM$9),GM$9=0)=FALSE,OR(GM$9='2. Protocols'!$C17,GM$9='2. Protocols'!$E17,GM$9='2. Protocols'!$G17)),1,0)*'4. Formulations'!$L17</f>
        <v>0</v>
      </c>
      <c r="GN18" s="45">
        <f>IF(AND(OR(ISBLANK(GN$9),GN$9=0)=FALSE,OR(GN$9='2. Protocols'!$C17,GN$9='2. Protocols'!$E17,GN$9='2. Protocols'!$G17)),1,0)*'4. Formulations'!$L17</f>
        <v>0</v>
      </c>
      <c r="GO18" s="45">
        <f>IF(AND(OR(ISBLANK(GO$9),GO$9=0)=FALSE,OR(GO$9='2. Protocols'!$C17,GO$9='2. Protocols'!$E17,GO$9='2. Protocols'!$G17)),1,0)*'4. Formulations'!$L17</f>
        <v>0</v>
      </c>
      <c r="GQ18" s="45">
        <f>IF(AND(OR(ISBLANK(GQ$9),GQ$9=0)=FALSE,GQ$9=$DL18),1,0)*'4. Formulations'!$M17</f>
        <v>0</v>
      </c>
      <c r="GR18" s="45">
        <f>IF(AND(OR(ISBLANK(GR$9),GR$9=0)=FALSE,GR$9=$DL18),1,0)*'4. Formulations'!$M17</f>
        <v>0</v>
      </c>
      <c r="GS18" s="45">
        <f>IF(AND(OR(ISBLANK(GS$9),GS$9=0)=FALSE,GS$9=$DL18),1,0)*'4. Formulations'!$M17</f>
        <v>0</v>
      </c>
      <c r="GT18" s="45">
        <f>IF(AND(OR(ISBLANK(GT$9),GT$9=0)=FALSE,GT$9=$DL18),1,0)*'4. Formulations'!$M17</f>
        <v>0</v>
      </c>
      <c r="GU18" s="45">
        <f>IF(AND(OR(ISBLANK(GU$9),GU$9=0)=FALSE,GU$9=$DL18),1,0)*'4. Formulations'!$M17</f>
        <v>0</v>
      </c>
      <c r="GV18" s="45">
        <f>IF(AND(OR(ISBLANK(GV$9),GV$9=0)=FALSE,GV$9=$DL18),1,0)*'4. Formulations'!$M17</f>
        <v>0</v>
      </c>
      <c r="GW18" s="45">
        <f>IF(AND(OR(ISBLANK(GW$9),GW$9=0)=FALSE,GW$9=$DL18),1,0)*'4. Formulations'!$M17</f>
        <v>0</v>
      </c>
      <c r="GX18" s="45">
        <f>IF(AND(OR(ISBLANK(GX$9),GX$9=0)=FALSE,GX$9=$DL18),1,0)*'4. Formulations'!$M17</f>
        <v>0</v>
      </c>
      <c r="GY18" s="45">
        <f>IF(AND(OR(ISBLANK(GY$9),GY$9=0)=FALSE,GY$9=$DL18),1,0)*'4. Formulations'!$M17</f>
        <v>0</v>
      </c>
      <c r="GZ18" s="45">
        <f>IF(AND(OR(ISBLANK(GZ$9),GZ$9=0)=FALSE,GZ$9=$DL18),1,0)*'4. Formulations'!$M17</f>
        <v>0</v>
      </c>
      <c r="HA18" s="45">
        <f>IF(AND(OR(ISBLANK(HA$9),HA$9=0)=FALSE,HA$9=$DL18),1,0)*'4. Formulations'!$M17</f>
        <v>0</v>
      </c>
      <c r="HB18" s="45">
        <f>IF(AND(OR(ISBLANK(HB$9),HB$9=0)=FALSE,HB$9=$DL18),1,0)*'4. Formulations'!$M17</f>
        <v>0</v>
      </c>
      <c r="HC18" s="45">
        <f>IF(AND(OR(ISBLANK(HC$9),HC$9=0)=FALSE,HC$9=$DL18),1,0)*'4. Formulations'!$M17</f>
        <v>0</v>
      </c>
      <c r="HD18" s="45">
        <f>IF(AND(OR(ISBLANK(HD$9),HD$9=0)=FALSE,HD$9=$DL18),1,0)*'4. Formulations'!$M17</f>
        <v>0</v>
      </c>
      <c r="HE18" s="45">
        <f>IF(AND(OR(ISBLANK(HE$9),HE$9=0)=FALSE,HE$9=$DL18),1,0)*'4. Formulations'!$M17</f>
        <v>0</v>
      </c>
      <c r="HG18" s="45">
        <f>IF(AND(OR(ISBLANK(HG$9),HG$9=0)=FALSE,SUM($GQ18:$HE18)&gt;0,HG$9='2. Protocols'!$G17),1,0)*'4. Formulations'!$M17</f>
        <v>0</v>
      </c>
      <c r="HH18" s="45">
        <f>IF(AND(OR(ISBLANK(HH$9),HH$9=0)=FALSE,SUM($GQ18:$HE18)&gt;0,HH$9='2. Protocols'!$G17),1,0)*'4. Formulations'!$M17</f>
        <v>0</v>
      </c>
      <c r="HI18" s="45">
        <f>IF(AND(OR(ISBLANK(HI$9),HI$9=0)=FALSE,SUM($GQ18:$HE18)&gt;0,HI$9='2. Protocols'!$G17),1,0)*'4. Formulations'!$M17</f>
        <v>0</v>
      </c>
      <c r="HJ18" s="45">
        <f>IF(AND(OR(ISBLANK(HJ$9),HJ$9=0)=FALSE,SUM($GQ18:$HE18)&gt;0,HJ$9='2. Protocols'!$G17),1,0)*'4. Formulations'!$M17</f>
        <v>0</v>
      </c>
      <c r="HK18" s="45">
        <f>IF(AND(OR(ISBLANK(HK$9),HK$9=0)=FALSE,SUM($GQ18:$HE18)&gt;0,HK$9='2. Protocols'!$G17),1,0)*'4. Formulations'!$M17</f>
        <v>0</v>
      </c>
      <c r="HL18" s="45">
        <f>IF(AND(OR(ISBLANK(HL$9),HL$9=0)=FALSE,SUM($GQ18:$HE18)&gt;0,HL$9='2. Protocols'!$G17),1,0)*'4. Formulations'!$M17</f>
        <v>0</v>
      </c>
      <c r="HM18" s="45">
        <f>IF(AND(OR(ISBLANK(HM$9),HM$9=0)=FALSE,SUM($GQ18:$HE18)&gt;0,HM$9='2. Protocols'!$G17),1,0)*'4. Formulations'!$M17</f>
        <v>0</v>
      </c>
      <c r="HN18" s="45">
        <f>IF(AND(OR(ISBLANK(HN$9),HN$9=0)=FALSE,SUM($GQ18:$HE18)&gt;0,HN$9='2. Protocols'!$G17),1,0)*'4. Formulations'!$M17</f>
        <v>0</v>
      </c>
      <c r="HO18" s="45">
        <f>IF(AND(OR(ISBLANK(HO$9),HO$9=0)=FALSE,SUM($GQ18:$HE18)&gt;0,HO$9='2. Protocols'!$G17),1,0)*'4. Formulations'!$M17</f>
        <v>0</v>
      </c>
      <c r="HP18" s="45">
        <f>IF(AND(OR(ISBLANK(HP$9),HP$9=0)=FALSE,SUM($GQ18:$HE18)&gt;0,HP$9='2. Protocols'!$G17),1,0)*'4. Formulations'!$M17</f>
        <v>0</v>
      </c>
      <c r="HQ18" s="45">
        <f>IF(AND(OR(ISBLANK(HQ$9),HQ$9=0)=FALSE,SUM($GQ18:$HE18)&gt;0,HQ$9='2. Protocols'!$G17),1,0)*'4. Formulations'!$M17</f>
        <v>0</v>
      </c>
      <c r="HR18" s="45">
        <f>IF(AND(OR(ISBLANK(HR$9),HR$9=0)=FALSE,SUM($GQ18:$HE18)&gt;0,HR$9='2. Protocols'!$G17),1,0)*'4. Formulations'!$M17</f>
        <v>0</v>
      </c>
      <c r="HS18" s="45">
        <f>IF(AND(OR(ISBLANK(HS$9),HS$9=0)=FALSE,SUM($GQ18:$HE18)&gt;0,HS$9='2. Protocols'!$G17),1,0)*'4. Formulations'!$M17</f>
        <v>0</v>
      </c>
      <c r="HT18" s="45">
        <f>IF(AND(OR(ISBLANK(HT$9),HT$9=0)=FALSE,SUM($GQ18:$HE18)&gt;0,HT$9='2. Protocols'!$G17),1,0)*'4. Formulations'!$M17</f>
        <v>0</v>
      </c>
      <c r="HU18" s="45">
        <f>IF(AND(OR(ISBLANK(HU$9),HU$9=0)=FALSE,SUM($GQ18:$HE18)&gt;0,HU$9='2. Protocols'!$G17),1,0)*'4. Formulations'!$M17</f>
        <v>0</v>
      </c>
      <c r="HW18" s="45">
        <f>IF(AND(OR(ISBLANK(HW$9),HW$9=0)=FALSE,HW$9=$DM18),1,0)*'4. Formulations'!$N17</f>
        <v>0</v>
      </c>
      <c r="HX18" s="45">
        <f>IF(AND(OR(ISBLANK(HX$9),HX$9=0)=FALSE,HX$9=$DM18),1,0)*'4. Formulations'!$N17</f>
        <v>0</v>
      </c>
      <c r="HY18" s="45">
        <f>IF(AND(OR(ISBLANK(HY$9),HY$9=0)=FALSE,HY$9=$DM18),1,0)*'4. Formulations'!$N17</f>
        <v>0</v>
      </c>
      <c r="HZ18" s="45">
        <f>IF(AND(OR(ISBLANK(HZ$9),HZ$9=0)=FALSE,HZ$9=$DM18),1,0)*'4. Formulations'!$N17</f>
        <v>0</v>
      </c>
      <c r="IA18" s="45">
        <f>IF(AND(OR(ISBLANK(IA$9),IA$9=0)=FALSE,IA$9=$DM18),1,0)*'4. Formulations'!$N17</f>
        <v>0</v>
      </c>
      <c r="IB18" s="45">
        <f>IF(AND(OR(ISBLANK(IB$9),IB$9=0)=FALSE,IB$9=$DM18),1,0)*'4. Formulations'!$N17</f>
        <v>0</v>
      </c>
      <c r="IC18" s="45">
        <f>IF(AND(OR(ISBLANK(IC$9),IC$9=0)=FALSE,IC$9=$DM18),1,0)*'4. Formulations'!$N17</f>
        <v>0</v>
      </c>
      <c r="ID18" s="45">
        <f>IF(AND(OR(ISBLANK(ID$9),ID$9=0)=FALSE,ID$9=$DM18),1,0)*'4. Formulations'!$N17</f>
        <v>0</v>
      </c>
      <c r="IE18" s="45">
        <f>IF(AND(OR(ISBLANK(IE$9),IE$9=0)=FALSE,IE$9=$DM18),1,0)*'4. Formulations'!$N17</f>
        <v>0</v>
      </c>
      <c r="IF18" s="45">
        <f>IF(AND(OR(ISBLANK(IF$9),IF$9=0)=FALSE,IF$9=$DM18),1,0)*'4. Formulations'!$N17</f>
        <v>0</v>
      </c>
      <c r="IG18" s="45">
        <f>IF(AND(OR(ISBLANK(IG$9),IG$9=0)=FALSE,IG$9=$DM18),1,0)*'4. Formulations'!$N17</f>
        <v>0</v>
      </c>
      <c r="IH18" s="45">
        <f>IF(AND(OR(ISBLANK(IH$9),IH$9=0)=FALSE,IH$9=$DM18),1,0)*'4. Formulations'!$N17</f>
        <v>0</v>
      </c>
      <c r="II18" s="45">
        <f>IF(AND(OR(ISBLANK(II$9),II$9=0)=FALSE,II$9=$DM18),1,0)*'4. Formulations'!$N17</f>
        <v>0</v>
      </c>
      <c r="IJ18" s="45">
        <f>IF(AND(OR(ISBLANK(IJ$9),IJ$9=0)=FALSE,IJ$9=$DM18),1,0)*'4. Formulations'!$N17</f>
        <v>0</v>
      </c>
      <c r="IK18" s="45">
        <f>IF(AND(OR(ISBLANK(IK$9),IK$9=0)=FALSE,IK$9=$DM18),1,0)*'4. Formulations'!$N17</f>
        <v>0</v>
      </c>
      <c r="IM18" s="45">
        <f>IF(AND(OR(ISBLANK(IM$9),IM$9=0)=FALSE,OR(IM$9='2. Protocols'!$C17,IM$9='2. Protocols'!$E17,IM$9='2. Protocols'!$G17)),1,0)*'4. Formulations'!$O17</f>
        <v>0</v>
      </c>
      <c r="IN18" s="45">
        <f>IF(AND(OR(ISBLANK(IN$9),IN$9=0)=FALSE,OR(IN$9='2. Protocols'!$C17,IN$9='2. Protocols'!$E17,IN$9='2. Protocols'!$G17)),1,0)*'4. Formulations'!$O17</f>
        <v>0</v>
      </c>
      <c r="IO18" s="45">
        <f>IF(AND(OR(ISBLANK(IO$9),IO$9=0)=FALSE,OR(IO$9='2. Protocols'!$C17,IO$9='2. Protocols'!$E17,IO$9='2. Protocols'!$G17)),1,0)*'4. Formulations'!$O17</f>
        <v>0</v>
      </c>
      <c r="IP18" s="45">
        <f>IF(AND(OR(ISBLANK(IP$9),IP$9=0)=FALSE,OR(IP$9='2. Protocols'!$C17,IP$9='2. Protocols'!$E17,IP$9='2. Protocols'!$G17)),1,0)*'4. Formulations'!$O17</f>
        <v>0</v>
      </c>
      <c r="IQ18" s="45">
        <f>IF(AND(OR(ISBLANK(IQ$9),IQ$9=0)=FALSE,OR(IQ$9='2. Protocols'!$C17,IQ$9='2. Protocols'!$E17,IQ$9='2. Protocols'!$G17)),1,0)*'4. Formulations'!$O17</f>
        <v>0</v>
      </c>
      <c r="IR18" s="45">
        <f>IF(AND(OR(ISBLANK(IR$9),IR$9=0)=FALSE,OR(IR$9='2. Protocols'!$C17,IR$9='2. Protocols'!$E17,IR$9='2. Protocols'!$G17)),1,0)*'4. Formulations'!$O17</f>
        <v>0</v>
      </c>
      <c r="IS18" s="45">
        <f>IF(AND(OR(ISBLANK(IS$9),IS$9=0)=FALSE,OR(IS$9='2. Protocols'!$C17,IS$9='2. Protocols'!$E17,IS$9='2. Protocols'!$G17)),1,0)*'4. Formulations'!$O17</f>
        <v>0</v>
      </c>
      <c r="IT18" s="45">
        <f>IF(AND(OR(ISBLANK(IT$9),IT$9=0)=FALSE,OR(IT$9='2. Protocols'!$C17,IT$9='2. Protocols'!$E17,IT$9='2. Protocols'!$G17)),1,0)*'4. Formulations'!$O17</f>
        <v>0</v>
      </c>
      <c r="IU18" s="45">
        <f>IF(AND(OR(ISBLANK(IU$9),IU$9=0)=FALSE,OR(IU$9='2. Protocols'!$C17,IU$9='2. Protocols'!$E17,IU$9='2. Protocols'!$G17)),1,0)*'4. Formulations'!$O17</f>
        <v>0</v>
      </c>
      <c r="IV18" s="45">
        <f>IF(AND(OR(ISBLANK(IV$9),IV$9=0)=FALSE,OR(IV$9='2. Protocols'!$C17,IV$9='2. Protocols'!$E17,IV$9='2. Protocols'!$G17)),1,0)*'4. Formulations'!$O17</f>
        <v>0</v>
      </c>
      <c r="IW18" s="45">
        <f>IF(AND(OR(ISBLANK(IW$9),IW$9=0)=FALSE,OR(IW$9='2. Protocols'!$C17,IW$9='2. Protocols'!$E17,IW$9='2. Protocols'!$G17)),1,0)*'4. Formulations'!$O17</f>
        <v>0</v>
      </c>
      <c r="IX18" s="45">
        <f>IF(AND(OR(ISBLANK(IX$9),IX$9=0)=FALSE,OR(IX$9='2. Protocols'!$C17,IX$9='2. Protocols'!$E17,IX$9='2. Protocols'!$G17)),1,0)*'4. Formulations'!$O17</f>
        <v>0</v>
      </c>
      <c r="IY18" s="45">
        <f>IF(AND(OR(ISBLANK(IY$9),IY$9=0)=FALSE,OR(IY$9='2. Protocols'!$C17,IY$9='2. Protocols'!$E17,IY$9='2. Protocols'!$G17)),1,0)*'4. Formulations'!$O17</f>
        <v>0</v>
      </c>
      <c r="IZ18" s="45">
        <f>IF(AND(OR(ISBLANK(IZ$9),IZ$9=0)=FALSE,OR(IZ$9='2. Protocols'!$C17,IZ$9='2. Protocols'!$E17,IZ$9='2. Protocols'!$G17)),1,0)*'4. Formulations'!$O17</f>
        <v>0</v>
      </c>
      <c r="JA18" s="45">
        <f>IF(AND(OR(ISBLANK(JA$9),JA$9=0)=FALSE,OR(JA$9='2. Protocols'!$C17,JA$9='2. Protocols'!$E17,JA$9='2. Protocols'!$G17)),1,0)*'4. Formulations'!$O17</f>
        <v>0</v>
      </c>
      <c r="JC18" s="45">
        <f>IF(AND(OR(ISBLANK(JC$9),JC$9=0)=FALSE,JC$9=$DL18),1,0)*'4. Formulations'!$P17</f>
        <v>0</v>
      </c>
      <c r="JD18" s="45">
        <f>IF(AND(OR(ISBLANK(JD$9),JD$9=0)=FALSE,JD$9=$DL18),1,0)*'4. Formulations'!$P17</f>
        <v>0</v>
      </c>
      <c r="JE18" s="45">
        <f>IF(AND(OR(ISBLANK(JE$9),JE$9=0)=FALSE,JE$9=$DL18),1,0)*'4. Formulations'!$P17</f>
        <v>0</v>
      </c>
      <c r="JF18" s="45">
        <f>IF(AND(OR(ISBLANK(JF$9),JF$9=0)=FALSE,JF$9=$DL18),1,0)*'4. Formulations'!$P17</f>
        <v>0</v>
      </c>
      <c r="JG18" s="45">
        <f>IF(AND(OR(ISBLANK(JG$9),JG$9=0)=FALSE,JG$9=$DL18),1,0)*'4. Formulations'!$P17</f>
        <v>0</v>
      </c>
      <c r="JH18" s="45">
        <f>IF(AND(OR(ISBLANK(JH$9),JH$9=0)=FALSE,JH$9=$DL18),1,0)*'4. Formulations'!$P17</f>
        <v>0</v>
      </c>
      <c r="JI18" s="45">
        <f>IF(AND(OR(ISBLANK(JI$9),JI$9=0)=FALSE,JI$9=$DL18),1,0)*'4. Formulations'!$P17</f>
        <v>0</v>
      </c>
      <c r="JJ18" s="45">
        <f>IF(AND(OR(ISBLANK(JJ$9),JJ$9=0)=FALSE,JJ$9=$DL18),1,0)*'4. Formulations'!$P17</f>
        <v>0</v>
      </c>
      <c r="JK18" s="45">
        <f>IF(AND(OR(ISBLANK(JK$9),JK$9=0)=FALSE,JK$9=$DL18),1,0)*'4. Formulations'!$P17</f>
        <v>0</v>
      </c>
      <c r="JL18" s="45">
        <f>IF(AND(OR(ISBLANK(JL$9),JL$9=0)=FALSE,JL$9=$DL18),1,0)*'4. Formulations'!$P17</f>
        <v>0</v>
      </c>
      <c r="JM18" s="45">
        <f>IF(AND(OR(ISBLANK(JM$9),JM$9=0)=FALSE,JM$9=$DL18),1,0)*'4. Formulations'!$P17</f>
        <v>0</v>
      </c>
      <c r="JN18" s="45">
        <f>IF(AND(OR(ISBLANK(JN$9),JN$9=0)=FALSE,JN$9=$DL18),1,0)*'4. Formulations'!$P17</f>
        <v>0</v>
      </c>
      <c r="JO18" s="45">
        <f>IF(AND(OR(ISBLANK(JO$9),JO$9=0)=FALSE,JO$9=$DL18),1,0)*'4. Formulations'!$P17</f>
        <v>0</v>
      </c>
      <c r="JP18" s="45">
        <f>IF(AND(OR(ISBLANK(JP$9),JP$9=0)=FALSE,JP$9=$DL18),1,0)*'4. Formulations'!$P17</f>
        <v>0</v>
      </c>
      <c r="JQ18" s="45">
        <f>IF(AND(OR(ISBLANK(JQ$9),JQ$9=0)=FALSE,JQ$9=$DL18),1,0)*'4. Formulations'!$P17</f>
        <v>0</v>
      </c>
      <c r="JS18" s="45">
        <f>IF(AND(OR(ISBLANK(JS$9),JS$9=0)=FALSE,SUM($JC18:$JQ18)&gt;0,JS$9='2. Protocols'!$G17),1,0)*'4. Formulations'!$P17</f>
        <v>0</v>
      </c>
      <c r="JT18" s="45">
        <f>IF(AND(OR(ISBLANK(JT$9),JT$9=0)=FALSE,SUM($JC18:$JQ18)&gt;0,JT$9='2. Protocols'!$G17),1,0)*'4. Formulations'!$P17</f>
        <v>0</v>
      </c>
      <c r="JU18" s="45">
        <f>IF(AND(OR(ISBLANK(JU$9),JU$9=0)=FALSE,SUM($JC18:$JQ18)&gt;0,JU$9='2. Protocols'!$G17),1,0)*'4. Formulations'!$P17</f>
        <v>0</v>
      </c>
      <c r="JV18" s="45">
        <f>IF(AND(OR(ISBLANK(JV$9),JV$9=0)=FALSE,SUM($JC18:$JQ18)&gt;0,JV$9='2. Protocols'!$G17),1,0)*'4. Formulations'!$P17</f>
        <v>0</v>
      </c>
      <c r="JW18" s="45">
        <f>IF(AND(OR(ISBLANK(JW$9),JW$9=0)=FALSE,SUM($JC18:$JQ18)&gt;0,JW$9='2. Protocols'!$G17),1,0)*'4. Formulations'!$P17</f>
        <v>0</v>
      </c>
      <c r="JX18" s="45">
        <f>IF(AND(OR(ISBLANK(JX$9),JX$9=0)=FALSE,SUM($JC18:$JQ18)&gt;0,JX$9='2. Protocols'!$G17),1,0)*'4. Formulations'!$P17</f>
        <v>0</v>
      </c>
      <c r="JY18" s="45">
        <f>IF(AND(OR(ISBLANK(JY$9),JY$9=0)=FALSE,SUM($JC18:$JQ18)&gt;0,JY$9='2. Protocols'!$G17),1,0)*'4. Formulations'!$P17</f>
        <v>0</v>
      </c>
      <c r="JZ18" s="45">
        <f>IF(AND(OR(ISBLANK(JZ$9),JZ$9=0)=FALSE,SUM($JC18:$JQ18)&gt;0,JZ$9='2. Protocols'!$G17),1,0)*'4. Formulations'!$P17</f>
        <v>0</v>
      </c>
      <c r="KA18" s="45">
        <f>IF(AND(OR(ISBLANK(KA$9),KA$9=0)=FALSE,SUM($JC18:$JQ18)&gt;0,KA$9='2. Protocols'!$G17),1,0)*'4. Formulations'!$P17</f>
        <v>0</v>
      </c>
      <c r="KB18" s="45">
        <f>IF(AND(OR(ISBLANK(KB$9),KB$9=0)=FALSE,SUM($JC18:$JQ18)&gt;0,KB$9='2. Protocols'!$G17),1,0)*'4. Formulations'!$P17</f>
        <v>0</v>
      </c>
      <c r="KC18" s="45">
        <f>IF(AND(OR(ISBLANK(KC$9),KC$9=0)=FALSE,SUM($JC18:$JQ18)&gt;0,KC$9='2. Protocols'!$G17),1,0)*'4. Formulations'!$P17</f>
        <v>0</v>
      </c>
      <c r="KD18" s="45">
        <f>IF(AND(OR(ISBLANK(KD$9),KD$9=0)=FALSE,SUM($JC18:$JQ18)&gt;0,KD$9='2. Protocols'!$G17),1,0)*'4. Formulations'!$P17</f>
        <v>0</v>
      </c>
      <c r="KE18" s="45">
        <f>IF(AND(OR(ISBLANK(KE$9),KE$9=0)=FALSE,SUM($JC18:$JQ18)&gt;0,KE$9='2. Protocols'!$G17),1,0)*'4. Formulations'!$P17</f>
        <v>0</v>
      </c>
      <c r="KF18" s="45">
        <f>IF(AND(OR(ISBLANK(KF$9),KF$9=0)=FALSE,SUM($JC18:$JQ18)&gt;0,KF$9='2. Protocols'!$G17),1,0)*'4. Formulations'!$P17</f>
        <v>0</v>
      </c>
      <c r="KG18" s="45">
        <f>IF(AND(OR(ISBLANK(KG$9),KG$9=0)=FALSE,SUM($JC18:$JQ18)&gt;0,KG$9='2. Protocols'!$G17),1,0)*'4. Formulations'!$P17</f>
        <v>0</v>
      </c>
      <c r="KI18" s="45">
        <f>IF(AND(OR(ISBLANK(KI$9),KI$9=0)=FALSE,KI$9=$DM18),1,0)*'4. Formulations'!$Q17</f>
        <v>0</v>
      </c>
      <c r="KJ18" s="45">
        <f>IF(AND(OR(ISBLANK(KJ$9),KJ$9=0)=FALSE,KJ$9=$DM18),1,0)*'4. Formulations'!$Q17</f>
        <v>0</v>
      </c>
      <c r="KK18" s="45">
        <f>IF(AND(OR(ISBLANK(KK$9),KK$9=0)=FALSE,KK$9=$DM18),1,0)*'4. Formulations'!$Q17</f>
        <v>0</v>
      </c>
      <c r="KL18" s="45">
        <f>IF(AND(OR(ISBLANK(KL$9),KL$9=0)=FALSE,KL$9=$DM18),1,0)*'4. Formulations'!$Q17</f>
        <v>0</v>
      </c>
      <c r="KM18" s="45">
        <f>IF(AND(OR(ISBLANK(KM$9),KM$9=0)=FALSE,KM$9=$DM18),1,0)*'4. Formulations'!$Q17</f>
        <v>0</v>
      </c>
      <c r="KN18" s="45">
        <f>IF(AND(OR(ISBLANK(KN$9),KN$9=0)=FALSE,KN$9=$DM18),1,0)*'4. Formulations'!$Q17</f>
        <v>0</v>
      </c>
      <c r="KO18" s="45">
        <f>IF(AND(OR(ISBLANK(KO$9),KO$9=0)=FALSE,KO$9=$DM18),1,0)*'4. Formulations'!$Q17</f>
        <v>0</v>
      </c>
      <c r="KP18" s="45">
        <f>IF(AND(OR(ISBLANK(KP$9),KP$9=0)=FALSE,KP$9=$DM18),1,0)*'4. Formulations'!$Q17</f>
        <v>0</v>
      </c>
      <c r="KQ18" s="45">
        <f>IF(AND(OR(ISBLANK(KQ$9),KQ$9=0)=FALSE,KQ$9=$DM18),1,0)*'4. Formulations'!$Q17</f>
        <v>0</v>
      </c>
      <c r="KR18" s="45">
        <f>IF(AND(OR(ISBLANK(KR$9),KR$9=0)=FALSE,KR$9=$DM18),1,0)*'4. Formulations'!$Q17</f>
        <v>0</v>
      </c>
      <c r="KS18" s="45">
        <f>IF(AND(OR(ISBLANK(KS$9),KS$9=0)=FALSE,KS$9=$DM18),1,0)*'4. Formulations'!$Q17</f>
        <v>0</v>
      </c>
      <c r="KT18" s="45">
        <f>IF(AND(OR(ISBLANK(KT$9),KT$9=0)=FALSE,KT$9=$DM18),1,0)*'4. Formulations'!$Q17</f>
        <v>0</v>
      </c>
      <c r="KU18" s="45">
        <f>IF(AND(OR(ISBLANK(KU$9),KU$9=0)=FALSE,KU$9=$DM18),1,0)*'4. Formulations'!$Q17</f>
        <v>0</v>
      </c>
      <c r="KV18" s="45">
        <f>IF(AND(OR(ISBLANK(KV$9),KV$9=0)=FALSE,KV$9=$DM18),1,0)*'4. Formulations'!$Q17</f>
        <v>0</v>
      </c>
      <c r="KW18" s="45">
        <f>IF(AND(OR(ISBLANK(KW$9),KW$9=0)=FALSE,KW$9=$DM18),1,0)*'4. Formulations'!$Q17</f>
        <v>0</v>
      </c>
    </row>
    <row r="19" spans="2:309" ht="15" x14ac:dyDescent="0.25">
      <c r="B19" s="2"/>
      <c r="C19" s="155" t="str">
        <f>IF('2. Protocols'!C18&amp;"+"&amp;'2. Protocols'!E18&amp;"+"&amp;'2. Protocols'!G18="++","",'2. Protocols'!C18&amp;"+"&amp;'2. Protocols'!E18&amp;"+"&amp;'2. Protocols'!G18)</f>
        <v/>
      </c>
      <c r="D19" s="22"/>
      <c r="E19" s="23"/>
      <c r="G19" s="135" t="e">
        <f>'2. Protocols'!J18*'1. General Inputs'!$J$13</f>
        <v>#VALUE!</v>
      </c>
      <c r="H19" s="135" t="e">
        <f>MAX(G19*(1+'1. General Inputs'!$AW$23+HLOOKUP(H$7,'1. General Inputs'!$AW$17:$AY$19,ROWS('1. General Inputs'!$AU$17:$AU$19),0))+(CHOOSE(H$7,'1. General Inputs'!$J$15,'1. General Inputs'!$L$15,'1. General Inputs'!$N$15)/12)*CHOOSE(H$7,'2. Protocols'!$K18,'2. Protocols'!$L18,'2. Protocols'!$M18)+'3. ARV Substitutions'!L44,0)</f>
        <v>#VALUE!</v>
      </c>
      <c r="I19" s="135" t="e">
        <f>MAX(H19*(1+'1. General Inputs'!$AW$23+HLOOKUP(I$7,'1. General Inputs'!$AW$17:$AY$19,ROWS('1. General Inputs'!$AU$17:$AU$19),0))+(CHOOSE(I$7,'1. General Inputs'!$J$15,'1. General Inputs'!$L$15,'1. General Inputs'!$N$15)/12)*CHOOSE(I$7,'2. Protocols'!$K18,'2. Protocols'!$L18,'2. Protocols'!$M18)+'3. ARV Substitutions'!M44,0)</f>
        <v>#VALUE!</v>
      </c>
      <c r="J19" s="135" t="e">
        <f>MAX(I19*(1+'1. General Inputs'!$AW$23+HLOOKUP(J$7,'1. General Inputs'!$AW$17:$AY$19,ROWS('1. General Inputs'!$AU$17:$AU$19),0))+(CHOOSE(J$7,'1. General Inputs'!$J$15,'1. General Inputs'!$L$15,'1. General Inputs'!$N$15)/12)*CHOOSE(J$7,'2. Protocols'!$K18,'2. Protocols'!$L18,'2. Protocols'!$M18)+'3. ARV Substitutions'!N44,0)</f>
        <v>#VALUE!</v>
      </c>
      <c r="K19" s="135" t="e">
        <f>MAX(J19*(1+'1. General Inputs'!$AW$23+HLOOKUP(K$7,'1. General Inputs'!$AW$17:$AY$19,ROWS('1. General Inputs'!$AU$17:$AU$19),0))+(CHOOSE(K$7,'1. General Inputs'!$J$15,'1. General Inputs'!$L$15,'1. General Inputs'!$N$15)/12)*CHOOSE(K$7,'2. Protocols'!$K18,'2. Protocols'!$L18,'2. Protocols'!$M18)+'3. ARV Substitutions'!O44,0)</f>
        <v>#VALUE!</v>
      </c>
      <c r="L19" s="135" t="e">
        <f>MAX(K19*(1+'1. General Inputs'!$AW$23+HLOOKUP(L$7,'1. General Inputs'!$AW$17:$AY$19,ROWS('1. General Inputs'!$AU$17:$AU$19),0))+(CHOOSE(L$7,'1. General Inputs'!$J$15,'1. General Inputs'!$L$15,'1. General Inputs'!$N$15)/12)*CHOOSE(L$7,'2. Protocols'!$K18,'2. Protocols'!$L18,'2. Protocols'!$M18)+'3. ARV Substitutions'!P44,0)</f>
        <v>#VALUE!</v>
      </c>
      <c r="M19" s="135" t="e">
        <f>MAX(L19*(1+'1. General Inputs'!$AW$23+HLOOKUP(M$7,'1. General Inputs'!$AW$17:$AY$19,ROWS('1. General Inputs'!$AU$17:$AU$19),0))+(CHOOSE(M$7,'1. General Inputs'!$J$15,'1. General Inputs'!$L$15,'1. General Inputs'!$N$15)/12)*CHOOSE(M$7,'2. Protocols'!$K18,'2. Protocols'!$L18,'2. Protocols'!$M18)+'3. ARV Substitutions'!Q44,0)</f>
        <v>#VALUE!</v>
      </c>
      <c r="N19" s="135" t="e">
        <f>MAX(M19*(1+'1. General Inputs'!$AW$23+HLOOKUP(N$7,'1. General Inputs'!$AW$17:$AY$19,ROWS('1. General Inputs'!$AU$17:$AU$19),0))+(CHOOSE(N$7,'1. General Inputs'!$J$15,'1. General Inputs'!$L$15,'1. General Inputs'!$N$15)/12)*CHOOSE(N$7,'2. Protocols'!$K18,'2. Protocols'!$L18,'2. Protocols'!$M18)+'3. ARV Substitutions'!R44,0)</f>
        <v>#VALUE!</v>
      </c>
      <c r="O19" s="135" t="e">
        <f>MAX(N19*(1+'1. General Inputs'!$AW$23+HLOOKUP(O$7,'1. General Inputs'!$AW$17:$AY$19,ROWS('1. General Inputs'!$AU$17:$AU$19),0))+(CHOOSE(O$7,'1. General Inputs'!$J$15,'1. General Inputs'!$L$15,'1. General Inputs'!$N$15)/12)*CHOOSE(O$7,'2. Protocols'!$K18,'2. Protocols'!$L18,'2. Protocols'!$M18)+'3. ARV Substitutions'!S44,0)</f>
        <v>#VALUE!</v>
      </c>
      <c r="P19" s="135" t="e">
        <f>MAX(O19*(1+'1. General Inputs'!$AW$23+HLOOKUP(P$7,'1. General Inputs'!$AW$17:$AY$19,ROWS('1. General Inputs'!$AU$17:$AU$19),0))+(CHOOSE(P$7,'1. General Inputs'!$J$15,'1. General Inputs'!$L$15,'1. General Inputs'!$N$15)/12)*CHOOSE(P$7,'2. Protocols'!$K18,'2. Protocols'!$L18,'2. Protocols'!$M18)+'3. ARV Substitutions'!T44,0)</f>
        <v>#VALUE!</v>
      </c>
      <c r="Q19" s="135" t="e">
        <f>MAX(P19*(1+'1. General Inputs'!$AW$23+HLOOKUP(Q$7,'1. General Inputs'!$AW$17:$AY$19,ROWS('1. General Inputs'!$AU$17:$AU$19),0))+(CHOOSE(Q$7,'1. General Inputs'!$J$15,'1. General Inputs'!$L$15,'1. General Inputs'!$N$15)/12)*CHOOSE(Q$7,'2. Protocols'!$K18,'2. Protocols'!$L18,'2. Protocols'!$M18)+'3. ARV Substitutions'!U44,0)</f>
        <v>#VALUE!</v>
      </c>
      <c r="R19" s="135" t="e">
        <f>MAX(Q19*(1+'1. General Inputs'!$AW$23+HLOOKUP(R$7,'1. General Inputs'!$AW$17:$AY$19,ROWS('1. General Inputs'!$AU$17:$AU$19),0))+(CHOOSE(R$7,'1. General Inputs'!$J$15,'1. General Inputs'!$L$15,'1. General Inputs'!$N$15)/12)*CHOOSE(R$7,'2. Protocols'!$K18,'2. Protocols'!$L18,'2. Protocols'!$M18)+'3. ARV Substitutions'!V44,0)</f>
        <v>#VALUE!</v>
      </c>
      <c r="S19" s="135" t="e">
        <f>MAX(R19*(1+'1. General Inputs'!$AW$23+HLOOKUP(S$7,'1. General Inputs'!$AW$17:$AY$19,ROWS('1. General Inputs'!$AU$17:$AU$19),0))+(CHOOSE(S$7,'1. General Inputs'!$J$15,'1. General Inputs'!$L$15,'1. General Inputs'!$N$15)/12)*CHOOSE(S$7,'2. Protocols'!$K18,'2. Protocols'!$L18,'2. Protocols'!$M18)+'3. ARV Substitutions'!W44,0)</f>
        <v>#VALUE!</v>
      </c>
      <c r="T19" s="135" t="e">
        <f>MAX(S19*(1+'1. General Inputs'!$AW$23+HLOOKUP(T$7,'1. General Inputs'!$AW$17:$AY$19,ROWS('1. General Inputs'!$AU$17:$AU$19),0))+(CHOOSE(T$7,'1. General Inputs'!$J$15,'1. General Inputs'!$L$15,'1. General Inputs'!$N$15)/12)*CHOOSE(T$7,'2. Protocols'!$K18,'2. Protocols'!$L18,'2. Protocols'!$M18)+'3. ARV Substitutions'!X44,0)</f>
        <v>#VALUE!</v>
      </c>
      <c r="U19" s="135" t="e">
        <f>MAX(T19*(1+'1. General Inputs'!$AW$23+HLOOKUP(U$7,'1. General Inputs'!$AW$17:$AY$19,ROWS('1. General Inputs'!$AU$17:$AU$19),0))+(CHOOSE(U$7,'1. General Inputs'!$J$15,'1. General Inputs'!$L$15,'1. General Inputs'!$N$15)/12)*CHOOSE(U$7,'2. Protocols'!$K18,'2. Protocols'!$L18,'2. Protocols'!$M18)+'3. ARV Substitutions'!Y44,0)</f>
        <v>#VALUE!</v>
      </c>
      <c r="V19" s="135" t="e">
        <f>MAX(U19*(1+'1. General Inputs'!$AW$23+HLOOKUP(V$7,'1. General Inputs'!$AW$17:$AY$19,ROWS('1. General Inputs'!$AU$17:$AU$19),0))+(CHOOSE(V$7,'1. General Inputs'!$J$15,'1. General Inputs'!$L$15,'1. General Inputs'!$N$15)/12)*CHOOSE(V$7,'2. Protocols'!$K18,'2. Protocols'!$L18,'2. Protocols'!$M18)+'3. ARV Substitutions'!Z44,0)</f>
        <v>#VALUE!</v>
      </c>
      <c r="W19" s="135" t="e">
        <f>MAX(V19*(1+'1. General Inputs'!$AW$23+HLOOKUP(W$7,'1. General Inputs'!$AW$17:$AY$19,ROWS('1. General Inputs'!$AU$17:$AU$19),0))+(CHOOSE(W$7,'1. General Inputs'!$J$15,'1. General Inputs'!$L$15,'1. General Inputs'!$N$15)/12)*CHOOSE(W$7,'2. Protocols'!$K18,'2. Protocols'!$L18,'2. Protocols'!$M18)+'3. ARV Substitutions'!AA44,0)</f>
        <v>#VALUE!</v>
      </c>
      <c r="X19" s="135" t="e">
        <f>MAX(W19*(1+'1. General Inputs'!$AW$23+HLOOKUP(X$7,'1. General Inputs'!$AW$17:$AY$19,ROWS('1. General Inputs'!$AU$17:$AU$19),0))+(CHOOSE(X$7,'1. General Inputs'!$J$15,'1. General Inputs'!$L$15,'1. General Inputs'!$N$15)/12)*CHOOSE(X$7,'2. Protocols'!$K18,'2. Protocols'!$L18,'2. Protocols'!$M18)+'3. ARV Substitutions'!AB44,0)</f>
        <v>#VALUE!</v>
      </c>
      <c r="Y19" s="135" t="e">
        <f>MAX(X19*(1+'1. General Inputs'!$AW$23+HLOOKUP(Y$7,'1. General Inputs'!$AW$17:$AY$19,ROWS('1. General Inputs'!$AU$17:$AU$19),0))+(CHOOSE(Y$7,'1. General Inputs'!$J$15,'1. General Inputs'!$L$15,'1. General Inputs'!$N$15)/12)*CHOOSE(Y$7,'2. Protocols'!$K18,'2. Protocols'!$L18,'2. Protocols'!$M18)+'3. ARV Substitutions'!AC44,0)</f>
        <v>#VALUE!</v>
      </c>
      <c r="Z19" s="135" t="e">
        <f>MAX(Y19*(1+'1. General Inputs'!$AW$23+HLOOKUP(Z$7,'1. General Inputs'!$AW$17:$AY$19,ROWS('1. General Inputs'!$AU$17:$AU$19),0))+(CHOOSE(Z$7,'1. General Inputs'!$J$15,'1. General Inputs'!$L$15,'1. General Inputs'!$N$15)/12)*CHOOSE(Z$7,'2. Protocols'!$K18,'2. Protocols'!$L18,'2. Protocols'!$M18)+'3. ARV Substitutions'!AD44,0)</f>
        <v>#VALUE!</v>
      </c>
      <c r="AA19" s="135" t="e">
        <f>MAX(Z19*(1+'1. General Inputs'!$AW$23+HLOOKUP(AA$7,'1. General Inputs'!$AW$17:$AY$19,ROWS('1. General Inputs'!$AU$17:$AU$19),0))+(CHOOSE(AA$7,'1. General Inputs'!$J$15,'1. General Inputs'!$L$15,'1. General Inputs'!$N$15)/12)*CHOOSE(AA$7,'2. Protocols'!$K18,'2. Protocols'!$L18,'2. Protocols'!$M18)+'3. ARV Substitutions'!AE44,0)</f>
        <v>#VALUE!</v>
      </c>
      <c r="AB19" s="135" t="e">
        <f>MAX(AA19*(1+'1. General Inputs'!$AW$23+HLOOKUP(AB$7,'1. General Inputs'!$AW$17:$AY$19,ROWS('1. General Inputs'!$AU$17:$AU$19),0))+(CHOOSE(AB$7,'1. General Inputs'!$J$15,'1. General Inputs'!$L$15,'1. General Inputs'!$N$15)/12)*CHOOSE(AB$7,'2. Protocols'!$K18,'2. Protocols'!$L18,'2. Protocols'!$M18)+'3. ARV Substitutions'!AF44,0)</f>
        <v>#VALUE!</v>
      </c>
      <c r="AC19" s="135" t="e">
        <f>MAX(AB19*(1+'1. General Inputs'!$AW$23+HLOOKUP(AC$7,'1. General Inputs'!$AW$17:$AY$19,ROWS('1. General Inputs'!$AU$17:$AU$19),0))+(CHOOSE(AC$7,'1. General Inputs'!$J$15,'1. General Inputs'!$L$15,'1. General Inputs'!$N$15)/12)*CHOOSE(AC$7,'2. Protocols'!$K18,'2. Protocols'!$L18,'2. Protocols'!$M18)+'3. ARV Substitutions'!AG44,0)</f>
        <v>#VALUE!</v>
      </c>
      <c r="AD19" s="135" t="e">
        <f>MAX(AC19*(1+'1. General Inputs'!$AW$23+HLOOKUP(AD$7,'1. General Inputs'!$AW$17:$AY$19,ROWS('1. General Inputs'!$AU$17:$AU$19),0))+(CHOOSE(AD$7,'1. General Inputs'!$J$15,'1. General Inputs'!$L$15,'1. General Inputs'!$N$15)/12)*CHOOSE(AD$7,'2. Protocols'!$K18,'2. Protocols'!$L18,'2. Protocols'!$M18)+'3. ARV Substitutions'!AH44,0)</f>
        <v>#VALUE!</v>
      </c>
      <c r="AE19" s="135" t="e">
        <f>MAX(AD19*(1+'1. General Inputs'!$AW$23+HLOOKUP(AE$7,'1. General Inputs'!$AW$17:$AY$19,ROWS('1. General Inputs'!$AU$17:$AU$19),0))+(CHOOSE(AE$7,'1. General Inputs'!$J$15,'1. General Inputs'!$L$15,'1. General Inputs'!$N$15)/12)*CHOOSE(AE$7,'2. Protocols'!$K18,'2. Protocols'!$L18,'2. Protocols'!$M18)+'3. ARV Substitutions'!AI44,0)</f>
        <v>#VALUE!</v>
      </c>
      <c r="AF19" s="135" t="e">
        <f>MAX(AE19*(1+'1. General Inputs'!$AW$23+HLOOKUP(AF$7,'1. General Inputs'!$AW$17:$AY$19,ROWS('1. General Inputs'!$AU$17:$AU$19),0))+(CHOOSE(AF$7,'1. General Inputs'!$J$15,'1. General Inputs'!$L$15,'1. General Inputs'!$N$15)/12)*CHOOSE(AF$7,'2. Protocols'!$K18,'2. Protocols'!$L18,'2. Protocols'!$M18)+'3. ARV Substitutions'!AJ44,0)</f>
        <v>#VALUE!</v>
      </c>
      <c r="AG19" s="135" t="e">
        <f>MAX(AF19*(1+'1. General Inputs'!$AW$23+HLOOKUP(AG$7,'1. General Inputs'!$AW$17:$AY$19,ROWS('1. General Inputs'!$AU$17:$AU$19),0))+(CHOOSE(AG$7,'1. General Inputs'!$J$15,'1. General Inputs'!$L$15,'1. General Inputs'!$N$15)/12)*CHOOSE(AG$7,'2. Protocols'!$K18,'2. Protocols'!$L18,'2. Protocols'!$M18)+'3. ARV Substitutions'!AK44,0)</f>
        <v>#VALUE!</v>
      </c>
      <c r="AH19" s="135" t="e">
        <f>MAX(AG19*(1+'1. General Inputs'!$AW$23+HLOOKUP(AH$7,'1. General Inputs'!$AW$17:$AY$19,ROWS('1. General Inputs'!$AU$17:$AU$19),0))+(CHOOSE(AH$7,'1. General Inputs'!$J$15,'1. General Inputs'!$L$15,'1. General Inputs'!$N$15)/12)*CHOOSE(AH$7,'2. Protocols'!$K18,'2. Protocols'!$L18,'2. Protocols'!$M18)+'3. ARV Substitutions'!AL44,0)</f>
        <v>#VALUE!</v>
      </c>
      <c r="AI19" s="135" t="e">
        <f>MAX(AH19*(1+'1. General Inputs'!$AW$23+HLOOKUP(AI$7,'1. General Inputs'!$AW$17:$AY$19,ROWS('1. General Inputs'!$AU$17:$AU$19),0))+(CHOOSE(AI$7,'1. General Inputs'!$J$15,'1. General Inputs'!$L$15,'1. General Inputs'!$N$15)/12)*CHOOSE(AI$7,'2. Protocols'!$K18,'2. Protocols'!$L18,'2. Protocols'!$M18)+'3. ARV Substitutions'!AM44,0)</f>
        <v>#VALUE!</v>
      </c>
      <c r="AJ19" s="135" t="e">
        <f>MAX(AI19*(1+'1. General Inputs'!$AW$23+HLOOKUP(AJ$7,'1. General Inputs'!$AW$17:$AY$19,ROWS('1. General Inputs'!$AU$17:$AU$19),0))+(CHOOSE(AJ$7,'1. General Inputs'!$J$15,'1. General Inputs'!$L$15,'1. General Inputs'!$N$15)/12)*CHOOSE(AJ$7,'2. Protocols'!$K18,'2. Protocols'!$L18,'2. Protocols'!$M18)+'3. ARV Substitutions'!AN44,0)</f>
        <v>#VALUE!</v>
      </c>
      <c r="AK19" s="135" t="e">
        <f>MAX(AJ19*(1+'1. General Inputs'!$AW$23+HLOOKUP(AK$7,'1. General Inputs'!$AW$17:$AY$19,ROWS('1. General Inputs'!$AU$17:$AU$19),0))+(CHOOSE(AK$7,'1. General Inputs'!$J$15,'1. General Inputs'!$L$15,'1. General Inputs'!$N$15)/12)*CHOOSE(AK$7,'2. Protocols'!$K18,'2. Protocols'!$L18,'2. Protocols'!$M18)+'3. ARV Substitutions'!AO44,0)</f>
        <v>#VALUE!</v>
      </c>
      <c r="AL19" s="135" t="e">
        <f>MAX(AK19*(1+'1. General Inputs'!$AW$23+HLOOKUP(AL$7,'1. General Inputs'!$AW$17:$AY$19,ROWS('1. General Inputs'!$AU$17:$AU$19),0))+(CHOOSE(AL$7,'1. General Inputs'!$J$15,'1. General Inputs'!$L$15,'1. General Inputs'!$N$15)/12)*CHOOSE(AL$7,'2. Protocols'!$K18,'2. Protocols'!$L18,'2. Protocols'!$M18)+'3. ARV Substitutions'!AP44,0)</f>
        <v>#VALUE!</v>
      </c>
      <c r="AM19" s="135" t="e">
        <f>MAX(AL19*(1+'1. General Inputs'!$AW$23+HLOOKUP(AM$7,'1. General Inputs'!$AW$17:$AY$19,ROWS('1. General Inputs'!$AU$17:$AU$19),0))+(CHOOSE(AM$7,'1. General Inputs'!$J$15,'1. General Inputs'!$L$15,'1. General Inputs'!$N$15)/12)*CHOOSE(AM$7,'2. Protocols'!$K18,'2. Protocols'!$L18,'2. Protocols'!$M18)+'3. ARV Substitutions'!AQ44,0)</f>
        <v>#VALUE!</v>
      </c>
      <c r="AN19" s="135" t="e">
        <f>MAX(AM19*(1+'1. General Inputs'!$AW$23+HLOOKUP(AN$7,'1. General Inputs'!$AW$17:$AY$19,ROWS('1. General Inputs'!$AU$17:$AU$19),0))+(CHOOSE(AN$7,'1. General Inputs'!$J$15,'1. General Inputs'!$L$15,'1. General Inputs'!$N$15)/12)*CHOOSE(AN$7,'2. Protocols'!$K18,'2. Protocols'!$L18,'2. Protocols'!$M18)+'3. ARV Substitutions'!AR44,0)</f>
        <v>#VALUE!</v>
      </c>
      <c r="AO19" s="135" t="e">
        <f>MAX(AN19*(1+'1. General Inputs'!$AW$23+HLOOKUP(AO$7,'1. General Inputs'!$AW$17:$AY$19,ROWS('1. General Inputs'!$AU$17:$AU$19),0))+(CHOOSE(AO$7,'1. General Inputs'!$J$15,'1. General Inputs'!$L$15,'1. General Inputs'!$N$15)/12)*CHOOSE(AO$7,'2. Protocols'!$K18,'2. Protocols'!$L18,'2. Protocols'!$M18)+'3. ARV Substitutions'!AS44,0)</f>
        <v>#VALUE!</v>
      </c>
      <c r="AP19" s="135" t="e">
        <f>MAX(AO19*(1+'1. General Inputs'!$AW$23+HLOOKUP(AP$7,'1. General Inputs'!$AW$17:$AY$19,ROWS('1. General Inputs'!$AU$17:$AU$19),0))+(CHOOSE(AP$7,'1. General Inputs'!$J$15,'1. General Inputs'!$L$15,'1. General Inputs'!$N$15)/12)*CHOOSE(AP$7,'2. Protocols'!$K18,'2. Protocols'!$L18,'2. Protocols'!$M18)+'3. ARV Substitutions'!AT44,0)</f>
        <v>#VALUE!</v>
      </c>
      <c r="AQ19" s="135" t="e">
        <f>MAX(AP19*(1+'1. General Inputs'!$AW$23+HLOOKUP(AQ$7,'1. General Inputs'!$AW$17:$AY$19,ROWS('1. General Inputs'!$AU$17:$AU$19),0))+(CHOOSE(AQ$7,'1. General Inputs'!$J$15,'1. General Inputs'!$L$15,'1. General Inputs'!$N$15)/12)*CHOOSE(AQ$7,'2. Protocols'!$K18,'2. Protocols'!$L18,'2. Protocols'!$M18)+'3. ARV Substitutions'!AU44,0)</f>
        <v>#VALUE!</v>
      </c>
      <c r="CA19" s="105" t="e">
        <f t="shared" si="20"/>
        <v>#VALUE!</v>
      </c>
      <c r="CB19" s="105" t="e">
        <f t="shared" si="21"/>
        <v>#VALUE!</v>
      </c>
      <c r="CC19" s="105" t="e">
        <f t="shared" si="22"/>
        <v>#VALUE!</v>
      </c>
      <c r="CD19" s="105" t="e">
        <f t="shared" si="23"/>
        <v>#VALUE!</v>
      </c>
      <c r="CE19" s="105" t="e">
        <f t="shared" si="24"/>
        <v>#VALUE!</v>
      </c>
      <c r="CF19" s="105" t="e">
        <f t="shared" si="25"/>
        <v>#VALUE!</v>
      </c>
      <c r="CG19" s="105" t="e">
        <f t="shared" si="26"/>
        <v>#VALUE!</v>
      </c>
      <c r="CH19" s="105" t="e">
        <f t="shared" si="27"/>
        <v>#VALUE!</v>
      </c>
      <c r="CI19" s="105" t="e">
        <f t="shared" si="28"/>
        <v>#VALUE!</v>
      </c>
      <c r="CJ19" s="105" t="e">
        <f t="shared" si="29"/>
        <v>#VALUE!</v>
      </c>
      <c r="CK19" s="105" t="e">
        <f t="shared" si="30"/>
        <v>#VALUE!</v>
      </c>
      <c r="CL19" s="105" t="e">
        <f t="shared" si="31"/>
        <v>#VALUE!</v>
      </c>
      <c r="CM19" s="105" t="e">
        <f t="shared" si="32"/>
        <v>#VALUE!</v>
      </c>
      <c r="CN19" s="105" t="e">
        <f t="shared" si="33"/>
        <v>#VALUE!</v>
      </c>
      <c r="CO19" s="105" t="e">
        <f t="shared" si="34"/>
        <v>#VALUE!</v>
      </c>
      <c r="CP19" s="105" t="e">
        <f t="shared" si="35"/>
        <v>#VALUE!</v>
      </c>
      <c r="CQ19" s="105" t="e">
        <f t="shared" si="36"/>
        <v>#VALUE!</v>
      </c>
      <c r="CR19" s="105" t="e">
        <f t="shared" si="37"/>
        <v>#VALUE!</v>
      </c>
      <c r="CS19" s="105" t="e">
        <f t="shared" si="38"/>
        <v>#VALUE!</v>
      </c>
      <c r="CT19" s="105" t="e">
        <f t="shared" si="39"/>
        <v>#VALUE!</v>
      </c>
      <c r="CU19" s="105" t="e">
        <f t="shared" si="40"/>
        <v>#VALUE!</v>
      </c>
      <c r="CV19" s="105" t="e">
        <f t="shared" si="41"/>
        <v>#VALUE!</v>
      </c>
      <c r="CW19" s="105" t="e">
        <f t="shared" si="42"/>
        <v>#VALUE!</v>
      </c>
      <c r="CX19" s="105" t="e">
        <f t="shared" si="43"/>
        <v>#VALUE!</v>
      </c>
      <c r="CY19" s="105" t="e">
        <f t="shared" si="44"/>
        <v>#VALUE!</v>
      </c>
      <c r="CZ19" s="105" t="e">
        <f t="shared" si="45"/>
        <v>#VALUE!</v>
      </c>
      <c r="DA19" s="105" t="e">
        <f t="shared" si="46"/>
        <v>#VALUE!</v>
      </c>
      <c r="DB19" s="105" t="e">
        <f t="shared" si="47"/>
        <v>#VALUE!</v>
      </c>
      <c r="DC19" s="105" t="e">
        <f t="shared" si="48"/>
        <v>#VALUE!</v>
      </c>
      <c r="DD19" s="105" t="e">
        <f t="shared" si="49"/>
        <v>#VALUE!</v>
      </c>
      <c r="DE19" s="105" t="e">
        <f t="shared" si="50"/>
        <v>#VALUE!</v>
      </c>
      <c r="DF19" s="105" t="e">
        <f t="shared" si="51"/>
        <v>#VALUE!</v>
      </c>
      <c r="DG19" s="105" t="e">
        <f t="shared" si="52"/>
        <v>#VALUE!</v>
      </c>
      <c r="DH19" s="105" t="e">
        <f t="shared" si="53"/>
        <v>#VALUE!</v>
      </c>
      <c r="DI19" s="105" t="e">
        <f t="shared" si="54"/>
        <v>#VALUE!</v>
      </c>
      <c r="DJ19" s="105" t="e">
        <f t="shared" si="55"/>
        <v>#VALUE!</v>
      </c>
      <c r="DL19" s="39" t="str">
        <f>CONCATENATE('2. Protocols'!C18, '2. Protocols'!D18, '2. Protocols'!E18)</f>
        <v>+</v>
      </c>
      <c r="DM19" s="39" t="str">
        <f>CONCATENATE('2. Protocols'!C18, '2. Protocols'!D18, '2. Protocols'!E18, '2. Protocols'!F18, '2. Protocols'!G18,)</f>
        <v>++</v>
      </c>
      <c r="DO19" s="45">
        <f>IF(AND(OR(ISBLANK(DO$9),DO$9=0)=FALSE,OR(DO$9='2. Protocols'!$C18,DO$9='2. Protocols'!$E18,DO$9='2. Protocols'!$G18)),1,0)*'4. Formulations'!$I18</f>
        <v>0</v>
      </c>
      <c r="DP19" s="45">
        <f>IF(AND(OR(ISBLANK(DP$9),DP$9=0)=FALSE,OR(DP$9='2. Protocols'!$C18,DP$9='2. Protocols'!$E18,DP$9='2. Protocols'!$G18)),1,0)*'4. Formulations'!$I18</f>
        <v>0</v>
      </c>
      <c r="DQ19" s="45">
        <f>IF(AND(OR(ISBLANK(DQ$9),DQ$9=0)=FALSE,OR(DQ$9='2. Protocols'!$C18,DQ$9='2. Protocols'!$E18,DQ$9='2. Protocols'!$G18)),1,0)*'4. Formulations'!$I18</f>
        <v>0</v>
      </c>
      <c r="DR19" s="45">
        <f>IF(AND(OR(ISBLANK(DR$9),DR$9=0)=FALSE,OR(DR$9='2. Protocols'!$C18,DR$9='2. Protocols'!$E18,DR$9='2. Protocols'!$G18)),1,0)*'4. Formulations'!$I18</f>
        <v>0</v>
      </c>
      <c r="DS19" s="45">
        <f>IF(AND(OR(ISBLANK(DS$9),DS$9=0)=FALSE,OR(DS$9='2. Protocols'!$C18,DS$9='2. Protocols'!$E18,DS$9='2. Protocols'!$G18)),1,0)*'4. Formulations'!$I18</f>
        <v>0</v>
      </c>
      <c r="DT19" s="45">
        <f>IF(AND(OR(ISBLANK(DT$9),DT$9=0)=FALSE,OR(DT$9='2. Protocols'!$C18,DT$9='2. Protocols'!$E18,DT$9='2. Protocols'!$G18)),1,0)*'4. Formulations'!$I18</f>
        <v>0</v>
      </c>
      <c r="DU19" s="45">
        <f>IF(AND(OR(ISBLANK(DU$9),DU$9=0)=FALSE,OR(DU$9='2. Protocols'!$C18,DU$9='2. Protocols'!$E18,DU$9='2. Protocols'!$G18)),1,0)*'4. Formulations'!$I18</f>
        <v>0</v>
      </c>
      <c r="DV19" s="45">
        <f>IF(AND(OR(ISBLANK(DV$9),DV$9=0)=FALSE,OR(DV$9='2. Protocols'!$C18,DV$9='2. Protocols'!$E18,DV$9='2. Protocols'!$G18)),1,0)*'4. Formulations'!$I18</f>
        <v>0</v>
      </c>
      <c r="DW19" s="45">
        <f>IF(AND(OR(ISBLANK(DW$9),DW$9=0)=FALSE,OR(DW$9='2. Protocols'!$C18,DW$9='2. Protocols'!$E18,DW$9='2. Protocols'!$G18)),1,0)*'4. Formulations'!$I18</f>
        <v>0</v>
      </c>
      <c r="DX19" s="45">
        <f>IF(AND(OR(ISBLANK(DX$9),DX$9=0)=FALSE,OR(DX$9='2. Protocols'!$C18,DX$9='2. Protocols'!$E18,DX$9='2. Protocols'!$G18)),1,0)*'4. Formulations'!$I18</f>
        <v>0</v>
      </c>
      <c r="DY19" s="45">
        <f>IF(AND(OR(ISBLANK(DY$9),DY$9=0)=FALSE,OR(DY$9='2. Protocols'!$C18,DY$9='2. Protocols'!$E18,DY$9='2. Protocols'!$G18)),1,0)*'4. Formulations'!$I18</f>
        <v>0</v>
      </c>
      <c r="DZ19" s="45">
        <f>IF(AND(OR(ISBLANK(DZ$9),DZ$9=0)=FALSE,OR(DZ$9='2. Protocols'!$C18,DZ$9='2. Protocols'!$E18,DZ$9='2. Protocols'!$G18)),1,0)*'4. Formulations'!$I18</f>
        <v>0</v>
      </c>
      <c r="EA19" s="45">
        <f>IF(AND(OR(ISBLANK(EA$9),EA$9=0)=FALSE,OR(EA$9='2. Protocols'!$C18,EA$9='2. Protocols'!$E18,EA$9='2. Protocols'!$G18)),1,0)*'4. Formulations'!$I18</f>
        <v>0</v>
      </c>
      <c r="EB19" s="45">
        <f>IF(AND(OR(ISBLANK(EB$9),EB$9=0)=FALSE,OR(EB$9='2. Protocols'!$C18,EB$9='2. Protocols'!$E18,EB$9='2. Protocols'!$G18)),1,0)*'4. Formulations'!$I18</f>
        <v>0</v>
      </c>
      <c r="EC19" s="45">
        <f>IF(AND(OR(ISBLANK(EC$9),EC$9=0)=FALSE,OR(EC$9='2. Protocols'!$C18,EC$9='2. Protocols'!$E18,EC$9='2. Protocols'!$G18)),1,0)*'4. Formulations'!$I18</f>
        <v>0</v>
      </c>
      <c r="EE19" s="45">
        <f>IF(AND(OR(ISBLANK(EE$9),EE$9=0)=FALSE,EE$9=$DL19),1,0)*'4. Formulations'!$J18</f>
        <v>0</v>
      </c>
      <c r="EF19" s="45">
        <f>IF(AND(OR(ISBLANK(EF$9),EF$9=0)=FALSE,EF$9=$DL19),1,0)*'4. Formulations'!$J18</f>
        <v>0</v>
      </c>
      <c r="EG19" s="45">
        <f>IF(AND(OR(ISBLANK(EG$9),EG$9=0)=FALSE,EG$9=$DL19),1,0)*'4. Formulations'!$J18</f>
        <v>0</v>
      </c>
      <c r="EH19" s="45">
        <f>IF(AND(OR(ISBLANK(EH$9),EH$9=0)=FALSE,EH$9=$DL19),1,0)*'4. Formulations'!$J18</f>
        <v>0</v>
      </c>
      <c r="EI19" s="45">
        <f>IF(AND(OR(ISBLANK(EI$9),EI$9=0)=FALSE,EI$9=$DL19),1,0)*'4. Formulations'!$J18</f>
        <v>0</v>
      </c>
      <c r="EJ19" s="45">
        <f>IF(AND(OR(ISBLANK(EJ$9),EJ$9=0)=FALSE,EJ$9=$DL19),1,0)*'4. Formulations'!$J18</f>
        <v>0</v>
      </c>
      <c r="EK19" s="45">
        <f>IF(AND(OR(ISBLANK(EK$9),EK$9=0)=FALSE,EK$9=$DL19),1,0)*'4. Formulations'!$J18</f>
        <v>0</v>
      </c>
      <c r="EL19" s="45">
        <f>IF(AND(OR(ISBLANK(EL$9),EL$9=0)=FALSE,EL$9=$DL19),1,0)*'4. Formulations'!$J18</f>
        <v>0</v>
      </c>
      <c r="EM19" s="45">
        <f>IF(AND(OR(ISBLANK(EM$9),EM$9=0)=FALSE,EM$9=$DL19),1,0)*'4. Formulations'!$J18</f>
        <v>0</v>
      </c>
      <c r="EN19" s="45">
        <f>IF(AND(OR(ISBLANK(EN$9),EN$9=0)=FALSE,EN$9=$DL19),1,0)*'4. Formulations'!$J18</f>
        <v>0</v>
      </c>
      <c r="EO19" s="45">
        <f>IF(AND(OR(ISBLANK(EO$9),EO$9=0)=FALSE,EO$9=$DL19),1,0)*'4. Formulations'!$J18</f>
        <v>0</v>
      </c>
      <c r="EP19" s="45">
        <f>IF(AND(OR(ISBLANK(EP$9),EP$9=0)=FALSE,EP$9=$DL19),1,0)*'4. Formulations'!$J18</f>
        <v>0</v>
      </c>
      <c r="EQ19" s="45">
        <f>IF(AND(OR(ISBLANK(EQ$9),EQ$9=0)=FALSE,EQ$9=$DL19),1,0)*'4. Formulations'!$J18</f>
        <v>0</v>
      </c>
      <c r="ER19" s="45">
        <f>IF(AND(OR(ISBLANK(ER$9),ER$9=0)=FALSE,ER$9=$DL19),1,0)*'4. Formulations'!$J18</f>
        <v>0</v>
      </c>
      <c r="ES19" s="45">
        <f>IF(AND(OR(ISBLANK(ES$9),ES$9=0)=FALSE,ES$9=$DL19),1,0)*'4. Formulations'!$J18</f>
        <v>0</v>
      </c>
      <c r="EU19" s="45">
        <f>IF(AND(OR(ISBLANK(EU$9),EU$9=0)=FALSE,SUM($EE19:$ES19)&gt;0,EU$9='2. Protocols'!$G18),1,0)*'4. Formulations'!$J18</f>
        <v>0</v>
      </c>
      <c r="EV19" s="45">
        <f>IF(AND(OR(ISBLANK(EV$9),EV$9=0)=FALSE,SUM($EE19:$ES19)&gt;0,EV$9='2. Protocols'!$G18),1,0)*'4. Formulations'!$J18</f>
        <v>0</v>
      </c>
      <c r="EW19" s="45">
        <f>IF(AND(OR(ISBLANK(EW$9),EW$9=0)=FALSE,SUM($EE19:$ES19)&gt;0,EW$9='2. Protocols'!$G18),1,0)*'4. Formulations'!$J18</f>
        <v>0</v>
      </c>
      <c r="EX19" s="45">
        <f>IF(AND(OR(ISBLANK(EX$9),EX$9=0)=FALSE,SUM($EE19:$ES19)&gt;0,EX$9='2. Protocols'!$G18),1,0)*'4. Formulations'!$J18</f>
        <v>0</v>
      </c>
      <c r="EY19" s="45">
        <f>IF(AND(OR(ISBLANK(EY$9),EY$9=0)=FALSE,SUM($EE19:$ES19)&gt;0,EY$9='2. Protocols'!$G18),1,0)*'4. Formulations'!$J18</f>
        <v>0</v>
      </c>
      <c r="EZ19" s="45">
        <f>IF(AND(OR(ISBLANK(EZ$9),EZ$9=0)=FALSE,SUM($EE19:$ES19)&gt;0,EZ$9='2. Protocols'!$G18),1,0)*'4. Formulations'!$J18</f>
        <v>0</v>
      </c>
      <c r="FA19" s="45">
        <f>IF(AND(OR(ISBLANK(FA$9),FA$9=0)=FALSE,SUM($EE19:$ES19)&gt;0,FA$9='2. Protocols'!$G18),1,0)*'4. Formulations'!$J18</f>
        <v>0</v>
      </c>
      <c r="FB19" s="45">
        <f>IF(AND(OR(ISBLANK(FB$9),FB$9=0)=FALSE,SUM($EE19:$ES19)&gt;0,FB$9='2. Protocols'!$G18),1,0)*'4. Formulations'!$J18</f>
        <v>0</v>
      </c>
      <c r="FC19" s="45">
        <f>IF(AND(OR(ISBLANK(FC$9),FC$9=0)=FALSE,SUM($EE19:$ES19)&gt;0,FC$9='2. Protocols'!$G18),1,0)*'4. Formulations'!$J18</f>
        <v>0</v>
      </c>
      <c r="FD19" s="45">
        <f>IF(AND(OR(ISBLANK(FD$9),FD$9=0)=FALSE,SUM($EE19:$ES19)&gt;0,FD$9='2. Protocols'!$G18),1,0)*'4. Formulations'!$J18</f>
        <v>0</v>
      </c>
      <c r="FE19" s="45">
        <f>IF(AND(OR(ISBLANK(FE$9),FE$9=0)=FALSE,SUM($EE19:$ES19)&gt;0,FE$9='2. Protocols'!$G18),1,0)*'4. Formulations'!$J18</f>
        <v>0</v>
      </c>
      <c r="FF19" s="45">
        <f>IF(AND(OR(ISBLANK(FF$9),FF$9=0)=FALSE,SUM($EE19:$ES19)&gt;0,FF$9='2. Protocols'!$G18),1,0)*'4. Formulations'!$J18</f>
        <v>0</v>
      </c>
      <c r="FG19" s="45">
        <f>IF(AND(OR(ISBLANK(FG$9),FG$9=0)=FALSE,SUM($EE19:$ES19)&gt;0,FG$9='2. Protocols'!$G18),1,0)*'4. Formulations'!$J18</f>
        <v>0</v>
      </c>
      <c r="FH19" s="45">
        <f>IF(AND(OR(ISBLANK(FH$9),FH$9=0)=FALSE,SUM($EE19:$ES19)&gt;0,FH$9='2. Protocols'!$G18),1,0)*'4. Formulations'!$J18</f>
        <v>0</v>
      </c>
      <c r="FI19" s="45">
        <f>IF(AND(OR(ISBLANK(FI$9),FI$9=0)=FALSE,SUM($EE19:$ES19)&gt;0,FI$9='2. Protocols'!$G18),1,0)*'4. Formulations'!$J18</f>
        <v>0</v>
      </c>
      <c r="FK19" s="45">
        <f>IF(AND(OR(ISBLANK(EU$9),EU$9=0)=FALSE,FK$9=$DM19),1,0)*'4. Formulations'!$K18</f>
        <v>0</v>
      </c>
      <c r="FL19" s="45">
        <f>IF(AND(OR(ISBLANK(EV$9),EV$9=0)=FALSE,FL$9=$DM19),1,0)*'4. Formulations'!$K18</f>
        <v>0</v>
      </c>
      <c r="FM19" s="45">
        <f>IF(AND(OR(ISBLANK(EW$9),EW$9=0)=FALSE,FM$9=$DM19),1,0)*'4. Formulations'!$K18</f>
        <v>0</v>
      </c>
      <c r="FN19" s="45">
        <f>IF(AND(OR(ISBLANK(EX$9),EX$9=0)=FALSE,FN$9=$DM19),1,0)*'4. Formulations'!$K18</f>
        <v>0</v>
      </c>
      <c r="FO19" s="45">
        <f>IF(AND(OR(ISBLANK(EY$9),EY$9=0)=FALSE,FO$9=$DM19),1,0)*'4. Formulations'!$K18</f>
        <v>0</v>
      </c>
      <c r="FP19" s="45">
        <f>IF(AND(OR(ISBLANK(EZ$9),EZ$9=0)=FALSE,FP$9=$DM19),1,0)*'4. Formulations'!$K18</f>
        <v>0</v>
      </c>
      <c r="FQ19" s="45">
        <f>IF(AND(OR(ISBLANK(FA$9),FA$9=0)=FALSE,FQ$9=$DM19),1,0)*'4. Formulations'!$K18</f>
        <v>0</v>
      </c>
      <c r="FR19" s="45">
        <f>IF(AND(OR(ISBLANK(FB$9),FB$9=0)=FALSE,FR$9=$DM19),1,0)*'4. Formulations'!$K18</f>
        <v>0</v>
      </c>
      <c r="FS19" s="45">
        <f>IF(AND(OR(ISBLANK(FC$9),FC$9=0)=FALSE,FS$9=$DM19),1,0)*'4. Formulations'!$K18</f>
        <v>0</v>
      </c>
      <c r="FT19" s="45">
        <f>IF(AND(OR(ISBLANK(FD$9),FD$9=0)=FALSE,FT$9=$DM19),1,0)*'4. Formulations'!$K18</f>
        <v>0</v>
      </c>
      <c r="FU19" s="45">
        <f>IF(AND(OR(ISBLANK(FE$9),FE$9=0)=FALSE,FU$9=$DM19),1,0)*'4. Formulations'!$K18</f>
        <v>0</v>
      </c>
      <c r="FV19" s="45">
        <f>IF(AND(OR(ISBLANK(FF$9),FF$9=0)=FALSE,FV$9=$DM19),1,0)*'4. Formulations'!$K18</f>
        <v>0</v>
      </c>
      <c r="FW19" s="45">
        <f>IF(AND(OR(ISBLANK(FG$9),FG$9=0)=FALSE,FW$9=$DM19),1,0)*'4. Formulations'!$K18</f>
        <v>0</v>
      </c>
      <c r="FX19" s="45">
        <f>IF(AND(OR(ISBLANK(FH$9),FH$9=0)=FALSE,FX$9=$DM19),1,0)*'4. Formulations'!$K18</f>
        <v>0</v>
      </c>
      <c r="FY19" s="45">
        <f>IF(AND(OR(ISBLANK(FI$9),FI$9=0)=FALSE,FY$9=$DM19),1,0)*'4. Formulations'!$K18</f>
        <v>0</v>
      </c>
      <c r="GA19" s="45">
        <f>IF(AND(OR(ISBLANK(GA$9),GA$9=0)=FALSE,OR(GA$9='2. Protocols'!$C18,GA$9='2. Protocols'!$E18,GA$9='2. Protocols'!$G18)),1,0)*'4. Formulations'!$L18</f>
        <v>0</v>
      </c>
      <c r="GB19" s="45">
        <f>IF(AND(OR(ISBLANK(GB$9),GB$9=0)=FALSE,OR(GB$9='2. Protocols'!$C18,GB$9='2. Protocols'!$E18,GB$9='2. Protocols'!$G18)),1,0)*'4. Formulations'!$L18</f>
        <v>0</v>
      </c>
      <c r="GC19" s="45">
        <f>IF(AND(OR(ISBLANK(GC$9),GC$9=0)=FALSE,OR(GC$9='2. Protocols'!$C18,GC$9='2. Protocols'!$E18,GC$9='2. Protocols'!$G18)),1,0)*'4. Formulations'!$L18</f>
        <v>0</v>
      </c>
      <c r="GD19" s="45">
        <f>IF(AND(OR(ISBLANK(GD$9),GD$9=0)=FALSE,OR(GD$9='2. Protocols'!$C18,GD$9='2. Protocols'!$E18,GD$9='2. Protocols'!$G18)),1,0)*'4. Formulations'!$L18</f>
        <v>0</v>
      </c>
      <c r="GE19" s="45">
        <f>IF(AND(OR(ISBLANK(GE$9),GE$9=0)=FALSE,OR(GE$9='2. Protocols'!$C18,GE$9='2. Protocols'!$E18,GE$9='2. Protocols'!$G18)),1,0)*'4. Formulations'!$L18</f>
        <v>0</v>
      </c>
      <c r="GF19" s="45">
        <f>IF(AND(OR(ISBLANK(GF$9),GF$9=0)=FALSE,OR(GF$9='2. Protocols'!$C18,GF$9='2. Protocols'!$E18,GF$9='2. Protocols'!$G18)),1,0)*'4. Formulations'!$L18</f>
        <v>0</v>
      </c>
      <c r="GG19" s="45">
        <f>IF(AND(OR(ISBLANK(GG$9),GG$9=0)=FALSE,OR(GG$9='2. Protocols'!$C18,GG$9='2. Protocols'!$E18,GG$9='2. Protocols'!$G18)),1,0)*'4. Formulations'!$L18</f>
        <v>0</v>
      </c>
      <c r="GH19" s="45">
        <f>IF(AND(OR(ISBLANK(GH$9),GH$9=0)=FALSE,OR(GH$9='2. Protocols'!$C18,GH$9='2. Protocols'!$E18,GH$9='2. Protocols'!$G18)),1,0)*'4. Formulations'!$L18</f>
        <v>0</v>
      </c>
      <c r="GI19" s="45">
        <f>IF(AND(OR(ISBLANK(GI$9),GI$9=0)=FALSE,OR(GI$9='2. Protocols'!$C18,GI$9='2. Protocols'!$E18,GI$9='2. Protocols'!$G18)),1,0)*'4. Formulations'!$L18</f>
        <v>0</v>
      </c>
      <c r="GJ19" s="45">
        <f>IF(AND(OR(ISBLANK(GJ$9),GJ$9=0)=FALSE,OR(GJ$9='2. Protocols'!$C18,GJ$9='2. Protocols'!$E18,GJ$9='2. Protocols'!$G18)),1,0)*'4. Formulations'!$L18</f>
        <v>0</v>
      </c>
      <c r="GK19" s="45">
        <f>IF(AND(OR(ISBLANK(GK$9),GK$9=0)=FALSE,OR(GK$9='2. Protocols'!$C18,GK$9='2. Protocols'!$E18,GK$9='2. Protocols'!$G18)),1,0)*'4. Formulations'!$L18</f>
        <v>0</v>
      </c>
      <c r="GL19" s="45">
        <f>IF(AND(OR(ISBLANK(GL$9),GL$9=0)=FALSE,OR(GL$9='2. Protocols'!$C18,GL$9='2. Protocols'!$E18,GL$9='2. Protocols'!$G18)),1,0)*'4. Formulations'!$L18</f>
        <v>0</v>
      </c>
      <c r="GM19" s="45">
        <f>IF(AND(OR(ISBLANK(GM$9),GM$9=0)=FALSE,OR(GM$9='2. Protocols'!$C18,GM$9='2. Protocols'!$E18,GM$9='2. Protocols'!$G18)),1,0)*'4. Formulations'!$L18</f>
        <v>0</v>
      </c>
      <c r="GN19" s="45">
        <f>IF(AND(OR(ISBLANK(GN$9),GN$9=0)=FALSE,OR(GN$9='2. Protocols'!$C18,GN$9='2. Protocols'!$E18,GN$9='2. Protocols'!$G18)),1,0)*'4. Formulations'!$L18</f>
        <v>0</v>
      </c>
      <c r="GO19" s="45">
        <f>IF(AND(OR(ISBLANK(GO$9),GO$9=0)=FALSE,OR(GO$9='2. Protocols'!$C18,GO$9='2. Protocols'!$E18,GO$9='2. Protocols'!$G18)),1,0)*'4. Formulations'!$L18</f>
        <v>0</v>
      </c>
      <c r="GQ19" s="45">
        <f>IF(AND(OR(ISBLANK(GQ$9),GQ$9=0)=FALSE,GQ$9=$DL19),1,0)*'4. Formulations'!$M18</f>
        <v>0</v>
      </c>
      <c r="GR19" s="45">
        <f>IF(AND(OR(ISBLANK(GR$9),GR$9=0)=FALSE,GR$9=$DL19),1,0)*'4. Formulations'!$M18</f>
        <v>0</v>
      </c>
      <c r="GS19" s="45">
        <f>IF(AND(OR(ISBLANK(GS$9),GS$9=0)=FALSE,GS$9=$DL19),1,0)*'4. Formulations'!$M18</f>
        <v>0</v>
      </c>
      <c r="GT19" s="45">
        <f>IF(AND(OR(ISBLANK(GT$9),GT$9=0)=FALSE,GT$9=$DL19),1,0)*'4. Formulations'!$M18</f>
        <v>0</v>
      </c>
      <c r="GU19" s="45">
        <f>IF(AND(OR(ISBLANK(GU$9),GU$9=0)=FALSE,GU$9=$DL19),1,0)*'4. Formulations'!$M18</f>
        <v>0</v>
      </c>
      <c r="GV19" s="45">
        <f>IF(AND(OR(ISBLANK(GV$9),GV$9=0)=FALSE,GV$9=$DL19),1,0)*'4. Formulations'!$M18</f>
        <v>0</v>
      </c>
      <c r="GW19" s="45">
        <f>IF(AND(OR(ISBLANK(GW$9),GW$9=0)=FALSE,GW$9=$DL19),1,0)*'4. Formulations'!$M18</f>
        <v>0</v>
      </c>
      <c r="GX19" s="45">
        <f>IF(AND(OR(ISBLANK(GX$9),GX$9=0)=FALSE,GX$9=$DL19),1,0)*'4. Formulations'!$M18</f>
        <v>0</v>
      </c>
      <c r="GY19" s="45">
        <f>IF(AND(OR(ISBLANK(GY$9),GY$9=0)=FALSE,GY$9=$DL19),1,0)*'4. Formulations'!$M18</f>
        <v>0</v>
      </c>
      <c r="GZ19" s="45">
        <f>IF(AND(OR(ISBLANK(GZ$9),GZ$9=0)=FALSE,GZ$9=$DL19),1,0)*'4. Formulations'!$M18</f>
        <v>0</v>
      </c>
      <c r="HA19" s="45">
        <f>IF(AND(OR(ISBLANK(HA$9),HA$9=0)=FALSE,HA$9=$DL19),1,0)*'4. Formulations'!$M18</f>
        <v>0</v>
      </c>
      <c r="HB19" s="45">
        <f>IF(AND(OR(ISBLANK(HB$9),HB$9=0)=FALSE,HB$9=$DL19),1,0)*'4. Formulations'!$M18</f>
        <v>0</v>
      </c>
      <c r="HC19" s="45">
        <f>IF(AND(OR(ISBLANK(HC$9),HC$9=0)=FALSE,HC$9=$DL19),1,0)*'4. Formulations'!$M18</f>
        <v>0</v>
      </c>
      <c r="HD19" s="45">
        <f>IF(AND(OR(ISBLANK(HD$9),HD$9=0)=FALSE,HD$9=$DL19),1,0)*'4. Formulations'!$M18</f>
        <v>0</v>
      </c>
      <c r="HE19" s="45">
        <f>IF(AND(OR(ISBLANK(HE$9),HE$9=0)=FALSE,HE$9=$DL19),1,0)*'4. Formulations'!$M18</f>
        <v>0</v>
      </c>
      <c r="HG19" s="45">
        <f>IF(AND(OR(ISBLANK(HG$9),HG$9=0)=FALSE,SUM($GQ19:$HE19)&gt;0,HG$9='2. Protocols'!$G18),1,0)*'4. Formulations'!$M18</f>
        <v>0</v>
      </c>
      <c r="HH19" s="45">
        <f>IF(AND(OR(ISBLANK(HH$9),HH$9=0)=FALSE,SUM($GQ19:$HE19)&gt;0,HH$9='2. Protocols'!$G18),1,0)*'4. Formulations'!$M18</f>
        <v>0</v>
      </c>
      <c r="HI19" s="45">
        <f>IF(AND(OR(ISBLANK(HI$9),HI$9=0)=FALSE,SUM($GQ19:$HE19)&gt;0,HI$9='2. Protocols'!$G18),1,0)*'4. Formulations'!$M18</f>
        <v>0</v>
      </c>
      <c r="HJ19" s="45">
        <f>IF(AND(OR(ISBLANK(HJ$9),HJ$9=0)=FALSE,SUM($GQ19:$HE19)&gt;0,HJ$9='2. Protocols'!$G18),1,0)*'4. Formulations'!$M18</f>
        <v>0</v>
      </c>
      <c r="HK19" s="45">
        <f>IF(AND(OR(ISBLANK(HK$9),HK$9=0)=FALSE,SUM($GQ19:$HE19)&gt;0,HK$9='2. Protocols'!$G18),1,0)*'4. Formulations'!$M18</f>
        <v>0</v>
      </c>
      <c r="HL19" s="45">
        <f>IF(AND(OR(ISBLANK(HL$9),HL$9=0)=FALSE,SUM($GQ19:$HE19)&gt;0,HL$9='2. Protocols'!$G18),1,0)*'4. Formulations'!$M18</f>
        <v>0</v>
      </c>
      <c r="HM19" s="45">
        <f>IF(AND(OR(ISBLANK(HM$9),HM$9=0)=FALSE,SUM($GQ19:$HE19)&gt;0,HM$9='2. Protocols'!$G18),1,0)*'4. Formulations'!$M18</f>
        <v>0</v>
      </c>
      <c r="HN19" s="45">
        <f>IF(AND(OR(ISBLANK(HN$9),HN$9=0)=FALSE,SUM($GQ19:$HE19)&gt;0,HN$9='2. Protocols'!$G18),1,0)*'4. Formulations'!$M18</f>
        <v>0</v>
      </c>
      <c r="HO19" s="45">
        <f>IF(AND(OR(ISBLANK(HO$9),HO$9=0)=FALSE,SUM($GQ19:$HE19)&gt;0,HO$9='2. Protocols'!$G18),1,0)*'4. Formulations'!$M18</f>
        <v>0</v>
      </c>
      <c r="HP19" s="45">
        <f>IF(AND(OR(ISBLANK(HP$9),HP$9=0)=FALSE,SUM($GQ19:$HE19)&gt;0,HP$9='2. Protocols'!$G18),1,0)*'4. Formulations'!$M18</f>
        <v>0</v>
      </c>
      <c r="HQ19" s="45">
        <f>IF(AND(OR(ISBLANK(HQ$9),HQ$9=0)=FALSE,SUM($GQ19:$HE19)&gt;0,HQ$9='2. Protocols'!$G18),1,0)*'4. Formulations'!$M18</f>
        <v>0</v>
      </c>
      <c r="HR19" s="45">
        <f>IF(AND(OR(ISBLANK(HR$9),HR$9=0)=FALSE,SUM($GQ19:$HE19)&gt;0,HR$9='2. Protocols'!$G18),1,0)*'4. Formulations'!$M18</f>
        <v>0</v>
      </c>
      <c r="HS19" s="45">
        <f>IF(AND(OR(ISBLANK(HS$9),HS$9=0)=FALSE,SUM($GQ19:$HE19)&gt;0,HS$9='2. Protocols'!$G18),1,0)*'4. Formulations'!$M18</f>
        <v>0</v>
      </c>
      <c r="HT19" s="45">
        <f>IF(AND(OR(ISBLANK(HT$9),HT$9=0)=FALSE,SUM($GQ19:$HE19)&gt;0,HT$9='2. Protocols'!$G18),1,0)*'4. Formulations'!$M18</f>
        <v>0</v>
      </c>
      <c r="HU19" s="45">
        <f>IF(AND(OR(ISBLANK(HU$9),HU$9=0)=FALSE,SUM($GQ19:$HE19)&gt;0,HU$9='2. Protocols'!$G18),1,0)*'4. Formulations'!$M18</f>
        <v>0</v>
      </c>
      <c r="HW19" s="45">
        <f>IF(AND(OR(ISBLANK(HW$9),HW$9=0)=FALSE,HW$9=$DM19),1,0)*'4. Formulations'!$N18</f>
        <v>0</v>
      </c>
      <c r="HX19" s="45">
        <f>IF(AND(OR(ISBLANK(HX$9),HX$9=0)=FALSE,HX$9=$DM19),1,0)*'4. Formulations'!$N18</f>
        <v>0</v>
      </c>
      <c r="HY19" s="45">
        <f>IF(AND(OR(ISBLANK(HY$9),HY$9=0)=FALSE,HY$9=$DM19),1,0)*'4. Formulations'!$N18</f>
        <v>0</v>
      </c>
      <c r="HZ19" s="45">
        <f>IF(AND(OR(ISBLANK(HZ$9),HZ$9=0)=FALSE,HZ$9=$DM19),1,0)*'4. Formulations'!$N18</f>
        <v>0</v>
      </c>
      <c r="IA19" s="45">
        <f>IF(AND(OR(ISBLANK(IA$9),IA$9=0)=FALSE,IA$9=$DM19),1,0)*'4. Formulations'!$N18</f>
        <v>0</v>
      </c>
      <c r="IB19" s="45">
        <f>IF(AND(OR(ISBLANK(IB$9),IB$9=0)=FALSE,IB$9=$DM19),1,0)*'4. Formulations'!$N18</f>
        <v>0</v>
      </c>
      <c r="IC19" s="45">
        <f>IF(AND(OR(ISBLANK(IC$9),IC$9=0)=FALSE,IC$9=$DM19),1,0)*'4. Formulations'!$N18</f>
        <v>0</v>
      </c>
      <c r="ID19" s="45">
        <f>IF(AND(OR(ISBLANK(ID$9),ID$9=0)=FALSE,ID$9=$DM19),1,0)*'4. Formulations'!$N18</f>
        <v>0</v>
      </c>
      <c r="IE19" s="45">
        <f>IF(AND(OR(ISBLANK(IE$9),IE$9=0)=FALSE,IE$9=$DM19),1,0)*'4. Formulations'!$N18</f>
        <v>0</v>
      </c>
      <c r="IF19" s="45">
        <f>IF(AND(OR(ISBLANK(IF$9),IF$9=0)=FALSE,IF$9=$DM19),1,0)*'4. Formulations'!$N18</f>
        <v>0</v>
      </c>
      <c r="IG19" s="45">
        <f>IF(AND(OR(ISBLANK(IG$9),IG$9=0)=FALSE,IG$9=$DM19),1,0)*'4. Formulations'!$N18</f>
        <v>0</v>
      </c>
      <c r="IH19" s="45">
        <f>IF(AND(OR(ISBLANK(IH$9),IH$9=0)=FALSE,IH$9=$DM19),1,0)*'4. Formulations'!$N18</f>
        <v>0</v>
      </c>
      <c r="II19" s="45">
        <f>IF(AND(OR(ISBLANK(II$9),II$9=0)=FALSE,II$9=$DM19),1,0)*'4. Formulations'!$N18</f>
        <v>0</v>
      </c>
      <c r="IJ19" s="45">
        <f>IF(AND(OR(ISBLANK(IJ$9),IJ$9=0)=FALSE,IJ$9=$DM19),1,0)*'4. Formulations'!$N18</f>
        <v>0</v>
      </c>
      <c r="IK19" s="45">
        <f>IF(AND(OR(ISBLANK(IK$9),IK$9=0)=FALSE,IK$9=$DM19),1,0)*'4. Formulations'!$N18</f>
        <v>0</v>
      </c>
      <c r="IM19" s="45">
        <f>IF(AND(OR(ISBLANK(IM$9),IM$9=0)=FALSE,OR(IM$9='2. Protocols'!$C18,IM$9='2. Protocols'!$E18,IM$9='2. Protocols'!$G18)),1,0)*'4. Formulations'!$O18</f>
        <v>0</v>
      </c>
      <c r="IN19" s="45">
        <f>IF(AND(OR(ISBLANK(IN$9),IN$9=0)=FALSE,OR(IN$9='2. Protocols'!$C18,IN$9='2. Protocols'!$E18,IN$9='2. Protocols'!$G18)),1,0)*'4. Formulations'!$O18</f>
        <v>0</v>
      </c>
      <c r="IO19" s="45">
        <f>IF(AND(OR(ISBLANK(IO$9),IO$9=0)=FALSE,OR(IO$9='2. Protocols'!$C18,IO$9='2. Protocols'!$E18,IO$9='2. Protocols'!$G18)),1,0)*'4. Formulations'!$O18</f>
        <v>0</v>
      </c>
      <c r="IP19" s="45">
        <f>IF(AND(OR(ISBLANK(IP$9),IP$9=0)=FALSE,OR(IP$9='2. Protocols'!$C18,IP$9='2. Protocols'!$E18,IP$9='2. Protocols'!$G18)),1,0)*'4. Formulations'!$O18</f>
        <v>0</v>
      </c>
      <c r="IQ19" s="45">
        <f>IF(AND(OR(ISBLANK(IQ$9),IQ$9=0)=FALSE,OR(IQ$9='2. Protocols'!$C18,IQ$9='2. Protocols'!$E18,IQ$9='2. Protocols'!$G18)),1,0)*'4. Formulations'!$O18</f>
        <v>0</v>
      </c>
      <c r="IR19" s="45">
        <f>IF(AND(OR(ISBLANK(IR$9),IR$9=0)=FALSE,OR(IR$9='2. Protocols'!$C18,IR$9='2. Protocols'!$E18,IR$9='2. Protocols'!$G18)),1,0)*'4. Formulations'!$O18</f>
        <v>0</v>
      </c>
      <c r="IS19" s="45">
        <f>IF(AND(OR(ISBLANK(IS$9),IS$9=0)=FALSE,OR(IS$9='2. Protocols'!$C18,IS$9='2. Protocols'!$E18,IS$9='2. Protocols'!$G18)),1,0)*'4. Formulations'!$O18</f>
        <v>0</v>
      </c>
      <c r="IT19" s="45">
        <f>IF(AND(OR(ISBLANK(IT$9),IT$9=0)=FALSE,OR(IT$9='2. Protocols'!$C18,IT$9='2. Protocols'!$E18,IT$9='2. Protocols'!$G18)),1,0)*'4. Formulations'!$O18</f>
        <v>0</v>
      </c>
      <c r="IU19" s="45">
        <f>IF(AND(OR(ISBLANK(IU$9),IU$9=0)=FALSE,OR(IU$9='2. Protocols'!$C18,IU$9='2. Protocols'!$E18,IU$9='2. Protocols'!$G18)),1,0)*'4. Formulations'!$O18</f>
        <v>0</v>
      </c>
      <c r="IV19" s="45">
        <f>IF(AND(OR(ISBLANK(IV$9),IV$9=0)=FALSE,OR(IV$9='2. Protocols'!$C18,IV$9='2. Protocols'!$E18,IV$9='2. Protocols'!$G18)),1,0)*'4. Formulations'!$O18</f>
        <v>0</v>
      </c>
      <c r="IW19" s="45">
        <f>IF(AND(OR(ISBLANK(IW$9),IW$9=0)=FALSE,OR(IW$9='2. Protocols'!$C18,IW$9='2. Protocols'!$E18,IW$9='2. Protocols'!$G18)),1,0)*'4. Formulations'!$O18</f>
        <v>0</v>
      </c>
      <c r="IX19" s="45">
        <f>IF(AND(OR(ISBLANK(IX$9),IX$9=0)=FALSE,OR(IX$9='2. Protocols'!$C18,IX$9='2. Protocols'!$E18,IX$9='2. Protocols'!$G18)),1,0)*'4. Formulations'!$O18</f>
        <v>0</v>
      </c>
      <c r="IY19" s="45">
        <f>IF(AND(OR(ISBLANK(IY$9),IY$9=0)=FALSE,OR(IY$9='2. Protocols'!$C18,IY$9='2. Protocols'!$E18,IY$9='2. Protocols'!$G18)),1,0)*'4. Formulations'!$O18</f>
        <v>0</v>
      </c>
      <c r="IZ19" s="45">
        <f>IF(AND(OR(ISBLANK(IZ$9),IZ$9=0)=FALSE,OR(IZ$9='2. Protocols'!$C18,IZ$9='2. Protocols'!$E18,IZ$9='2. Protocols'!$G18)),1,0)*'4. Formulations'!$O18</f>
        <v>0</v>
      </c>
      <c r="JA19" s="45">
        <f>IF(AND(OR(ISBLANK(JA$9),JA$9=0)=FALSE,OR(JA$9='2. Protocols'!$C18,JA$9='2. Protocols'!$E18,JA$9='2. Protocols'!$G18)),1,0)*'4. Formulations'!$O18</f>
        <v>0</v>
      </c>
      <c r="JC19" s="45">
        <f>IF(AND(OR(ISBLANK(JC$9),JC$9=0)=FALSE,JC$9=$DL19),1,0)*'4. Formulations'!$P18</f>
        <v>0</v>
      </c>
      <c r="JD19" s="45">
        <f>IF(AND(OR(ISBLANK(JD$9),JD$9=0)=FALSE,JD$9=$DL19),1,0)*'4. Formulations'!$P18</f>
        <v>0</v>
      </c>
      <c r="JE19" s="45">
        <f>IF(AND(OR(ISBLANK(JE$9),JE$9=0)=FALSE,JE$9=$DL19),1,0)*'4. Formulations'!$P18</f>
        <v>0</v>
      </c>
      <c r="JF19" s="45">
        <f>IF(AND(OR(ISBLANK(JF$9),JF$9=0)=FALSE,JF$9=$DL19),1,0)*'4. Formulations'!$P18</f>
        <v>0</v>
      </c>
      <c r="JG19" s="45">
        <f>IF(AND(OR(ISBLANK(JG$9),JG$9=0)=FALSE,JG$9=$DL19),1,0)*'4. Formulations'!$P18</f>
        <v>0</v>
      </c>
      <c r="JH19" s="45">
        <f>IF(AND(OR(ISBLANK(JH$9),JH$9=0)=FALSE,JH$9=$DL19),1,0)*'4. Formulations'!$P18</f>
        <v>0</v>
      </c>
      <c r="JI19" s="45">
        <f>IF(AND(OR(ISBLANK(JI$9),JI$9=0)=FALSE,JI$9=$DL19),1,0)*'4. Formulations'!$P18</f>
        <v>0</v>
      </c>
      <c r="JJ19" s="45">
        <f>IF(AND(OR(ISBLANK(JJ$9),JJ$9=0)=FALSE,JJ$9=$DL19),1,0)*'4. Formulations'!$P18</f>
        <v>0</v>
      </c>
      <c r="JK19" s="45">
        <f>IF(AND(OR(ISBLANK(JK$9),JK$9=0)=FALSE,JK$9=$DL19),1,0)*'4. Formulations'!$P18</f>
        <v>0</v>
      </c>
      <c r="JL19" s="45">
        <f>IF(AND(OR(ISBLANK(JL$9),JL$9=0)=FALSE,JL$9=$DL19),1,0)*'4. Formulations'!$P18</f>
        <v>0</v>
      </c>
      <c r="JM19" s="45">
        <f>IF(AND(OR(ISBLANK(JM$9),JM$9=0)=FALSE,JM$9=$DL19),1,0)*'4. Formulations'!$P18</f>
        <v>0</v>
      </c>
      <c r="JN19" s="45">
        <f>IF(AND(OR(ISBLANK(JN$9),JN$9=0)=FALSE,JN$9=$DL19),1,0)*'4. Formulations'!$P18</f>
        <v>0</v>
      </c>
      <c r="JO19" s="45">
        <f>IF(AND(OR(ISBLANK(JO$9),JO$9=0)=FALSE,JO$9=$DL19),1,0)*'4. Formulations'!$P18</f>
        <v>0</v>
      </c>
      <c r="JP19" s="45">
        <f>IF(AND(OR(ISBLANK(JP$9),JP$9=0)=FALSE,JP$9=$DL19),1,0)*'4. Formulations'!$P18</f>
        <v>0</v>
      </c>
      <c r="JQ19" s="45">
        <f>IF(AND(OR(ISBLANK(JQ$9),JQ$9=0)=FALSE,JQ$9=$DL19),1,0)*'4. Formulations'!$P18</f>
        <v>0</v>
      </c>
      <c r="JS19" s="45">
        <f>IF(AND(OR(ISBLANK(JS$9),JS$9=0)=FALSE,SUM($JC19:$JQ19)&gt;0,JS$9='2. Protocols'!$G18),1,0)*'4. Formulations'!$P18</f>
        <v>0</v>
      </c>
      <c r="JT19" s="45">
        <f>IF(AND(OR(ISBLANK(JT$9),JT$9=0)=FALSE,SUM($JC19:$JQ19)&gt;0,JT$9='2. Protocols'!$G18),1,0)*'4. Formulations'!$P18</f>
        <v>0</v>
      </c>
      <c r="JU19" s="45">
        <f>IF(AND(OR(ISBLANK(JU$9),JU$9=0)=FALSE,SUM($JC19:$JQ19)&gt;0,JU$9='2. Protocols'!$G18),1,0)*'4. Formulations'!$P18</f>
        <v>0</v>
      </c>
      <c r="JV19" s="45">
        <f>IF(AND(OR(ISBLANK(JV$9),JV$9=0)=FALSE,SUM($JC19:$JQ19)&gt;0,JV$9='2. Protocols'!$G18),1,0)*'4. Formulations'!$P18</f>
        <v>0</v>
      </c>
      <c r="JW19" s="45">
        <f>IF(AND(OR(ISBLANK(JW$9),JW$9=0)=FALSE,SUM($JC19:$JQ19)&gt;0,JW$9='2. Protocols'!$G18),1,0)*'4. Formulations'!$P18</f>
        <v>0</v>
      </c>
      <c r="JX19" s="45">
        <f>IF(AND(OR(ISBLANK(JX$9),JX$9=0)=FALSE,SUM($JC19:$JQ19)&gt;0,JX$9='2. Protocols'!$G18),1,0)*'4. Formulations'!$P18</f>
        <v>0</v>
      </c>
      <c r="JY19" s="45">
        <f>IF(AND(OR(ISBLANK(JY$9),JY$9=0)=FALSE,SUM($JC19:$JQ19)&gt;0,JY$9='2. Protocols'!$G18),1,0)*'4. Formulations'!$P18</f>
        <v>0</v>
      </c>
      <c r="JZ19" s="45">
        <f>IF(AND(OR(ISBLANK(JZ$9),JZ$9=0)=FALSE,SUM($JC19:$JQ19)&gt;0,JZ$9='2. Protocols'!$G18),1,0)*'4. Formulations'!$P18</f>
        <v>0</v>
      </c>
      <c r="KA19" s="45">
        <f>IF(AND(OR(ISBLANK(KA$9),KA$9=0)=FALSE,SUM($JC19:$JQ19)&gt;0,KA$9='2. Protocols'!$G18),1,0)*'4. Formulations'!$P18</f>
        <v>0</v>
      </c>
      <c r="KB19" s="45">
        <f>IF(AND(OR(ISBLANK(KB$9),KB$9=0)=FALSE,SUM($JC19:$JQ19)&gt;0,KB$9='2. Protocols'!$G18),1,0)*'4. Formulations'!$P18</f>
        <v>0</v>
      </c>
      <c r="KC19" s="45">
        <f>IF(AND(OR(ISBLANK(KC$9),KC$9=0)=FALSE,SUM($JC19:$JQ19)&gt;0,KC$9='2. Protocols'!$G18),1,0)*'4. Formulations'!$P18</f>
        <v>0</v>
      </c>
      <c r="KD19" s="45">
        <f>IF(AND(OR(ISBLANK(KD$9),KD$9=0)=FALSE,SUM($JC19:$JQ19)&gt;0,KD$9='2. Protocols'!$G18),1,0)*'4. Formulations'!$P18</f>
        <v>0</v>
      </c>
      <c r="KE19" s="45">
        <f>IF(AND(OR(ISBLANK(KE$9),KE$9=0)=FALSE,SUM($JC19:$JQ19)&gt;0,KE$9='2. Protocols'!$G18),1,0)*'4. Formulations'!$P18</f>
        <v>0</v>
      </c>
      <c r="KF19" s="45">
        <f>IF(AND(OR(ISBLANK(KF$9),KF$9=0)=FALSE,SUM($JC19:$JQ19)&gt;0,KF$9='2. Protocols'!$G18),1,0)*'4. Formulations'!$P18</f>
        <v>0</v>
      </c>
      <c r="KG19" s="45">
        <f>IF(AND(OR(ISBLANK(KG$9),KG$9=0)=FALSE,SUM($JC19:$JQ19)&gt;0,KG$9='2. Protocols'!$G18),1,0)*'4. Formulations'!$P18</f>
        <v>0</v>
      </c>
      <c r="KI19" s="45">
        <f>IF(AND(OR(ISBLANK(KI$9),KI$9=0)=FALSE,KI$9=$DM19),1,0)*'4. Formulations'!$Q18</f>
        <v>0</v>
      </c>
      <c r="KJ19" s="45">
        <f>IF(AND(OR(ISBLANK(KJ$9),KJ$9=0)=FALSE,KJ$9=$DM19),1,0)*'4. Formulations'!$Q18</f>
        <v>0</v>
      </c>
      <c r="KK19" s="45">
        <f>IF(AND(OR(ISBLANK(KK$9),KK$9=0)=FALSE,KK$9=$DM19),1,0)*'4. Formulations'!$Q18</f>
        <v>0</v>
      </c>
      <c r="KL19" s="45">
        <f>IF(AND(OR(ISBLANK(KL$9),KL$9=0)=FALSE,KL$9=$DM19),1,0)*'4. Formulations'!$Q18</f>
        <v>0</v>
      </c>
      <c r="KM19" s="45">
        <f>IF(AND(OR(ISBLANK(KM$9),KM$9=0)=FALSE,KM$9=$DM19),1,0)*'4. Formulations'!$Q18</f>
        <v>0</v>
      </c>
      <c r="KN19" s="45">
        <f>IF(AND(OR(ISBLANK(KN$9),KN$9=0)=FALSE,KN$9=$DM19),1,0)*'4. Formulations'!$Q18</f>
        <v>0</v>
      </c>
      <c r="KO19" s="45">
        <f>IF(AND(OR(ISBLANK(KO$9),KO$9=0)=FALSE,KO$9=$DM19),1,0)*'4. Formulations'!$Q18</f>
        <v>0</v>
      </c>
      <c r="KP19" s="45">
        <f>IF(AND(OR(ISBLANK(KP$9),KP$9=0)=FALSE,KP$9=$DM19),1,0)*'4. Formulations'!$Q18</f>
        <v>0</v>
      </c>
      <c r="KQ19" s="45">
        <f>IF(AND(OR(ISBLANK(KQ$9),KQ$9=0)=FALSE,KQ$9=$DM19),1,0)*'4. Formulations'!$Q18</f>
        <v>0</v>
      </c>
      <c r="KR19" s="45">
        <f>IF(AND(OR(ISBLANK(KR$9),KR$9=0)=FALSE,KR$9=$DM19),1,0)*'4. Formulations'!$Q18</f>
        <v>0</v>
      </c>
      <c r="KS19" s="45">
        <f>IF(AND(OR(ISBLANK(KS$9),KS$9=0)=FALSE,KS$9=$DM19),1,0)*'4. Formulations'!$Q18</f>
        <v>0</v>
      </c>
      <c r="KT19" s="45">
        <f>IF(AND(OR(ISBLANK(KT$9),KT$9=0)=FALSE,KT$9=$DM19),1,0)*'4. Formulations'!$Q18</f>
        <v>0</v>
      </c>
      <c r="KU19" s="45">
        <f>IF(AND(OR(ISBLANK(KU$9),KU$9=0)=FALSE,KU$9=$DM19),1,0)*'4. Formulations'!$Q18</f>
        <v>0</v>
      </c>
      <c r="KV19" s="45">
        <f>IF(AND(OR(ISBLANK(KV$9),KV$9=0)=FALSE,KV$9=$DM19),1,0)*'4. Formulations'!$Q18</f>
        <v>0</v>
      </c>
      <c r="KW19" s="45">
        <f>IF(AND(OR(ISBLANK(KW$9),KW$9=0)=FALSE,KW$9=$DM19),1,0)*'4. Formulations'!$Q18</f>
        <v>0</v>
      </c>
    </row>
    <row r="20" spans="2:309" ht="15" x14ac:dyDescent="0.25">
      <c r="B20" s="2"/>
      <c r="C20" s="155" t="str">
        <f>IF('2. Protocols'!C19&amp;"+"&amp;'2. Protocols'!E19&amp;"+"&amp;'2. Protocols'!G19="++","",'2. Protocols'!C19&amp;"+"&amp;'2. Protocols'!E19&amp;"+"&amp;'2. Protocols'!G19)</f>
        <v/>
      </c>
      <c r="D20" s="22"/>
      <c r="E20" s="23"/>
      <c r="G20" s="135" t="e">
        <f>'2. Protocols'!J19*'1. General Inputs'!$J$13</f>
        <v>#VALUE!</v>
      </c>
      <c r="H20" s="135" t="e">
        <f>MAX(G20*(1+'1. General Inputs'!$AW$23+HLOOKUP(H$7,'1. General Inputs'!$AW$17:$AY$19,ROWS('1. General Inputs'!$AU$17:$AU$19),0))+(CHOOSE(H$7,'1. General Inputs'!$J$15,'1. General Inputs'!$L$15,'1. General Inputs'!$N$15)/12)*CHOOSE(H$7,'2. Protocols'!$K19,'2. Protocols'!$L19,'2. Protocols'!$M19)+'3. ARV Substitutions'!L45,0)</f>
        <v>#VALUE!</v>
      </c>
      <c r="I20" s="135" t="e">
        <f>MAX(H20*(1+'1. General Inputs'!$AW$23+HLOOKUP(I$7,'1. General Inputs'!$AW$17:$AY$19,ROWS('1. General Inputs'!$AU$17:$AU$19),0))+(CHOOSE(I$7,'1. General Inputs'!$J$15,'1. General Inputs'!$L$15,'1. General Inputs'!$N$15)/12)*CHOOSE(I$7,'2. Protocols'!$K19,'2. Protocols'!$L19,'2. Protocols'!$M19)+'3. ARV Substitutions'!M45,0)</f>
        <v>#VALUE!</v>
      </c>
      <c r="J20" s="135" t="e">
        <f>MAX(I20*(1+'1. General Inputs'!$AW$23+HLOOKUP(J$7,'1. General Inputs'!$AW$17:$AY$19,ROWS('1. General Inputs'!$AU$17:$AU$19),0))+(CHOOSE(J$7,'1. General Inputs'!$J$15,'1. General Inputs'!$L$15,'1. General Inputs'!$N$15)/12)*CHOOSE(J$7,'2. Protocols'!$K19,'2. Protocols'!$L19,'2. Protocols'!$M19)+'3. ARV Substitutions'!N45,0)</f>
        <v>#VALUE!</v>
      </c>
      <c r="K20" s="135" t="e">
        <f>MAX(J20*(1+'1. General Inputs'!$AW$23+HLOOKUP(K$7,'1. General Inputs'!$AW$17:$AY$19,ROWS('1. General Inputs'!$AU$17:$AU$19),0))+(CHOOSE(K$7,'1. General Inputs'!$J$15,'1. General Inputs'!$L$15,'1. General Inputs'!$N$15)/12)*CHOOSE(K$7,'2. Protocols'!$K19,'2. Protocols'!$L19,'2. Protocols'!$M19)+'3. ARV Substitutions'!O45,0)</f>
        <v>#VALUE!</v>
      </c>
      <c r="L20" s="135" t="e">
        <f>MAX(K20*(1+'1. General Inputs'!$AW$23+HLOOKUP(L$7,'1. General Inputs'!$AW$17:$AY$19,ROWS('1. General Inputs'!$AU$17:$AU$19),0))+(CHOOSE(L$7,'1. General Inputs'!$J$15,'1. General Inputs'!$L$15,'1. General Inputs'!$N$15)/12)*CHOOSE(L$7,'2. Protocols'!$K19,'2. Protocols'!$L19,'2. Protocols'!$M19)+'3. ARV Substitutions'!P45,0)</f>
        <v>#VALUE!</v>
      </c>
      <c r="M20" s="135" t="e">
        <f>MAX(L20*(1+'1. General Inputs'!$AW$23+HLOOKUP(M$7,'1. General Inputs'!$AW$17:$AY$19,ROWS('1. General Inputs'!$AU$17:$AU$19),0))+(CHOOSE(M$7,'1. General Inputs'!$J$15,'1. General Inputs'!$L$15,'1. General Inputs'!$N$15)/12)*CHOOSE(M$7,'2. Protocols'!$K19,'2. Protocols'!$L19,'2. Protocols'!$M19)+'3. ARV Substitutions'!Q45,0)</f>
        <v>#VALUE!</v>
      </c>
      <c r="N20" s="135" t="e">
        <f>MAX(M20*(1+'1. General Inputs'!$AW$23+HLOOKUP(N$7,'1. General Inputs'!$AW$17:$AY$19,ROWS('1. General Inputs'!$AU$17:$AU$19),0))+(CHOOSE(N$7,'1. General Inputs'!$J$15,'1. General Inputs'!$L$15,'1. General Inputs'!$N$15)/12)*CHOOSE(N$7,'2. Protocols'!$K19,'2. Protocols'!$L19,'2. Protocols'!$M19)+'3. ARV Substitutions'!R45,0)</f>
        <v>#VALUE!</v>
      </c>
      <c r="O20" s="135" t="e">
        <f>MAX(N20*(1+'1. General Inputs'!$AW$23+HLOOKUP(O$7,'1. General Inputs'!$AW$17:$AY$19,ROWS('1. General Inputs'!$AU$17:$AU$19),0))+(CHOOSE(O$7,'1. General Inputs'!$J$15,'1. General Inputs'!$L$15,'1. General Inputs'!$N$15)/12)*CHOOSE(O$7,'2. Protocols'!$K19,'2. Protocols'!$L19,'2. Protocols'!$M19)+'3. ARV Substitutions'!S45,0)</f>
        <v>#VALUE!</v>
      </c>
      <c r="P20" s="135" t="e">
        <f>MAX(O20*(1+'1. General Inputs'!$AW$23+HLOOKUP(P$7,'1. General Inputs'!$AW$17:$AY$19,ROWS('1. General Inputs'!$AU$17:$AU$19),0))+(CHOOSE(P$7,'1. General Inputs'!$J$15,'1. General Inputs'!$L$15,'1. General Inputs'!$N$15)/12)*CHOOSE(P$7,'2. Protocols'!$K19,'2. Protocols'!$L19,'2. Protocols'!$M19)+'3. ARV Substitutions'!T45,0)</f>
        <v>#VALUE!</v>
      </c>
      <c r="Q20" s="135" t="e">
        <f>MAX(P20*(1+'1. General Inputs'!$AW$23+HLOOKUP(Q$7,'1. General Inputs'!$AW$17:$AY$19,ROWS('1. General Inputs'!$AU$17:$AU$19),0))+(CHOOSE(Q$7,'1. General Inputs'!$J$15,'1. General Inputs'!$L$15,'1. General Inputs'!$N$15)/12)*CHOOSE(Q$7,'2. Protocols'!$K19,'2. Protocols'!$L19,'2. Protocols'!$M19)+'3. ARV Substitutions'!U45,0)</f>
        <v>#VALUE!</v>
      </c>
      <c r="R20" s="135" t="e">
        <f>MAX(Q20*(1+'1. General Inputs'!$AW$23+HLOOKUP(R$7,'1. General Inputs'!$AW$17:$AY$19,ROWS('1. General Inputs'!$AU$17:$AU$19),0))+(CHOOSE(R$7,'1. General Inputs'!$J$15,'1. General Inputs'!$L$15,'1. General Inputs'!$N$15)/12)*CHOOSE(R$7,'2. Protocols'!$K19,'2. Protocols'!$L19,'2. Protocols'!$M19)+'3. ARV Substitutions'!V45,0)</f>
        <v>#VALUE!</v>
      </c>
      <c r="S20" s="135" t="e">
        <f>MAX(R20*(1+'1. General Inputs'!$AW$23+HLOOKUP(S$7,'1. General Inputs'!$AW$17:$AY$19,ROWS('1. General Inputs'!$AU$17:$AU$19),0))+(CHOOSE(S$7,'1. General Inputs'!$J$15,'1. General Inputs'!$L$15,'1. General Inputs'!$N$15)/12)*CHOOSE(S$7,'2. Protocols'!$K19,'2. Protocols'!$L19,'2. Protocols'!$M19)+'3. ARV Substitutions'!W45,0)</f>
        <v>#VALUE!</v>
      </c>
      <c r="T20" s="135" t="e">
        <f>MAX(S20*(1+'1. General Inputs'!$AW$23+HLOOKUP(T$7,'1. General Inputs'!$AW$17:$AY$19,ROWS('1. General Inputs'!$AU$17:$AU$19),0))+(CHOOSE(T$7,'1. General Inputs'!$J$15,'1. General Inputs'!$L$15,'1. General Inputs'!$N$15)/12)*CHOOSE(T$7,'2. Protocols'!$K19,'2. Protocols'!$L19,'2. Protocols'!$M19)+'3. ARV Substitutions'!X45,0)</f>
        <v>#VALUE!</v>
      </c>
      <c r="U20" s="135" t="e">
        <f>MAX(T20*(1+'1. General Inputs'!$AW$23+HLOOKUP(U$7,'1. General Inputs'!$AW$17:$AY$19,ROWS('1. General Inputs'!$AU$17:$AU$19),0))+(CHOOSE(U$7,'1. General Inputs'!$J$15,'1. General Inputs'!$L$15,'1. General Inputs'!$N$15)/12)*CHOOSE(U$7,'2. Protocols'!$K19,'2. Protocols'!$L19,'2. Protocols'!$M19)+'3. ARV Substitutions'!Y45,0)</f>
        <v>#VALUE!</v>
      </c>
      <c r="V20" s="135" t="e">
        <f>MAX(U20*(1+'1. General Inputs'!$AW$23+HLOOKUP(V$7,'1. General Inputs'!$AW$17:$AY$19,ROWS('1. General Inputs'!$AU$17:$AU$19),0))+(CHOOSE(V$7,'1. General Inputs'!$J$15,'1. General Inputs'!$L$15,'1. General Inputs'!$N$15)/12)*CHOOSE(V$7,'2. Protocols'!$K19,'2. Protocols'!$L19,'2. Protocols'!$M19)+'3. ARV Substitutions'!Z45,0)</f>
        <v>#VALUE!</v>
      </c>
      <c r="W20" s="135" t="e">
        <f>MAX(V20*(1+'1. General Inputs'!$AW$23+HLOOKUP(W$7,'1. General Inputs'!$AW$17:$AY$19,ROWS('1. General Inputs'!$AU$17:$AU$19),0))+(CHOOSE(W$7,'1. General Inputs'!$J$15,'1. General Inputs'!$L$15,'1. General Inputs'!$N$15)/12)*CHOOSE(W$7,'2. Protocols'!$K19,'2. Protocols'!$L19,'2. Protocols'!$M19)+'3. ARV Substitutions'!AA45,0)</f>
        <v>#VALUE!</v>
      </c>
      <c r="X20" s="135" t="e">
        <f>MAX(W20*(1+'1. General Inputs'!$AW$23+HLOOKUP(X$7,'1. General Inputs'!$AW$17:$AY$19,ROWS('1. General Inputs'!$AU$17:$AU$19),0))+(CHOOSE(X$7,'1. General Inputs'!$J$15,'1. General Inputs'!$L$15,'1. General Inputs'!$N$15)/12)*CHOOSE(X$7,'2. Protocols'!$K19,'2. Protocols'!$L19,'2. Protocols'!$M19)+'3. ARV Substitutions'!AB45,0)</f>
        <v>#VALUE!</v>
      </c>
      <c r="Y20" s="135" t="e">
        <f>MAX(X20*(1+'1. General Inputs'!$AW$23+HLOOKUP(Y$7,'1. General Inputs'!$AW$17:$AY$19,ROWS('1. General Inputs'!$AU$17:$AU$19),0))+(CHOOSE(Y$7,'1. General Inputs'!$J$15,'1. General Inputs'!$L$15,'1. General Inputs'!$N$15)/12)*CHOOSE(Y$7,'2. Protocols'!$K19,'2. Protocols'!$L19,'2. Protocols'!$M19)+'3. ARV Substitutions'!AC45,0)</f>
        <v>#VALUE!</v>
      </c>
      <c r="Z20" s="135" t="e">
        <f>MAX(Y20*(1+'1. General Inputs'!$AW$23+HLOOKUP(Z$7,'1. General Inputs'!$AW$17:$AY$19,ROWS('1. General Inputs'!$AU$17:$AU$19),0))+(CHOOSE(Z$7,'1. General Inputs'!$J$15,'1. General Inputs'!$L$15,'1. General Inputs'!$N$15)/12)*CHOOSE(Z$7,'2. Protocols'!$K19,'2. Protocols'!$L19,'2. Protocols'!$M19)+'3. ARV Substitutions'!AD45,0)</f>
        <v>#VALUE!</v>
      </c>
      <c r="AA20" s="135" t="e">
        <f>MAX(Z20*(1+'1. General Inputs'!$AW$23+HLOOKUP(AA$7,'1. General Inputs'!$AW$17:$AY$19,ROWS('1. General Inputs'!$AU$17:$AU$19),0))+(CHOOSE(AA$7,'1. General Inputs'!$J$15,'1. General Inputs'!$L$15,'1. General Inputs'!$N$15)/12)*CHOOSE(AA$7,'2. Protocols'!$K19,'2. Protocols'!$L19,'2. Protocols'!$M19)+'3. ARV Substitutions'!AE45,0)</f>
        <v>#VALUE!</v>
      </c>
      <c r="AB20" s="135" t="e">
        <f>MAX(AA20*(1+'1. General Inputs'!$AW$23+HLOOKUP(AB$7,'1. General Inputs'!$AW$17:$AY$19,ROWS('1. General Inputs'!$AU$17:$AU$19),0))+(CHOOSE(AB$7,'1. General Inputs'!$J$15,'1. General Inputs'!$L$15,'1. General Inputs'!$N$15)/12)*CHOOSE(AB$7,'2. Protocols'!$K19,'2. Protocols'!$L19,'2. Protocols'!$M19)+'3. ARV Substitutions'!AF45,0)</f>
        <v>#VALUE!</v>
      </c>
      <c r="AC20" s="135" t="e">
        <f>MAX(AB20*(1+'1. General Inputs'!$AW$23+HLOOKUP(AC$7,'1. General Inputs'!$AW$17:$AY$19,ROWS('1. General Inputs'!$AU$17:$AU$19),0))+(CHOOSE(AC$7,'1. General Inputs'!$J$15,'1. General Inputs'!$L$15,'1. General Inputs'!$N$15)/12)*CHOOSE(AC$7,'2. Protocols'!$K19,'2. Protocols'!$L19,'2. Protocols'!$M19)+'3. ARV Substitutions'!AG45,0)</f>
        <v>#VALUE!</v>
      </c>
      <c r="AD20" s="135" t="e">
        <f>MAX(AC20*(1+'1. General Inputs'!$AW$23+HLOOKUP(AD$7,'1. General Inputs'!$AW$17:$AY$19,ROWS('1. General Inputs'!$AU$17:$AU$19),0))+(CHOOSE(AD$7,'1. General Inputs'!$J$15,'1. General Inputs'!$L$15,'1. General Inputs'!$N$15)/12)*CHOOSE(AD$7,'2. Protocols'!$K19,'2. Protocols'!$L19,'2. Protocols'!$M19)+'3. ARV Substitutions'!AH45,0)</f>
        <v>#VALUE!</v>
      </c>
      <c r="AE20" s="135" t="e">
        <f>MAX(AD20*(1+'1. General Inputs'!$AW$23+HLOOKUP(AE$7,'1. General Inputs'!$AW$17:$AY$19,ROWS('1. General Inputs'!$AU$17:$AU$19),0))+(CHOOSE(AE$7,'1. General Inputs'!$J$15,'1. General Inputs'!$L$15,'1. General Inputs'!$N$15)/12)*CHOOSE(AE$7,'2. Protocols'!$K19,'2. Protocols'!$L19,'2. Protocols'!$M19)+'3. ARV Substitutions'!AI45,0)</f>
        <v>#VALUE!</v>
      </c>
      <c r="AF20" s="135" t="e">
        <f>MAX(AE20*(1+'1. General Inputs'!$AW$23+HLOOKUP(AF$7,'1. General Inputs'!$AW$17:$AY$19,ROWS('1. General Inputs'!$AU$17:$AU$19),0))+(CHOOSE(AF$7,'1. General Inputs'!$J$15,'1. General Inputs'!$L$15,'1. General Inputs'!$N$15)/12)*CHOOSE(AF$7,'2. Protocols'!$K19,'2. Protocols'!$L19,'2. Protocols'!$M19)+'3. ARV Substitutions'!AJ45,0)</f>
        <v>#VALUE!</v>
      </c>
      <c r="AG20" s="135" t="e">
        <f>MAX(AF20*(1+'1. General Inputs'!$AW$23+HLOOKUP(AG$7,'1. General Inputs'!$AW$17:$AY$19,ROWS('1. General Inputs'!$AU$17:$AU$19),0))+(CHOOSE(AG$7,'1. General Inputs'!$J$15,'1. General Inputs'!$L$15,'1. General Inputs'!$N$15)/12)*CHOOSE(AG$7,'2. Protocols'!$K19,'2. Protocols'!$L19,'2. Protocols'!$M19)+'3. ARV Substitutions'!AK45,0)</f>
        <v>#VALUE!</v>
      </c>
      <c r="AH20" s="135" t="e">
        <f>MAX(AG20*(1+'1. General Inputs'!$AW$23+HLOOKUP(AH$7,'1. General Inputs'!$AW$17:$AY$19,ROWS('1. General Inputs'!$AU$17:$AU$19),0))+(CHOOSE(AH$7,'1. General Inputs'!$J$15,'1. General Inputs'!$L$15,'1. General Inputs'!$N$15)/12)*CHOOSE(AH$7,'2. Protocols'!$K19,'2. Protocols'!$L19,'2. Protocols'!$M19)+'3. ARV Substitutions'!AL45,0)</f>
        <v>#VALUE!</v>
      </c>
      <c r="AI20" s="135" t="e">
        <f>MAX(AH20*(1+'1. General Inputs'!$AW$23+HLOOKUP(AI$7,'1. General Inputs'!$AW$17:$AY$19,ROWS('1. General Inputs'!$AU$17:$AU$19),0))+(CHOOSE(AI$7,'1. General Inputs'!$J$15,'1. General Inputs'!$L$15,'1. General Inputs'!$N$15)/12)*CHOOSE(AI$7,'2. Protocols'!$K19,'2. Protocols'!$L19,'2. Protocols'!$M19)+'3. ARV Substitutions'!AM45,0)</f>
        <v>#VALUE!</v>
      </c>
      <c r="AJ20" s="135" t="e">
        <f>MAX(AI20*(1+'1. General Inputs'!$AW$23+HLOOKUP(AJ$7,'1. General Inputs'!$AW$17:$AY$19,ROWS('1. General Inputs'!$AU$17:$AU$19),0))+(CHOOSE(AJ$7,'1. General Inputs'!$J$15,'1. General Inputs'!$L$15,'1. General Inputs'!$N$15)/12)*CHOOSE(AJ$7,'2. Protocols'!$K19,'2. Protocols'!$L19,'2. Protocols'!$M19)+'3. ARV Substitutions'!AN45,0)</f>
        <v>#VALUE!</v>
      </c>
      <c r="AK20" s="135" t="e">
        <f>MAX(AJ20*(1+'1. General Inputs'!$AW$23+HLOOKUP(AK$7,'1. General Inputs'!$AW$17:$AY$19,ROWS('1. General Inputs'!$AU$17:$AU$19),0))+(CHOOSE(AK$7,'1. General Inputs'!$J$15,'1. General Inputs'!$L$15,'1. General Inputs'!$N$15)/12)*CHOOSE(AK$7,'2. Protocols'!$K19,'2. Protocols'!$L19,'2. Protocols'!$M19)+'3. ARV Substitutions'!AO45,0)</f>
        <v>#VALUE!</v>
      </c>
      <c r="AL20" s="135" t="e">
        <f>MAX(AK20*(1+'1. General Inputs'!$AW$23+HLOOKUP(AL$7,'1. General Inputs'!$AW$17:$AY$19,ROWS('1. General Inputs'!$AU$17:$AU$19),0))+(CHOOSE(AL$7,'1. General Inputs'!$J$15,'1. General Inputs'!$L$15,'1. General Inputs'!$N$15)/12)*CHOOSE(AL$7,'2. Protocols'!$K19,'2. Protocols'!$L19,'2. Protocols'!$M19)+'3. ARV Substitutions'!AP45,0)</f>
        <v>#VALUE!</v>
      </c>
      <c r="AM20" s="135" t="e">
        <f>MAX(AL20*(1+'1. General Inputs'!$AW$23+HLOOKUP(AM$7,'1. General Inputs'!$AW$17:$AY$19,ROWS('1. General Inputs'!$AU$17:$AU$19),0))+(CHOOSE(AM$7,'1. General Inputs'!$J$15,'1. General Inputs'!$L$15,'1. General Inputs'!$N$15)/12)*CHOOSE(AM$7,'2. Protocols'!$K19,'2. Protocols'!$L19,'2. Protocols'!$M19)+'3. ARV Substitutions'!AQ45,0)</f>
        <v>#VALUE!</v>
      </c>
      <c r="AN20" s="135" t="e">
        <f>MAX(AM20*(1+'1. General Inputs'!$AW$23+HLOOKUP(AN$7,'1. General Inputs'!$AW$17:$AY$19,ROWS('1. General Inputs'!$AU$17:$AU$19),0))+(CHOOSE(AN$7,'1. General Inputs'!$J$15,'1. General Inputs'!$L$15,'1. General Inputs'!$N$15)/12)*CHOOSE(AN$7,'2. Protocols'!$K19,'2. Protocols'!$L19,'2. Protocols'!$M19)+'3. ARV Substitutions'!AR45,0)</f>
        <v>#VALUE!</v>
      </c>
      <c r="AO20" s="135" t="e">
        <f>MAX(AN20*(1+'1. General Inputs'!$AW$23+HLOOKUP(AO$7,'1. General Inputs'!$AW$17:$AY$19,ROWS('1. General Inputs'!$AU$17:$AU$19),0))+(CHOOSE(AO$7,'1. General Inputs'!$J$15,'1. General Inputs'!$L$15,'1. General Inputs'!$N$15)/12)*CHOOSE(AO$7,'2. Protocols'!$K19,'2. Protocols'!$L19,'2. Protocols'!$M19)+'3. ARV Substitutions'!AS45,0)</f>
        <v>#VALUE!</v>
      </c>
      <c r="AP20" s="135" t="e">
        <f>MAX(AO20*(1+'1. General Inputs'!$AW$23+HLOOKUP(AP$7,'1. General Inputs'!$AW$17:$AY$19,ROWS('1. General Inputs'!$AU$17:$AU$19),0))+(CHOOSE(AP$7,'1. General Inputs'!$J$15,'1. General Inputs'!$L$15,'1. General Inputs'!$N$15)/12)*CHOOSE(AP$7,'2. Protocols'!$K19,'2. Protocols'!$L19,'2. Protocols'!$M19)+'3. ARV Substitutions'!AT45,0)</f>
        <v>#VALUE!</v>
      </c>
      <c r="AQ20" s="135" t="e">
        <f>MAX(AP20*(1+'1. General Inputs'!$AW$23+HLOOKUP(AQ$7,'1. General Inputs'!$AW$17:$AY$19,ROWS('1. General Inputs'!$AU$17:$AU$19),0))+(CHOOSE(AQ$7,'1. General Inputs'!$J$15,'1. General Inputs'!$L$15,'1. General Inputs'!$N$15)/12)*CHOOSE(AQ$7,'2. Protocols'!$K19,'2. Protocols'!$L19,'2. Protocols'!$M19)+'3. ARV Substitutions'!AU45,0)</f>
        <v>#VALUE!</v>
      </c>
      <c r="CA20" s="105" t="e">
        <f t="shared" si="20"/>
        <v>#VALUE!</v>
      </c>
      <c r="CB20" s="105" t="e">
        <f t="shared" si="21"/>
        <v>#VALUE!</v>
      </c>
      <c r="CC20" s="105" t="e">
        <f t="shared" si="22"/>
        <v>#VALUE!</v>
      </c>
      <c r="CD20" s="105" t="e">
        <f t="shared" si="23"/>
        <v>#VALUE!</v>
      </c>
      <c r="CE20" s="105" t="e">
        <f t="shared" si="24"/>
        <v>#VALUE!</v>
      </c>
      <c r="CF20" s="105" t="e">
        <f t="shared" si="25"/>
        <v>#VALUE!</v>
      </c>
      <c r="CG20" s="105" t="e">
        <f t="shared" si="26"/>
        <v>#VALUE!</v>
      </c>
      <c r="CH20" s="105" t="e">
        <f t="shared" si="27"/>
        <v>#VALUE!</v>
      </c>
      <c r="CI20" s="105" t="e">
        <f t="shared" si="28"/>
        <v>#VALUE!</v>
      </c>
      <c r="CJ20" s="105" t="e">
        <f t="shared" si="29"/>
        <v>#VALUE!</v>
      </c>
      <c r="CK20" s="105" t="e">
        <f t="shared" si="30"/>
        <v>#VALUE!</v>
      </c>
      <c r="CL20" s="105" t="e">
        <f t="shared" si="31"/>
        <v>#VALUE!</v>
      </c>
      <c r="CM20" s="105" t="e">
        <f t="shared" si="32"/>
        <v>#VALUE!</v>
      </c>
      <c r="CN20" s="105" t="e">
        <f t="shared" si="33"/>
        <v>#VALUE!</v>
      </c>
      <c r="CO20" s="105" t="e">
        <f t="shared" si="34"/>
        <v>#VALUE!</v>
      </c>
      <c r="CP20" s="105" t="e">
        <f t="shared" si="35"/>
        <v>#VALUE!</v>
      </c>
      <c r="CQ20" s="105" t="e">
        <f t="shared" si="36"/>
        <v>#VALUE!</v>
      </c>
      <c r="CR20" s="105" t="e">
        <f t="shared" si="37"/>
        <v>#VALUE!</v>
      </c>
      <c r="CS20" s="105" t="e">
        <f t="shared" si="38"/>
        <v>#VALUE!</v>
      </c>
      <c r="CT20" s="105" t="e">
        <f t="shared" si="39"/>
        <v>#VALUE!</v>
      </c>
      <c r="CU20" s="105" t="e">
        <f t="shared" si="40"/>
        <v>#VALUE!</v>
      </c>
      <c r="CV20" s="105" t="e">
        <f t="shared" si="41"/>
        <v>#VALUE!</v>
      </c>
      <c r="CW20" s="105" t="e">
        <f t="shared" si="42"/>
        <v>#VALUE!</v>
      </c>
      <c r="CX20" s="105" t="e">
        <f t="shared" si="43"/>
        <v>#VALUE!</v>
      </c>
      <c r="CY20" s="105" t="e">
        <f t="shared" si="44"/>
        <v>#VALUE!</v>
      </c>
      <c r="CZ20" s="105" t="e">
        <f t="shared" si="45"/>
        <v>#VALUE!</v>
      </c>
      <c r="DA20" s="105" t="e">
        <f t="shared" si="46"/>
        <v>#VALUE!</v>
      </c>
      <c r="DB20" s="105" t="e">
        <f t="shared" si="47"/>
        <v>#VALUE!</v>
      </c>
      <c r="DC20" s="105" t="e">
        <f t="shared" si="48"/>
        <v>#VALUE!</v>
      </c>
      <c r="DD20" s="105" t="e">
        <f t="shared" si="49"/>
        <v>#VALUE!</v>
      </c>
      <c r="DE20" s="105" t="e">
        <f t="shared" si="50"/>
        <v>#VALUE!</v>
      </c>
      <c r="DF20" s="105" t="e">
        <f t="shared" si="51"/>
        <v>#VALUE!</v>
      </c>
      <c r="DG20" s="105" t="e">
        <f t="shared" si="52"/>
        <v>#VALUE!</v>
      </c>
      <c r="DH20" s="105" t="e">
        <f t="shared" si="53"/>
        <v>#VALUE!</v>
      </c>
      <c r="DI20" s="105" t="e">
        <f t="shared" si="54"/>
        <v>#VALUE!</v>
      </c>
      <c r="DJ20" s="105" t="e">
        <f t="shared" si="55"/>
        <v>#VALUE!</v>
      </c>
      <c r="DL20" s="39" t="str">
        <f>CONCATENATE('2. Protocols'!C19, '2. Protocols'!D19, '2. Protocols'!E19)</f>
        <v>+</v>
      </c>
      <c r="DM20" s="39" t="str">
        <f>CONCATENATE('2. Protocols'!C19, '2. Protocols'!D19, '2. Protocols'!E19, '2. Protocols'!F19, '2. Protocols'!G19,)</f>
        <v>++</v>
      </c>
      <c r="DO20" s="45">
        <f>IF(AND(OR(ISBLANK(DO$9),DO$9=0)=FALSE,OR(DO$9='2. Protocols'!$C19,DO$9='2. Protocols'!$E19,DO$9='2. Protocols'!$G19)),1,0)*'4. Formulations'!$I19</f>
        <v>0</v>
      </c>
      <c r="DP20" s="45">
        <f>IF(AND(OR(ISBLANK(DP$9),DP$9=0)=FALSE,OR(DP$9='2. Protocols'!$C19,DP$9='2. Protocols'!$E19,DP$9='2. Protocols'!$G19)),1,0)*'4. Formulations'!$I19</f>
        <v>0</v>
      </c>
      <c r="DQ20" s="45">
        <f>IF(AND(OR(ISBLANK(DQ$9),DQ$9=0)=FALSE,OR(DQ$9='2. Protocols'!$C19,DQ$9='2. Protocols'!$E19,DQ$9='2. Protocols'!$G19)),1,0)*'4. Formulations'!$I19</f>
        <v>0</v>
      </c>
      <c r="DR20" s="45">
        <f>IF(AND(OR(ISBLANK(DR$9),DR$9=0)=FALSE,OR(DR$9='2. Protocols'!$C19,DR$9='2. Protocols'!$E19,DR$9='2. Protocols'!$G19)),1,0)*'4. Formulations'!$I19</f>
        <v>0</v>
      </c>
      <c r="DS20" s="45">
        <f>IF(AND(OR(ISBLANK(DS$9),DS$9=0)=FALSE,OR(DS$9='2. Protocols'!$C19,DS$9='2. Protocols'!$E19,DS$9='2. Protocols'!$G19)),1,0)*'4. Formulations'!$I19</f>
        <v>0</v>
      </c>
      <c r="DT20" s="45">
        <f>IF(AND(OR(ISBLANK(DT$9),DT$9=0)=FALSE,OR(DT$9='2. Protocols'!$C19,DT$9='2. Protocols'!$E19,DT$9='2. Protocols'!$G19)),1,0)*'4. Formulations'!$I19</f>
        <v>0</v>
      </c>
      <c r="DU20" s="45">
        <f>IF(AND(OR(ISBLANK(DU$9),DU$9=0)=FALSE,OR(DU$9='2. Protocols'!$C19,DU$9='2. Protocols'!$E19,DU$9='2. Protocols'!$G19)),1,0)*'4. Formulations'!$I19</f>
        <v>0</v>
      </c>
      <c r="DV20" s="45">
        <f>IF(AND(OR(ISBLANK(DV$9),DV$9=0)=FALSE,OR(DV$9='2. Protocols'!$C19,DV$9='2. Protocols'!$E19,DV$9='2. Protocols'!$G19)),1,0)*'4. Formulations'!$I19</f>
        <v>0</v>
      </c>
      <c r="DW20" s="45">
        <f>IF(AND(OR(ISBLANK(DW$9),DW$9=0)=FALSE,OR(DW$9='2. Protocols'!$C19,DW$9='2. Protocols'!$E19,DW$9='2. Protocols'!$G19)),1,0)*'4. Formulations'!$I19</f>
        <v>0</v>
      </c>
      <c r="DX20" s="45">
        <f>IF(AND(OR(ISBLANK(DX$9),DX$9=0)=FALSE,OR(DX$9='2. Protocols'!$C19,DX$9='2. Protocols'!$E19,DX$9='2. Protocols'!$G19)),1,0)*'4. Formulations'!$I19</f>
        <v>0</v>
      </c>
      <c r="DY20" s="45">
        <f>IF(AND(OR(ISBLANK(DY$9),DY$9=0)=FALSE,OR(DY$9='2. Protocols'!$C19,DY$9='2. Protocols'!$E19,DY$9='2. Protocols'!$G19)),1,0)*'4. Formulations'!$I19</f>
        <v>0</v>
      </c>
      <c r="DZ20" s="45">
        <f>IF(AND(OR(ISBLANK(DZ$9),DZ$9=0)=FALSE,OR(DZ$9='2. Protocols'!$C19,DZ$9='2. Protocols'!$E19,DZ$9='2. Protocols'!$G19)),1,0)*'4. Formulations'!$I19</f>
        <v>0</v>
      </c>
      <c r="EA20" s="45">
        <f>IF(AND(OR(ISBLANK(EA$9),EA$9=0)=FALSE,OR(EA$9='2. Protocols'!$C19,EA$9='2. Protocols'!$E19,EA$9='2. Protocols'!$G19)),1,0)*'4. Formulations'!$I19</f>
        <v>0</v>
      </c>
      <c r="EB20" s="45">
        <f>IF(AND(OR(ISBLANK(EB$9),EB$9=0)=FALSE,OR(EB$9='2. Protocols'!$C19,EB$9='2. Protocols'!$E19,EB$9='2. Protocols'!$G19)),1,0)*'4. Formulations'!$I19</f>
        <v>0</v>
      </c>
      <c r="EC20" s="45">
        <f>IF(AND(OR(ISBLANK(EC$9),EC$9=0)=FALSE,OR(EC$9='2. Protocols'!$C19,EC$9='2. Protocols'!$E19,EC$9='2. Protocols'!$G19)),1,0)*'4. Formulations'!$I19</f>
        <v>0</v>
      </c>
      <c r="EE20" s="45">
        <f>IF(AND(OR(ISBLANK(EE$9),EE$9=0)=FALSE,EE$9=$DL20),1,0)*'4. Formulations'!$J19</f>
        <v>0</v>
      </c>
      <c r="EF20" s="45">
        <f>IF(AND(OR(ISBLANK(EF$9),EF$9=0)=FALSE,EF$9=$DL20),1,0)*'4. Formulations'!$J19</f>
        <v>0</v>
      </c>
      <c r="EG20" s="45">
        <f>IF(AND(OR(ISBLANK(EG$9),EG$9=0)=FALSE,EG$9=$DL20),1,0)*'4. Formulations'!$J19</f>
        <v>0</v>
      </c>
      <c r="EH20" s="45">
        <f>IF(AND(OR(ISBLANK(EH$9),EH$9=0)=FALSE,EH$9=$DL20),1,0)*'4. Formulations'!$J19</f>
        <v>0</v>
      </c>
      <c r="EI20" s="45">
        <f>IF(AND(OR(ISBLANK(EI$9),EI$9=0)=FALSE,EI$9=$DL20),1,0)*'4. Formulations'!$J19</f>
        <v>0</v>
      </c>
      <c r="EJ20" s="45">
        <f>IF(AND(OR(ISBLANK(EJ$9),EJ$9=0)=FALSE,EJ$9=$DL20),1,0)*'4. Formulations'!$J19</f>
        <v>0</v>
      </c>
      <c r="EK20" s="45">
        <f>IF(AND(OR(ISBLANK(EK$9),EK$9=0)=FALSE,EK$9=$DL20),1,0)*'4. Formulations'!$J19</f>
        <v>0</v>
      </c>
      <c r="EL20" s="45">
        <f>IF(AND(OR(ISBLANK(EL$9),EL$9=0)=FALSE,EL$9=$DL20),1,0)*'4. Formulations'!$J19</f>
        <v>0</v>
      </c>
      <c r="EM20" s="45">
        <f>IF(AND(OR(ISBLANK(EM$9),EM$9=0)=FALSE,EM$9=$DL20),1,0)*'4. Formulations'!$J19</f>
        <v>0</v>
      </c>
      <c r="EN20" s="45">
        <f>IF(AND(OR(ISBLANK(EN$9),EN$9=0)=FALSE,EN$9=$DL20),1,0)*'4. Formulations'!$J19</f>
        <v>0</v>
      </c>
      <c r="EO20" s="45">
        <f>IF(AND(OR(ISBLANK(EO$9),EO$9=0)=FALSE,EO$9=$DL20),1,0)*'4. Formulations'!$J19</f>
        <v>0</v>
      </c>
      <c r="EP20" s="45">
        <f>IF(AND(OR(ISBLANK(EP$9),EP$9=0)=FALSE,EP$9=$DL20),1,0)*'4. Formulations'!$J19</f>
        <v>0</v>
      </c>
      <c r="EQ20" s="45">
        <f>IF(AND(OR(ISBLANK(EQ$9),EQ$9=0)=FALSE,EQ$9=$DL20),1,0)*'4. Formulations'!$J19</f>
        <v>0</v>
      </c>
      <c r="ER20" s="45">
        <f>IF(AND(OR(ISBLANK(ER$9),ER$9=0)=FALSE,ER$9=$DL20),1,0)*'4. Formulations'!$J19</f>
        <v>0</v>
      </c>
      <c r="ES20" s="45">
        <f>IF(AND(OR(ISBLANK(ES$9),ES$9=0)=FALSE,ES$9=$DL20),1,0)*'4. Formulations'!$J19</f>
        <v>0</v>
      </c>
      <c r="EU20" s="45">
        <f>IF(AND(OR(ISBLANK(EU$9),EU$9=0)=FALSE,SUM($EE20:$ES20)&gt;0,EU$9='2. Protocols'!$G19),1,0)*'4. Formulations'!$J19</f>
        <v>0</v>
      </c>
      <c r="EV20" s="45">
        <f>IF(AND(OR(ISBLANK(EV$9),EV$9=0)=FALSE,SUM($EE20:$ES20)&gt;0,EV$9='2. Protocols'!$G19),1,0)*'4. Formulations'!$J19</f>
        <v>0</v>
      </c>
      <c r="EW20" s="45">
        <f>IF(AND(OR(ISBLANK(EW$9),EW$9=0)=FALSE,SUM($EE20:$ES20)&gt;0,EW$9='2. Protocols'!$G19),1,0)*'4. Formulations'!$J19</f>
        <v>0</v>
      </c>
      <c r="EX20" s="45">
        <f>IF(AND(OR(ISBLANK(EX$9),EX$9=0)=FALSE,SUM($EE20:$ES20)&gt;0,EX$9='2. Protocols'!$G19),1,0)*'4. Formulations'!$J19</f>
        <v>0</v>
      </c>
      <c r="EY20" s="45">
        <f>IF(AND(OR(ISBLANK(EY$9),EY$9=0)=FALSE,SUM($EE20:$ES20)&gt;0,EY$9='2. Protocols'!$G19),1,0)*'4. Formulations'!$J19</f>
        <v>0</v>
      </c>
      <c r="EZ20" s="45">
        <f>IF(AND(OR(ISBLANK(EZ$9),EZ$9=0)=FALSE,SUM($EE20:$ES20)&gt;0,EZ$9='2. Protocols'!$G19),1,0)*'4. Formulations'!$J19</f>
        <v>0</v>
      </c>
      <c r="FA20" s="45">
        <f>IF(AND(OR(ISBLANK(FA$9),FA$9=0)=FALSE,SUM($EE20:$ES20)&gt;0,FA$9='2. Protocols'!$G19),1,0)*'4. Formulations'!$J19</f>
        <v>0</v>
      </c>
      <c r="FB20" s="45">
        <f>IF(AND(OR(ISBLANK(FB$9),FB$9=0)=FALSE,SUM($EE20:$ES20)&gt;0,FB$9='2. Protocols'!$G19),1,0)*'4. Formulations'!$J19</f>
        <v>0</v>
      </c>
      <c r="FC20" s="45">
        <f>IF(AND(OR(ISBLANK(FC$9),FC$9=0)=FALSE,SUM($EE20:$ES20)&gt;0,FC$9='2. Protocols'!$G19),1,0)*'4. Formulations'!$J19</f>
        <v>0</v>
      </c>
      <c r="FD20" s="45">
        <f>IF(AND(OR(ISBLANK(FD$9),FD$9=0)=FALSE,SUM($EE20:$ES20)&gt;0,FD$9='2. Protocols'!$G19),1,0)*'4. Formulations'!$J19</f>
        <v>0</v>
      </c>
      <c r="FE20" s="45">
        <f>IF(AND(OR(ISBLANK(FE$9),FE$9=0)=FALSE,SUM($EE20:$ES20)&gt;0,FE$9='2. Protocols'!$G19),1,0)*'4. Formulations'!$J19</f>
        <v>0</v>
      </c>
      <c r="FF20" s="45">
        <f>IF(AND(OR(ISBLANK(FF$9),FF$9=0)=FALSE,SUM($EE20:$ES20)&gt;0,FF$9='2. Protocols'!$G19),1,0)*'4. Formulations'!$J19</f>
        <v>0</v>
      </c>
      <c r="FG20" s="45">
        <f>IF(AND(OR(ISBLANK(FG$9),FG$9=0)=FALSE,SUM($EE20:$ES20)&gt;0,FG$9='2. Protocols'!$G19),1,0)*'4. Formulations'!$J19</f>
        <v>0</v>
      </c>
      <c r="FH20" s="45">
        <f>IF(AND(OR(ISBLANK(FH$9),FH$9=0)=FALSE,SUM($EE20:$ES20)&gt;0,FH$9='2. Protocols'!$G19),1,0)*'4. Formulations'!$J19</f>
        <v>0</v>
      </c>
      <c r="FI20" s="45">
        <f>IF(AND(OR(ISBLANK(FI$9),FI$9=0)=FALSE,SUM($EE20:$ES20)&gt;0,FI$9='2. Protocols'!$G19),1,0)*'4. Formulations'!$J19</f>
        <v>0</v>
      </c>
      <c r="FK20" s="45">
        <f>IF(AND(OR(ISBLANK(EU$9),EU$9=0)=FALSE,FK$9=$DM20),1,0)*'4. Formulations'!$K19</f>
        <v>0</v>
      </c>
      <c r="FL20" s="45">
        <f>IF(AND(OR(ISBLANK(EV$9),EV$9=0)=FALSE,FL$9=$DM20),1,0)*'4. Formulations'!$K19</f>
        <v>0</v>
      </c>
      <c r="FM20" s="45">
        <f>IF(AND(OR(ISBLANK(EW$9),EW$9=0)=FALSE,FM$9=$DM20),1,0)*'4. Formulations'!$K19</f>
        <v>0</v>
      </c>
      <c r="FN20" s="45">
        <f>IF(AND(OR(ISBLANK(EX$9),EX$9=0)=FALSE,FN$9=$DM20),1,0)*'4. Formulations'!$K19</f>
        <v>0</v>
      </c>
      <c r="FO20" s="45">
        <f>IF(AND(OR(ISBLANK(EY$9),EY$9=0)=FALSE,FO$9=$DM20),1,0)*'4. Formulations'!$K19</f>
        <v>0</v>
      </c>
      <c r="FP20" s="45">
        <f>IF(AND(OR(ISBLANK(EZ$9),EZ$9=0)=FALSE,FP$9=$DM20),1,0)*'4. Formulations'!$K19</f>
        <v>0</v>
      </c>
      <c r="FQ20" s="45">
        <f>IF(AND(OR(ISBLANK(FA$9),FA$9=0)=FALSE,FQ$9=$DM20),1,0)*'4. Formulations'!$K19</f>
        <v>0</v>
      </c>
      <c r="FR20" s="45">
        <f>IF(AND(OR(ISBLANK(FB$9),FB$9=0)=FALSE,FR$9=$DM20),1,0)*'4. Formulations'!$K19</f>
        <v>0</v>
      </c>
      <c r="FS20" s="45">
        <f>IF(AND(OR(ISBLANK(FC$9),FC$9=0)=FALSE,FS$9=$DM20),1,0)*'4. Formulations'!$K19</f>
        <v>0</v>
      </c>
      <c r="FT20" s="45">
        <f>IF(AND(OR(ISBLANK(FD$9),FD$9=0)=FALSE,FT$9=$DM20),1,0)*'4. Formulations'!$K19</f>
        <v>0</v>
      </c>
      <c r="FU20" s="45">
        <f>IF(AND(OR(ISBLANK(FE$9),FE$9=0)=FALSE,FU$9=$DM20),1,0)*'4. Formulations'!$K19</f>
        <v>0</v>
      </c>
      <c r="FV20" s="45">
        <f>IF(AND(OR(ISBLANK(FF$9),FF$9=0)=FALSE,FV$9=$DM20),1,0)*'4. Formulations'!$K19</f>
        <v>0</v>
      </c>
      <c r="FW20" s="45">
        <f>IF(AND(OR(ISBLANK(FG$9),FG$9=0)=FALSE,FW$9=$DM20),1,0)*'4. Formulations'!$K19</f>
        <v>0</v>
      </c>
      <c r="FX20" s="45">
        <f>IF(AND(OR(ISBLANK(FH$9),FH$9=0)=FALSE,FX$9=$DM20),1,0)*'4. Formulations'!$K19</f>
        <v>0</v>
      </c>
      <c r="FY20" s="45">
        <f>IF(AND(OR(ISBLANK(FI$9),FI$9=0)=FALSE,FY$9=$DM20),1,0)*'4. Formulations'!$K19</f>
        <v>0</v>
      </c>
      <c r="GA20" s="45">
        <f>IF(AND(OR(ISBLANK(GA$9),GA$9=0)=FALSE,OR(GA$9='2. Protocols'!$C19,GA$9='2. Protocols'!$E19,GA$9='2. Protocols'!$G19)),1,0)*'4. Formulations'!$L19</f>
        <v>0</v>
      </c>
      <c r="GB20" s="45">
        <f>IF(AND(OR(ISBLANK(GB$9),GB$9=0)=FALSE,OR(GB$9='2. Protocols'!$C19,GB$9='2. Protocols'!$E19,GB$9='2. Protocols'!$G19)),1,0)*'4. Formulations'!$L19</f>
        <v>0</v>
      </c>
      <c r="GC20" s="45">
        <f>IF(AND(OR(ISBLANK(GC$9),GC$9=0)=FALSE,OR(GC$9='2. Protocols'!$C19,GC$9='2. Protocols'!$E19,GC$9='2. Protocols'!$G19)),1,0)*'4. Formulations'!$L19</f>
        <v>0</v>
      </c>
      <c r="GD20" s="45">
        <f>IF(AND(OR(ISBLANK(GD$9),GD$9=0)=FALSE,OR(GD$9='2. Protocols'!$C19,GD$9='2. Protocols'!$E19,GD$9='2. Protocols'!$G19)),1,0)*'4. Formulations'!$L19</f>
        <v>0</v>
      </c>
      <c r="GE20" s="45">
        <f>IF(AND(OR(ISBLANK(GE$9),GE$9=0)=FALSE,OR(GE$9='2. Protocols'!$C19,GE$9='2. Protocols'!$E19,GE$9='2. Protocols'!$G19)),1,0)*'4. Formulations'!$L19</f>
        <v>0</v>
      </c>
      <c r="GF20" s="45">
        <f>IF(AND(OR(ISBLANK(GF$9),GF$9=0)=FALSE,OR(GF$9='2. Protocols'!$C19,GF$9='2. Protocols'!$E19,GF$9='2. Protocols'!$G19)),1,0)*'4. Formulations'!$L19</f>
        <v>0</v>
      </c>
      <c r="GG20" s="45">
        <f>IF(AND(OR(ISBLANK(GG$9),GG$9=0)=FALSE,OR(GG$9='2. Protocols'!$C19,GG$9='2. Protocols'!$E19,GG$9='2. Protocols'!$G19)),1,0)*'4. Formulations'!$L19</f>
        <v>0</v>
      </c>
      <c r="GH20" s="45">
        <f>IF(AND(OR(ISBLANK(GH$9),GH$9=0)=FALSE,OR(GH$9='2. Protocols'!$C19,GH$9='2. Protocols'!$E19,GH$9='2. Protocols'!$G19)),1,0)*'4. Formulations'!$L19</f>
        <v>0</v>
      </c>
      <c r="GI20" s="45">
        <f>IF(AND(OR(ISBLANK(GI$9),GI$9=0)=FALSE,OR(GI$9='2. Protocols'!$C19,GI$9='2. Protocols'!$E19,GI$9='2. Protocols'!$G19)),1,0)*'4. Formulations'!$L19</f>
        <v>0</v>
      </c>
      <c r="GJ20" s="45">
        <f>IF(AND(OR(ISBLANK(GJ$9),GJ$9=0)=FALSE,OR(GJ$9='2. Protocols'!$C19,GJ$9='2. Protocols'!$E19,GJ$9='2. Protocols'!$G19)),1,0)*'4. Formulations'!$L19</f>
        <v>0</v>
      </c>
      <c r="GK20" s="45">
        <f>IF(AND(OR(ISBLANK(GK$9),GK$9=0)=FALSE,OR(GK$9='2. Protocols'!$C19,GK$9='2. Protocols'!$E19,GK$9='2. Protocols'!$G19)),1,0)*'4. Formulations'!$L19</f>
        <v>0</v>
      </c>
      <c r="GL20" s="45">
        <f>IF(AND(OR(ISBLANK(GL$9),GL$9=0)=FALSE,OR(GL$9='2. Protocols'!$C19,GL$9='2. Protocols'!$E19,GL$9='2. Protocols'!$G19)),1,0)*'4. Formulations'!$L19</f>
        <v>0</v>
      </c>
      <c r="GM20" s="45">
        <f>IF(AND(OR(ISBLANK(GM$9),GM$9=0)=FALSE,OR(GM$9='2. Protocols'!$C19,GM$9='2. Protocols'!$E19,GM$9='2. Protocols'!$G19)),1,0)*'4. Formulations'!$L19</f>
        <v>0</v>
      </c>
      <c r="GN20" s="45">
        <f>IF(AND(OR(ISBLANK(GN$9),GN$9=0)=FALSE,OR(GN$9='2. Protocols'!$C19,GN$9='2. Protocols'!$E19,GN$9='2. Protocols'!$G19)),1,0)*'4. Formulations'!$L19</f>
        <v>0</v>
      </c>
      <c r="GO20" s="45">
        <f>IF(AND(OR(ISBLANK(GO$9),GO$9=0)=FALSE,OR(GO$9='2. Protocols'!$C19,GO$9='2. Protocols'!$E19,GO$9='2. Protocols'!$G19)),1,0)*'4. Formulations'!$L19</f>
        <v>0</v>
      </c>
      <c r="GQ20" s="45">
        <f>IF(AND(OR(ISBLANK(GQ$9),GQ$9=0)=FALSE,GQ$9=$DL20),1,0)*'4. Formulations'!$M19</f>
        <v>0</v>
      </c>
      <c r="GR20" s="45">
        <f>IF(AND(OR(ISBLANK(GR$9),GR$9=0)=FALSE,GR$9=$DL20),1,0)*'4. Formulations'!$M19</f>
        <v>0</v>
      </c>
      <c r="GS20" s="45">
        <f>IF(AND(OR(ISBLANK(GS$9),GS$9=0)=FALSE,GS$9=$DL20),1,0)*'4. Formulations'!$M19</f>
        <v>0</v>
      </c>
      <c r="GT20" s="45">
        <f>IF(AND(OR(ISBLANK(GT$9),GT$9=0)=FALSE,GT$9=$DL20),1,0)*'4. Formulations'!$M19</f>
        <v>0</v>
      </c>
      <c r="GU20" s="45">
        <f>IF(AND(OR(ISBLANK(GU$9),GU$9=0)=FALSE,GU$9=$DL20),1,0)*'4. Formulations'!$M19</f>
        <v>0</v>
      </c>
      <c r="GV20" s="45">
        <f>IF(AND(OR(ISBLANK(GV$9),GV$9=0)=FALSE,GV$9=$DL20),1,0)*'4. Formulations'!$M19</f>
        <v>0</v>
      </c>
      <c r="GW20" s="45">
        <f>IF(AND(OR(ISBLANK(GW$9),GW$9=0)=FALSE,GW$9=$DL20),1,0)*'4. Formulations'!$M19</f>
        <v>0</v>
      </c>
      <c r="GX20" s="45">
        <f>IF(AND(OR(ISBLANK(GX$9),GX$9=0)=FALSE,GX$9=$DL20),1,0)*'4. Formulations'!$M19</f>
        <v>0</v>
      </c>
      <c r="GY20" s="45">
        <f>IF(AND(OR(ISBLANK(GY$9),GY$9=0)=FALSE,GY$9=$DL20),1,0)*'4. Formulations'!$M19</f>
        <v>0</v>
      </c>
      <c r="GZ20" s="45">
        <f>IF(AND(OR(ISBLANK(GZ$9),GZ$9=0)=FALSE,GZ$9=$DL20),1,0)*'4. Formulations'!$M19</f>
        <v>0</v>
      </c>
      <c r="HA20" s="45">
        <f>IF(AND(OR(ISBLANK(HA$9),HA$9=0)=FALSE,HA$9=$DL20),1,0)*'4. Formulations'!$M19</f>
        <v>0</v>
      </c>
      <c r="HB20" s="45">
        <f>IF(AND(OR(ISBLANK(HB$9),HB$9=0)=FALSE,HB$9=$DL20),1,0)*'4. Formulations'!$M19</f>
        <v>0</v>
      </c>
      <c r="HC20" s="45">
        <f>IF(AND(OR(ISBLANK(HC$9),HC$9=0)=FALSE,HC$9=$DL20),1,0)*'4. Formulations'!$M19</f>
        <v>0</v>
      </c>
      <c r="HD20" s="45">
        <f>IF(AND(OR(ISBLANK(HD$9),HD$9=0)=FALSE,HD$9=$DL20),1,0)*'4. Formulations'!$M19</f>
        <v>0</v>
      </c>
      <c r="HE20" s="45">
        <f>IF(AND(OR(ISBLANK(HE$9),HE$9=0)=FALSE,HE$9=$DL20),1,0)*'4. Formulations'!$M19</f>
        <v>0</v>
      </c>
      <c r="HG20" s="45">
        <f>IF(AND(OR(ISBLANK(HG$9),HG$9=0)=FALSE,SUM($GQ20:$HE20)&gt;0,HG$9='2. Protocols'!$G19),1,0)*'4. Formulations'!$M19</f>
        <v>0</v>
      </c>
      <c r="HH20" s="45">
        <f>IF(AND(OR(ISBLANK(HH$9),HH$9=0)=FALSE,SUM($GQ20:$HE20)&gt;0,HH$9='2. Protocols'!$G19),1,0)*'4. Formulations'!$M19</f>
        <v>0</v>
      </c>
      <c r="HI20" s="45">
        <f>IF(AND(OR(ISBLANK(HI$9),HI$9=0)=FALSE,SUM($GQ20:$HE20)&gt;0,HI$9='2. Protocols'!$G19),1,0)*'4. Formulations'!$M19</f>
        <v>0</v>
      </c>
      <c r="HJ20" s="45">
        <f>IF(AND(OR(ISBLANK(HJ$9),HJ$9=0)=FALSE,SUM($GQ20:$HE20)&gt;0,HJ$9='2. Protocols'!$G19),1,0)*'4. Formulations'!$M19</f>
        <v>0</v>
      </c>
      <c r="HK20" s="45">
        <f>IF(AND(OR(ISBLANK(HK$9),HK$9=0)=FALSE,SUM($GQ20:$HE20)&gt;0,HK$9='2. Protocols'!$G19),1,0)*'4. Formulations'!$M19</f>
        <v>0</v>
      </c>
      <c r="HL20" s="45">
        <f>IF(AND(OR(ISBLANK(HL$9),HL$9=0)=FALSE,SUM($GQ20:$HE20)&gt;0,HL$9='2. Protocols'!$G19),1,0)*'4. Formulations'!$M19</f>
        <v>0</v>
      </c>
      <c r="HM20" s="45">
        <f>IF(AND(OR(ISBLANK(HM$9),HM$9=0)=FALSE,SUM($GQ20:$HE20)&gt;0,HM$9='2. Protocols'!$G19),1,0)*'4. Formulations'!$M19</f>
        <v>0</v>
      </c>
      <c r="HN20" s="45">
        <f>IF(AND(OR(ISBLANK(HN$9),HN$9=0)=FALSE,SUM($GQ20:$HE20)&gt;0,HN$9='2. Protocols'!$G19),1,0)*'4. Formulations'!$M19</f>
        <v>0</v>
      </c>
      <c r="HO20" s="45">
        <f>IF(AND(OR(ISBLANK(HO$9),HO$9=0)=FALSE,SUM($GQ20:$HE20)&gt;0,HO$9='2. Protocols'!$G19),1,0)*'4. Formulations'!$M19</f>
        <v>0</v>
      </c>
      <c r="HP20" s="45">
        <f>IF(AND(OR(ISBLANK(HP$9),HP$9=0)=FALSE,SUM($GQ20:$HE20)&gt;0,HP$9='2. Protocols'!$G19),1,0)*'4. Formulations'!$M19</f>
        <v>0</v>
      </c>
      <c r="HQ20" s="45">
        <f>IF(AND(OR(ISBLANK(HQ$9),HQ$9=0)=FALSE,SUM($GQ20:$HE20)&gt;0,HQ$9='2. Protocols'!$G19),1,0)*'4. Formulations'!$M19</f>
        <v>0</v>
      </c>
      <c r="HR20" s="45">
        <f>IF(AND(OR(ISBLANK(HR$9),HR$9=0)=FALSE,SUM($GQ20:$HE20)&gt;0,HR$9='2. Protocols'!$G19),1,0)*'4. Formulations'!$M19</f>
        <v>0</v>
      </c>
      <c r="HS20" s="45">
        <f>IF(AND(OR(ISBLANK(HS$9),HS$9=0)=FALSE,SUM($GQ20:$HE20)&gt;0,HS$9='2. Protocols'!$G19),1,0)*'4. Formulations'!$M19</f>
        <v>0</v>
      </c>
      <c r="HT20" s="45">
        <f>IF(AND(OR(ISBLANK(HT$9),HT$9=0)=FALSE,SUM($GQ20:$HE20)&gt;0,HT$9='2. Protocols'!$G19),1,0)*'4. Formulations'!$M19</f>
        <v>0</v>
      </c>
      <c r="HU20" s="45">
        <f>IF(AND(OR(ISBLANK(HU$9),HU$9=0)=FALSE,SUM($GQ20:$HE20)&gt;0,HU$9='2. Protocols'!$G19),1,0)*'4. Formulations'!$M19</f>
        <v>0</v>
      </c>
      <c r="HW20" s="45">
        <f>IF(AND(OR(ISBLANK(HW$9),HW$9=0)=FALSE,HW$9=$DM20),1,0)*'4. Formulations'!$N19</f>
        <v>0</v>
      </c>
      <c r="HX20" s="45">
        <f>IF(AND(OR(ISBLANK(HX$9),HX$9=0)=FALSE,HX$9=$DM20),1,0)*'4. Formulations'!$N19</f>
        <v>0</v>
      </c>
      <c r="HY20" s="45">
        <f>IF(AND(OR(ISBLANK(HY$9),HY$9=0)=FALSE,HY$9=$DM20),1,0)*'4. Formulations'!$N19</f>
        <v>0</v>
      </c>
      <c r="HZ20" s="45">
        <f>IF(AND(OR(ISBLANK(HZ$9),HZ$9=0)=FALSE,HZ$9=$DM20),1,0)*'4. Formulations'!$N19</f>
        <v>0</v>
      </c>
      <c r="IA20" s="45">
        <f>IF(AND(OR(ISBLANK(IA$9),IA$9=0)=FALSE,IA$9=$DM20),1,0)*'4. Formulations'!$N19</f>
        <v>0</v>
      </c>
      <c r="IB20" s="45">
        <f>IF(AND(OR(ISBLANK(IB$9),IB$9=0)=FALSE,IB$9=$DM20),1,0)*'4. Formulations'!$N19</f>
        <v>0</v>
      </c>
      <c r="IC20" s="45">
        <f>IF(AND(OR(ISBLANK(IC$9),IC$9=0)=FALSE,IC$9=$DM20),1,0)*'4. Formulations'!$N19</f>
        <v>0</v>
      </c>
      <c r="ID20" s="45">
        <f>IF(AND(OR(ISBLANK(ID$9),ID$9=0)=FALSE,ID$9=$DM20),1,0)*'4. Formulations'!$N19</f>
        <v>0</v>
      </c>
      <c r="IE20" s="45">
        <f>IF(AND(OR(ISBLANK(IE$9),IE$9=0)=FALSE,IE$9=$DM20),1,0)*'4. Formulations'!$N19</f>
        <v>0</v>
      </c>
      <c r="IF20" s="45">
        <f>IF(AND(OR(ISBLANK(IF$9),IF$9=0)=FALSE,IF$9=$DM20),1,0)*'4. Formulations'!$N19</f>
        <v>0</v>
      </c>
      <c r="IG20" s="45">
        <f>IF(AND(OR(ISBLANK(IG$9),IG$9=0)=FALSE,IG$9=$DM20),1,0)*'4. Formulations'!$N19</f>
        <v>0</v>
      </c>
      <c r="IH20" s="45">
        <f>IF(AND(OR(ISBLANK(IH$9),IH$9=0)=FALSE,IH$9=$DM20),1,0)*'4. Formulations'!$N19</f>
        <v>0</v>
      </c>
      <c r="II20" s="45">
        <f>IF(AND(OR(ISBLANK(II$9),II$9=0)=FALSE,II$9=$DM20),1,0)*'4. Formulations'!$N19</f>
        <v>0</v>
      </c>
      <c r="IJ20" s="45">
        <f>IF(AND(OR(ISBLANK(IJ$9),IJ$9=0)=FALSE,IJ$9=$DM20),1,0)*'4. Formulations'!$N19</f>
        <v>0</v>
      </c>
      <c r="IK20" s="45">
        <f>IF(AND(OR(ISBLANK(IK$9),IK$9=0)=FALSE,IK$9=$DM20),1,0)*'4. Formulations'!$N19</f>
        <v>0</v>
      </c>
      <c r="IM20" s="45">
        <f>IF(AND(OR(ISBLANK(IM$9),IM$9=0)=FALSE,OR(IM$9='2. Protocols'!$C19,IM$9='2. Protocols'!$E19,IM$9='2. Protocols'!$G19)),1,0)*'4. Formulations'!$O19</f>
        <v>0</v>
      </c>
      <c r="IN20" s="45">
        <f>IF(AND(OR(ISBLANK(IN$9),IN$9=0)=FALSE,OR(IN$9='2. Protocols'!$C19,IN$9='2. Protocols'!$E19,IN$9='2. Protocols'!$G19)),1,0)*'4. Formulations'!$O19</f>
        <v>0</v>
      </c>
      <c r="IO20" s="45">
        <f>IF(AND(OR(ISBLANK(IO$9),IO$9=0)=FALSE,OR(IO$9='2. Protocols'!$C19,IO$9='2. Protocols'!$E19,IO$9='2. Protocols'!$G19)),1,0)*'4. Formulations'!$O19</f>
        <v>0</v>
      </c>
      <c r="IP20" s="45">
        <f>IF(AND(OR(ISBLANK(IP$9),IP$9=0)=FALSE,OR(IP$9='2. Protocols'!$C19,IP$9='2. Protocols'!$E19,IP$9='2. Protocols'!$G19)),1,0)*'4. Formulations'!$O19</f>
        <v>0</v>
      </c>
      <c r="IQ20" s="45">
        <f>IF(AND(OR(ISBLANK(IQ$9),IQ$9=0)=FALSE,OR(IQ$9='2. Protocols'!$C19,IQ$9='2. Protocols'!$E19,IQ$9='2. Protocols'!$G19)),1,0)*'4. Formulations'!$O19</f>
        <v>0</v>
      </c>
      <c r="IR20" s="45">
        <f>IF(AND(OR(ISBLANK(IR$9),IR$9=0)=FALSE,OR(IR$9='2. Protocols'!$C19,IR$9='2. Protocols'!$E19,IR$9='2. Protocols'!$G19)),1,0)*'4. Formulations'!$O19</f>
        <v>0</v>
      </c>
      <c r="IS20" s="45">
        <f>IF(AND(OR(ISBLANK(IS$9),IS$9=0)=FALSE,OR(IS$9='2. Protocols'!$C19,IS$9='2. Protocols'!$E19,IS$9='2. Protocols'!$G19)),1,0)*'4. Formulations'!$O19</f>
        <v>0</v>
      </c>
      <c r="IT20" s="45">
        <f>IF(AND(OR(ISBLANK(IT$9),IT$9=0)=FALSE,OR(IT$9='2. Protocols'!$C19,IT$9='2. Protocols'!$E19,IT$9='2. Protocols'!$G19)),1,0)*'4. Formulations'!$O19</f>
        <v>0</v>
      </c>
      <c r="IU20" s="45">
        <f>IF(AND(OR(ISBLANK(IU$9),IU$9=0)=FALSE,OR(IU$9='2. Protocols'!$C19,IU$9='2. Protocols'!$E19,IU$9='2. Protocols'!$G19)),1,0)*'4. Formulations'!$O19</f>
        <v>0</v>
      </c>
      <c r="IV20" s="45">
        <f>IF(AND(OR(ISBLANK(IV$9),IV$9=0)=FALSE,OR(IV$9='2. Protocols'!$C19,IV$9='2. Protocols'!$E19,IV$9='2. Protocols'!$G19)),1,0)*'4. Formulations'!$O19</f>
        <v>0</v>
      </c>
      <c r="IW20" s="45">
        <f>IF(AND(OR(ISBLANK(IW$9),IW$9=0)=FALSE,OR(IW$9='2. Protocols'!$C19,IW$9='2. Protocols'!$E19,IW$9='2. Protocols'!$G19)),1,0)*'4. Formulations'!$O19</f>
        <v>0</v>
      </c>
      <c r="IX20" s="45">
        <f>IF(AND(OR(ISBLANK(IX$9),IX$9=0)=FALSE,OR(IX$9='2. Protocols'!$C19,IX$9='2. Protocols'!$E19,IX$9='2. Protocols'!$G19)),1,0)*'4. Formulations'!$O19</f>
        <v>0</v>
      </c>
      <c r="IY20" s="45">
        <f>IF(AND(OR(ISBLANK(IY$9),IY$9=0)=FALSE,OR(IY$9='2. Protocols'!$C19,IY$9='2. Protocols'!$E19,IY$9='2. Protocols'!$G19)),1,0)*'4. Formulations'!$O19</f>
        <v>0</v>
      </c>
      <c r="IZ20" s="45">
        <f>IF(AND(OR(ISBLANK(IZ$9),IZ$9=0)=FALSE,OR(IZ$9='2. Protocols'!$C19,IZ$9='2. Protocols'!$E19,IZ$9='2. Protocols'!$G19)),1,0)*'4. Formulations'!$O19</f>
        <v>0</v>
      </c>
      <c r="JA20" s="45">
        <f>IF(AND(OR(ISBLANK(JA$9),JA$9=0)=FALSE,OR(JA$9='2. Protocols'!$C19,JA$9='2. Protocols'!$E19,JA$9='2. Protocols'!$G19)),1,0)*'4. Formulations'!$O19</f>
        <v>0</v>
      </c>
      <c r="JC20" s="45">
        <f>IF(AND(OR(ISBLANK(JC$9),JC$9=0)=FALSE,JC$9=$DL20),1,0)*'4. Formulations'!$P19</f>
        <v>0</v>
      </c>
      <c r="JD20" s="45">
        <f>IF(AND(OR(ISBLANK(JD$9),JD$9=0)=FALSE,JD$9=$DL20),1,0)*'4. Formulations'!$P19</f>
        <v>0</v>
      </c>
      <c r="JE20" s="45">
        <f>IF(AND(OR(ISBLANK(JE$9),JE$9=0)=FALSE,JE$9=$DL20),1,0)*'4. Formulations'!$P19</f>
        <v>0</v>
      </c>
      <c r="JF20" s="45">
        <f>IF(AND(OR(ISBLANK(JF$9),JF$9=0)=FALSE,JF$9=$DL20),1,0)*'4. Formulations'!$P19</f>
        <v>0</v>
      </c>
      <c r="JG20" s="45">
        <f>IF(AND(OR(ISBLANK(JG$9),JG$9=0)=FALSE,JG$9=$DL20),1,0)*'4. Formulations'!$P19</f>
        <v>0</v>
      </c>
      <c r="JH20" s="45">
        <f>IF(AND(OR(ISBLANK(JH$9),JH$9=0)=FALSE,JH$9=$DL20),1,0)*'4. Formulations'!$P19</f>
        <v>0</v>
      </c>
      <c r="JI20" s="45">
        <f>IF(AND(OR(ISBLANK(JI$9),JI$9=0)=FALSE,JI$9=$DL20),1,0)*'4. Formulations'!$P19</f>
        <v>0</v>
      </c>
      <c r="JJ20" s="45">
        <f>IF(AND(OR(ISBLANK(JJ$9),JJ$9=0)=FALSE,JJ$9=$DL20),1,0)*'4. Formulations'!$P19</f>
        <v>0</v>
      </c>
      <c r="JK20" s="45">
        <f>IF(AND(OR(ISBLANK(JK$9),JK$9=0)=FALSE,JK$9=$DL20),1,0)*'4. Formulations'!$P19</f>
        <v>0</v>
      </c>
      <c r="JL20" s="45">
        <f>IF(AND(OR(ISBLANK(JL$9),JL$9=0)=FALSE,JL$9=$DL20),1,0)*'4. Formulations'!$P19</f>
        <v>0</v>
      </c>
      <c r="JM20" s="45">
        <f>IF(AND(OR(ISBLANK(JM$9),JM$9=0)=FALSE,JM$9=$DL20),1,0)*'4. Formulations'!$P19</f>
        <v>0</v>
      </c>
      <c r="JN20" s="45">
        <f>IF(AND(OR(ISBLANK(JN$9),JN$9=0)=FALSE,JN$9=$DL20),1,0)*'4. Formulations'!$P19</f>
        <v>0</v>
      </c>
      <c r="JO20" s="45">
        <f>IF(AND(OR(ISBLANK(JO$9),JO$9=0)=FALSE,JO$9=$DL20),1,0)*'4. Formulations'!$P19</f>
        <v>0</v>
      </c>
      <c r="JP20" s="45">
        <f>IF(AND(OR(ISBLANK(JP$9),JP$9=0)=FALSE,JP$9=$DL20),1,0)*'4. Formulations'!$P19</f>
        <v>0</v>
      </c>
      <c r="JQ20" s="45">
        <f>IF(AND(OR(ISBLANK(JQ$9),JQ$9=0)=FALSE,JQ$9=$DL20),1,0)*'4. Formulations'!$P19</f>
        <v>0</v>
      </c>
      <c r="JS20" s="45">
        <f>IF(AND(OR(ISBLANK(JS$9),JS$9=0)=FALSE,SUM($JC20:$JQ20)&gt;0,JS$9='2. Protocols'!$G19),1,0)*'4. Formulations'!$P19</f>
        <v>0</v>
      </c>
      <c r="JT20" s="45">
        <f>IF(AND(OR(ISBLANK(JT$9),JT$9=0)=FALSE,SUM($JC20:$JQ20)&gt;0,JT$9='2. Protocols'!$G19),1,0)*'4. Formulations'!$P19</f>
        <v>0</v>
      </c>
      <c r="JU20" s="45">
        <f>IF(AND(OR(ISBLANK(JU$9),JU$9=0)=FALSE,SUM($JC20:$JQ20)&gt;0,JU$9='2. Protocols'!$G19),1,0)*'4. Formulations'!$P19</f>
        <v>0</v>
      </c>
      <c r="JV20" s="45">
        <f>IF(AND(OR(ISBLANK(JV$9),JV$9=0)=FALSE,SUM($JC20:$JQ20)&gt;0,JV$9='2. Protocols'!$G19),1,0)*'4. Formulations'!$P19</f>
        <v>0</v>
      </c>
      <c r="JW20" s="45">
        <f>IF(AND(OR(ISBLANK(JW$9),JW$9=0)=FALSE,SUM($JC20:$JQ20)&gt;0,JW$9='2. Protocols'!$G19),1,0)*'4. Formulations'!$P19</f>
        <v>0</v>
      </c>
      <c r="JX20" s="45">
        <f>IF(AND(OR(ISBLANK(JX$9),JX$9=0)=FALSE,SUM($JC20:$JQ20)&gt;0,JX$9='2. Protocols'!$G19),1,0)*'4. Formulations'!$P19</f>
        <v>0</v>
      </c>
      <c r="JY20" s="45">
        <f>IF(AND(OR(ISBLANK(JY$9),JY$9=0)=FALSE,SUM($JC20:$JQ20)&gt;0,JY$9='2. Protocols'!$G19),1,0)*'4. Formulations'!$P19</f>
        <v>0</v>
      </c>
      <c r="JZ20" s="45">
        <f>IF(AND(OR(ISBLANK(JZ$9),JZ$9=0)=FALSE,SUM($JC20:$JQ20)&gt;0,JZ$9='2. Protocols'!$G19),1,0)*'4. Formulations'!$P19</f>
        <v>0</v>
      </c>
      <c r="KA20" s="45">
        <f>IF(AND(OR(ISBLANK(KA$9),KA$9=0)=FALSE,SUM($JC20:$JQ20)&gt;0,KA$9='2. Protocols'!$G19),1,0)*'4. Formulations'!$P19</f>
        <v>0</v>
      </c>
      <c r="KB20" s="45">
        <f>IF(AND(OR(ISBLANK(KB$9),KB$9=0)=FALSE,SUM($JC20:$JQ20)&gt;0,KB$9='2. Protocols'!$G19),1,0)*'4. Formulations'!$P19</f>
        <v>0</v>
      </c>
      <c r="KC20" s="45">
        <f>IF(AND(OR(ISBLANK(KC$9),KC$9=0)=FALSE,SUM($JC20:$JQ20)&gt;0,KC$9='2. Protocols'!$G19),1,0)*'4. Formulations'!$P19</f>
        <v>0</v>
      </c>
      <c r="KD20" s="45">
        <f>IF(AND(OR(ISBLANK(KD$9),KD$9=0)=FALSE,SUM($JC20:$JQ20)&gt;0,KD$9='2. Protocols'!$G19),1,0)*'4. Formulations'!$P19</f>
        <v>0</v>
      </c>
      <c r="KE20" s="45">
        <f>IF(AND(OR(ISBLANK(KE$9),KE$9=0)=FALSE,SUM($JC20:$JQ20)&gt;0,KE$9='2. Protocols'!$G19),1,0)*'4. Formulations'!$P19</f>
        <v>0</v>
      </c>
      <c r="KF20" s="45">
        <f>IF(AND(OR(ISBLANK(KF$9),KF$9=0)=FALSE,SUM($JC20:$JQ20)&gt;0,KF$9='2. Protocols'!$G19),1,0)*'4. Formulations'!$P19</f>
        <v>0</v>
      </c>
      <c r="KG20" s="45">
        <f>IF(AND(OR(ISBLANK(KG$9),KG$9=0)=FALSE,SUM($JC20:$JQ20)&gt;0,KG$9='2. Protocols'!$G19),1,0)*'4. Formulations'!$P19</f>
        <v>0</v>
      </c>
      <c r="KI20" s="45">
        <f>IF(AND(OR(ISBLANK(KI$9),KI$9=0)=FALSE,KI$9=$DM20),1,0)*'4. Formulations'!$Q19</f>
        <v>0</v>
      </c>
      <c r="KJ20" s="45">
        <f>IF(AND(OR(ISBLANK(KJ$9),KJ$9=0)=FALSE,KJ$9=$DM20),1,0)*'4. Formulations'!$Q19</f>
        <v>0</v>
      </c>
      <c r="KK20" s="45">
        <f>IF(AND(OR(ISBLANK(KK$9),KK$9=0)=FALSE,KK$9=$DM20),1,0)*'4. Formulations'!$Q19</f>
        <v>0</v>
      </c>
      <c r="KL20" s="45">
        <f>IF(AND(OR(ISBLANK(KL$9),KL$9=0)=FALSE,KL$9=$DM20),1,0)*'4. Formulations'!$Q19</f>
        <v>0</v>
      </c>
      <c r="KM20" s="45">
        <f>IF(AND(OR(ISBLANK(KM$9),KM$9=0)=FALSE,KM$9=$DM20),1,0)*'4. Formulations'!$Q19</f>
        <v>0</v>
      </c>
      <c r="KN20" s="45">
        <f>IF(AND(OR(ISBLANK(KN$9),KN$9=0)=FALSE,KN$9=$DM20),1,0)*'4. Formulations'!$Q19</f>
        <v>0</v>
      </c>
      <c r="KO20" s="45">
        <f>IF(AND(OR(ISBLANK(KO$9),KO$9=0)=FALSE,KO$9=$DM20),1,0)*'4. Formulations'!$Q19</f>
        <v>0</v>
      </c>
      <c r="KP20" s="45">
        <f>IF(AND(OR(ISBLANK(KP$9),KP$9=0)=FALSE,KP$9=$DM20),1,0)*'4. Formulations'!$Q19</f>
        <v>0</v>
      </c>
      <c r="KQ20" s="45">
        <f>IF(AND(OR(ISBLANK(KQ$9),KQ$9=0)=FALSE,KQ$9=$DM20),1,0)*'4. Formulations'!$Q19</f>
        <v>0</v>
      </c>
      <c r="KR20" s="45">
        <f>IF(AND(OR(ISBLANK(KR$9),KR$9=0)=FALSE,KR$9=$DM20),1,0)*'4. Formulations'!$Q19</f>
        <v>0</v>
      </c>
      <c r="KS20" s="45">
        <f>IF(AND(OR(ISBLANK(KS$9),KS$9=0)=FALSE,KS$9=$DM20),1,0)*'4. Formulations'!$Q19</f>
        <v>0</v>
      </c>
      <c r="KT20" s="45">
        <f>IF(AND(OR(ISBLANK(KT$9),KT$9=0)=FALSE,KT$9=$DM20),1,0)*'4. Formulations'!$Q19</f>
        <v>0</v>
      </c>
      <c r="KU20" s="45">
        <f>IF(AND(OR(ISBLANK(KU$9),KU$9=0)=FALSE,KU$9=$DM20),1,0)*'4. Formulations'!$Q19</f>
        <v>0</v>
      </c>
      <c r="KV20" s="45">
        <f>IF(AND(OR(ISBLANK(KV$9),KV$9=0)=FALSE,KV$9=$DM20),1,0)*'4. Formulations'!$Q19</f>
        <v>0</v>
      </c>
      <c r="KW20" s="45">
        <f>IF(AND(OR(ISBLANK(KW$9),KW$9=0)=FALSE,KW$9=$DM20),1,0)*'4. Formulations'!$Q19</f>
        <v>0</v>
      </c>
    </row>
    <row r="21" spans="2:309" ht="15" x14ac:dyDescent="0.25">
      <c r="B21" s="2"/>
      <c r="C21" s="155" t="str">
        <f>IF('2. Protocols'!C20&amp;"+"&amp;'2. Protocols'!E20&amp;"+"&amp;'2. Protocols'!G20="++","",'2. Protocols'!C20&amp;"+"&amp;'2. Protocols'!E20&amp;"+"&amp;'2. Protocols'!G20)</f>
        <v/>
      </c>
      <c r="D21" s="22"/>
      <c r="E21" s="23"/>
      <c r="G21" s="135" t="e">
        <f>'2. Protocols'!J20*'1. General Inputs'!$J$13</f>
        <v>#VALUE!</v>
      </c>
      <c r="H21" s="135" t="e">
        <f>MAX(G21*(1+'1. General Inputs'!$AW$23+HLOOKUP(H$7,'1. General Inputs'!$AW$17:$AY$19,ROWS('1. General Inputs'!$AU$17:$AU$19),0))+(CHOOSE(H$7,'1. General Inputs'!$J$15,'1. General Inputs'!$L$15,'1. General Inputs'!$N$15)/12)*CHOOSE(H$7,'2. Protocols'!$K20,'2. Protocols'!$L20,'2. Protocols'!$M20)+'3. ARV Substitutions'!L46,0)</f>
        <v>#VALUE!</v>
      </c>
      <c r="I21" s="135" t="e">
        <f>MAX(H21*(1+'1. General Inputs'!$AW$23+HLOOKUP(I$7,'1. General Inputs'!$AW$17:$AY$19,ROWS('1. General Inputs'!$AU$17:$AU$19),0))+(CHOOSE(I$7,'1. General Inputs'!$J$15,'1. General Inputs'!$L$15,'1. General Inputs'!$N$15)/12)*CHOOSE(I$7,'2. Protocols'!$K20,'2. Protocols'!$L20,'2. Protocols'!$M20)+'3. ARV Substitutions'!M46,0)</f>
        <v>#VALUE!</v>
      </c>
      <c r="J21" s="135" t="e">
        <f>MAX(I21*(1+'1. General Inputs'!$AW$23+HLOOKUP(J$7,'1. General Inputs'!$AW$17:$AY$19,ROWS('1. General Inputs'!$AU$17:$AU$19),0))+(CHOOSE(J$7,'1. General Inputs'!$J$15,'1. General Inputs'!$L$15,'1. General Inputs'!$N$15)/12)*CHOOSE(J$7,'2. Protocols'!$K20,'2. Protocols'!$L20,'2. Protocols'!$M20)+'3. ARV Substitutions'!N46,0)</f>
        <v>#VALUE!</v>
      </c>
      <c r="K21" s="135" t="e">
        <f>MAX(J21*(1+'1. General Inputs'!$AW$23+HLOOKUP(K$7,'1. General Inputs'!$AW$17:$AY$19,ROWS('1. General Inputs'!$AU$17:$AU$19),0))+(CHOOSE(K$7,'1. General Inputs'!$J$15,'1. General Inputs'!$L$15,'1. General Inputs'!$N$15)/12)*CHOOSE(K$7,'2. Protocols'!$K20,'2. Protocols'!$L20,'2. Protocols'!$M20)+'3. ARV Substitutions'!O46,0)</f>
        <v>#VALUE!</v>
      </c>
      <c r="L21" s="135" t="e">
        <f>MAX(K21*(1+'1. General Inputs'!$AW$23+HLOOKUP(L$7,'1. General Inputs'!$AW$17:$AY$19,ROWS('1. General Inputs'!$AU$17:$AU$19),0))+(CHOOSE(L$7,'1. General Inputs'!$J$15,'1. General Inputs'!$L$15,'1. General Inputs'!$N$15)/12)*CHOOSE(L$7,'2. Protocols'!$K20,'2. Protocols'!$L20,'2. Protocols'!$M20)+'3. ARV Substitutions'!P46,0)</f>
        <v>#VALUE!</v>
      </c>
      <c r="M21" s="135" t="e">
        <f>MAX(L21*(1+'1. General Inputs'!$AW$23+HLOOKUP(M$7,'1. General Inputs'!$AW$17:$AY$19,ROWS('1. General Inputs'!$AU$17:$AU$19),0))+(CHOOSE(M$7,'1. General Inputs'!$J$15,'1. General Inputs'!$L$15,'1. General Inputs'!$N$15)/12)*CHOOSE(M$7,'2. Protocols'!$K20,'2. Protocols'!$L20,'2. Protocols'!$M20)+'3. ARV Substitutions'!Q46,0)</f>
        <v>#VALUE!</v>
      </c>
      <c r="N21" s="135" t="e">
        <f>MAX(M21*(1+'1. General Inputs'!$AW$23+HLOOKUP(N$7,'1. General Inputs'!$AW$17:$AY$19,ROWS('1. General Inputs'!$AU$17:$AU$19),0))+(CHOOSE(N$7,'1. General Inputs'!$J$15,'1. General Inputs'!$L$15,'1. General Inputs'!$N$15)/12)*CHOOSE(N$7,'2. Protocols'!$K20,'2. Protocols'!$L20,'2. Protocols'!$M20)+'3. ARV Substitutions'!R46,0)</f>
        <v>#VALUE!</v>
      </c>
      <c r="O21" s="135" t="e">
        <f>MAX(N21*(1+'1. General Inputs'!$AW$23+HLOOKUP(O$7,'1. General Inputs'!$AW$17:$AY$19,ROWS('1. General Inputs'!$AU$17:$AU$19),0))+(CHOOSE(O$7,'1. General Inputs'!$J$15,'1. General Inputs'!$L$15,'1. General Inputs'!$N$15)/12)*CHOOSE(O$7,'2. Protocols'!$K20,'2. Protocols'!$L20,'2. Protocols'!$M20)+'3. ARV Substitutions'!S46,0)</f>
        <v>#VALUE!</v>
      </c>
      <c r="P21" s="135" t="e">
        <f>MAX(O21*(1+'1. General Inputs'!$AW$23+HLOOKUP(P$7,'1. General Inputs'!$AW$17:$AY$19,ROWS('1. General Inputs'!$AU$17:$AU$19),0))+(CHOOSE(P$7,'1. General Inputs'!$J$15,'1. General Inputs'!$L$15,'1. General Inputs'!$N$15)/12)*CHOOSE(P$7,'2. Protocols'!$K20,'2. Protocols'!$L20,'2. Protocols'!$M20)+'3. ARV Substitutions'!T46,0)</f>
        <v>#VALUE!</v>
      </c>
      <c r="Q21" s="135" t="e">
        <f>MAX(P21*(1+'1. General Inputs'!$AW$23+HLOOKUP(Q$7,'1. General Inputs'!$AW$17:$AY$19,ROWS('1. General Inputs'!$AU$17:$AU$19),0))+(CHOOSE(Q$7,'1. General Inputs'!$J$15,'1. General Inputs'!$L$15,'1. General Inputs'!$N$15)/12)*CHOOSE(Q$7,'2. Protocols'!$K20,'2. Protocols'!$L20,'2. Protocols'!$M20)+'3. ARV Substitutions'!U46,0)</f>
        <v>#VALUE!</v>
      </c>
      <c r="R21" s="135" t="e">
        <f>MAX(Q21*(1+'1. General Inputs'!$AW$23+HLOOKUP(R$7,'1. General Inputs'!$AW$17:$AY$19,ROWS('1. General Inputs'!$AU$17:$AU$19),0))+(CHOOSE(R$7,'1. General Inputs'!$J$15,'1. General Inputs'!$L$15,'1. General Inputs'!$N$15)/12)*CHOOSE(R$7,'2. Protocols'!$K20,'2. Protocols'!$L20,'2. Protocols'!$M20)+'3. ARV Substitutions'!V46,0)</f>
        <v>#VALUE!</v>
      </c>
      <c r="S21" s="135" t="e">
        <f>MAX(R21*(1+'1. General Inputs'!$AW$23+HLOOKUP(S$7,'1. General Inputs'!$AW$17:$AY$19,ROWS('1. General Inputs'!$AU$17:$AU$19),0))+(CHOOSE(S$7,'1. General Inputs'!$J$15,'1. General Inputs'!$L$15,'1. General Inputs'!$N$15)/12)*CHOOSE(S$7,'2. Protocols'!$K20,'2. Protocols'!$L20,'2. Protocols'!$M20)+'3. ARV Substitutions'!W46,0)</f>
        <v>#VALUE!</v>
      </c>
      <c r="T21" s="135" t="e">
        <f>MAX(S21*(1+'1. General Inputs'!$AW$23+HLOOKUP(T$7,'1. General Inputs'!$AW$17:$AY$19,ROWS('1. General Inputs'!$AU$17:$AU$19),0))+(CHOOSE(T$7,'1. General Inputs'!$J$15,'1. General Inputs'!$L$15,'1. General Inputs'!$N$15)/12)*CHOOSE(T$7,'2. Protocols'!$K20,'2. Protocols'!$L20,'2. Protocols'!$M20)+'3. ARV Substitutions'!X46,0)</f>
        <v>#VALUE!</v>
      </c>
      <c r="U21" s="135" t="e">
        <f>MAX(T21*(1+'1. General Inputs'!$AW$23+HLOOKUP(U$7,'1. General Inputs'!$AW$17:$AY$19,ROWS('1. General Inputs'!$AU$17:$AU$19),0))+(CHOOSE(U$7,'1. General Inputs'!$J$15,'1. General Inputs'!$L$15,'1. General Inputs'!$N$15)/12)*CHOOSE(U$7,'2. Protocols'!$K20,'2. Protocols'!$L20,'2. Protocols'!$M20)+'3. ARV Substitutions'!Y46,0)</f>
        <v>#VALUE!</v>
      </c>
      <c r="V21" s="135" t="e">
        <f>MAX(U21*(1+'1. General Inputs'!$AW$23+HLOOKUP(V$7,'1. General Inputs'!$AW$17:$AY$19,ROWS('1. General Inputs'!$AU$17:$AU$19),0))+(CHOOSE(V$7,'1. General Inputs'!$J$15,'1. General Inputs'!$L$15,'1. General Inputs'!$N$15)/12)*CHOOSE(V$7,'2. Protocols'!$K20,'2. Protocols'!$L20,'2. Protocols'!$M20)+'3. ARV Substitutions'!Z46,0)</f>
        <v>#VALUE!</v>
      </c>
      <c r="W21" s="135" t="e">
        <f>MAX(V21*(1+'1. General Inputs'!$AW$23+HLOOKUP(W$7,'1. General Inputs'!$AW$17:$AY$19,ROWS('1. General Inputs'!$AU$17:$AU$19),0))+(CHOOSE(W$7,'1. General Inputs'!$J$15,'1. General Inputs'!$L$15,'1. General Inputs'!$N$15)/12)*CHOOSE(W$7,'2. Protocols'!$K20,'2. Protocols'!$L20,'2. Protocols'!$M20)+'3. ARV Substitutions'!AA46,0)</f>
        <v>#VALUE!</v>
      </c>
      <c r="X21" s="135" t="e">
        <f>MAX(W21*(1+'1. General Inputs'!$AW$23+HLOOKUP(X$7,'1. General Inputs'!$AW$17:$AY$19,ROWS('1. General Inputs'!$AU$17:$AU$19),0))+(CHOOSE(X$7,'1. General Inputs'!$J$15,'1. General Inputs'!$L$15,'1. General Inputs'!$N$15)/12)*CHOOSE(X$7,'2. Protocols'!$K20,'2. Protocols'!$L20,'2. Protocols'!$M20)+'3. ARV Substitutions'!AB46,0)</f>
        <v>#VALUE!</v>
      </c>
      <c r="Y21" s="135" t="e">
        <f>MAX(X21*(1+'1. General Inputs'!$AW$23+HLOOKUP(Y$7,'1. General Inputs'!$AW$17:$AY$19,ROWS('1. General Inputs'!$AU$17:$AU$19),0))+(CHOOSE(Y$7,'1. General Inputs'!$J$15,'1. General Inputs'!$L$15,'1. General Inputs'!$N$15)/12)*CHOOSE(Y$7,'2. Protocols'!$K20,'2. Protocols'!$L20,'2. Protocols'!$M20)+'3. ARV Substitutions'!AC46,0)</f>
        <v>#VALUE!</v>
      </c>
      <c r="Z21" s="135" t="e">
        <f>MAX(Y21*(1+'1. General Inputs'!$AW$23+HLOOKUP(Z$7,'1. General Inputs'!$AW$17:$AY$19,ROWS('1. General Inputs'!$AU$17:$AU$19),0))+(CHOOSE(Z$7,'1. General Inputs'!$J$15,'1. General Inputs'!$L$15,'1. General Inputs'!$N$15)/12)*CHOOSE(Z$7,'2. Protocols'!$K20,'2. Protocols'!$L20,'2. Protocols'!$M20)+'3. ARV Substitutions'!AD46,0)</f>
        <v>#VALUE!</v>
      </c>
      <c r="AA21" s="135" t="e">
        <f>MAX(Z21*(1+'1. General Inputs'!$AW$23+HLOOKUP(AA$7,'1. General Inputs'!$AW$17:$AY$19,ROWS('1. General Inputs'!$AU$17:$AU$19),0))+(CHOOSE(AA$7,'1. General Inputs'!$J$15,'1. General Inputs'!$L$15,'1. General Inputs'!$N$15)/12)*CHOOSE(AA$7,'2. Protocols'!$K20,'2. Protocols'!$L20,'2. Protocols'!$M20)+'3. ARV Substitutions'!AE46,0)</f>
        <v>#VALUE!</v>
      </c>
      <c r="AB21" s="135" t="e">
        <f>MAX(AA21*(1+'1. General Inputs'!$AW$23+HLOOKUP(AB$7,'1. General Inputs'!$AW$17:$AY$19,ROWS('1. General Inputs'!$AU$17:$AU$19),0))+(CHOOSE(AB$7,'1. General Inputs'!$J$15,'1. General Inputs'!$L$15,'1. General Inputs'!$N$15)/12)*CHOOSE(AB$7,'2. Protocols'!$K20,'2. Protocols'!$L20,'2. Protocols'!$M20)+'3. ARV Substitutions'!AF46,0)</f>
        <v>#VALUE!</v>
      </c>
      <c r="AC21" s="135" t="e">
        <f>MAX(AB21*(1+'1. General Inputs'!$AW$23+HLOOKUP(AC$7,'1. General Inputs'!$AW$17:$AY$19,ROWS('1. General Inputs'!$AU$17:$AU$19),0))+(CHOOSE(AC$7,'1. General Inputs'!$J$15,'1. General Inputs'!$L$15,'1. General Inputs'!$N$15)/12)*CHOOSE(AC$7,'2. Protocols'!$K20,'2. Protocols'!$L20,'2. Protocols'!$M20)+'3. ARV Substitutions'!AG46,0)</f>
        <v>#VALUE!</v>
      </c>
      <c r="AD21" s="135" t="e">
        <f>MAX(AC21*(1+'1. General Inputs'!$AW$23+HLOOKUP(AD$7,'1. General Inputs'!$AW$17:$AY$19,ROWS('1. General Inputs'!$AU$17:$AU$19),0))+(CHOOSE(AD$7,'1. General Inputs'!$J$15,'1. General Inputs'!$L$15,'1. General Inputs'!$N$15)/12)*CHOOSE(AD$7,'2. Protocols'!$K20,'2. Protocols'!$L20,'2. Protocols'!$M20)+'3. ARV Substitutions'!AH46,0)</f>
        <v>#VALUE!</v>
      </c>
      <c r="AE21" s="135" t="e">
        <f>MAX(AD21*(1+'1. General Inputs'!$AW$23+HLOOKUP(AE$7,'1. General Inputs'!$AW$17:$AY$19,ROWS('1. General Inputs'!$AU$17:$AU$19),0))+(CHOOSE(AE$7,'1. General Inputs'!$J$15,'1. General Inputs'!$L$15,'1. General Inputs'!$N$15)/12)*CHOOSE(AE$7,'2. Protocols'!$K20,'2. Protocols'!$L20,'2. Protocols'!$M20)+'3. ARV Substitutions'!AI46,0)</f>
        <v>#VALUE!</v>
      </c>
      <c r="AF21" s="135" t="e">
        <f>MAX(AE21*(1+'1. General Inputs'!$AW$23+HLOOKUP(AF$7,'1. General Inputs'!$AW$17:$AY$19,ROWS('1. General Inputs'!$AU$17:$AU$19),0))+(CHOOSE(AF$7,'1. General Inputs'!$J$15,'1. General Inputs'!$L$15,'1. General Inputs'!$N$15)/12)*CHOOSE(AF$7,'2. Protocols'!$K20,'2. Protocols'!$L20,'2. Protocols'!$M20)+'3. ARV Substitutions'!AJ46,0)</f>
        <v>#VALUE!</v>
      </c>
      <c r="AG21" s="135" t="e">
        <f>MAX(AF21*(1+'1. General Inputs'!$AW$23+HLOOKUP(AG$7,'1. General Inputs'!$AW$17:$AY$19,ROWS('1. General Inputs'!$AU$17:$AU$19),0))+(CHOOSE(AG$7,'1. General Inputs'!$J$15,'1. General Inputs'!$L$15,'1. General Inputs'!$N$15)/12)*CHOOSE(AG$7,'2. Protocols'!$K20,'2. Protocols'!$L20,'2. Protocols'!$M20)+'3. ARV Substitutions'!AK46,0)</f>
        <v>#VALUE!</v>
      </c>
      <c r="AH21" s="135" t="e">
        <f>MAX(AG21*(1+'1. General Inputs'!$AW$23+HLOOKUP(AH$7,'1. General Inputs'!$AW$17:$AY$19,ROWS('1. General Inputs'!$AU$17:$AU$19),0))+(CHOOSE(AH$7,'1. General Inputs'!$J$15,'1. General Inputs'!$L$15,'1. General Inputs'!$N$15)/12)*CHOOSE(AH$7,'2. Protocols'!$K20,'2. Protocols'!$L20,'2. Protocols'!$M20)+'3. ARV Substitutions'!AL46,0)</f>
        <v>#VALUE!</v>
      </c>
      <c r="AI21" s="135" t="e">
        <f>MAX(AH21*(1+'1. General Inputs'!$AW$23+HLOOKUP(AI$7,'1. General Inputs'!$AW$17:$AY$19,ROWS('1. General Inputs'!$AU$17:$AU$19),0))+(CHOOSE(AI$7,'1. General Inputs'!$J$15,'1. General Inputs'!$L$15,'1. General Inputs'!$N$15)/12)*CHOOSE(AI$7,'2. Protocols'!$K20,'2. Protocols'!$L20,'2. Protocols'!$M20)+'3. ARV Substitutions'!AM46,0)</f>
        <v>#VALUE!</v>
      </c>
      <c r="AJ21" s="135" t="e">
        <f>MAX(AI21*(1+'1. General Inputs'!$AW$23+HLOOKUP(AJ$7,'1. General Inputs'!$AW$17:$AY$19,ROWS('1. General Inputs'!$AU$17:$AU$19),0))+(CHOOSE(AJ$7,'1. General Inputs'!$J$15,'1. General Inputs'!$L$15,'1. General Inputs'!$N$15)/12)*CHOOSE(AJ$7,'2. Protocols'!$K20,'2. Protocols'!$L20,'2. Protocols'!$M20)+'3. ARV Substitutions'!AN46,0)</f>
        <v>#VALUE!</v>
      </c>
      <c r="AK21" s="135" t="e">
        <f>MAX(AJ21*(1+'1. General Inputs'!$AW$23+HLOOKUP(AK$7,'1. General Inputs'!$AW$17:$AY$19,ROWS('1. General Inputs'!$AU$17:$AU$19),0))+(CHOOSE(AK$7,'1. General Inputs'!$J$15,'1. General Inputs'!$L$15,'1. General Inputs'!$N$15)/12)*CHOOSE(AK$7,'2. Protocols'!$K20,'2. Protocols'!$L20,'2. Protocols'!$M20)+'3. ARV Substitutions'!AO46,0)</f>
        <v>#VALUE!</v>
      </c>
      <c r="AL21" s="135" t="e">
        <f>MAX(AK21*(1+'1. General Inputs'!$AW$23+HLOOKUP(AL$7,'1. General Inputs'!$AW$17:$AY$19,ROWS('1. General Inputs'!$AU$17:$AU$19),0))+(CHOOSE(AL$7,'1. General Inputs'!$J$15,'1. General Inputs'!$L$15,'1. General Inputs'!$N$15)/12)*CHOOSE(AL$7,'2. Protocols'!$K20,'2. Protocols'!$L20,'2. Protocols'!$M20)+'3. ARV Substitutions'!AP46,0)</f>
        <v>#VALUE!</v>
      </c>
      <c r="AM21" s="135" t="e">
        <f>MAX(AL21*(1+'1. General Inputs'!$AW$23+HLOOKUP(AM$7,'1. General Inputs'!$AW$17:$AY$19,ROWS('1. General Inputs'!$AU$17:$AU$19),0))+(CHOOSE(AM$7,'1. General Inputs'!$J$15,'1. General Inputs'!$L$15,'1. General Inputs'!$N$15)/12)*CHOOSE(AM$7,'2. Protocols'!$K20,'2. Protocols'!$L20,'2. Protocols'!$M20)+'3. ARV Substitutions'!AQ46,0)</f>
        <v>#VALUE!</v>
      </c>
      <c r="AN21" s="135" t="e">
        <f>MAX(AM21*(1+'1. General Inputs'!$AW$23+HLOOKUP(AN$7,'1. General Inputs'!$AW$17:$AY$19,ROWS('1. General Inputs'!$AU$17:$AU$19),0))+(CHOOSE(AN$7,'1. General Inputs'!$J$15,'1. General Inputs'!$L$15,'1. General Inputs'!$N$15)/12)*CHOOSE(AN$7,'2. Protocols'!$K20,'2. Protocols'!$L20,'2. Protocols'!$M20)+'3. ARV Substitutions'!AR46,0)</f>
        <v>#VALUE!</v>
      </c>
      <c r="AO21" s="135" t="e">
        <f>MAX(AN21*(1+'1. General Inputs'!$AW$23+HLOOKUP(AO$7,'1. General Inputs'!$AW$17:$AY$19,ROWS('1. General Inputs'!$AU$17:$AU$19),0))+(CHOOSE(AO$7,'1. General Inputs'!$J$15,'1. General Inputs'!$L$15,'1. General Inputs'!$N$15)/12)*CHOOSE(AO$7,'2. Protocols'!$K20,'2. Protocols'!$L20,'2. Protocols'!$M20)+'3. ARV Substitutions'!AS46,0)</f>
        <v>#VALUE!</v>
      </c>
      <c r="AP21" s="135" t="e">
        <f>MAX(AO21*(1+'1. General Inputs'!$AW$23+HLOOKUP(AP$7,'1. General Inputs'!$AW$17:$AY$19,ROWS('1. General Inputs'!$AU$17:$AU$19),0))+(CHOOSE(AP$7,'1. General Inputs'!$J$15,'1. General Inputs'!$L$15,'1. General Inputs'!$N$15)/12)*CHOOSE(AP$7,'2. Protocols'!$K20,'2. Protocols'!$L20,'2. Protocols'!$M20)+'3. ARV Substitutions'!AT46,0)</f>
        <v>#VALUE!</v>
      </c>
      <c r="AQ21" s="135" t="e">
        <f>MAX(AP21*(1+'1. General Inputs'!$AW$23+HLOOKUP(AQ$7,'1. General Inputs'!$AW$17:$AY$19,ROWS('1. General Inputs'!$AU$17:$AU$19),0))+(CHOOSE(AQ$7,'1. General Inputs'!$J$15,'1. General Inputs'!$L$15,'1. General Inputs'!$N$15)/12)*CHOOSE(AQ$7,'2. Protocols'!$K20,'2. Protocols'!$L20,'2. Protocols'!$M20)+'3. ARV Substitutions'!AU46,0)</f>
        <v>#VALUE!</v>
      </c>
      <c r="CA21" s="105" t="e">
        <f t="shared" si="20"/>
        <v>#VALUE!</v>
      </c>
      <c r="CB21" s="105" t="e">
        <f t="shared" si="21"/>
        <v>#VALUE!</v>
      </c>
      <c r="CC21" s="105" t="e">
        <f t="shared" si="22"/>
        <v>#VALUE!</v>
      </c>
      <c r="CD21" s="105" t="e">
        <f t="shared" si="23"/>
        <v>#VALUE!</v>
      </c>
      <c r="CE21" s="105" t="e">
        <f t="shared" si="24"/>
        <v>#VALUE!</v>
      </c>
      <c r="CF21" s="105" t="e">
        <f t="shared" si="25"/>
        <v>#VALUE!</v>
      </c>
      <c r="CG21" s="105" t="e">
        <f t="shared" si="26"/>
        <v>#VALUE!</v>
      </c>
      <c r="CH21" s="105" t="e">
        <f t="shared" si="27"/>
        <v>#VALUE!</v>
      </c>
      <c r="CI21" s="105" t="e">
        <f t="shared" si="28"/>
        <v>#VALUE!</v>
      </c>
      <c r="CJ21" s="105" t="e">
        <f t="shared" si="29"/>
        <v>#VALUE!</v>
      </c>
      <c r="CK21" s="105" t="e">
        <f t="shared" si="30"/>
        <v>#VALUE!</v>
      </c>
      <c r="CL21" s="105" t="e">
        <f t="shared" si="31"/>
        <v>#VALUE!</v>
      </c>
      <c r="CM21" s="105" t="e">
        <f t="shared" si="32"/>
        <v>#VALUE!</v>
      </c>
      <c r="CN21" s="105" t="e">
        <f t="shared" si="33"/>
        <v>#VALUE!</v>
      </c>
      <c r="CO21" s="105" t="e">
        <f t="shared" si="34"/>
        <v>#VALUE!</v>
      </c>
      <c r="CP21" s="105" t="e">
        <f t="shared" si="35"/>
        <v>#VALUE!</v>
      </c>
      <c r="CQ21" s="105" t="e">
        <f t="shared" si="36"/>
        <v>#VALUE!</v>
      </c>
      <c r="CR21" s="105" t="e">
        <f t="shared" si="37"/>
        <v>#VALUE!</v>
      </c>
      <c r="CS21" s="105" t="e">
        <f t="shared" si="38"/>
        <v>#VALUE!</v>
      </c>
      <c r="CT21" s="105" t="e">
        <f t="shared" si="39"/>
        <v>#VALUE!</v>
      </c>
      <c r="CU21" s="105" t="e">
        <f t="shared" si="40"/>
        <v>#VALUE!</v>
      </c>
      <c r="CV21" s="105" t="e">
        <f t="shared" si="41"/>
        <v>#VALUE!</v>
      </c>
      <c r="CW21" s="105" t="e">
        <f t="shared" si="42"/>
        <v>#VALUE!</v>
      </c>
      <c r="CX21" s="105" t="e">
        <f t="shared" si="43"/>
        <v>#VALUE!</v>
      </c>
      <c r="CY21" s="105" t="e">
        <f t="shared" si="44"/>
        <v>#VALUE!</v>
      </c>
      <c r="CZ21" s="105" t="e">
        <f t="shared" si="45"/>
        <v>#VALUE!</v>
      </c>
      <c r="DA21" s="105" t="e">
        <f t="shared" si="46"/>
        <v>#VALUE!</v>
      </c>
      <c r="DB21" s="105" t="e">
        <f t="shared" si="47"/>
        <v>#VALUE!</v>
      </c>
      <c r="DC21" s="105" t="e">
        <f t="shared" si="48"/>
        <v>#VALUE!</v>
      </c>
      <c r="DD21" s="105" t="e">
        <f t="shared" si="49"/>
        <v>#VALUE!</v>
      </c>
      <c r="DE21" s="105" t="e">
        <f t="shared" si="50"/>
        <v>#VALUE!</v>
      </c>
      <c r="DF21" s="105" t="e">
        <f t="shared" si="51"/>
        <v>#VALUE!</v>
      </c>
      <c r="DG21" s="105" t="e">
        <f t="shared" si="52"/>
        <v>#VALUE!</v>
      </c>
      <c r="DH21" s="105" t="e">
        <f t="shared" si="53"/>
        <v>#VALUE!</v>
      </c>
      <c r="DI21" s="105" t="e">
        <f t="shared" si="54"/>
        <v>#VALUE!</v>
      </c>
      <c r="DJ21" s="105" t="e">
        <f t="shared" si="55"/>
        <v>#VALUE!</v>
      </c>
      <c r="DL21" s="39" t="str">
        <f>CONCATENATE('2. Protocols'!C20, '2. Protocols'!D20, '2. Protocols'!E20)</f>
        <v>+</v>
      </c>
      <c r="DM21" s="39" t="str">
        <f>CONCATENATE('2. Protocols'!C20, '2. Protocols'!D20, '2. Protocols'!E20, '2. Protocols'!F20, '2. Protocols'!G20,)</f>
        <v>++</v>
      </c>
      <c r="DO21" s="45">
        <f>IF(AND(OR(ISBLANK(DO$9),DO$9=0)=FALSE,OR(DO$9='2. Protocols'!$C20,DO$9='2. Protocols'!$E20,DO$9='2. Protocols'!$G20)),1,0)*'4. Formulations'!$I20</f>
        <v>0</v>
      </c>
      <c r="DP21" s="45">
        <f>IF(AND(OR(ISBLANK(DP$9),DP$9=0)=FALSE,OR(DP$9='2. Protocols'!$C20,DP$9='2. Protocols'!$E20,DP$9='2. Protocols'!$G20)),1,0)*'4. Formulations'!$I20</f>
        <v>0</v>
      </c>
      <c r="DQ21" s="45">
        <f>IF(AND(OR(ISBLANK(DQ$9),DQ$9=0)=FALSE,OR(DQ$9='2. Protocols'!$C20,DQ$9='2. Protocols'!$E20,DQ$9='2. Protocols'!$G20)),1,0)*'4. Formulations'!$I20</f>
        <v>0</v>
      </c>
      <c r="DR21" s="45">
        <f>IF(AND(OR(ISBLANK(DR$9),DR$9=0)=FALSE,OR(DR$9='2. Protocols'!$C20,DR$9='2. Protocols'!$E20,DR$9='2. Protocols'!$G20)),1,0)*'4. Formulations'!$I20</f>
        <v>0</v>
      </c>
      <c r="DS21" s="45">
        <f>IF(AND(OR(ISBLANK(DS$9),DS$9=0)=FALSE,OR(DS$9='2. Protocols'!$C20,DS$9='2. Protocols'!$E20,DS$9='2. Protocols'!$G20)),1,0)*'4. Formulations'!$I20</f>
        <v>0</v>
      </c>
      <c r="DT21" s="45">
        <f>IF(AND(OR(ISBLANK(DT$9),DT$9=0)=FALSE,OR(DT$9='2. Protocols'!$C20,DT$9='2. Protocols'!$E20,DT$9='2. Protocols'!$G20)),1,0)*'4. Formulations'!$I20</f>
        <v>0</v>
      </c>
      <c r="DU21" s="45">
        <f>IF(AND(OR(ISBLANK(DU$9),DU$9=0)=FALSE,OR(DU$9='2. Protocols'!$C20,DU$9='2. Protocols'!$E20,DU$9='2. Protocols'!$G20)),1,0)*'4. Formulations'!$I20</f>
        <v>0</v>
      </c>
      <c r="DV21" s="45">
        <f>IF(AND(OR(ISBLANK(DV$9),DV$9=0)=FALSE,OR(DV$9='2. Protocols'!$C20,DV$9='2. Protocols'!$E20,DV$9='2. Protocols'!$G20)),1,0)*'4. Formulations'!$I20</f>
        <v>0</v>
      </c>
      <c r="DW21" s="45">
        <f>IF(AND(OR(ISBLANK(DW$9),DW$9=0)=FALSE,OR(DW$9='2. Protocols'!$C20,DW$9='2. Protocols'!$E20,DW$9='2. Protocols'!$G20)),1,0)*'4. Formulations'!$I20</f>
        <v>0</v>
      </c>
      <c r="DX21" s="45">
        <f>IF(AND(OR(ISBLANK(DX$9),DX$9=0)=FALSE,OR(DX$9='2. Protocols'!$C20,DX$9='2. Protocols'!$E20,DX$9='2. Protocols'!$G20)),1,0)*'4. Formulations'!$I20</f>
        <v>0</v>
      </c>
      <c r="DY21" s="45">
        <f>IF(AND(OR(ISBLANK(DY$9),DY$9=0)=FALSE,OR(DY$9='2. Protocols'!$C20,DY$9='2. Protocols'!$E20,DY$9='2. Protocols'!$G20)),1,0)*'4. Formulations'!$I20</f>
        <v>0</v>
      </c>
      <c r="DZ21" s="45">
        <f>IF(AND(OR(ISBLANK(DZ$9),DZ$9=0)=FALSE,OR(DZ$9='2. Protocols'!$C20,DZ$9='2. Protocols'!$E20,DZ$9='2. Protocols'!$G20)),1,0)*'4. Formulations'!$I20</f>
        <v>0</v>
      </c>
      <c r="EA21" s="45">
        <f>IF(AND(OR(ISBLANK(EA$9),EA$9=0)=FALSE,OR(EA$9='2. Protocols'!$C20,EA$9='2. Protocols'!$E20,EA$9='2. Protocols'!$G20)),1,0)*'4. Formulations'!$I20</f>
        <v>0</v>
      </c>
      <c r="EB21" s="45">
        <f>IF(AND(OR(ISBLANK(EB$9),EB$9=0)=FALSE,OR(EB$9='2. Protocols'!$C20,EB$9='2. Protocols'!$E20,EB$9='2. Protocols'!$G20)),1,0)*'4. Formulations'!$I20</f>
        <v>0</v>
      </c>
      <c r="EC21" s="45">
        <f>IF(AND(OR(ISBLANK(EC$9),EC$9=0)=FALSE,OR(EC$9='2. Protocols'!$C20,EC$9='2. Protocols'!$E20,EC$9='2. Protocols'!$G20)),1,0)*'4. Formulations'!$I20</f>
        <v>0</v>
      </c>
      <c r="EE21" s="45">
        <f>IF(AND(OR(ISBLANK(EE$9),EE$9=0)=FALSE,EE$9=$DL21),1,0)*'4. Formulations'!$J20</f>
        <v>0</v>
      </c>
      <c r="EF21" s="45">
        <f>IF(AND(OR(ISBLANK(EF$9),EF$9=0)=FALSE,EF$9=$DL21),1,0)*'4. Formulations'!$J20</f>
        <v>0</v>
      </c>
      <c r="EG21" s="45">
        <f>IF(AND(OR(ISBLANK(EG$9),EG$9=0)=FALSE,EG$9=$DL21),1,0)*'4. Formulations'!$J20</f>
        <v>0</v>
      </c>
      <c r="EH21" s="45">
        <f>IF(AND(OR(ISBLANK(EH$9),EH$9=0)=FALSE,EH$9=$DL21),1,0)*'4. Formulations'!$J20</f>
        <v>0</v>
      </c>
      <c r="EI21" s="45">
        <f>IF(AND(OR(ISBLANK(EI$9),EI$9=0)=FALSE,EI$9=$DL21),1,0)*'4. Formulations'!$J20</f>
        <v>0</v>
      </c>
      <c r="EJ21" s="45">
        <f>IF(AND(OR(ISBLANK(EJ$9),EJ$9=0)=FALSE,EJ$9=$DL21),1,0)*'4. Formulations'!$J20</f>
        <v>0</v>
      </c>
      <c r="EK21" s="45">
        <f>IF(AND(OR(ISBLANK(EK$9),EK$9=0)=FALSE,EK$9=$DL21),1,0)*'4. Formulations'!$J20</f>
        <v>0</v>
      </c>
      <c r="EL21" s="45">
        <f>IF(AND(OR(ISBLANK(EL$9),EL$9=0)=FALSE,EL$9=$DL21),1,0)*'4. Formulations'!$J20</f>
        <v>0</v>
      </c>
      <c r="EM21" s="45">
        <f>IF(AND(OR(ISBLANK(EM$9),EM$9=0)=FALSE,EM$9=$DL21),1,0)*'4. Formulations'!$J20</f>
        <v>0</v>
      </c>
      <c r="EN21" s="45">
        <f>IF(AND(OR(ISBLANK(EN$9),EN$9=0)=FALSE,EN$9=$DL21),1,0)*'4. Formulations'!$J20</f>
        <v>0</v>
      </c>
      <c r="EO21" s="45">
        <f>IF(AND(OR(ISBLANK(EO$9),EO$9=0)=FALSE,EO$9=$DL21),1,0)*'4. Formulations'!$J20</f>
        <v>0</v>
      </c>
      <c r="EP21" s="45">
        <f>IF(AND(OR(ISBLANK(EP$9),EP$9=0)=FALSE,EP$9=$DL21),1,0)*'4. Formulations'!$J20</f>
        <v>0</v>
      </c>
      <c r="EQ21" s="45">
        <f>IF(AND(OR(ISBLANK(EQ$9),EQ$9=0)=FALSE,EQ$9=$DL21),1,0)*'4. Formulations'!$J20</f>
        <v>0</v>
      </c>
      <c r="ER21" s="45">
        <f>IF(AND(OR(ISBLANK(ER$9),ER$9=0)=FALSE,ER$9=$DL21),1,0)*'4. Formulations'!$J20</f>
        <v>0</v>
      </c>
      <c r="ES21" s="45">
        <f>IF(AND(OR(ISBLANK(ES$9),ES$9=0)=FALSE,ES$9=$DL21),1,0)*'4. Formulations'!$J20</f>
        <v>0</v>
      </c>
      <c r="EU21" s="45">
        <f>IF(AND(OR(ISBLANK(EU$9),EU$9=0)=FALSE,SUM($EE21:$ES21)&gt;0,EU$9='2. Protocols'!$G20),1,0)*'4. Formulations'!$J20</f>
        <v>0</v>
      </c>
      <c r="EV21" s="45">
        <f>IF(AND(OR(ISBLANK(EV$9),EV$9=0)=FALSE,SUM($EE21:$ES21)&gt;0,EV$9='2. Protocols'!$G20),1,0)*'4. Formulations'!$J20</f>
        <v>0</v>
      </c>
      <c r="EW21" s="45">
        <f>IF(AND(OR(ISBLANK(EW$9),EW$9=0)=FALSE,SUM($EE21:$ES21)&gt;0,EW$9='2. Protocols'!$G20),1,0)*'4. Formulations'!$J20</f>
        <v>0</v>
      </c>
      <c r="EX21" s="45">
        <f>IF(AND(OR(ISBLANK(EX$9),EX$9=0)=FALSE,SUM($EE21:$ES21)&gt;0,EX$9='2. Protocols'!$G20),1,0)*'4. Formulations'!$J20</f>
        <v>0</v>
      </c>
      <c r="EY21" s="45">
        <f>IF(AND(OR(ISBLANK(EY$9),EY$9=0)=FALSE,SUM($EE21:$ES21)&gt;0,EY$9='2. Protocols'!$G20),1,0)*'4. Formulations'!$J20</f>
        <v>0</v>
      </c>
      <c r="EZ21" s="45">
        <f>IF(AND(OR(ISBLANK(EZ$9),EZ$9=0)=FALSE,SUM($EE21:$ES21)&gt;0,EZ$9='2. Protocols'!$G20),1,0)*'4. Formulations'!$J20</f>
        <v>0</v>
      </c>
      <c r="FA21" s="45">
        <f>IF(AND(OR(ISBLANK(FA$9),FA$9=0)=FALSE,SUM($EE21:$ES21)&gt;0,FA$9='2. Protocols'!$G20),1,0)*'4. Formulations'!$J20</f>
        <v>0</v>
      </c>
      <c r="FB21" s="45">
        <f>IF(AND(OR(ISBLANK(FB$9),FB$9=0)=FALSE,SUM($EE21:$ES21)&gt;0,FB$9='2. Protocols'!$G20),1,0)*'4. Formulations'!$J20</f>
        <v>0</v>
      </c>
      <c r="FC21" s="45">
        <f>IF(AND(OR(ISBLANK(FC$9),FC$9=0)=FALSE,SUM($EE21:$ES21)&gt;0,FC$9='2. Protocols'!$G20),1,0)*'4. Formulations'!$J20</f>
        <v>0</v>
      </c>
      <c r="FD21" s="45">
        <f>IF(AND(OR(ISBLANK(FD$9),FD$9=0)=FALSE,SUM($EE21:$ES21)&gt;0,FD$9='2. Protocols'!$G20),1,0)*'4. Formulations'!$J20</f>
        <v>0</v>
      </c>
      <c r="FE21" s="45">
        <f>IF(AND(OR(ISBLANK(FE$9),FE$9=0)=FALSE,SUM($EE21:$ES21)&gt;0,FE$9='2. Protocols'!$G20),1,0)*'4. Formulations'!$J20</f>
        <v>0</v>
      </c>
      <c r="FF21" s="45">
        <f>IF(AND(OR(ISBLANK(FF$9),FF$9=0)=FALSE,SUM($EE21:$ES21)&gt;0,FF$9='2. Protocols'!$G20),1,0)*'4. Formulations'!$J20</f>
        <v>0</v>
      </c>
      <c r="FG21" s="45">
        <f>IF(AND(OR(ISBLANK(FG$9),FG$9=0)=FALSE,SUM($EE21:$ES21)&gt;0,FG$9='2. Protocols'!$G20),1,0)*'4. Formulations'!$J20</f>
        <v>0</v>
      </c>
      <c r="FH21" s="45">
        <f>IF(AND(OR(ISBLANK(FH$9),FH$9=0)=FALSE,SUM($EE21:$ES21)&gt;0,FH$9='2. Protocols'!$G20),1,0)*'4. Formulations'!$J20</f>
        <v>0</v>
      </c>
      <c r="FI21" s="45">
        <f>IF(AND(OR(ISBLANK(FI$9),FI$9=0)=FALSE,SUM($EE21:$ES21)&gt;0,FI$9='2. Protocols'!$G20),1,0)*'4. Formulations'!$J20</f>
        <v>0</v>
      </c>
      <c r="FK21" s="45">
        <f>IF(AND(OR(ISBLANK(EU$9),EU$9=0)=FALSE,FK$9=$DM21),1,0)*'4. Formulations'!$K20</f>
        <v>0</v>
      </c>
      <c r="FL21" s="45">
        <f>IF(AND(OR(ISBLANK(EV$9),EV$9=0)=FALSE,FL$9=$DM21),1,0)*'4. Formulations'!$K20</f>
        <v>0</v>
      </c>
      <c r="FM21" s="45">
        <f>IF(AND(OR(ISBLANK(EW$9),EW$9=0)=FALSE,FM$9=$DM21),1,0)*'4. Formulations'!$K20</f>
        <v>0</v>
      </c>
      <c r="FN21" s="45">
        <f>IF(AND(OR(ISBLANK(EX$9),EX$9=0)=FALSE,FN$9=$DM21),1,0)*'4. Formulations'!$K20</f>
        <v>0</v>
      </c>
      <c r="FO21" s="45">
        <f>IF(AND(OR(ISBLANK(EY$9),EY$9=0)=FALSE,FO$9=$DM21),1,0)*'4. Formulations'!$K20</f>
        <v>0</v>
      </c>
      <c r="FP21" s="45">
        <f>IF(AND(OR(ISBLANK(EZ$9),EZ$9=0)=FALSE,FP$9=$DM21),1,0)*'4. Formulations'!$K20</f>
        <v>0</v>
      </c>
      <c r="FQ21" s="45">
        <f>IF(AND(OR(ISBLANK(FA$9),FA$9=0)=FALSE,FQ$9=$DM21),1,0)*'4. Formulations'!$K20</f>
        <v>0</v>
      </c>
      <c r="FR21" s="45">
        <f>IF(AND(OR(ISBLANK(FB$9),FB$9=0)=FALSE,FR$9=$DM21),1,0)*'4. Formulations'!$K20</f>
        <v>0</v>
      </c>
      <c r="FS21" s="45">
        <f>IF(AND(OR(ISBLANK(FC$9),FC$9=0)=FALSE,FS$9=$DM21),1,0)*'4. Formulations'!$K20</f>
        <v>0</v>
      </c>
      <c r="FT21" s="45">
        <f>IF(AND(OR(ISBLANK(FD$9),FD$9=0)=FALSE,FT$9=$DM21),1,0)*'4. Formulations'!$K20</f>
        <v>0</v>
      </c>
      <c r="FU21" s="45">
        <f>IF(AND(OR(ISBLANK(FE$9),FE$9=0)=FALSE,FU$9=$DM21),1,0)*'4. Formulations'!$K20</f>
        <v>0</v>
      </c>
      <c r="FV21" s="45">
        <f>IF(AND(OR(ISBLANK(FF$9),FF$9=0)=FALSE,FV$9=$DM21),1,0)*'4. Formulations'!$K20</f>
        <v>0</v>
      </c>
      <c r="FW21" s="45">
        <f>IF(AND(OR(ISBLANK(FG$9),FG$9=0)=FALSE,FW$9=$DM21),1,0)*'4. Formulations'!$K20</f>
        <v>0</v>
      </c>
      <c r="FX21" s="45">
        <f>IF(AND(OR(ISBLANK(FH$9),FH$9=0)=FALSE,FX$9=$DM21),1,0)*'4. Formulations'!$K20</f>
        <v>0</v>
      </c>
      <c r="FY21" s="45">
        <f>IF(AND(OR(ISBLANK(FI$9),FI$9=0)=FALSE,FY$9=$DM21),1,0)*'4. Formulations'!$K20</f>
        <v>0</v>
      </c>
      <c r="GA21" s="45">
        <f>IF(AND(OR(ISBLANK(GA$9),GA$9=0)=FALSE,OR(GA$9='2. Protocols'!$C20,GA$9='2. Protocols'!$E20,GA$9='2. Protocols'!$G20)),1,0)*'4. Formulations'!$L20</f>
        <v>0</v>
      </c>
      <c r="GB21" s="45">
        <f>IF(AND(OR(ISBLANK(GB$9),GB$9=0)=FALSE,OR(GB$9='2. Protocols'!$C20,GB$9='2. Protocols'!$E20,GB$9='2. Protocols'!$G20)),1,0)*'4. Formulations'!$L20</f>
        <v>0</v>
      </c>
      <c r="GC21" s="45">
        <f>IF(AND(OR(ISBLANK(GC$9),GC$9=0)=FALSE,OR(GC$9='2. Protocols'!$C20,GC$9='2. Protocols'!$E20,GC$9='2. Protocols'!$G20)),1,0)*'4. Formulations'!$L20</f>
        <v>0</v>
      </c>
      <c r="GD21" s="45">
        <f>IF(AND(OR(ISBLANK(GD$9),GD$9=0)=FALSE,OR(GD$9='2. Protocols'!$C20,GD$9='2. Protocols'!$E20,GD$9='2. Protocols'!$G20)),1,0)*'4. Formulations'!$L20</f>
        <v>0</v>
      </c>
      <c r="GE21" s="45">
        <f>IF(AND(OR(ISBLANK(GE$9),GE$9=0)=FALSE,OR(GE$9='2. Protocols'!$C20,GE$9='2. Protocols'!$E20,GE$9='2. Protocols'!$G20)),1,0)*'4. Formulations'!$L20</f>
        <v>0</v>
      </c>
      <c r="GF21" s="45">
        <f>IF(AND(OR(ISBLANK(GF$9),GF$9=0)=FALSE,OR(GF$9='2. Protocols'!$C20,GF$9='2. Protocols'!$E20,GF$9='2. Protocols'!$G20)),1,0)*'4. Formulations'!$L20</f>
        <v>0</v>
      </c>
      <c r="GG21" s="45">
        <f>IF(AND(OR(ISBLANK(GG$9),GG$9=0)=FALSE,OR(GG$9='2. Protocols'!$C20,GG$9='2. Protocols'!$E20,GG$9='2. Protocols'!$G20)),1,0)*'4. Formulations'!$L20</f>
        <v>0</v>
      </c>
      <c r="GH21" s="45">
        <f>IF(AND(OR(ISBLANK(GH$9),GH$9=0)=FALSE,OR(GH$9='2. Protocols'!$C20,GH$9='2. Protocols'!$E20,GH$9='2. Protocols'!$G20)),1,0)*'4. Formulations'!$L20</f>
        <v>0</v>
      </c>
      <c r="GI21" s="45">
        <f>IF(AND(OR(ISBLANK(GI$9),GI$9=0)=FALSE,OR(GI$9='2. Protocols'!$C20,GI$9='2. Protocols'!$E20,GI$9='2. Protocols'!$G20)),1,0)*'4. Formulations'!$L20</f>
        <v>0</v>
      </c>
      <c r="GJ21" s="45">
        <f>IF(AND(OR(ISBLANK(GJ$9),GJ$9=0)=FALSE,OR(GJ$9='2. Protocols'!$C20,GJ$9='2. Protocols'!$E20,GJ$9='2. Protocols'!$G20)),1,0)*'4. Formulations'!$L20</f>
        <v>0</v>
      </c>
      <c r="GK21" s="45">
        <f>IF(AND(OR(ISBLANK(GK$9),GK$9=0)=FALSE,OR(GK$9='2. Protocols'!$C20,GK$9='2. Protocols'!$E20,GK$9='2. Protocols'!$G20)),1,0)*'4. Formulations'!$L20</f>
        <v>0</v>
      </c>
      <c r="GL21" s="45">
        <f>IF(AND(OR(ISBLANK(GL$9),GL$9=0)=FALSE,OR(GL$9='2. Protocols'!$C20,GL$9='2. Protocols'!$E20,GL$9='2. Protocols'!$G20)),1,0)*'4. Formulations'!$L20</f>
        <v>0</v>
      </c>
      <c r="GM21" s="45">
        <f>IF(AND(OR(ISBLANK(GM$9),GM$9=0)=FALSE,OR(GM$9='2. Protocols'!$C20,GM$9='2. Protocols'!$E20,GM$9='2. Protocols'!$G20)),1,0)*'4. Formulations'!$L20</f>
        <v>0</v>
      </c>
      <c r="GN21" s="45">
        <f>IF(AND(OR(ISBLANK(GN$9),GN$9=0)=FALSE,OR(GN$9='2. Protocols'!$C20,GN$9='2. Protocols'!$E20,GN$9='2. Protocols'!$G20)),1,0)*'4. Formulations'!$L20</f>
        <v>0</v>
      </c>
      <c r="GO21" s="45">
        <f>IF(AND(OR(ISBLANK(GO$9),GO$9=0)=FALSE,OR(GO$9='2. Protocols'!$C20,GO$9='2. Protocols'!$E20,GO$9='2. Protocols'!$G20)),1,0)*'4. Formulations'!$L20</f>
        <v>0</v>
      </c>
      <c r="GQ21" s="45">
        <f>IF(AND(OR(ISBLANK(GQ$9),GQ$9=0)=FALSE,GQ$9=$DL21),1,0)*'4. Formulations'!$M20</f>
        <v>0</v>
      </c>
      <c r="GR21" s="45">
        <f>IF(AND(OR(ISBLANK(GR$9),GR$9=0)=FALSE,GR$9=$DL21),1,0)*'4. Formulations'!$M20</f>
        <v>0</v>
      </c>
      <c r="GS21" s="45">
        <f>IF(AND(OR(ISBLANK(GS$9),GS$9=0)=FALSE,GS$9=$DL21),1,0)*'4. Formulations'!$M20</f>
        <v>0</v>
      </c>
      <c r="GT21" s="45">
        <f>IF(AND(OR(ISBLANK(GT$9),GT$9=0)=FALSE,GT$9=$DL21),1,0)*'4. Formulations'!$M20</f>
        <v>0</v>
      </c>
      <c r="GU21" s="45">
        <f>IF(AND(OR(ISBLANK(GU$9),GU$9=0)=FALSE,GU$9=$DL21),1,0)*'4. Formulations'!$M20</f>
        <v>0</v>
      </c>
      <c r="GV21" s="45">
        <f>IF(AND(OR(ISBLANK(GV$9),GV$9=0)=FALSE,GV$9=$DL21),1,0)*'4. Formulations'!$M20</f>
        <v>0</v>
      </c>
      <c r="GW21" s="45">
        <f>IF(AND(OR(ISBLANK(GW$9),GW$9=0)=FALSE,GW$9=$DL21),1,0)*'4. Formulations'!$M20</f>
        <v>0</v>
      </c>
      <c r="GX21" s="45">
        <f>IF(AND(OR(ISBLANK(GX$9),GX$9=0)=FALSE,GX$9=$DL21),1,0)*'4. Formulations'!$M20</f>
        <v>0</v>
      </c>
      <c r="GY21" s="45">
        <f>IF(AND(OR(ISBLANK(GY$9),GY$9=0)=FALSE,GY$9=$DL21),1,0)*'4. Formulations'!$M20</f>
        <v>0</v>
      </c>
      <c r="GZ21" s="45">
        <f>IF(AND(OR(ISBLANK(GZ$9),GZ$9=0)=FALSE,GZ$9=$DL21),1,0)*'4. Formulations'!$M20</f>
        <v>0</v>
      </c>
      <c r="HA21" s="45">
        <f>IF(AND(OR(ISBLANK(HA$9),HA$9=0)=FALSE,HA$9=$DL21),1,0)*'4. Formulations'!$M20</f>
        <v>0</v>
      </c>
      <c r="HB21" s="45">
        <f>IF(AND(OR(ISBLANK(HB$9),HB$9=0)=FALSE,HB$9=$DL21),1,0)*'4. Formulations'!$M20</f>
        <v>0</v>
      </c>
      <c r="HC21" s="45">
        <f>IF(AND(OR(ISBLANK(HC$9),HC$9=0)=FALSE,HC$9=$DL21),1,0)*'4. Formulations'!$M20</f>
        <v>0</v>
      </c>
      <c r="HD21" s="45">
        <f>IF(AND(OR(ISBLANK(HD$9),HD$9=0)=FALSE,HD$9=$DL21),1,0)*'4. Formulations'!$M20</f>
        <v>0</v>
      </c>
      <c r="HE21" s="45">
        <f>IF(AND(OR(ISBLANK(HE$9),HE$9=0)=FALSE,HE$9=$DL21),1,0)*'4. Formulations'!$M20</f>
        <v>0</v>
      </c>
      <c r="HG21" s="45">
        <f>IF(AND(OR(ISBLANK(HG$9),HG$9=0)=FALSE,SUM($GQ21:$HE21)&gt;0,HG$9='2. Protocols'!$G20),1,0)*'4. Formulations'!$M20</f>
        <v>0</v>
      </c>
      <c r="HH21" s="45">
        <f>IF(AND(OR(ISBLANK(HH$9),HH$9=0)=FALSE,SUM($GQ21:$HE21)&gt;0,HH$9='2. Protocols'!$G20),1,0)*'4. Formulations'!$M20</f>
        <v>0</v>
      </c>
      <c r="HI21" s="45">
        <f>IF(AND(OR(ISBLANK(HI$9),HI$9=0)=FALSE,SUM($GQ21:$HE21)&gt;0,HI$9='2. Protocols'!$G20),1,0)*'4. Formulations'!$M20</f>
        <v>0</v>
      </c>
      <c r="HJ21" s="45">
        <f>IF(AND(OR(ISBLANK(HJ$9),HJ$9=0)=FALSE,SUM($GQ21:$HE21)&gt;0,HJ$9='2. Protocols'!$G20),1,0)*'4. Formulations'!$M20</f>
        <v>0</v>
      </c>
      <c r="HK21" s="45">
        <f>IF(AND(OR(ISBLANK(HK$9),HK$9=0)=FALSE,SUM($GQ21:$HE21)&gt;0,HK$9='2. Protocols'!$G20),1,0)*'4. Formulations'!$M20</f>
        <v>0</v>
      </c>
      <c r="HL21" s="45">
        <f>IF(AND(OR(ISBLANK(HL$9),HL$9=0)=FALSE,SUM($GQ21:$HE21)&gt;0,HL$9='2. Protocols'!$G20),1,0)*'4. Formulations'!$M20</f>
        <v>0</v>
      </c>
      <c r="HM21" s="45">
        <f>IF(AND(OR(ISBLANK(HM$9),HM$9=0)=FALSE,SUM($GQ21:$HE21)&gt;0,HM$9='2. Protocols'!$G20),1,0)*'4. Formulations'!$M20</f>
        <v>0</v>
      </c>
      <c r="HN21" s="45">
        <f>IF(AND(OR(ISBLANK(HN$9),HN$9=0)=FALSE,SUM($GQ21:$HE21)&gt;0,HN$9='2. Protocols'!$G20),1,0)*'4. Formulations'!$M20</f>
        <v>0</v>
      </c>
      <c r="HO21" s="45">
        <f>IF(AND(OR(ISBLANK(HO$9),HO$9=0)=FALSE,SUM($GQ21:$HE21)&gt;0,HO$9='2. Protocols'!$G20),1,0)*'4. Formulations'!$M20</f>
        <v>0</v>
      </c>
      <c r="HP21" s="45">
        <f>IF(AND(OR(ISBLANK(HP$9),HP$9=0)=FALSE,SUM($GQ21:$HE21)&gt;0,HP$9='2. Protocols'!$G20),1,0)*'4. Formulations'!$M20</f>
        <v>0</v>
      </c>
      <c r="HQ21" s="45">
        <f>IF(AND(OR(ISBLANK(HQ$9),HQ$9=0)=FALSE,SUM($GQ21:$HE21)&gt;0,HQ$9='2. Protocols'!$G20),1,0)*'4. Formulations'!$M20</f>
        <v>0</v>
      </c>
      <c r="HR21" s="45">
        <f>IF(AND(OR(ISBLANK(HR$9),HR$9=0)=FALSE,SUM($GQ21:$HE21)&gt;0,HR$9='2. Protocols'!$G20),1,0)*'4. Formulations'!$M20</f>
        <v>0</v>
      </c>
      <c r="HS21" s="45">
        <f>IF(AND(OR(ISBLANK(HS$9),HS$9=0)=FALSE,SUM($GQ21:$HE21)&gt;0,HS$9='2. Protocols'!$G20),1,0)*'4. Formulations'!$M20</f>
        <v>0</v>
      </c>
      <c r="HT21" s="45">
        <f>IF(AND(OR(ISBLANK(HT$9),HT$9=0)=FALSE,SUM($GQ21:$HE21)&gt;0,HT$9='2. Protocols'!$G20),1,0)*'4. Formulations'!$M20</f>
        <v>0</v>
      </c>
      <c r="HU21" s="45">
        <f>IF(AND(OR(ISBLANK(HU$9),HU$9=0)=FALSE,SUM($GQ21:$HE21)&gt;0,HU$9='2. Protocols'!$G20),1,0)*'4. Formulations'!$M20</f>
        <v>0</v>
      </c>
      <c r="HW21" s="45">
        <f>IF(AND(OR(ISBLANK(HW$9),HW$9=0)=FALSE,HW$9=$DM21),1,0)*'4. Formulations'!$N20</f>
        <v>0</v>
      </c>
      <c r="HX21" s="45">
        <f>IF(AND(OR(ISBLANK(HX$9),HX$9=0)=FALSE,HX$9=$DM21),1,0)*'4. Formulations'!$N20</f>
        <v>0</v>
      </c>
      <c r="HY21" s="45">
        <f>IF(AND(OR(ISBLANK(HY$9),HY$9=0)=FALSE,HY$9=$DM21),1,0)*'4. Formulations'!$N20</f>
        <v>0</v>
      </c>
      <c r="HZ21" s="45">
        <f>IF(AND(OR(ISBLANK(HZ$9),HZ$9=0)=FALSE,HZ$9=$DM21),1,0)*'4. Formulations'!$N20</f>
        <v>0</v>
      </c>
      <c r="IA21" s="45">
        <f>IF(AND(OR(ISBLANK(IA$9),IA$9=0)=FALSE,IA$9=$DM21),1,0)*'4. Formulations'!$N20</f>
        <v>0</v>
      </c>
      <c r="IB21" s="45">
        <f>IF(AND(OR(ISBLANK(IB$9),IB$9=0)=FALSE,IB$9=$DM21),1,0)*'4. Formulations'!$N20</f>
        <v>0</v>
      </c>
      <c r="IC21" s="45">
        <f>IF(AND(OR(ISBLANK(IC$9),IC$9=0)=FALSE,IC$9=$DM21),1,0)*'4. Formulations'!$N20</f>
        <v>0</v>
      </c>
      <c r="ID21" s="45">
        <f>IF(AND(OR(ISBLANK(ID$9),ID$9=0)=FALSE,ID$9=$DM21),1,0)*'4. Formulations'!$N20</f>
        <v>0</v>
      </c>
      <c r="IE21" s="45">
        <f>IF(AND(OR(ISBLANK(IE$9),IE$9=0)=FALSE,IE$9=$DM21),1,0)*'4. Formulations'!$N20</f>
        <v>0</v>
      </c>
      <c r="IF21" s="45">
        <f>IF(AND(OR(ISBLANK(IF$9),IF$9=0)=FALSE,IF$9=$DM21),1,0)*'4. Formulations'!$N20</f>
        <v>0</v>
      </c>
      <c r="IG21" s="45">
        <f>IF(AND(OR(ISBLANK(IG$9),IG$9=0)=FALSE,IG$9=$DM21),1,0)*'4. Formulations'!$N20</f>
        <v>0</v>
      </c>
      <c r="IH21" s="45">
        <f>IF(AND(OR(ISBLANK(IH$9),IH$9=0)=FALSE,IH$9=$DM21),1,0)*'4. Formulations'!$N20</f>
        <v>0</v>
      </c>
      <c r="II21" s="45">
        <f>IF(AND(OR(ISBLANK(II$9),II$9=0)=FALSE,II$9=$DM21),1,0)*'4. Formulations'!$N20</f>
        <v>0</v>
      </c>
      <c r="IJ21" s="45">
        <f>IF(AND(OR(ISBLANK(IJ$9),IJ$9=0)=FALSE,IJ$9=$DM21),1,0)*'4. Formulations'!$N20</f>
        <v>0</v>
      </c>
      <c r="IK21" s="45">
        <f>IF(AND(OR(ISBLANK(IK$9),IK$9=0)=FALSE,IK$9=$DM21),1,0)*'4. Formulations'!$N20</f>
        <v>0</v>
      </c>
      <c r="IM21" s="45">
        <f>IF(AND(OR(ISBLANK(IM$9),IM$9=0)=FALSE,OR(IM$9='2. Protocols'!$C20,IM$9='2. Protocols'!$E20,IM$9='2. Protocols'!$G20)),1,0)*'4. Formulations'!$O20</f>
        <v>0</v>
      </c>
      <c r="IN21" s="45">
        <f>IF(AND(OR(ISBLANK(IN$9),IN$9=0)=FALSE,OR(IN$9='2. Protocols'!$C20,IN$9='2. Protocols'!$E20,IN$9='2. Protocols'!$G20)),1,0)*'4. Formulations'!$O20</f>
        <v>0</v>
      </c>
      <c r="IO21" s="45">
        <f>IF(AND(OR(ISBLANK(IO$9),IO$9=0)=FALSE,OR(IO$9='2. Protocols'!$C20,IO$9='2. Protocols'!$E20,IO$9='2. Protocols'!$G20)),1,0)*'4. Formulations'!$O20</f>
        <v>0</v>
      </c>
      <c r="IP21" s="45">
        <f>IF(AND(OR(ISBLANK(IP$9),IP$9=0)=FALSE,OR(IP$9='2. Protocols'!$C20,IP$9='2. Protocols'!$E20,IP$9='2. Protocols'!$G20)),1,0)*'4. Formulations'!$O20</f>
        <v>0</v>
      </c>
      <c r="IQ21" s="45">
        <f>IF(AND(OR(ISBLANK(IQ$9),IQ$9=0)=FALSE,OR(IQ$9='2. Protocols'!$C20,IQ$9='2. Protocols'!$E20,IQ$9='2. Protocols'!$G20)),1,0)*'4. Formulations'!$O20</f>
        <v>0</v>
      </c>
      <c r="IR21" s="45">
        <f>IF(AND(OR(ISBLANK(IR$9),IR$9=0)=FALSE,OR(IR$9='2. Protocols'!$C20,IR$9='2. Protocols'!$E20,IR$9='2. Protocols'!$G20)),1,0)*'4. Formulations'!$O20</f>
        <v>0</v>
      </c>
      <c r="IS21" s="45">
        <f>IF(AND(OR(ISBLANK(IS$9),IS$9=0)=FALSE,OR(IS$9='2. Protocols'!$C20,IS$9='2. Protocols'!$E20,IS$9='2. Protocols'!$G20)),1,0)*'4. Formulations'!$O20</f>
        <v>0</v>
      </c>
      <c r="IT21" s="45">
        <f>IF(AND(OR(ISBLANK(IT$9),IT$9=0)=FALSE,OR(IT$9='2. Protocols'!$C20,IT$9='2. Protocols'!$E20,IT$9='2. Protocols'!$G20)),1,0)*'4. Formulations'!$O20</f>
        <v>0</v>
      </c>
      <c r="IU21" s="45">
        <f>IF(AND(OR(ISBLANK(IU$9),IU$9=0)=FALSE,OR(IU$9='2. Protocols'!$C20,IU$9='2. Protocols'!$E20,IU$9='2. Protocols'!$G20)),1,0)*'4. Formulations'!$O20</f>
        <v>0</v>
      </c>
      <c r="IV21" s="45">
        <f>IF(AND(OR(ISBLANK(IV$9),IV$9=0)=FALSE,OR(IV$9='2. Protocols'!$C20,IV$9='2. Protocols'!$E20,IV$9='2. Protocols'!$G20)),1,0)*'4. Formulations'!$O20</f>
        <v>0</v>
      </c>
      <c r="IW21" s="45">
        <f>IF(AND(OR(ISBLANK(IW$9),IW$9=0)=FALSE,OR(IW$9='2. Protocols'!$C20,IW$9='2. Protocols'!$E20,IW$9='2. Protocols'!$G20)),1,0)*'4. Formulations'!$O20</f>
        <v>0</v>
      </c>
      <c r="IX21" s="45">
        <f>IF(AND(OR(ISBLANK(IX$9),IX$9=0)=FALSE,OR(IX$9='2. Protocols'!$C20,IX$9='2. Protocols'!$E20,IX$9='2. Protocols'!$G20)),1,0)*'4. Formulations'!$O20</f>
        <v>0</v>
      </c>
      <c r="IY21" s="45">
        <f>IF(AND(OR(ISBLANK(IY$9),IY$9=0)=FALSE,OR(IY$9='2. Protocols'!$C20,IY$9='2. Protocols'!$E20,IY$9='2. Protocols'!$G20)),1,0)*'4. Formulations'!$O20</f>
        <v>0</v>
      </c>
      <c r="IZ21" s="45">
        <f>IF(AND(OR(ISBLANK(IZ$9),IZ$9=0)=FALSE,OR(IZ$9='2. Protocols'!$C20,IZ$9='2. Protocols'!$E20,IZ$9='2. Protocols'!$G20)),1,0)*'4. Formulations'!$O20</f>
        <v>0</v>
      </c>
      <c r="JA21" s="45">
        <f>IF(AND(OR(ISBLANK(JA$9),JA$9=0)=FALSE,OR(JA$9='2. Protocols'!$C20,JA$9='2. Protocols'!$E20,JA$9='2. Protocols'!$G20)),1,0)*'4. Formulations'!$O20</f>
        <v>0</v>
      </c>
      <c r="JC21" s="45">
        <f>IF(AND(OR(ISBLANK(JC$9),JC$9=0)=FALSE,JC$9=$DL21),1,0)*'4. Formulations'!$P20</f>
        <v>0</v>
      </c>
      <c r="JD21" s="45">
        <f>IF(AND(OR(ISBLANK(JD$9),JD$9=0)=FALSE,JD$9=$DL21),1,0)*'4. Formulations'!$P20</f>
        <v>0</v>
      </c>
      <c r="JE21" s="45">
        <f>IF(AND(OR(ISBLANK(JE$9),JE$9=0)=FALSE,JE$9=$DL21),1,0)*'4. Formulations'!$P20</f>
        <v>0</v>
      </c>
      <c r="JF21" s="45">
        <f>IF(AND(OR(ISBLANK(JF$9),JF$9=0)=FALSE,JF$9=$DL21),1,0)*'4. Formulations'!$P20</f>
        <v>0</v>
      </c>
      <c r="JG21" s="45">
        <f>IF(AND(OR(ISBLANK(JG$9),JG$9=0)=FALSE,JG$9=$DL21),1,0)*'4. Formulations'!$P20</f>
        <v>0</v>
      </c>
      <c r="JH21" s="45">
        <f>IF(AND(OR(ISBLANK(JH$9),JH$9=0)=FALSE,JH$9=$DL21),1,0)*'4. Formulations'!$P20</f>
        <v>0</v>
      </c>
      <c r="JI21" s="45">
        <f>IF(AND(OR(ISBLANK(JI$9),JI$9=0)=FALSE,JI$9=$DL21),1,0)*'4. Formulations'!$P20</f>
        <v>0</v>
      </c>
      <c r="JJ21" s="45">
        <f>IF(AND(OR(ISBLANK(JJ$9),JJ$9=0)=FALSE,JJ$9=$DL21),1,0)*'4. Formulations'!$P20</f>
        <v>0</v>
      </c>
      <c r="JK21" s="45">
        <f>IF(AND(OR(ISBLANK(JK$9),JK$9=0)=FALSE,JK$9=$DL21),1,0)*'4. Formulations'!$P20</f>
        <v>0</v>
      </c>
      <c r="JL21" s="45">
        <f>IF(AND(OR(ISBLANK(JL$9),JL$9=0)=FALSE,JL$9=$DL21),1,0)*'4. Formulations'!$P20</f>
        <v>0</v>
      </c>
      <c r="JM21" s="45">
        <f>IF(AND(OR(ISBLANK(JM$9),JM$9=0)=FALSE,JM$9=$DL21),1,0)*'4. Formulations'!$P20</f>
        <v>0</v>
      </c>
      <c r="JN21" s="45">
        <f>IF(AND(OR(ISBLANK(JN$9),JN$9=0)=FALSE,JN$9=$DL21),1,0)*'4. Formulations'!$P20</f>
        <v>0</v>
      </c>
      <c r="JO21" s="45">
        <f>IF(AND(OR(ISBLANK(JO$9),JO$9=0)=FALSE,JO$9=$DL21),1,0)*'4. Formulations'!$P20</f>
        <v>0</v>
      </c>
      <c r="JP21" s="45">
        <f>IF(AND(OR(ISBLANK(JP$9),JP$9=0)=FALSE,JP$9=$DL21),1,0)*'4. Formulations'!$P20</f>
        <v>0</v>
      </c>
      <c r="JQ21" s="45">
        <f>IF(AND(OR(ISBLANK(JQ$9),JQ$9=0)=FALSE,JQ$9=$DL21),1,0)*'4. Formulations'!$P20</f>
        <v>0</v>
      </c>
      <c r="JS21" s="45">
        <f>IF(AND(OR(ISBLANK(JS$9),JS$9=0)=FALSE,SUM($JC21:$JQ21)&gt;0,JS$9='2. Protocols'!$G20),1,0)*'4. Formulations'!$P20</f>
        <v>0</v>
      </c>
      <c r="JT21" s="45">
        <f>IF(AND(OR(ISBLANK(JT$9),JT$9=0)=FALSE,SUM($JC21:$JQ21)&gt;0,JT$9='2. Protocols'!$G20),1,0)*'4. Formulations'!$P20</f>
        <v>0</v>
      </c>
      <c r="JU21" s="45">
        <f>IF(AND(OR(ISBLANK(JU$9),JU$9=0)=FALSE,SUM($JC21:$JQ21)&gt;0,JU$9='2. Protocols'!$G20),1,0)*'4. Formulations'!$P20</f>
        <v>0</v>
      </c>
      <c r="JV21" s="45">
        <f>IF(AND(OR(ISBLANK(JV$9),JV$9=0)=FALSE,SUM($JC21:$JQ21)&gt;0,JV$9='2. Protocols'!$G20),1,0)*'4. Formulations'!$P20</f>
        <v>0</v>
      </c>
      <c r="JW21" s="45">
        <f>IF(AND(OR(ISBLANK(JW$9),JW$9=0)=FALSE,SUM($JC21:$JQ21)&gt;0,JW$9='2. Protocols'!$G20),1,0)*'4. Formulations'!$P20</f>
        <v>0</v>
      </c>
      <c r="JX21" s="45">
        <f>IF(AND(OR(ISBLANK(JX$9),JX$9=0)=FALSE,SUM($JC21:$JQ21)&gt;0,JX$9='2. Protocols'!$G20),1,0)*'4. Formulations'!$P20</f>
        <v>0</v>
      </c>
      <c r="JY21" s="45">
        <f>IF(AND(OR(ISBLANK(JY$9),JY$9=0)=FALSE,SUM($JC21:$JQ21)&gt;0,JY$9='2. Protocols'!$G20),1,0)*'4. Formulations'!$P20</f>
        <v>0</v>
      </c>
      <c r="JZ21" s="45">
        <f>IF(AND(OR(ISBLANK(JZ$9),JZ$9=0)=FALSE,SUM($JC21:$JQ21)&gt;0,JZ$9='2. Protocols'!$G20),1,0)*'4. Formulations'!$P20</f>
        <v>0</v>
      </c>
      <c r="KA21" s="45">
        <f>IF(AND(OR(ISBLANK(KA$9),KA$9=0)=FALSE,SUM($JC21:$JQ21)&gt;0,KA$9='2. Protocols'!$G20),1,0)*'4. Formulations'!$P20</f>
        <v>0</v>
      </c>
      <c r="KB21" s="45">
        <f>IF(AND(OR(ISBLANK(KB$9),KB$9=0)=FALSE,SUM($JC21:$JQ21)&gt;0,KB$9='2. Protocols'!$G20),1,0)*'4. Formulations'!$P20</f>
        <v>0</v>
      </c>
      <c r="KC21" s="45">
        <f>IF(AND(OR(ISBLANK(KC$9),KC$9=0)=FALSE,SUM($JC21:$JQ21)&gt;0,KC$9='2. Protocols'!$G20),1,0)*'4. Formulations'!$P20</f>
        <v>0</v>
      </c>
      <c r="KD21" s="45">
        <f>IF(AND(OR(ISBLANK(KD$9),KD$9=0)=FALSE,SUM($JC21:$JQ21)&gt;0,KD$9='2. Protocols'!$G20),1,0)*'4. Formulations'!$P20</f>
        <v>0</v>
      </c>
      <c r="KE21" s="45">
        <f>IF(AND(OR(ISBLANK(KE$9),KE$9=0)=FALSE,SUM($JC21:$JQ21)&gt;0,KE$9='2. Protocols'!$G20),1,0)*'4. Formulations'!$P20</f>
        <v>0</v>
      </c>
      <c r="KF21" s="45">
        <f>IF(AND(OR(ISBLANK(KF$9),KF$9=0)=FALSE,SUM($JC21:$JQ21)&gt;0,KF$9='2. Protocols'!$G20),1,0)*'4. Formulations'!$P20</f>
        <v>0</v>
      </c>
      <c r="KG21" s="45">
        <f>IF(AND(OR(ISBLANK(KG$9),KG$9=0)=FALSE,SUM($JC21:$JQ21)&gt;0,KG$9='2. Protocols'!$G20),1,0)*'4. Formulations'!$P20</f>
        <v>0</v>
      </c>
      <c r="KI21" s="45">
        <f>IF(AND(OR(ISBLANK(KI$9),KI$9=0)=FALSE,KI$9=$DM21),1,0)*'4. Formulations'!$Q20</f>
        <v>0</v>
      </c>
      <c r="KJ21" s="45">
        <f>IF(AND(OR(ISBLANK(KJ$9),KJ$9=0)=FALSE,KJ$9=$DM21),1,0)*'4. Formulations'!$Q20</f>
        <v>0</v>
      </c>
      <c r="KK21" s="45">
        <f>IF(AND(OR(ISBLANK(KK$9),KK$9=0)=FALSE,KK$9=$DM21),1,0)*'4. Formulations'!$Q20</f>
        <v>0</v>
      </c>
      <c r="KL21" s="45">
        <f>IF(AND(OR(ISBLANK(KL$9),KL$9=0)=FALSE,KL$9=$DM21),1,0)*'4. Formulations'!$Q20</f>
        <v>0</v>
      </c>
      <c r="KM21" s="45">
        <f>IF(AND(OR(ISBLANK(KM$9),KM$9=0)=FALSE,KM$9=$DM21),1,0)*'4. Formulations'!$Q20</f>
        <v>0</v>
      </c>
      <c r="KN21" s="45">
        <f>IF(AND(OR(ISBLANK(KN$9),KN$9=0)=FALSE,KN$9=$DM21),1,0)*'4. Formulations'!$Q20</f>
        <v>0</v>
      </c>
      <c r="KO21" s="45">
        <f>IF(AND(OR(ISBLANK(KO$9),KO$9=0)=FALSE,KO$9=$DM21),1,0)*'4. Formulations'!$Q20</f>
        <v>0</v>
      </c>
      <c r="KP21" s="45">
        <f>IF(AND(OR(ISBLANK(KP$9),KP$9=0)=FALSE,KP$9=$DM21),1,0)*'4. Formulations'!$Q20</f>
        <v>0</v>
      </c>
      <c r="KQ21" s="45">
        <f>IF(AND(OR(ISBLANK(KQ$9),KQ$9=0)=FALSE,KQ$9=$DM21),1,0)*'4. Formulations'!$Q20</f>
        <v>0</v>
      </c>
      <c r="KR21" s="45">
        <f>IF(AND(OR(ISBLANK(KR$9),KR$9=0)=FALSE,KR$9=$DM21),1,0)*'4. Formulations'!$Q20</f>
        <v>0</v>
      </c>
      <c r="KS21" s="45">
        <f>IF(AND(OR(ISBLANK(KS$9),KS$9=0)=FALSE,KS$9=$DM21),1,0)*'4. Formulations'!$Q20</f>
        <v>0</v>
      </c>
      <c r="KT21" s="45">
        <f>IF(AND(OR(ISBLANK(KT$9),KT$9=0)=FALSE,KT$9=$DM21),1,0)*'4. Formulations'!$Q20</f>
        <v>0</v>
      </c>
      <c r="KU21" s="45">
        <f>IF(AND(OR(ISBLANK(KU$9),KU$9=0)=FALSE,KU$9=$DM21),1,0)*'4. Formulations'!$Q20</f>
        <v>0</v>
      </c>
      <c r="KV21" s="45">
        <f>IF(AND(OR(ISBLANK(KV$9),KV$9=0)=FALSE,KV$9=$DM21),1,0)*'4. Formulations'!$Q20</f>
        <v>0</v>
      </c>
      <c r="KW21" s="45">
        <f>IF(AND(OR(ISBLANK(KW$9),KW$9=0)=FALSE,KW$9=$DM21),1,0)*'4. Formulations'!$Q20</f>
        <v>0</v>
      </c>
    </row>
    <row r="22" spans="2:309" ht="15" x14ac:dyDescent="0.25">
      <c r="B22" s="2"/>
      <c r="C22" s="155" t="str">
        <f>IF('2. Protocols'!C21&amp;"+"&amp;'2. Protocols'!E21&amp;"+"&amp;'2. Protocols'!G21="++","",'2. Protocols'!C21&amp;"+"&amp;'2. Protocols'!E21&amp;"+"&amp;'2. Protocols'!G21)</f>
        <v/>
      </c>
      <c r="D22" s="22"/>
      <c r="E22" s="23"/>
      <c r="G22" s="135" t="e">
        <f>'2. Protocols'!J21*'1. General Inputs'!$J$13</f>
        <v>#VALUE!</v>
      </c>
      <c r="H22" s="135" t="e">
        <f>MAX(G22*(1+'1. General Inputs'!$AW$23+HLOOKUP(H$7,'1. General Inputs'!$AW$17:$AY$19,ROWS('1. General Inputs'!$AU$17:$AU$19),0))+(CHOOSE(H$7,'1. General Inputs'!$J$15,'1. General Inputs'!$L$15,'1. General Inputs'!$N$15)/12)*CHOOSE(H$7,'2. Protocols'!$K21,'2. Protocols'!$L21,'2. Protocols'!$M21)+'3. ARV Substitutions'!L47,0)</f>
        <v>#VALUE!</v>
      </c>
      <c r="I22" s="135" t="e">
        <f>MAX(H22*(1+'1. General Inputs'!$AW$23+HLOOKUP(I$7,'1. General Inputs'!$AW$17:$AY$19,ROWS('1. General Inputs'!$AU$17:$AU$19),0))+(CHOOSE(I$7,'1. General Inputs'!$J$15,'1. General Inputs'!$L$15,'1. General Inputs'!$N$15)/12)*CHOOSE(I$7,'2. Protocols'!$K21,'2. Protocols'!$L21,'2. Protocols'!$M21)+'3. ARV Substitutions'!M47,0)</f>
        <v>#VALUE!</v>
      </c>
      <c r="J22" s="135" t="e">
        <f>MAX(I22*(1+'1. General Inputs'!$AW$23+HLOOKUP(J$7,'1. General Inputs'!$AW$17:$AY$19,ROWS('1. General Inputs'!$AU$17:$AU$19),0))+(CHOOSE(J$7,'1. General Inputs'!$J$15,'1. General Inputs'!$L$15,'1. General Inputs'!$N$15)/12)*CHOOSE(J$7,'2. Protocols'!$K21,'2. Protocols'!$L21,'2. Protocols'!$M21)+'3. ARV Substitutions'!N47,0)</f>
        <v>#VALUE!</v>
      </c>
      <c r="K22" s="135" t="e">
        <f>MAX(J22*(1+'1. General Inputs'!$AW$23+HLOOKUP(K$7,'1. General Inputs'!$AW$17:$AY$19,ROWS('1. General Inputs'!$AU$17:$AU$19),0))+(CHOOSE(K$7,'1. General Inputs'!$J$15,'1. General Inputs'!$L$15,'1. General Inputs'!$N$15)/12)*CHOOSE(K$7,'2. Protocols'!$K21,'2. Protocols'!$L21,'2. Protocols'!$M21)+'3. ARV Substitutions'!O47,0)</f>
        <v>#VALUE!</v>
      </c>
      <c r="L22" s="135" t="e">
        <f>MAX(K22*(1+'1. General Inputs'!$AW$23+HLOOKUP(L$7,'1. General Inputs'!$AW$17:$AY$19,ROWS('1. General Inputs'!$AU$17:$AU$19),0))+(CHOOSE(L$7,'1. General Inputs'!$J$15,'1. General Inputs'!$L$15,'1. General Inputs'!$N$15)/12)*CHOOSE(L$7,'2. Protocols'!$K21,'2. Protocols'!$L21,'2. Protocols'!$M21)+'3. ARV Substitutions'!P47,0)</f>
        <v>#VALUE!</v>
      </c>
      <c r="M22" s="135" t="e">
        <f>MAX(L22*(1+'1. General Inputs'!$AW$23+HLOOKUP(M$7,'1. General Inputs'!$AW$17:$AY$19,ROWS('1. General Inputs'!$AU$17:$AU$19),0))+(CHOOSE(M$7,'1. General Inputs'!$J$15,'1. General Inputs'!$L$15,'1. General Inputs'!$N$15)/12)*CHOOSE(M$7,'2. Protocols'!$K21,'2. Protocols'!$L21,'2. Protocols'!$M21)+'3. ARV Substitutions'!Q47,0)</f>
        <v>#VALUE!</v>
      </c>
      <c r="N22" s="135" t="e">
        <f>MAX(M22*(1+'1. General Inputs'!$AW$23+HLOOKUP(N$7,'1. General Inputs'!$AW$17:$AY$19,ROWS('1. General Inputs'!$AU$17:$AU$19),0))+(CHOOSE(N$7,'1. General Inputs'!$J$15,'1. General Inputs'!$L$15,'1. General Inputs'!$N$15)/12)*CHOOSE(N$7,'2. Protocols'!$K21,'2. Protocols'!$L21,'2. Protocols'!$M21)+'3. ARV Substitutions'!R47,0)</f>
        <v>#VALUE!</v>
      </c>
      <c r="O22" s="135" t="e">
        <f>MAX(N22*(1+'1. General Inputs'!$AW$23+HLOOKUP(O$7,'1. General Inputs'!$AW$17:$AY$19,ROWS('1. General Inputs'!$AU$17:$AU$19),0))+(CHOOSE(O$7,'1. General Inputs'!$J$15,'1. General Inputs'!$L$15,'1. General Inputs'!$N$15)/12)*CHOOSE(O$7,'2. Protocols'!$K21,'2. Protocols'!$L21,'2. Protocols'!$M21)+'3. ARV Substitutions'!S47,0)</f>
        <v>#VALUE!</v>
      </c>
      <c r="P22" s="135" t="e">
        <f>MAX(O22*(1+'1. General Inputs'!$AW$23+HLOOKUP(P$7,'1. General Inputs'!$AW$17:$AY$19,ROWS('1. General Inputs'!$AU$17:$AU$19),0))+(CHOOSE(P$7,'1. General Inputs'!$J$15,'1. General Inputs'!$L$15,'1. General Inputs'!$N$15)/12)*CHOOSE(P$7,'2. Protocols'!$K21,'2. Protocols'!$L21,'2. Protocols'!$M21)+'3. ARV Substitutions'!T47,0)</f>
        <v>#VALUE!</v>
      </c>
      <c r="Q22" s="135" t="e">
        <f>MAX(P22*(1+'1. General Inputs'!$AW$23+HLOOKUP(Q$7,'1. General Inputs'!$AW$17:$AY$19,ROWS('1. General Inputs'!$AU$17:$AU$19),0))+(CHOOSE(Q$7,'1. General Inputs'!$J$15,'1. General Inputs'!$L$15,'1. General Inputs'!$N$15)/12)*CHOOSE(Q$7,'2. Protocols'!$K21,'2. Protocols'!$L21,'2. Protocols'!$M21)+'3. ARV Substitutions'!U47,0)</f>
        <v>#VALUE!</v>
      </c>
      <c r="R22" s="135" t="e">
        <f>MAX(Q22*(1+'1. General Inputs'!$AW$23+HLOOKUP(R$7,'1. General Inputs'!$AW$17:$AY$19,ROWS('1. General Inputs'!$AU$17:$AU$19),0))+(CHOOSE(R$7,'1. General Inputs'!$J$15,'1. General Inputs'!$L$15,'1. General Inputs'!$N$15)/12)*CHOOSE(R$7,'2. Protocols'!$K21,'2. Protocols'!$L21,'2. Protocols'!$M21)+'3. ARV Substitutions'!V47,0)</f>
        <v>#VALUE!</v>
      </c>
      <c r="S22" s="135" t="e">
        <f>MAX(R22*(1+'1. General Inputs'!$AW$23+HLOOKUP(S$7,'1. General Inputs'!$AW$17:$AY$19,ROWS('1. General Inputs'!$AU$17:$AU$19),0))+(CHOOSE(S$7,'1. General Inputs'!$J$15,'1. General Inputs'!$L$15,'1. General Inputs'!$N$15)/12)*CHOOSE(S$7,'2. Protocols'!$K21,'2. Protocols'!$L21,'2. Protocols'!$M21)+'3. ARV Substitutions'!W47,0)</f>
        <v>#VALUE!</v>
      </c>
      <c r="T22" s="135" t="e">
        <f>MAX(S22*(1+'1. General Inputs'!$AW$23+HLOOKUP(T$7,'1. General Inputs'!$AW$17:$AY$19,ROWS('1. General Inputs'!$AU$17:$AU$19),0))+(CHOOSE(T$7,'1. General Inputs'!$J$15,'1. General Inputs'!$L$15,'1. General Inputs'!$N$15)/12)*CHOOSE(T$7,'2. Protocols'!$K21,'2. Protocols'!$L21,'2. Protocols'!$M21)+'3. ARV Substitutions'!X47,0)</f>
        <v>#VALUE!</v>
      </c>
      <c r="U22" s="135" t="e">
        <f>MAX(T22*(1+'1. General Inputs'!$AW$23+HLOOKUP(U$7,'1. General Inputs'!$AW$17:$AY$19,ROWS('1. General Inputs'!$AU$17:$AU$19),0))+(CHOOSE(U$7,'1. General Inputs'!$J$15,'1. General Inputs'!$L$15,'1. General Inputs'!$N$15)/12)*CHOOSE(U$7,'2. Protocols'!$K21,'2. Protocols'!$L21,'2. Protocols'!$M21)+'3. ARV Substitutions'!Y47,0)</f>
        <v>#VALUE!</v>
      </c>
      <c r="V22" s="135" t="e">
        <f>MAX(U22*(1+'1. General Inputs'!$AW$23+HLOOKUP(V$7,'1. General Inputs'!$AW$17:$AY$19,ROWS('1. General Inputs'!$AU$17:$AU$19),0))+(CHOOSE(V$7,'1. General Inputs'!$J$15,'1. General Inputs'!$L$15,'1. General Inputs'!$N$15)/12)*CHOOSE(V$7,'2. Protocols'!$K21,'2. Protocols'!$L21,'2. Protocols'!$M21)+'3. ARV Substitutions'!Z47,0)</f>
        <v>#VALUE!</v>
      </c>
      <c r="W22" s="135" t="e">
        <f>MAX(V22*(1+'1. General Inputs'!$AW$23+HLOOKUP(W$7,'1. General Inputs'!$AW$17:$AY$19,ROWS('1. General Inputs'!$AU$17:$AU$19),0))+(CHOOSE(W$7,'1. General Inputs'!$J$15,'1. General Inputs'!$L$15,'1. General Inputs'!$N$15)/12)*CHOOSE(W$7,'2. Protocols'!$K21,'2. Protocols'!$L21,'2. Protocols'!$M21)+'3. ARV Substitutions'!AA47,0)</f>
        <v>#VALUE!</v>
      </c>
      <c r="X22" s="135" t="e">
        <f>MAX(W22*(1+'1. General Inputs'!$AW$23+HLOOKUP(X$7,'1. General Inputs'!$AW$17:$AY$19,ROWS('1. General Inputs'!$AU$17:$AU$19),0))+(CHOOSE(X$7,'1. General Inputs'!$J$15,'1. General Inputs'!$L$15,'1. General Inputs'!$N$15)/12)*CHOOSE(X$7,'2. Protocols'!$K21,'2. Protocols'!$L21,'2. Protocols'!$M21)+'3. ARV Substitutions'!AB47,0)</f>
        <v>#VALUE!</v>
      </c>
      <c r="Y22" s="135" t="e">
        <f>MAX(X22*(1+'1. General Inputs'!$AW$23+HLOOKUP(Y$7,'1. General Inputs'!$AW$17:$AY$19,ROWS('1. General Inputs'!$AU$17:$AU$19),0))+(CHOOSE(Y$7,'1. General Inputs'!$J$15,'1. General Inputs'!$L$15,'1. General Inputs'!$N$15)/12)*CHOOSE(Y$7,'2. Protocols'!$K21,'2. Protocols'!$L21,'2. Protocols'!$M21)+'3. ARV Substitutions'!AC47,0)</f>
        <v>#VALUE!</v>
      </c>
      <c r="Z22" s="135" t="e">
        <f>MAX(Y22*(1+'1. General Inputs'!$AW$23+HLOOKUP(Z$7,'1. General Inputs'!$AW$17:$AY$19,ROWS('1. General Inputs'!$AU$17:$AU$19),0))+(CHOOSE(Z$7,'1. General Inputs'!$J$15,'1. General Inputs'!$L$15,'1. General Inputs'!$N$15)/12)*CHOOSE(Z$7,'2. Protocols'!$K21,'2. Protocols'!$L21,'2. Protocols'!$M21)+'3. ARV Substitutions'!AD47,0)</f>
        <v>#VALUE!</v>
      </c>
      <c r="AA22" s="135" t="e">
        <f>MAX(Z22*(1+'1. General Inputs'!$AW$23+HLOOKUP(AA$7,'1. General Inputs'!$AW$17:$AY$19,ROWS('1. General Inputs'!$AU$17:$AU$19),0))+(CHOOSE(AA$7,'1. General Inputs'!$J$15,'1. General Inputs'!$L$15,'1. General Inputs'!$N$15)/12)*CHOOSE(AA$7,'2. Protocols'!$K21,'2. Protocols'!$L21,'2. Protocols'!$M21)+'3. ARV Substitutions'!AE47,0)</f>
        <v>#VALUE!</v>
      </c>
      <c r="AB22" s="135" t="e">
        <f>MAX(AA22*(1+'1. General Inputs'!$AW$23+HLOOKUP(AB$7,'1. General Inputs'!$AW$17:$AY$19,ROWS('1. General Inputs'!$AU$17:$AU$19),0))+(CHOOSE(AB$7,'1. General Inputs'!$J$15,'1. General Inputs'!$L$15,'1. General Inputs'!$N$15)/12)*CHOOSE(AB$7,'2. Protocols'!$K21,'2. Protocols'!$L21,'2. Protocols'!$M21)+'3. ARV Substitutions'!AF47,0)</f>
        <v>#VALUE!</v>
      </c>
      <c r="AC22" s="135" t="e">
        <f>MAX(AB22*(1+'1. General Inputs'!$AW$23+HLOOKUP(AC$7,'1. General Inputs'!$AW$17:$AY$19,ROWS('1. General Inputs'!$AU$17:$AU$19),0))+(CHOOSE(AC$7,'1. General Inputs'!$J$15,'1. General Inputs'!$L$15,'1. General Inputs'!$N$15)/12)*CHOOSE(AC$7,'2. Protocols'!$K21,'2. Protocols'!$L21,'2. Protocols'!$M21)+'3. ARV Substitutions'!AG47,0)</f>
        <v>#VALUE!</v>
      </c>
      <c r="AD22" s="135" t="e">
        <f>MAX(AC22*(1+'1. General Inputs'!$AW$23+HLOOKUP(AD$7,'1. General Inputs'!$AW$17:$AY$19,ROWS('1. General Inputs'!$AU$17:$AU$19),0))+(CHOOSE(AD$7,'1. General Inputs'!$J$15,'1. General Inputs'!$L$15,'1. General Inputs'!$N$15)/12)*CHOOSE(AD$7,'2. Protocols'!$K21,'2. Protocols'!$L21,'2. Protocols'!$M21)+'3. ARV Substitutions'!AH47,0)</f>
        <v>#VALUE!</v>
      </c>
      <c r="AE22" s="135" t="e">
        <f>MAX(AD22*(1+'1. General Inputs'!$AW$23+HLOOKUP(AE$7,'1. General Inputs'!$AW$17:$AY$19,ROWS('1. General Inputs'!$AU$17:$AU$19),0))+(CHOOSE(AE$7,'1. General Inputs'!$J$15,'1. General Inputs'!$L$15,'1. General Inputs'!$N$15)/12)*CHOOSE(AE$7,'2. Protocols'!$K21,'2. Protocols'!$L21,'2. Protocols'!$M21)+'3. ARV Substitutions'!AI47,0)</f>
        <v>#VALUE!</v>
      </c>
      <c r="AF22" s="135" t="e">
        <f>MAX(AE22*(1+'1. General Inputs'!$AW$23+HLOOKUP(AF$7,'1. General Inputs'!$AW$17:$AY$19,ROWS('1. General Inputs'!$AU$17:$AU$19),0))+(CHOOSE(AF$7,'1. General Inputs'!$J$15,'1. General Inputs'!$L$15,'1. General Inputs'!$N$15)/12)*CHOOSE(AF$7,'2. Protocols'!$K21,'2. Protocols'!$L21,'2. Protocols'!$M21)+'3. ARV Substitutions'!AJ47,0)</f>
        <v>#VALUE!</v>
      </c>
      <c r="AG22" s="135" t="e">
        <f>MAX(AF22*(1+'1. General Inputs'!$AW$23+HLOOKUP(AG$7,'1. General Inputs'!$AW$17:$AY$19,ROWS('1. General Inputs'!$AU$17:$AU$19),0))+(CHOOSE(AG$7,'1. General Inputs'!$J$15,'1. General Inputs'!$L$15,'1. General Inputs'!$N$15)/12)*CHOOSE(AG$7,'2. Protocols'!$K21,'2. Protocols'!$L21,'2. Protocols'!$M21)+'3. ARV Substitutions'!AK47,0)</f>
        <v>#VALUE!</v>
      </c>
      <c r="AH22" s="135" t="e">
        <f>MAX(AG22*(1+'1. General Inputs'!$AW$23+HLOOKUP(AH$7,'1. General Inputs'!$AW$17:$AY$19,ROWS('1. General Inputs'!$AU$17:$AU$19),0))+(CHOOSE(AH$7,'1. General Inputs'!$J$15,'1. General Inputs'!$L$15,'1. General Inputs'!$N$15)/12)*CHOOSE(AH$7,'2. Protocols'!$K21,'2. Protocols'!$L21,'2. Protocols'!$M21)+'3. ARV Substitutions'!AL47,0)</f>
        <v>#VALUE!</v>
      </c>
      <c r="AI22" s="135" t="e">
        <f>MAX(AH22*(1+'1. General Inputs'!$AW$23+HLOOKUP(AI$7,'1. General Inputs'!$AW$17:$AY$19,ROWS('1. General Inputs'!$AU$17:$AU$19),0))+(CHOOSE(AI$7,'1. General Inputs'!$J$15,'1. General Inputs'!$L$15,'1. General Inputs'!$N$15)/12)*CHOOSE(AI$7,'2. Protocols'!$K21,'2. Protocols'!$L21,'2. Protocols'!$M21)+'3. ARV Substitutions'!AM47,0)</f>
        <v>#VALUE!</v>
      </c>
      <c r="AJ22" s="135" t="e">
        <f>MAX(AI22*(1+'1. General Inputs'!$AW$23+HLOOKUP(AJ$7,'1. General Inputs'!$AW$17:$AY$19,ROWS('1. General Inputs'!$AU$17:$AU$19),0))+(CHOOSE(AJ$7,'1. General Inputs'!$J$15,'1. General Inputs'!$L$15,'1. General Inputs'!$N$15)/12)*CHOOSE(AJ$7,'2. Protocols'!$K21,'2. Protocols'!$L21,'2. Protocols'!$M21)+'3. ARV Substitutions'!AN47,0)</f>
        <v>#VALUE!</v>
      </c>
      <c r="AK22" s="135" t="e">
        <f>MAX(AJ22*(1+'1. General Inputs'!$AW$23+HLOOKUP(AK$7,'1. General Inputs'!$AW$17:$AY$19,ROWS('1. General Inputs'!$AU$17:$AU$19),0))+(CHOOSE(AK$7,'1. General Inputs'!$J$15,'1. General Inputs'!$L$15,'1. General Inputs'!$N$15)/12)*CHOOSE(AK$7,'2. Protocols'!$K21,'2. Protocols'!$L21,'2. Protocols'!$M21)+'3. ARV Substitutions'!AO47,0)</f>
        <v>#VALUE!</v>
      </c>
      <c r="AL22" s="135" t="e">
        <f>MAX(AK22*(1+'1. General Inputs'!$AW$23+HLOOKUP(AL$7,'1. General Inputs'!$AW$17:$AY$19,ROWS('1. General Inputs'!$AU$17:$AU$19),0))+(CHOOSE(AL$7,'1. General Inputs'!$J$15,'1. General Inputs'!$L$15,'1. General Inputs'!$N$15)/12)*CHOOSE(AL$7,'2. Protocols'!$K21,'2. Protocols'!$L21,'2. Protocols'!$M21)+'3. ARV Substitutions'!AP47,0)</f>
        <v>#VALUE!</v>
      </c>
      <c r="AM22" s="135" t="e">
        <f>MAX(AL22*(1+'1. General Inputs'!$AW$23+HLOOKUP(AM$7,'1. General Inputs'!$AW$17:$AY$19,ROWS('1. General Inputs'!$AU$17:$AU$19),0))+(CHOOSE(AM$7,'1. General Inputs'!$J$15,'1. General Inputs'!$L$15,'1. General Inputs'!$N$15)/12)*CHOOSE(AM$7,'2. Protocols'!$K21,'2. Protocols'!$L21,'2. Protocols'!$M21)+'3. ARV Substitutions'!AQ47,0)</f>
        <v>#VALUE!</v>
      </c>
      <c r="AN22" s="135" t="e">
        <f>MAX(AM22*(1+'1. General Inputs'!$AW$23+HLOOKUP(AN$7,'1. General Inputs'!$AW$17:$AY$19,ROWS('1. General Inputs'!$AU$17:$AU$19),0))+(CHOOSE(AN$7,'1. General Inputs'!$J$15,'1. General Inputs'!$L$15,'1. General Inputs'!$N$15)/12)*CHOOSE(AN$7,'2. Protocols'!$K21,'2. Protocols'!$L21,'2. Protocols'!$M21)+'3. ARV Substitutions'!AR47,0)</f>
        <v>#VALUE!</v>
      </c>
      <c r="AO22" s="135" t="e">
        <f>MAX(AN22*(1+'1. General Inputs'!$AW$23+HLOOKUP(AO$7,'1. General Inputs'!$AW$17:$AY$19,ROWS('1. General Inputs'!$AU$17:$AU$19),0))+(CHOOSE(AO$7,'1. General Inputs'!$J$15,'1. General Inputs'!$L$15,'1. General Inputs'!$N$15)/12)*CHOOSE(AO$7,'2. Protocols'!$K21,'2. Protocols'!$L21,'2. Protocols'!$M21)+'3. ARV Substitutions'!AS47,0)</f>
        <v>#VALUE!</v>
      </c>
      <c r="AP22" s="135" t="e">
        <f>MAX(AO22*(1+'1. General Inputs'!$AW$23+HLOOKUP(AP$7,'1. General Inputs'!$AW$17:$AY$19,ROWS('1. General Inputs'!$AU$17:$AU$19),0))+(CHOOSE(AP$7,'1. General Inputs'!$J$15,'1. General Inputs'!$L$15,'1. General Inputs'!$N$15)/12)*CHOOSE(AP$7,'2. Protocols'!$K21,'2. Protocols'!$L21,'2. Protocols'!$M21)+'3. ARV Substitutions'!AT47,0)</f>
        <v>#VALUE!</v>
      </c>
      <c r="AQ22" s="135" t="e">
        <f>MAX(AP22*(1+'1. General Inputs'!$AW$23+HLOOKUP(AQ$7,'1. General Inputs'!$AW$17:$AY$19,ROWS('1. General Inputs'!$AU$17:$AU$19),0))+(CHOOSE(AQ$7,'1. General Inputs'!$J$15,'1. General Inputs'!$L$15,'1. General Inputs'!$N$15)/12)*CHOOSE(AQ$7,'2. Protocols'!$K21,'2. Protocols'!$L21,'2. Protocols'!$M21)+'3. ARV Substitutions'!AU47,0)</f>
        <v>#VALUE!</v>
      </c>
      <c r="CA22" s="105" t="e">
        <f t="shared" si="20"/>
        <v>#VALUE!</v>
      </c>
      <c r="CB22" s="105" t="e">
        <f t="shared" si="21"/>
        <v>#VALUE!</v>
      </c>
      <c r="CC22" s="105" t="e">
        <f t="shared" si="22"/>
        <v>#VALUE!</v>
      </c>
      <c r="CD22" s="105" t="e">
        <f t="shared" si="23"/>
        <v>#VALUE!</v>
      </c>
      <c r="CE22" s="105" t="e">
        <f t="shared" si="24"/>
        <v>#VALUE!</v>
      </c>
      <c r="CF22" s="105" t="e">
        <f t="shared" si="25"/>
        <v>#VALUE!</v>
      </c>
      <c r="CG22" s="105" t="e">
        <f t="shared" si="26"/>
        <v>#VALUE!</v>
      </c>
      <c r="CH22" s="105" t="e">
        <f t="shared" si="27"/>
        <v>#VALUE!</v>
      </c>
      <c r="CI22" s="105" t="e">
        <f t="shared" si="28"/>
        <v>#VALUE!</v>
      </c>
      <c r="CJ22" s="105" t="e">
        <f t="shared" si="29"/>
        <v>#VALUE!</v>
      </c>
      <c r="CK22" s="105" t="e">
        <f t="shared" si="30"/>
        <v>#VALUE!</v>
      </c>
      <c r="CL22" s="105" t="e">
        <f t="shared" si="31"/>
        <v>#VALUE!</v>
      </c>
      <c r="CM22" s="105" t="e">
        <f t="shared" si="32"/>
        <v>#VALUE!</v>
      </c>
      <c r="CN22" s="105" t="e">
        <f t="shared" si="33"/>
        <v>#VALUE!</v>
      </c>
      <c r="CO22" s="105" t="e">
        <f t="shared" si="34"/>
        <v>#VALUE!</v>
      </c>
      <c r="CP22" s="105" t="e">
        <f t="shared" si="35"/>
        <v>#VALUE!</v>
      </c>
      <c r="CQ22" s="105" t="e">
        <f t="shared" si="36"/>
        <v>#VALUE!</v>
      </c>
      <c r="CR22" s="105" t="e">
        <f t="shared" si="37"/>
        <v>#VALUE!</v>
      </c>
      <c r="CS22" s="105" t="e">
        <f t="shared" si="38"/>
        <v>#VALUE!</v>
      </c>
      <c r="CT22" s="105" t="e">
        <f t="shared" si="39"/>
        <v>#VALUE!</v>
      </c>
      <c r="CU22" s="105" t="e">
        <f t="shared" si="40"/>
        <v>#VALUE!</v>
      </c>
      <c r="CV22" s="105" t="e">
        <f t="shared" si="41"/>
        <v>#VALUE!</v>
      </c>
      <c r="CW22" s="105" t="e">
        <f t="shared" si="42"/>
        <v>#VALUE!</v>
      </c>
      <c r="CX22" s="105" t="e">
        <f t="shared" si="43"/>
        <v>#VALUE!</v>
      </c>
      <c r="CY22" s="105" t="e">
        <f t="shared" si="44"/>
        <v>#VALUE!</v>
      </c>
      <c r="CZ22" s="105" t="e">
        <f t="shared" si="45"/>
        <v>#VALUE!</v>
      </c>
      <c r="DA22" s="105" t="e">
        <f t="shared" si="46"/>
        <v>#VALUE!</v>
      </c>
      <c r="DB22" s="105" t="e">
        <f t="shared" si="47"/>
        <v>#VALUE!</v>
      </c>
      <c r="DC22" s="105" t="e">
        <f t="shared" si="48"/>
        <v>#VALUE!</v>
      </c>
      <c r="DD22" s="105" t="e">
        <f t="shared" si="49"/>
        <v>#VALUE!</v>
      </c>
      <c r="DE22" s="105" t="e">
        <f t="shared" si="50"/>
        <v>#VALUE!</v>
      </c>
      <c r="DF22" s="105" t="e">
        <f t="shared" si="51"/>
        <v>#VALUE!</v>
      </c>
      <c r="DG22" s="105" t="e">
        <f t="shared" si="52"/>
        <v>#VALUE!</v>
      </c>
      <c r="DH22" s="105" t="e">
        <f t="shared" si="53"/>
        <v>#VALUE!</v>
      </c>
      <c r="DI22" s="105" t="e">
        <f t="shared" si="54"/>
        <v>#VALUE!</v>
      </c>
      <c r="DJ22" s="105" t="e">
        <f t="shared" si="55"/>
        <v>#VALUE!</v>
      </c>
      <c r="DL22" s="39" t="str">
        <f>CONCATENATE('2. Protocols'!C21, '2. Protocols'!D21, '2. Protocols'!E21)</f>
        <v>+</v>
      </c>
      <c r="DM22" s="39" t="str">
        <f>CONCATENATE('2. Protocols'!C21, '2. Protocols'!D21, '2. Protocols'!E21, '2. Protocols'!F21, '2. Protocols'!G21,)</f>
        <v>++</v>
      </c>
      <c r="DO22" s="45">
        <f>IF(AND(OR(ISBLANK(DO$9),DO$9=0)=FALSE,OR(DO$9='2. Protocols'!$C21,DO$9='2. Protocols'!$E21,DO$9='2. Protocols'!$G21)),1,0)*'4. Formulations'!$I21</f>
        <v>0</v>
      </c>
      <c r="DP22" s="45">
        <f>IF(AND(OR(ISBLANK(DP$9),DP$9=0)=FALSE,OR(DP$9='2. Protocols'!$C21,DP$9='2. Protocols'!$E21,DP$9='2. Protocols'!$G21)),1,0)*'4. Formulations'!$I21</f>
        <v>0</v>
      </c>
      <c r="DQ22" s="45">
        <f>IF(AND(OR(ISBLANK(DQ$9),DQ$9=0)=FALSE,OR(DQ$9='2. Protocols'!$C21,DQ$9='2. Protocols'!$E21,DQ$9='2. Protocols'!$G21)),1,0)*'4. Formulations'!$I21</f>
        <v>0</v>
      </c>
      <c r="DR22" s="45">
        <f>IF(AND(OR(ISBLANK(DR$9),DR$9=0)=FALSE,OR(DR$9='2. Protocols'!$C21,DR$9='2. Protocols'!$E21,DR$9='2. Protocols'!$G21)),1,0)*'4. Formulations'!$I21</f>
        <v>0</v>
      </c>
      <c r="DS22" s="45">
        <f>IF(AND(OR(ISBLANK(DS$9),DS$9=0)=FALSE,OR(DS$9='2. Protocols'!$C21,DS$9='2. Protocols'!$E21,DS$9='2. Protocols'!$G21)),1,0)*'4. Formulations'!$I21</f>
        <v>0</v>
      </c>
      <c r="DT22" s="45">
        <f>IF(AND(OR(ISBLANK(DT$9),DT$9=0)=FALSE,OR(DT$9='2. Protocols'!$C21,DT$9='2. Protocols'!$E21,DT$9='2. Protocols'!$G21)),1,0)*'4. Formulations'!$I21</f>
        <v>0</v>
      </c>
      <c r="DU22" s="45">
        <f>IF(AND(OR(ISBLANK(DU$9),DU$9=0)=FALSE,OR(DU$9='2. Protocols'!$C21,DU$9='2. Protocols'!$E21,DU$9='2. Protocols'!$G21)),1,0)*'4. Formulations'!$I21</f>
        <v>0</v>
      </c>
      <c r="DV22" s="45">
        <f>IF(AND(OR(ISBLANK(DV$9),DV$9=0)=FALSE,OR(DV$9='2. Protocols'!$C21,DV$9='2. Protocols'!$E21,DV$9='2. Protocols'!$G21)),1,0)*'4. Formulations'!$I21</f>
        <v>0</v>
      </c>
      <c r="DW22" s="45">
        <f>IF(AND(OR(ISBLANK(DW$9),DW$9=0)=FALSE,OR(DW$9='2. Protocols'!$C21,DW$9='2. Protocols'!$E21,DW$9='2. Protocols'!$G21)),1,0)*'4. Formulations'!$I21</f>
        <v>0</v>
      </c>
      <c r="DX22" s="45">
        <f>IF(AND(OR(ISBLANK(DX$9),DX$9=0)=FALSE,OR(DX$9='2. Protocols'!$C21,DX$9='2. Protocols'!$E21,DX$9='2. Protocols'!$G21)),1,0)*'4. Formulations'!$I21</f>
        <v>0</v>
      </c>
      <c r="DY22" s="45">
        <f>IF(AND(OR(ISBLANK(DY$9),DY$9=0)=FALSE,OR(DY$9='2. Protocols'!$C21,DY$9='2. Protocols'!$E21,DY$9='2. Protocols'!$G21)),1,0)*'4. Formulations'!$I21</f>
        <v>0</v>
      </c>
      <c r="DZ22" s="45">
        <f>IF(AND(OR(ISBLANK(DZ$9),DZ$9=0)=FALSE,OR(DZ$9='2. Protocols'!$C21,DZ$9='2. Protocols'!$E21,DZ$9='2. Protocols'!$G21)),1,0)*'4. Formulations'!$I21</f>
        <v>0</v>
      </c>
      <c r="EA22" s="45">
        <f>IF(AND(OR(ISBLANK(EA$9),EA$9=0)=FALSE,OR(EA$9='2. Protocols'!$C21,EA$9='2. Protocols'!$E21,EA$9='2. Protocols'!$G21)),1,0)*'4. Formulations'!$I21</f>
        <v>0</v>
      </c>
      <c r="EB22" s="45">
        <f>IF(AND(OR(ISBLANK(EB$9),EB$9=0)=FALSE,OR(EB$9='2. Protocols'!$C21,EB$9='2. Protocols'!$E21,EB$9='2. Protocols'!$G21)),1,0)*'4. Formulations'!$I21</f>
        <v>0</v>
      </c>
      <c r="EC22" s="45">
        <f>IF(AND(OR(ISBLANK(EC$9),EC$9=0)=FALSE,OR(EC$9='2. Protocols'!$C21,EC$9='2. Protocols'!$E21,EC$9='2. Protocols'!$G21)),1,0)*'4. Formulations'!$I21</f>
        <v>0</v>
      </c>
      <c r="EE22" s="45">
        <f>IF(AND(OR(ISBLANK(EE$9),EE$9=0)=FALSE,EE$9=$DL22),1,0)*'4. Formulations'!$J21</f>
        <v>0</v>
      </c>
      <c r="EF22" s="45">
        <f>IF(AND(OR(ISBLANK(EF$9),EF$9=0)=FALSE,EF$9=$DL22),1,0)*'4. Formulations'!$J21</f>
        <v>0</v>
      </c>
      <c r="EG22" s="45">
        <f>IF(AND(OR(ISBLANK(EG$9),EG$9=0)=FALSE,EG$9=$DL22),1,0)*'4. Formulations'!$J21</f>
        <v>0</v>
      </c>
      <c r="EH22" s="45">
        <f>IF(AND(OR(ISBLANK(EH$9),EH$9=0)=FALSE,EH$9=$DL22),1,0)*'4. Formulations'!$J21</f>
        <v>0</v>
      </c>
      <c r="EI22" s="45">
        <f>IF(AND(OR(ISBLANK(EI$9),EI$9=0)=FALSE,EI$9=$DL22),1,0)*'4. Formulations'!$J21</f>
        <v>0</v>
      </c>
      <c r="EJ22" s="45">
        <f>IF(AND(OR(ISBLANK(EJ$9),EJ$9=0)=FALSE,EJ$9=$DL22),1,0)*'4. Formulations'!$J21</f>
        <v>0</v>
      </c>
      <c r="EK22" s="45">
        <f>IF(AND(OR(ISBLANK(EK$9),EK$9=0)=FALSE,EK$9=$DL22),1,0)*'4. Formulations'!$J21</f>
        <v>0</v>
      </c>
      <c r="EL22" s="45">
        <f>IF(AND(OR(ISBLANK(EL$9),EL$9=0)=FALSE,EL$9=$DL22),1,0)*'4. Formulations'!$J21</f>
        <v>0</v>
      </c>
      <c r="EM22" s="45">
        <f>IF(AND(OR(ISBLANK(EM$9),EM$9=0)=FALSE,EM$9=$DL22),1,0)*'4. Formulations'!$J21</f>
        <v>0</v>
      </c>
      <c r="EN22" s="45">
        <f>IF(AND(OR(ISBLANK(EN$9),EN$9=0)=FALSE,EN$9=$DL22),1,0)*'4. Formulations'!$J21</f>
        <v>0</v>
      </c>
      <c r="EO22" s="45">
        <f>IF(AND(OR(ISBLANK(EO$9),EO$9=0)=FALSE,EO$9=$DL22),1,0)*'4. Formulations'!$J21</f>
        <v>0</v>
      </c>
      <c r="EP22" s="45">
        <f>IF(AND(OR(ISBLANK(EP$9),EP$9=0)=FALSE,EP$9=$DL22),1,0)*'4. Formulations'!$J21</f>
        <v>0</v>
      </c>
      <c r="EQ22" s="45">
        <f>IF(AND(OR(ISBLANK(EQ$9),EQ$9=0)=FALSE,EQ$9=$DL22),1,0)*'4. Formulations'!$J21</f>
        <v>0</v>
      </c>
      <c r="ER22" s="45">
        <f>IF(AND(OR(ISBLANK(ER$9),ER$9=0)=FALSE,ER$9=$DL22),1,0)*'4. Formulations'!$J21</f>
        <v>0</v>
      </c>
      <c r="ES22" s="45">
        <f>IF(AND(OR(ISBLANK(ES$9),ES$9=0)=FALSE,ES$9=$DL22),1,0)*'4. Formulations'!$J21</f>
        <v>0</v>
      </c>
      <c r="EU22" s="45">
        <f>IF(AND(OR(ISBLANK(EU$9),EU$9=0)=FALSE,SUM($EE22:$ES22)&gt;0,EU$9='2. Protocols'!$G21),1,0)*'4. Formulations'!$J21</f>
        <v>0</v>
      </c>
      <c r="EV22" s="45">
        <f>IF(AND(OR(ISBLANK(EV$9),EV$9=0)=FALSE,SUM($EE22:$ES22)&gt;0,EV$9='2. Protocols'!$G21),1,0)*'4. Formulations'!$J21</f>
        <v>0</v>
      </c>
      <c r="EW22" s="45">
        <f>IF(AND(OR(ISBLANK(EW$9),EW$9=0)=FALSE,SUM($EE22:$ES22)&gt;0,EW$9='2. Protocols'!$G21),1,0)*'4. Formulations'!$J21</f>
        <v>0</v>
      </c>
      <c r="EX22" s="45">
        <f>IF(AND(OR(ISBLANK(EX$9),EX$9=0)=FALSE,SUM($EE22:$ES22)&gt;0,EX$9='2. Protocols'!$G21),1,0)*'4. Formulations'!$J21</f>
        <v>0</v>
      </c>
      <c r="EY22" s="45">
        <f>IF(AND(OR(ISBLANK(EY$9),EY$9=0)=FALSE,SUM($EE22:$ES22)&gt;0,EY$9='2. Protocols'!$G21),1,0)*'4. Formulations'!$J21</f>
        <v>0</v>
      </c>
      <c r="EZ22" s="45">
        <f>IF(AND(OR(ISBLANK(EZ$9),EZ$9=0)=FALSE,SUM($EE22:$ES22)&gt;0,EZ$9='2. Protocols'!$G21),1,0)*'4. Formulations'!$J21</f>
        <v>0</v>
      </c>
      <c r="FA22" s="45">
        <f>IF(AND(OR(ISBLANK(FA$9),FA$9=0)=FALSE,SUM($EE22:$ES22)&gt;0,FA$9='2. Protocols'!$G21),1,0)*'4. Formulations'!$J21</f>
        <v>0</v>
      </c>
      <c r="FB22" s="45">
        <f>IF(AND(OR(ISBLANK(FB$9),FB$9=0)=FALSE,SUM($EE22:$ES22)&gt;0,FB$9='2. Protocols'!$G21),1,0)*'4. Formulations'!$J21</f>
        <v>0</v>
      </c>
      <c r="FC22" s="45">
        <f>IF(AND(OR(ISBLANK(FC$9),FC$9=0)=FALSE,SUM($EE22:$ES22)&gt;0,FC$9='2. Protocols'!$G21),1,0)*'4. Formulations'!$J21</f>
        <v>0</v>
      </c>
      <c r="FD22" s="45">
        <f>IF(AND(OR(ISBLANK(FD$9),FD$9=0)=FALSE,SUM($EE22:$ES22)&gt;0,FD$9='2. Protocols'!$G21),1,0)*'4. Formulations'!$J21</f>
        <v>0</v>
      </c>
      <c r="FE22" s="45">
        <f>IF(AND(OR(ISBLANK(FE$9),FE$9=0)=FALSE,SUM($EE22:$ES22)&gt;0,FE$9='2. Protocols'!$G21),1,0)*'4. Formulations'!$J21</f>
        <v>0</v>
      </c>
      <c r="FF22" s="45">
        <f>IF(AND(OR(ISBLANK(FF$9),FF$9=0)=FALSE,SUM($EE22:$ES22)&gt;0,FF$9='2. Protocols'!$G21),1,0)*'4. Formulations'!$J21</f>
        <v>0</v>
      </c>
      <c r="FG22" s="45">
        <f>IF(AND(OR(ISBLANK(FG$9),FG$9=0)=FALSE,SUM($EE22:$ES22)&gt;0,FG$9='2. Protocols'!$G21),1,0)*'4. Formulations'!$J21</f>
        <v>0</v>
      </c>
      <c r="FH22" s="45">
        <f>IF(AND(OR(ISBLANK(FH$9),FH$9=0)=FALSE,SUM($EE22:$ES22)&gt;0,FH$9='2. Protocols'!$G21),1,0)*'4. Formulations'!$J21</f>
        <v>0</v>
      </c>
      <c r="FI22" s="45">
        <f>IF(AND(OR(ISBLANK(FI$9),FI$9=0)=FALSE,SUM($EE22:$ES22)&gt;0,FI$9='2. Protocols'!$G21),1,0)*'4. Formulations'!$J21</f>
        <v>0</v>
      </c>
      <c r="FK22" s="45">
        <f>IF(AND(OR(ISBLANK(EU$9),EU$9=0)=FALSE,FK$9=$DM22),1,0)*'4. Formulations'!$K21</f>
        <v>0</v>
      </c>
      <c r="FL22" s="45">
        <f>IF(AND(OR(ISBLANK(EV$9),EV$9=0)=FALSE,FL$9=$DM22),1,0)*'4. Formulations'!$K21</f>
        <v>0</v>
      </c>
      <c r="FM22" s="45">
        <f>IF(AND(OR(ISBLANK(EW$9),EW$9=0)=FALSE,FM$9=$DM22),1,0)*'4. Formulations'!$K21</f>
        <v>0</v>
      </c>
      <c r="FN22" s="45">
        <f>IF(AND(OR(ISBLANK(EX$9),EX$9=0)=FALSE,FN$9=$DM22),1,0)*'4. Formulations'!$K21</f>
        <v>0</v>
      </c>
      <c r="FO22" s="45">
        <f>IF(AND(OR(ISBLANK(EY$9),EY$9=0)=FALSE,FO$9=$DM22),1,0)*'4. Formulations'!$K21</f>
        <v>0</v>
      </c>
      <c r="FP22" s="45">
        <f>IF(AND(OR(ISBLANK(EZ$9),EZ$9=0)=FALSE,FP$9=$DM22),1,0)*'4. Formulations'!$K21</f>
        <v>0</v>
      </c>
      <c r="FQ22" s="45">
        <f>IF(AND(OR(ISBLANK(FA$9),FA$9=0)=FALSE,FQ$9=$DM22),1,0)*'4. Formulations'!$K21</f>
        <v>0</v>
      </c>
      <c r="FR22" s="45">
        <f>IF(AND(OR(ISBLANK(FB$9),FB$9=0)=FALSE,FR$9=$DM22),1,0)*'4. Formulations'!$K21</f>
        <v>0</v>
      </c>
      <c r="FS22" s="45">
        <f>IF(AND(OR(ISBLANK(FC$9),FC$9=0)=FALSE,FS$9=$DM22),1,0)*'4. Formulations'!$K21</f>
        <v>0</v>
      </c>
      <c r="FT22" s="45">
        <f>IF(AND(OR(ISBLANK(FD$9),FD$9=0)=FALSE,FT$9=$DM22),1,0)*'4. Formulations'!$K21</f>
        <v>0</v>
      </c>
      <c r="FU22" s="45">
        <f>IF(AND(OR(ISBLANK(FE$9),FE$9=0)=FALSE,FU$9=$DM22),1,0)*'4. Formulations'!$K21</f>
        <v>0</v>
      </c>
      <c r="FV22" s="45">
        <f>IF(AND(OR(ISBLANK(FF$9),FF$9=0)=FALSE,FV$9=$DM22),1,0)*'4. Formulations'!$K21</f>
        <v>0</v>
      </c>
      <c r="FW22" s="45">
        <f>IF(AND(OR(ISBLANK(FG$9),FG$9=0)=FALSE,FW$9=$DM22),1,0)*'4. Formulations'!$K21</f>
        <v>0</v>
      </c>
      <c r="FX22" s="45">
        <f>IF(AND(OR(ISBLANK(FH$9),FH$9=0)=FALSE,FX$9=$DM22),1,0)*'4. Formulations'!$K21</f>
        <v>0</v>
      </c>
      <c r="FY22" s="45">
        <f>IF(AND(OR(ISBLANK(FI$9),FI$9=0)=FALSE,FY$9=$DM22),1,0)*'4. Formulations'!$K21</f>
        <v>0</v>
      </c>
      <c r="GA22" s="45">
        <f>IF(AND(OR(ISBLANK(GA$9),GA$9=0)=FALSE,OR(GA$9='2. Protocols'!$C21,GA$9='2. Protocols'!$E21,GA$9='2. Protocols'!$G21)),1,0)*'4. Formulations'!$L21</f>
        <v>0</v>
      </c>
      <c r="GB22" s="45">
        <f>IF(AND(OR(ISBLANK(GB$9),GB$9=0)=FALSE,OR(GB$9='2. Protocols'!$C21,GB$9='2. Protocols'!$E21,GB$9='2. Protocols'!$G21)),1,0)*'4. Formulations'!$L21</f>
        <v>0</v>
      </c>
      <c r="GC22" s="45">
        <f>IF(AND(OR(ISBLANK(GC$9),GC$9=0)=FALSE,OR(GC$9='2. Protocols'!$C21,GC$9='2. Protocols'!$E21,GC$9='2. Protocols'!$G21)),1,0)*'4. Formulations'!$L21</f>
        <v>0</v>
      </c>
      <c r="GD22" s="45">
        <f>IF(AND(OR(ISBLANK(GD$9),GD$9=0)=FALSE,OR(GD$9='2. Protocols'!$C21,GD$9='2. Protocols'!$E21,GD$9='2. Protocols'!$G21)),1,0)*'4. Formulations'!$L21</f>
        <v>0</v>
      </c>
      <c r="GE22" s="45">
        <f>IF(AND(OR(ISBLANK(GE$9),GE$9=0)=FALSE,OR(GE$9='2. Protocols'!$C21,GE$9='2. Protocols'!$E21,GE$9='2. Protocols'!$G21)),1,0)*'4. Formulations'!$L21</f>
        <v>0</v>
      </c>
      <c r="GF22" s="45">
        <f>IF(AND(OR(ISBLANK(GF$9),GF$9=0)=FALSE,OR(GF$9='2. Protocols'!$C21,GF$9='2. Protocols'!$E21,GF$9='2. Protocols'!$G21)),1,0)*'4. Formulations'!$L21</f>
        <v>0</v>
      </c>
      <c r="GG22" s="45">
        <f>IF(AND(OR(ISBLANK(GG$9),GG$9=0)=FALSE,OR(GG$9='2. Protocols'!$C21,GG$9='2. Protocols'!$E21,GG$9='2. Protocols'!$G21)),1,0)*'4. Formulations'!$L21</f>
        <v>0</v>
      </c>
      <c r="GH22" s="45">
        <f>IF(AND(OR(ISBLANK(GH$9),GH$9=0)=FALSE,OR(GH$9='2. Protocols'!$C21,GH$9='2. Protocols'!$E21,GH$9='2. Protocols'!$G21)),1,0)*'4. Formulations'!$L21</f>
        <v>0</v>
      </c>
      <c r="GI22" s="45">
        <f>IF(AND(OR(ISBLANK(GI$9),GI$9=0)=FALSE,OR(GI$9='2. Protocols'!$C21,GI$9='2. Protocols'!$E21,GI$9='2. Protocols'!$G21)),1,0)*'4. Formulations'!$L21</f>
        <v>0</v>
      </c>
      <c r="GJ22" s="45">
        <f>IF(AND(OR(ISBLANK(GJ$9),GJ$9=0)=FALSE,OR(GJ$9='2. Protocols'!$C21,GJ$9='2. Protocols'!$E21,GJ$9='2. Protocols'!$G21)),1,0)*'4. Formulations'!$L21</f>
        <v>0</v>
      </c>
      <c r="GK22" s="45">
        <f>IF(AND(OR(ISBLANK(GK$9),GK$9=0)=FALSE,OR(GK$9='2. Protocols'!$C21,GK$9='2. Protocols'!$E21,GK$9='2. Protocols'!$G21)),1,0)*'4. Formulations'!$L21</f>
        <v>0</v>
      </c>
      <c r="GL22" s="45">
        <f>IF(AND(OR(ISBLANK(GL$9),GL$9=0)=FALSE,OR(GL$9='2. Protocols'!$C21,GL$9='2. Protocols'!$E21,GL$9='2. Protocols'!$G21)),1,0)*'4. Formulations'!$L21</f>
        <v>0</v>
      </c>
      <c r="GM22" s="45">
        <f>IF(AND(OR(ISBLANK(GM$9),GM$9=0)=FALSE,OR(GM$9='2. Protocols'!$C21,GM$9='2. Protocols'!$E21,GM$9='2. Protocols'!$G21)),1,0)*'4. Formulations'!$L21</f>
        <v>0</v>
      </c>
      <c r="GN22" s="45">
        <f>IF(AND(OR(ISBLANK(GN$9),GN$9=0)=FALSE,OR(GN$9='2. Protocols'!$C21,GN$9='2. Protocols'!$E21,GN$9='2. Protocols'!$G21)),1,0)*'4. Formulations'!$L21</f>
        <v>0</v>
      </c>
      <c r="GO22" s="45">
        <f>IF(AND(OR(ISBLANK(GO$9),GO$9=0)=FALSE,OR(GO$9='2. Protocols'!$C21,GO$9='2. Protocols'!$E21,GO$9='2. Protocols'!$G21)),1,0)*'4. Formulations'!$L21</f>
        <v>0</v>
      </c>
      <c r="GQ22" s="45">
        <f>IF(AND(OR(ISBLANK(GQ$9),GQ$9=0)=FALSE,GQ$9=$DL22),1,0)*'4. Formulations'!$M21</f>
        <v>0</v>
      </c>
      <c r="GR22" s="45">
        <f>IF(AND(OR(ISBLANK(GR$9),GR$9=0)=FALSE,GR$9=$DL22),1,0)*'4. Formulations'!$M21</f>
        <v>0</v>
      </c>
      <c r="GS22" s="45">
        <f>IF(AND(OR(ISBLANK(GS$9),GS$9=0)=FALSE,GS$9=$DL22),1,0)*'4. Formulations'!$M21</f>
        <v>0</v>
      </c>
      <c r="GT22" s="45">
        <f>IF(AND(OR(ISBLANK(GT$9),GT$9=0)=FALSE,GT$9=$DL22),1,0)*'4. Formulations'!$M21</f>
        <v>0</v>
      </c>
      <c r="GU22" s="45">
        <f>IF(AND(OR(ISBLANK(GU$9),GU$9=0)=FALSE,GU$9=$DL22),1,0)*'4. Formulations'!$M21</f>
        <v>0</v>
      </c>
      <c r="GV22" s="45">
        <f>IF(AND(OR(ISBLANK(GV$9),GV$9=0)=FALSE,GV$9=$DL22),1,0)*'4. Formulations'!$M21</f>
        <v>0</v>
      </c>
      <c r="GW22" s="45">
        <f>IF(AND(OR(ISBLANK(GW$9),GW$9=0)=FALSE,GW$9=$DL22),1,0)*'4. Formulations'!$M21</f>
        <v>0</v>
      </c>
      <c r="GX22" s="45">
        <f>IF(AND(OR(ISBLANK(GX$9),GX$9=0)=FALSE,GX$9=$DL22),1,0)*'4. Formulations'!$M21</f>
        <v>0</v>
      </c>
      <c r="GY22" s="45">
        <f>IF(AND(OR(ISBLANK(GY$9),GY$9=0)=FALSE,GY$9=$DL22),1,0)*'4. Formulations'!$M21</f>
        <v>0</v>
      </c>
      <c r="GZ22" s="45">
        <f>IF(AND(OR(ISBLANK(GZ$9),GZ$9=0)=FALSE,GZ$9=$DL22),1,0)*'4. Formulations'!$M21</f>
        <v>0</v>
      </c>
      <c r="HA22" s="45">
        <f>IF(AND(OR(ISBLANK(HA$9),HA$9=0)=FALSE,HA$9=$DL22),1,0)*'4. Formulations'!$M21</f>
        <v>0</v>
      </c>
      <c r="HB22" s="45">
        <f>IF(AND(OR(ISBLANK(HB$9),HB$9=0)=FALSE,HB$9=$DL22),1,0)*'4. Formulations'!$M21</f>
        <v>0</v>
      </c>
      <c r="HC22" s="45">
        <f>IF(AND(OR(ISBLANK(HC$9),HC$9=0)=FALSE,HC$9=$DL22),1,0)*'4. Formulations'!$M21</f>
        <v>0</v>
      </c>
      <c r="HD22" s="45">
        <f>IF(AND(OR(ISBLANK(HD$9),HD$9=0)=FALSE,HD$9=$DL22),1,0)*'4. Formulations'!$M21</f>
        <v>0</v>
      </c>
      <c r="HE22" s="45">
        <f>IF(AND(OR(ISBLANK(HE$9),HE$9=0)=FALSE,HE$9=$DL22),1,0)*'4. Formulations'!$M21</f>
        <v>0</v>
      </c>
      <c r="HG22" s="45">
        <f>IF(AND(OR(ISBLANK(HG$9),HG$9=0)=FALSE,SUM($GQ22:$HE22)&gt;0,HG$9='2. Protocols'!$G21),1,0)*'4. Formulations'!$M21</f>
        <v>0</v>
      </c>
      <c r="HH22" s="45">
        <f>IF(AND(OR(ISBLANK(HH$9),HH$9=0)=FALSE,SUM($GQ22:$HE22)&gt;0,HH$9='2. Protocols'!$G21),1,0)*'4. Formulations'!$M21</f>
        <v>0</v>
      </c>
      <c r="HI22" s="45">
        <f>IF(AND(OR(ISBLANK(HI$9),HI$9=0)=FALSE,SUM($GQ22:$HE22)&gt;0,HI$9='2. Protocols'!$G21),1,0)*'4. Formulations'!$M21</f>
        <v>0</v>
      </c>
      <c r="HJ22" s="45">
        <f>IF(AND(OR(ISBLANK(HJ$9),HJ$9=0)=FALSE,SUM($GQ22:$HE22)&gt;0,HJ$9='2. Protocols'!$G21),1,0)*'4. Formulations'!$M21</f>
        <v>0</v>
      </c>
      <c r="HK22" s="45">
        <f>IF(AND(OR(ISBLANK(HK$9),HK$9=0)=FALSE,SUM($GQ22:$HE22)&gt;0,HK$9='2. Protocols'!$G21),1,0)*'4. Formulations'!$M21</f>
        <v>0</v>
      </c>
      <c r="HL22" s="45">
        <f>IF(AND(OR(ISBLANK(HL$9),HL$9=0)=FALSE,SUM($GQ22:$HE22)&gt;0,HL$9='2. Protocols'!$G21),1,0)*'4. Formulations'!$M21</f>
        <v>0</v>
      </c>
      <c r="HM22" s="45">
        <f>IF(AND(OR(ISBLANK(HM$9),HM$9=0)=FALSE,SUM($GQ22:$HE22)&gt;0,HM$9='2. Protocols'!$G21),1,0)*'4. Formulations'!$M21</f>
        <v>0</v>
      </c>
      <c r="HN22" s="45">
        <f>IF(AND(OR(ISBLANK(HN$9),HN$9=0)=FALSE,SUM($GQ22:$HE22)&gt;0,HN$9='2. Protocols'!$G21),1,0)*'4. Formulations'!$M21</f>
        <v>0</v>
      </c>
      <c r="HO22" s="45">
        <f>IF(AND(OR(ISBLANK(HO$9),HO$9=0)=FALSE,SUM($GQ22:$HE22)&gt;0,HO$9='2. Protocols'!$G21),1,0)*'4. Formulations'!$M21</f>
        <v>0</v>
      </c>
      <c r="HP22" s="45">
        <f>IF(AND(OR(ISBLANK(HP$9),HP$9=0)=FALSE,SUM($GQ22:$HE22)&gt;0,HP$9='2. Protocols'!$G21),1,0)*'4. Formulations'!$M21</f>
        <v>0</v>
      </c>
      <c r="HQ22" s="45">
        <f>IF(AND(OR(ISBLANK(HQ$9),HQ$9=0)=FALSE,SUM($GQ22:$HE22)&gt;0,HQ$9='2. Protocols'!$G21),1,0)*'4. Formulations'!$M21</f>
        <v>0</v>
      </c>
      <c r="HR22" s="45">
        <f>IF(AND(OR(ISBLANK(HR$9),HR$9=0)=FALSE,SUM($GQ22:$HE22)&gt;0,HR$9='2. Protocols'!$G21),1,0)*'4. Formulations'!$M21</f>
        <v>0</v>
      </c>
      <c r="HS22" s="45">
        <f>IF(AND(OR(ISBLANK(HS$9),HS$9=0)=FALSE,SUM($GQ22:$HE22)&gt;0,HS$9='2. Protocols'!$G21),1,0)*'4. Formulations'!$M21</f>
        <v>0</v>
      </c>
      <c r="HT22" s="45">
        <f>IF(AND(OR(ISBLANK(HT$9),HT$9=0)=FALSE,SUM($GQ22:$HE22)&gt;0,HT$9='2. Protocols'!$G21),1,0)*'4. Formulations'!$M21</f>
        <v>0</v>
      </c>
      <c r="HU22" s="45">
        <f>IF(AND(OR(ISBLANK(HU$9),HU$9=0)=FALSE,SUM($GQ22:$HE22)&gt;0,HU$9='2. Protocols'!$G21),1,0)*'4. Formulations'!$M21</f>
        <v>0</v>
      </c>
      <c r="HW22" s="45">
        <f>IF(AND(OR(ISBLANK(HW$9),HW$9=0)=FALSE,HW$9=$DM22),1,0)*'4. Formulations'!$N21</f>
        <v>0</v>
      </c>
      <c r="HX22" s="45">
        <f>IF(AND(OR(ISBLANK(HX$9),HX$9=0)=FALSE,HX$9=$DM22),1,0)*'4. Formulations'!$N21</f>
        <v>0</v>
      </c>
      <c r="HY22" s="45">
        <f>IF(AND(OR(ISBLANK(HY$9),HY$9=0)=FALSE,HY$9=$DM22),1,0)*'4. Formulations'!$N21</f>
        <v>0</v>
      </c>
      <c r="HZ22" s="45">
        <f>IF(AND(OR(ISBLANK(HZ$9),HZ$9=0)=FALSE,HZ$9=$DM22),1,0)*'4. Formulations'!$N21</f>
        <v>0</v>
      </c>
      <c r="IA22" s="45">
        <f>IF(AND(OR(ISBLANK(IA$9),IA$9=0)=FALSE,IA$9=$DM22),1,0)*'4. Formulations'!$N21</f>
        <v>0</v>
      </c>
      <c r="IB22" s="45">
        <f>IF(AND(OR(ISBLANK(IB$9),IB$9=0)=FALSE,IB$9=$DM22),1,0)*'4. Formulations'!$N21</f>
        <v>0</v>
      </c>
      <c r="IC22" s="45">
        <f>IF(AND(OR(ISBLANK(IC$9),IC$9=0)=FALSE,IC$9=$DM22),1,0)*'4. Formulations'!$N21</f>
        <v>0</v>
      </c>
      <c r="ID22" s="45">
        <f>IF(AND(OR(ISBLANK(ID$9),ID$9=0)=FALSE,ID$9=$DM22),1,0)*'4. Formulations'!$N21</f>
        <v>0</v>
      </c>
      <c r="IE22" s="45">
        <f>IF(AND(OR(ISBLANK(IE$9),IE$9=0)=FALSE,IE$9=$DM22),1,0)*'4. Formulations'!$N21</f>
        <v>0</v>
      </c>
      <c r="IF22" s="45">
        <f>IF(AND(OR(ISBLANK(IF$9),IF$9=0)=FALSE,IF$9=$DM22),1,0)*'4. Formulations'!$N21</f>
        <v>0</v>
      </c>
      <c r="IG22" s="45">
        <f>IF(AND(OR(ISBLANK(IG$9),IG$9=0)=FALSE,IG$9=$DM22),1,0)*'4. Formulations'!$N21</f>
        <v>0</v>
      </c>
      <c r="IH22" s="45">
        <f>IF(AND(OR(ISBLANK(IH$9),IH$9=0)=FALSE,IH$9=$DM22),1,0)*'4. Formulations'!$N21</f>
        <v>0</v>
      </c>
      <c r="II22" s="45">
        <f>IF(AND(OR(ISBLANK(II$9),II$9=0)=FALSE,II$9=$DM22),1,0)*'4. Formulations'!$N21</f>
        <v>0</v>
      </c>
      <c r="IJ22" s="45">
        <f>IF(AND(OR(ISBLANK(IJ$9),IJ$9=0)=FALSE,IJ$9=$DM22),1,0)*'4. Formulations'!$N21</f>
        <v>0</v>
      </c>
      <c r="IK22" s="45">
        <f>IF(AND(OR(ISBLANK(IK$9),IK$9=0)=FALSE,IK$9=$DM22),1,0)*'4. Formulations'!$N21</f>
        <v>0</v>
      </c>
      <c r="IM22" s="45">
        <f>IF(AND(OR(ISBLANK(IM$9),IM$9=0)=FALSE,OR(IM$9='2. Protocols'!$C21,IM$9='2. Protocols'!$E21,IM$9='2. Protocols'!$G21)),1,0)*'4. Formulations'!$O21</f>
        <v>0</v>
      </c>
      <c r="IN22" s="45">
        <f>IF(AND(OR(ISBLANK(IN$9),IN$9=0)=FALSE,OR(IN$9='2. Protocols'!$C21,IN$9='2. Protocols'!$E21,IN$9='2. Protocols'!$G21)),1,0)*'4. Formulations'!$O21</f>
        <v>0</v>
      </c>
      <c r="IO22" s="45">
        <f>IF(AND(OR(ISBLANK(IO$9),IO$9=0)=FALSE,OR(IO$9='2. Protocols'!$C21,IO$9='2. Protocols'!$E21,IO$9='2. Protocols'!$G21)),1,0)*'4. Formulations'!$O21</f>
        <v>0</v>
      </c>
      <c r="IP22" s="45">
        <f>IF(AND(OR(ISBLANK(IP$9),IP$9=0)=FALSE,OR(IP$9='2. Protocols'!$C21,IP$9='2. Protocols'!$E21,IP$9='2. Protocols'!$G21)),1,0)*'4. Formulations'!$O21</f>
        <v>0</v>
      </c>
      <c r="IQ22" s="45">
        <f>IF(AND(OR(ISBLANK(IQ$9),IQ$9=0)=FALSE,OR(IQ$9='2. Protocols'!$C21,IQ$9='2. Protocols'!$E21,IQ$9='2. Protocols'!$G21)),1,0)*'4. Formulations'!$O21</f>
        <v>0</v>
      </c>
      <c r="IR22" s="45">
        <f>IF(AND(OR(ISBLANK(IR$9),IR$9=0)=FALSE,OR(IR$9='2. Protocols'!$C21,IR$9='2. Protocols'!$E21,IR$9='2. Protocols'!$G21)),1,0)*'4. Formulations'!$O21</f>
        <v>0</v>
      </c>
      <c r="IS22" s="45">
        <f>IF(AND(OR(ISBLANK(IS$9),IS$9=0)=FALSE,OR(IS$9='2. Protocols'!$C21,IS$9='2. Protocols'!$E21,IS$9='2. Protocols'!$G21)),1,0)*'4. Formulations'!$O21</f>
        <v>0</v>
      </c>
      <c r="IT22" s="45">
        <f>IF(AND(OR(ISBLANK(IT$9),IT$9=0)=FALSE,OR(IT$9='2. Protocols'!$C21,IT$9='2. Protocols'!$E21,IT$9='2. Protocols'!$G21)),1,0)*'4. Formulations'!$O21</f>
        <v>0</v>
      </c>
      <c r="IU22" s="45">
        <f>IF(AND(OR(ISBLANK(IU$9),IU$9=0)=FALSE,OR(IU$9='2. Protocols'!$C21,IU$9='2. Protocols'!$E21,IU$9='2. Protocols'!$G21)),1,0)*'4. Formulations'!$O21</f>
        <v>0</v>
      </c>
      <c r="IV22" s="45">
        <f>IF(AND(OR(ISBLANK(IV$9),IV$9=0)=FALSE,OR(IV$9='2. Protocols'!$C21,IV$9='2. Protocols'!$E21,IV$9='2. Protocols'!$G21)),1,0)*'4. Formulations'!$O21</f>
        <v>0</v>
      </c>
      <c r="IW22" s="45">
        <f>IF(AND(OR(ISBLANK(IW$9),IW$9=0)=FALSE,OR(IW$9='2. Protocols'!$C21,IW$9='2. Protocols'!$E21,IW$9='2. Protocols'!$G21)),1,0)*'4. Formulations'!$O21</f>
        <v>0</v>
      </c>
      <c r="IX22" s="45">
        <f>IF(AND(OR(ISBLANK(IX$9),IX$9=0)=FALSE,OR(IX$9='2. Protocols'!$C21,IX$9='2. Protocols'!$E21,IX$9='2. Protocols'!$G21)),1,0)*'4. Formulations'!$O21</f>
        <v>0</v>
      </c>
      <c r="IY22" s="45">
        <f>IF(AND(OR(ISBLANK(IY$9),IY$9=0)=FALSE,OR(IY$9='2. Protocols'!$C21,IY$9='2. Protocols'!$E21,IY$9='2. Protocols'!$G21)),1,0)*'4. Formulations'!$O21</f>
        <v>0</v>
      </c>
      <c r="IZ22" s="45">
        <f>IF(AND(OR(ISBLANK(IZ$9),IZ$9=0)=FALSE,OR(IZ$9='2. Protocols'!$C21,IZ$9='2. Protocols'!$E21,IZ$9='2. Protocols'!$G21)),1,0)*'4. Formulations'!$O21</f>
        <v>0</v>
      </c>
      <c r="JA22" s="45">
        <f>IF(AND(OR(ISBLANK(JA$9),JA$9=0)=FALSE,OR(JA$9='2. Protocols'!$C21,JA$9='2. Protocols'!$E21,JA$9='2. Protocols'!$G21)),1,0)*'4. Formulations'!$O21</f>
        <v>0</v>
      </c>
      <c r="JC22" s="45">
        <f>IF(AND(OR(ISBLANK(JC$9),JC$9=0)=FALSE,JC$9=$DL22),1,0)*'4. Formulations'!$P21</f>
        <v>0</v>
      </c>
      <c r="JD22" s="45">
        <f>IF(AND(OR(ISBLANK(JD$9),JD$9=0)=FALSE,JD$9=$DL22),1,0)*'4. Formulations'!$P21</f>
        <v>0</v>
      </c>
      <c r="JE22" s="45">
        <f>IF(AND(OR(ISBLANK(JE$9),JE$9=0)=FALSE,JE$9=$DL22),1,0)*'4. Formulations'!$P21</f>
        <v>0</v>
      </c>
      <c r="JF22" s="45">
        <f>IF(AND(OR(ISBLANK(JF$9),JF$9=0)=FALSE,JF$9=$DL22),1,0)*'4. Formulations'!$P21</f>
        <v>0</v>
      </c>
      <c r="JG22" s="45">
        <f>IF(AND(OR(ISBLANK(JG$9),JG$9=0)=FALSE,JG$9=$DL22),1,0)*'4. Formulations'!$P21</f>
        <v>0</v>
      </c>
      <c r="JH22" s="45">
        <f>IF(AND(OR(ISBLANK(JH$9),JH$9=0)=FALSE,JH$9=$DL22),1,0)*'4. Formulations'!$P21</f>
        <v>0</v>
      </c>
      <c r="JI22" s="45">
        <f>IF(AND(OR(ISBLANK(JI$9),JI$9=0)=FALSE,JI$9=$DL22),1,0)*'4. Formulations'!$P21</f>
        <v>0</v>
      </c>
      <c r="JJ22" s="45">
        <f>IF(AND(OR(ISBLANK(JJ$9),JJ$9=0)=FALSE,JJ$9=$DL22),1,0)*'4. Formulations'!$P21</f>
        <v>0</v>
      </c>
      <c r="JK22" s="45">
        <f>IF(AND(OR(ISBLANK(JK$9),JK$9=0)=FALSE,JK$9=$DL22),1,0)*'4. Formulations'!$P21</f>
        <v>0</v>
      </c>
      <c r="JL22" s="45">
        <f>IF(AND(OR(ISBLANK(JL$9),JL$9=0)=FALSE,JL$9=$DL22),1,0)*'4. Formulations'!$P21</f>
        <v>0</v>
      </c>
      <c r="JM22" s="45">
        <f>IF(AND(OR(ISBLANK(JM$9),JM$9=0)=FALSE,JM$9=$DL22),1,0)*'4. Formulations'!$P21</f>
        <v>0</v>
      </c>
      <c r="JN22" s="45">
        <f>IF(AND(OR(ISBLANK(JN$9),JN$9=0)=FALSE,JN$9=$DL22),1,0)*'4. Formulations'!$P21</f>
        <v>0</v>
      </c>
      <c r="JO22" s="45">
        <f>IF(AND(OR(ISBLANK(JO$9),JO$9=0)=FALSE,JO$9=$DL22),1,0)*'4. Formulations'!$P21</f>
        <v>0</v>
      </c>
      <c r="JP22" s="45">
        <f>IF(AND(OR(ISBLANK(JP$9),JP$9=0)=FALSE,JP$9=$DL22),1,0)*'4. Formulations'!$P21</f>
        <v>0</v>
      </c>
      <c r="JQ22" s="45">
        <f>IF(AND(OR(ISBLANK(JQ$9),JQ$9=0)=FALSE,JQ$9=$DL22),1,0)*'4. Formulations'!$P21</f>
        <v>0</v>
      </c>
      <c r="JS22" s="45">
        <f>IF(AND(OR(ISBLANK(JS$9),JS$9=0)=FALSE,SUM($JC22:$JQ22)&gt;0,JS$9='2. Protocols'!$G21),1,0)*'4. Formulations'!$P21</f>
        <v>0</v>
      </c>
      <c r="JT22" s="45">
        <f>IF(AND(OR(ISBLANK(JT$9),JT$9=0)=FALSE,SUM($JC22:$JQ22)&gt;0,JT$9='2. Protocols'!$G21),1,0)*'4. Formulations'!$P21</f>
        <v>0</v>
      </c>
      <c r="JU22" s="45">
        <f>IF(AND(OR(ISBLANK(JU$9),JU$9=0)=FALSE,SUM($JC22:$JQ22)&gt;0,JU$9='2. Protocols'!$G21),1,0)*'4. Formulations'!$P21</f>
        <v>0</v>
      </c>
      <c r="JV22" s="45">
        <f>IF(AND(OR(ISBLANK(JV$9),JV$9=0)=FALSE,SUM($JC22:$JQ22)&gt;0,JV$9='2. Protocols'!$G21),1,0)*'4. Formulations'!$P21</f>
        <v>0</v>
      </c>
      <c r="JW22" s="45">
        <f>IF(AND(OR(ISBLANK(JW$9),JW$9=0)=FALSE,SUM($JC22:$JQ22)&gt;0,JW$9='2. Protocols'!$G21),1,0)*'4. Formulations'!$P21</f>
        <v>0</v>
      </c>
      <c r="JX22" s="45">
        <f>IF(AND(OR(ISBLANK(JX$9),JX$9=0)=FALSE,SUM($JC22:$JQ22)&gt;0,JX$9='2. Protocols'!$G21),1,0)*'4. Formulations'!$P21</f>
        <v>0</v>
      </c>
      <c r="JY22" s="45">
        <f>IF(AND(OR(ISBLANK(JY$9),JY$9=0)=FALSE,SUM($JC22:$JQ22)&gt;0,JY$9='2. Protocols'!$G21),1,0)*'4. Formulations'!$P21</f>
        <v>0</v>
      </c>
      <c r="JZ22" s="45">
        <f>IF(AND(OR(ISBLANK(JZ$9),JZ$9=0)=FALSE,SUM($JC22:$JQ22)&gt;0,JZ$9='2. Protocols'!$G21),1,0)*'4. Formulations'!$P21</f>
        <v>0</v>
      </c>
      <c r="KA22" s="45">
        <f>IF(AND(OR(ISBLANK(KA$9),KA$9=0)=FALSE,SUM($JC22:$JQ22)&gt;0,KA$9='2. Protocols'!$G21),1,0)*'4. Formulations'!$P21</f>
        <v>0</v>
      </c>
      <c r="KB22" s="45">
        <f>IF(AND(OR(ISBLANK(KB$9),KB$9=0)=FALSE,SUM($JC22:$JQ22)&gt;0,KB$9='2. Protocols'!$G21),1,0)*'4. Formulations'!$P21</f>
        <v>0</v>
      </c>
      <c r="KC22" s="45">
        <f>IF(AND(OR(ISBLANK(KC$9),KC$9=0)=FALSE,SUM($JC22:$JQ22)&gt;0,KC$9='2. Protocols'!$G21),1,0)*'4. Formulations'!$P21</f>
        <v>0</v>
      </c>
      <c r="KD22" s="45">
        <f>IF(AND(OR(ISBLANK(KD$9),KD$9=0)=FALSE,SUM($JC22:$JQ22)&gt;0,KD$9='2. Protocols'!$G21),1,0)*'4. Formulations'!$P21</f>
        <v>0</v>
      </c>
      <c r="KE22" s="45">
        <f>IF(AND(OR(ISBLANK(KE$9),KE$9=0)=FALSE,SUM($JC22:$JQ22)&gt;0,KE$9='2. Protocols'!$G21),1,0)*'4. Formulations'!$P21</f>
        <v>0</v>
      </c>
      <c r="KF22" s="45">
        <f>IF(AND(OR(ISBLANK(KF$9),KF$9=0)=FALSE,SUM($JC22:$JQ22)&gt;0,KF$9='2. Protocols'!$G21),1,0)*'4. Formulations'!$P21</f>
        <v>0</v>
      </c>
      <c r="KG22" s="45">
        <f>IF(AND(OR(ISBLANK(KG$9),KG$9=0)=FALSE,SUM($JC22:$JQ22)&gt;0,KG$9='2. Protocols'!$G21),1,0)*'4. Formulations'!$P21</f>
        <v>0</v>
      </c>
      <c r="KI22" s="45">
        <f>IF(AND(OR(ISBLANK(KI$9),KI$9=0)=FALSE,KI$9=$DM22),1,0)*'4. Formulations'!$Q21</f>
        <v>0</v>
      </c>
      <c r="KJ22" s="45">
        <f>IF(AND(OR(ISBLANK(KJ$9),KJ$9=0)=FALSE,KJ$9=$DM22),1,0)*'4. Formulations'!$Q21</f>
        <v>0</v>
      </c>
      <c r="KK22" s="45">
        <f>IF(AND(OR(ISBLANK(KK$9),KK$9=0)=FALSE,KK$9=$DM22),1,0)*'4. Formulations'!$Q21</f>
        <v>0</v>
      </c>
      <c r="KL22" s="45">
        <f>IF(AND(OR(ISBLANK(KL$9),KL$9=0)=FALSE,KL$9=$DM22),1,0)*'4. Formulations'!$Q21</f>
        <v>0</v>
      </c>
      <c r="KM22" s="45">
        <f>IF(AND(OR(ISBLANK(KM$9),KM$9=0)=FALSE,KM$9=$DM22),1,0)*'4. Formulations'!$Q21</f>
        <v>0</v>
      </c>
      <c r="KN22" s="45">
        <f>IF(AND(OR(ISBLANK(KN$9),KN$9=0)=FALSE,KN$9=$DM22),1,0)*'4. Formulations'!$Q21</f>
        <v>0</v>
      </c>
      <c r="KO22" s="45">
        <f>IF(AND(OR(ISBLANK(KO$9),KO$9=0)=FALSE,KO$9=$DM22),1,0)*'4. Formulations'!$Q21</f>
        <v>0</v>
      </c>
      <c r="KP22" s="45">
        <f>IF(AND(OR(ISBLANK(KP$9),KP$9=0)=FALSE,KP$9=$DM22),1,0)*'4. Formulations'!$Q21</f>
        <v>0</v>
      </c>
      <c r="KQ22" s="45">
        <f>IF(AND(OR(ISBLANK(KQ$9),KQ$9=0)=FALSE,KQ$9=$DM22),1,0)*'4. Formulations'!$Q21</f>
        <v>0</v>
      </c>
      <c r="KR22" s="45">
        <f>IF(AND(OR(ISBLANK(KR$9),KR$9=0)=FALSE,KR$9=$DM22),1,0)*'4. Formulations'!$Q21</f>
        <v>0</v>
      </c>
      <c r="KS22" s="45">
        <f>IF(AND(OR(ISBLANK(KS$9),KS$9=0)=FALSE,KS$9=$DM22),1,0)*'4. Formulations'!$Q21</f>
        <v>0</v>
      </c>
      <c r="KT22" s="45">
        <f>IF(AND(OR(ISBLANK(KT$9),KT$9=0)=FALSE,KT$9=$DM22),1,0)*'4. Formulations'!$Q21</f>
        <v>0</v>
      </c>
      <c r="KU22" s="45">
        <f>IF(AND(OR(ISBLANK(KU$9),KU$9=0)=FALSE,KU$9=$DM22),1,0)*'4. Formulations'!$Q21</f>
        <v>0</v>
      </c>
      <c r="KV22" s="45">
        <f>IF(AND(OR(ISBLANK(KV$9),KV$9=0)=FALSE,KV$9=$DM22),1,0)*'4. Formulations'!$Q21</f>
        <v>0</v>
      </c>
      <c r="KW22" s="45">
        <f>IF(AND(OR(ISBLANK(KW$9),KW$9=0)=FALSE,KW$9=$DM22),1,0)*'4. Formulations'!$Q21</f>
        <v>0</v>
      </c>
    </row>
    <row r="23" spans="2:309" ht="15" x14ac:dyDescent="0.25">
      <c r="B23" s="2"/>
      <c r="C23" s="155" t="str">
        <f>IF('2. Protocols'!C22&amp;"+"&amp;'2. Protocols'!E22&amp;"+"&amp;'2. Protocols'!G22="++","",'2. Protocols'!C22&amp;"+"&amp;'2. Protocols'!E22&amp;"+"&amp;'2. Protocols'!G22)</f>
        <v/>
      </c>
      <c r="D23" s="22"/>
      <c r="E23" s="23"/>
      <c r="G23" s="135" t="e">
        <f>'2. Protocols'!J22*'1. General Inputs'!$J$13</f>
        <v>#VALUE!</v>
      </c>
      <c r="H23" s="135" t="e">
        <f>MAX(G23*(1+'1. General Inputs'!$AW$23+HLOOKUP(H$7,'1. General Inputs'!$AW$17:$AY$19,ROWS('1. General Inputs'!$AU$17:$AU$19),0))+(CHOOSE(H$7,'1. General Inputs'!$J$15,'1. General Inputs'!$L$15,'1. General Inputs'!$N$15)/12)*CHOOSE(H$7,'2. Protocols'!$K22,'2. Protocols'!$L22,'2. Protocols'!$M22)+'3. ARV Substitutions'!L48,0)</f>
        <v>#VALUE!</v>
      </c>
      <c r="I23" s="135" t="e">
        <f>MAX(H23*(1+'1. General Inputs'!$AW$23+HLOOKUP(I$7,'1. General Inputs'!$AW$17:$AY$19,ROWS('1. General Inputs'!$AU$17:$AU$19),0))+(CHOOSE(I$7,'1. General Inputs'!$J$15,'1. General Inputs'!$L$15,'1. General Inputs'!$N$15)/12)*CHOOSE(I$7,'2. Protocols'!$K22,'2. Protocols'!$L22,'2. Protocols'!$M22)+'3. ARV Substitutions'!M48,0)</f>
        <v>#VALUE!</v>
      </c>
      <c r="J23" s="135" t="e">
        <f>MAX(I23*(1+'1. General Inputs'!$AW$23+HLOOKUP(J$7,'1. General Inputs'!$AW$17:$AY$19,ROWS('1. General Inputs'!$AU$17:$AU$19),0))+(CHOOSE(J$7,'1. General Inputs'!$J$15,'1. General Inputs'!$L$15,'1. General Inputs'!$N$15)/12)*CHOOSE(J$7,'2. Protocols'!$K22,'2. Protocols'!$L22,'2. Protocols'!$M22)+'3. ARV Substitutions'!N48,0)</f>
        <v>#VALUE!</v>
      </c>
      <c r="K23" s="135" t="e">
        <f>MAX(J23*(1+'1. General Inputs'!$AW$23+HLOOKUP(K$7,'1. General Inputs'!$AW$17:$AY$19,ROWS('1. General Inputs'!$AU$17:$AU$19),0))+(CHOOSE(K$7,'1. General Inputs'!$J$15,'1. General Inputs'!$L$15,'1. General Inputs'!$N$15)/12)*CHOOSE(K$7,'2. Protocols'!$K22,'2. Protocols'!$L22,'2. Protocols'!$M22)+'3. ARV Substitutions'!O48,0)</f>
        <v>#VALUE!</v>
      </c>
      <c r="L23" s="135" t="e">
        <f>MAX(K23*(1+'1. General Inputs'!$AW$23+HLOOKUP(L$7,'1. General Inputs'!$AW$17:$AY$19,ROWS('1. General Inputs'!$AU$17:$AU$19),0))+(CHOOSE(L$7,'1. General Inputs'!$J$15,'1. General Inputs'!$L$15,'1. General Inputs'!$N$15)/12)*CHOOSE(L$7,'2. Protocols'!$K22,'2. Protocols'!$L22,'2. Protocols'!$M22)+'3. ARV Substitutions'!P48,0)</f>
        <v>#VALUE!</v>
      </c>
      <c r="M23" s="135" t="e">
        <f>MAX(L23*(1+'1. General Inputs'!$AW$23+HLOOKUP(M$7,'1. General Inputs'!$AW$17:$AY$19,ROWS('1. General Inputs'!$AU$17:$AU$19),0))+(CHOOSE(M$7,'1. General Inputs'!$J$15,'1. General Inputs'!$L$15,'1. General Inputs'!$N$15)/12)*CHOOSE(M$7,'2. Protocols'!$K22,'2. Protocols'!$L22,'2. Protocols'!$M22)+'3. ARV Substitutions'!Q48,0)</f>
        <v>#VALUE!</v>
      </c>
      <c r="N23" s="135" t="e">
        <f>MAX(M23*(1+'1. General Inputs'!$AW$23+HLOOKUP(N$7,'1. General Inputs'!$AW$17:$AY$19,ROWS('1. General Inputs'!$AU$17:$AU$19),0))+(CHOOSE(N$7,'1. General Inputs'!$J$15,'1. General Inputs'!$L$15,'1. General Inputs'!$N$15)/12)*CHOOSE(N$7,'2. Protocols'!$K22,'2. Protocols'!$L22,'2. Protocols'!$M22)+'3. ARV Substitutions'!R48,0)</f>
        <v>#VALUE!</v>
      </c>
      <c r="O23" s="135" t="e">
        <f>MAX(N23*(1+'1. General Inputs'!$AW$23+HLOOKUP(O$7,'1. General Inputs'!$AW$17:$AY$19,ROWS('1. General Inputs'!$AU$17:$AU$19),0))+(CHOOSE(O$7,'1. General Inputs'!$J$15,'1. General Inputs'!$L$15,'1. General Inputs'!$N$15)/12)*CHOOSE(O$7,'2. Protocols'!$K22,'2. Protocols'!$L22,'2. Protocols'!$M22)+'3. ARV Substitutions'!S48,0)</f>
        <v>#VALUE!</v>
      </c>
      <c r="P23" s="135" t="e">
        <f>MAX(O23*(1+'1. General Inputs'!$AW$23+HLOOKUP(P$7,'1. General Inputs'!$AW$17:$AY$19,ROWS('1. General Inputs'!$AU$17:$AU$19),0))+(CHOOSE(P$7,'1. General Inputs'!$J$15,'1. General Inputs'!$L$15,'1. General Inputs'!$N$15)/12)*CHOOSE(P$7,'2. Protocols'!$K22,'2. Protocols'!$L22,'2. Protocols'!$M22)+'3. ARV Substitutions'!T48,0)</f>
        <v>#VALUE!</v>
      </c>
      <c r="Q23" s="135" t="e">
        <f>MAX(P23*(1+'1. General Inputs'!$AW$23+HLOOKUP(Q$7,'1. General Inputs'!$AW$17:$AY$19,ROWS('1. General Inputs'!$AU$17:$AU$19),0))+(CHOOSE(Q$7,'1. General Inputs'!$J$15,'1. General Inputs'!$L$15,'1. General Inputs'!$N$15)/12)*CHOOSE(Q$7,'2. Protocols'!$K22,'2. Protocols'!$L22,'2. Protocols'!$M22)+'3. ARV Substitutions'!U48,0)</f>
        <v>#VALUE!</v>
      </c>
      <c r="R23" s="135" t="e">
        <f>MAX(Q23*(1+'1. General Inputs'!$AW$23+HLOOKUP(R$7,'1. General Inputs'!$AW$17:$AY$19,ROWS('1. General Inputs'!$AU$17:$AU$19),0))+(CHOOSE(R$7,'1. General Inputs'!$J$15,'1. General Inputs'!$L$15,'1. General Inputs'!$N$15)/12)*CHOOSE(R$7,'2. Protocols'!$K22,'2. Protocols'!$L22,'2. Protocols'!$M22)+'3. ARV Substitutions'!V48,0)</f>
        <v>#VALUE!</v>
      </c>
      <c r="S23" s="135" t="e">
        <f>MAX(R23*(1+'1. General Inputs'!$AW$23+HLOOKUP(S$7,'1. General Inputs'!$AW$17:$AY$19,ROWS('1. General Inputs'!$AU$17:$AU$19),0))+(CHOOSE(S$7,'1. General Inputs'!$J$15,'1. General Inputs'!$L$15,'1. General Inputs'!$N$15)/12)*CHOOSE(S$7,'2. Protocols'!$K22,'2. Protocols'!$L22,'2. Protocols'!$M22)+'3. ARV Substitutions'!W48,0)</f>
        <v>#VALUE!</v>
      </c>
      <c r="T23" s="135" t="e">
        <f>MAX(S23*(1+'1. General Inputs'!$AW$23+HLOOKUP(T$7,'1. General Inputs'!$AW$17:$AY$19,ROWS('1. General Inputs'!$AU$17:$AU$19),0))+(CHOOSE(T$7,'1. General Inputs'!$J$15,'1. General Inputs'!$L$15,'1. General Inputs'!$N$15)/12)*CHOOSE(T$7,'2. Protocols'!$K22,'2. Protocols'!$L22,'2. Protocols'!$M22)+'3. ARV Substitutions'!X48,0)</f>
        <v>#VALUE!</v>
      </c>
      <c r="U23" s="135" t="e">
        <f>MAX(T23*(1+'1. General Inputs'!$AW$23+HLOOKUP(U$7,'1. General Inputs'!$AW$17:$AY$19,ROWS('1. General Inputs'!$AU$17:$AU$19),0))+(CHOOSE(U$7,'1. General Inputs'!$J$15,'1. General Inputs'!$L$15,'1. General Inputs'!$N$15)/12)*CHOOSE(U$7,'2. Protocols'!$K22,'2. Protocols'!$L22,'2. Protocols'!$M22)+'3. ARV Substitutions'!Y48,0)</f>
        <v>#VALUE!</v>
      </c>
      <c r="V23" s="135" t="e">
        <f>MAX(U23*(1+'1. General Inputs'!$AW$23+HLOOKUP(V$7,'1. General Inputs'!$AW$17:$AY$19,ROWS('1. General Inputs'!$AU$17:$AU$19),0))+(CHOOSE(V$7,'1. General Inputs'!$J$15,'1. General Inputs'!$L$15,'1. General Inputs'!$N$15)/12)*CHOOSE(V$7,'2. Protocols'!$K22,'2. Protocols'!$L22,'2. Protocols'!$M22)+'3. ARV Substitutions'!Z48,0)</f>
        <v>#VALUE!</v>
      </c>
      <c r="W23" s="135" t="e">
        <f>MAX(V23*(1+'1. General Inputs'!$AW$23+HLOOKUP(W$7,'1. General Inputs'!$AW$17:$AY$19,ROWS('1. General Inputs'!$AU$17:$AU$19),0))+(CHOOSE(W$7,'1. General Inputs'!$J$15,'1. General Inputs'!$L$15,'1. General Inputs'!$N$15)/12)*CHOOSE(W$7,'2. Protocols'!$K22,'2. Protocols'!$L22,'2. Protocols'!$M22)+'3. ARV Substitutions'!AA48,0)</f>
        <v>#VALUE!</v>
      </c>
      <c r="X23" s="135" t="e">
        <f>MAX(W23*(1+'1. General Inputs'!$AW$23+HLOOKUP(X$7,'1. General Inputs'!$AW$17:$AY$19,ROWS('1. General Inputs'!$AU$17:$AU$19),0))+(CHOOSE(X$7,'1. General Inputs'!$J$15,'1. General Inputs'!$L$15,'1. General Inputs'!$N$15)/12)*CHOOSE(X$7,'2. Protocols'!$K22,'2. Protocols'!$L22,'2. Protocols'!$M22)+'3. ARV Substitutions'!AB48,0)</f>
        <v>#VALUE!</v>
      </c>
      <c r="Y23" s="135" t="e">
        <f>MAX(X23*(1+'1. General Inputs'!$AW$23+HLOOKUP(Y$7,'1. General Inputs'!$AW$17:$AY$19,ROWS('1. General Inputs'!$AU$17:$AU$19),0))+(CHOOSE(Y$7,'1. General Inputs'!$J$15,'1. General Inputs'!$L$15,'1. General Inputs'!$N$15)/12)*CHOOSE(Y$7,'2. Protocols'!$K22,'2. Protocols'!$L22,'2. Protocols'!$M22)+'3. ARV Substitutions'!AC48,0)</f>
        <v>#VALUE!</v>
      </c>
      <c r="Z23" s="135" t="e">
        <f>MAX(Y23*(1+'1. General Inputs'!$AW$23+HLOOKUP(Z$7,'1. General Inputs'!$AW$17:$AY$19,ROWS('1. General Inputs'!$AU$17:$AU$19),0))+(CHOOSE(Z$7,'1. General Inputs'!$J$15,'1. General Inputs'!$L$15,'1. General Inputs'!$N$15)/12)*CHOOSE(Z$7,'2. Protocols'!$K22,'2. Protocols'!$L22,'2. Protocols'!$M22)+'3. ARV Substitutions'!AD48,0)</f>
        <v>#VALUE!</v>
      </c>
      <c r="AA23" s="135" t="e">
        <f>MAX(Z23*(1+'1. General Inputs'!$AW$23+HLOOKUP(AA$7,'1. General Inputs'!$AW$17:$AY$19,ROWS('1. General Inputs'!$AU$17:$AU$19),0))+(CHOOSE(AA$7,'1. General Inputs'!$J$15,'1. General Inputs'!$L$15,'1. General Inputs'!$N$15)/12)*CHOOSE(AA$7,'2. Protocols'!$K22,'2. Protocols'!$L22,'2. Protocols'!$M22)+'3. ARV Substitutions'!AE48,0)</f>
        <v>#VALUE!</v>
      </c>
      <c r="AB23" s="135" t="e">
        <f>MAX(AA23*(1+'1. General Inputs'!$AW$23+HLOOKUP(AB$7,'1. General Inputs'!$AW$17:$AY$19,ROWS('1. General Inputs'!$AU$17:$AU$19),0))+(CHOOSE(AB$7,'1. General Inputs'!$J$15,'1. General Inputs'!$L$15,'1. General Inputs'!$N$15)/12)*CHOOSE(AB$7,'2. Protocols'!$K22,'2. Protocols'!$L22,'2. Protocols'!$M22)+'3. ARV Substitutions'!AF48,0)</f>
        <v>#VALUE!</v>
      </c>
      <c r="AC23" s="135" t="e">
        <f>MAX(AB23*(1+'1. General Inputs'!$AW$23+HLOOKUP(AC$7,'1. General Inputs'!$AW$17:$AY$19,ROWS('1. General Inputs'!$AU$17:$AU$19),0))+(CHOOSE(AC$7,'1. General Inputs'!$J$15,'1. General Inputs'!$L$15,'1. General Inputs'!$N$15)/12)*CHOOSE(AC$7,'2. Protocols'!$K22,'2. Protocols'!$L22,'2. Protocols'!$M22)+'3. ARV Substitutions'!AG48,0)</f>
        <v>#VALUE!</v>
      </c>
      <c r="AD23" s="135" t="e">
        <f>MAX(AC23*(1+'1. General Inputs'!$AW$23+HLOOKUP(AD$7,'1. General Inputs'!$AW$17:$AY$19,ROWS('1. General Inputs'!$AU$17:$AU$19),0))+(CHOOSE(AD$7,'1. General Inputs'!$J$15,'1. General Inputs'!$L$15,'1. General Inputs'!$N$15)/12)*CHOOSE(AD$7,'2. Protocols'!$K22,'2. Protocols'!$L22,'2. Protocols'!$M22)+'3. ARV Substitutions'!AH48,0)</f>
        <v>#VALUE!</v>
      </c>
      <c r="AE23" s="135" t="e">
        <f>MAX(AD23*(1+'1. General Inputs'!$AW$23+HLOOKUP(AE$7,'1. General Inputs'!$AW$17:$AY$19,ROWS('1. General Inputs'!$AU$17:$AU$19),0))+(CHOOSE(AE$7,'1. General Inputs'!$J$15,'1. General Inputs'!$L$15,'1. General Inputs'!$N$15)/12)*CHOOSE(AE$7,'2. Protocols'!$K22,'2. Protocols'!$L22,'2. Protocols'!$M22)+'3. ARV Substitutions'!AI48,0)</f>
        <v>#VALUE!</v>
      </c>
      <c r="AF23" s="135" t="e">
        <f>MAX(AE23*(1+'1. General Inputs'!$AW$23+HLOOKUP(AF$7,'1. General Inputs'!$AW$17:$AY$19,ROWS('1. General Inputs'!$AU$17:$AU$19),0))+(CHOOSE(AF$7,'1. General Inputs'!$J$15,'1. General Inputs'!$L$15,'1. General Inputs'!$N$15)/12)*CHOOSE(AF$7,'2. Protocols'!$K22,'2. Protocols'!$L22,'2. Protocols'!$M22)+'3. ARV Substitutions'!AJ48,0)</f>
        <v>#VALUE!</v>
      </c>
      <c r="AG23" s="135" t="e">
        <f>MAX(AF23*(1+'1. General Inputs'!$AW$23+HLOOKUP(AG$7,'1. General Inputs'!$AW$17:$AY$19,ROWS('1. General Inputs'!$AU$17:$AU$19),0))+(CHOOSE(AG$7,'1. General Inputs'!$J$15,'1. General Inputs'!$L$15,'1. General Inputs'!$N$15)/12)*CHOOSE(AG$7,'2. Protocols'!$K22,'2. Protocols'!$L22,'2. Protocols'!$M22)+'3. ARV Substitutions'!AK48,0)</f>
        <v>#VALUE!</v>
      </c>
      <c r="AH23" s="135" t="e">
        <f>MAX(AG23*(1+'1. General Inputs'!$AW$23+HLOOKUP(AH$7,'1. General Inputs'!$AW$17:$AY$19,ROWS('1. General Inputs'!$AU$17:$AU$19),0))+(CHOOSE(AH$7,'1. General Inputs'!$J$15,'1. General Inputs'!$L$15,'1. General Inputs'!$N$15)/12)*CHOOSE(AH$7,'2. Protocols'!$K22,'2. Protocols'!$L22,'2. Protocols'!$M22)+'3. ARV Substitutions'!AL48,0)</f>
        <v>#VALUE!</v>
      </c>
      <c r="AI23" s="135" t="e">
        <f>MAX(AH23*(1+'1. General Inputs'!$AW$23+HLOOKUP(AI$7,'1. General Inputs'!$AW$17:$AY$19,ROWS('1. General Inputs'!$AU$17:$AU$19),0))+(CHOOSE(AI$7,'1. General Inputs'!$J$15,'1. General Inputs'!$L$15,'1. General Inputs'!$N$15)/12)*CHOOSE(AI$7,'2. Protocols'!$K22,'2. Protocols'!$L22,'2. Protocols'!$M22)+'3. ARV Substitutions'!AM48,0)</f>
        <v>#VALUE!</v>
      </c>
      <c r="AJ23" s="135" t="e">
        <f>MAX(AI23*(1+'1. General Inputs'!$AW$23+HLOOKUP(AJ$7,'1. General Inputs'!$AW$17:$AY$19,ROWS('1. General Inputs'!$AU$17:$AU$19),0))+(CHOOSE(AJ$7,'1. General Inputs'!$J$15,'1. General Inputs'!$L$15,'1. General Inputs'!$N$15)/12)*CHOOSE(AJ$7,'2. Protocols'!$K22,'2. Protocols'!$L22,'2. Protocols'!$M22)+'3. ARV Substitutions'!AN48,0)</f>
        <v>#VALUE!</v>
      </c>
      <c r="AK23" s="135" t="e">
        <f>MAX(AJ23*(1+'1. General Inputs'!$AW$23+HLOOKUP(AK$7,'1. General Inputs'!$AW$17:$AY$19,ROWS('1. General Inputs'!$AU$17:$AU$19),0))+(CHOOSE(AK$7,'1. General Inputs'!$J$15,'1. General Inputs'!$L$15,'1. General Inputs'!$N$15)/12)*CHOOSE(AK$7,'2. Protocols'!$K22,'2. Protocols'!$L22,'2. Protocols'!$M22)+'3. ARV Substitutions'!AO48,0)</f>
        <v>#VALUE!</v>
      </c>
      <c r="AL23" s="135" t="e">
        <f>MAX(AK23*(1+'1. General Inputs'!$AW$23+HLOOKUP(AL$7,'1. General Inputs'!$AW$17:$AY$19,ROWS('1. General Inputs'!$AU$17:$AU$19),0))+(CHOOSE(AL$7,'1. General Inputs'!$J$15,'1. General Inputs'!$L$15,'1. General Inputs'!$N$15)/12)*CHOOSE(AL$7,'2. Protocols'!$K22,'2. Protocols'!$L22,'2. Protocols'!$M22)+'3. ARV Substitutions'!AP48,0)</f>
        <v>#VALUE!</v>
      </c>
      <c r="AM23" s="135" t="e">
        <f>MAX(AL23*(1+'1. General Inputs'!$AW$23+HLOOKUP(AM$7,'1. General Inputs'!$AW$17:$AY$19,ROWS('1. General Inputs'!$AU$17:$AU$19),0))+(CHOOSE(AM$7,'1. General Inputs'!$J$15,'1. General Inputs'!$L$15,'1. General Inputs'!$N$15)/12)*CHOOSE(AM$7,'2. Protocols'!$K22,'2. Protocols'!$L22,'2. Protocols'!$M22)+'3. ARV Substitutions'!AQ48,0)</f>
        <v>#VALUE!</v>
      </c>
      <c r="AN23" s="135" t="e">
        <f>MAX(AM23*(1+'1. General Inputs'!$AW$23+HLOOKUP(AN$7,'1. General Inputs'!$AW$17:$AY$19,ROWS('1. General Inputs'!$AU$17:$AU$19),0))+(CHOOSE(AN$7,'1. General Inputs'!$J$15,'1. General Inputs'!$L$15,'1. General Inputs'!$N$15)/12)*CHOOSE(AN$7,'2. Protocols'!$K22,'2. Protocols'!$L22,'2. Protocols'!$M22)+'3. ARV Substitutions'!AR48,0)</f>
        <v>#VALUE!</v>
      </c>
      <c r="AO23" s="135" t="e">
        <f>MAX(AN23*(1+'1. General Inputs'!$AW$23+HLOOKUP(AO$7,'1. General Inputs'!$AW$17:$AY$19,ROWS('1. General Inputs'!$AU$17:$AU$19),0))+(CHOOSE(AO$7,'1. General Inputs'!$J$15,'1. General Inputs'!$L$15,'1. General Inputs'!$N$15)/12)*CHOOSE(AO$7,'2. Protocols'!$K22,'2. Protocols'!$L22,'2. Protocols'!$M22)+'3. ARV Substitutions'!AS48,0)</f>
        <v>#VALUE!</v>
      </c>
      <c r="AP23" s="135" t="e">
        <f>MAX(AO23*(1+'1. General Inputs'!$AW$23+HLOOKUP(AP$7,'1. General Inputs'!$AW$17:$AY$19,ROWS('1. General Inputs'!$AU$17:$AU$19),0))+(CHOOSE(AP$7,'1. General Inputs'!$J$15,'1. General Inputs'!$L$15,'1. General Inputs'!$N$15)/12)*CHOOSE(AP$7,'2. Protocols'!$K22,'2. Protocols'!$L22,'2. Protocols'!$M22)+'3. ARV Substitutions'!AT48,0)</f>
        <v>#VALUE!</v>
      </c>
      <c r="AQ23" s="135" t="e">
        <f>MAX(AP23*(1+'1. General Inputs'!$AW$23+HLOOKUP(AQ$7,'1. General Inputs'!$AW$17:$AY$19,ROWS('1. General Inputs'!$AU$17:$AU$19),0))+(CHOOSE(AQ$7,'1. General Inputs'!$J$15,'1. General Inputs'!$L$15,'1. General Inputs'!$N$15)/12)*CHOOSE(AQ$7,'2. Protocols'!$K22,'2. Protocols'!$L22,'2. Protocols'!$M22)+'3. ARV Substitutions'!AU48,0)</f>
        <v>#VALUE!</v>
      </c>
      <c r="CA23" s="105" t="e">
        <f t="shared" si="20"/>
        <v>#VALUE!</v>
      </c>
      <c r="CB23" s="105" t="e">
        <f t="shared" si="21"/>
        <v>#VALUE!</v>
      </c>
      <c r="CC23" s="105" t="e">
        <f t="shared" si="22"/>
        <v>#VALUE!</v>
      </c>
      <c r="CD23" s="105" t="e">
        <f t="shared" si="23"/>
        <v>#VALUE!</v>
      </c>
      <c r="CE23" s="105" t="e">
        <f t="shared" si="24"/>
        <v>#VALUE!</v>
      </c>
      <c r="CF23" s="105" t="e">
        <f t="shared" si="25"/>
        <v>#VALUE!</v>
      </c>
      <c r="CG23" s="105" t="e">
        <f t="shared" si="26"/>
        <v>#VALUE!</v>
      </c>
      <c r="CH23" s="105" t="e">
        <f t="shared" si="27"/>
        <v>#VALUE!</v>
      </c>
      <c r="CI23" s="105" t="e">
        <f t="shared" si="28"/>
        <v>#VALUE!</v>
      </c>
      <c r="CJ23" s="105" t="e">
        <f t="shared" si="29"/>
        <v>#VALUE!</v>
      </c>
      <c r="CK23" s="105" t="e">
        <f t="shared" si="30"/>
        <v>#VALUE!</v>
      </c>
      <c r="CL23" s="105" t="e">
        <f t="shared" si="31"/>
        <v>#VALUE!</v>
      </c>
      <c r="CM23" s="105" t="e">
        <f t="shared" si="32"/>
        <v>#VALUE!</v>
      </c>
      <c r="CN23" s="105" t="e">
        <f t="shared" si="33"/>
        <v>#VALUE!</v>
      </c>
      <c r="CO23" s="105" t="e">
        <f t="shared" si="34"/>
        <v>#VALUE!</v>
      </c>
      <c r="CP23" s="105" t="e">
        <f t="shared" si="35"/>
        <v>#VALUE!</v>
      </c>
      <c r="CQ23" s="105" t="e">
        <f t="shared" si="36"/>
        <v>#VALUE!</v>
      </c>
      <c r="CR23" s="105" t="e">
        <f t="shared" si="37"/>
        <v>#VALUE!</v>
      </c>
      <c r="CS23" s="105" t="e">
        <f t="shared" si="38"/>
        <v>#VALUE!</v>
      </c>
      <c r="CT23" s="105" t="e">
        <f t="shared" si="39"/>
        <v>#VALUE!</v>
      </c>
      <c r="CU23" s="105" t="e">
        <f t="shared" si="40"/>
        <v>#VALUE!</v>
      </c>
      <c r="CV23" s="105" t="e">
        <f t="shared" si="41"/>
        <v>#VALUE!</v>
      </c>
      <c r="CW23" s="105" t="e">
        <f t="shared" si="42"/>
        <v>#VALUE!</v>
      </c>
      <c r="CX23" s="105" t="e">
        <f t="shared" si="43"/>
        <v>#VALUE!</v>
      </c>
      <c r="CY23" s="105" t="e">
        <f t="shared" si="44"/>
        <v>#VALUE!</v>
      </c>
      <c r="CZ23" s="105" t="e">
        <f t="shared" si="45"/>
        <v>#VALUE!</v>
      </c>
      <c r="DA23" s="105" t="e">
        <f t="shared" si="46"/>
        <v>#VALUE!</v>
      </c>
      <c r="DB23" s="105" t="e">
        <f t="shared" si="47"/>
        <v>#VALUE!</v>
      </c>
      <c r="DC23" s="105" t="e">
        <f t="shared" si="48"/>
        <v>#VALUE!</v>
      </c>
      <c r="DD23" s="105" t="e">
        <f t="shared" si="49"/>
        <v>#VALUE!</v>
      </c>
      <c r="DE23" s="105" t="e">
        <f t="shared" si="50"/>
        <v>#VALUE!</v>
      </c>
      <c r="DF23" s="105" t="e">
        <f t="shared" si="51"/>
        <v>#VALUE!</v>
      </c>
      <c r="DG23" s="105" t="e">
        <f t="shared" si="52"/>
        <v>#VALUE!</v>
      </c>
      <c r="DH23" s="105" t="e">
        <f t="shared" si="53"/>
        <v>#VALUE!</v>
      </c>
      <c r="DI23" s="105" t="e">
        <f t="shared" si="54"/>
        <v>#VALUE!</v>
      </c>
      <c r="DJ23" s="105" t="e">
        <f t="shared" si="55"/>
        <v>#VALUE!</v>
      </c>
      <c r="DL23" s="39" t="str">
        <f>CONCATENATE('2. Protocols'!C22, '2. Protocols'!D22, '2. Protocols'!E22)</f>
        <v>+</v>
      </c>
      <c r="DM23" s="39" t="str">
        <f>CONCATENATE('2. Protocols'!C22, '2. Protocols'!D22, '2. Protocols'!E22, '2. Protocols'!F22, '2. Protocols'!G22,)</f>
        <v>++</v>
      </c>
      <c r="DO23" s="45">
        <f>IF(AND(OR(ISBLANK(DO$9),DO$9=0)=FALSE,OR(DO$9='2. Protocols'!$C22,DO$9='2. Protocols'!$E22,DO$9='2. Protocols'!$G22)),1,0)*'4. Formulations'!$I22</f>
        <v>0</v>
      </c>
      <c r="DP23" s="45">
        <f>IF(AND(OR(ISBLANK(DP$9),DP$9=0)=FALSE,OR(DP$9='2. Protocols'!$C22,DP$9='2. Protocols'!$E22,DP$9='2. Protocols'!$G22)),1,0)*'4. Formulations'!$I22</f>
        <v>0</v>
      </c>
      <c r="DQ23" s="45">
        <f>IF(AND(OR(ISBLANK(DQ$9),DQ$9=0)=FALSE,OR(DQ$9='2. Protocols'!$C22,DQ$9='2. Protocols'!$E22,DQ$9='2. Protocols'!$G22)),1,0)*'4. Formulations'!$I22</f>
        <v>0</v>
      </c>
      <c r="DR23" s="45">
        <f>IF(AND(OR(ISBLANK(DR$9),DR$9=0)=FALSE,OR(DR$9='2. Protocols'!$C22,DR$9='2. Protocols'!$E22,DR$9='2. Protocols'!$G22)),1,0)*'4. Formulations'!$I22</f>
        <v>0</v>
      </c>
      <c r="DS23" s="45">
        <f>IF(AND(OR(ISBLANK(DS$9),DS$9=0)=FALSE,OR(DS$9='2. Protocols'!$C22,DS$9='2. Protocols'!$E22,DS$9='2. Protocols'!$G22)),1,0)*'4. Formulations'!$I22</f>
        <v>0</v>
      </c>
      <c r="DT23" s="45">
        <f>IF(AND(OR(ISBLANK(DT$9),DT$9=0)=FALSE,OR(DT$9='2. Protocols'!$C22,DT$9='2. Protocols'!$E22,DT$9='2. Protocols'!$G22)),1,0)*'4. Formulations'!$I22</f>
        <v>0</v>
      </c>
      <c r="DU23" s="45">
        <f>IF(AND(OR(ISBLANK(DU$9),DU$9=0)=FALSE,OR(DU$9='2. Protocols'!$C22,DU$9='2. Protocols'!$E22,DU$9='2. Protocols'!$G22)),1,0)*'4. Formulations'!$I22</f>
        <v>0</v>
      </c>
      <c r="DV23" s="45">
        <f>IF(AND(OR(ISBLANK(DV$9),DV$9=0)=FALSE,OR(DV$9='2. Protocols'!$C22,DV$9='2. Protocols'!$E22,DV$9='2. Protocols'!$G22)),1,0)*'4. Formulations'!$I22</f>
        <v>0</v>
      </c>
      <c r="DW23" s="45">
        <f>IF(AND(OR(ISBLANK(DW$9),DW$9=0)=FALSE,OR(DW$9='2. Protocols'!$C22,DW$9='2. Protocols'!$E22,DW$9='2. Protocols'!$G22)),1,0)*'4. Formulations'!$I22</f>
        <v>0</v>
      </c>
      <c r="DX23" s="45">
        <f>IF(AND(OR(ISBLANK(DX$9),DX$9=0)=FALSE,OR(DX$9='2. Protocols'!$C22,DX$9='2. Protocols'!$E22,DX$9='2. Protocols'!$G22)),1,0)*'4. Formulations'!$I22</f>
        <v>0</v>
      </c>
      <c r="DY23" s="45">
        <f>IF(AND(OR(ISBLANK(DY$9),DY$9=0)=FALSE,OR(DY$9='2. Protocols'!$C22,DY$9='2. Protocols'!$E22,DY$9='2. Protocols'!$G22)),1,0)*'4. Formulations'!$I22</f>
        <v>0</v>
      </c>
      <c r="DZ23" s="45">
        <f>IF(AND(OR(ISBLANK(DZ$9),DZ$9=0)=FALSE,OR(DZ$9='2. Protocols'!$C22,DZ$9='2. Protocols'!$E22,DZ$9='2. Protocols'!$G22)),1,0)*'4. Formulations'!$I22</f>
        <v>0</v>
      </c>
      <c r="EA23" s="45">
        <f>IF(AND(OR(ISBLANK(EA$9),EA$9=0)=FALSE,OR(EA$9='2. Protocols'!$C22,EA$9='2. Protocols'!$E22,EA$9='2. Protocols'!$G22)),1,0)*'4. Formulations'!$I22</f>
        <v>0</v>
      </c>
      <c r="EB23" s="45">
        <f>IF(AND(OR(ISBLANK(EB$9),EB$9=0)=FALSE,OR(EB$9='2. Protocols'!$C22,EB$9='2. Protocols'!$E22,EB$9='2. Protocols'!$G22)),1,0)*'4. Formulations'!$I22</f>
        <v>0</v>
      </c>
      <c r="EC23" s="45">
        <f>IF(AND(OR(ISBLANK(EC$9),EC$9=0)=FALSE,OR(EC$9='2. Protocols'!$C22,EC$9='2. Protocols'!$E22,EC$9='2. Protocols'!$G22)),1,0)*'4. Formulations'!$I22</f>
        <v>0</v>
      </c>
      <c r="EE23" s="45">
        <f>IF(AND(OR(ISBLANK(EE$9),EE$9=0)=FALSE,EE$9=$DL23),1,0)*'4. Formulations'!$J22</f>
        <v>0</v>
      </c>
      <c r="EF23" s="45">
        <f>IF(AND(OR(ISBLANK(EF$9),EF$9=0)=FALSE,EF$9=$DL23),1,0)*'4. Formulations'!$J22</f>
        <v>0</v>
      </c>
      <c r="EG23" s="45">
        <f>IF(AND(OR(ISBLANK(EG$9),EG$9=0)=FALSE,EG$9=$DL23),1,0)*'4. Formulations'!$J22</f>
        <v>0</v>
      </c>
      <c r="EH23" s="45">
        <f>IF(AND(OR(ISBLANK(EH$9),EH$9=0)=FALSE,EH$9=$DL23),1,0)*'4. Formulations'!$J22</f>
        <v>0</v>
      </c>
      <c r="EI23" s="45">
        <f>IF(AND(OR(ISBLANK(EI$9),EI$9=0)=FALSE,EI$9=$DL23),1,0)*'4. Formulations'!$J22</f>
        <v>0</v>
      </c>
      <c r="EJ23" s="45">
        <f>IF(AND(OR(ISBLANK(EJ$9),EJ$9=0)=FALSE,EJ$9=$DL23),1,0)*'4. Formulations'!$J22</f>
        <v>0</v>
      </c>
      <c r="EK23" s="45">
        <f>IF(AND(OR(ISBLANK(EK$9),EK$9=0)=FALSE,EK$9=$DL23),1,0)*'4. Formulations'!$J22</f>
        <v>0</v>
      </c>
      <c r="EL23" s="45">
        <f>IF(AND(OR(ISBLANK(EL$9),EL$9=0)=FALSE,EL$9=$DL23),1,0)*'4. Formulations'!$J22</f>
        <v>0</v>
      </c>
      <c r="EM23" s="45">
        <f>IF(AND(OR(ISBLANK(EM$9),EM$9=0)=FALSE,EM$9=$DL23),1,0)*'4. Formulations'!$J22</f>
        <v>0</v>
      </c>
      <c r="EN23" s="45">
        <f>IF(AND(OR(ISBLANK(EN$9),EN$9=0)=FALSE,EN$9=$DL23),1,0)*'4. Formulations'!$J22</f>
        <v>0</v>
      </c>
      <c r="EO23" s="45">
        <f>IF(AND(OR(ISBLANK(EO$9),EO$9=0)=FALSE,EO$9=$DL23),1,0)*'4. Formulations'!$J22</f>
        <v>0</v>
      </c>
      <c r="EP23" s="45">
        <f>IF(AND(OR(ISBLANK(EP$9),EP$9=0)=FALSE,EP$9=$DL23),1,0)*'4. Formulations'!$J22</f>
        <v>0</v>
      </c>
      <c r="EQ23" s="45">
        <f>IF(AND(OR(ISBLANK(EQ$9),EQ$9=0)=FALSE,EQ$9=$DL23),1,0)*'4. Formulations'!$J22</f>
        <v>0</v>
      </c>
      <c r="ER23" s="45">
        <f>IF(AND(OR(ISBLANK(ER$9),ER$9=0)=FALSE,ER$9=$DL23),1,0)*'4. Formulations'!$J22</f>
        <v>0</v>
      </c>
      <c r="ES23" s="45">
        <f>IF(AND(OR(ISBLANK(ES$9),ES$9=0)=FALSE,ES$9=$DL23),1,0)*'4. Formulations'!$J22</f>
        <v>0</v>
      </c>
      <c r="EU23" s="45">
        <f>IF(AND(OR(ISBLANK(EU$9),EU$9=0)=FALSE,SUM($EE23:$ES23)&gt;0,EU$9='2. Protocols'!$G22),1,0)*'4. Formulations'!$J22</f>
        <v>0</v>
      </c>
      <c r="EV23" s="45">
        <f>IF(AND(OR(ISBLANK(EV$9),EV$9=0)=FALSE,SUM($EE23:$ES23)&gt;0,EV$9='2. Protocols'!$G22),1,0)*'4. Formulations'!$J22</f>
        <v>0</v>
      </c>
      <c r="EW23" s="45">
        <f>IF(AND(OR(ISBLANK(EW$9),EW$9=0)=FALSE,SUM($EE23:$ES23)&gt;0,EW$9='2. Protocols'!$G22),1,0)*'4. Formulations'!$J22</f>
        <v>0</v>
      </c>
      <c r="EX23" s="45">
        <f>IF(AND(OR(ISBLANK(EX$9),EX$9=0)=FALSE,SUM($EE23:$ES23)&gt;0,EX$9='2. Protocols'!$G22),1,0)*'4. Formulations'!$J22</f>
        <v>0</v>
      </c>
      <c r="EY23" s="45">
        <f>IF(AND(OR(ISBLANK(EY$9),EY$9=0)=FALSE,SUM($EE23:$ES23)&gt;0,EY$9='2. Protocols'!$G22),1,0)*'4. Formulations'!$J22</f>
        <v>0</v>
      </c>
      <c r="EZ23" s="45">
        <f>IF(AND(OR(ISBLANK(EZ$9),EZ$9=0)=FALSE,SUM($EE23:$ES23)&gt;0,EZ$9='2. Protocols'!$G22),1,0)*'4. Formulations'!$J22</f>
        <v>0</v>
      </c>
      <c r="FA23" s="45">
        <f>IF(AND(OR(ISBLANK(FA$9),FA$9=0)=FALSE,SUM($EE23:$ES23)&gt;0,FA$9='2. Protocols'!$G22),1,0)*'4. Formulations'!$J22</f>
        <v>0</v>
      </c>
      <c r="FB23" s="45">
        <f>IF(AND(OR(ISBLANK(FB$9),FB$9=0)=FALSE,SUM($EE23:$ES23)&gt;0,FB$9='2. Protocols'!$G22),1,0)*'4. Formulations'!$J22</f>
        <v>0</v>
      </c>
      <c r="FC23" s="45">
        <f>IF(AND(OR(ISBLANK(FC$9),FC$9=0)=FALSE,SUM($EE23:$ES23)&gt;0,FC$9='2. Protocols'!$G22),1,0)*'4. Formulations'!$J22</f>
        <v>0</v>
      </c>
      <c r="FD23" s="45">
        <f>IF(AND(OR(ISBLANK(FD$9),FD$9=0)=FALSE,SUM($EE23:$ES23)&gt;0,FD$9='2. Protocols'!$G22),1,0)*'4. Formulations'!$J22</f>
        <v>0</v>
      </c>
      <c r="FE23" s="45">
        <f>IF(AND(OR(ISBLANK(FE$9),FE$9=0)=FALSE,SUM($EE23:$ES23)&gt;0,FE$9='2. Protocols'!$G22),1,0)*'4. Formulations'!$J22</f>
        <v>0</v>
      </c>
      <c r="FF23" s="45">
        <f>IF(AND(OR(ISBLANK(FF$9),FF$9=0)=FALSE,SUM($EE23:$ES23)&gt;0,FF$9='2. Protocols'!$G22),1,0)*'4. Formulations'!$J22</f>
        <v>0</v>
      </c>
      <c r="FG23" s="45">
        <f>IF(AND(OR(ISBLANK(FG$9),FG$9=0)=FALSE,SUM($EE23:$ES23)&gt;0,FG$9='2. Protocols'!$G22),1,0)*'4. Formulations'!$J22</f>
        <v>0</v>
      </c>
      <c r="FH23" s="45">
        <f>IF(AND(OR(ISBLANK(FH$9),FH$9=0)=FALSE,SUM($EE23:$ES23)&gt;0,FH$9='2. Protocols'!$G22),1,0)*'4. Formulations'!$J22</f>
        <v>0</v>
      </c>
      <c r="FI23" s="45">
        <f>IF(AND(OR(ISBLANK(FI$9),FI$9=0)=FALSE,SUM($EE23:$ES23)&gt;0,FI$9='2. Protocols'!$G22),1,0)*'4. Formulations'!$J22</f>
        <v>0</v>
      </c>
      <c r="FK23" s="45">
        <f>IF(AND(OR(ISBLANK(EU$9),EU$9=0)=FALSE,FK$9=$DM23),1,0)*'4. Formulations'!$K22</f>
        <v>0</v>
      </c>
      <c r="FL23" s="45">
        <f>IF(AND(OR(ISBLANK(EV$9),EV$9=0)=FALSE,FL$9=$DM23),1,0)*'4. Formulations'!$K22</f>
        <v>0</v>
      </c>
      <c r="FM23" s="45">
        <f>IF(AND(OR(ISBLANK(EW$9),EW$9=0)=FALSE,FM$9=$DM23),1,0)*'4. Formulations'!$K22</f>
        <v>0</v>
      </c>
      <c r="FN23" s="45">
        <f>IF(AND(OR(ISBLANK(EX$9),EX$9=0)=FALSE,FN$9=$DM23),1,0)*'4. Formulations'!$K22</f>
        <v>0</v>
      </c>
      <c r="FO23" s="45">
        <f>IF(AND(OR(ISBLANK(EY$9),EY$9=0)=FALSE,FO$9=$DM23),1,0)*'4. Formulations'!$K22</f>
        <v>0</v>
      </c>
      <c r="FP23" s="45">
        <f>IF(AND(OR(ISBLANK(EZ$9),EZ$9=0)=FALSE,FP$9=$DM23),1,0)*'4. Formulations'!$K22</f>
        <v>0</v>
      </c>
      <c r="FQ23" s="45">
        <f>IF(AND(OR(ISBLANK(FA$9),FA$9=0)=FALSE,FQ$9=$DM23),1,0)*'4. Formulations'!$K22</f>
        <v>0</v>
      </c>
      <c r="FR23" s="45">
        <f>IF(AND(OR(ISBLANK(FB$9),FB$9=0)=FALSE,FR$9=$DM23),1,0)*'4. Formulations'!$K22</f>
        <v>0</v>
      </c>
      <c r="FS23" s="45">
        <f>IF(AND(OR(ISBLANK(FC$9),FC$9=0)=FALSE,FS$9=$DM23),1,0)*'4. Formulations'!$K22</f>
        <v>0</v>
      </c>
      <c r="FT23" s="45">
        <f>IF(AND(OR(ISBLANK(FD$9),FD$9=0)=FALSE,FT$9=$DM23),1,0)*'4. Formulations'!$K22</f>
        <v>0</v>
      </c>
      <c r="FU23" s="45">
        <f>IF(AND(OR(ISBLANK(FE$9),FE$9=0)=FALSE,FU$9=$DM23),1,0)*'4. Formulations'!$K22</f>
        <v>0</v>
      </c>
      <c r="FV23" s="45">
        <f>IF(AND(OR(ISBLANK(FF$9),FF$9=0)=FALSE,FV$9=$DM23),1,0)*'4. Formulations'!$K22</f>
        <v>0</v>
      </c>
      <c r="FW23" s="45">
        <f>IF(AND(OR(ISBLANK(FG$9),FG$9=0)=FALSE,FW$9=$DM23),1,0)*'4. Formulations'!$K22</f>
        <v>0</v>
      </c>
      <c r="FX23" s="45">
        <f>IF(AND(OR(ISBLANK(FH$9),FH$9=0)=FALSE,FX$9=$DM23),1,0)*'4. Formulations'!$K22</f>
        <v>0</v>
      </c>
      <c r="FY23" s="45">
        <f>IF(AND(OR(ISBLANK(FI$9),FI$9=0)=FALSE,FY$9=$DM23),1,0)*'4. Formulations'!$K22</f>
        <v>0</v>
      </c>
      <c r="GA23" s="45">
        <f>IF(AND(OR(ISBLANK(GA$9),GA$9=0)=FALSE,OR(GA$9='2. Protocols'!$C22,GA$9='2. Protocols'!$E22,GA$9='2. Protocols'!$G22)),1,0)*'4. Formulations'!$L22</f>
        <v>0</v>
      </c>
      <c r="GB23" s="45">
        <f>IF(AND(OR(ISBLANK(GB$9),GB$9=0)=FALSE,OR(GB$9='2. Protocols'!$C22,GB$9='2. Protocols'!$E22,GB$9='2. Protocols'!$G22)),1,0)*'4. Formulations'!$L22</f>
        <v>0</v>
      </c>
      <c r="GC23" s="45">
        <f>IF(AND(OR(ISBLANK(GC$9),GC$9=0)=FALSE,OR(GC$9='2. Protocols'!$C22,GC$9='2. Protocols'!$E22,GC$9='2. Protocols'!$G22)),1,0)*'4. Formulations'!$L22</f>
        <v>0</v>
      </c>
      <c r="GD23" s="45">
        <f>IF(AND(OR(ISBLANK(GD$9),GD$9=0)=FALSE,OR(GD$9='2. Protocols'!$C22,GD$9='2. Protocols'!$E22,GD$9='2. Protocols'!$G22)),1,0)*'4. Formulations'!$L22</f>
        <v>0</v>
      </c>
      <c r="GE23" s="45">
        <f>IF(AND(OR(ISBLANK(GE$9),GE$9=0)=FALSE,OR(GE$9='2. Protocols'!$C22,GE$9='2. Protocols'!$E22,GE$9='2. Protocols'!$G22)),1,0)*'4. Formulations'!$L22</f>
        <v>0</v>
      </c>
      <c r="GF23" s="45">
        <f>IF(AND(OR(ISBLANK(GF$9),GF$9=0)=FALSE,OR(GF$9='2. Protocols'!$C22,GF$9='2. Protocols'!$E22,GF$9='2. Protocols'!$G22)),1,0)*'4. Formulations'!$L22</f>
        <v>0</v>
      </c>
      <c r="GG23" s="45">
        <f>IF(AND(OR(ISBLANK(GG$9),GG$9=0)=FALSE,OR(GG$9='2. Protocols'!$C22,GG$9='2. Protocols'!$E22,GG$9='2. Protocols'!$G22)),1,0)*'4. Formulations'!$L22</f>
        <v>0</v>
      </c>
      <c r="GH23" s="45">
        <f>IF(AND(OR(ISBLANK(GH$9),GH$9=0)=FALSE,OR(GH$9='2. Protocols'!$C22,GH$9='2. Protocols'!$E22,GH$9='2. Protocols'!$G22)),1,0)*'4. Formulations'!$L22</f>
        <v>0</v>
      </c>
      <c r="GI23" s="45">
        <f>IF(AND(OR(ISBLANK(GI$9),GI$9=0)=FALSE,OR(GI$9='2. Protocols'!$C22,GI$9='2. Protocols'!$E22,GI$9='2. Protocols'!$G22)),1,0)*'4. Formulations'!$L22</f>
        <v>0</v>
      </c>
      <c r="GJ23" s="45">
        <f>IF(AND(OR(ISBLANK(GJ$9),GJ$9=0)=FALSE,OR(GJ$9='2. Protocols'!$C22,GJ$9='2. Protocols'!$E22,GJ$9='2. Protocols'!$G22)),1,0)*'4. Formulations'!$L22</f>
        <v>0</v>
      </c>
      <c r="GK23" s="45">
        <f>IF(AND(OR(ISBLANK(GK$9),GK$9=0)=FALSE,OR(GK$9='2. Protocols'!$C22,GK$9='2. Protocols'!$E22,GK$9='2. Protocols'!$G22)),1,0)*'4. Formulations'!$L22</f>
        <v>0</v>
      </c>
      <c r="GL23" s="45">
        <f>IF(AND(OR(ISBLANK(GL$9),GL$9=0)=FALSE,OR(GL$9='2. Protocols'!$C22,GL$9='2. Protocols'!$E22,GL$9='2. Protocols'!$G22)),1,0)*'4. Formulations'!$L22</f>
        <v>0</v>
      </c>
      <c r="GM23" s="45">
        <f>IF(AND(OR(ISBLANK(GM$9),GM$9=0)=FALSE,OR(GM$9='2. Protocols'!$C22,GM$9='2. Protocols'!$E22,GM$9='2. Protocols'!$G22)),1,0)*'4. Formulations'!$L22</f>
        <v>0</v>
      </c>
      <c r="GN23" s="45">
        <f>IF(AND(OR(ISBLANK(GN$9),GN$9=0)=FALSE,OR(GN$9='2. Protocols'!$C22,GN$9='2. Protocols'!$E22,GN$9='2. Protocols'!$G22)),1,0)*'4. Formulations'!$L22</f>
        <v>0</v>
      </c>
      <c r="GO23" s="45">
        <f>IF(AND(OR(ISBLANK(GO$9),GO$9=0)=FALSE,OR(GO$9='2. Protocols'!$C22,GO$9='2. Protocols'!$E22,GO$9='2. Protocols'!$G22)),1,0)*'4. Formulations'!$L22</f>
        <v>0</v>
      </c>
      <c r="GQ23" s="45">
        <f>IF(AND(OR(ISBLANK(GQ$9),GQ$9=0)=FALSE,GQ$9=$DL23),1,0)*'4. Formulations'!$M22</f>
        <v>0</v>
      </c>
      <c r="GR23" s="45">
        <f>IF(AND(OR(ISBLANK(GR$9),GR$9=0)=FALSE,GR$9=$DL23),1,0)*'4. Formulations'!$M22</f>
        <v>0</v>
      </c>
      <c r="GS23" s="45">
        <f>IF(AND(OR(ISBLANK(GS$9),GS$9=0)=FALSE,GS$9=$DL23),1,0)*'4. Formulations'!$M22</f>
        <v>0</v>
      </c>
      <c r="GT23" s="45">
        <f>IF(AND(OR(ISBLANK(GT$9),GT$9=0)=FALSE,GT$9=$DL23),1,0)*'4. Formulations'!$M22</f>
        <v>0</v>
      </c>
      <c r="GU23" s="45">
        <f>IF(AND(OR(ISBLANK(GU$9),GU$9=0)=FALSE,GU$9=$DL23),1,0)*'4. Formulations'!$M22</f>
        <v>0</v>
      </c>
      <c r="GV23" s="45">
        <f>IF(AND(OR(ISBLANK(GV$9),GV$9=0)=FALSE,GV$9=$DL23),1,0)*'4. Formulations'!$M22</f>
        <v>0</v>
      </c>
      <c r="GW23" s="45">
        <f>IF(AND(OR(ISBLANK(GW$9),GW$9=0)=FALSE,GW$9=$DL23),1,0)*'4. Formulations'!$M22</f>
        <v>0</v>
      </c>
      <c r="GX23" s="45">
        <f>IF(AND(OR(ISBLANK(GX$9),GX$9=0)=FALSE,GX$9=$DL23),1,0)*'4. Formulations'!$M22</f>
        <v>0</v>
      </c>
      <c r="GY23" s="45">
        <f>IF(AND(OR(ISBLANK(GY$9),GY$9=0)=FALSE,GY$9=$DL23),1,0)*'4. Formulations'!$M22</f>
        <v>0</v>
      </c>
      <c r="GZ23" s="45">
        <f>IF(AND(OR(ISBLANK(GZ$9),GZ$9=0)=FALSE,GZ$9=$DL23),1,0)*'4. Formulations'!$M22</f>
        <v>0</v>
      </c>
      <c r="HA23" s="45">
        <f>IF(AND(OR(ISBLANK(HA$9),HA$9=0)=FALSE,HA$9=$DL23),1,0)*'4. Formulations'!$M22</f>
        <v>0</v>
      </c>
      <c r="HB23" s="45">
        <f>IF(AND(OR(ISBLANK(HB$9),HB$9=0)=FALSE,HB$9=$DL23),1,0)*'4. Formulations'!$M22</f>
        <v>0</v>
      </c>
      <c r="HC23" s="45">
        <f>IF(AND(OR(ISBLANK(HC$9),HC$9=0)=FALSE,HC$9=$DL23),1,0)*'4. Formulations'!$M22</f>
        <v>0</v>
      </c>
      <c r="HD23" s="45">
        <f>IF(AND(OR(ISBLANK(HD$9),HD$9=0)=FALSE,HD$9=$DL23),1,0)*'4. Formulations'!$M22</f>
        <v>0</v>
      </c>
      <c r="HE23" s="45">
        <f>IF(AND(OR(ISBLANK(HE$9),HE$9=0)=FALSE,HE$9=$DL23),1,0)*'4. Formulations'!$M22</f>
        <v>0</v>
      </c>
      <c r="HG23" s="45">
        <f>IF(AND(OR(ISBLANK(HG$9),HG$9=0)=FALSE,SUM($GQ23:$HE23)&gt;0,HG$9='2. Protocols'!$G22),1,0)*'4. Formulations'!$M22</f>
        <v>0</v>
      </c>
      <c r="HH23" s="45">
        <f>IF(AND(OR(ISBLANK(HH$9),HH$9=0)=FALSE,SUM($GQ23:$HE23)&gt;0,HH$9='2. Protocols'!$G22),1,0)*'4. Formulations'!$M22</f>
        <v>0</v>
      </c>
      <c r="HI23" s="45">
        <f>IF(AND(OR(ISBLANK(HI$9),HI$9=0)=FALSE,SUM($GQ23:$HE23)&gt;0,HI$9='2. Protocols'!$G22),1,0)*'4. Formulations'!$M22</f>
        <v>0</v>
      </c>
      <c r="HJ23" s="45">
        <f>IF(AND(OR(ISBLANK(HJ$9),HJ$9=0)=FALSE,SUM($GQ23:$HE23)&gt;0,HJ$9='2. Protocols'!$G22),1,0)*'4. Formulations'!$M22</f>
        <v>0</v>
      </c>
      <c r="HK23" s="45">
        <f>IF(AND(OR(ISBLANK(HK$9),HK$9=0)=FALSE,SUM($GQ23:$HE23)&gt;0,HK$9='2. Protocols'!$G22),1,0)*'4. Formulations'!$M22</f>
        <v>0</v>
      </c>
      <c r="HL23" s="45">
        <f>IF(AND(OR(ISBLANK(HL$9),HL$9=0)=FALSE,SUM($GQ23:$HE23)&gt;0,HL$9='2. Protocols'!$G22),1,0)*'4. Formulations'!$M22</f>
        <v>0</v>
      </c>
      <c r="HM23" s="45">
        <f>IF(AND(OR(ISBLANK(HM$9),HM$9=0)=FALSE,SUM($GQ23:$HE23)&gt;0,HM$9='2. Protocols'!$G22),1,0)*'4. Formulations'!$M22</f>
        <v>0</v>
      </c>
      <c r="HN23" s="45">
        <f>IF(AND(OR(ISBLANK(HN$9),HN$9=0)=FALSE,SUM($GQ23:$HE23)&gt;0,HN$9='2. Protocols'!$G22),1,0)*'4. Formulations'!$M22</f>
        <v>0</v>
      </c>
      <c r="HO23" s="45">
        <f>IF(AND(OR(ISBLANK(HO$9),HO$9=0)=FALSE,SUM($GQ23:$HE23)&gt;0,HO$9='2. Protocols'!$G22),1,0)*'4. Formulations'!$M22</f>
        <v>0</v>
      </c>
      <c r="HP23" s="45">
        <f>IF(AND(OR(ISBLANK(HP$9),HP$9=0)=FALSE,SUM($GQ23:$HE23)&gt;0,HP$9='2. Protocols'!$G22),1,0)*'4. Formulations'!$M22</f>
        <v>0</v>
      </c>
      <c r="HQ23" s="45">
        <f>IF(AND(OR(ISBLANK(HQ$9),HQ$9=0)=FALSE,SUM($GQ23:$HE23)&gt;0,HQ$9='2. Protocols'!$G22),1,0)*'4. Formulations'!$M22</f>
        <v>0</v>
      </c>
      <c r="HR23" s="45">
        <f>IF(AND(OR(ISBLANK(HR$9),HR$9=0)=FALSE,SUM($GQ23:$HE23)&gt;0,HR$9='2. Protocols'!$G22),1,0)*'4. Formulations'!$M22</f>
        <v>0</v>
      </c>
      <c r="HS23" s="45">
        <f>IF(AND(OR(ISBLANK(HS$9),HS$9=0)=FALSE,SUM($GQ23:$HE23)&gt;0,HS$9='2. Protocols'!$G22),1,0)*'4. Formulations'!$M22</f>
        <v>0</v>
      </c>
      <c r="HT23" s="45">
        <f>IF(AND(OR(ISBLANK(HT$9),HT$9=0)=FALSE,SUM($GQ23:$HE23)&gt;0,HT$9='2. Protocols'!$G22),1,0)*'4. Formulations'!$M22</f>
        <v>0</v>
      </c>
      <c r="HU23" s="45">
        <f>IF(AND(OR(ISBLANK(HU$9),HU$9=0)=FALSE,SUM($GQ23:$HE23)&gt;0,HU$9='2. Protocols'!$G22),1,0)*'4. Formulations'!$M22</f>
        <v>0</v>
      </c>
      <c r="HW23" s="45">
        <f>IF(AND(OR(ISBLANK(HW$9),HW$9=0)=FALSE,HW$9=$DM23),1,0)*'4. Formulations'!$N22</f>
        <v>0</v>
      </c>
      <c r="HX23" s="45">
        <f>IF(AND(OR(ISBLANK(HX$9),HX$9=0)=FALSE,HX$9=$DM23),1,0)*'4. Formulations'!$N22</f>
        <v>0</v>
      </c>
      <c r="HY23" s="45">
        <f>IF(AND(OR(ISBLANK(HY$9),HY$9=0)=FALSE,HY$9=$DM23),1,0)*'4. Formulations'!$N22</f>
        <v>0</v>
      </c>
      <c r="HZ23" s="45">
        <f>IF(AND(OR(ISBLANK(HZ$9),HZ$9=0)=FALSE,HZ$9=$DM23),1,0)*'4. Formulations'!$N22</f>
        <v>0</v>
      </c>
      <c r="IA23" s="45">
        <f>IF(AND(OR(ISBLANK(IA$9),IA$9=0)=FALSE,IA$9=$DM23),1,0)*'4. Formulations'!$N22</f>
        <v>0</v>
      </c>
      <c r="IB23" s="45">
        <f>IF(AND(OR(ISBLANK(IB$9),IB$9=0)=FALSE,IB$9=$DM23),1,0)*'4. Formulations'!$N22</f>
        <v>0</v>
      </c>
      <c r="IC23" s="45">
        <f>IF(AND(OR(ISBLANK(IC$9),IC$9=0)=FALSE,IC$9=$DM23),1,0)*'4. Formulations'!$N22</f>
        <v>0</v>
      </c>
      <c r="ID23" s="45">
        <f>IF(AND(OR(ISBLANK(ID$9),ID$9=0)=FALSE,ID$9=$DM23),1,0)*'4. Formulations'!$N22</f>
        <v>0</v>
      </c>
      <c r="IE23" s="45">
        <f>IF(AND(OR(ISBLANK(IE$9),IE$9=0)=FALSE,IE$9=$DM23),1,0)*'4. Formulations'!$N22</f>
        <v>0</v>
      </c>
      <c r="IF23" s="45">
        <f>IF(AND(OR(ISBLANK(IF$9),IF$9=0)=FALSE,IF$9=$DM23),1,0)*'4. Formulations'!$N22</f>
        <v>0</v>
      </c>
      <c r="IG23" s="45">
        <f>IF(AND(OR(ISBLANK(IG$9),IG$9=0)=FALSE,IG$9=$DM23),1,0)*'4. Formulations'!$N22</f>
        <v>0</v>
      </c>
      <c r="IH23" s="45">
        <f>IF(AND(OR(ISBLANK(IH$9),IH$9=0)=FALSE,IH$9=$DM23),1,0)*'4. Formulations'!$N22</f>
        <v>0</v>
      </c>
      <c r="II23" s="45">
        <f>IF(AND(OR(ISBLANK(II$9),II$9=0)=FALSE,II$9=$DM23),1,0)*'4. Formulations'!$N22</f>
        <v>0</v>
      </c>
      <c r="IJ23" s="45">
        <f>IF(AND(OR(ISBLANK(IJ$9),IJ$9=0)=FALSE,IJ$9=$DM23),1,0)*'4. Formulations'!$N22</f>
        <v>0</v>
      </c>
      <c r="IK23" s="45">
        <f>IF(AND(OR(ISBLANK(IK$9),IK$9=0)=FALSE,IK$9=$DM23),1,0)*'4. Formulations'!$N22</f>
        <v>0</v>
      </c>
      <c r="IM23" s="45">
        <f>IF(AND(OR(ISBLANK(IM$9),IM$9=0)=FALSE,OR(IM$9='2. Protocols'!$C22,IM$9='2. Protocols'!$E22,IM$9='2. Protocols'!$G22)),1,0)*'4. Formulations'!$O22</f>
        <v>0</v>
      </c>
      <c r="IN23" s="45">
        <f>IF(AND(OR(ISBLANK(IN$9),IN$9=0)=FALSE,OR(IN$9='2. Protocols'!$C22,IN$9='2. Protocols'!$E22,IN$9='2. Protocols'!$G22)),1,0)*'4. Formulations'!$O22</f>
        <v>0</v>
      </c>
      <c r="IO23" s="45">
        <f>IF(AND(OR(ISBLANK(IO$9),IO$9=0)=FALSE,OR(IO$9='2. Protocols'!$C22,IO$9='2. Protocols'!$E22,IO$9='2. Protocols'!$G22)),1,0)*'4. Formulations'!$O22</f>
        <v>0</v>
      </c>
      <c r="IP23" s="45">
        <f>IF(AND(OR(ISBLANK(IP$9),IP$9=0)=FALSE,OR(IP$9='2. Protocols'!$C22,IP$9='2. Protocols'!$E22,IP$9='2. Protocols'!$G22)),1,0)*'4. Formulations'!$O22</f>
        <v>0</v>
      </c>
      <c r="IQ23" s="45">
        <f>IF(AND(OR(ISBLANK(IQ$9),IQ$9=0)=FALSE,OR(IQ$9='2. Protocols'!$C22,IQ$9='2. Protocols'!$E22,IQ$9='2. Protocols'!$G22)),1,0)*'4. Formulations'!$O22</f>
        <v>0</v>
      </c>
      <c r="IR23" s="45">
        <f>IF(AND(OR(ISBLANK(IR$9),IR$9=0)=FALSE,OR(IR$9='2. Protocols'!$C22,IR$9='2. Protocols'!$E22,IR$9='2. Protocols'!$G22)),1,0)*'4. Formulations'!$O22</f>
        <v>0</v>
      </c>
      <c r="IS23" s="45">
        <f>IF(AND(OR(ISBLANK(IS$9),IS$9=0)=FALSE,OR(IS$9='2. Protocols'!$C22,IS$9='2. Protocols'!$E22,IS$9='2. Protocols'!$G22)),1,0)*'4. Formulations'!$O22</f>
        <v>0</v>
      </c>
      <c r="IT23" s="45">
        <f>IF(AND(OR(ISBLANK(IT$9),IT$9=0)=FALSE,OR(IT$9='2. Protocols'!$C22,IT$9='2. Protocols'!$E22,IT$9='2. Protocols'!$G22)),1,0)*'4. Formulations'!$O22</f>
        <v>0</v>
      </c>
      <c r="IU23" s="45">
        <f>IF(AND(OR(ISBLANK(IU$9),IU$9=0)=FALSE,OR(IU$9='2. Protocols'!$C22,IU$9='2. Protocols'!$E22,IU$9='2. Protocols'!$G22)),1,0)*'4. Formulations'!$O22</f>
        <v>0</v>
      </c>
      <c r="IV23" s="45">
        <f>IF(AND(OR(ISBLANK(IV$9),IV$9=0)=FALSE,OR(IV$9='2. Protocols'!$C22,IV$9='2. Protocols'!$E22,IV$9='2. Protocols'!$G22)),1,0)*'4. Formulations'!$O22</f>
        <v>0</v>
      </c>
      <c r="IW23" s="45">
        <f>IF(AND(OR(ISBLANK(IW$9),IW$9=0)=FALSE,OR(IW$9='2. Protocols'!$C22,IW$9='2. Protocols'!$E22,IW$9='2. Protocols'!$G22)),1,0)*'4. Formulations'!$O22</f>
        <v>0</v>
      </c>
      <c r="IX23" s="45">
        <f>IF(AND(OR(ISBLANK(IX$9),IX$9=0)=FALSE,OR(IX$9='2. Protocols'!$C22,IX$9='2. Protocols'!$E22,IX$9='2. Protocols'!$G22)),1,0)*'4. Formulations'!$O22</f>
        <v>0</v>
      </c>
      <c r="IY23" s="45">
        <f>IF(AND(OR(ISBLANK(IY$9),IY$9=0)=FALSE,OR(IY$9='2. Protocols'!$C22,IY$9='2. Protocols'!$E22,IY$9='2. Protocols'!$G22)),1,0)*'4. Formulations'!$O22</f>
        <v>0</v>
      </c>
      <c r="IZ23" s="45">
        <f>IF(AND(OR(ISBLANK(IZ$9),IZ$9=0)=FALSE,OR(IZ$9='2. Protocols'!$C22,IZ$9='2. Protocols'!$E22,IZ$9='2. Protocols'!$G22)),1,0)*'4. Formulations'!$O22</f>
        <v>0</v>
      </c>
      <c r="JA23" s="45">
        <f>IF(AND(OR(ISBLANK(JA$9),JA$9=0)=FALSE,OR(JA$9='2. Protocols'!$C22,JA$9='2. Protocols'!$E22,JA$9='2. Protocols'!$G22)),1,0)*'4. Formulations'!$O22</f>
        <v>0</v>
      </c>
      <c r="JC23" s="45">
        <f>IF(AND(OR(ISBLANK(JC$9),JC$9=0)=FALSE,JC$9=$DL23),1,0)*'4. Formulations'!$P22</f>
        <v>0</v>
      </c>
      <c r="JD23" s="45">
        <f>IF(AND(OR(ISBLANK(JD$9),JD$9=0)=FALSE,JD$9=$DL23),1,0)*'4. Formulations'!$P22</f>
        <v>0</v>
      </c>
      <c r="JE23" s="45">
        <f>IF(AND(OR(ISBLANK(JE$9),JE$9=0)=FALSE,JE$9=$DL23),1,0)*'4. Formulations'!$P22</f>
        <v>0</v>
      </c>
      <c r="JF23" s="45">
        <f>IF(AND(OR(ISBLANK(JF$9),JF$9=0)=FALSE,JF$9=$DL23),1,0)*'4. Formulations'!$P22</f>
        <v>0</v>
      </c>
      <c r="JG23" s="45">
        <f>IF(AND(OR(ISBLANK(JG$9),JG$9=0)=FALSE,JG$9=$DL23),1,0)*'4. Formulations'!$P22</f>
        <v>0</v>
      </c>
      <c r="JH23" s="45">
        <f>IF(AND(OR(ISBLANK(JH$9),JH$9=0)=FALSE,JH$9=$DL23),1,0)*'4. Formulations'!$P22</f>
        <v>0</v>
      </c>
      <c r="JI23" s="45">
        <f>IF(AND(OR(ISBLANK(JI$9),JI$9=0)=FALSE,JI$9=$DL23),1,0)*'4. Formulations'!$P22</f>
        <v>0</v>
      </c>
      <c r="JJ23" s="45">
        <f>IF(AND(OR(ISBLANK(JJ$9),JJ$9=0)=FALSE,JJ$9=$DL23),1,0)*'4. Formulations'!$P22</f>
        <v>0</v>
      </c>
      <c r="JK23" s="45">
        <f>IF(AND(OR(ISBLANK(JK$9),JK$9=0)=FALSE,JK$9=$DL23),1,0)*'4. Formulations'!$P22</f>
        <v>0</v>
      </c>
      <c r="JL23" s="45">
        <f>IF(AND(OR(ISBLANK(JL$9),JL$9=0)=FALSE,JL$9=$DL23),1,0)*'4. Formulations'!$P22</f>
        <v>0</v>
      </c>
      <c r="JM23" s="45">
        <f>IF(AND(OR(ISBLANK(JM$9),JM$9=0)=FALSE,JM$9=$DL23),1,0)*'4. Formulations'!$P22</f>
        <v>0</v>
      </c>
      <c r="JN23" s="45">
        <f>IF(AND(OR(ISBLANK(JN$9),JN$9=0)=FALSE,JN$9=$DL23),1,0)*'4. Formulations'!$P22</f>
        <v>0</v>
      </c>
      <c r="JO23" s="45">
        <f>IF(AND(OR(ISBLANK(JO$9),JO$9=0)=FALSE,JO$9=$DL23),1,0)*'4. Formulations'!$P22</f>
        <v>0</v>
      </c>
      <c r="JP23" s="45">
        <f>IF(AND(OR(ISBLANK(JP$9),JP$9=0)=FALSE,JP$9=$DL23),1,0)*'4. Formulations'!$P22</f>
        <v>0</v>
      </c>
      <c r="JQ23" s="45">
        <f>IF(AND(OR(ISBLANK(JQ$9),JQ$9=0)=FALSE,JQ$9=$DL23),1,0)*'4. Formulations'!$P22</f>
        <v>0</v>
      </c>
      <c r="JS23" s="45">
        <f>IF(AND(OR(ISBLANK(JS$9),JS$9=0)=FALSE,SUM($JC23:$JQ23)&gt;0,JS$9='2. Protocols'!$G22),1,0)*'4. Formulations'!$P22</f>
        <v>0</v>
      </c>
      <c r="JT23" s="45">
        <f>IF(AND(OR(ISBLANK(JT$9),JT$9=0)=FALSE,SUM($JC23:$JQ23)&gt;0,JT$9='2. Protocols'!$G22),1,0)*'4. Formulations'!$P22</f>
        <v>0</v>
      </c>
      <c r="JU23" s="45">
        <f>IF(AND(OR(ISBLANK(JU$9),JU$9=0)=FALSE,SUM($JC23:$JQ23)&gt;0,JU$9='2. Protocols'!$G22),1,0)*'4. Formulations'!$P22</f>
        <v>0</v>
      </c>
      <c r="JV23" s="45">
        <f>IF(AND(OR(ISBLANK(JV$9),JV$9=0)=FALSE,SUM($JC23:$JQ23)&gt;0,JV$9='2. Protocols'!$G22),1,0)*'4. Formulations'!$P22</f>
        <v>0</v>
      </c>
      <c r="JW23" s="45">
        <f>IF(AND(OR(ISBLANK(JW$9),JW$9=0)=FALSE,SUM($JC23:$JQ23)&gt;0,JW$9='2. Protocols'!$G22),1,0)*'4. Formulations'!$P22</f>
        <v>0</v>
      </c>
      <c r="JX23" s="45">
        <f>IF(AND(OR(ISBLANK(JX$9),JX$9=0)=FALSE,SUM($JC23:$JQ23)&gt;0,JX$9='2. Protocols'!$G22),1,0)*'4. Formulations'!$P22</f>
        <v>0</v>
      </c>
      <c r="JY23" s="45">
        <f>IF(AND(OR(ISBLANK(JY$9),JY$9=0)=FALSE,SUM($JC23:$JQ23)&gt;0,JY$9='2. Protocols'!$G22),1,0)*'4. Formulations'!$P22</f>
        <v>0</v>
      </c>
      <c r="JZ23" s="45">
        <f>IF(AND(OR(ISBLANK(JZ$9),JZ$9=0)=FALSE,SUM($JC23:$JQ23)&gt;0,JZ$9='2. Protocols'!$G22),1,0)*'4. Formulations'!$P22</f>
        <v>0</v>
      </c>
      <c r="KA23" s="45">
        <f>IF(AND(OR(ISBLANK(KA$9),KA$9=0)=FALSE,SUM($JC23:$JQ23)&gt;0,KA$9='2. Protocols'!$G22),1,0)*'4. Formulations'!$P22</f>
        <v>0</v>
      </c>
      <c r="KB23" s="45">
        <f>IF(AND(OR(ISBLANK(KB$9),KB$9=0)=FALSE,SUM($JC23:$JQ23)&gt;0,KB$9='2. Protocols'!$G22),1,0)*'4. Formulations'!$P22</f>
        <v>0</v>
      </c>
      <c r="KC23" s="45">
        <f>IF(AND(OR(ISBLANK(KC$9),KC$9=0)=FALSE,SUM($JC23:$JQ23)&gt;0,KC$9='2. Protocols'!$G22),1,0)*'4. Formulations'!$P22</f>
        <v>0</v>
      </c>
      <c r="KD23" s="45">
        <f>IF(AND(OR(ISBLANK(KD$9),KD$9=0)=FALSE,SUM($JC23:$JQ23)&gt;0,KD$9='2. Protocols'!$G22),1,0)*'4. Formulations'!$P22</f>
        <v>0</v>
      </c>
      <c r="KE23" s="45">
        <f>IF(AND(OR(ISBLANK(KE$9),KE$9=0)=FALSE,SUM($JC23:$JQ23)&gt;0,KE$9='2. Protocols'!$G22),1,0)*'4. Formulations'!$P22</f>
        <v>0</v>
      </c>
      <c r="KF23" s="45">
        <f>IF(AND(OR(ISBLANK(KF$9),KF$9=0)=FALSE,SUM($JC23:$JQ23)&gt;0,KF$9='2. Protocols'!$G22),1,0)*'4. Formulations'!$P22</f>
        <v>0</v>
      </c>
      <c r="KG23" s="45">
        <f>IF(AND(OR(ISBLANK(KG$9),KG$9=0)=FALSE,SUM($JC23:$JQ23)&gt;0,KG$9='2. Protocols'!$G22),1,0)*'4. Formulations'!$P22</f>
        <v>0</v>
      </c>
      <c r="KI23" s="45">
        <f>IF(AND(OR(ISBLANK(KI$9),KI$9=0)=FALSE,KI$9=$DM23),1,0)*'4. Formulations'!$Q22</f>
        <v>0</v>
      </c>
      <c r="KJ23" s="45">
        <f>IF(AND(OR(ISBLANK(KJ$9),KJ$9=0)=FALSE,KJ$9=$DM23),1,0)*'4. Formulations'!$Q22</f>
        <v>0</v>
      </c>
      <c r="KK23" s="45">
        <f>IF(AND(OR(ISBLANK(KK$9),KK$9=0)=FALSE,KK$9=$DM23),1,0)*'4. Formulations'!$Q22</f>
        <v>0</v>
      </c>
      <c r="KL23" s="45">
        <f>IF(AND(OR(ISBLANK(KL$9),KL$9=0)=FALSE,KL$9=$DM23),1,0)*'4. Formulations'!$Q22</f>
        <v>0</v>
      </c>
      <c r="KM23" s="45">
        <f>IF(AND(OR(ISBLANK(KM$9),KM$9=0)=FALSE,KM$9=$DM23),1,0)*'4. Formulations'!$Q22</f>
        <v>0</v>
      </c>
      <c r="KN23" s="45">
        <f>IF(AND(OR(ISBLANK(KN$9),KN$9=0)=FALSE,KN$9=$DM23),1,0)*'4. Formulations'!$Q22</f>
        <v>0</v>
      </c>
      <c r="KO23" s="45">
        <f>IF(AND(OR(ISBLANK(KO$9),KO$9=0)=FALSE,KO$9=$DM23),1,0)*'4. Formulations'!$Q22</f>
        <v>0</v>
      </c>
      <c r="KP23" s="45">
        <f>IF(AND(OR(ISBLANK(KP$9),KP$9=0)=FALSE,KP$9=$DM23),1,0)*'4. Formulations'!$Q22</f>
        <v>0</v>
      </c>
      <c r="KQ23" s="45">
        <f>IF(AND(OR(ISBLANK(KQ$9),KQ$9=0)=FALSE,KQ$9=$DM23),1,0)*'4. Formulations'!$Q22</f>
        <v>0</v>
      </c>
      <c r="KR23" s="45">
        <f>IF(AND(OR(ISBLANK(KR$9),KR$9=0)=FALSE,KR$9=$DM23),1,0)*'4. Formulations'!$Q22</f>
        <v>0</v>
      </c>
      <c r="KS23" s="45">
        <f>IF(AND(OR(ISBLANK(KS$9),KS$9=0)=FALSE,KS$9=$DM23),1,0)*'4. Formulations'!$Q22</f>
        <v>0</v>
      </c>
      <c r="KT23" s="45">
        <f>IF(AND(OR(ISBLANK(KT$9),KT$9=0)=FALSE,KT$9=$DM23),1,0)*'4. Formulations'!$Q22</f>
        <v>0</v>
      </c>
      <c r="KU23" s="45">
        <f>IF(AND(OR(ISBLANK(KU$9),KU$9=0)=FALSE,KU$9=$DM23),1,0)*'4. Formulations'!$Q22</f>
        <v>0</v>
      </c>
      <c r="KV23" s="45">
        <f>IF(AND(OR(ISBLANK(KV$9),KV$9=0)=FALSE,KV$9=$DM23),1,0)*'4. Formulations'!$Q22</f>
        <v>0</v>
      </c>
      <c r="KW23" s="45">
        <f>IF(AND(OR(ISBLANK(KW$9),KW$9=0)=FALSE,KW$9=$DM23),1,0)*'4. Formulations'!$Q22</f>
        <v>0</v>
      </c>
    </row>
    <row r="24" spans="2:309" ht="15" hidden="1" outlineLevel="1" x14ac:dyDescent="0.25">
      <c r="B24" s="2"/>
      <c r="C24" s="155" t="str">
        <f>IF('2. Protocols'!C23&amp;"+"&amp;'2. Protocols'!E23&amp;"+"&amp;'2. Protocols'!G23="++","",'2. Protocols'!C23&amp;"+"&amp;'2. Protocols'!E23&amp;"+"&amp;'2. Protocols'!G23)</f>
        <v/>
      </c>
      <c r="D24" s="22"/>
      <c r="E24" s="23"/>
      <c r="G24" s="135" t="e">
        <f>'2. Protocols'!J23*'1. General Inputs'!$J$13</f>
        <v>#VALUE!</v>
      </c>
      <c r="H24" s="135" t="e">
        <f>MAX(G24*(1+'1. General Inputs'!$AW$23+HLOOKUP(H$7,'1. General Inputs'!$AW$17:$AY$19,ROWS('1. General Inputs'!$AU$17:$AU$19),0))+(CHOOSE(H$7,'1. General Inputs'!$J$15,'1. General Inputs'!$L$15,'1. General Inputs'!$N$15)/12)*CHOOSE(H$7,'2. Protocols'!$K23,'2. Protocols'!$L23,'2. Protocols'!$M23)+'3. ARV Substitutions'!L49,0)</f>
        <v>#VALUE!</v>
      </c>
      <c r="I24" s="135" t="e">
        <f>MAX(H24*(1+'1. General Inputs'!$AW$23+HLOOKUP(I$7,'1. General Inputs'!$AW$17:$AY$19,ROWS('1. General Inputs'!$AU$17:$AU$19),0))+(CHOOSE(I$7,'1. General Inputs'!$J$15,'1. General Inputs'!$L$15,'1. General Inputs'!$N$15)/12)*CHOOSE(I$7,'2. Protocols'!$K23,'2. Protocols'!$L23,'2. Protocols'!$M23)+'3. ARV Substitutions'!M49,0)</f>
        <v>#VALUE!</v>
      </c>
      <c r="J24" s="135" t="e">
        <f>MAX(I24*(1+'1. General Inputs'!$AW$23+HLOOKUP(J$7,'1. General Inputs'!$AW$17:$AY$19,ROWS('1. General Inputs'!$AU$17:$AU$19),0))+(CHOOSE(J$7,'1. General Inputs'!$J$15,'1. General Inputs'!$L$15,'1. General Inputs'!$N$15)/12)*CHOOSE(J$7,'2. Protocols'!$K23,'2. Protocols'!$L23,'2. Protocols'!$M23)+'3. ARV Substitutions'!N49,0)</f>
        <v>#VALUE!</v>
      </c>
      <c r="K24" s="135" t="e">
        <f>MAX(J24*(1+'1. General Inputs'!$AW$23+HLOOKUP(K$7,'1. General Inputs'!$AW$17:$AY$19,ROWS('1. General Inputs'!$AU$17:$AU$19),0))+(CHOOSE(K$7,'1. General Inputs'!$J$15,'1. General Inputs'!$L$15,'1. General Inputs'!$N$15)/12)*CHOOSE(K$7,'2. Protocols'!$K23,'2. Protocols'!$L23,'2. Protocols'!$M23)+'3. ARV Substitutions'!O49,0)</f>
        <v>#VALUE!</v>
      </c>
      <c r="L24" s="135" t="e">
        <f>MAX(K24*(1+'1. General Inputs'!$AW$23+HLOOKUP(L$7,'1. General Inputs'!$AW$17:$AY$19,ROWS('1. General Inputs'!$AU$17:$AU$19),0))+(CHOOSE(L$7,'1. General Inputs'!$J$15,'1. General Inputs'!$L$15,'1. General Inputs'!$N$15)/12)*CHOOSE(L$7,'2. Protocols'!$K23,'2. Protocols'!$L23,'2. Protocols'!$M23)+'3. ARV Substitutions'!P49,0)</f>
        <v>#VALUE!</v>
      </c>
      <c r="M24" s="135" t="e">
        <f>MAX(L24*(1+'1. General Inputs'!$AW$23+HLOOKUP(M$7,'1. General Inputs'!$AW$17:$AY$19,ROWS('1. General Inputs'!$AU$17:$AU$19),0))+(CHOOSE(M$7,'1. General Inputs'!$J$15,'1. General Inputs'!$L$15,'1. General Inputs'!$N$15)/12)*CHOOSE(M$7,'2. Protocols'!$K23,'2. Protocols'!$L23,'2. Protocols'!$M23)+'3. ARV Substitutions'!Q49,0)</f>
        <v>#VALUE!</v>
      </c>
      <c r="N24" s="135" t="e">
        <f>MAX(M24*(1+'1. General Inputs'!$AW$23+HLOOKUP(N$7,'1. General Inputs'!$AW$17:$AY$19,ROWS('1. General Inputs'!$AU$17:$AU$19),0))+(CHOOSE(N$7,'1. General Inputs'!$J$15,'1. General Inputs'!$L$15,'1. General Inputs'!$N$15)/12)*CHOOSE(N$7,'2. Protocols'!$K23,'2. Protocols'!$L23,'2. Protocols'!$M23)+'3. ARV Substitutions'!R49,0)</f>
        <v>#VALUE!</v>
      </c>
      <c r="O24" s="135" t="e">
        <f>MAX(N24*(1+'1. General Inputs'!$AW$23+HLOOKUP(O$7,'1. General Inputs'!$AW$17:$AY$19,ROWS('1. General Inputs'!$AU$17:$AU$19),0))+(CHOOSE(O$7,'1. General Inputs'!$J$15,'1. General Inputs'!$L$15,'1. General Inputs'!$N$15)/12)*CHOOSE(O$7,'2. Protocols'!$K23,'2. Protocols'!$L23,'2. Protocols'!$M23)+'3. ARV Substitutions'!S49,0)</f>
        <v>#VALUE!</v>
      </c>
      <c r="P24" s="135" t="e">
        <f>MAX(O24*(1+'1. General Inputs'!$AW$23+HLOOKUP(P$7,'1. General Inputs'!$AW$17:$AY$19,ROWS('1. General Inputs'!$AU$17:$AU$19),0))+(CHOOSE(P$7,'1. General Inputs'!$J$15,'1. General Inputs'!$L$15,'1. General Inputs'!$N$15)/12)*CHOOSE(P$7,'2. Protocols'!$K23,'2. Protocols'!$L23,'2. Protocols'!$M23)+'3. ARV Substitutions'!T49,0)</f>
        <v>#VALUE!</v>
      </c>
      <c r="Q24" s="135" t="e">
        <f>MAX(P24*(1+'1. General Inputs'!$AW$23+HLOOKUP(Q$7,'1. General Inputs'!$AW$17:$AY$19,ROWS('1. General Inputs'!$AU$17:$AU$19),0))+(CHOOSE(Q$7,'1. General Inputs'!$J$15,'1. General Inputs'!$L$15,'1. General Inputs'!$N$15)/12)*CHOOSE(Q$7,'2. Protocols'!$K23,'2. Protocols'!$L23,'2. Protocols'!$M23)+'3. ARV Substitutions'!U49,0)</f>
        <v>#VALUE!</v>
      </c>
      <c r="R24" s="135" t="e">
        <f>MAX(Q24*(1+'1. General Inputs'!$AW$23+HLOOKUP(R$7,'1. General Inputs'!$AW$17:$AY$19,ROWS('1. General Inputs'!$AU$17:$AU$19),0))+(CHOOSE(R$7,'1. General Inputs'!$J$15,'1. General Inputs'!$L$15,'1. General Inputs'!$N$15)/12)*CHOOSE(R$7,'2. Protocols'!$K23,'2. Protocols'!$L23,'2. Protocols'!$M23)+'3. ARV Substitutions'!V49,0)</f>
        <v>#VALUE!</v>
      </c>
      <c r="S24" s="135" t="e">
        <f>MAX(R24*(1+'1. General Inputs'!$AW$23+HLOOKUP(S$7,'1. General Inputs'!$AW$17:$AY$19,ROWS('1. General Inputs'!$AU$17:$AU$19),0))+(CHOOSE(S$7,'1. General Inputs'!$J$15,'1. General Inputs'!$L$15,'1. General Inputs'!$N$15)/12)*CHOOSE(S$7,'2. Protocols'!$K23,'2. Protocols'!$L23,'2. Protocols'!$M23)+'3. ARV Substitutions'!W49,0)</f>
        <v>#VALUE!</v>
      </c>
      <c r="T24" s="135" t="e">
        <f>MAX(S24*(1+'1. General Inputs'!$AW$23+HLOOKUP(T$7,'1. General Inputs'!$AW$17:$AY$19,ROWS('1. General Inputs'!$AU$17:$AU$19),0))+(CHOOSE(T$7,'1. General Inputs'!$J$15,'1. General Inputs'!$L$15,'1. General Inputs'!$N$15)/12)*CHOOSE(T$7,'2. Protocols'!$K23,'2. Protocols'!$L23,'2. Protocols'!$M23)+'3. ARV Substitutions'!X49,0)</f>
        <v>#VALUE!</v>
      </c>
      <c r="U24" s="135" t="e">
        <f>MAX(T24*(1+'1. General Inputs'!$AW$23+HLOOKUP(U$7,'1. General Inputs'!$AW$17:$AY$19,ROWS('1. General Inputs'!$AU$17:$AU$19),0))+(CHOOSE(U$7,'1. General Inputs'!$J$15,'1. General Inputs'!$L$15,'1. General Inputs'!$N$15)/12)*CHOOSE(U$7,'2. Protocols'!$K23,'2. Protocols'!$L23,'2. Protocols'!$M23)+'3. ARV Substitutions'!Y49,0)</f>
        <v>#VALUE!</v>
      </c>
      <c r="V24" s="135" t="e">
        <f>MAX(U24*(1+'1. General Inputs'!$AW$23+HLOOKUP(V$7,'1. General Inputs'!$AW$17:$AY$19,ROWS('1. General Inputs'!$AU$17:$AU$19),0))+(CHOOSE(V$7,'1. General Inputs'!$J$15,'1. General Inputs'!$L$15,'1. General Inputs'!$N$15)/12)*CHOOSE(V$7,'2. Protocols'!$K23,'2. Protocols'!$L23,'2. Protocols'!$M23)+'3. ARV Substitutions'!Z49,0)</f>
        <v>#VALUE!</v>
      </c>
      <c r="W24" s="135" t="e">
        <f>MAX(V24*(1+'1. General Inputs'!$AW$23+HLOOKUP(W$7,'1. General Inputs'!$AW$17:$AY$19,ROWS('1. General Inputs'!$AU$17:$AU$19),0))+(CHOOSE(W$7,'1. General Inputs'!$J$15,'1. General Inputs'!$L$15,'1. General Inputs'!$N$15)/12)*CHOOSE(W$7,'2. Protocols'!$K23,'2. Protocols'!$L23,'2. Protocols'!$M23)+'3. ARV Substitutions'!AA49,0)</f>
        <v>#VALUE!</v>
      </c>
      <c r="X24" s="135" t="e">
        <f>MAX(W24*(1+'1. General Inputs'!$AW$23+HLOOKUP(X$7,'1. General Inputs'!$AW$17:$AY$19,ROWS('1. General Inputs'!$AU$17:$AU$19),0))+(CHOOSE(X$7,'1. General Inputs'!$J$15,'1. General Inputs'!$L$15,'1. General Inputs'!$N$15)/12)*CHOOSE(X$7,'2. Protocols'!$K23,'2. Protocols'!$L23,'2. Protocols'!$M23)+'3. ARV Substitutions'!AB49,0)</f>
        <v>#VALUE!</v>
      </c>
      <c r="Y24" s="135" t="e">
        <f>MAX(X24*(1+'1. General Inputs'!$AW$23+HLOOKUP(Y$7,'1. General Inputs'!$AW$17:$AY$19,ROWS('1. General Inputs'!$AU$17:$AU$19),0))+(CHOOSE(Y$7,'1. General Inputs'!$J$15,'1. General Inputs'!$L$15,'1. General Inputs'!$N$15)/12)*CHOOSE(Y$7,'2. Protocols'!$K23,'2. Protocols'!$L23,'2. Protocols'!$M23)+'3. ARV Substitutions'!AC49,0)</f>
        <v>#VALUE!</v>
      </c>
      <c r="Z24" s="135" t="e">
        <f>MAX(Y24*(1+'1. General Inputs'!$AW$23+HLOOKUP(Z$7,'1. General Inputs'!$AW$17:$AY$19,ROWS('1. General Inputs'!$AU$17:$AU$19),0))+(CHOOSE(Z$7,'1. General Inputs'!$J$15,'1. General Inputs'!$L$15,'1. General Inputs'!$N$15)/12)*CHOOSE(Z$7,'2. Protocols'!$K23,'2. Protocols'!$L23,'2. Protocols'!$M23)+'3. ARV Substitutions'!AD49,0)</f>
        <v>#VALUE!</v>
      </c>
      <c r="AA24" s="135" t="e">
        <f>MAX(Z24*(1+'1. General Inputs'!$AW$23+HLOOKUP(AA$7,'1. General Inputs'!$AW$17:$AY$19,ROWS('1. General Inputs'!$AU$17:$AU$19),0))+(CHOOSE(AA$7,'1. General Inputs'!$J$15,'1. General Inputs'!$L$15,'1. General Inputs'!$N$15)/12)*CHOOSE(AA$7,'2. Protocols'!$K23,'2. Protocols'!$L23,'2. Protocols'!$M23)+'3. ARV Substitutions'!AE49,0)</f>
        <v>#VALUE!</v>
      </c>
      <c r="AB24" s="135" t="e">
        <f>MAX(AA24*(1+'1. General Inputs'!$AW$23+HLOOKUP(AB$7,'1. General Inputs'!$AW$17:$AY$19,ROWS('1. General Inputs'!$AU$17:$AU$19),0))+(CHOOSE(AB$7,'1. General Inputs'!$J$15,'1. General Inputs'!$L$15,'1. General Inputs'!$N$15)/12)*CHOOSE(AB$7,'2. Protocols'!$K23,'2. Protocols'!$L23,'2. Protocols'!$M23)+'3. ARV Substitutions'!AF49,0)</f>
        <v>#VALUE!</v>
      </c>
      <c r="AC24" s="135" t="e">
        <f>MAX(AB24*(1+'1. General Inputs'!$AW$23+HLOOKUP(AC$7,'1. General Inputs'!$AW$17:$AY$19,ROWS('1. General Inputs'!$AU$17:$AU$19),0))+(CHOOSE(AC$7,'1. General Inputs'!$J$15,'1. General Inputs'!$L$15,'1. General Inputs'!$N$15)/12)*CHOOSE(AC$7,'2. Protocols'!$K23,'2. Protocols'!$L23,'2. Protocols'!$M23)+'3. ARV Substitutions'!AG49,0)</f>
        <v>#VALUE!</v>
      </c>
      <c r="AD24" s="135" t="e">
        <f>MAX(AC24*(1+'1. General Inputs'!$AW$23+HLOOKUP(AD$7,'1. General Inputs'!$AW$17:$AY$19,ROWS('1. General Inputs'!$AU$17:$AU$19),0))+(CHOOSE(AD$7,'1. General Inputs'!$J$15,'1. General Inputs'!$L$15,'1. General Inputs'!$N$15)/12)*CHOOSE(AD$7,'2. Protocols'!$K23,'2. Protocols'!$L23,'2. Protocols'!$M23)+'3. ARV Substitutions'!AH49,0)</f>
        <v>#VALUE!</v>
      </c>
      <c r="AE24" s="135" t="e">
        <f>MAX(AD24*(1+'1. General Inputs'!$AW$23+HLOOKUP(AE$7,'1. General Inputs'!$AW$17:$AY$19,ROWS('1. General Inputs'!$AU$17:$AU$19),0))+(CHOOSE(AE$7,'1. General Inputs'!$J$15,'1. General Inputs'!$L$15,'1. General Inputs'!$N$15)/12)*CHOOSE(AE$7,'2. Protocols'!$K23,'2. Protocols'!$L23,'2. Protocols'!$M23)+'3. ARV Substitutions'!AI49,0)</f>
        <v>#VALUE!</v>
      </c>
      <c r="AF24" s="135" t="e">
        <f>MAX(AE24*(1+'1. General Inputs'!$AW$23+HLOOKUP(AF$7,'1. General Inputs'!$AW$17:$AY$19,ROWS('1. General Inputs'!$AU$17:$AU$19),0))+(CHOOSE(AF$7,'1. General Inputs'!$J$15,'1. General Inputs'!$L$15,'1. General Inputs'!$N$15)/12)*CHOOSE(AF$7,'2. Protocols'!$K23,'2. Protocols'!$L23,'2. Protocols'!$M23)+'3. ARV Substitutions'!AJ49,0)</f>
        <v>#VALUE!</v>
      </c>
      <c r="AG24" s="135" t="e">
        <f>MAX(AF24*(1+'1. General Inputs'!$AW$23+HLOOKUP(AG$7,'1. General Inputs'!$AW$17:$AY$19,ROWS('1. General Inputs'!$AU$17:$AU$19),0))+(CHOOSE(AG$7,'1. General Inputs'!$J$15,'1. General Inputs'!$L$15,'1. General Inputs'!$N$15)/12)*CHOOSE(AG$7,'2. Protocols'!$K23,'2. Protocols'!$L23,'2. Protocols'!$M23)+'3. ARV Substitutions'!AK49,0)</f>
        <v>#VALUE!</v>
      </c>
      <c r="AH24" s="135" t="e">
        <f>MAX(AG24*(1+'1. General Inputs'!$AW$23+HLOOKUP(AH$7,'1. General Inputs'!$AW$17:$AY$19,ROWS('1. General Inputs'!$AU$17:$AU$19),0))+(CHOOSE(AH$7,'1. General Inputs'!$J$15,'1. General Inputs'!$L$15,'1. General Inputs'!$N$15)/12)*CHOOSE(AH$7,'2. Protocols'!$K23,'2. Protocols'!$L23,'2. Protocols'!$M23)+'3. ARV Substitutions'!AL49,0)</f>
        <v>#VALUE!</v>
      </c>
      <c r="AI24" s="135" t="e">
        <f>MAX(AH24*(1+'1. General Inputs'!$AW$23+HLOOKUP(AI$7,'1. General Inputs'!$AW$17:$AY$19,ROWS('1. General Inputs'!$AU$17:$AU$19),0))+(CHOOSE(AI$7,'1. General Inputs'!$J$15,'1. General Inputs'!$L$15,'1. General Inputs'!$N$15)/12)*CHOOSE(AI$7,'2. Protocols'!$K23,'2. Protocols'!$L23,'2. Protocols'!$M23)+'3. ARV Substitutions'!AM49,0)</f>
        <v>#VALUE!</v>
      </c>
      <c r="AJ24" s="135" t="e">
        <f>MAX(AI24*(1+'1. General Inputs'!$AW$23+HLOOKUP(AJ$7,'1. General Inputs'!$AW$17:$AY$19,ROWS('1. General Inputs'!$AU$17:$AU$19),0))+(CHOOSE(AJ$7,'1. General Inputs'!$J$15,'1. General Inputs'!$L$15,'1. General Inputs'!$N$15)/12)*CHOOSE(AJ$7,'2. Protocols'!$K23,'2. Protocols'!$L23,'2. Protocols'!$M23)+'3. ARV Substitutions'!AN49,0)</f>
        <v>#VALUE!</v>
      </c>
      <c r="AK24" s="135" t="e">
        <f>MAX(AJ24*(1+'1. General Inputs'!$AW$23+HLOOKUP(AK$7,'1. General Inputs'!$AW$17:$AY$19,ROWS('1. General Inputs'!$AU$17:$AU$19),0))+(CHOOSE(AK$7,'1. General Inputs'!$J$15,'1. General Inputs'!$L$15,'1. General Inputs'!$N$15)/12)*CHOOSE(AK$7,'2. Protocols'!$K23,'2. Protocols'!$L23,'2. Protocols'!$M23)+'3. ARV Substitutions'!AO49,0)</f>
        <v>#VALUE!</v>
      </c>
      <c r="AL24" s="135" t="e">
        <f>MAX(AK24*(1+'1. General Inputs'!$AW$23+HLOOKUP(AL$7,'1. General Inputs'!$AW$17:$AY$19,ROWS('1. General Inputs'!$AU$17:$AU$19),0))+(CHOOSE(AL$7,'1. General Inputs'!$J$15,'1. General Inputs'!$L$15,'1. General Inputs'!$N$15)/12)*CHOOSE(AL$7,'2. Protocols'!$K23,'2. Protocols'!$L23,'2. Protocols'!$M23)+'3. ARV Substitutions'!AP49,0)</f>
        <v>#VALUE!</v>
      </c>
      <c r="AM24" s="135" t="e">
        <f>MAX(AL24*(1+'1. General Inputs'!$AW$23+HLOOKUP(AM$7,'1. General Inputs'!$AW$17:$AY$19,ROWS('1. General Inputs'!$AU$17:$AU$19),0))+(CHOOSE(AM$7,'1. General Inputs'!$J$15,'1. General Inputs'!$L$15,'1. General Inputs'!$N$15)/12)*CHOOSE(AM$7,'2. Protocols'!$K23,'2. Protocols'!$L23,'2. Protocols'!$M23)+'3. ARV Substitutions'!AQ49,0)</f>
        <v>#VALUE!</v>
      </c>
      <c r="AN24" s="135" t="e">
        <f>MAX(AM24*(1+'1. General Inputs'!$AW$23+HLOOKUP(AN$7,'1. General Inputs'!$AW$17:$AY$19,ROWS('1. General Inputs'!$AU$17:$AU$19),0))+(CHOOSE(AN$7,'1. General Inputs'!$J$15,'1. General Inputs'!$L$15,'1. General Inputs'!$N$15)/12)*CHOOSE(AN$7,'2. Protocols'!$K23,'2. Protocols'!$L23,'2. Protocols'!$M23)+'3. ARV Substitutions'!AR49,0)</f>
        <v>#VALUE!</v>
      </c>
      <c r="AO24" s="135" t="e">
        <f>MAX(AN24*(1+'1. General Inputs'!$AW$23+HLOOKUP(AO$7,'1. General Inputs'!$AW$17:$AY$19,ROWS('1. General Inputs'!$AU$17:$AU$19),0))+(CHOOSE(AO$7,'1. General Inputs'!$J$15,'1. General Inputs'!$L$15,'1. General Inputs'!$N$15)/12)*CHOOSE(AO$7,'2. Protocols'!$K23,'2. Protocols'!$L23,'2. Protocols'!$M23)+'3. ARV Substitutions'!AS49,0)</f>
        <v>#VALUE!</v>
      </c>
      <c r="AP24" s="135" t="e">
        <f>MAX(AO24*(1+'1. General Inputs'!$AW$23+HLOOKUP(AP$7,'1. General Inputs'!$AW$17:$AY$19,ROWS('1. General Inputs'!$AU$17:$AU$19),0))+(CHOOSE(AP$7,'1. General Inputs'!$J$15,'1. General Inputs'!$L$15,'1. General Inputs'!$N$15)/12)*CHOOSE(AP$7,'2. Protocols'!$K23,'2. Protocols'!$L23,'2. Protocols'!$M23)+'3. ARV Substitutions'!AT49,0)</f>
        <v>#VALUE!</v>
      </c>
      <c r="AQ24" s="135" t="e">
        <f>MAX(AP24*(1+'1. General Inputs'!$AW$23+HLOOKUP(AQ$7,'1. General Inputs'!$AW$17:$AY$19,ROWS('1. General Inputs'!$AU$17:$AU$19),0))+(CHOOSE(AQ$7,'1. General Inputs'!$J$15,'1. General Inputs'!$L$15,'1. General Inputs'!$N$15)/12)*CHOOSE(AQ$7,'2. Protocols'!$K23,'2. Protocols'!$L23,'2. Protocols'!$M23)+'3. ARV Substitutions'!AU49,0)</f>
        <v>#VALUE!</v>
      </c>
      <c r="CA24" s="105" t="e">
        <f t="shared" si="20"/>
        <v>#VALUE!</v>
      </c>
      <c r="CB24" s="105" t="e">
        <f t="shared" si="21"/>
        <v>#VALUE!</v>
      </c>
      <c r="CC24" s="105" t="e">
        <f t="shared" si="22"/>
        <v>#VALUE!</v>
      </c>
      <c r="CD24" s="105" t="e">
        <f t="shared" si="23"/>
        <v>#VALUE!</v>
      </c>
      <c r="CE24" s="105" t="e">
        <f t="shared" si="24"/>
        <v>#VALUE!</v>
      </c>
      <c r="CF24" s="105" t="e">
        <f t="shared" si="25"/>
        <v>#VALUE!</v>
      </c>
      <c r="CG24" s="105" t="e">
        <f t="shared" si="26"/>
        <v>#VALUE!</v>
      </c>
      <c r="CH24" s="105" t="e">
        <f t="shared" si="27"/>
        <v>#VALUE!</v>
      </c>
      <c r="CI24" s="105" t="e">
        <f t="shared" si="28"/>
        <v>#VALUE!</v>
      </c>
      <c r="CJ24" s="105" t="e">
        <f t="shared" si="29"/>
        <v>#VALUE!</v>
      </c>
      <c r="CK24" s="105" t="e">
        <f t="shared" si="30"/>
        <v>#VALUE!</v>
      </c>
      <c r="CL24" s="105" t="e">
        <f t="shared" si="31"/>
        <v>#VALUE!</v>
      </c>
      <c r="CM24" s="105" t="e">
        <f t="shared" si="32"/>
        <v>#VALUE!</v>
      </c>
      <c r="CN24" s="105" t="e">
        <f t="shared" si="33"/>
        <v>#VALUE!</v>
      </c>
      <c r="CO24" s="105" t="e">
        <f t="shared" si="34"/>
        <v>#VALUE!</v>
      </c>
      <c r="CP24" s="105" t="e">
        <f t="shared" si="35"/>
        <v>#VALUE!</v>
      </c>
      <c r="CQ24" s="105" t="e">
        <f t="shared" si="36"/>
        <v>#VALUE!</v>
      </c>
      <c r="CR24" s="105" t="e">
        <f t="shared" si="37"/>
        <v>#VALUE!</v>
      </c>
      <c r="CS24" s="105" t="e">
        <f t="shared" si="38"/>
        <v>#VALUE!</v>
      </c>
      <c r="CT24" s="105" t="e">
        <f t="shared" si="39"/>
        <v>#VALUE!</v>
      </c>
      <c r="CU24" s="105" t="e">
        <f t="shared" si="40"/>
        <v>#VALUE!</v>
      </c>
      <c r="CV24" s="105" t="e">
        <f t="shared" si="41"/>
        <v>#VALUE!</v>
      </c>
      <c r="CW24" s="105" t="e">
        <f t="shared" si="42"/>
        <v>#VALUE!</v>
      </c>
      <c r="CX24" s="105" t="e">
        <f t="shared" si="43"/>
        <v>#VALUE!</v>
      </c>
      <c r="CY24" s="105" t="e">
        <f t="shared" si="44"/>
        <v>#VALUE!</v>
      </c>
      <c r="CZ24" s="105" t="e">
        <f t="shared" si="45"/>
        <v>#VALUE!</v>
      </c>
      <c r="DA24" s="105" t="e">
        <f t="shared" si="46"/>
        <v>#VALUE!</v>
      </c>
      <c r="DB24" s="105" t="e">
        <f t="shared" si="47"/>
        <v>#VALUE!</v>
      </c>
      <c r="DC24" s="105" t="e">
        <f t="shared" si="48"/>
        <v>#VALUE!</v>
      </c>
      <c r="DD24" s="105" t="e">
        <f t="shared" si="49"/>
        <v>#VALUE!</v>
      </c>
      <c r="DE24" s="105" t="e">
        <f t="shared" si="50"/>
        <v>#VALUE!</v>
      </c>
      <c r="DF24" s="105" t="e">
        <f t="shared" si="51"/>
        <v>#VALUE!</v>
      </c>
      <c r="DG24" s="105" t="e">
        <f t="shared" si="52"/>
        <v>#VALUE!</v>
      </c>
      <c r="DH24" s="105" t="e">
        <f t="shared" si="53"/>
        <v>#VALUE!</v>
      </c>
      <c r="DI24" s="105" t="e">
        <f t="shared" si="54"/>
        <v>#VALUE!</v>
      </c>
      <c r="DJ24" s="105" t="e">
        <f t="shared" si="55"/>
        <v>#VALUE!</v>
      </c>
      <c r="DL24" s="39" t="str">
        <f>CONCATENATE('2. Protocols'!C23, '2. Protocols'!D23, '2. Protocols'!E23)</f>
        <v>+</v>
      </c>
      <c r="DM24" s="39" t="str">
        <f>CONCATENATE('2. Protocols'!C23, '2. Protocols'!D23, '2. Protocols'!E23, '2. Protocols'!F23, '2. Protocols'!G23,)</f>
        <v>++</v>
      </c>
      <c r="DO24" s="45">
        <f>IF(AND(OR(ISBLANK(DO$9),DO$9=0)=FALSE,OR(DO$9='2. Protocols'!$C23,DO$9='2. Protocols'!$E23,DO$9='2. Protocols'!$G23)),1,0)*'4. Formulations'!$I23</f>
        <v>0</v>
      </c>
      <c r="DP24" s="45">
        <f>IF(AND(OR(ISBLANK(DP$9),DP$9=0)=FALSE,OR(DP$9='2. Protocols'!$C23,DP$9='2. Protocols'!$E23,DP$9='2. Protocols'!$G23)),1,0)*'4. Formulations'!$I23</f>
        <v>0</v>
      </c>
      <c r="DQ24" s="45">
        <f>IF(AND(OR(ISBLANK(DQ$9),DQ$9=0)=FALSE,OR(DQ$9='2. Protocols'!$C23,DQ$9='2. Protocols'!$E23,DQ$9='2. Protocols'!$G23)),1,0)*'4. Formulations'!$I23</f>
        <v>0</v>
      </c>
      <c r="DR24" s="45">
        <f>IF(AND(OR(ISBLANK(DR$9),DR$9=0)=FALSE,OR(DR$9='2. Protocols'!$C23,DR$9='2. Protocols'!$E23,DR$9='2. Protocols'!$G23)),1,0)*'4. Formulations'!$I23</f>
        <v>0</v>
      </c>
      <c r="DS24" s="45">
        <f>IF(AND(OR(ISBLANK(DS$9),DS$9=0)=FALSE,OR(DS$9='2. Protocols'!$C23,DS$9='2. Protocols'!$E23,DS$9='2. Protocols'!$G23)),1,0)*'4. Formulations'!$I23</f>
        <v>0</v>
      </c>
      <c r="DT24" s="45">
        <f>IF(AND(OR(ISBLANK(DT$9),DT$9=0)=FALSE,OR(DT$9='2. Protocols'!$C23,DT$9='2. Protocols'!$E23,DT$9='2. Protocols'!$G23)),1,0)*'4. Formulations'!$I23</f>
        <v>0</v>
      </c>
      <c r="DU24" s="45">
        <f>IF(AND(OR(ISBLANK(DU$9),DU$9=0)=FALSE,OR(DU$9='2. Protocols'!$C23,DU$9='2. Protocols'!$E23,DU$9='2. Protocols'!$G23)),1,0)*'4. Formulations'!$I23</f>
        <v>0</v>
      </c>
      <c r="DV24" s="45">
        <f>IF(AND(OR(ISBLANK(DV$9),DV$9=0)=FALSE,OR(DV$9='2. Protocols'!$C23,DV$9='2. Protocols'!$E23,DV$9='2. Protocols'!$G23)),1,0)*'4. Formulations'!$I23</f>
        <v>0</v>
      </c>
      <c r="DW24" s="45">
        <f>IF(AND(OR(ISBLANK(DW$9),DW$9=0)=FALSE,OR(DW$9='2. Protocols'!$C23,DW$9='2. Protocols'!$E23,DW$9='2. Protocols'!$G23)),1,0)*'4. Formulations'!$I23</f>
        <v>0</v>
      </c>
      <c r="DX24" s="45">
        <f>IF(AND(OR(ISBLANK(DX$9),DX$9=0)=FALSE,OR(DX$9='2. Protocols'!$C23,DX$9='2. Protocols'!$E23,DX$9='2. Protocols'!$G23)),1,0)*'4. Formulations'!$I23</f>
        <v>0</v>
      </c>
      <c r="DY24" s="45">
        <f>IF(AND(OR(ISBLANK(DY$9),DY$9=0)=FALSE,OR(DY$9='2. Protocols'!$C23,DY$9='2. Protocols'!$E23,DY$9='2. Protocols'!$G23)),1,0)*'4. Formulations'!$I23</f>
        <v>0</v>
      </c>
      <c r="DZ24" s="45">
        <f>IF(AND(OR(ISBLANK(DZ$9),DZ$9=0)=FALSE,OR(DZ$9='2. Protocols'!$C23,DZ$9='2. Protocols'!$E23,DZ$9='2. Protocols'!$G23)),1,0)*'4. Formulations'!$I23</f>
        <v>0</v>
      </c>
      <c r="EA24" s="45">
        <f>IF(AND(OR(ISBLANK(EA$9),EA$9=0)=FALSE,OR(EA$9='2. Protocols'!$C23,EA$9='2. Protocols'!$E23,EA$9='2. Protocols'!$G23)),1,0)*'4. Formulations'!$I23</f>
        <v>0</v>
      </c>
      <c r="EB24" s="45">
        <f>IF(AND(OR(ISBLANK(EB$9),EB$9=0)=FALSE,OR(EB$9='2. Protocols'!$C23,EB$9='2. Protocols'!$E23,EB$9='2. Protocols'!$G23)),1,0)*'4. Formulations'!$I23</f>
        <v>0</v>
      </c>
      <c r="EC24" s="45">
        <f>IF(AND(OR(ISBLANK(EC$9),EC$9=0)=FALSE,OR(EC$9='2. Protocols'!$C23,EC$9='2. Protocols'!$E23,EC$9='2. Protocols'!$G23)),1,0)*'4. Formulations'!$I23</f>
        <v>0</v>
      </c>
      <c r="EE24" s="45">
        <f>IF(AND(OR(ISBLANK(EE$9),EE$9=0)=FALSE,EE$9=$DL24),1,0)*'4. Formulations'!$J23</f>
        <v>0</v>
      </c>
      <c r="EF24" s="45">
        <f>IF(AND(OR(ISBLANK(EF$9),EF$9=0)=FALSE,EF$9=$DL24),1,0)*'4. Formulations'!$J23</f>
        <v>0</v>
      </c>
      <c r="EG24" s="45">
        <f>IF(AND(OR(ISBLANK(EG$9),EG$9=0)=FALSE,EG$9=$DL24),1,0)*'4. Formulations'!$J23</f>
        <v>0</v>
      </c>
      <c r="EH24" s="45">
        <f>IF(AND(OR(ISBLANK(EH$9),EH$9=0)=FALSE,EH$9=$DL24),1,0)*'4. Formulations'!$J23</f>
        <v>0</v>
      </c>
      <c r="EI24" s="45">
        <f>IF(AND(OR(ISBLANK(EI$9),EI$9=0)=FALSE,EI$9=$DL24),1,0)*'4. Formulations'!$J23</f>
        <v>0</v>
      </c>
      <c r="EJ24" s="45">
        <f>IF(AND(OR(ISBLANK(EJ$9),EJ$9=0)=FALSE,EJ$9=$DL24),1,0)*'4. Formulations'!$J23</f>
        <v>0</v>
      </c>
      <c r="EK24" s="45">
        <f>IF(AND(OR(ISBLANK(EK$9),EK$9=0)=FALSE,EK$9=$DL24),1,0)*'4. Formulations'!$J23</f>
        <v>0</v>
      </c>
      <c r="EL24" s="45">
        <f>IF(AND(OR(ISBLANK(EL$9),EL$9=0)=FALSE,EL$9=$DL24),1,0)*'4. Formulations'!$J23</f>
        <v>0</v>
      </c>
      <c r="EM24" s="45">
        <f>IF(AND(OR(ISBLANK(EM$9),EM$9=0)=FALSE,EM$9=$DL24),1,0)*'4. Formulations'!$J23</f>
        <v>0</v>
      </c>
      <c r="EN24" s="45">
        <f>IF(AND(OR(ISBLANK(EN$9),EN$9=0)=FALSE,EN$9=$DL24),1,0)*'4. Formulations'!$J23</f>
        <v>0</v>
      </c>
      <c r="EO24" s="45">
        <f>IF(AND(OR(ISBLANK(EO$9),EO$9=0)=FALSE,EO$9=$DL24),1,0)*'4. Formulations'!$J23</f>
        <v>0</v>
      </c>
      <c r="EP24" s="45">
        <f>IF(AND(OR(ISBLANK(EP$9),EP$9=0)=FALSE,EP$9=$DL24),1,0)*'4. Formulations'!$J23</f>
        <v>0</v>
      </c>
      <c r="EQ24" s="45">
        <f>IF(AND(OR(ISBLANK(EQ$9),EQ$9=0)=FALSE,EQ$9=$DL24),1,0)*'4. Formulations'!$J23</f>
        <v>0</v>
      </c>
      <c r="ER24" s="45">
        <f>IF(AND(OR(ISBLANK(ER$9),ER$9=0)=FALSE,ER$9=$DL24),1,0)*'4. Formulations'!$J23</f>
        <v>0</v>
      </c>
      <c r="ES24" s="45">
        <f>IF(AND(OR(ISBLANK(ES$9),ES$9=0)=FALSE,ES$9=$DL24),1,0)*'4. Formulations'!$J23</f>
        <v>0</v>
      </c>
      <c r="EU24" s="45">
        <f>IF(AND(OR(ISBLANK(EU$9),EU$9=0)=FALSE,SUM($EE24:$ES24)&gt;0,EU$9='2. Protocols'!$G23),1,0)*'4. Formulations'!$J23</f>
        <v>0</v>
      </c>
      <c r="EV24" s="45">
        <f>IF(AND(OR(ISBLANK(EV$9),EV$9=0)=FALSE,SUM($EE24:$ES24)&gt;0,EV$9='2. Protocols'!$G23),1,0)*'4. Formulations'!$J23</f>
        <v>0</v>
      </c>
      <c r="EW24" s="45">
        <f>IF(AND(OR(ISBLANK(EW$9),EW$9=0)=FALSE,SUM($EE24:$ES24)&gt;0,EW$9='2. Protocols'!$G23),1,0)*'4. Formulations'!$J23</f>
        <v>0</v>
      </c>
      <c r="EX24" s="45">
        <f>IF(AND(OR(ISBLANK(EX$9),EX$9=0)=FALSE,SUM($EE24:$ES24)&gt;0,EX$9='2. Protocols'!$G23),1,0)*'4. Formulations'!$J23</f>
        <v>0</v>
      </c>
      <c r="EY24" s="45">
        <f>IF(AND(OR(ISBLANK(EY$9),EY$9=0)=FALSE,SUM($EE24:$ES24)&gt;0,EY$9='2. Protocols'!$G23),1,0)*'4. Formulations'!$J23</f>
        <v>0</v>
      </c>
      <c r="EZ24" s="45">
        <f>IF(AND(OR(ISBLANK(EZ$9),EZ$9=0)=FALSE,SUM($EE24:$ES24)&gt;0,EZ$9='2. Protocols'!$G23),1,0)*'4. Formulations'!$J23</f>
        <v>0</v>
      </c>
      <c r="FA24" s="45">
        <f>IF(AND(OR(ISBLANK(FA$9),FA$9=0)=FALSE,SUM($EE24:$ES24)&gt;0,FA$9='2. Protocols'!$G23),1,0)*'4. Formulations'!$J23</f>
        <v>0</v>
      </c>
      <c r="FB24" s="45">
        <f>IF(AND(OR(ISBLANK(FB$9),FB$9=0)=FALSE,SUM($EE24:$ES24)&gt;0,FB$9='2. Protocols'!$G23),1,0)*'4. Formulations'!$J23</f>
        <v>0</v>
      </c>
      <c r="FC24" s="45">
        <f>IF(AND(OR(ISBLANK(FC$9),FC$9=0)=FALSE,SUM($EE24:$ES24)&gt;0,FC$9='2. Protocols'!$G23),1,0)*'4. Formulations'!$J23</f>
        <v>0</v>
      </c>
      <c r="FD24" s="45">
        <f>IF(AND(OR(ISBLANK(FD$9),FD$9=0)=FALSE,SUM($EE24:$ES24)&gt;0,FD$9='2. Protocols'!$G23),1,0)*'4. Formulations'!$J23</f>
        <v>0</v>
      </c>
      <c r="FE24" s="45">
        <f>IF(AND(OR(ISBLANK(FE$9),FE$9=0)=FALSE,SUM($EE24:$ES24)&gt;0,FE$9='2. Protocols'!$G23),1,0)*'4. Formulations'!$J23</f>
        <v>0</v>
      </c>
      <c r="FF24" s="45">
        <f>IF(AND(OR(ISBLANK(FF$9),FF$9=0)=FALSE,SUM($EE24:$ES24)&gt;0,FF$9='2. Protocols'!$G23),1,0)*'4. Formulations'!$J23</f>
        <v>0</v>
      </c>
      <c r="FG24" s="45">
        <f>IF(AND(OR(ISBLANK(FG$9),FG$9=0)=FALSE,SUM($EE24:$ES24)&gt;0,FG$9='2. Protocols'!$G23),1,0)*'4. Formulations'!$J23</f>
        <v>0</v>
      </c>
      <c r="FH24" s="45">
        <f>IF(AND(OR(ISBLANK(FH$9),FH$9=0)=FALSE,SUM($EE24:$ES24)&gt;0,FH$9='2. Protocols'!$G23),1,0)*'4. Formulations'!$J23</f>
        <v>0</v>
      </c>
      <c r="FI24" s="45">
        <f>IF(AND(OR(ISBLANK(FI$9),FI$9=0)=FALSE,SUM($EE24:$ES24)&gt;0,FI$9='2. Protocols'!$G23),1,0)*'4. Formulations'!$J23</f>
        <v>0</v>
      </c>
      <c r="FK24" s="45">
        <f>IF(AND(OR(ISBLANK(EU$9),EU$9=0)=FALSE,FK$9=$DM24),1,0)*'4. Formulations'!$K23</f>
        <v>0</v>
      </c>
      <c r="FL24" s="45">
        <f>IF(AND(OR(ISBLANK(EV$9),EV$9=0)=FALSE,FL$9=$DM24),1,0)*'4. Formulations'!$K23</f>
        <v>0</v>
      </c>
      <c r="FM24" s="45">
        <f>IF(AND(OR(ISBLANK(EW$9),EW$9=0)=FALSE,FM$9=$DM24),1,0)*'4. Formulations'!$K23</f>
        <v>0</v>
      </c>
      <c r="FN24" s="45">
        <f>IF(AND(OR(ISBLANK(EX$9),EX$9=0)=FALSE,FN$9=$DM24),1,0)*'4. Formulations'!$K23</f>
        <v>0</v>
      </c>
      <c r="FO24" s="45">
        <f>IF(AND(OR(ISBLANK(EY$9),EY$9=0)=FALSE,FO$9=$DM24),1,0)*'4. Formulations'!$K23</f>
        <v>0</v>
      </c>
      <c r="FP24" s="45">
        <f>IF(AND(OR(ISBLANK(EZ$9),EZ$9=0)=FALSE,FP$9=$DM24),1,0)*'4. Formulations'!$K23</f>
        <v>0</v>
      </c>
      <c r="FQ24" s="45">
        <f>IF(AND(OR(ISBLANK(FA$9),FA$9=0)=FALSE,FQ$9=$DM24),1,0)*'4. Formulations'!$K23</f>
        <v>0</v>
      </c>
      <c r="FR24" s="45">
        <f>IF(AND(OR(ISBLANK(FB$9),FB$9=0)=FALSE,FR$9=$DM24),1,0)*'4. Formulations'!$K23</f>
        <v>0</v>
      </c>
      <c r="FS24" s="45">
        <f>IF(AND(OR(ISBLANK(FC$9),FC$9=0)=FALSE,FS$9=$DM24),1,0)*'4. Formulations'!$K23</f>
        <v>0</v>
      </c>
      <c r="FT24" s="45">
        <f>IF(AND(OR(ISBLANK(FD$9),FD$9=0)=FALSE,FT$9=$DM24),1,0)*'4. Formulations'!$K23</f>
        <v>0</v>
      </c>
      <c r="FU24" s="45">
        <f>IF(AND(OR(ISBLANK(FE$9),FE$9=0)=FALSE,FU$9=$DM24),1,0)*'4. Formulations'!$K23</f>
        <v>0</v>
      </c>
      <c r="FV24" s="45">
        <f>IF(AND(OR(ISBLANK(FF$9),FF$9=0)=FALSE,FV$9=$DM24),1,0)*'4. Formulations'!$K23</f>
        <v>0</v>
      </c>
      <c r="FW24" s="45">
        <f>IF(AND(OR(ISBLANK(FG$9),FG$9=0)=FALSE,FW$9=$DM24),1,0)*'4. Formulations'!$K23</f>
        <v>0</v>
      </c>
      <c r="FX24" s="45">
        <f>IF(AND(OR(ISBLANK(FH$9),FH$9=0)=FALSE,FX$9=$DM24),1,0)*'4. Formulations'!$K23</f>
        <v>0</v>
      </c>
      <c r="FY24" s="45">
        <f>IF(AND(OR(ISBLANK(FI$9),FI$9=0)=FALSE,FY$9=$DM24),1,0)*'4. Formulations'!$K23</f>
        <v>0</v>
      </c>
      <c r="GA24" s="45">
        <f>IF(AND(OR(ISBLANK(GA$9),GA$9=0)=FALSE,OR(GA$9='2. Protocols'!$C23,GA$9='2. Protocols'!$E23,GA$9='2. Protocols'!$G23)),1,0)*'4. Formulations'!$L23</f>
        <v>0</v>
      </c>
      <c r="GB24" s="45">
        <f>IF(AND(OR(ISBLANK(GB$9),GB$9=0)=FALSE,OR(GB$9='2. Protocols'!$C23,GB$9='2. Protocols'!$E23,GB$9='2. Protocols'!$G23)),1,0)*'4. Formulations'!$L23</f>
        <v>0</v>
      </c>
      <c r="GC24" s="45">
        <f>IF(AND(OR(ISBLANK(GC$9),GC$9=0)=FALSE,OR(GC$9='2. Protocols'!$C23,GC$9='2. Protocols'!$E23,GC$9='2. Protocols'!$G23)),1,0)*'4. Formulations'!$L23</f>
        <v>0</v>
      </c>
      <c r="GD24" s="45">
        <f>IF(AND(OR(ISBLANK(GD$9),GD$9=0)=FALSE,OR(GD$9='2. Protocols'!$C23,GD$9='2. Protocols'!$E23,GD$9='2. Protocols'!$G23)),1,0)*'4. Formulations'!$L23</f>
        <v>0</v>
      </c>
      <c r="GE24" s="45">
        <f>IF(AND(OR(ISBLANK(GE$9),GE$9=0)=FALSE,OR(GE$9='2. Protocols'!$C23,GE$9='2. Protocols'!$E23,GE$9='2. Protocols'!$G23)),1,0)*'4. Formulations'!$L23</f>
        <v>0</v>
      </c>
      <c r="GF24" s="45">
        <f>IF(AND(OR(ISBLANK(GF$9),GF$9=0)=FALSE,OR(GF$9='2. Protocols'!$C23,GF$9='2. Protocols'!$E23,GF$9='2. Protocols'!$G23)),1,0)*'4. Formulations'!$L23</f>
        <v>0</v>
      </c>
      <c r="GG24" s="45">
        <f>IF(AND(OR(ISBLANK(GG$9),GG$9=0)=FALSE,OR(GG$9='2. Protocols'!$C23,GG$9='2. Protocols'!$E23,GG$9='2. Protocols'!$G23)),1,0)*'4. Formulations'!$L23</f>
        <v>0</v>
      </c>
      <c r="GH24" s="45">
        <f>IF(AND(OR(ISBLANK(GH$9),GH$9=0)=FALSE,OR(GH$9='2. Protocols'!$C23,GH$9='2. Protocols'!$E23,GH$9='2. Protocols'!$G23)),1,0)*'4. Formulations'!$L23</f>
        <v>0</v>
      </c>
      <c r="GI24" s="45">
        <f>IF(AND(OR(ISBLANK(GI$9),GI$9=0)=FALSE,OR(GI$9='2. Protocols'!$C23,GI$9='2. Protocols'!$E23,GI$9='2. Protocols'!$G23)),1,0)*'4. Formulations'!$L23</f>
        <v>0</v>
      </c>
      <c r="GJ24" s="45">
        <f>IF(AND(OR(ISBLANK(GJ$9),GJ$9=0)=FALSE,OR(GJ$9='2. Protocols'!$C23,GJ$9='2. Protocols'!$E23,GJ$9='2. Protocols'!$G23)),1,0)*'4. Formulations'!$L23</f>
        <v>0</v>
      </c>
      <c r="GK24" s="45">
        <f>IF(AND(OR(ISBLANK(GK$9),GK$9=0)=FALSE,OR(GK$9='2. Protocols'!$C23,GK$9='2. Protocols'!$E23,GK$9='2. Protocols'!$G23)),1,0)*'4. Formulations'!$L23</f>
        <v>0</v>
      </c>
      <c r="GL24" s="45">
        <f>IF(AND(OR(ISBLANK(GL$9),GL$9=0)=FALSE,OR(GL$9='2. Protocols'!$C23,GL$9='2. Protocols'!$E23,GL$9='2. Protocols'!$G23)),1,0)*'4. Formulations'!$L23</f>
        <v>0</v>
      </c>
      <c r="GM24" s="45">
        <f>IF(AND(OR(ISBLANK(GM$9),GM$9=0)=FALSE,OR(GM$9='2. Protocols'!$C23,GM$9='2. Protocols'!$E23,GM$9='2. Protocols'!$G23)),1,0)*'4. Formulations'!$L23</f>
        <v>0</v>
      </c>
      <c r="GN24" s="45">
        <f>IF(AND(OR(ISBLANK(GN$9),GN$9=0)=FALSE,OR(GN$9='2. Protocols'!$C23,GN$9='2. Protocols'!$E23,GN$9='2. Protocols'!$G23)),1,0)*'4. Formulations'!$L23</f>
        <v>0</v>
      </c>
      <c r="GO24" s="45">
        <f>IF(AND(OR(ISBLANK(GO$9),GO$9=0)=FALSE,OR(GO$9='2. Protocols'!$C23,GO$9='2. Protocols'!$E23,GO$9='2. Protocols'!$G23)),1,0)*'4. Formulations'!$L23</f>
        <v>0</v>
      </c>
      <c r="GQ24" s="45">
        <f>IF(AND(OR(ISBLANK(GQ$9),GQ$9=0)=FALSE,GQ$9=$DL24),1,0)*'4. Formulations'!$M23</f>
        <v>0</v>
      </c>
      <c r="GR24" s="45">
        <f>IF(AND(OR(ISBLANK(GR$9),GR$9=0)=FALSE,GR$9=$DL24),1,0)*'4. Formulations'!$M23</f>
        <v>0</v>
      </c>
      <c r="GS24" s="45">
        <f>IF(AND(OR(ISBLANK(GS$9),GS$9=0)=FALSE,GS$9=$DL24),1,0)*'4. Formulations'!$M23</f>
        <v>0</v>
      </c>
      <c r="GT24" s="45">
        <f>IF(AND(OR(ISBLANK(GT$9),GT$9=0)=FALSE,GT$9=$DL24),1,0)*'4. Formulations'!$M23</f>
        <v>0</v>
      </c>
      <c r="GU24" s="45">
        <f>IF(AND(OR(ISBLANK(GU$9),GU$9=0)=FALSE,GU$9=$DL24),1,0)*'4. Formulations'!$M23</f>
        <v>0</v>
      </c>
      <c r="GV24" s="45">
        <f>IF(AND(OR(ISBLANK(GV$9),GV$9=0)=FALSE,GV$9=$DL24),1,0)*'4. Formulations'!$M23</f>
        <v>0</v>
      </c>
      <c r="GW24" s="45">
        <f>IF(AND(OR(ISBLANK(GW$9),GW$9=0)=FALSE,GW$9=$DL24),1,0)*'4. Formulations'!$M23</f>
        <v>0</v>
      </c>
      <c r="GX24" s="45">
        <f>IF(AND(OR(ISBLANK(GX$9),GX$9=0)=FALSE,GX$9=$DL24),1,0)*'4. Formulations'!$M23</f>
        <v>0</v>
      </c>
      <c r="GY24" s="45">
        <f>IF(AND(OR(ISBLANK(GY$9),GY$9=0)=FALSE,GY$9=$DL24),1,0)*'4. Formulations'!$M23</f>
        <v>0</v>
      </c>
      <c r="GZ24" s="45">
        <f>IF(AND(OR(ISBLANK(GZ$9),GZ$9=0)=FALSE,GZ$9=$DL24),1,0)*'4. Formulations'!$M23</f>
        <v>0</v>
      </c>
      <c r="HA24" s="45">
        <f>IF(AND(OR(ISBLANK(HA$9),HA$9=0)=FALSE,HA$9=$DL24),1,0)*'4. Formulations'!$M23</f>
        <v>0</v>
      </c>
      <c r="HB24" s="45">
        <f>IF(AND(OR(ISBLANK(HB$9),HB$9=0)=FALSE,HB$9=$DL24),1,0)*'4. Formulations'!$M23</f>
        <v>0</v>
      </c>
      <c r="HC24" s="45">
        <f>IF(AND(OR(ISBLANK(HC$9),HC$9=0)=FALSE,HC$9=$DL24),1,0)*'4. Formulations'!$M23</f>
        <v>0</v>
      </c>
      <c r="HD24" s="45">
        <f>IF(AND(OR(ISBLANK(HD$9),HD$9=0)=FALSE,HD$9=$DL24),1,0)*'4. Formulations'!$M23</f>
        <v>0</v>
      </c>
      <c r="HE24" s="45">
        <f>IF(AND(OR(ISBLANK(HE$9),HE$9=0)=FALSE,HE$9=$DL24),1,0)*'4. Formulations'!$M23</f>
        <v>0</v>
      </c>
      <c r="HG24" s="45">
        <f>IF(AND(OR(ISBLANK(HG$9),HG$9=0)=FALSE,SUM($GQ24:$HE24)&gt;0,HG$9='2. Protocols'!$G23),1,0)*'4. Formulations'!$M23</f>
        <v>0</v>
      </c>
      <c r="HH24" s="45">
        <f>IF(AND(OR(ISBLANK(HH$9),HH$9=0)=FALSE,SUM($GQ24:$HE24)&gt;0,HH$9='2. Protocols'!$G23),1,0)*'4. Formulations'!$M23</f>
        <v>0</v>
      </c>
      <c r="HI24" s="45">
        <f>IF(AND(OR(ISBLANK(HI$9),HI$9=0)=FALSE,SUM($GQ24:$HE24)&gt;0,HI$9='2. Protocols'!$G23),1,0)*'4. Formulations'!$M23</f>
        <v>0</v>
      </c>
      <c r="HJ24" s="45">
        <f>IF(AND(OR(ISBLANK(HJ$9),HJ$9=0)=FALSE,SUM($GQ24:$HE24)&gt;0,HJ$9='2. Protocols'!$G23),1,0)*'4. Formulations'!$M23</f>
        <v>0</v>
      </c>
      <c r="HK24" s="45">
        <f>IF(AND(OR(ISBLANK(HK$9),HK$9=0)=FALSE,SUM($GQ24:$HE24)&gt;0,HK$9='2. Protocols'!$G23),1,0)*'4. Formulations'!$M23</f>
        <v>0</v>
      </c>
      <c r="HL24" s="45">
        <f>IF(AND(OR(ISBLANK(HL$9),HL$9=0)=FALSE,SUM($GQ24:$HE24)&gt;0,HL$9='2. Protocols'!$G23),1,0)*'4. Formulations'!$M23</f>
        <v>0</v>
      </c>
      <c r="HM24" s="45">
        <f>IF(AND(OR(ISBLANK(HM$9),HM$9=0)=FALSE,SUM($GQ24:$HE24)&gt;0,HM$9='2. Protocols'!$G23),1,0)*'4. Formulations'!$M23</f>
        <v>0</v>
      </c>
      <c r="HN24" s="45">
        <f>IF(AND(OR(ISBLANK(HN$9),HN$9=0)=FALSE,SUM($GQ24:$HE24)&gt;0,HN$9='2. Protocols'!$G23),1,0)*'4. Formulations'!$M23</f>
        <v>0</v>
      </c>
      <c r="HO24" s="45">
        <f>IF(AND(OR(ISBLANK(HO$9),HO$9=0)=FALSE,SUM($GQ24:$HE24)&gt;0,HO$9='2. Protocols'!$G23),1,0)*'4. Formulations'!$M23</f>
        <v>0</v>
      </c>
      <c r="HP24" s="45">
        <f>IF(AND(OR(ISBLANK(HP$9),HP$9=0)=FALSE,SUM($GQ24:$HE24)&gt;0,HP$9='2. Protocols'!$G23),1,0)*'4. Formulations'!$M23</f>
        <v>0</v>
      </c>
      <c r="HQ24" s="45">
        <f>IF(AND(OR(ISBLANK(HQ$9),HQ$9=0)=FALSE,SUM($GQ24:$HE24)&gt;0,HQ$9='2. Protocols'!$G23),1,0)*'4. Formulations'!$M23</f>
        <v>0</v>
      </c>
      <c r="HR24" s="45">
        <f>IF(AND(OR(ISBLANK(HR$9),HR$9=0)=FALSE,SUM($GQ24:$HE24)&gt;0,HR$9='2. Protocols'!$G23),1,0)*'4. Formulations'!$M23</f>
        <v>0</v>
      </c>
      <c r="HS24" s="45">
        <f>IF(AND(OR(ISBLANK(HS$9),HS$9=0)=FALSE,SUM($GQ24:$HE24)&gt;0,HS$9='2. Protocols'!$G23),1,0)*'4. Formulations'!$M23</f>
        <v>0</v>
      </c>
      <c r="HT24" s="45">
        <f>IF(AND(OR(ISBLANK(HT$9),HT$9=0)=FALSE,SUM($GQ24:$HE24)&gt;0,HT$9='2. Protocols'!$G23),1,0)*'4. Formulations'!$M23</f>
        <v>0</v>
      </c>
      <c r="HU24" s="45">
        <f>IF(AND(OR(ISBLANK(HU$9),HU$9=0)=FALSE,SUM($GQ24:$HE24)&gt;0,HU$9='2. Protocols'!$G23),1,0)*'4. Formulations'!$M23</f>
        <v>0</v>
      </c>
      <c r="HW24" s="45">
        <f>IF(AND(OR(ISBLANK(HW$9),HW$9=0)=FALSE,HW$9=$DM24),1,0)*'4. Formulations'!$N23</f>
        <v>0</v>
      </c>
      <c r="HX24" s="45">
        <f>IF(AND(OR(ISBLANK(HX$9),HX$9=0)=FALSE,HX$9=$DM24),1,0)*'4. Formulations'!$N23</f>
        <v>0</v>
      </c>
      <c r="HY24" s="45">
        <f>IF(AND(OR(ISBLANK(HY$9),HY$9=0)=FALSE,HY$9=$DM24),1,0)*'4. Formulations'!$N23</f>
        <v>0</v>
      </c>
      <c r="HZ24" s="45">
        <f>IF(AND(OR(ISBLANK(HZ$9),HZ$9=0)=FALSE,HZ$9=$DM24),1,0)*'4. Formulations'!$N23</f>
        <v>0</v>
      </c>
      <c r="IA24" s="45">
        <f>IF(AND(OR(ISBLANK(IA$9),IA$9=0)=FALSE,IA$9=$DM24),1,0)*'4. Formulations'!$N23</f>
        <v>0</v>
      </c>
      <c r="IB24" s="45">
        <f>IF(AND(OR(ISBLANK(IB$9),IB$9=0)=FALSE,IB$9=$DM24),1,0)*'4. Formulations'!$N23</f>
        <v>0</v>
      </c>
      <c r="IC24" s="45">
        <f>IF(AND(OR(ISBLANK(IC$9),IC$9=0)=FALSE,IC$9=$DM24),1,0)*'4. Formulations'!$N23</f>
        <v>0</v>
      </c>
      <c r="ID24" s="45">
        <f>IF(AND(OR(ISBLANK(ID$9),ID$9=0)=FALSE,ID$9=$DM24),1,0)*'4. Formulations'!$N23</f>
        <v>0</v>
      </c>
      <c r="IE24" s="45">
        <f>IF(AND(OR(ISBLANK(IE$9),IE$9=0)=FALSE,IE$9=$DM24),1,0)*'4. Formulations'!$N23</f>
        <v>0</v>
      </c>
      <c r="IF24" s="45">
        <f>IF(AND(OR(ISBLANK(IF$9),IF$9=0)=FALSE,IF$9=$DM24),1,0)*'4. Formulations'!$N23</f>
        <v>0</v>
      </c>
      <c r="IG24" s="45">
        <f>IF(AND(OR(ISBLANK(IG$9),IG$9=0)=FALSE,IG$9=$DM24),1,0)*'4. Formulations'!$N23</f>
        <v>0</v>
      </c>
      <c r="IH24" s="45">
        <f>IF(AND(OR(ISBLANK(IH$9),IH$9=0)=FALSE,IH$9=$DM24),1,0)*'4. Formulations'!$N23</f>
        <v>0</v>
      </c>
      <c r="II24" s="45">
        <f>IF(AND(OR(ISBLANK(II$9),II$9=0)=FALSE,II$9=$DM24),1,0)*'4. Formulations'!$N23</f>
        <v>0</v>
      </c>
      <c r="IJ24" s="45">
        <f>IF(AND(OR(ISBLANK(IJ$9),IJ$9=0)=FALSE,IJ$9=$DM24),1,0)*'4. Formulations'!$N23</f>
        <v>0</v>
      </c>
      <c r="IK24" s="45">
        <f>IF(AND(OR(ISBLANK(IK$9),IK$9=0)=FALSE,IK$9=$DM24),1,0)*'4. Formulations'!$N23</f>
        <v>0</v>
      </c>
      <c r="IM24" s="45">
        <f>IF(AND(OR(ISBLANK(IM$9),IM$9=0)=FALSE,OR(IM$9='2. Protocols'!$C23,IM$9='2. Protocols'!$E23,IM$9='2. Protocols'!$G23)),1,0)*'4. Formulations'!$O23</f>
        <v>0</v>
      </c>
      <c r="IN24" s="45">
        <f>IF(AND(OR(ISBLANK(IN$9),IN$9=0)=FALSE,OR(IN$9='2. Protocols'!$C23,IN$9='2. Protocols'!$E23,IN$9='2. Protocols'!$G23)),1,0)*'4. Formulations'!$O23</f>
        <v>0</v>
      </c>
      <c r="IO24" s="45">
        <f>IF(AND(OR(ISBLANK(IO$9),IO$9=0)=FALSE,OR(IO$9='2. Protocols'!$C23,IO$9='2. Protocols'!$E23,IO$9='2. Protocols'!$G23)),1,0)*'4. Formulations'!$O23</f>
        <v>0</v>
      </c>
      <c r="IP24" s="45">
        <f>IF(AND(OR(ISBLANK(IP$9),IP$9=0)=FALSE,OR(IP$9='2. Protocols'!$C23,IP$9='2. Protocols'!$E23,IP$9='2. Protocols'!$G23)),1,0)*'4. Formulations'!$O23</f>
        <v>0</v>
      </c>
      <c r="IQ24" s="45">
        <f>IF(AND(OR(ISBLANK(IQ$9),IQ$9=0)=FALSE,OR(IQ$9='2. Protocols'!$C23,IQ$9='2. Protocols'!$E23,IQ$9='2. Protocols'!$G23)),1,0)*'4. Formulations'!$O23</f>
        <v>0</v>
      </c>
      <c r="IR24" s="45">
        <f>IF(AND(OR(ISBLANK(IR$9),IR$9=0)=FALSE,OR(IR$9='2. Protocols'!$C23,IR$9='2. Protocols'!$E23,IR$9='2. Protocols'!$G23)),1,0)*'4. Formulations'!$O23</f>
        <v>0</v>
      </c>
      <c r="IS24" s="45">
        <f>IF(AND(OR(ISBLANK(IS$9),IS$9=0)=FALSE,OR(IS$9='2. Protocols'!$C23,IS$9='2. Protocols'!$E23,IS$9='2. Protocols'!$G23)),1,0)*'4. Formulations'!$O23</f>
        <v>0</v>
      </c>
      <c r="IT24" s="45">
        <f>IF(AND(OR(ISBLANK(IT$9),IT$9=0)=FALSE,OR(IT$9='2. Protocols'!$C23,IT$9='2. Protocols'!$E23,IT$9='2. Protocols'!$G23)),1,0)*'4. Formulations'!$O23</f>
        <v>0</v>
      </c>
      <c r="IU24" s="45">
        <f>IF(AND(OR(ISBLANK(IU$9),IU$9=0)=FALSE,OR(IU$9='2. Protocols'!$C23,IU$9='2. Protocols'!$E23,IU$9='2. Protocols'!$G23)),1,0)*'4. Formulations'!$O23</f>
        <v>0</v>
      </c>
      <c r="IV24" s="45">
        <f>IF(AND(OR(ISBLANK(IV$9),IV$9=0)=FALSE,OR(IV$9='2. Protocols'!$C23,IV$9='2. Protocols'!$E23,IV$9='2. Protocols'!$G23)),1,0)*'4. Formulations'!$O23</f>
        <v>0</v>
      </c>
      <c r="IW24" s="45">
        <f>IF(AND(OR(ISBLANK(IW$9),IW$9=0)=FALSE,OR(IW$9='2. Protocols'!$C23,IW$9='2. Protocols'!$E23,IW$9='2. Protocols'!$G23)),1,0)*'4. Formulations'!$O23</f>
        <v>0</v>
      </c>
      <c r="IX24" s="45">
        <f>IF(AND(OR(ISBLANK(IX$9),IX$9=0)=FALSE,OR(IX$9='2. Protocols'!$C23,IX$9='2. Protocols'!$E23,IX$9='2. Protocols'!$G23)),1,0)*'4. Formulations'!$O23</f>
        <v>0</v>
      </c>
      <c r="IY24" s="45">
        <f>IF(AND(OR(ISBLANK(IY$9),IY$9=0)=FALSE,OR(IY$9='2. Protocols'!$C23,IY$9='2. Protocols'!$E23,IY$9='2. Protocols'!$G23)),1,0)*'4. Formulations'!$O23</f>
        <v>0</v>
      </c>
      <c r="IZ24" s="45">
        <f>IF(AND(OR(ISBLANK(IZ$9),IZ$9=0)=FALSE,OR(IZ$9='2. Protocols'!$C23,IZ$9='2. Protocols'!$E23,IZ$9='2. Protocols'!$G23)),1,0)*'4. Formulations'!$O23</f>
        <v>0</v>
      </c>
      <c r="JA24" s="45">
        <f>IF(AND(OR(ISBLANK(JA$9),JA$9=0)=FALSE,OR(JA$9='2. Protocols'!$C23,JA$9='2. Protocols'!$E23,JA$9='2. Protocols'!$G23)),1,0)*'4. Formulations'!$O23</f>
        <v>0</v>
      </c>
      <c r="JC24" s="45">
        <f>IF(AND(OR(ISBLANK(JC$9),JC$9=0)=FALSE,JC$9=$DL24),1,0)*'4. Formulations'!$P23</f>
        <v>0</v>
      </c>
      <c r="JD24" s="45">
        <f>IF(AND(OR(ISBLANK(JD$9),JD$9=0)=FALSE,JD$9=$DL24),1,0)*'4. Formulations'!$P23</f>
        <v>0</v>
      </c>
      <c r="JE24" s="45">
        <f>IF(AND(OR(ISBLANK(JE$9),JE$9=0)=FALSE,JE$9=$DL24),1,0)*'4. Formulations'!$P23</f>
        <v>0</v>
      </c>
      <c r="JF24" s="45">
        <f>IF(AND(OR(ISBLANK(JF$9),JF$9=0)=FALSE,JF$9=$DL24),1,0)*'4. Formulations'!$P23</f>
        <v>0</v>
      </c>
      <c r="JG24" s="45">
        <f>IF(AND(OR(ISBLANK(JG$9),JG$9=0)=FALSE,JG$9=$DL24),1,0)*'4. Formulations'!$P23</f>
        <v>0</v>
      </c>
      <c r="JH24" s="45">
        <f>IF(AND(OR(ISBLANK(JH$9),JH$9=0)=FALSE,JH$9=$DL24),1,0)*'4. Formulations'!$P23</f>
        <v>0</v>
      </c>
      <c r="JI24" s="45">
        <f>IF(AND(OR(ISBLANK(JI$9),JI$9=0)=FALSE,JI$9=$DL24),1,0)*'4. Formulations'!$P23</f>
        <v>0</v>
      </c>
      <c r="JJ24" s="45">
        <f>IF(AND(OR(ISBLANK(JJ$9),JJ$9=0)=FALSE,JJ$9=$DL24),1,0)*'4. Formulations'!$P23</f>
        <v>0</v>
      </c>
      <c r="JK24" s="45">
        <f>IF(AND(OR(ISBLANK(JK$9),JK$9=0)=FALSE,JK$9=$DL24),1,0)*'4. Formulations'!$P23</f>
        <v>0</v>
      </c>
      <c r="JL24" s="45">
        <f>IF(AND(OR(ISBLANK(JL$9),JL$9=0)=FALSE,JL$9=$DL24),1,0)*'4. Formulations'!$P23</f>
        <v>0</v>
      </c>
      <c r="JM24" s="45">
        <f>IF(AND(OR(ISBLANK(JM$9),JM$9=0)=FALSE,JM$9=$DL24),1,0)*'4. Formulations'!$P23</f>
        <v>0</v>
      </c>
      <c r="JN24" s="45">
        <f>IF(AND(OR(ISBLANK(JN$9),JN$9=0)=FALSE,JN$9=$DL24),1,0)*'4. Formulations'!$P23</f>
        <v>0</v>
      </c>
      <c r="JO24" s="45">
        <f>IF(AND(OR(ISBLANK(JO$9),JO$9=0)=FALSE,JO$9=$DL24),1,0)*'4. Formulations'!$P23</f>
        <v>0</v>
      </c>
      <c r="JP24" s="45">
        <f>IF(AND(OR(ISBLANK(JP$9),JP$9=0)=FALSE,JP$9=$DL24),1,0)*'4. Formulations'!$P23</f>
        <v>0</v>
      </c>
      <c r="JQ24" s="45">
        <f>IF(AND(OR(ISBLANK(JQ$9),JQ$9=0)=FALSE,JQ$9=$DL24),1,0)*'4. Formulations'!$P23</f>
        <v>0</v>
      </c>
      <c r="JS24" s="45">
        <f>IF(AND(OR(ISBLANK(JS$9),JS$9=0)=FALSE,SUM($JC24:$JQ24)&gt;0,JS$9='2. Protocols'!$G23),1,0)*'4. Formulations'!$P23</f>
        <v>0</v>
      </c>
      <c r="JT24" s="45">
        <f>IF(AND(OR(ISBLANK(JT$9),JT$9=0)=FALSE,SUM($JC24:$JQ24)&gt;0,JT$9='2. Protocols'!$G23),1,0)*'4. Formulations'!$P23</f>
        <v>0</v>
      </c>
      <c r="JU24" s="45">
        <f>IF(AND(OR(ISBLANK(JU$9),JU$9=0)=FALSE,SUM($JC24:$JQ24)&gt;0,JU$9='2. Protocols'!$G23),1,0)*'4. Formulations'!$P23</f>
        <v>0</v>
      </c>
      <c r="JV24" s="45">
        <f>IF(AND(OR(ISBLANK(JV$9),JV$9=0)=FALSE,SUM($JC24:$JQ24)&gt;0,JV$9='2. Protocols'!$G23),1,0)*'4. Formulations'!$P23</f>
        <v>0</v>
      </c>
      <c r="JW24" s="45">
        <f>IF(AND(OR(ISBLANK(JW$9),JW$9=0)=FALSE,SUM($JC24:$JQ24)&gt;0,JW$9='2. Protocols'!$G23),1,0)*'4. Formulations'!$P23</f>
        <v>0</v>
      </c>
      <c r="JX24" s="45">
        <f>IF(AND(OR(ISBLANK(JX$9),JX$9=0)=FALSE,SUM($JC24:$JQ24)&gt;0,JX$9='2. Protocols'!$G23),1,0)*'4. Formulations'!$P23</f>
        <v>0</v>
      </c>
      <c r="JY24" s="45">
        <f>IF(AND(OR(ISBLANK(JY$9),JY$9=0)=FALSE,SUM($JC24:$JQ24)&gt;0,JY$9='2. Protocols'!$G23),1,0)*'4. Formulations'!$P23</f>
        <v>0</v>
      </c>
      <c r="JZ24" s="45">
        <f>IF(AND(OR(ISBLANK(JZ$9),JZ$9=0)=FALSE,SUM($JC24:$JQ24)&gt;0,JZ$9='2. Protocols'!$G23),1,0)*'4. Formulations'!$P23</f>
        <v>0</v>
      </c>
      <c r="KA24" s="45">
        <f>IF(AND(OR(ISBLANK(KA$9),KA$9=0)=FALSE,SUM($JC24:$JQ24)&gt;0,KA$9='2. Protocols'!$G23),1,0)*'4. Formulations'!$P23</f>
        <v>0</v>
      </c>
      <c r="KB24" s="45">
        <f>IF(AND(OR(ISBLANK(KB$9),KB$9=0)=FALSE,SUM($JC24:$JQ24)&gt;0,KB$9='2. Protocols'!$G23),1,0)*'4. Formulations'!$P23</f>
        <v>0</v>
      </c>
      <c r="KC24" s="45">
        <f>IF(AND(OR(ISBLANK(KC$9),KC$9=0)=FALSE,SUM($JC24:$JQ24)&gt;0,KC$9='2. Protocols'!$G23),1,0)*'4. Formulations'!$P23</f>
        <v>0</v>
      </c>
      <c r="KD24" s="45">
        <f>IF(AND(OR(ISBLANK(KD$9),KD$9=0)=FALSE,SUM($JC24:$JQ24)&gt;0,KD$9='2. Protocols'!$G23),1,0)*'4. Formulations'!$P23</f>
        <v>0</v>
      </c>
      <c r="KE24" s="45">
        <f>IF(AND(OR(ISBLANK(KE$9),KE$9=0)=FALSE,SUM($JC24:$JQ24)&gt;0,KE$9='2. Protocols'!$G23),1,0)*'4. Formulations'!$P23</f>
        <v>0</v>
      </c>
      <c r="KF24" s="45">
        <f>IF(AND(OR(ISBLANK(KF$9),KF$9=0)=FALSE,SUM($JC24:$JQ24)&gt;0,KF$9='2. Protocols'!$G23),1,0)*'4. Formulations'!$P23</f>
        <v>0</v>
      </c>
      <c r="KG24" s="45">
        <f>IF(AND(OR(ISBLANK(KG$9),KG$9=0)=FALSE,SUM($JC24:$JQ24)&gt;0,KG$9='2. Protocols'!$G23),1,0)*'4. Formulations'!$P23</f>
        <v>0</v>
      </c>
      <c r="KI24" s="45">
        <f>IF(AND(OR(ISBLANK(KI$9),KI$9=0)=FALSE,KI$9=$DM24),1,0)*'4. Formulations'!$Q23</f>
        <v>0</v>
      </c>
      <c r="KJ24" s="45">
        <f>IF(AND(OR(ISBLANK(KJ$9),KJ$9=0)=FALSE,KJ$9=$DM24),1,0)*'4. Formulations'!$Q23</f>
        <v>0</v>
      </c>
      <c r="KK24" s="45">
        <f>IF(AND(OR(ISBLANK(KK$9),KK$9=0)=FALSE,KK$9=$DM24),1,0)*'4. Formulations'!$Q23</f>
        <v>0</v>
      </c>
      <c r="KL24" s="45">
        <f>IF(AND(OR(ISBLANK(KL$9),KL$9=0)=FALSE,KL$9=$DM24),1,0)*'4. Formulations'!$Q23</f>
        <v>0</v>
      </c>
      <c r="KM24" s="45">
        <f>IF(AND(OR(ISBLANK(KM$9),KM$9=0)=FALSE,KM$9=$DM24),1,0)*'4. Formulations'!$Q23</f>
        <v>0</v>
      </c>
      <c r="KN24" s="45">
        <f>IF(AND(OR(ISBLANK(KN$9),KN$9=0)=FALSE,KN$9=$DM24),1,0)*'4. Formulations'!$Q23</f>
        <v>0</v>
      </c>
      <c r="KO24" s="45">
        <f>IF(AND(OR(ISBLANK(KO$9),KO$9=0)=FALSE,KO$9=$DM24),1,0)*'4. Formulations'!$Q23</f>
        <v>0</v>
      </c>
      <c r="KP24" s="45">
        <f>IF(AND(OR(ISBLANK(KP$9),KP$9=0)=FALSE,KP$9=$DM24),1,0)*'4. Formulations'!$Q23</f>
        <v>0</v>
      </c>
      <c r="KQ24" s="45">
        <f>IF(AND(OR(ISBLANK(KQ$9),KQ$9=0)=FALSE,KQ$9=$DM24),1,0)*'4. Formulations'!$Q23</f>
        <v>0</v>
      </c>
      <c r="KR24" s="45">
        <f>IF(AND(OR(ISBLANK(KR$9),KR$9=0)=FALSE,KR$9=$DM24),1,0)*'4. Formulations'!$Q23</f>
        <v>0</v>
      </c>
      <c r="KS24" s="45">
        <f>IF(AND(OR(ISBLANK(KS$9),KS$9=0)=FALSE,KS$9=$DM24),1,0)*'4. Formulations'!$Q23</f>
        <v>0</v>
      </c>
      <c r="KT24" s="45">
        <f>IF(AND(OR(ISBLANK(KT$9),KT$9=0)=FALSE,KT$9=$DM24),1,0)*'4. Formulations'!$Q23</f>
        <v>0</v>
      </c>
      <c r="KU24" s="45">
        <f>IF(AND(OR(ISBLANK(KU$9),KU$9=0)=FALSE,KU$9=$DM24),1,0)*'4. Formulations'!$Q23</f>
        <v>0</v>
      </c>
      <c r="KV24" s="45">
        <f>IF(AND(OR(ISBLANK(KV$9),KV$9=0)=FALSE,KV$9=$DM24),1,0)*'4. Formulations'!$Q23</f>
        <v>0</v>
      </c>
      <c r="KW24" s="45">
        <f>IF(AND(OR(ISBLANK(KW$9),KW$9=0)=FALSE,KW$9=$DM24),1,0)*'4. Formulations'!$Q23</f>
        <v>0</v>
      </c>
    </row>
    <row r="25" spans="2:309" ht="15" hidden="1" outlineLevel="1" x14ac:dyDescent="0.25">
      <c r="B25" s="2"/>
      <c r="C25" s="155" t="str">
        <f>IF('2. Protocols'!C24&amp;"+"&amp;'2. Protocols'!E24&amp;"+"&amp;'2. Protocols'!G24="++","",'2. Protocols'!C24&amp;"+"&amp;'2. Protocols'!E24&amp;"+"&amp;'2. Protocols'!G24)</f>
        <v/>
      </c>
      <c r="D25" s="22"/>
      <c r="E25" s="23"/>
      <c r="G25" s="135" t="e">
        <f>'2. Protocols'!J24*'1. General Inputs'!$J$13</f>
        <v>#VALUE!</v>
      </c>
      <c r="H25" s="135" t="e">
        <f>MAX(G25*(1+'1. General Inputs'!$AW$23+HLOOKUP(H$7,'1. General Inputs'!$AW$17:$AY$19,ROWS('1. General Inputs'!$AU$17:$AU$19),0))+(CHOOSE(H$7,'1. General Inputs'!$J$15,'1. General Inputs'!$L$15,'1. General Inputs'!$N$15)/12)*CHOOSE(H$7,'2. Protocols'!$K24,'2. Protocols'!$L24,'2. Protocols'!$M24)+'3. ARV Substitutions'!L50,0)</f>
        <v>#VALUE!</v>
      </c>
      <c r="I25" s="135" t="e">
        <f>MAX(H25*(1+'1. General Inputs'!$AW$23+HLOOKUP(I$7,'1. General Inputs'!$AW$17:$AY$19,ROWS('1. General Inputs'!$AU$17:$AU$19),0))+(CHOOSE(I$7,'1. General Inputs'!$J$15,'1. General Inputs'!$L$15,'1. General Inputs'!$N$15)/12)*CHOOSE(I$7,'2. Protocols'!$K24,'2. Protocols'!$L24,'2. Protocols'!$M24)+'3. ARV Substitutions'!M50,0)</f>
        <v>#VALUE!</v>
      </c>
      <c r="J25" s="135" t="e">
        <f>MAX(I25*(1+'1. General Inputs'!$AW$23+HLOOKUP(J$7,'1. General Inputs'!$AW$17:$AY$19,ROWS('1. General Inputs'!$AU$17:$AU$19),0))+(CHOOSE(J$7,'1. General Inputs'!$J$15,'1. General Inputs'!$L$15,'1. General Inputs'!$N$15)/12)*CHOOSE(J$7,'2. Protocols'!$K24,'2. Protocols'!$L24,'2. Protocols'!$M24)+'3. ARV Substitutions'!N50,0)</f>
        <v>#VALUE!</v>
      </c>
      <c r="K25" s="135" t="e">
        <f>MAX(J25*(1+'1. General Inputs'!$AW$23+HLOOKUP(K$7,'1. General Inputs'!$AW$17:$AY$19,ROWS('1. General Inputs'!$AU$17:$AU$19),0))+(CHOOSE(K$7,'1. General Inputs'!$J$15,'1. General Inputs'!$L$15,'1. General Inputs'!$N$15)/12)*CHOOSE(K$7,'2. Protocols'!$K24,'2. Protocols'!$L24,'2. Protocols'!$M24)+'3. ARV Substitutions'!O50,0)</f>
        <v>#VALUE!</v>
      </c>
      <c r="L25" s="135" t="e">
        <f>MAX(K25*(1+'1. General Inputs'!$AW$23+HLOOKUP(L$7,'1. General Inputs'!$AW$17:$AY$19,ROWS('1. General Inputs'!$AU$17:$AU$19),0))+(CHOOSE(L$7,'1. General Inputs'!$J$15,'1. General Inputs'!$L$15,'1. General Inputs'!$N$15)/12)*CHOOSE(L$7,'2. Protocols'!$K24,'2. Protocols'!$L24,'2. Protocols'!$M24)+'3. ARV Substitutions'!P50,0)</f>
        <v>#VALUE!</v>
      </c>
      <c r="M25" s="135" t="e">
        <f>MAX(L25*(1+'1. General Inputs'!$AW$23+HLOOKUP(M$7,'1. General Inputs'!$AW$17:$AY$19,ROWS('1. General Inputs'!$AU$17:$AU$19),0))+(CHOOSE(M$7,'1. General Inputs'!$J$15,'1. General Inputs'!$L$15,'1. General Inputs'!$N$15)/12)*CHOOSE(M$7,'2. Protocols'!$K24,'2. Protocols'!$L24,'2. Protocols'!$M24)+'3. ARV Substitutions'!Q50,0)</f>
        <v>#VALUE!</v>
      </c>
      <c r="N25" s="135" t="e">
        <f>MAX(M25*(1+'1. General Inputs'!$AW$23+HLOOKUP(N$7,'1. General Inputs'!$AW$17:$AY$19,ROWS('1. General Inputs'!$AU$17:$AU$19),0))+(CHOOSE(N$7,'1. General Inputs'!$J$15,'1. General Inputs'!$L$15,'1. General Inputs'!$N$15)/12)*CHOOSE(N$7,'2. Protocols'!$K24,'2. Protocols'!$L24,'2. Protocols'!$M24)+'3. ARV Substitutions'!R50,0)</f>
        <v>#VALUE!</v>
      </c>
      <c r="O25" s="135" t="e">
        <f>MAX(N25*(1+'1. General Inputs'!$AW$23+HLOOKUP(O$7,'1. General Inputs'!$AW$17:$AY$19,ROWS('1. General Inputs'!$AU$17:$AU$19),0))+(CHOOSE(O$7,'1. General Inputs'!$J$15,'1. General Inputs'!$L$15,'1. General Inputs'!$N$15)/12)*CHOOSE(O$7,'2. Protocols'!$K24,'2. Protocols'!$L24,'2. Protocols'!$M24)+'3. ARV Substitutions'!S50,0)</f>
        <v>#VALUE!</v>
      </c>
      <c r="P25" s="135" t="e">
        <f>MAX(O25*(1+'1. General Inputs'!$AW$23+HLOOKUP(P$7,'1. General Inputs'!$AW$17:$AY$19,ROWS('1. General Inputs'!$AU$17:$AU$19),0))+(CHOOSE(P$7,'1. General Inputs'!$J$15,'1. General Inputs'!$L$15,'1. General Inputs'!$N$15)/12)*CHOOSE(P$7,'2. Protocols'!$K24,'2. Protocols'!$L24,'2. Protocols'!$M24)+'3. ARV Substitutions'!T50,0)</f>
        <v>#VALUE!</v>
      </c>
      <c r="Q25" s="135" t="e">
        <f>MAX(P25*(1+'1. General Inputs'!$AW$23+HLOOKUP(Q$7,'1. General Inputs'!$AW$17:$AY$19,ROWS('1. General Inputs'!$AU$17:$AU$19),0))+(CHOOSE(Q$7,'1. General Inputs'!$J$15,'1. General Inputs'!$L$15,'1. General Inputs'!$N$15)/12)*CHOOSE(Q$7,'2. Protocols'!$K24,'2. Protocols'!$L24,'2. Protocols'!$M24)+'3. ARV Substitutions'!U50,0)</f>
        <v>#VALUE!</v>
      </c>
      <c r="R25" s="135" t="e">
        <f>MAX(Q25*(1+'1. General Inputs'!$AW$23+HLOOKUP(R$7,'1. General Inputs'!$AW$17:$AY$19,ROWS('1. General Inputs'!$AU$17:$AU$19),0))+(CHOOSE(R$7,'1. General Inputs'!$J$15,'1. General Inputs'!$L$15,'1. General Inputs'!$N$15)/12)*CHOOSE(R$7,'2. Protocols'!$K24,'2. Protocols'!$L24,'2. Protocols'!$M24)+'3. ARV Substitutions'!V50,0)</f>
        <v>#VALUE!</v>
      </c>
      <c r="S25" s="135" t="e">
        <f>MAX(R25*(1+'1. General Inputs'!$AW$23+HLOOKUP(S$7,'1. General Inputs'!$AW$17:$AY$19,ROWS('1. General Inputs'!$AU$17:$AU$19),0))+(CHOOSE(S$7,'1. General Inputs'!$J$15,'1. General Inputs'!$L$15,'1. General Inputs'!$N$15)/12)*CHOOSE(S$7,'2. Protocols'!$K24,'2. Protocols'!$L24,'2. Protocols'!$M24)+'3. ARV Substitutions'!W50,0)</f>
        <v>#VALUE!</v>
      </c>
      <c r="T25" s="135" t="e">
        <f>MAX(S25*(1+'1. General Inputs'!$AW$23+HLOOKUP(T$7,'1. General Inputs'!$AW$17:$AY$19,ROWS('1. General Inputs'!$AU$17:$AU$19),0))+(CHOOSE(T$7,'1. General Inputs'!$J$15,'1. General Inputs'!$L$15,'1. General Inputs'!$N$15)/12)*CHOOSE(T$7,'2. Protocols'!$K24,'2. Protocols'!$L24,'2. Protocols'!$M24)+'3. ARV Substitutions'!X50,0)</f>
        <v>#VALUE!</v>
      </c>
      <c r="U25" s="135" t="e">
        <f>MAX(T25*(1+'1. General Inputs'!$AW$23+HLOOKUP(U$7,'1. General Inputs'!$AW$17:$AY$19,ROWS('1. General Inputs'!$AU$17:$AU$19),0))+(CHOOSE(U$7,'1. General Inputs'!$J$15,'1. General Inputs'!$L$15,'1. General Inputs'!$N$15)/12)*CHOOSE(U$7,'2. Protocols'!$K24,'2. Protocols'!$L24,'2. Protocols'!$M24)+'3. ARV Substitutions'!Y50,0)</f>
        <v>#VALUE!</v>
      </c>
      <c r="V25" s="135" t="e">
        <f>MAX(U25*(1+'1. General Inputs'!$AW$23+HLOOKUP(V$7,'1. General Inputs'!$AW$17:$AY$19,ROWS('1. General Inputs'!$AU$17:$AU$19),0))+(CHOOSE(V$7,'1. General Inputs'!$J$15,'1. General Inputs'!$L$15,'1. General Inputs'!$N$15)/12)*CHOOSE(V$7,'2. Protocols'!$K24,'2. Protocols'!$L24,'2. Protocols'!$M24)+'3. ARV Substitutions'!Z50,0)</f>
        <v>#VALUE!</v>
      </c>
      <c r="W25" s="135" t="e">
        <f>MAX(V25*(1+'1. General Inputs'!$AW$23+HLOOKUP(W$7,'1. General Inputs'!$AW$17:$AY$19,ROWS('1. General Inputs'!$AU$17:$AU$19),0))+(CHOOSE(W$7,'1. General Inputs'!$J$15,'1. General Inputs'!$L$15,'1. General Inputs'!$N$15)/12)*CHOOSE(W$7,'2. Protocols'!$K24,'2. Protocols'!$L24,'2. Protocols'!$M24)+'3. ARV Substitutions'!AA50,0)</f>
        <v>#VALUE!</v>
      </c>
      <c r="X25" s="135" t="e">
        <f>MAX(W25*(1+'1. General Inputs'!$AW$23+HLOOKUP(X$7,'1. General Inputs'!$AW$17:$AY$19,ROWS('1. General Inputs'!$AU$17:$AU$19),0))+(CHOOSE(X$7,'1. General Inputs'!$J$15,'1. General Inputs'!$L$15,'1. General Inputs'!$N$15)/12)*CHOOSE(X$7,'2. Protocols'!$K24,'2. Protocols'!$L24,'2. Protocols'!$M24)+'3. ARV Substitutions'!AB50,0)</f>
        <v>#VALUE!</v>
      </c>
      <c r="Y25" s="135" t="e">
        <f>MAX(X25*(1+'1. General Inputs'!$AW$23+HLOOKUP(Y$7,'1. General Inputs'!$AW$17:$AY$19,ROWS('1. General Inputs'!$AU$17:$AU$19),0))+(CHOOSE(Y$7,'1. General Inputs'!$J$15,'1. General Inputs'!$L$15,'1. General Inputs'!$N$15)/12)*CHOOSE(Y$7,'2. Protocols'!$K24,'2. Protocols'!$L24,'2. Protocols'!$M24)+'3. ARV Substitutions'!AC50,0)</f>
        <v>#VALUE!</v>
      </c>
      <c r="Z25" s="135" t="e">
        <f>MAX(Y25*(1+'1. General Inputs'!$AW$23+HLOOKUP(Z$7,'1. General Inputs'!$AW$17:$AY$19,ROWS('1. General Inputs'!$AU$17:$AU$19),0))+(CHOOSE(Z$7,'1. General Inputs'!$J$15,'1. General Inputs'!$L$15,'1. General Inputs'!$N$15)/12)*CHOOSE(Z$7,'2. Protocols'!$K24,'2. Protocols'!$L24,'2. Protocols'!$M24)+'3. ARV Substitutions'!AD50,0)</f>
        <v>#VALUE!</v>
      </c>
      <c r="AA25" s="135" t="e">
        <f>MAX(Z25*(1+'1. General Inputs'!$AW$23+HLOOKUP(AA$7,'1. General Inputs'!$AW$17:$AY$19,ROWS('1. General Inputs'!$AU$17:$AU$19),0))+(CHOOSE(AA$7,'1. General Inputs'!$J$15,'1. General Inputs'!$L$15,'1. General Inputs'!$N$15)/12)*CHOOSE(AA$7,'2. Protocols'!$K24,'2. Protocols'!$L24,'2. Protocols'!$M24)+'3. ARV Substitutions'!AE50,0)</f>
        <v>#VALUE!</v>
      </c>
      <c r="AB25" s="135" t="e">
        <f>MAX(AA25*(1+'1. General Inputs'!$AW$23+HLOOKUP(AB$7,'1. General Inputs'!$AW$17:$AY$19,ROWS('1. General Inputs'!$AU$17:$AU$19),0))+(CHOOSE(AB$7,'1. General Inputs'!$J$15,'1. General Inputs'!$L$15,'1. General Inputs'!$N$15)/12)*CHOOSE(AB$7,'2. Protocols'!$K24,'2. Protocols'!$L24,'2. Protocols'!$M24)+'3. ARV Substitutions'!AF50,0)</f>
        <v>#VALUE!</v>
      </c>
      <c r="AC25" s="135" t="e">
        <f>MAX(AB25*(1+'1. General Inputs'!$AW$23+HLOOKUP(AC$7,'1. General Inputs'!$AW$17:$AY$19,ROWS('1. General Inputs'!$AU$17:$AU$19),0))+(CHOOSE(AC$7,'1. General Inputs'!$J$15,'1. General Inputs'!$L$15,'1. General Inputs'!$N$15)/12)*CHOOSE(AC$7,'2. Protocols'!$K24,'2. Protocols'!$L24,'2. Protocols'!$M24)+'3. ARV Substitutions'!AG50,0)</f>
        <v>#VALUE!</v>
      </c>
      <c r="AD25" s="135" t="e">
        <f>MAX(AC25*(1+'1. General Inputs'!$AW$23+HLOOKUP(AD$7,'1. General Inputs'!$AW$17:$AY$19,ROWS('1. General Inputs'!$AU$17:$AU$19),0))+(CHOOSE(AD$7,'1. General Inputs'!$J$15,'1. General Inputs'!$L$15,'1. General Inputs'!$N$15)/12)*CHOOSE(AD$7,'2. Protocols'!$K24,'2. Protocols'!$L24,'2. Protocols'!$M24)+'3. ARV Substitutions'!AH50,0)</f>
        <v>#VALUE!</v>
      </c>
      <c r="AE25" s="135" t="e">
        <f>MAX(AD25*(1+'1. General Inputs'!$AW$23+HLOOKUP(AE$7,'1. General Inputs'!$AW$17:$AY$19,ROWS('1. General Inputs'!$AU$17:$AU$19),0))+(CHOOSE(AE$7,'1. General Inputs'!$J$15,'1. General Inputs'!$L$15,'1. General Inputs'!$N$15)/12)*CHOOSE(AE$7,'2. Protocols'!$K24,'2. Protocols'!$L24,'2. Protocols'!$M24)+'3. ARV Substitutions'!AI50,0)</f>
        <v>#VALUE!</v>
      </c>
      <c r="AF25" s="135" t="e">
        <f>MAX(AE25*(1+'1. General Inputs'!$AW$23+HLOOKUP(AF$7,'1. General Inputs'!$AW$17:$AY$19,ROWS('1. General Inputs'!$AU$17:$AU$19),0))+(CHOOSE(AF$7,'1. General Inputs'!$J$15,'1. General Inputs'!$L$15,'1. General Inputs'!$N$15)/12)*CHOOSE(AF$7,'2. Protocols'!$K24,'2. Protocols'!$L24,'2. Protocols'!$M24)+'3. ARV Substitutions'!AJ50,0)</f>
        <v>#VALUE!</v>
      </c>
      <c r="AG25" s="135" t="e">
        <f>MAX(AF25*(1+'1. General Inputs'!$AW$23+HLOOKUP(AG$7,'1. General Inputs'!$AW$17:$AY$19,ROWS('1. General Inputs'!$AU$17:$AU$19),0))+(CHOOSE(AG$7,'1. General Inputs'!$J$15,'1. General Inputs'!$L$15,'1. General Inputs'!$N$15)/12)*CHOOSE(AG$7,'2. Protocols'!$K24,'2. Protocols'!$L24,'2. Protocols'!$M24)+'3. ARV Substitutions'!AK50,0)</f>
        <v>#VALUE!</v>
      </c>
      <c r="AH25" s="135" t="e">
        <f>MAX(AG25*(1+'1. General Inputs'!$AW$23+HLOOKUP(AH$7,'1. General Inputs'!$AW$17:$AY$19,ROWS('1. General Inputs'!$AU$17:$AU$19),0))+(CHOOSE(AH$7,'1. General Inputs'!$J$15,'1. General Inputs'!$L$15,'1. General Inputs'!$N$15)/12)*CHOOSE(AH$7,'2. Protocols'!$K24,'2. Protocols'!$L24,'2. Protocols'!$M24)+'3. ARV Substitutions'!AL50,0)</f>
        <v>#VALUE!</v>
      </c>
      <c r="AI25" s="135" t="e">
        <f>MAX(AH25*(1+'1. General Inputs'!$AW$23+HLOOKUP(AI$7,'1. General Inputs'!$AW$17:$AY$19,ROWS('1. General Inputs'!$AU$17:$AU$19),0))+(CHOOSE(AI$7,'1. General Inputs'!$J$15,'1. General Inputs'!$L$15,'1. General Inputs'!$N$15)/12)*CHOOSE(AI$7,'2. Protocols'!$K24,'2. Protocols'!$L24,'2. Protocols'!$M24)+'3. ARV Substitutions'!AM50,0)</f>
        <v>#VALUE!</v>
      </c>
      <c r="AJ25" s="135" t="e">
        <f>MAX(AI25*(1+'1. General Inputs'!$AW$23+HLOOKUP(AJ$7,'1. General Inputs'!$AW$17:$AY$19,ROWS('1. General Inputs'!$AU$17:$AU$19),0))+(CHOOSE(AJ$7,'1. General Inputs'!$J$15,'1. General Inputs'!$L$15,'1. General Inputs'!$N$15)/12)*CHOOSE(AJ$7,'2. Protocols'!$K24,'2. Protocols'!$L24,'2. Protocols'!$M24)+'3. ARV Substitutions'!AN50,0)</f>
        <v>#VALUE!</v>
      </c>
      <c r="AK25" s="135" t="e">
        <f>MAX(AJ25*(1+'1. General Inputs'!$AW$23+HLOOKUP(AK$7,'1. General Inputs'!$AW$17:$AY$19,ROWS('1. General Inputs'!$AU$17:$AU$19),0))+(CHOOSE(AK$7,'1. General Inputs'!$J$15,'1. General Inputs'!$L$15,'1. General Inputs'!$N$15)/12)*CHOOSE(AK$7,'2. Protocols'!$K24,'2. Protocols'!$L24,'2. Protocols'!$M24)+'3. ARV Substitutions'!AO50,0)</f>
        <v>#VALUE!</v>
      </c>
      <c r="AL25" s="135" t="e">
        <f>MAX(AK25*(1+'1. General Inputs'!$AW$23+HLOOKUP(AL$7,'1. General Inputs'!$AW$17:$AY$19,ROWS('1. General Inputs'!$AU$17:$AU$19),0))+(CHOOSE(AL$7,'1. General Inputs'!$J$15,'1. General Inputs'!$L$15,'1. General Inputs'!$N$15)/12)*CHOOSE(AL$7,'2. Protocols'!$K24,'2. Protocols'!$L24,'2. Protocols'!$M24)+'3. ARV Substitutions'!AP50,0)</f>
        <v>#VALUE!</v>
      </c>
      <c r="AM25" s="135" t="e">
        <f>MAX(AL25*(1+'1. General Inputs'!$AW$23+HLOOKUP(AM$7,'1. General Inputs'!$AW$17:$AY$19,ROWS('1. General Inputs'!$AU$17:$AU$19),0))+(CHOOSE(AM$7,'1. General Inputs'!$J$15,'1. General Inputs'!$L$15,'1. General Inputs'!$N$15)/12)*CHOOSE(AM$7,'2. Protocols'!$K24,'2. Protocols'!$L24,'2. Protocols'!$M24)+'3. ARV Substitutions'!AQ50,0)</f>
        <v>#VALUE!</v>
      </c>
      <c r="AN25" s="135" t="e">
        <f>MAX(AM25*(1+'1. General Inputs'!$AW$23+HLOOKUP(AN$7,'1. General Inputs'!$AW$17:$AY$19,ROWS('1. General Inputs'!$AU$17:$AU$19),0))+(CHOOSE(AN$7,'1. General Inputs'!$J$15,'1. General Inputs'!$L$15,'1. General Inputs'!$N$15)/12)*CHOOSE(AN$7,'2. Protocols'!$K24,'2. Protocols'!$L24,'2. Protocols'!$M24)+'3. ARV Substitutions'!AR50,0)</f>
        <v>#VALUE!</v>
      </c>
      <c r="AO25" s="135" t="e">
        <f>MAX(AN25*(1+'1. General Inputs'!$AW$23+HLOOKUP(AO$7,'1. General Inputs'!$AW$17:$AY$19,ROWS('1. General Inputs'!$AU$17:$AU$19),0))+(CHOOSE(AO$7,'1. General Inputs'!$J$15,'1. General Inputs'!$L$15,'1. General Inputs'!$N$15)/12)*CHOOSE(AO$7,'2. Protocols'!$K24,'2. Protocols'!$L24,'2. Protocols'!$M24)+'3. ARV Substitutions'!AS50,0)</f>
        <v>#VALUE!</v>
      </c>
      <c r="AP25" s="135" t="e">
        <f>MAX(AO25*(1+'1. General Inputs'!$AW$23+HLOOKUP(AP$7,'1. General Inputs'!$AW$17:$AY$19,ROWS('1. General Inputs'!$AU$17:$AU$19),0))+(CHOOSE(AP$7,'1. General Inputs'!$J$15,'1. General Inputs'!$L$15,'1. General Inputs'!$N$15)/12)*CHOOSE(AP$7,'2. Protocols'!$K24,'2. Protocols'!$L24,'2. Protocols'!$M24)+'3. ARV Substitutions'!AT50,0)</f>
        <v>#VALUE!</v>
      </c>
      <c r="AQ25" s="135" t="e">
        <f>MAX(AP25*(1+'1. General Inputs'!$AW$23+HLOOKUP(AQ$7,'1. General Inputs'!$AW$17:$AY$19,ROWS('1. General Inputs'!$AU$17:$AU$19),0))+(CHOOSE(AQ$7,'1. General Inputs'!$J$15,'1. General Inputs'!$L$15,'1. General Inputs'!$N$15)/12)*CHOOSE(AQ$7,'2. Protocols'!$K24,'2. Protocols'!$L24,'2. Protocols'!$M24)+'3. ARV Substitutions'!AU50,0)</f>
        <v>#VALUE!</v>
      </c>
      <c r="CA25" s="105" t="e">
        <f t="shared" si="20"/>
        <v>#VALUE!</v>
      </c>
      <c r="CB25" s="105" t="e">
        <f t="shared" si="21"/>
        <v>#VALUE!</v>
      </c>
      <c r="CC25" s="105" t="e">
        <f t="shared" si="22"/>
        <v>#VALUE!</v>
      </c>
      <c r="CD25" s="105" t="e">
        <f t="shared" si="23"/>
        <v>#VALUE!</v>
      </c>
      <c r="CE25" s="105" t="e">
        <f t="shared" si="24"/>
        <v>#VALUE!</v>
      </c>
      <c r="CF25" s="105" t="e">
        <f t="shared" si="25"/>
        <v>#VALUE!</v>
      </c>
      <c r="CG25" s="105" t="e">
        <f t="shared" si="26"/>
        <v>#VALUE!</v>
      </c>
      <c r="CH25" s="105" t="e">
        <f t="shared" si="27"/>
        <v>#VALUE!</v>
      </c>
      <c r="CI25" s="105" t="e">
        <f t="shared" si="28"/>
        <v>#VALUE!</v>
      </c>
      <c r="CJ25" s="105" t="e">
        <f t="shared" si="29"/>
        <v>#VALUE!</v>
      </c>
      <c r="CK25" s="105" t="e">
        <f t="shared" si="30"/>
        <v>#VALUE!</v>
      </c>
      <c r="CL25" s="105" t="e">
        <f t="shared" si="31"/>
        <v>#VALUE!</v>
      </c>
      <c r="CM25" s="105" t="e">
        <f t="shared" si="32"/>
        <v>#VALUE!</v>
      </c>
      <c r="CN25" s="105" t="e">
        <f t="shared" si="33"/>
        <v>#VALUE!</v>
      </c>
      <c r="CO25" s="105" t="e">
        <f t="shared" si="34"/>
        <v>#VALUE!</v>
      </c>
      <c r="CP25" s="105" t="e">
        <f t="shared" si="35"/>
        <v>#VALUE!</v>
      </c>
      <c r="CQ25" s="105" t="e">
        <f t="shared" si="36"/>
        <v>#VALUE!</v>
      </c>
      <c r="CR25" s="105" t="e">
        <f t="shared" si="37"/>
        <v>#VALUE!</v>
      </c>
      <c r="CS25" s="105" t="e">
        <f t="shared" si="38"/>
        <v>#VALUE!</v>
      </c>
      <c r="CT25" s="105" t="e">
        <f t="shared" si="39"/>
        <v>#VALUE!</v>
      </c>
      <c r="CU25" s="105" t="e">
        <f t="shared" si="40"/>
        <v>#VALUE!</v>
      </c>
      <c r="CV25" s="105" t="e">
        <f t="shared" si="41"/>
        <v>#VALUE!</v>
      </c>
      <c r="CW25" s="105" t="e">
        <f t="shared" si="42"/>
        <v>#VALUE!</v>
      </c>
      <c r="CX25" s="105" t="e">
        <f t="shared" si="43"/>
        <v>#VALUE!</v>
      </c>
      <c r="CY25" s="105" t="e">
        <f t="shared" si="44"/>
        <v>#VALUE!</v>
      </c>
      <c r="CZ25" s="105" t="e">
        <f t="shared" si="45"/>
        <v>#VALUE!</v>
      </c>
      <c r="DA25" s="105" t="e">
        <f t="shared" si="46"/>
        <v>#VALUE!</v>
      </c>
      <c r="DB25" s="105" t="e">
        <f t="shared" si="47"/>
        <v>#VALUE!</v>
      </c>
      <c r="DC25" s="105" t="e">
        <f t="shared" si="48"/>
        <v>#VALUE!</v>
      </c>
      <c r="DD25" s="105" t="e">
        <f t="shared" si="49"/>
        <v>#VALUE!</v>
      </c>
      <c r="DE25" s="105" t="e">
        <f t="shared" si="50"/>
        <v>#VALUE!</v>
      </c>
      <c r="DF25" s="105" t="e">
        <f t="shared" si="51"/>
        <v>#VALUE!</v>
      </c>
      <c r="DG25" s="105" t="e">
        <f t="shared" si="52"/>
        <v>#VALUE!</v>
      </c>
      <c r="DH25" s="105" t="e">
        <f t="shared" si="53"/>
        <v>#VALUE!</v>
      </c>
      <c r="DI25" s="105" t="e">
        <f t="shared" si="54"/>
        <v>#VALUE!</v>
      </c>
      <c r="DJ25" s="105" t="e">
        <f t="shared" si="55"/>
        <v>#VALUE!</v>
      </c>
      <c r="DL25" s="39" t="str">
        <f>CONCATENATE('2. Protocols'!C24, '2. Protocols'!D24, '2. Protocols'!E24)</f>
        <v>+</v>
      </c>
      <c r="DM25" s="39" t="str">
        <f>CONCATENATE('2. Protocols'!C24, '2. Protocols'!D24, '2. Protocols'!E24, '2. Protocols'!F24, '2. Protocols'!G24,)</f>
        <v>++</v>
      </c>
      <c r="DO25" s="45">
        <f>IF(AND(OR(ISBLANK(DO$9),DO$9=0)=FALSE,OR(DO$9='2. Protocols'!$C24,DO$9='2. Protocols'!$E24,DO$9='2. Protocols'!$G24)),1,0)*'4. Formulations'!$I24</f>
        <v>0</v>
      </c>
      <c r="DP25" s="45">
        <f>IF(AND(OR(ISBLANK(DP$9),DP$9=0)=FALSE,OR(DP$9='2. Protocols'!$C24,DP$9='2. Protocols'!$E24,DP$9='2. Protocols'!$G24)),1,0)*'4. Formulations'!$I24</f>
        <v>0</v>
      </c>
      <c r="DQ25" s="45">
        <f>IF(AND(OR(ISBLANK(DQ$9),DQ$9=0)=FALSE,OR(DQ$9='2. Protocols'!$C24,DQ$9='2. Protocols'!$E24,DQ$9='2. Protocols'!$G24)),1,0)*'4. Formulations'!$I24</f>
        <v>0</v>
      </c>
      <c r="DR25" s="45">
        <f>IF(AND(OR(ISBLANK(DR$9),DR$9=0)=FALSE,OR(DR$9='2. Protocols'!$C24,DR$9='2. Protocols'!$E24,DR$9='2. Protocols'!$G24)),1,0)*'4. Formulations'!$I24</f>
        <v>0</v>
      </c>
      <c r="DS25" s="45">
        <f>IF(AND(OR(ISBLANK(DS$9),DS$9=0)=FALSE,OR(DS$9='2. Protocols'!$C24,DS$9='2. Protocols'!$E24,DS$9='2. Protocols'!$G24)),1,0)*'4. Formulations'!$I24</f>
        <v>0</v>
      </c>
      <c r="DT25" s="45">
        <f>IF(AND(OR(ISBLANK(DT$9),DT$9=0)=FALSE,OR(DT$9='2. Protocols'!$C24,DT$9='2. Protocols'!$E24,DT$9='2. Protocols'!$G24)),1,0)*'4. Formulations'!$I24</f>
        <v>0</v>
      </c>
      <c r="DU25" s="45">
        <f>IF(AND(OR(ISBLANK(DU$9),DU$9=0)=FALSE,OR(DU$9='2. Protocols'!$C24,DU$9='2. Protocols'!$E24,DU$9='2. Protocols'!$G24)),1,0)*'4. Formulations'!$I24</f>
        <v>0</v>
      </c>
      <c r="DV25" s="45">
        <f>IF(AND(OR(ISBLANK(DV$9),DV$9=0)=FALSE,OR(DV$9='2. Protocols'!$C24,DV$9='2. Protocols'!$E24,DV$9='2. Protocols'!$G24)),1,0)*'4. Formulations'!$I24</f>
        <v>0</v>
      </c>
      <c r="DW25" s="45">
        <f>IF(AND(OR(ISBLANK(DW$9),DW$9=0)=FALSE,OR(DW$9='2. Protocols'!$C24,DW$9='2. Protocols'!$E24,DW$9='2. Protocols'!$G24)),1,0)*'4. Formulations'!$I24</f>
        <v>0</v>
      </c>
      <c r="DX25" s="45">
        <f>IF(AND(OR(ISBLANK(DX$9),DX$9=0)=FALSE,OR(DX$9='2. Protocols'!$C24,DX$9='2. Protocols'!$E24,DX$9='2. Protocols'!$G24)),1,0)*'4. Formulations'!$I24</f>
        <v>0</v>
      </c>
      <c r="DY25" s="45">
        <f>IF(AND(OR(ISBLANK(DY$9),DY$9=0)=FALSE,OR(DY$9='2. Protocols'!$C24,DY$9='2. Protocols'!$E24,DY$9='2. Protocols'!$G24)),1,0)*'4. Formulations'!$I24</f>
        <v>0</v>
      </c>
      <c r="DZ25" s="45">
        <f>IF(AND(OR(ISBLANK(DZ$9),DZ$9=0)=FALSE,OR(DZ$9='2. Protocols'!$C24,DZ$9='2. Protocols'!$E24,DZ$9='2. Protocols'!$G24)),1,0)*'4. Formulations'!$I24</f>
        <v>0</v>
      </c>
      <c r="EA25" s="45">
        <f>IF(AND(OR(ISBLANK(EA$9),EA$9=0)=FALSE,OR(EA$9='2. Protocols'!$C24,EA$9='2. Protocols'!$E24,EA$9='2. Protocols'!$G24)),1,0)*'4. Formulations'!$I24</f>
        <v>0</v>
      </c>
      <c r="EB25" s="45">
        <f>IF(AND(OR(ISBLANK(EB$9),EB$9=0)=FALSE,OR(EB$9='2. Protocols'!$C24,EB$9='2. Protocols'!$E24,EB$9='2. Protocols'!$G24)),1,0)*'4. Formulations'!$I24</f>
        <v>0</v>
      </c>
      <c r="EC25" s="45">
        <f>IF(AND(OR(ISBLANK(EC$9),EC$9=0)=FALSE,OR(EC$9='2. Protocols'!$C24,EC$9='2. Protocols'!$E24,EC$9='2. Protocols'!$G24)),1,0)*'4. Formulations'!$I24</f>
        <v>0</v>
      </c>
      <c r="EE25" s="45">
        <f>IF(AND(OR(ISBLANK(EE$9),EE$9=0)=FALSE,EE$9=$DL25),1,0)*'4. Formulations'!$J24</f>
        <v>0</v>
      </c>
      <c r="EF25" s="45">
        <f>IF(AND(OR(ISBLANK(EF$9),EF$9=0)=FALSE,EF$9=$DL25),1,0)*'4. Formulations'!$J24</f>
        <v>0</v>
      </c>
      <c r="EG25" s="45">
        <f>IF(AND(OR(ISBLANK(EG$9),EG$9=0)=FALSE,EG$9=$DL25),1,0)*'4. Formulations'!$J24</f>
        <v>0</v>
      </c>
      <c r="EH25" s="45">
        <f>IF(AND(OR(ISBLANK(EH$9),EH$9=0)=FALSE,EH$9=$DL25),1,0)*'4. Formulations'!$J24</f>
        <v>0</v>
      </c>
      <c r="EI25" s="45">
        <f>IF(AND(OR(ISBLANK(EI$9),EI$9=0)=FALSE,EI$9=$DL25),1,0)*'4. Formulations'!$J24</f>
        <v>0</v>
      </c>
      <c r="EJ25" s="45">
        <f>IF(AND(OR(ISBLANK(EJ$9),EJ$9=0)=FALSE,EJ$9=$DL25),1,0)*'4. Formulations'!$J24</f>
        <v>0</v>
      </c>
      <c r="EK25" s="45">
        <f>IF(AND(OR(ISBLANK(EK$9),EK$9=0)=FALSE,EK$9=$DL25),1,0)*'4. Formulations'!$J24</f>
        <v>0</v>
      </c>
      <c r="EL25" s="45">
        <f>IF(AND(OR(ISBLANK(EL$9),EL$9=0)=FALSE,EL$9=$DL25),1,0)*'4. Formulations'!$J24</f>
        <v>0</v>
      </c>
      <c r="EM25" s="45">
        <f>IF(AND(OR(ISBLANK(EM$9),EM$9=0)=FALSE,EM$9=$DL25),1,0)*'4. Formulations'!$J24</f>
        <v>0</v>
      </c>
      <c r="EN25" s="45">
        <f>IF(AND(OR(ISBLANK(EN$9),EN$9=0)=FALSE,EN$9=$DL25),1,0)*'4. Formulations'!$J24</f>
        <v>0</v>
      </c>
      <c r="EO25" s="45">
        <f>IF(AND(OR(ISBLANK(EO$9),EO$9=0)=FALSE,EO$9=$DL25),1,0)*'4. Formulations'!$J24</f>
        <v>0</v>
      </c>
      <c r="EP25" s="45">
        <f>IF(AND(OR(ISBLANK(EP$9),EP$9=0)=FALSE,EP$9=$DL25),1,0)*'4. Formulations'!$J24</f>
        <v>0</v>
      </c>
      <c r="EQ25" s="45">
        <f>IF(AND(OR(ISBLANK(EQ$9),EQ$9=0)=FALSE,EQ$9=$DL25),1,0)*'4. Formulations'!$J24</f>
        <v>0</v>
      </c>
      <c r="ER25" s="45">
        <f>IF(AND(OR(ISBLANK(ER$9),ER$9=0)=FALSE,ER$9=$DL25),1,0)*'4. Formulations'!$J24</f>
        <v>0</v>
      </c>
      <c r="ES25" s="45">
        <f>IF(AND(OR(ISBLANK(ES$9),ES$9=0)=FALSE,ES$9=$DL25),1,0)*'4. Formulations'!$J24</f>
        <v>0</v>
      </c>
      <c r="EU25" s="45">
        <f>IF(AND(OR(ISBLANK(EU$9),EU$9=0)=FALSE,SUM($EE25:$ES25)&gt;0,EU$9='2. Protocols'!$G24),1,0)*'4. Formulations'!$J24</f>
        <v>0</v>
      </c>
      <c r="EV25" s="45">
        <f>IF(AND(OR(ISBLANK(EV$9),EV$9=0)=FALSE,SUM($EE25:$ES25)&gt;0,EV$9='2. Protocols'!$G24),1,0)*'4. Formulations'!$J24</f>
        <v>0</v>
      </c>
      <c r="EW25" s="45">
        <f>IF(AND(OR(ISBLANK(EW$9),EW$9=0)=FALSE,SUM($EE25:$ES25)&gt;0,EW$9='2. Protocols'!$G24),1,0)*'4. Formulations'!$J24</f>
        <v>0</v>
      </c>
      <c r="EX25" s="45">
        <f>IF(AND(OR(ISBLANK(EX$9),EX$9=0)=FALSE,SUM($EE25:$ES25)&gt;0,EX$9='2. Protocols'!$G24),1,0)*'4. Formulations'!$J24</f>
        <v>0</v>
      </c>
      <c r="EY25" s="45">
        <f>IF(AND(OR(ISBLANK(EY$9),EY$9=0)=FALSE,SUM($EE25:$ES25)&gt;0,EY$9='2. Protocols'!$G24),1,0)*'4. Formulations'!$J24</f>
        <v>0</v>
      </c>
      <c r="EZ25" s="45">
        <f>IF(AND(OR(ISBLANK(EZ$9),EZ$9=0)=FALSE,SUM($EE25:$ES25)&gt;0,EZ$9='2. Protocols'!$G24),1,0)*'4. Formulations'!$J24</f>
        <v>0</v>
      </c>
      <c r="FA25" s="45">
        <f>IF(AND(OR(ISBLANK(FA$9),FA$9=0)=FALSE,SUM($EE25:$ES25)&gt;0,FA$9='2. Protocols'!$G24),1,0)*'4. Formulations'!$J24</f>
        <v>0</v>
      </c>
      <c r="FB25" s="45">
        <f>IF(AND(OR(ISBLANK(FB$9),FB$9=0)=FALSE,SUM($EE25:$ES25)&gt;0,FB$9='2. Protocols'!$G24),1,0)*'4. Formulations'!$J24</f>
        <v>0</v>
      </c>
      <c r="FC25" s="45">
        <f>IF(AND(OR(ISBLANK(FC$9),FC$9=0)=FALSE,SUM($EE25:$ES25)&gt;0,FC$9='2. Protocols'!$G24),1,0)*'4. Formulations'!$J24</f>
        <v>0</v>
      </c>
      <c r="FD25" s="45">
        <f>IF(AND(OR(ISBLANK(FD$9),FD$9=0)=FALSE,SUM($EE25:$ES25)&gt;0,FD$9='2. Protocols'!$G24),1,0)*'4. Formulations'!$J24</f>
        <v>0</v>
      </c>
      <c r="FE25" s="45">
        <f>IF(AND(OR(ISBLANK(FE$9),FE$9=0)=FALSE,SUM($EE25:$ES25)&gt;0,FE$9='2. Protocols'!$G24),1,0)*'4. Formulations'!$J24</f>
        <v>0</v>
      </c>
      <c r="FF25" s="45">
        <f>IF(AND(OR(ISBLANK(FF$9),FF$9=0)=FALSE,SUM($EE25:$ES25)&gt;0,FF$9='2. Protocols'!$G24),1,0)*'4. Formulations'!$J24</f>
        <v>0</v>
      </c>
      <c r="FG25" s="45">
        <f>IF(AND(OR(ISBLANK(FG$9),FG$9=0)=FALSE,SUM($EE25:$ES25)&gt;0,FG$9='2. Protocols'!$G24),1,0)*'4. Formulations'!$J24</f>
        <v>0</v>
      </c>
      <c r="FH25" s="45">
        <f>IF(AND(OR(ISBLANK(FH$9),FH$9=0)=FALSE,SUM($EE25:$ES25)&gt;0,FH$9='2. Protocols'!$G24),1,0)*'4. Formulations'!$J24</f>
        <v>0</v>
      </c>
      <c r="FI25" s="45">
        <f>IF(AND(OR(ISBLANK(FI$9),FI$9=0)=FALSE,SUM($EE25:$ES25)&gt;0,FI$9='2. Protocols'!$G24),1,0)*'4. Formulations'!$J24</f>
        <v>0</v>
      </c>
      <c r="FK25" s="45">
        <f>IF(AND(OR(ISBLANK(EU$9),EU$9=0)=FALSE,FK$9=$DM25),1,0)*'4. Formulations'!$K24</f>
        <v>0</v>
      </c>
      <c r="FL25" s="45">
        <f>IF(AND(OR(ISBLANK(EV$9),EV$9=0)=FALSE,FL$9=$DM25),1,0)*'4. Formulations'!$K24</f>
        <v>0</v>
      </c>
      <c r="FM25" s="45">
        <f>IF(AND(OR(ISBLANK(EW$9),EW$9=0)=FALSE,FM$9=$DM25),1,0)*'4. Formulations'!$K24</f>
        <v>0</v>
      </c>
      <c r="FN25" s="45">
        <f>IF(AND(OR(ISBLANK(EX$9),EX$9=0)=FALSE,FN$9=$DM25),1,0)*'4. Formulations'!$K24</f>
        <v>0</v>
      </c>
      <c r="FO25" s="45">
        <f>IF(AND(OR(ISBLANK(EY$9),EY$9=0)=FALSE,FO$9=$DM25),1,0)*'4. Formulations'!$K24</f>
        <v>0</v>
      </c>
      <c r="FP25" s="45">
        <f>IF(AND(OR(ISBLANK(EZ$9),EZ$9=0)=FALSE,FP$9=$DM25),1,0)*'4. Formulations'!$K24</f>
        <v>0</v>
      </c>
      <c r="FQ25" s="45">
        <f>IF(AND(OR(ISBLANK(FA$9),FA$9=0)=FALSE,FQ$9=$DM25),1,0)*'4. Formulations'!$K24</f>
        <v>0</v>
      </c>
      <c r="FR25" s="45">
        <f>IF(AND(OR(ISBLANK(FB$9),FB$9=0)=FALSE,FR$9=$DM25),1,0)*'4. Formulations'!$K24</f>
        <v>0</v>
      </c>
      <c r="FS25" s="45">
        <f>IF(AND(OR(ISBLANK(FC$9),FC$9=0)=FALSE,FS$9=$DM25),1,0)*'4. Formulations'!$K24</f>
        <v>0</v>
      </c>
      <c r="FT25" s="45">
        <f>IF(AND(OR(ISBLANK(FD$9),FD$9=0)=FALSE,FT$9=$DM25),1,0)*'4. Formulations'!$K24</f>
        <v>0</v>
      </c>
      <c r="FU25" s="45">
        <f>IF(AND(OR(ISBLANK(FE$9),FE$9=0)=FALSE,FU$9=$DM25),1,0)*'4. Formulations'!$K24</f>
        <v>0</v>
      </c>
      <c r="FV25" s="45">
        <f>IF(AND(OR(ISBLANK(FF$9),FF$9=0)=FALSE,FV$9=$DM25),1,0)*'4. Formulations'!$K24</f>
        <v>0</v>
      </c>
      <c r="FW25" s="45">
        <f>IF(AND(OR(ISBLANK(FG$9),FG$9=0)=FALSE,FW$9=$DM25),1,0)*'4. Formulations'!$K24</f>
        <v>0</v>
      </c>
      <c r="FX25" s="45">
        <f>IF(AND(OR(ISBLANK(FH$9),FH$9=0)=FALSE,FX$9=$DM25),1,0)*'4. Formulations'!$K24</f>
        <v>0</v>
      </c>
      <c r="FY25" s="45">
        <f>IF(AND(OR(ISBLANK(FI$9),FI$9=0)=FALSE,FY$9=$DM25),1,0)*'4. Formulations'!$K24</f>
        <v>0</v>
      </c>
      <c r="GA25" s="45">
        <f>IF(AND(OR(ISBLANK(GA$9),GA$9=0)=FALSE,OR(GA$9='2. Protocols'!$C24,GA$9='2. Protocols'!$E24,GA$9='2. Protocols'!$G24)),1,0)*'4. Formulations'!$L24</f>
        <v>0</v>
      </c>
      <c r="GB25" s="45">
        <f>IF(AND(OR(ISBLANK(GB$9),GB$9=0)=FALSE,OR(GB$9='2. Protocols'!$C24,GB$9='2. Protocols'!$E24,GB$9='2. Protocols'!$G24)),1,0)*'4. Formulations'!$L24</f>
        <v>0</v>
      </c>
      <c r="GC25" s="45">
        <f>IF(AND(OR(ISBLANK(GC$9),GC$9=0)=FALSE,OR(GC$9='2. Protocols'!$C24,GC$9='2. Protocols'!$E24,GC$9='2. Protocols'!$G24)),1,0)*'4. Formulations'!$L24</f>
        <v>0</v>
      </c>
      <c r="GD25" s="45">
        <f>IF(AND(OR(ISBLANK(GD$9),GD$9=0)=FALSE,OR(GD$9='2. Protocols'!$C24,GD$9='2. Protocols'!$E24,GD$9='2. Protocols'!$G24)),1,0)*'4. Formulations'!$L24</f>
        <v>0</v>
      </c>
      <c r="GE25" s="45">
        <f>IF(AND(OR(ISBLANK(GE$9),GE$9=0)=FALSE,OR(GE$9='2. Protocols'!$C24,GE$9='2. Protocols'!$E24,GE$9='2. Protocols'!$G24)),1,0)*'4. Formulations'!$L24</f>
        <v>0</v>
      </c>
      <c r="GF25" s="45">
        <f>IF(AND(OR(ISBLANK(GF$9),GF$9=0)=FALSE,OR(GF$9='2. Protocols'!$C24,GF$9='2. Protocols'!$E24,GF$9='2. Protocols'!$G24)),1,0)*'4. Formulations'!$L24</f>
        <v>0</v>
      </c>
      <c r="GG25" s="45">
        <f>IF(AND(OR(ISBLANK(GG$9),GG$9=0)=FALSE,OR(GG$9='2. Protocols'!$C24,GG$9='2. Protocols'!$E24,GG$9='2. Protocols'!$G24)),1,0)*'4. Formulations'!$L24</f>
        <v>0</v>
      </c>
      <c r="GH25" s="45">
        <f>IF(AND(OR(ISBLANK(GH$9),GH$9=0)=FALSE,OR(GH$9='2. Protocols'!$C24,GH$9='2. Protocols'!$E24,GH$9='2. Protocols'!$G24)),1,0)*'4. Formulations'!$L24</f>
        <v>0</v>
      </c>
      <c r="GI25" s="45">
        <f>IF(AND(OR(ISBLANK(GI$9),GI$9=0)=FALSE,OR(GI$9='2. Protocols'!$C24,GI$9='2. Protocols'!$E24,GI$9='2. Protocols'!$G24)),1,0)*'4. Formulations'!$L24</f>
        <v>0</v>
      </c>
      <c r="GJ25" s="45">
        <f>IF(AND(OR(ISBLANK(GJ$9),GJ$9=0)=FALSE,OR(GJ$9='2. Protocols'!$C24,GJ$9='2. Protocols'!$E24,GJ$9='2. Protocols'!$G24)),1,0)*'4. Formulations'!$L24</f>
        <v>0</v>
      </c>
      <c r="GK25" s="45">
        <f>IF(AND(OR(ISBLANK(GK$9),GK$9=0)=FALSE,OR(GK$9='2. Protocols'!$C24,GK$9='2. Protocols'!$E24,GK$9='2. Protocols'!$G24)),1,0)*'4. Formulations'!$L24</f>
        <v>0</v>
      </c>
      <c r="GL25" s="45">
        <f>IF(AND(OR(ISBLANK(GL$9),GL$9=0)=FALSE,OR(GL$9='2. Protocols'!$C24,GL$9='2. Protocols'!$E24,GL$9='2. Protocols'!$G24)),1,0)*'4. Formulations'!$L24</f>
        <v>0</v>
      </c>
      <c r="GM25" s="45">
        <f>IF(AND(OR(ISBLANK(GM$9),GM$9=0)=FALSE,OR(GM$9='2. Protocols'!$C24,GM$9='2. Protocols'!$E24,GM$9='2. Protocols'!$G24)),1,0)*'4. Formulations'!$L24</f>
        <v>0</v>
      </c>
      <c r="GN25" s="45">
        <f>IF(AND(OR(ISBLANK(GN$9),GN$9=0)=FALSE,OR(GN$9='2. Protocols'!$C24,GN$9='2. Protocols'!$E24,GN$9='2. Protocols'!$G24)),1,0)*'4. Formulations'!$L24</f>
        <v>0</v>
      </c>
      <c r="GO25" s="45">
        <f>IF(AND(OR(ISBLANK(GO$9),GO$9=0)=FALSE,OR(GO$9='2. Protocols'!$C24,GO$9='2. Protocols'!$E24,GO$9='2. Protocols'!$G24)),1,0)*'4. Formulations'!$L24</f>
        <v>0</v>
      </c>
      <c r="GQ25" s="45">
        <f>IF(AND(OR(ISBLANK(GQ$9),GQ$9=0)=FALSE,GQ$9=$DL25),1,0)*'4. Formulations'!$M24</f>
        <v>0</v>
      </c>
      <c r="GR25" s="45">
        <f>IF(AND(OR(ISBLANK(GR$9),GR$9=0)=FALSE,GR$9=$DL25),1,0)*'4. Formulations'!$M24</f>
        <v>0</v>
      </c>
      <c r="GS25" s="45">
        <f>IF(AND(OR(ISBLANK(GS$9),GS$9=0)=FALSE,GS$9=$DL25),1,0)*'4. Formulations'!$M24</f>
        <v>0</v>
      </c>
      <c r="GT25" s="45">
        <f>IF(AND(OR(ISBLANK(GT$9),GT$9=0)=FALSE,GT$9=$DL25),1,0)*'4. Formulations'!$M24</f>
        <v>0</v>
      </c>
      <c r="GU25" s="45">
        <f>IF(AND(OR(ISBLANK(GU$9),GU$9=0)=FALSE,GU$9=$DL25),1,0)*'4. Formulations'!$M24</f>
        <v>0</v>
      </c>
      <c r="GV25" s="45">
        <f>IF(AND(OR(ISBLANK(GV$9),GV$9=0)=FALSE,GV$9=$DL25),1,0)*'4. Formulations'!$M24</f>
        <v>0</v>
      </c>
      <c r="GW25" s="45">
        <f>IF(AND(OR(ISBLANK(GW$9),GW$9=0)=FALSE,GW$9=$DL25),1,0)*'4. Formulations'!$M24</f>
        <v>0</v>
      </c>
      <c r="GX25" s="45">
        <f>IF(AND(OR(ISBLANK(GX$9),GX$9=0)=FALSE,GX$9=$DL25),1,0)*'4. Formulations'!$M24</f>
        <v>0</v>
      </c>
      <c r="GY25" s="45">
        <f>IF(AND(OR(ISBLANK(GY$9),GY$9=0)=FALSE,GY$9=$DL25),1,0)*'4. Formulations'!$M24</f>
        <v>0</v>
      </c>
      <c r="GZ25" s="45">
        <f>IF(AND(OR(ISBLANK(GZ$9),GZ$9=0)=FALSE,GZ$9=$DL25),1,0)*'4. Formulations'!$M24</f>
        <v>0</v>
      </c>
      <c r="HA25" s="45">
        <f>IF(AND(OR(ISBLANK(HA$9),HA$9=0)=FALSE,HA$9=$DL25),1,0)*'4. Formulations'!$M24</f>
        <v>0</v>
      </c>
      <c r="HB25" s="45">
        <f>IF(AND(OR(ISBLANK(HB$9),HB$9=0)=FALSE,HB$9=$DL25),1,0)*'4. Formulations'!$M24</f>
        <v>0</v>
      </c>
      <c r="HC25" s="45">
        <f>IF(AND(OR(ISBLANK(HC$9),HC$9=0)=FALSE,HC$9=$DL25),1,0)*'4. Formulations'!$M24</f>
        <v>0</v>
      </c>
      <c r="HD25" s="45">
        <f>IF(AND(OR(ISBLANK(HD$9),HD$9=0)=FALSE,HD$9=$DL25),1,0)*'4. Formulations'!$M24</f>
        <v>0</v>
      </c>
      <c r="HE25" s="45">
        <f>IF(AND(OR(ISBLANK(HE$9),HE$9=0)=FALSE,HE$9=$DL25),1,0)*'4. Formulations'!$M24</f>
        <v>0</v>
      </c>
      <c r="HG25" s="45">
        <f>IF(AND(OR(ISBLANK(HG$9),HG$9=0)=FALSE,SUM($GQ25:$HE25)&gt;0,HG$9='2. Protocols'!$G24),1,0)*'4. Formulations'!$M24</f>
        <v>0</v>
      </c>
      <c r="HH25" s="45">
        <f>IF(AND(OR(ISBLANK(HH$9),HH$9=0)=FALSE,SUM($GQ25:$HE25)&gt;0,HH$9='2. Protocols'!$G24),1,0)*'4. Formulations'!$M24</f>
        <v>0</v>
      </c>
      <c r="HI25" s="45">
        <f>IF(AND(OR(ISBLANK(HI$9),HI$9=0)=FALSE,SUM($GQ25:$HE25)&gt;0,HI$9='2. Protocols'!$G24),1,0)*'4. Formulations'!$M24</f>
        <v>0</v>
      </c>
      <c r="HJ25" s="45">
        <f>IF(AND(OR(ISBLANK(HJ$9),HJ$9=0)=FALSE,SUM($GQ25:$HE25)&gt;0,HJ$9='2. Protocols'!$G24),1,0)*'4. Formulations'!$M24</f>
        <v>0</v>
      </c>
      <c r="HK25" s="45">
        <f>IF(AND(OR(ISBLANK(HK$9),HK$9=0)=FALSE,SUM($GQ25:$HE25)&gt;0,HK$9='2. Protocols'!$G24),1,0)*'4. Formulations'!$M24</f>
        <v>0</v>
      </c>
      <c r="HL25" s="45">
        <f>IF(AND(OR(ISBLANK(HL$9),HL$9=0)=FALSE,SUM($GQ25:$HE25)&gt;0,HL$9='2. Protocols'!$G24),1,0)*'4. Formulations'!$M24</f>
        <v>0</v>
      </c>
      <c r="HM25" s="45">
        <f>IF(AND(OR(ISBLANK(HM$9),HM$9=0)=FALSE,SUM($GQ25:$HE25)&gt;0,HM$9='2. Protocols'!$G24),1,0)*'4. Formulations'!$M24</f>
        <v>0</v>
      </c>
      <c r="HN25" s="45">
        <f>IF(AND(OR(ISBLANK(HN$9),HN$9=0)=FALSE,SUM($GQ25:$HE25)&gt;0,HN$9='2. Protocols'!$G24),1,0)*'4. Formulations'!$M24</f>
        <v>0</v>
      </c>
      <c r="HO25" s="45">
        <f>IF(AND(OR(ISBLANK(HO$9),HO$9=0)=FALSE,SUM($GQ25:$HE25)&gt;0,HO$9='2. Protocols'!$G24),1,0)*'4. Formulations'!$M24</f>
        <v>0</v>
      </c>
      <c r="HP25" s="45">
        <f>IF(AND(OR(ISBLANK(HP$9),HP$9=0)=FALSE,SUM($GQ25:$HE25)&gt;0,HP$9='2. Protocols'!$G24),1,0)*'4. Formulations'!$M24</f>
        <v>0</v>
      </c>
      <c r="HQ25" s="45">
        <f>IF(AND(OR(ISBLANK(HQ$9),HQ$9=0)=FALSE,SUM($GQ25:$HE25)&gt;0,HQ$9='2. Protocols'!$G24),1,0)*'4. Formulations'!$M24</f>
        <v>0</v>
      </c>
      <c r="HR25" s="45">
        <f>IF(AND(OR(ISBLANK(HR$9),HR$9=0)=FALSE,SUM($GQ25:$HE25)&gt;0,HR$9='2. Protocols'!$G24),1,0)*'4. Formulations'!$M24</f>
        <v>0</v>
      </c>
      <c r="HS25" s="45">
        <f>IF(AND(OR(ISBLANK(HS$9),HS$9=0)=FALSE,SUM($GQ25:$HE25)&gt;0,HS$9='2. Protocols'!$G24),1,0)*'4. Formulations'!$M24</f>
        <v>0</v>
      </c>
      <c r="HT25" s="45">
        <f>IF(AND(OR(ISBLANK(HT$9),HT$9=0)=FALSE,SUM($GQ25:$HE25)&gt;0,HT$9='2. Protocols'!$G24),1,0)*'4. Formulations'!$M24</f>
        <v>0</v>
      </c>
      <c r="HU25" s="45">
        <f>IF(AND(OR(ISBLANK(HU$9),HU$9=0)=FALSE,SUM($GQ25:$HE25)&gt;0,HU$9='2. Protocols'!$G24),1,0)*'4. Formulations'!$M24</f>
        <v>0</v>
      </c>
      <c r="HW25" s="45">
        <f>IF(AND(OR(ISBLANK(HW$9),HW$9=0)=FALSE,HW$9=$DM25),1,0)*'4. Formulations'!$N24</f>
        <v>0</v>
      </c>
      <c r="HX25" s="45">
        <f>IF(AND(OR(ISBLANK(HX$9),HX$9=0)=FALSE,HX$9=$DM25),1,0)*'4. Formulations'!$N24</f>
        <v>0</v>
      </c>
      <c r="HY25" s="45">
        <f>IF(AND(OR(ISBLANK(HY$9),HY$9=0)=FALSE,HY$9=$DM25),1,0)*'4. Formulations'!$N24</f>
        <v>0</v>
      </c>
      <c r="HZ25" s="45">
        <f>IF(AND(OR(ISBLANK(HZ$9),HZ$9=0)=FALSE,HZ$9=$DM25),1,0)*'4. Formulations'!$N24</f>
        <v>0</v>
      </c>
      <c r="IA25" s="45">
        <f>IF(AND(OR(ISBLANK(IA$9),IA$9=0)=FALSE,IA$9=$DM25),1,0)*'4. Formulations'!$N24</f>
        <v>0</v>
      </c>
      <c r="IB25" s="45">
        <f>IF(AND(OR(ISBLANK(IB$9),IB$9=0)=FALSE,IB$9=$DM25),1,0)*'4. Formulations'!$N24</f>
        <v>0</v>
      </c>
      <c r="IC25" s="45">
        <f>IF(AND(OR(ISBLANK(IC$9),IC$9=0)=FALSE,IC$9=$DM25),1,0)*'4. Formulations'!$N24</f>
        <v>0</v>
      </c>
      <c r="ID25" s="45">
        <f>IF(AND(OR(ISBLANK(ID$9),ID$9=0)=FALSE,ID$9=$DM25),1,0)*'4. Formulations'!$N24</f>
        <v>0</v>
      </c>
      <c r="IE25" s="45">
        <f>IF(AND(OR(ISBLANK(IE$9),IE$9=0)=FALSE,IE$9=$DM25),1,0)*'4. Formulations'!$N24</f>
        <v>0</v>
      </c>
      <c r="IF25" s="45">
        <f>IF(AND(OR(ISBLANK(IF$9),IF$9=0)=FALSE,IF$9=$DM25),1,0)*'4. Formulations'!$N24</f>
        <v>0</v>
      </c>
      <c r="IG25" s="45">
        <f>IF(AND(OR(ISBLANK(IG$9),IG$9=0)=FALSE,IG$9=$DM25),1,0)*'4. Formulations'!$N24</f>
        <v>0</v>
      </c>
      <c r="IH25" s="45">
        <f>IF(AND(OR(ISBLANK(IH$9),IH$9=0)=FALSE,IH$9=$DM25),1,0)*'4. Formulations'!$N24</f>
        <v>0</v>
      </c>
      <c r="II25" s="45">
        <f>IF(AND(OR(ISBLANK(II$9),II$9=0)=FALSE,II$9=$DM25),1,0)*'4. Formulations'!$N24</f>
        <v>0</v>
      </c>
      <c r="IJ25" s="45">
        <f>IF(AND(OR(ISBLANK(IJ$9),IJ$9=0)=FALSE,IJ$9=$DM25),1,0)*'4. Formulations'!$N24</f>
        <v>0</v>
      </c>
      <c r="IK25" s="45">
        <f>IF(AND(OR(ISBLANK(IK$9),IK$9=0)=FALSE,IK$9=$DM25),1,0)*'4. Formulations'!$N24</f>
        <v>0</v>
      </c>
      <c r="IM25" s="45">
        <f>IF(AND(OR(ISBLANK(IM$9),IM$9=0)=FALSE,OR(IM$9='2. Protocols'!$C24,IM$9='2. Protocols'!$E24,IM$9='2. Protocols'!$G24)),1,0)*'4. Formulations'!$O24</f>
        <v>0</v>
      </c>
      <c r="IN25" s="45">
        <f>IF(AND(OR(ISBLANK(IN$9),IN$9=0)=FALSE,OR(IN$9='2. Protocols'!$C24,IN$9='2. Protocols'!$E24,IN$9='2. Protocols'!$G24)),1,0)*'4. Formulations'!$O24</f>
        <v>0</v>
      </c>
      <c r="IO25" s="45">
        <f>IF(AND(OR(ISBLANK(IO$9),IO$9=0)=FALSE,OR(IO$9='2. Protocols'!$C24,IO$9='2. Protocols'!$E24,IO$9='2. Protocols'!$G24)),1,0)*'4. Formulations'!$O24</f>
        <v>0</v>
      </c>
      <c r="IP25" s="45">
        <f>IF(AND(OR(ISBLANK(IP$9),IP$9=0)=FALSE,OR(IP$9='2. Protocols'!$C24,IP$9='2. Protocols'!$E24,IP$9='2. Protocols'!$G24)),1,0)*'4. Formulations'!$O24</f>
        <v>0</v>
      </c>
      <c r="IQ25" s="45">
        <f>IF(AND(OR(ISBLANK(IQ$9),IQ$9=0)=FALSE,OR(IQ$9='2. Protocols'!$C24,IQ$9='2. Protocols'!$E24,IQ$9='2. Protocols'!$G24)),1,0)*'4. Formulations'!$O24</f>
        <v>0</v>
      </c>
      <c r="IR25" s="45">
        <f>IF(AND(OR(ISBLANK(IR$9),IR$9=0)=FALSE,OR(IR$9='2. Protocols'!$C24,IR$9='2. Protocols'!$E24,IR$9='2. Protocols'!$G24)),1,0)*'4. Formulations'!$O24</f>
        <v>0</v>
      </c>
      <c r="IS25" s="45">
        <f>IF(AND(OR(ISBLANK(IS$9),IS$9=0)=FALSE,OR(IS$9='2. Protocols'!$C24,IS$9='2. Protocols'!$E24,IS$9='2. Protocols'!$G24)),1,0)*'4. Formulations'!$O24</f>
        <v>0</v>
      </c>
      <c r="IT25" s="45">
        <f>IF(AND(OR(ISBLANK(IT$9),IT$9=0)=FALSE,OR(IT$9='2. Protocols'!$C24,IT$9='2. Protocols'!$E24,IT$9='2. Protocols'!$G24)),1,0)*'4. Formulations'!$O24</f>
        <v>0</v>
      </c>
      <c r="IU25" s="45">
        <f>IF(AND(OR(ISBLANK(IU$9),IU$9=0)=FALSE,OR(IU$9='2. Protocols'!$C24,IU$9='2. Protocols'!$E24,IU$9='2. Protocols'!$G24)),1,0)*'4. Formulations'!$O24</f>
        <v>0</v>
      </c>
      <c r="IV25" s="45">
        <f>IF(AND(OR(ISBLANK(IV$9),IV$9=0)=FALSE,OR(IV$9='2. Protocols'!$C24,IV$9='2. Protocols'!$E24,IV$9='2. Protocols'!$G24)),1,0)*'4. Formulations'!$O24</f>
        <v>0</v>
      </c>
      <c r="IW25" s="45">
        <f>IF(AND(OR(ISBLANK(IW$9),IW$9=0)=FALSE,OR(IW$9='2. Protocols'!$C24,IW$9='2. Protocols'!$E24,IW$9='2. Protocols'!$G24)),1,0)*'4. Formulations'!$O24</f>
        <v>0</v>
      </c>
      <c r="IX25" s="45">
        <f>IF(AND(OR(ISBLANK(IX$9),IX$9=0)=FALSE,OR(IX$9='2. Protocols'!$C24,IX$9='2. Protocols'!$E24,IX$9='2. Protocols'!$G24)),1,0)*'4. Formulations'!$O24</f>
        <v>0</v>
      </c>
      <c r="IY25" s="45">
        <f>IF(AND(OR(ISBLANK(IY$9),IY$9=0)=FALSE,OR(IY$9='2. Protocols'!$C24,IY$9='2. Protocols'!$E24,IY$9='2. Protocols'!$G24)),1,0)*'4. Formulations'!$O24</f>
        <v>0</v>
      </c>
      <c r="IZ25" s="45">
        <f>IF(AND(OR(ISBLANK(IZ$9),IZ$9=0)=FALSE,OR(IZ$9='2. Protocols'!$C24,IZ$9='2. Protocols'!$E24,IZ$9='2. Protocols'!$G24)),1,0)*'4. Formulations'!$O24</f>
        <v>0</v>
      </c>
      <c r="JA25" s="45">
        <f>IF(AND(OR(ISBLANK(JA$9),JA$9=0)=FALSE,OR(JA$9='2. Protocols'!$C24,JA$9='2. Protocols'!$E24,JA$9='2. Protocols'!$G24)),1,0)*'4. Formulations'!$O24</f>
        <v>0</v>
      </c>
      <c r="JC25" s="45">
        <f>IF(AND(OR(ISBLANK(JC$9),JC$9=0)=FALSE,JC$9=$DL25),1,0)*'4. Formulations'!$P24</f>
        <v>0</v>
      </c>
      <c r="JD25" s="45">
        <f>IF(AND(OR(ISBLANK(JD$9),JD$9=0)=FALSE,JD$9=$DL25),1,0)*'4. Formulations'!$P24</f>
        <v>0</v>
      </c>
      <c r="JE25" s="45">
        <f>IF(AND(OR(ISBLANK(JE$9),JE$9=0)=FALSE,JE$9=$DL25),1,0)*'4. Formulations'!$P24</f>
        <v>0</v>
      </c>
      <c r="JF25" s="45">
        <f>IF(AND(OR(ISBLANK(JF$9),JF$9=0)=FALSE,JF$9=$DL25),1,0)*'4. Formulations'!$P24</f>
        <v>0</v>
      </c>
      <c r="JG25" s="45">
        <f>IF(AND(OR(ISBLANK(JG$9),JG$9=0)=FALSE,JG$9=$DL25),1,0)*'4. Formulations'!$P24</f>
        <v>0</v>
      </c>
      <c r="JH25" s="45">
        <f>IF(AND(OR(ISBLANK(JH$9),JH$9=0)=FALSE,JH$9=$DL25),1,0)*'4. Formulations'!$P24</f>
        <v>0</v>
      </c>
      <c r="JI25" s="45">
        <f>IF(AND(OR(ISBLANK(JI$9),JI$9=0)=FALSE,JI$9=$DL25),1,0)*'4. Formulations'!$P24</f>
        <v>0</v>
      </c>
      <c r="JJ25" s="45">
        <f>IF(AND(OR(ISBLANK(JJ$9),JJ$9=0)=FALSE,JJ$9=$DL25),1,0)*'4. Formulations'!$P24</f>
        <v>0</v>
      </c>
      <c r="JK25" s="45">
        <f>IF(AND(OR(ISBLANK(JK$9),JK$9=0)=FALSE,JK$9=$DL25),1,0)*'4. Formulations'!$P24</f>
        <v>0</v>
      </c>
      <c r="JL25" s="45">
        <f>IF(AND(OR(ISBLANK(JL$9),JL$9=0)=FALSE,JL$9=$DL25),1,0)*'4. Formulations'!$P24</f>
        <v>0</v>
      </c>
      <c r="JM25" s="45">
        <f>IF(AND(OR(ISBLANK(JM$9),JM$9=0)=FALSE,JM$9=$DL25),1,0)*'4. Formulations'!$P24</f>
        <v>0</v>
      </c>
      <c r="JN25" s="45">
        <f>IF(AND(OR(ISBLANK(JN$9),JN$9=0)=FALSE,JN$9=$DL25),1,0)*'4. Formulations'!$P24</f>
        <v>0</v>
      </c>
      <c r="JO25" s="45">
        <f>IF(AND(OR(ISBLANK(JO$9),JO$9=0)=FALSE,JO$9=$DL25),1,0)*'4. Formulations'!$P24</f>
        <v>0</v>
      </c>
      <c r="JP25" s="45">
        <f>IF(AND(OR(ISBLANK(JP$9),JP$9=0)=FALSE,JP$9=$DL25),1,0)*'4. Formulations'!$P24</f>
        <v>0</v>
      </c>
      <c r="JQ25" s="45">
        <f>IF(AND(OR(ISBLANK(JQ$9),JQ$9=0)=FALSE,JQ$9=$DL25),1,0)*'4. Formulations'!$P24</f>
        <v>0</v>
      </c>
      <c r="JS25" s="45">
        <f>IF(AND(OR(ISBLANK(JS$9),JS$9=0)=FALSE,SUM($JC25:$JQ25)&gt;0,JS$9='2. Protocols'!$G24),1,0)*'4. Formulations'!$P24</f>
        <v>0</v>
      </c>
      <c r="JT25" s="45">
        <f>IF(AND(OR(ISBLANK(JT$9),JT$9=0)=FALSE,SUM($JC25:$JQ25)&gt;0,JT$9='2. Protocols'!$G24),1,0)*'4. Formulations'!$P24</f>
        <v>0</v>
      </c>
      <c r="JU25" s="45">
        <f>IF(AND(OR(ISBLANK(JU$9),JU$9=0)=FALSE,SUM($JC25:$JQ25)&gt;0,JU$9='2. Protocols'!$G24),1,0)*'4. Formulations'!$P24</f>
        <v>0</v>
      </c>
      <c r="JV25" s="45">
        <f>IF(AND(OR(ISBLANK(JV$9),JV$9=0)=FALSE,SUM($JC25:$JQ25)&gt;0,JV$9='2. Protocols'!$G24),1,0)*'4. Formulations'!$P24</f>
        <v>0</v>
      </c>
      <c r="JW25" s="45">
        <f>IF(AND(OR(ISBLANK(JW$9),JW$9=0)=FALSE,SUM($JC25:$JQ25)&gt;0,JW$9='2. Protocols'!$G24),1,0)*'4. Formulations'!$P24</f>
        <v>0</v>
      </c>
      <c r="JX25" s="45">
        <f>IF(AND(OR(ISBLANK(JX$9),JX$9=0)=FALSE,SUM($JC25:$JQ25)&gt;0,JX$9='2. Protocols'!$G24),1,0)*'4. Formulations'!$P24</f>
        <v>0</v>
      </c>
      <c r="JY25" s="45">
        <f>IF(AND(OR(ISBLANK(JY$9),JY$9=0)=FALSE,SUM($JC25:$JQ25)&gt;0,JY$9='2. Protocols'!$G24),1,0)*'4. Formulations'!$P24</f>
        <v>0</v>
      </c>
      <c r="JZ25" s="45">
        <f>IF(AND(OR(ISBLANK(JZ$9),JZ$9=0)=FALSE,SUM($JC25:$JQ25)&gt;0,JZ$9='2. Protocols'!$G24),1,0)*'4. Formulations'!$P24</f>
        <v>0</v>
      </c>
      <c r="KA25" s="45">
        <f>IF(AND(OR(ISBLANK(KA$9),KA$9=0)=FALSE,SUM($JC25:$JQ25)&gt;0,KA$9='2. Protocols'!$G24),1,0)*'4. Formulations'!$P24</f>
        <v>0</v>
      </c>
      <c r="KB25" s="45">
        <f>IF(AND(OR(ISBLANK(KB$9),KB$9=0)=FALSE,SUM($JC25:$JQ25)&gt;0,KB$9='2. Protocols'!$G24),1,0)*'4. Formulations'!$P24</f>
        <v>0</v>
      </c>
      <c r="KC25" s="45">
        <f>IF(AND(OR(ISBLANK(KC$9),KC$9=0)=FALSE,SUM($JC25:$JQ25)&gt;0,KC$9='2. Protocols'!$G24),1,0)*'4. Formulations'!$P24</f>
        <v>0</v>
      </c>
      <c r="KD25" s="45">
        <f>IF(AND(OR(ISBLANK(KD$9),KD$9=0)=FALSE,SUM($JC25:$JQ25)&gt;0,KD$9='2. Protocols'!$G24),1,0)*'4. Formulations'!$P24</f>
        <v>0</v>
      </c>
      <c r="KE25" s="45">
        <f>IF(AND(OR(ISBLANK(KE$9),KE$9=0)=FALSE,SUM($JC25:$JQ25)&gt;0,KE$9='2. Protocols'!$G24),1,0)*'4. Formulations'!$P24</f>
        <v>0</v>
      </c>
      <c r="KF25" s="45">
        <f>IF(AND(OR(ISBLANK(KF$9),KF$9=0)=FALSE,SUM($JC25:$JQ25)&gt;0,KF$9='2. Protocols'!$G24),1,0)*'4. Formulations'!$P24</f>
        <v>0</v>
      </c>
      <c r="KG25" s="45">
        <f>IF(AND(OR(ISBLANK(KG$9),KG$9=0)=FALSE,SUM($JC25:$JQ25)&gt;0,KG$9='2. Protocols'!$G24),1,0)*'4. Formulations'!$P24</f>
        <v>0</v>
      </c>
      <c r="KI25" s="45">
        <f>IF(AND(OR(ISBLANK(KI$9),KI$9=0)=FALSE,KI$9=$DM25),1,0)*'4. Formulations'!$Q24</f>
        <v>0</v>
      </c>
      <c r="KJ25" s="45">
        <f>IF(AND(OR(ISBLANK(KJ$9),KJ$9=0)=FALSE,KJ$9=$DM25),1,0)*'4. Formulations'!$Q24</f>
        <v>0</v>
      </c>
      <c r="KK25" s="45">
        <f>IF(AND(OR(ISBLANK(KK$9),KK$9=0)=FALSE,KK$9=$DM25),1,0)*'4. Formulations'!$Q24</f>
        <v>0</v>
      </c>
      <c r="KL25" s="45">
        <f>IF(AND(OR(ISBLANK(KL$9),KL$9=0)=FALSE,KL$9=$DM25),1,0)*'4. Formulations'!$Q24</f>
        <v>0</v>
      </c>
      <c r="KM25" s="45">
        <f>IF(AND(OR(ISBLANK(KM$9),KM$9=0)=FALSE,KM$9=$DM25),1,0)*'4. Formulations'!$Q24</f>
        <v>0</v>
      </c>
      <c r="KN25" s="45">
        <f>IF(AND(OR(ISBLANK(KN$9),KN$9=0)=FALSE,KN$9=$DM25),1,0)*'4. Formulations'!$Q24</f>
        <v>0</v>
      </c>
      <c r="KO25" s="45">
        <f>IF(AND(OR(ISBLANK(KO$9),KO$9=0)=FALSE,KO$9=$DM25),1,0)*'4. Formulations'!$Q24</f>
        <v>0</v>
      </c>
      <c r="KP25" s="45">
        <f>IF(AND(OR(ISBLANK(KP$9),KP$9=0)=FALSE,KP$9=$DM25),1,0)*'4. Formulations'!$Q24</f>
        <v>0</v>
      </c>
      <c r="KQ25" s="45">
        <f>IF(AND(OR(ISBLANK(KQ$9),KQ$9=0)=FALSE,KQ$9=$DM25),1,0)*'4. Formulations'!$Q24</f>
        <v>0</v>
      </c>
      <c r="KR25" s="45">
        <f>IF(AND(OR(ISBLANK(KR$9),KR$9=0)=FALSE,KR$9=$DM25),1,0)*'4. Formulations'!$Q24</f>
        <v>0</v>
      </c>
      <c r="KS25" s="45">
        <f>IF(AND(OR(ISBLANK(KS$9),KS$9=0)=FALSE,KS$9=$DM25),1,0)*'4. Formulations'!$Q24</f>
        <v>0</v>
      </c>
      <c r="KT25" s="45">
        <f>IF(AND(OR(ISBLANK(KT$9),KT$9=0)=FALSE,KT$9=$DM25),1,0)*'4. Formulations'!$Q24</f>
        <v>0</v>
      </c>
      <c r="KU25" s="45">
        <f>IF(AND(OR(ISBLANK(KU$9),KU$9=0)=FALSE,KU$9=$DM25),1,0)*'4. Formulations'!$Q24</f>
        <v>0</v>
      </c>
      <c r="KV25" s="45">
        <f>IF(AND(OR(ISBLANK(KV$9),KV$9=0)=FALSE,KV$9=$DM25),1,0)*'4. Formulations'!$Q24</f>
        <v>0</v>
      </c>
      <c r="KW25" s="45">
        <f>IF(AND(OR(ISBLANK(KW$9),KW$9=0)=FALSE,KW$9=$DM25),1,0)*'4. Formulations'!$Q24</f>
        <v>0</v>
      </c>
    </row>
    <row r="26" spans="2:309" ht="15" hidden="1" outlineLevel="1" x14ac:dyDescent="0.25">
      <c r="B26" s="2"/>
      <c r="C26" s="155" t="str">
        <f>IF('2. Protocols'!C25&amp;"+"&amp;'2. Protocols'!E25&amp;"+"&amp;'2. Protocols'!G25="++","",'2. Protocols'!C25&amp;"+"&amp;'2. Protocols'!E25&amp;"+"&amp;'2. Protocols'!G25)</f>
        <v/>
      </c>
      <c r="D26" s="22"/>
      <c r="E26" s="23"/>
      <c r="G26" s="135" t="e">
        <f>'2. Protocols'!J25*'1. General Inputs'!$J$13</f>
        <v>#VALUE!</v>
      </c>
      <c r="H26" s="135" t="e">
        <f>MAX(G26*(1+'1. General Inputs'!$AW$23+HLOOKUP(H$7,'1. General Inputs'!$AW$17:$AY$19,ROWS('1. General Inputs'!$AU$17:$AU$19),0))+(CHOOSE(H$7,'1. General Inputs'!$J$15,'1. General Inputs'!$L$15,'1. General Inputs'!$N$15)/12)*CHOOSE(H$7,'2. Protocols'!$K25,'2. Protocols'!$L25,'2. Protocols'!$M25)+'3. ARV Substitutions'!L51,0)</f>
        <v>#VALUE!</v>
      </c>
      <c r="I26" s="135" t="e">
        <f>MAX(H26*(1+'1. General Inputs'!$AW$23+HLOOKUP(I$7,'1. General Inputs'!$AW$17:$AY$19,ROWS('1. General Inputs'!$AU$17:$AU$19),0))+(CHOOSE(I$7,'1. General Inputs'!$J$15,'1. General Inputs'!$L$15,'1. General Inputs'!$N$15)/12)*CHOOSE(I$7,'2. Protocols'!$K25,'2. Protocols'!$L25,'2. Protocols'!$M25)+'3. ARV Substitutions'!M51,0)</f>
        <v>#VALUE!</v>
      </c>
      <c r="J26" s="135" t="e">
        <f>MAX(I26*(1+'1. General Inputs'!$AW$23+HLOOKUP(J$7,'1. General Inputs'!$AW$17:$AY$19,ROWS('1. General Inputs'!$AU$17:$AU$19),0))+(CHOOSE(J$7,'1. General Inputs'!$J$15,'1. General Inputs'!$L$15,'1. General Inputs'!$N$15)/12)*CHOOSE(J$7,'2. Protocols'!$K25,'2. Protocols'!$L25,'2. Protocols'!$M25)+'3. ARV Substitutions'!N51,0)</f>
        <v>#VALUE!</v>
      </c>
      <c r="K26" s="135" t="e">
        <f>MAX(J26*(1+'1. General Inputs'!$AW$23+HLOOKUP(K$7,'1. General Inputs'!$AW$17:$AY$19,ROWS('1. General Inputs'!$AU$17:$AU$19),0))+(CHOOSE(K$7,'1. General Inputs'!$J$15,'1. General Inputs'!$L$15,'1. General Inputs'!$N$15)/12)*CHOOSE(K$7,'2. Protocols'!$K25,'2. Protocols'!$L25,'2. Protocols'!$M25)+'3. ARV Substitutions'!O51,0)</f>
        <v>#VALUE!</v>
      </c>
      <c r="L26" s="135" t="e">
        <f>MAX(K26*(1+'1. General Inputs'!$AW$23+HLOOKUP(L$7,'1. General Inputs'!$AW$17:$AY$19,ROWS('1. General Inputs'!$AU$17:$AU$19),0))+(CHOOSE(L$7,'1. General Inputs'!$J$15,'1. General Inputs'!$L$15,'1. General Inputs'!$N$15)/12)*CHOOSE(L$7,'2. Protocols'!$K25,'2. Protocols'!$L25,'2. Protocols'!$M25)+'3. ARV Substitutions'!P51,0)</f>
        <v>#VALUE!</v>
      </c>
      <c r="M26" s="135" t="e">
        <f>MAX(L26*(1+'1. General Inputs'!$AW$23+HLOOKUP(M$7,'1. General Inputs'!$AW$17:$AY$19,ROWS('1. General Inputs'!$AU$17:$AU$19),0))+(CHOOSE(M$7,'1. General Inputs'!$J$15,'1. General Inputs'!$L$15,'1. General Inputs'!$N$15)/12)*CHOOSE(M$7,'2. Protocols'!$K25,'2. Protocols'!$L25,'2. Protocols'!$M25)+'3. ARV Substitutions'!Q51,0)</f>
        <v>#VALUE!</v>
      </c>
      <c r="N26" s="135" t="e">
        <f>MAX(M26*(1+'1. General Inputs'!$AW$23+HLOOKUP(N$7,'1. General Inputs'!$AW$17:$AY$19,ROWS('1. General Inputs'!$AU$17:$AU$19),0))+(CHOOSE(N$7,'1. General Inputs'!$J$15,'1. General Inputs'!$L$15,'1. General Inputs'!$N$15)/12)*CHOOSE(N$7,'2. Protocols'!$K25,'2. Protocols'!$L25,'2. Protocols'!$M25)+'3. ARV Substitutions'!R51,0)</f>
        <v>#VALUE!</v>
      </c>
      <c r="O26" s="135" t="e">
        <f>MAX(N26*(1+'1. General Inputs'!$AW$23+HLOOKUP(O$7,'1. General Inputs'!$AW$17:$AY$19,ROWS('1. General Inputs'!$AU$17:$AU$19),0))+(CHOOSE(O$7,'1. General Inputs'!$J$15,'1. General Inputs'!$L$15,'1. General Inputs'!$N$15)/12)*CHOOSE(O$7,'2. Protocols'!$K25,'2. Protocols'!$L25,'2. Protocols'!$M25)+'3. ARV Substitutions'!S51,0)</f>
        <v>#VALUE!</v>
      </c>
      <c r="P26" s="135" t="e">
        <f>MAX(O26*(1+'1. General Inputs'!$AW$23+HLOOKUP(P$7,'1. General Inputs'!$AW$17:$AY$19,ROWS('1. General Inputs'!$AU$17:$AU$19),0))+(CHOOSE(P$7,'1. General Inputs'!$J$15,'1. General Inputs'!$L$15,'1. General Inputs'!$N$15)/12)*CHOOSE(P$7,'2. Protocols'!$K25,'2. Protocols'!$L25,'2. Protocols'!$M25)+'3. ARV Substitutions'!T51,0)</f>
        <v>#VALUE!</v>
      </c>
      <c r="Q26" s="135" t="e">
        <f>MAX(P26*(1+'1. General Inputs'!$AW$23+HLOOKUP(Q$7,'1. General Inputs'!$AW$17:$AY$19,ROWS('1. General Inputs'!$AU$17:$AU$19),0))+(CHOOSE(Q$7,'1. General Inputs'!$J$15,'1. General Inputs'!$L$15,'1. General Inputs'!$N$15)/12)*CHOOSE(Q$7,'2. Protocols'!$K25,'2. Protocols'!$L25,'2. Protocols'!$M25)+'3. ARV Substitutions'!U51,0)</f>
        <v>#VALUE!</v>
      </c>
      <c r="R26" s="135" t="e">
        <f>MAX(Q26*(1+'1. General Inputs'!$AW$23+HLOOKUP(R$7,'1. General Inputs'!$AW$17:$AY$19,ROWS('1. General Inputs'!$AU$17:$AU$19),0))+(CHOOSE(R$7,'1. General Inputs'!$J$15,'1. General Inputs'!$L$15,'1. General Inputs'!$N$15)/12)*CHOOSE(R$7,'2. Protocols'!$K25,'2. Protocols'!$L25,'2. Protocols'!$M25)+'3. ARV Substitutions'!V51,0)</f>
        <v>#VALUE!</v>
      </c>
      <c r="S26" s="135" t="e">
        <f>MAX(R26*(1+'1. General Inputs'!$AW$23+HLOOKUP(S$7,'1. General Inputs'!$AW$17:$AY$19,ROWS('1. General Inputs'!$AU$17:$AU$19),0))+(CHOOSE(S$7,'1. General Inputs'!$J$15,'1. General Inputs'!$L$15,'1. General Inputs'!$N$15)/12)*CHOOSE(S$7,'2. Protocols'!$K25,'2. Protocols'!$L25,'2. Protocols'!$M25)+'3. ARV Substitutions'!W51,0)</f>
        <v>#VALUE!</v>
      </c>
      <c r="T26" s="135" t="e">
        <f>MAX(S26*(1+'1. General Inputs'!$AW$23+HLOOKUP(T$7,'1. General Inputs'!$AW$17:$AY$19,ROWS('1. General Inputs'!$AU$17:$AU$19),0))+(CHOOSE(T$7,'1. General Inputs'!$J$15,'1. General Inputs'!$L$15,'1. General Inputs'!$N$15)/12)*CHOOSE(T$7,'2. Protocols'!$K25,'2. Protocols'!$L25,'2. Protocols'!$M25)+'3. ARV Substitutions'!X51,0)</f>
        <v>#VALUE!</v>
      </c>
      <c r="U26" s="135" t="e">
        <f>MAX(T26*(1+'1. General Inputs'!$AW$23+HLOOKUP(U$7,'1. General Inputs'!$AW$17:$AY$19,ROWS('1. General Inputs'!$AU$17:$AU$19),0))+(CHOOSE(U$7,'1. General Inputs'!$J$15,'1. General Inputs'!$L$15,'1. General Inputs'!$N$15)/12)*CHOOSE(U$7,'2. Protocols'!$K25,'2. Protocols'!$L25,'2. Protocols'!$M25)+'3. ARV Substitutions'!Y51,0)</f>
        <v>#VALUE!</v>
      </c>
      <c r="V26" s="135" t="e">
        <f>MAX(U26*(1+'1. General Inputs'!$AW$23+HLOOKUP(V$7,'1. General Inputs'!$AW$17:$AY$19,ROWS('1. General Inputs'!$AU$17:$AU$19),0))+(CHOOSE(V$7,'1. General Inputs'!$J$15,'1. General Inputs'!$L$15,'1. General Inputs'!$N$15)/12)*CHOOSE(V$7,'2. Protocols'!$K25,'2. Protocols'!$L25,'2. Protocols'!$M25)+'3. ARV Substitutions'!Z51,0)</f>
        <v>#VALUE!</v>
      </c>
      <c r="W26" s="135" t="e">
        <f>MAX(V26*(1+'1. General Inputs'!$AW$23+HLOOKUP(W$7,'1. General Inputs'!$AW$17:$AY$19,ROWS('1. General Inputs'!$AU$17:$AU$19),0))+(CHOOSE(W$7,'1. General Inputs'!$J$15,'1. General Inputs'!$L$15,'1. General Inputs'!$N$15)/12)*CHOOSE(W$7,'2. Protocols'!$K25,'2. Protocols'!$L25,'2. Protocols'!$M25)+'3. ARV Substitutions'!AA51,0)</f>
        <v>#VALUE!</v>
      </c>
      <c r="X26" s="135" t="e">
        <f>MAX(W26*(1+'1. General Inputs'!$AW$23+HLOOKUP(X$7,'1. General Inputs'!$AW$17:$AY$19,ROWS('1. General Inputs'!$AU$17:$AU$19),0))+(CHOOSE(X$7,'1. General Inputs'!$J$15,'1. General Inputs'!$L$15,'1. General Inputs'!$N$15)/12)*CHOOSE(X$7,'2. Protocols'!$K25,'2. Protocols'!$L25,'2. Protocols'!$M25)+'3. ARV Substitutions'!AB51,0)</f>
        <v>#VALUE!</v>
      </c>
      <c r="Y26" s="135" t="e">
        <f>MAX(X26*(1+'1. General Inputs'!$AW$23+HLOOKUP(Y$7,'1. General Inputs'!$AW$17:$AY$19,ROWS('1. General Inputs'!$AU$17:$AU$19),0))+(CHOOSE(Y$7,'1. General Inputs'!$J$15,'1. General Inputs'!$L$15,'1. General Inputs'!$N$15)/12)*CHOOSE(Y$7,'2. Protocols'!$K25,'2. Protocols'!$L25,'2. Protocols'!$M25)+'3. ARV Substitutions'!AC51,0)</f>
        <v>#VALUE!</v>
      </c>
      <c r="Z26" s="135" t="e">
        <f>MAX(Y26*(1+'1. General Inputs'!$AW$23+HLOOKUP(Z$7,'1. General Inputs'!$AW$17:$AY$19,ROWS('1. General Inputs'!$AU$17:$AU$19),0))+(CHOOSE(Z$7,'1. General Inputs'!$J$15,'1. General Inputs'!$L$15,'1. General Inputs'!$N$15)/12)*CHOOSE(Z$7,'2. Protocols'!$K25,'2. Protocols'!$L25,'2. Protocols'!$M25)+'3. ARV Substitutions'!AD51,0)</f>
        <v>#VALUE!</v>
      </c>
      <c r="AA26" s="135" t="e">
        <f>MAX(Z26*(1+'1. General Inputs'!$AW$23+HLOOKUP(AA$7,'1. General Inputs'!$AW$17:$AY$19,ROWS('1. General Inputs'!$AU$17:$AU$19),0))+(CHOOSE(AA$7,'1. General Inputs'!$J$15,'1. General Inputs'!$L$15,'1. General Inputs'!$N$15)/12)*CHOOSE(AA$7,'2. Protocols'!$K25,'2. Protocols'!$L25,'2. Protocols'!$M25)+'3. ARV Substitutions'!AE51,0)</f>
        <v>#VALUE!</v>
      </c>
      <c r="AB26" s="135" t="e">
        <f>MAX(AA26*(1+'1. General Inputs'!$AW$23+HLOOKUP(AB$7,'1. General Inputs'!$AW$17:$AY$19,ROWS('1. General Inputs'!$AU$17:$AU$19),0))+(CHOOSE(AB$7,'1. General Inputs'!$J$15,'1. General Inputs'!$L$15,'1. General Inputs'!$N$15)/12)*CHOOSE(AB$7,'2. Protocols'!$K25,'2. Protocols'!$L25,'2. Protocols'!$M25)+'3. ARV Substitutions'!AF51,0)</f>
        <v>#VALUE!</v>
      </c>
      <c r="AC26" s="135" t="e">
        <f>MAX(AB26*(1+'1. General Inputs'!$AW$23+HLOOKUP(AC$7,'1. General Inputs'!$AW$17:$AY$19,ROWS('1. General Inputs'!$AU$17:$AU$19),0))+(CHOOSE(AC$7,'1. General Inputs'!$J$15,'1. General Inputs'!$L$15,'1. General Inputs'!$N$15)/12)*CHOOSE(AC$7,'2. Protocols'!$K25,'2. Protocols'!$L25,'2. Protocols'!$M25)+'3. ARV Substitutions'!AG51,0)</f>
        <v>#VALUE!</v>
      </c>
      <c r="AD26" s="135" t="e">
        <f>MAX(AC26*(1+'1. General Inputs'!$AW$23+HLOOKUP(AD$7,'1. General Inputs'!$AW$17:$AY$19,ROWS('1. General Inputs'!$AU$17:$AU$19),0))+(CHOOSE(AD$7,'1. General Inputs'!$J$15,'1. General Inputs'!$L$15,'1. General Inputs'!$N$15)/12)*CHOOSE(AD$7,'2. Protocols'!$K25,'2. Protocols'!$L25,'2. Protocols'!$M25)+'3. ARV Substitutions'!AH51,0)</f>
        <v>#VALUE!</v>
      </c>
      <c r="AE26" s="135" t="e">
        <f>MAX(AD26*(1+'1. General Inputs'!$AW$23+HLOOKUP(AE$7,'1. General Inputs'!$AW$17:$AY$19,ROWS('1. General Inputs'!$AU$17:$AU$19),0))+(CHOOSE(AE$7,'1. General Inputs'!$J$15,'1. General Inputs'!$L$15,'1. General Inputs'!$N$15)/12)*CHOOSE(AE$7,'2. Protocols'!$K25,'2. Protocols'!$L25,'2. Protocols'!$M25)+'3. ARV Substitutions'!AI51,0)</f>
        <v>#VALUE!</v>
      </c>
      <c r="AF26" s="135" t="e">
        <f>MAX(AE26*(1+'1. General Inputs'!$AW$23+HLOOKUP(AF$7,'1. General Inputs'!$AW$17:$AY$19,ROWS('1. General Inputs'!$AU$17:$AU$19),0))+(CHOOSE(AF$7,'1. General Inputs'!$J$15,'1. General Inputs'!$L$15,'1. General Inputs'!$N$15)/12)*CHOOSE(AF$7,'2. Protocols'!$K25,'2. Protocols'!$L25,'2. Protocols'!$M25)+'3. ARV Substitutions'!AJ51,0)</f>
        <v>#VALUE!</v>
      </c>
      <c r="AG26" s="135" t="e">
        <f>MAX(AF26*(1+'1. General Inputs'!$AW$23+HLOOKUP(AG$7,'1. General Inputs'!$AW$17:$AY$19,ROWS('1. General Inputs'!$AU$17:$AU$19),0))+(CHOOSE(AG$7,'1. General Inputs'!$J$15,'1. General Inputs'!$L$15,'1. General Inputs'!$N$15)/12)*CHOOSE(AG$7,'2. Protocols'!$K25,'2. Protocols'!$L25,'2. Protocols'!$M25)+'3. ARV Substitutions'!AK51,0)</f>
        <v>#VALUE!</v>
      </c>
      <c r="AH26" s="135" t="e">
        <f>MAX(AG26*(1+'1. General Inputs'!$AW$23+HLOOKUP(AH$7,'1. General Inputs'!$AW$17:$AY$19,ROWS('1. General Inputs'!$AU$17:$AU$19),0))+(CHOOSE(AH$7,'1. General Inputs'!$J$15,'1. General Inputs'!$L$15,'1. General Inputs'!$N$15)/12)*CHOOSE(AH$7,'2. Protocols'!$K25,'2. Protocols'!$L25,'2. Protocols'!$M25)+'3. ARV Substitutions'!AL51,0)</f>
        <v>#VALUE!</v>
      </c>
      <c r="AI26" s="135" t="e">
        <f>MAX(AH26*(1+'1. General Inputs'!$AW$23+HLOOKUP(AI$7,'1. General Inputs'!$AW$17:$AY$19,ROWS('1. General Inputs'!$AU$17:$AU$19),0))+(CHOOSE(AI$7,'1. General Inputs'!$J$15,'1. General Inputs'!$L$15,'1. General Inputs'!$N$15)/12)*CHOOSE(AI$7,'2. Protocols'!$K25,'2. Protocols'!$L25,'2. Protocols'!$M25)+'3. ARV Substitutions'!AM51,0)</f>
        <v>#VALUE!</v>
      </c>
      <c r="AJ26" s="135" t="e">
        <f>MAX(AI26*(1+'1. General Inputs'!$AW$23+HLOOKUP(AJ$7,'1. General Inputs'!$AW$17:$AY$19,ROWS('1. General Inputs'!$AU$17:$AU$19),0))+(CHOOSE(AJ$7,'1. General Inputs'!$J$15,'1. General Inputs'!$L$15,'1. General Inputs'!$N$15)/12)*CHOOSE(AJ$7,'2. Protocols'!$K25,'2. Protocols'!$L25,'2. Protocols'!$M25)+'3. ARV Substitutions'!AN51,0)</f>
        <v>#VALUE!</v>
      </c>
      <c r="AK26" s="135" t="e">
        <f>MAX(AJ26*(1+'1. General Inputs'!$AW$23+HLOOKUP(AK$7,'1. General Inputs'!$AW$17:$AY$19,ROWS('1. General Inputs'!$AU$17:$AU$19),0))+(CHOOSE(AK$7,'1. General Inputs'!$J$15,'1. General Inputs'!$L$15,'1. General Inputs'!$N$15)/12)*CHOOSE(AK$7,'2. Protocols'!$K25,'2. Protocols'!$L25,'2. Protocols'!$M25)+'3. ARV Substitutions'!AO51,0)</f>
        <v>#VALUE!</v>
      </c>
      <c r="AL26" s="135" t="e">
        <f>MAX(AK26*(1+'1. General Inputs'!$AW$23+HLOOKUP(AL$7,'1. General Inputs'!$AW$17:$AY$19,ROWS('1. General Inputs'!$AU$17:$AU$19),0))+(CHOOSE(AL$7,'1. General Inputs'!$J$15,'1. General Inputs'!$L$15,'1. General Inputs'!$N$15)/12)*CHOOSE(AL$7,'2. Protocols'!$K25,'2. Protocols'!$L25,'2. Protocols'!$M25)+'3. ARV Substitutions'!AP51,0)</f>
        <v>#VALUE!</v>
      </c>
      <c r="AM26" s="135" t="e">
        <f>MAX(AL26*(1+'1. General Inputs'!$AW$23+HLOOKUP(AM$7,'1. General Inputs'!$AW$17:$AY$19,ROWS('1. General Inputs'!$AU$17:$AU$19),0))+(CHOOSE(AM$7,'1. General Inputs'!$J$15,'1. General Inputs'!$L$15,'1. General Inputs'!$N$15)/12)*CHOOSE(AM$7,'2. Protocols'!$K25,'2. Protocols'!$L25,'2. Protocols'!$M25)+'3. ARV Substitutions'!AQ51,0)</f>
        <v>#VALUE!</v>
      </c>
      <c r="AN26" s="135" t="e">
        <f>MAX(AM26*(1+'1. General Inputs'!$AW$23+HLOOKUP(AN$7,'1. General Inputs'!$AW$17:$AY$19,ROWS('1. General Inputs'!$AU$17:$AU$19),0))+(CHOOSE(AN$7,'1. General Inputs'!$J$15,'1. General Inputs'!$L$15,'1. General Inputs'!$N$15)/12)*CHOOSE(AN$7,'2. Protocols'!$K25,'2. Protocols'!$L25,'2. Protocols'!$M25)+'3. ARV Substitutions'!AR51,0)</f>
        <v>#VALUE!</v>
      </c>
      <c r="AO26" s="135" t="e">
        <f>MAX(AN26*(1+'1. General Inputs'!$AW$23+HLOOKUP(AO$7,'1. General Inputs'!$AW$17:$AY$19,ROWS('1. General Inputs'!$AU$17:$AU$19),0))+(CHOOSE(AO$7,'1. General Inputs'!$J$15,'1. General Inputs'!$L$15,'1. General Inputs'!$N$15)/12)*CHOOSE(AO$7,'2. Protocols'!$K25,'2. Protocols'!$L25,'2. Protocols'!$M25)+'3. ARV Substitutions'!AS51,0)</f>
        <v>#VALUE!</v>
      </c>
      <c r="AP26" s="135" t="e">
        <f>MAX(AO26*(1+'1. General Inputs'!$AW$23+HLOOKUP(AP$7,'1. General Inputs'!$AW$17:$AY$19,ROWS('1. General Inputs'!$AU$17:$AU$19),0))+(CHOOSE(AP$7,'1. General Inputs'!$J$15,'1. General Inputs'!$L$15,'1. General Inputs'!$N$15)/12)*CHOOSE(AP$7,'2. Protocols'!$K25,'2. Protocols'!$L25,'2. Protocols'!$M25)+'3. ARV Substitutions'!AT51,0)</f>
        <v>#VALUE!</v>
      </c>
      <c r="AQ26" s="135" t="e">
        <f>MAX(AP26*(1+'1. General Inputs'!$AW$23+HLOOKUP(AQ$7,'1. General Inputs'!$AW$17:$AY$19,ROWS('1. General Inputs'!$AU$17:$AU$19),0))+(CHOOSE(AQ$7,'1. General Inputs'!$J$15,'1. General Inputs'!$L$15,'1. General Inputs'!$N$15)/12)*CHOOSE(AQ$7,'2. Protocols'!$K25,'2. Protocols'!$L25,'2. Protocols'!$M25)+'3. ARV Substitutions'!AU51,0)</f>
        <v>#VALUE!</v>
      </c>
      <c r="CA26" s="105" t="e">
        <f t="shared" si="20"/>
        <v>#VALUE!</v>
      </c>
      <c r="CB26" s="105" t="e">
        <f t="shared" si="21"/>
        <v>#VALUE!</v>
      </c>
      <c r="CC26" s="105" t="e">
        <f t="shared" si="22"/>
        <v>#VALUE!</v>
      </c>
      <c r="CD26" s="105" t="e">
        <f t="shared" si="23"/>
        <v>#VALUE!</v>
      </c>
      <c r="CE26" s="105" t="e">
        <f t="shared" si="24"/>
        <v>#VALUE!</v>
      </c>
      <c r="CF26" s="105" t="e">
        <f t="shared" si="25"/>
        <v>#VALUE!</v>
      </c>
      <c r="CG26" s="105" t="e">
        <f t="shared" si="26"/>
        <v>#VALUE!</v>
      </c>
      <c r="CH26" s="105" t="e">
        <f t="shared" si="27"/>
        <v>#VALUE!</v>
      </c>
      <c r="CI26" s="105" t="e">
        <f t="shared" si="28"/>
        <v>#VALUE!</v>
      </c>
      <c r="CJ26" s="105" t="e">
        <f t="shared" si="29"/>
        <v>#VALUE!</v>
      </c>
      <c r="CK26" s="105" t="e">
        <f t="shared" si="30"/>
        <v>#VALUE!</v>
      </c>
      <c r="CL26" s="105" t="e">
        <f t="shared" si="31"/>
        <v>#VALUE!</v>
      </c>
      <c r="CM26" s="105" t="e">
        <f t="shared" si="32"/>
        <v>#VALUE!</v>
      </c>
      <c r="CN26" s="105" t="e">
        <f t="shared" si="33"/>
        <v>#VALUE!</v>
      </c>
      <c r="CO26" s="105" t="e">
        <f t="shared" si="34"/>
        <v>#VALUE!</v>
      </c>
      <c r="CP26" s="105" t="e">
        <f t="shared" si="35"/>
        <v>#VALUE!</v>
      </c>
      <c r="CQ26" s="105" t="e">
        <f t="shared" si="36"/>
        <v>#VALUE!</v>
      </c>
      <c r="CR26" s="105" t="e">
        <f t="shared" si="37"/>
        <v>#VALUE!</v>
      </c>
      <c r="CS26" s="105" t="e">
        <f t="shared" si="38"/>
        <v>#VALUE!</v>
      </c>
      <c r="CT26" s="105" t="e">
        <f t="shared" si="39"/>
        <v>#VALUE!</v>
      </c>
      <c r="CU26" s="105" t="e">
        <f t="shared" si="40"/>
        <v>#VALUE!</v>
      </c>
      <c r="CV26" s="105" t="e">
        <f t="shared" si="41"/>
        <v>#VALUE!</v>
      </c>
      <c r="CW26" s="105" t="e">
        <f t="shared" si="42"/>
        <v>#VALUE!</v>
      </c>
      <c r="CX26" s="105" t="e">
        <f t="shared" si="43"/>
        <v>#VALUE!</v>
      </c>
      <c r="CY26" s="105" t="e">
        <f t="shared" si="44"/>
        <v>#VALUE!</v>
      </c>
      <c r="CZ26" s="105" t="e">
        <f t="shared" si="45"/>
        <v>#VALUE!</v>
      </c>
      <c r="DA26" s="105" t="e">
        <f t="shared" si="46"/>
        <v>#VALUE!</v>
      </c>
      <c r="DB26" s="105" t="e">
        <f t="shared" si="47"/>
        <v>#VALUE!</v>
      </c>
      <c r="DC26" s="105" t="e">
        <f t="shared" si="48"/>
        <v>#VALUE!</v>
      </c>
      <c r="DD26" s="105" t="e">
        <f t="shared" si="49"/>
        <v>#VALUE!</v>
      </c>
      <c r="DE26" s="105" t="e">
        <f t="shared" si="50"/>
        <v>#VALUE!</v>
      </c>
      <c r="DF26" s="105" t="e">
        <f t="shared" si="51"/>
        <v>#VALUE!</v>
      </c>
      <c r="DG26" s="105" t="e">
        <f t="shared" si="52"/>
        <v>#VALUE!</v>
      </c>
      <c r="DH26" s="105" t="e">
        <f t="shared" si="53"/>
        <v>#VALUE!</v>
      </c>
      <c r="DI26" s="105" t="e">
        <f t="shared" si="54"/>
        <v>#VALUE!</v>
      </c>
      <c r="DJ26" s="105" t="e">
        <f t="shared" si="55"/>
        <v>#VALUE!</v>
      </c>
      <c r="DL26" s="39" t="str">
        <f>CONCATENATE('2. Protocols'!C25, '2. Protocols'!D25, '2. Protocols'!E25)</f>
        <v>+</v>
      </c>
      <c r="DM26" s="39" t="str">
        <f>CONCATENATE('2. Protocols'!C25, '2. Protocols'!D25, '2. Protocols'!E25, '2. Protocols'!F25, '2. Protocols'!G25,)</f>
        <v>++</v>
      </c>
      <c r="DO26" s="45">
        <f>IF(AND(OR(ISBLANK(DO$9),DO$9=0)=FALSE,OR(DO$9='2. Protocols'!$C25,DO$9='2. Protocols'!$E25,DO$9='2. Protocols'!$G25)),1,0)*'4. Formulations'!$I25</f>
        <v>0</v>
      </c>
      <c r="DP26" s="45">
        <f>IF(AND(OR(ISBLANK(DP$9),DP$9=0)=FALSE,OR(DP$9='2. Protocols'!$C25,DP$9='2. Protocols'!$E25,DP$9='2. Protocols'!$G25)),1,0)*'4. Formulations'!$I25</f>
        <v>0</v>
      </c>
      <c r="DQ26" s="45">
        <f>IF(AND(OR(ISBLANK(DQ$9),DQ$9=0)=FALSE,OR(DQ$9='2. Protocols'!$C25,DQ$9='2. Protocols'!$E25,DQ$9='2. Protocols'!$G25)),1,0)*'4. Formulations'!$I25</f>
        <v>0</v>
      </c>
      <c r="DR26" s="45">
        <f>IF(AND(OR(ISBLANK(DR$9),DR$9=0)=FALSE,OR(DR$9='2. Protocols'!$C25,DR$9='2. Protocols'!$E25,DR$9='2. Protocols'!$G25)),1,0)*'4. Formulations'!$I25</f>
        <v>0</v>
      </c>
      <c r="DS26" s="45">
        <f>IF(AND(OR(ISBLANK(DS$9),DS$9=0)=FALSE,OR(DS$9='2. Protocols'!$C25,DS$9='2. Protocols'!$E25,DS$9='2. Protocols'!$G25)),1,0)*'4. Formulations'!$I25</f>
        <v>0</v>
      </c>
      <c r="DT26" s="45">
        <f>IF(AND(OR(ISBLANK(DT$9),DT$9=0)=FALSE,OR(DT$9='2. Protocols'!$C25,DT$9='2. Protocols'!$E25,DT$9='2. Protocols'!$G25)),1,0)*'4. Formulations'!$I25</f>
        <v>0</v>
      </c>
      <c r="DU26" s="45">
        <f>IF(AND(OR(ISBLANK(DU$9),DU$9=0)=FALSE,OR(DU$9='2. Protocols'!$C25,DU$9='2. Protocols'!$E25,DU$9='2. Protocols'!$G25)),1,0)*'4. Formulations'!$I25</f>
        <v>0</v>
      </c>
      <c r="DV26" s="45">
        <f>IF(AND(OR(ISBLANK(DV$9),DV$9=0)=FALSE,OR(DV$9='2. Protocols'!$C25,DV$9='2. Protocols'!$E25,DV$9='2. Protocols'!$G25)),1,0)*'4. Formulations'!$I25</f>
        <v>0</v>
      </c>
      <c r="DW26" s="45">
        <f>IF(AND(OR(ISBLANK(DW$9),DW$9=0)=FALSE,OR(DW$9='2. Protocols'!$C25,DW$9='2. Protocols'!$E25,DW$9='2. Protocols'!$G25)),1,0)*'4. Formulations'!$I25</f>
        <v>0</v>
      </c>
      <c r="DX26" s="45">
        <f>IF(AND(OR(ISBLANK(DX$9),DX$9=0)=FALSE,OR(DX$9='2. Protocols'!$C25,DX$9='2. Protocols'!$E25,DX$9='2. Protocols'!$G25)),1,0)*'4. Formulations'!$I25</f>
        <v>0</v>
      </c>
      <c r="DY26" s="45">
        <f>IF(AND(OR(ISBLANK(DY$9),DY$9=0)=FALSE,OR(DY$9='2. Protocols'!$C25,DY$9='2. Protocols'!$E25,DY$9='2. Protocols'!$G25)),1,0)*'4. Formulations'!$I25</f>
        <v>0</v>
      </c>
      <c r="DZ26" s="45">
        <f>IF(AND(OR(ISBLANK(DZ$9),DZ$9=0)=FALSE,OR(DZ$9='2. Protocols'!$C25,DZ$9='2. Protocols'!$E25,DZ$9='2. Protocols'!$G25)),1,0)*'4. Formulations'!$I25</f>
        <v>0</v>
      </c>
      <c r="EA26" s="45">
        <f>IF(AND(OR(ISBLANK(EA$9),EA$9=0)=FALSE,OR(EA$9='2. Protocols'!$C25,EA$9='2. Protocols'!$E25,EA$9='2. Protocols'!$G25)),1,0)*'4. Formulations'!$I25</f>
        <v>0</v>
      </c>
      <c r="EB26" s="45">
        <f>IF(AND(OR(ISBLANK(EB$9),EB$9=0)=FALSE,OR(EB$9='2. Protocols'!$C25,EB$9='2. Protocols'!$E25,EB$9='2. Protocols'!$G25)),1,0)*'4. Formulations'!$I25</f>
        <v>0</v>
      </c>
      <c r="EC26" s="45">
        <f>IF(AND(OR(ISBLANK(EC$9),EC$9=0)=FALSE,OR(EC$9='2. Protocols'!$C25,EC$9='2. Protocols'!$E25,EC$9='2. Protocols'!$G25)),1,0)*'4. Formulations'!$I25</f>
        <v>0</v>
      </c>
      <c r="EE26" s="45">
        <f>IF(AND(OR(ISBLANK(EE$9),EE$9=0)=FALSE,EE$9=$DL26),1,0)*'4. Formulations'!$J25</f>
        <v>0</v>
      </c>
      <c r="EF26" s="45">
        <f>IF(AND(OR(ISBLANK(EF$9),EF$9=0)=FALSE,EF$9=$DL26),1,0)*'4. Formulations'!$J25</f>
        <v>0</v>
      </c>
      <c r="EG26" s="45">
        <f>IF(AND(OR(ISBLANK(EG$9),EG$9=0)=FALSE,EG$9=$DL26),1,0)*'4. Formulations'!$J25</f>
        <v>0</v>
      </c>
      <c r="EH26" s="45">
        <f>IF(AND(OR(ISBLANK(EH$9),EH$9=0)=FALSE,EH$9=$DL26),1,0)*'4. Formulations'!$J25</f>
        <v>0</v>
      </c>
      <c r="EI26" s="45">
        <f>IF(AND(OR(ISBLANK(EI$9),EI$9=0)=FALSE,EI$9=$DL26),1,0)*'4. Formulations'!$J25</f>
        <v>0</v>
      </c>
      <c r="EJ26" s="45">
        <f>IF(AND(OR(ISBLANK(EJ$9),EJ$9=0)=FALSE,EJ$9=$DL26),1,0)*'4. Formulations'!$J25</f>
        <v>0</v>
      </c>
      <c r="EK26" s="45">
        <f>IF(AND(OR(ISBLANK(EK$9),EK$9=0)=FALSE,EK$9=$DL26),1,0)*'4. Formulations'!$J25</f>
        <v>0</v>
      </c>
      <c r="EL26" s="45">
        <f>IF(AND(OR(ISBLANK(EL$9),EL$9=0)=FALSE,EL$9=$DL26),1,0)*'4. Formulations'!$J25</f>
        <v>0</v>
      </c>
      <c r="EM26" s="45">
        <f>IF(AND(OR(ISBLANK(EM$9),EM$9=0)=FALSE,EM$9=$DL26),1,0)*'4. Formulations'!$J25</f>
        <v>0</v>
      </c>
      <c r="EN26" s="45">
        <f>IF(AND(OR(ISBLANK(EN$9),EN$9=0)=FALSE,EN$9=$DL26),1,0)*'4. Formulations'!$J25</f>
        <v>0</v>
      </c>
      <c r="EO26" s="45">
        <f>IF(AND(OR(ISBLANK(EO$9),EO$9=0)=FALSE,EO$9=$DL26),1,0)*'4. Formulations'!$J25</f>
        <v>0</v>
      </c>
      <c r="EP26" s="45">
        <f>IF(AND(OR(ISBLANK(EP$9),EP$9=0)=FALSE,EP$9=$DL26),1,0)*'4. Formulations'!$J25</f>
        <v>0</v>
      </c>
      <c r="EQ26" s="45">
        <f>IF(AND(OR(ISBLANK(EQ$9),EQ$9=0)=FALSE,EQ$9=$DL26),1,0)*'4. Formulations'!$J25</f>
        <v>0</v>
      </c>
      <c r="ER26" s="45">
        <f>IF(AND(OR(ISBLANK(ER$9),ER$9=0)=FALSE,ER$9=$DL26),1,0)*'4. Formulations'!$J25</f>
        <v>0</v>
      </c>
      <c r="ES26" s="45">
        <f>IF(AND(OR(ISBLANK(ES$9),ES$9=0)=FALSE,ES$9=$DL26),1,0)*'4. Formulations'!$J25</f>
        <v>0</v>
      </c>
      <c r="EU26" s="45">
        <f>IF(AND(OR(ISBLANK(EU$9),EU$9=0)=FALSE,SUM($EE26:$ES26)&gt;0,EU$9='2. Protocols'!$G25),1,0)*'4. Formulations'!$J25</f>
        <v>0</v>
      </c>
      <c r="EV26" s="45">
        <f>IF(AND(OR(ISBLANK(EV$9),EV$9=0)=FALSE,SUM($EE26:$ES26)&gt;0,EV$9='2. Protocols'!$G25),1,0)*'4. Formulations'!$J25</f>
        <v>0</v>
      </c>
      <c r="EW26" s="45">
        <f>IF(AND(OR(ISBLANK(EW$9),EW$9=0)=FALSE,SUM($EE26:$ES26)&gt;0,EW$9='2. Protocols'!$G25),1,0)*'4. Formulations'!$J25</f>
        <v>0</v>
      </c>
      <c r="EX26" s="45">
        <f>IF(AND(OR(ISBLANK(EX$9),EX$9=0)=FALSE,SUM($EE26:$ES26)&gt;0,EX$9='2. Protocols'!$G25),1,0)*'4. Formulations'!$J25</f>
        <v>0</v>
      </c>
      <c r="EY26" s="45">
        <f>IF(AND(OR(ISBLANK(EY$9),EY$9=0)=FALSE,SUM($EE26:$ES26)&gt;0,EY$9='2. Protocols'!$G25),1,0)*'4. Formulations'!$J25</f>
        <v>0</v>
      </c>
      <c r="EZ26" s="45">
        <f>IF(AND(OR(ISBLANK(EZ$9),EZ$9=0)=FALSE,SUM($EE26:$ES26)&gt;0,EZ$9='2. Protocols'!$G25),1,0)*'4. Formulations'!$J25</f>
        <v>0</v>
      </c>
      <c r="FA26" s="45">
        <f>IF(AND(OR(ISBLANK(FA$9),FA$9=0)=FALSE,SUM($EE26:$ES26)&gt;0,FA$9='2. Protocols'!$G25),1,0)*'4. Formulations'!$J25</f>
        <v>0</v>
      </c>
      <c r="FB26" s="45">
        <f>IF(AND(OR(ISBLANK(FB$9),FB$9=0)=FALSE,SUM($EE26:$ES26)&gt;0,FB$9='2. Protocols'!$G25),1,0)*'4. Formulations'!$J25</f>
        <v>0</v>
      </c>
      <c r="FC26" s="45">
        <f>IF(AND(OR(ISBLANK(FC$9),FC$9=0)=FALSE,SUM($EE26:$ES26)&gt;0,FC$9='2. Protocols'!$G25),1,0)*'4. Formulations'!$J25</f>
        <v>0</v>
      </c>
      <c r="FD26" s="45">
        <f>IF(AND(OR(ISBLANK(FD$9),FD$9=0)=FALSE,SUM($EE26:$ES26)&gt;0,FD$9='2. Protocols'!$G25),1,0)*'4. Formulations'!$J25</f>
        <v>0</v>
      </c>
      <c r="FE26" s="45">
        <f>IF(AND(OR(ISBLANK(FE$9),FE$9=0)=FALSE,SUM($EE26:$ES26)&gt;0,FE$9='2. Protocols'!$G25),1,0)*'4. Formulations'!$J25</f>
        <v>0</v>
      </c>
      <c r="FF26" s="45">
        <f>IF(AND(OR(ISBLANK(FF$9),FF$9=0)=FALSE,SUM($EE26:$ES26)&gt;0,FF$9='2. Protocols'!$G25),1,0)*'4. Formulations'!$J25</f>
        <v>0</v>
      </c>
      <c r="FG26" s="45">
        <f>IF(AND(OR(ISBLANK(FG$9),FG$9=0)=FALSE,SUM($EE26:$ES26)&gt;0,FG$9='2. Protocols'!$G25),1,0)*'4. Formulations'!$J25</f>
        <v>0</v>
      </c>
      <c r="FH26" s="45">
        <f>IF(AND(OR(ISBLANK(FH$9),FH$9=0)=FALSE,SUM($EE26:$ES26)&gt;0,FH$9='2. Protocols'!$G25),1,0)*'4. Formulations'!$J25</f>
        <v>0</v>
      </c>
      <c r="FI26" s="45">
        <f>IF(AND(OR(ISBLANK(FI$9),FI$9=0)=FALSE,SUM($EE26:$ES26)&gt;0,FI$9='2. Protocols'!$G25),1,0)*'4. Formulations'!$J25</f>
        <v>0</v>
      </c>
      <c r="FK26" s="45">
        <f>IF(AND(OR(ISBLANK(EU$9),EU$9=0)=FALSE,FK$9=$DM26),1,0)*'4. Formulations'!$K25</f>
        <v>0</v>
      </c>
      <c r="FL26" s="45">
        <f>IF(AND(OR(ISBLANK(EV$9),EV$9=0)=FALSE,FL$9=$DM26),1,0)*'4. Formulations'!$K25</f>
        <v>0</v>
      </c>
      <c r="FM26" s="45">
        <f>IF(AND(OR(ISBLANK(EW$9),EW$9=0)=FALSE,FM$9=$DM26),1,0)*'4. Formulations'!$K25</f>
        <v>0</v>
      </c>
      <c r="FN26" s="45">
        <f>IF(AND(OR(ISBLANK(EX$9),EX$9=0)=FALSE,FN$9=$DM26),1,0)*'4. Formulations'!$K25</f>
        <v>0</v>
      </c>
      <c r="FO26" s="45">
        <f>IF(AND(OR(ISBLANK(EY$9),EY$9=0)=FALSE,FO$9=$DM26),1,0)*'4. Formulations'!$K25</f>
        <v>0</v>
      </c>
      <c r="FP26" s="45">
        <f>IF(AND(OR(ISBLANK(EZ$9),EZ$9=0)=FALSE,FP$9=$DM26),1,0)*'4. Formulations'!$K25</f>
        <v>0</v>
      </c>
      <c r="FQ26" s="45">
        <f>IF(AND(OR(ISBLANK(FA$9),FA$9=0)=FALSE,FQ$9=$DM26),1,0)*'4. Formulations'!$K25</f>
        <v>0</v>
      </c>
      <c r="FR26" s="45">
        <f>IF(AND(OR(ISBLANK(FB$9),FB$9=0)=FALSE,FR$9=$DM26),1,0)*'4. Formulations'!$K25</f>
        <v>0</v>
      </c>
      <c r="FS26" s="45">
        <f>IF(AND(OR(ISBLANK(FC$9),FC$9=0)=FALSE,FS$9=$DM26),1,0)*'4. Formulations'!$K25</f>
        <v>0</v>
      </c>
      <c r="FT26" s="45">
        <f>IF(AND(OR(ISBLANK(FD$9),FD$9=0)=FALSE,FT$9=$DM26),1,0)*'4. Formulations'!$K25</f>
        <v>0</v>
      </c>
      <c r="FU26" s="45">
        <f>IF(AND(OR(ISBLANK(FE$9),FE$9=0)=FALSE,FU$9=$DM26),1,0)*'4. Formulations'!$K25</f>
        <v>0</v>
      </c>
      <c r="FV26" s="45">
        <f>IF(AND(OR(ISBLANK(FF$9),FF$9=0)=FALSE,FV$9=$DM26),1,0)*'4. Formulations'!$K25</f>
        <v>0</v>
      </c>
      <c r="FW26" s="45">
        <f>IF(AND(OR(ISBLANK(FG$9),FG$9=0)=FALSE,FW$9=$DM26),1,0)*'4. Formulations'!$K25</f>
        <v>0</v>
      </c>
      <c r="FX26" s="45">
        <f>IF(AND(OR(ISBLANK(FH$9),FH$9=0)=FALSE,FX$9=$DM26),1,0)*'4. Formulations'!$K25</f>
        <v>0</v>
      </c>
      <c r="FY26" s="45">
        <f>IF(AND(OR(ISBLANK(FI$9),FI$9=0)=FALSE,FY$9=$DM26),1,0)*'4. Formulations'!$K25</f>
        <v>0</v>
      </c>
      <c r="GA26" s="45">
        <f>IF(AND(OR(ISBLANK(GA$9),GA$9=0)=FALSE,OR(GA$9='2. Protocols'!$C25,GA$9='2. Protocols'!$E25,GA$9='2. Protocols'!$G25)),1,0)*'4. Formulations'!$L25</f>
        <v>0</v>
      </c>
      <c r="GB26" s="45">
        <f>IF(AND(OR(ISBLANK(GB$9),GB$9=0)=FALSE,OR(GB$9='2. Protocols'!$C25,GB$9='2. Protocols'!$E25,GB$9='2. Protocols'!$G25)),1,0)*'4. Formulations'!$L25</f>
        <v>0</v>
      </c>
      <c r="GC26" s="45">
        <f>IF(AND(OR(ISBLANK(GC$9),GC$9=0)=FALSE,OR(GC$9='2. Protocols'!$C25,GC$9='2. Protocols'!$E25,GC$9='2. Protocols'!$G25)),1,0)*'4. Formulations'!$L25</f>
        <v>0</v>
      </c>
      <c r="GD26" s="45">
        <f>IF(AND(OR(ISBLANK(GD$9),GD$9=0)=FALSE,OR(GD$9='2. Protocols'!$C25,GD$9='2. Protocols'!$E25,GD$9='2. Protocols'!$G25)),1,0)*'4. Formulations'!$L25</f>
        <v>0</v>
      </c>
      <c r="GE26" s="45">
        <f>IF(AND(OR(ISBLANK(GE$9),GE$9=0)=FALSE,OR(GE$9='2. Protocols'!$C25,GE$9='2. Protocols'!$E25,GE$9='2. Protocols'!$G25)),1,0)*'4. Formulations'!$L25</f>
        <v>0</v>
      </c>
      <c r="GF26" s="45">
        <f>IF(AND(OR(ISBLANK(GF$9),GF$9=0)=FALSE,OR(GF$9='2. Protocols'!$C25,GF$9='2. Protocols'!$E25,GF$9='2. Protocols'!$G25)),1,0)*'4. Formulations'!$L25</f>
        <v>0</v>
      </c>
      <c r="GG26" s="45">
        <f>IF(AND(OR(ISBLANK(GG$9),GG$9=0)=FALSE,OR(GG$9='2. Protocols'!$C25,GG$9='2. Protocols'!$E25,GG$9='2. Protocols'!$G25)),1,0)*'4. Formulations'!$L25</f>
        <v>0</v>
      </c>
      <c r="GH26" s="45">
        <f>IF(AND(OR(ISBLANK(GH$9),GH$9=0)=FALSE,OR(GH$9='2. Protocols'!$C25,GH$9='2. Protocols'!$E25,GH$9='2. Protocols'!$G25)),1,0)*'4. Formulations'!$L25</f>
        <v>0</v>
      </c>
      <c r="GI26" s="45">
        <f>IF(AND(OR(ISBLANK(GI$9),GI$9=0)=FALSE,OR(GI$9='2. Protocols'!$C25,GI$9='2. Protocols'!$E25,GI$9='2. Protocols'!$G25)),1,0)*'4. Formulations'!$L25</f>
        <v>0</v>
      </c>
      <c r="GJ26" s="45">
        <f>IF(AND(OR(ISBLANK(GJ$9),GJ$9=0)=FALSE,OR(GJ$9='2. Protocols'!$C25,GJ$9='2. Protocols'!$E25,GJ$9='2. Protocols'!$G25)),1,0)*'4. Formulations'!$L25</f>
        <v>0</v>
      </c>
      <c r="GK26" s="45">
        <f>IF(AND(OR(ISBLANK(GK$9),GK$9=0)=FALSE,OR(GK$9='2. Protocols'!$C25,GK$9='2. Protocols'!$E25,GK$9='2. Protocols'!$G25)),1,0)*'4. Formulations'!$L25</f>
        <v>0</v>
      </c>
      <c r="GL26" s="45">
        <f>IF(AND(OR(ISBLANK(GL$9),GL$9=0)=FALSE,OR(GL$9='2. Protocols'!$C25,GL$9='2. Protocols'!$E25,GL$9='2. Protocols'!$G25)),1,0)*'4. Formulations'!$L25</f>
        <v>0</v>
      </c>
      <c r="GM26" s="45">
        <f>IF(AND(OR(ISBLANK(GM$9),GM$9=0)=FALSE,OR(GM$9='2. Protocols'!$C25,GM$9='2. Protocols'!$E25,GM$9='2. Protocols'!$G25)),1,0)*'4. Formulations'!$L25</f>
        <v>0</v>
      </c>
      <c r="GN26" s="45">
        <f>IF(AND(OR(ISBLANK(GN$9),GN$9=0)=FALSE,OR(GN$9='2. Protocols'!$C25,GN$9='2. Protocols'!$E25,GN$9='2. Protocols'!$G25)),1,0)*'4. Formulations'!$L25</f>
        <v>0</v>
      </c>
      <c r="GO26" s="45">
        <f>IF(AND(OR(ISBLANK(GO$9),GO$9=0)=FALSE,OR(GO$9='2. Protocols'!$C25,GO$9='2. Protocols'!$E25,GO$9='2. Protocols'!$G25)),1,0)*'4. Formulations'!$L25</f>
        <v>0</v>
      </c>
      <c r="GQ26" s="45">
        <f>IF(AND(OR(ISBLANK(GQ$9),GQ$9=0)=FALSE,GQ$9=$DL26),1,0)*'4. Formulations'!$M25</f>
        <v>0</v>
      </c>
      <c r="GR26" s="45">
        <f>IF(AND(OR(ISBLANK(GR$9),GR$9=0)=FALSE,GR$9=$DL26),1,0)*'4. Formulations'!$M25</f>
        <v>0</v>
      </c>
      <c r="GS26" s="45">
        <f>IF(AND(OR(ISBLANK(GS$9),GS$9=0)=FALSE,GS$9=$DL26),1,0)*'4. Formulations'!$M25</f>
        <v>0</v>
      </c>
      <c r="GT26" s="45">
        <f>IF(AND(OR(ISBLANK(GT$9),GT$9=0)=FALSE,GT$9=$DL26),1,0)*'4. Formulations'!$M25</f>
        <v>0</v>
      </c>
      <c r="GU26" s="45">
        <f>IF(AND(OR(ISBLANK(GU$9),GU$9=0)=FALSE,GU$9=$DL26),1,0)*'4. Formulations'!$M25</f>
        <v>0</v>
      </c>
      <c r="GV26" s="45">
        <f>IF(AND(OR(ISBLANK(GV$9),GV$9=0)=FALSE,GV$9=$DL26),1,0)*'4. Formulations'!$M25</f>
        <v>0</v>
      </c>
      <c r="GW26" s="45">
        <f>IF(AND(OR(ISBLANK(GW$9),GW$9=0)=FALSE,GW$9=$DL26),1,0)*'4. Formulations'!$M25</f>
        <v>0</v>
      </c>
      <c r="GX26" s="45">
        <f>IF(AND(OR(ISBLANK(GX$9),GX$9=0)=FALSE,GX$9=$DL26),1,0)*'4. Formulations'!$M25</f>
        <v>0</v>
      </c>
      <c r="GY26" s="45">
        <f>IF(AND(OR(ISBLANK(GY$9),GY$9=0)=FALSE,GY$9=$DL26),1,0)*'4. Formulations'!$M25</f>
        <v>0</v>
      </c>
      <c r="GZ26" s="45">
        <f>IF(AND(OR(ISBLANK(GZ$9),GZ$9=0)=FALSE,GZ$9=$DL26),1,0)*'4. Formulations'!$M25</f>
        <v>0</v>
      </c>
      <c r="HA26" s="45">
        <f>IF(AND(OR(ISBLANK(HA$9),HA$9=0)=FALSE,HA$9=$DL26),1,0)*'4. Formulations'!$M25</f>
        <v>0</v>
      </c>
      <c r="HB26" s="45">
        <f>IF(AND(OR(ISBLANK(HB$9),HB$9=0)=FALSE,HB$9=$DL26),1,0)*'4. Formulations'!$M25</f>
        <v>0</v>
      </c>
      <c r="HC26" s="45">
        <f>IF(AND(OR(ISBLANK(HC$9),HC$9=0)=FALSE,HC$9=$DL26),1,0)*'4. Formulations'!$M25</f>
        <v>0</v>
      </c>
      <c r="HD26" s="45">
        <f>IF(AND(OR(ISBLANK(HD$9),HD$9=0)=FALSE,HD$9=$DL26),1,0)*'4. Formulations'!$M25</f>
        <v>0</v>
      </c>
      <c r="HE26" s="45">
        <f>IF(AND(OR(ISBLANK(HE$9),HE$9=0)=FALSE,HE$9=$DL26),1,0)*'4. Formulations'!$M25</f>
        <v>0</v>
      </c>
      <c r="HG26" s="45">
        <f>IF(AND(OR(ISBLANK(HG$9),HG$9=0)=FALSE,SUM($GQ26:$HE26)&gt;0,HG$9='2. Protocols'!$G25),1,0)*'4. Formulations'!$M25</f>
        <v>0</v>
      </c>
      <c r="HH26" s="45">
        <f>IF(AND(OR(ISBLANK(HH$9),HH$9=0)=FALSE,SUM($GQ26:$HE26)&gt;0,HH$9='2. Protocols'!$G25),1,0)*'4. Formulations'!$M25</f>
        <v>0</v>
      </c>
      <c r="HI26" s="45">
        <f>IF(AND(OR(ISBLANK(HI$9),HI$9=0)=FALSE,SUM($GQ26:$HE26)&gt;0,HI$9='2. Protocols'!$G25),1,0)*'4. Formulations'!$M25</f>
        <v>0</v>
      </c>
      <c r="HJ26" s="45">
        <f>IF(AND(OR(ISBLANK(HJ$9),HJ$9=0)=FALSE,SUM($GQ26:$HE26)&gt;0,HJ$9='2. Protocols'!$G25),1,0)*'4. Formulations'!$M25</f>
        <v>0</v>
      </c>
      <c r="HK26" s="45">
        <f>IF(AND(OR(ISBLANK(HK$9),HK$9=0)=FALSE,SUM($GQ26:$HE26)&gt;0,HK$9='2. Protocols'!$G25),1,0)*'4. Formulations'!$M25</f>
        <v>0</v>
      </c>
      <c r="HL26" s="45">
        <f>IF(AND(OR(ISBLANK(HL$9),HL$9=0)=FALSE,SUM($GQ26:$HE26)&gt;0,HL$9='2. Protocols'!$G25),1,0)*'4. Formulations'!$M25</f>
        <v>0</v>
      </c>
      <c r="HM26" s="45">
        <f>IF(AND(OR(ISBLANK(HM$9),HM$9=0)=FALSE,SUM($GQ26:$HE26)&gt;0,HM$9='2. Protocols'!$G25),1,0)*'4. Formulations'!$M25</f>
        <v>0</v>
      </c>
      <c r="HN26" s="45">
        <f>IF(AND(OR(ISBLANK(HN$9),HN$9=0)=FALSE,SUM($GQ26:$HE26)&gt;0,HN$9='2. Protocols'!$G25),1,0)*'4. Formulations'!$M25</f>
        <v>0</v>
      </c>
      <c r="HO26" s="45">
        <f>IF(AND(OR(ISBLANK(HO$9),HO$9=0)=FALSE,SUM($GQ26:$HE26)&gt;0,HO$9='2. Protocols'!$G25),1,0)*'4. Formulations'!$M25</f>
        <v>0</v>
      </c>
      <c r="HP26" s="45">
        <f>IF(AND(OR(ISBLANK(HP$9),HP$9=0)=FALSE,SUM($GQ26:$HE26)&gt;0,HP$9='2. Protocols'!$G25),1,0)*'4. Formulations'!$M25</f>
        <v>0</v>
      </c>
      <c r="HQ26" s="45">
        <f>IF(AND(OR(ISBLANK(HQ$9),HQ$9=0)=FALSE,SUM($GQ26:$HE26)&gt;0,HQ$9='2. Protocols'!$G25),1,0)*'4. Formulations'!$M25</f>
        <v>0</v>
      </c>
      <c r="HR26" s="45">
        <f>IF(AND(OR(ISBLANK(HR$9),HR$9=0)=FALSE,SUM($GQ26:$HE26)&gt;0,HR$9='2. Protocols'!$G25),1,0)*'4. Formulations'!$M25</f>
        <v>0</v>
      </c>
      <c r="HS26" s="45">
        <f>IF(AND(OR(ISBLANK(HS$9),HS$9=0)=FALSE,SUM($GQ26:$HE26)&gt;0,HS$9='2. Protocols'!$G25),1,0)*'4. Formulations'!$M25</f>
        <v>0</v>
      </c>
      <c r="HT26" s="45">
        <f>IF(AND(OR(ISBLANK(HT$9),HT$9=0)=FALSE,SUM($GQ26:$HE26)&gt;0,HT$9='2. Protocols'!$G25),1,0)*'4. Formulations'!$M25</f>
        <v>0</v>
      </c>
      <c r="HU26" s="45">
        <f>IF(AND(OR(ISBLANK(HU$9),HU$9=0)=FALSE,SUM($GQ26:$HE26)&gt;0,HU$9='2. Protocols'!$G25),1,0)*'4. Formulations'!$M25</f>
        <v>0</v>
      </c>
      <c r="HW26" s="45">
        <f>IF(AND(OR(ISBLANK(HW$9),HW$9=0)=FALSE,HW$9=$DM26),1,0)*'4. Formulations'!$N25</f>
        <v>0</v>
      </c>
      <c r="HX26" s="45">
        <f>IF(AND(OR(ISBLANK(HX$9),HX$9=0)=FALSE,HX$9=$DM26),1,0)*'4. Formulations'!$N25</f>
        <v>0</v>
      </c>
      <c r="HY26" s="45">
        <f>IF(AND(OR(ISBLANK(HY$9),HY$9=0)=FALSE,HY$9=$DM26),1,0)*'4. Formulations'!$N25</f>
        <v>0</v>
      </c>
      <c r="HZ26" s="45">
        <f>IF(AND(OR(ISBLANK(HZ$9),HZ$9=0)=FALSE,HZ$9=$DM26),1,0)*'4. Formulations'!$N25</f>
        <v>0</v>
      </c>
      <c r="IA26" s="45">
        <f>IF(AND(OR(ISBLANK(IA$9),IA$9=0)=FALSE,IA$9=$DM26),1,0)*'4. Formulations'!$N25</f>
        <v>0</v>
      </c>
      <c r="IB26" s="45">
        <f>IF(AND(OR(ISBLANK(IB$9),IB$9=0)=FALSE,IB$9=$DM26),1,0)*'4. Formulations'!$N25</f>
        <v>0</v>
      </c>
      <c r="IC26" s="45">
        <f>IF(AND(OR(ISBLANK(IC$9),IC$9=0)=FALSE,IC$9=$DM26),1,0)*'4. Formulations'!$N25</f>
        <v>0</v>
      </c>
      <c r="ID26" s="45">
        <f>IF(AND(OR(ISBLANK(ID$9),ID$9=0)=FALSE,ID$9=$DM26),1,0)*'4. Formulations'!$N25</f>
        <v>0</v>
      </c>
      <c r="IE26" s="45">
        <f>IF(AND(OR(ISBLANK(IE$9),IE$9=0)=FALSE,IE$9=$DM26),1,0)*'4. Formulations'!$N25</f>
        <v>0</v>
      </c>
      <c r="IF26" s="45">
        <f>IF(AND(OR(ISBLANK(IF$9),IF$9=0)=FALSE,IF$9=$DM26),1,0)*'4. Formulations'!$N25</f>
        <v>0</v>
      </c>
      <c r="IG26" s="45">
        <f>IF(AND(OR(ISBLANK(IG$9),IG$9=0)=FALSE,IG$9=$DM26),1,0)*'4. Formulations'!$N25</f>
        <v>0</v>
      </c>
      <c r="IH26" s="45">
        <f>IF(AND(OR(ISBLANK(IH$9),IH$9=0)=FALSE,IH$9=$DM26),1,0)*'4. Formulations'!$N25</f>
        <v>0</v>
      </c>
      <c r="II26" s="45">
        <f>IF(AND(OR(ISBLANK(II$9),II$9=0)=FALSE,II$9=$DM26),1,0)*'4. Formulations'!$N25</f>
        <v>0</v>
      </c>
      <c r="IJ26" s="45">
        <f>IF(AND(OR(ISBLANK(IJ$9),IJ$9=0)=FALSE,IJ$9=$DM26),1,0)*'4. Formulations'!$N25</f>
        <v>0</v>
      </c>
      <c r="IK26" s="45">
        <f>IF(AND(OR(ISBLANK(IK$9),IK$9=0)=FALSE,IK$9=$DM26),1,0)*'4. Formulations'!$N25</f>
        <v>0</v>
      </c>
      <c r="IM26" s="45">
        <f>IF(AND(OR(ISBLANK(IM$9),IM$9=0)=FALSE,OR(IM$9='2. Protocols'!$C25,IM$9='2. Protocols'!$E25,IM$9='2. Protocols'!$G25)),1,0)*'4. Formulations'!$O25</f>
        <v>0</v>
      </c>
      <c r="IN26" s="45">
        <f>IF(AND(OR(ISBLANK(IN$9),IN$9=0)=FALSE,OR(IN$9='2. Protocols'!$C25,IN$9='2. Protocols'!$E25,IN$9='2. Protocols'!$G25)),1,0)*'4. Formulations'!$O25</f>
        <v>0</v>
      </c>
      <c r="IO26" s="45">
        <f>IF(AND(OR(ISBLANK(IO$9),IO$9=0)=FALSE,OR(IO$9='2. Protocols'!$C25,IO$9='2. Protocols'!$E25,IO$9='2. Protocols'!$G25)),1,0)*'4. Formulations'!$O25</f>
        <v>0</v>
      </c>
      <c r="IP26" s="45">
        <f>IF(AND(OR(ISBLANK(IP$9),IP$9=0)=FALSE,OR(IP$9='2. Protocols'!$C25,IP$9='2. Protocols'!$E25,IP$9='2. Protocols'!$G25)),1,0)*'4. Formulations'!$O25</f>
        <v>0</v>
      </c>
      <c r="IQ26" s="45">
        <f>IF(AND(OR(ISBLANK(IQ$9),IQ$9=0)=FALSE,OR(IQ$9='2. Protocols'!$C25,IQ$9='2. Protocols'!$E25,IQ$9='2. Protocols'!$G25)),1,0)*'4. Formulations'!$O25</f>
        <v>0</v>
      </c>
      <c r="IR26" s="45">
        <f>IF(AND(OR(ISBLANK(IR$9),IR$9=0)=FALSE,OR(IR$9='2. Protocols'!$C25,IR$9='2. Protocols'!$E25,IR$9='2. Protocols'!$G25)),1,0)*'4. Formulations'!$O25</f>
        <v>0</v>
      </c>
      <c r="IS26" s="45">
        <f>IF(AND(OR(ISBLANK(IS$9),IS$9=0)=FALSE,OR(IS$9='2. Protocols'!$C25,IS$9='2. Protocols'!$E25,IS$9='2. Protocols'!$G25)),1,0)*'4. Formulations'!$O25</f>
        <v>0</v>
      </c>
      <c r="IT26" s="45">
        <f>IF(AND(OR(ISBLANK(IT$9),IT$9=0)=FALSE,OR(IT$9='2. Protocols'!$C25,IT$9='2. Protocols'!$E25,IT$9='2. Protocols'!$G25)),1,0)*'4. Formulations'!$O25</f>
        <v>0</v>
      </c>
      <c r="IU26" s="45">
        <f>IF(AND(OR(ISBLANK(IU$9),IU$9=0)=FALSE,OR(IU$9='2. Protocols'!$C25,IU$9='2. Protocols'!$E25,IU$9='2. Protocols'!$G25)),1,0)*'4. Formulations'!$O25</f>
        <v>0</v>
      </c>
      <c r="IV26" s="45">
        <f>IF(AND(OR(ISBLANK(IV$9),IV$9=0)=FALSE,OR(IV$9='2. Protocols'!$C25,IV$9='2. Protocols'!$E25,IV$9='2. Protocols'!$G25)),1,0)*'4. Formulations'!$O25</f>
        <v>0</v>
      </c>
      <c r="IW26" s="45">
        <f>IF(AND(OR(ISBLANK(IW$9),IW$9=0)=FALSE,OR(IW$9='2. Protocols'!$C25,IW$9='2. Protocols'!$E25,IW$9='2. Protocols'!$G25)),1,0)*'4. Formulations'!$O25</f>
        <v>0</v>
      </c>
      <c r="IX26" s="45">
        <f>IF(AND(OR(ISBLANK(IX$9),IX$9=0)=FALSE,OR(IX$9='2. Protocols'!$C25,IX$9='2. Protocols'!$E25,IX$9='2. Protocols'!$G25)),1,0)*'4. Formulations'!$O25</f>
        <v>0</v>
      </c>
      <c r="IY26" s="45">
        <f>IF(AND(OR(ISBLANK(IY$9),IY$9=0)=FALSE,OR(IY$9='2. Protocols'!$C25,IY$9='2. Protocols'!$E25,IY$9='2. Protocols'!$G25)),1,0)*'4. Formulations'!$O25</f>
        <v>0</v>
      </c>
      <c r="IZ26" s="45">
        <f>IF(AND(OR(ISBLANK(IZ$9),IZ$9=0)=FALSE,OR(IZ$9='2. Protocols'!$C25,IZ$9='2. Protocols'!$E25,IZ$9='2. Protocols'!$G25)),1,0)*'4. Formulations'!$O25</f>
        <v>0</v>
      </c>
      <c r="JA26" s="45">
        <f>IF(AND(OR(ISBLANK(JA$9),JA$9=0)=FALSE,OR(JA$9='2. Protocols'!$C25,JA$9='2. Protocols'!$E25,JA$9='2. Protocols'!$G25)),1,0)*'4. Formulations'!$O25</f>
        <v>0</v>
      </c>
      <c r="JC26" s="45">
        <f>IF(AND(OR(ISBLANK(JC$9),JC$9=0)=FALSE,JC$9=$DL26),1,0)*'4. Formulations'!$P25</f>
        <v>0</v>
      </c>
      <c r="JD26" s="45">
        <f>IF(AND(OR(ISBLANK(JD$9),JD$9=0)=FALSE,JD$9=$DL26),1,0)*'4. Formulations'!$P25</f>
        <v>0</v>
      </c>
      <c r="JE26" s="45">
        <f>IF(AND(OR(ISBLANK(JE$9),JE$9=0)=FALSE,JE$9=$DL26),1,0)*'4. Formulations'!$P25</f>
        <v>0</v>
      </c>
      <c r="JF26" s="45">
        <f>IF(AND(OR(ISBLANK(JF$9),JF$9=0)=FALSE,JF$9=$DL26),1,0)*'4. Formulations'!$P25</f>
        <v>0</v>
      </c>
      <c r="JG26" s="45">
        <f>IF(AND(OR(ISBLANK(JG$9),JG$9=0)=FALSE,JG$9=$DL26),1,0)*'4. Formulations'!$P25</f>
        <v>0</v>
      </c>
      <c r="JH26" s="45">
        <f>IF(AND(OR(ISBLANK(JH$9),JH$9=0)=FALSE,JH$9=$DL26),1,0)*'4. Formulations'!$P25</f>
        <v>0</v>
      </c>
      <c r="JI26" s="45">
        <f>IF(AND(OR(ISBLANK(JI$9),JI$9=0)=FALSE,JI$9=$DL26),1,0)*'4. Formulations'!$P25</f>
        <v>0</v>
      </c>
      <c r="JJ26" s="45">
        <f>IF(AND(OR(ISBLANK(JJ$9),JJ$9=0)=FALSE,JJ$9=$DL26),1,0)*'4. Formulations'!$P25</f>
        <v>0</v>
      </c>
      <c r="JK26" s="45">
        <f>IF(AND(OR(ISBLANK(JK$9),JK$9=0)=FALSE,JK$9=$DL26),1,0)*'4. Formulations'!$P25</f>
        <v>0</v>
      </c>
      <c r="JL26" s="45">
        <f>IF(AND(OR(ISBLANK(JL$9),JL$9=0)=FALSE,JL$9=$DL26),1,0)*'4. Formulations'!$P25</f>
        <v>0</v>
      </c>
      <c r="JM26" s="45">
        <f>IF(AND(OR(ISBLANK(JM$9),JM$9=0)=FALSE,JM$9=$DL26),1,0)*'4. Formulations'!$P25</f>
        <v>0</v>
      </c>
      <c r="JN26" s="45">
        <f>IF(AND(OR(ISBLANK(JN$9),JN$9=0)=FALSE,JN$9=$DL26),1,0)*'4. Formulations'!$P25</f>
        <v>0</v>
      </c>
      <c r="JO26" s="45">
        <f>IF(AND(OR(ISBLANK(JO$9),JO$9=0)=FALSE,JO$9=$DL26),1,0)*'4. Formulations'!$P25</f>
        <v>0</v>
      </c>
      <c r="JP26" s="45">
        <f>IF(AND(OR(ISBLANK(JP$9),JP$9=0)=FALSE,JP$9=$DL26),1,0)*'4. Formulations'!$P25</f>
        <v>0</v>
      </c>
      <c r="JQ26" s="45">
        <f>IF(AND(OR(ISBLANK(JQ$9),JQ$9=0)=FALSE,JQ$9=$DL26),1,0)*'4. Formulations'!$P25</f>
        <v>0</v>
      </c>
      <c r="JS26" s="45">
        <f>IF(AND(OR(ISBLANK(JS$9),JS$9=0)=FALSE,SUM($JC26:$JQ26)&gt;0,JS$9='2. Protocols'!$G25),1,0)*'4. Formulations'!$P25</f>
        <v>0</v>
      </c>
      <c r="JT26" s="45">
        <f>IF(AND(OR(ISBLANK(JT$9),JT$9=0)=FALSE,SUM($JC26:$JQ26)&gt;0,JT$9='2. Protocols'!$G25),1,0)*'4. Formulations'!$P25</f>
        <v>0</v>
      </c>
      <c r="JU26" s="45">
        <f>IF(AND(OR(ISBLANK(JU$9),JU$9=0)=FALSE,SUM($JC26:$JQ26)&gt;0,JU$9='2. Protocols'!$G25),1,0)*'4. Formulations'!$P25</f>
        <v>0</v>
      </c>
      <c r="JV26" s="45">
        <f>IF(AND(OR(ISBLANK(JV$9),JV$9=0)=FALSE,SUM($JC26:$JQ26)&gt;0,JV$9='2. Protocols'!$G25),1,0)*'4. Formulations'!$P25</f>
        <v>0</v>
      </c>
      <c r="JW26" s="45">
        <f>IF(AND(OR(ISBLANK(JW$9),JW$9=0)=FALSE,SUM($JC26:$JQ26)&gt;0,JW$9='2. Protocols'!$G25),1,0)*'4. Formulations'!$P25</f>
        <v>0</v>
      </c>
      <c r="JX26" s="45">
        <f>IF(AND(OR(ISBLANK(JX$9),JX$9=0)=FALSE,SUM($JC26:$JQ26)&gt;0,JX$9='2. Protocols'!$G25),1,0)*'4. Formulations'!$P25</f>
        <v>0</v>
      </c>
      <c r="JY26" s="45">
        <f>IF(AND(OR(ISBLANK(JY$9),JY$9=0)=FALSE,SUM($JC26:$JQ26)&gt;0,JY$9='2. Protocols'!$G25),1,0)*'4. Formulations'!$P25</f>
        <v>0</v>
      </c>
      <c r="JZ26" s="45">
        <f>IF(AND(OR(ISBLANK(JZ$9),JZ$9=0)=FALSE,SUM($JC26:$JQ26)&gt;0,JZ$9='2. Protocols'!$G25),1,0)*'4. Formulations'!$P25</f>
        <v>0</v>
      </c>
      <c r="KA26" s="45">
        <f>IF(AND(OR(ISBLANK(KA$9),KA$9=0)=FALSE,SUM($JC26:$JQ26)&gt;0,KA$9='2. Protocols'!$G25),1,0)*'4. Formulations'!$P25</f>
        <v>0</v>
      </c>
      <c r="KB26" s="45">
        <f>IF(AND(OR(ISBLANK(KB$9),KB$9=0)=FALSE,SUM($JC26:$JQ26)&gt;0,KB$9='2. Protocols'!$G25),1,0)*'4. Formulations'!$P25</f>
        <v>0</v>
      </c>
      <c r="KC26" s="45">
        <f>IF(AND(OR(ISBLANK(KC$9),KC$9=0)=FALSE,SUM($JC26:$JQ26)&gt;0,KC$9='2. Protocols'!$G25),1,0)*'4. Formulations'!$P25</f>
        <v>0</v>
      </c>
      <c r="KD26" s="45">
        <f>IF(AND(OR(ISBLANK(KD$9),KD$9=0)=FALSE,SUM($JC26:$JQ26)&gt;0,KD$9='2. Protocols'!$G25),1,0)*'4. Formulations'!$P25</f>
        <v>0</v>
      </c>
      <c r="KE26" s="45">
        <f>IF(AND(OR(ISBLANK(KE$9),KE$9=0)=FALSE,SUM($JC26:$JQ26)&gt;0,KE$9='2. Protocols'!$G25),1,0)*'4. Formulations'!$P25</f>
        <v>0</v>
      </c>
      <c r="KF26" s="45">
        <f>IF(AND(OR(ISBLANK(KF$9),KF$9=0)=FALSE,SUM($JC26:$JQ26)&gt;0,KF$9='2. Protocols'!$G25),1,0)*'4. Formulations'!$P25</f>
        <v>0</v>
      </c>
      <c r="KG26" s="45">
        <f>IF(AND(OR(ISBLANK(KG$9),KG$9=0)=FALSE,SUM($JC26:$JQ26)&gt;0,KG$9='2. Protocols'!$G25),1,0)*'4. Formulations'!$P25</f>
        <v>0</v>
      </c>
      <c r="KI26" s="45">
        <f>IF(AND(OR(ISBLANK(KI$9),KI$9=0)=FALSE,KI$9=$DM26),1,0)*'4. Formulations'!$Q25</f>
        <v>0</v>
      </c>
      <c r="KJ26" s="45">
        <f>IF(AND(OR(ISBLANK(KJ$9),KJ$9=0)=FALSE,KJ$9=$DM26),1,0)*'4. Formulations'!$Q25</f>
        <v>0</v>
      </c>
      <c r="KK26" s="45">
        <f>IF(AND(OR(ISBLANK(KK$9),KK$9=0)=FALSE,KK$9=$DM26),1,0)*'4. Formulations'!$Q25</f>
        <v>0</v>
      </c>
      <c r="KL26" s="45">
        <f>IF(AND(OR(ISBLANK(KL$9),KL$9=0)=FALSE,KL$9=$DM26),1,0)*'4. Formulations'!$Q25</f>
        <v>0</v>
      </c>
      <c r="KM26" s="45">
        <f>IF(AND(OR(ISBLANK(KM$9),KM$9=0)=FALSE,KM$9=$DM26),1,0)*'4. Formulations'!$Q25</f>
        <v>0</v>
      </c>
      <c r="KN26" s="45">
        <f>IF(AND(OR(ISBLANK(KN$9),KN$9=0)=FALSE,KN$9=$DM26),1,0)*'4. Formulations'!$Q25</f>
        <v>0</v>
      </c>
      <c r="KO26" s="45">
        <f>IF(AND(OR(ISBLANK(KO$9),KO$9=0)=FALSE,KO$9=$DM26),1,0)*'4. Formulations'!$Q25</f>
        <v>0</v>
      </c>
      <c r="KP26" s="45">
        <f>IF(AND(OR(ISBLANK(KP$9),KP$9=0)=FALSE,KP$9=$DM26),1,0)*'4. Formulations'!$Q25</f>
        <v>0</v>
      </c>
      <c r="KQ26" s="45">
        <f>IF(AND(OR(ISBLANK(KQ$9),KQ$9=0)=FALSE,KQ$9=$DM26),1,0)*'4. Formulations'!$Q25</f>
        <v>0</v>
      </c>
      <c r="KR26" s="45">
        <f>IF(AND(OR(ISBLANK(KR$9),KR$9=0)=FALSE,KR$9=$DM26),1,0)*'4. Formulations'!$Q25</f>
        <v>0</v>
      </c>
      <c r="KS26" s="45">
        <f>IF(AND(OR(ISBLANK(KS$9),KS$9=0)=FALSE,KS$9=$DM26),1,0)*'4. Formulations'!$Q25</f>
        <v>0</v>
      </c>
      <c r="KT26" s="45">
        <f>IF(AND(OR(ISBLANK(KT$9),KT$9=0)=FALSE,KT$9=$DM26),1,0)*'4. Formulations'!$Q25</f>
        <v>0</v>
      </c>
      <c r="KU26" s="45">
        <f>IF(AND(OR(ISBLANK(KU$9),KU$9=0)=FALSE,KU$9=$DM26),1,0)*'4. Formulations'!$Q25</f>
        <v>0</v>
      </c>
      <c r="KV26" s="45">
        <f>IF(AND(OR(ISBLANK(KV$9),KV$9=0)=FALSE,KV$9=$DM26),1,0)*'4. Formulations'!$Q25</f>
        <v>0</v>
      </c>
      <c r="KW26" s="45">
        <f>IF(AND(OR(ISBLANK(KW$9),KW$9=0)=FALSE,KW$9=$DM26),1,0)*'4. Formulations'!$Q25</f>
        <v>0</v>
      </c>
    </row>
    <row r="27" spans="2:309" ht="15" hidden="1" outlineLevel="1" x14ac:dyDescent="0.25">
      <c r="B27" s="2"/>
      <c r="C27" s="155" t="str">
        <f>IF('2. Protocols'!C26&amp;"+"&amp;'2. Protocols'!E26&amp;"+"&amp;'2. Protocols'!G26="++","",'2. Protocols'!C26&amp;"+"&amp;'2. Protocols'!E26&amp;"+"&amp;'2. Protocols'!G26)</f>
        <v/>
      </c>
      <c r="D27" s="22"/>
      <c r="E27" s="23"/>
      <c r="G27" s="135" t="e">
        <f>'2. Protocols'!J26*'1. General Inputs'!$J$13</f>
        <v>#VALUE!</v>
      </c>
      <c r="H27" s="135" t="e">
        <f>MAX(G27*(1+'1. General Inputs'!$AW$23+HLOOKUP(H$7,'1. General Inputs'!$AW$17:$AY$19,ROWS('1. General Inputs'!$AU$17:$AU$19),0))+(CHOOSE(H$7,'1. General Inputs'!$J$15,'1. General Inputs'!$L$15,'1. General Inputs'!$N$15)/12)*CHOOSE(H$7,'2. Protocols'!$K26,'2. Protocols'!$L26,'2. Protocols'!$M26)+'3. ARV Substitutions'!L52,0)</f>
        <v>#VALUE!</v>
      </c>
      <c r="I27" s="135" t="e">
        <f>MAX(H27*(1+'1. General Inputs'!$AW$23+HLOOKUP(I$7,'1. General Inputs'!$AW$17:$AY$19,ROWS('1. General Inputs'!$AU$17:$AU$19),0))+(CHOOSE(I$7,'1. General Inputs'!$J$15,'1. General Inputs'!$L$15,'1. General Inputs'!$N$15)/12)*CHOOSE(I$7,'2. Protocols'!$K26,'2. Protocols'!$L26,'2. Protocols'!$M26)+'3. ARV Substitutions'!M52,0)</f>
        <v>#VALUE!</v>
      </c>
      <c r="J27" s="135" t="e">
        <f>MAX(I27*(1+'1. General Inputs'!$AW$23+HLOOKUP(J$7,'1. General Inputs'!$AW$17:$AY$19,ROWS('1. General Inputs'!$AU$17:$AU$19),0))+(CHOOSE(J$7,'1. General Inputs'!$J$15,'1. General Inputs'!$L$15,'1. General Inputs'!$N$15)/12)*CHOOSE(J$7,'2. Protocols'!$K26,'2. Protocols'!$L26,'2. Protocols'!$M26)+'3. ARV Substitutions'!N52,0)</f>
        <v>#VALUE!</v>
      </c>
      <c r="K27" s="135" t="e">
        <f>MAX(J27*(1+'1. General Inputs'!$AW$23+HLOOKUP(K$7,'1. General Inputs'!$AW$17:$AY$19,ROWS('1. General Inputs'!$AU$17:$AU$19),0))+(CHOOSE(K$7,'1. General Inputs'!$J$15,'1. General Inputs'!$L$15,'1. General Inputs'!$N$15)/12)*CHOOSE(K$7,'2. Protocols'!$K26,'2. Protocols'!$L26,'2. Protocols'!$M26)+'3. ARV Substitutions'!O52,0)</f>
        <v>#VALUE!</v>
      </c>
      <c r="L27" s="135" t="e">
        <f>MAX(K27*(1+'1. General Inputs'!$AW$23+HLOOKUP(L$7,'1. General Inputs'!$AW$17:$AY$19,ROWS('1. General Inputs'!$AU$17:$AU$19),0))+(CHOOSE(L$7,'1. General Inputs'!$J$15,'1. General Inputs'!$L$15,'1. General Inputs'!$N$15)/12)*CHOOSE(L$7,'2. Protocols'!$K26,'2. Protocols'!$L26,'2. Protocols'!$M26)+'3. ARV Substitutions'!P52,0)</f>
        <v>#VALUE!</v>
      </c>
      <c r="M27" s="135" t="e">
        <f>MAX(L27*(1+'1. General Inputs'!$AW$23+HLOOKUP(M$7,'1. General Inputs'!$AW$17:$AY$19,ROWS('1. General Inputs'!$AU$17:$AU$19),0))+(CHOOSE(M$7,'1. General Inputs'!$J$15,'1. General Inputs'!$L$15,'1. General Inputs'!$N$15)/12)*CHOOSE(M$7,'2. Protocols'!$K26,'2. Protocols'!$L26,'2. Protocols'!$M26)+'3. ARV Substitutions'!Q52,0)</f>
        <v>#VALUE!</v>
      </c>
      <c r="N27" s="135" t="e">
        <f>MAX(M27*(1+'1. General Inputs'!$AW$23+HLOOKUP(N$7,'1. General Inputs'!$AW$17:$AY$19,ROWS('1. General Inputs'!$AU$17:$AU$19),0))+(CHOOSE(N$7,'1. General Inputs'!$J$15,'1. General Inputs'!$L$15,'1. General Inputs'!$N$15)/12)*CHOOSE(N$7,'2. Protocols'!$K26,'2. Protocols'!$L26,'2. Protocols'!$M26)+'3. ARV Substitutions'!R52,0)</f>
        <v>#VALUE!</v>
      </c>
      <c r="O27" s="135" t="e">
        <f>MAX(N27*(1+'1. General Inputs'!$AW$23+HLOOKUP(O$7,'1. General Inputs'!$AW$17:$AY$19,ROWS('1. General Inputs'!$AU$17:$AU$19),0))+(CHOOSE(O$7,'1. General Inputs'!$J$15,'1. General Inputs'!$L$15,'1. General Inputs'!$N$15)/12)*CHOOSE(O$7,'2. Protocols'!$K26,'2. Protocols'!$L26,'2. Protocols'!$M26)+'3. ARV Substitutions'!S52,0)</f>
        <v>#VALUE!</v>
      </c>
      <c r="P27" s="135" t="e">
        <f>MAX(O27*(1+'1. General Inputs'!$AW$23+HLOOKUP(P$7,'1. General Inputs'!$AW$17:$AY$19,ROWS('1. General Inputs'!$AU$17:$AU$19),0))+(CHOOSE(P$7,'1. General Inputs'!$J$15,'1. General Inputs'!$L$15,'1. General Inputs'!$N$15)/12)*CHOOSE(P$7,'2. Protocols'!$K26,'2. Protocols'!$L26,'2. Protocols'!$M26)+'3. ARV Substitutions'!T52,0)</f>
        <v>#VALUE!</v>
      </c>
      <c r="Q27" s="135" t="e">
        <f>MAX(P27*(1+'1. General Inputs'!$AW$23+HLOOKUP(Q$7,'1. General Inputs'!$AW$17:$AY$19,ROWS('1. General Inputs'!$AU$17:$AU$19),0))+(CHOOSE(Q$7,'1. General Inputs'!$J$15,'1. General Inputs'!$L$15,'1. General Inputs'!$N$15)/12)*CHOOSE(Q$7,'2. Protocols'!$K26,'2. Protocols'!$L26,'2. Protocols'!$M26)+'3. ARV Substitutions'!U52,0)</f>
        <v>#VALUE!</v>
      </c>
      <c r="R27" s="135" t="e">
        <f>MAX(Q27*(1+'1. General Inputs'!$AW$23+HLOOKUP(R$7,'1. General Inputs'!$AW$17:$AY$19,ROWS('1. General Inputs'!$AU$17:$AU$19),0))+(CHOOSE(R$7,'1. General Inputs'!$J$15,'1. General Inputs'!$L$15,'1. General Inputs'!$N$15)/12)*CHOOSE(R$7,'2. Protocols'!$K26,'2. Protocols'!$L26,'2. Protocols'!$M26)+'3. ARV Substitutions'!V52,0)</f>
        <v>#VALUE!</v>
      </c>
      <c r="S27" s="135" t="e">
        <f>MAX(R27*(1+'1. General Inputs'!$AW$23+HLOOKUP(S$7,'1. General Inputs'!$AW$17:$AY$19,ROWS('1. General Inputs'!$AU$17:$AU$19),0))+(CHOOSE(S$7,'1. General Inputs'!$J$15,'1. General Inputs'!$L$15,'1. General Inputs'!$N$15)/12)*CHOOSE(S$7,'2. Protocols'!$K26,'2. Protocols'!$L26,'2. Protocols'!$M26)+'3. ARV Substitutions'!W52,0)</f>
        <v>#VALUE!</v>
      </c>
      <c r="T27" s="135" t="e">
        <f>MAX(S27*(1+'1. General Inputs'!$AW$23+HLOOKUP(T$7,'1. General Inputs'!$AW$17:$AY$19,ROWS('1. General Inputs'!$AU$17:$AU$19),0))+(CHOOSE(T$7,'1. General Inputs'!$J$15,'1. General Inputs'!$L$15,'1. General Inputs'!$N$15)/12)*CHOOSE(T$7,'2. Protocols'!$K26,'2. Protocols'!$L26,'2. Protocols'!$M26)+'3. ARV Substitutions'!X52,0)</f>
        <v>#VALUE!</v>
      </c>
      <c r="U27" s="135" t="e">
        <f>MAX(T27*(1+'1. General Inputs'!$AW$23+HLOOKUP(U$7,'1. General Inputs'!$AW$17:$AY$19,ROWS('1. General Inputs'!$AU$17:$AU$19),0))+(CHOOSE(U$7,'1. General Inputs'!$J$15,'1. General Inputs'!$L$15,'1. General Inputs'!$N$15)/12)*CHOOSE(U$7,'2. Protocols'!$K26,'2. Protocols'!$L26,'2. Protocols'!$M26)+'3. ARV Substitutions'!Y52,0)</f>
        <v>#VALUE!</v>
      </c>
      <c r="V27" s="135" t="e">
        <f>MAX(U27*(1+'1. General Inputs'!$AW$23+HLOOKUP(V$7,'1. General Inputs'!$AW$17:$AY$19,ROWS('1. General Inputs'!$AU$17:$AU$19),0))+(CHOOSE(V$7,'1. General Inputs'!$J$15,'1. General Inputs'!$L$15,'1. General Inputs'!$N$15)/12)*CHOOSE(V$7,'2. Protocols'!$K26,'2. Protocols'!$L26,'2. Protocols'!$M26)+'3. ARV Substitutions'!Z52,0)</f>
        <v>#VALUE!</v>
      </c>
      <c r="W27" s="135" t="e">
        <f>MAX(V27*(1+'1. General Inputs'!$AW$23+HLOOKUP(W$7,'1. General Inputs'!$AW$17:$AY$19,ROWS('1. General Inputs'!$AU$17:$AU$19),0))+(CHOOSE(W$7,'1. General Inputs'!$J$15,'1. General Inputs'!$L$15,'1. General Inputs'!$N$15)/12)*CHOOSE(W$7,'2. Protocols'!$K26,'2. Protocols'!$L26,'2. Protocols'!$M26)+'3. ARV Substitutions'!AA52,0)</f>
        <v>#VALUE!</v>
      </c>
      <c r="X27" s="135" t="e">
        <f>MAX(W27*(1+'1. General Inputs'!$AW$23+HLOOKUP(X$7,'1. General Inputs'!$AW$17:$AY$19,ROWS('1. General Inputs'!$AU$17:$AU$19),0))+(CHOOSE(X$7,'1. General Inputs'!$J$15,'1. General Inputs'!$L$15,'1. General Inputs'!$N$15)/12)*CHOOSE(X$7,'2. Protocols'!$K26,'2. Protocols'!$L26,'2. Protocols'!$M26)+'3. ARV Substitutions'!AB52,0)</f>
        <v>#VALUE!</v>
      </c>
      <c r="Y27" s="135" t="e">
        <f>MAX(X27*(1+'1. General Inputs'!$AW$23+HLOOKUP(Y$7,'1. General Inputs'!$AW$17:$AY$19,ROWS('1. General Inputs'!$AU$17:$AU$19),0))+(CHOOSE(Y$7,'1. General Inputs'!$J$15,'1. General Inputs'!$L$15,'1. General Inputs'!$N$15)/12)*CHOOSE(Y$7,'2. Protocols'!$K26,'2. Protocols'!$L26,'2. Protocols'!$M26)+'3. ARV Substitutions'!AC52,0)</f>
        <v>#VALUE!</v>
      </c>
      <c r="Z27" s="135" t="e">
        <f>MAX(Y27*(1+'1. General Inputs'!$AW$23+HLOOKUP(Z$7,'1. General Inputs'!$AW$17:$AY$19,ROWS('1. General Inputs'!$AU$17:$AU$19),0))+(CHOOSE(Z$7,'1. General Inputs'!$J$15,'1. General Inputs'!$L$15,'1. General Inputs'!$N$15)/12)*CHOOSE(Z$7,'2. Protocols'!$K26,'2. Protocols'!$L26,'2. Protocols'!$M26)+'3. ARV Substitutions'!AD52,0)</f>
        <v>#VALUE!</v>
      </c>
      <c r="AA27" s="135" t="e">
        <f>MAX(Z27*(1+'1. General Inputs'!$AW$23+HLOOKUP(AA$7,'1. General Inputs'!$AW$17:$AY$19,ROWS('1. General Inputs'!$AU$17:$AU$19),0))+(CHOOSE(AA$7,'1. General Inputs'!$J$15,'1. General Inputs'!$L$15,'1. General Inputs'!$N$15)/12)*CHOOSE(AA$7,'2. Protocols'!$K26,'2. Protocols'!$L26,'2. Protocols'!$M26)+'3. ARV Substitutions'!AE52,0)</f>
        <v>#VALUE!</v>
      </c>
      <c r="AB27" s="135" t="e">
        <f>MAX(AA27*(1+'1. General Inputs'!$AW$23+HLOOKUP(AB$7,'1. General Inputs'!$AW$17:$AY$19,ROWS('1. General Inputs'!$AU$17:$AU$19),0))+(CHOOSE(AB$7,'1. General Inputs'!$J$15,'1. General Inputs'!$L$15,'1. General Inputs'!$N$15)/12)*CHOOSE(AB$7,'2. Protocols'!$K26,'2. Protocols'!$L26,'2. Protocols'!$M26)+'3. ARV Substitutions'!AF52,0)</f>
        <v>#VALUE!</v>
      </c>
      <c r="AC27" s="135" t="e">
        <f>MAX(AB27*(1+'1. General Inputs'!$AW$23+HLOOKUP(AC$7,'1. General Inputs'!$AW$17:$AY$19,ROWS('1. General Inputs'!$AU$17:$AU$19),0))+(CHOOSE(AC$7,'1. General Inputs'!$J$15,'1. General Inputs'!$L$15,'1. General Inputs'!$N$15)/12)*CHOOSE(AC$7,'2. Protocols'!$K26,'2. Protocols'!$L26,'2. Protocols'!$M26)+'3. ARV Substitutions'!AG52,0)</f>
        <v>#VALUE!</v>
      </c>
      <c r="AD27" s="135" t="e">
        <f>MAX(AC27*(1+'1. General Inputs'!$AW$23+HLOOKUP(AD$7,'1. General Inputs'!$AW$17:$AY$19,ROWS('1. General Inputs'!$AU$17:$AU$19),0))+(CHOOSE(AD$7,'1. General Inputs'!$J$15,'1. General Inputs'!$L$15,'1. General Inputs'!$N$15)/12)*CHOOSE(AD$7,'2. Protocols'!$K26,'2. Protocols'!$L26,'2. Protocols'!$M26)+'3. ARV Substitutions'!AH52,0)</f>
        <v>#VALUE!</v>
      </c>
      <c r="AE27" s="135" t="e">
        <f>MAX(AD27*(1+'1. General Inputs'!$AW$23+HLOOKUP(AE$7,'1. General Inputs'!$AW$17:$AY$19,ROWS('1. General Inputs'!$AU$17:$AU$19),0))+(CHOOSE(AE$7,'1. General Inputs'!$J$15,'1. General Inputs'!$L$15,'1. General Inputs'!$N$15)/12)*CHOOSE(AE$7,'2. Protocols'!$K26,'2. Protocols'!$L26,'2. Protocols'!$M26)+'3. ARV Substitutions'!AI52,0)</f>
        <v>#VALUE!</v>
      </c>
      <c r="AF27" s="135" t="e">
        <f>MAX(AE27*(1+'1. General Inputs'!$AW$23+HLOOKUP(AF$7,'1. General Inputs'!$AW$17:$AY$19,ROWS('1. General Inputs'!$AU$17:$AU$19),0))+(CHOOSE(AF$7,'1. General Inputs'!$J$15,'1. General Inputs'!$L$15,'1. General Inputs'!$N$15)/12)*CHOOSE(AF$7,'2. Protocols'!$K26,'2. Protocols'!$L26,'2. Protocols'!$M26)+'3. ARV Substitutions'!AJ52,0)</f>
        <v>#VALUE!</v>
      </c>
      <c r="AG27" s="135" t="e">
        <f>MAX(AF27*(1+'1. General Inputs'!$AW$23+HLOOKUP(AG$7,'1. General Inputs'!$AW$17:$AY$19,ROWS('1. General Inputs'!$AU$17:$AU$19),0))+(CHOOSE(AG$7,'1. General Inputs'!$J$15,'1. General Inputs'!$L$15,'1. General Inputs'!$N$15)/12)*CHOOSE(AG$7,'2. Protocols'!$K26,'2. Protocols'!$L26,'2. Protocols'!$M26)+'3. ARV Substitutions'!AK52,0)</f>
        <v>#VALUE!</v>
      </c>
      <c r="AH27" s="135" t="e">
        <f>MAX(AG27*(1+'1. General Inputs'!$AW$23+HLOOKUP(AH$7,'1. General Inputs'!$AW$17:$AY$19,ROWS('1. General Inputs'!$AU$17:$AU$19),0))+(CHOOSE(AH$7,'1. General Inputs'!$J$15,'1. General Inputs'!$L$15,'1. General Inputs'!$N$15)/12)*CHOOSE(AH$7,'2. Protocols'!$K26,'2. Protocols'!$L26,'2. Protocols'!$M26)+'3. ARV Substitutions'!AL52,0)</f>
        <v>#VALUE!</v>
      </c>
      <c r="AI27" s="135" t="e">
        <f>MAX(AH27*(1+'1. General Inputs'!$AW$23+HLOOKUP(AI$7,'1. General Inputs'!$AW$17:$AY$19,ROWS('1. General Inputs'!$AU$17:$AU$19),0))+(CHOOSE(AI$7,'1. General Inputs'!$J$15,'1. General Inputs'!$L$15,'1. General Inputs'!$N$15)/12)*CHOOSE(AI$7,'2. Protocols'!$K26,'2. Protocols'!$L26,'2. Protocols'!$M26)+'3. ARV Substitutions'!AM52,0)</f>
        <v>#VALUE!</v>
      </c>
      <c r="AJ27" s="135" t="e">
        <f>MAX(AI27*(1+'1. General Inputs'!$AW$23+HLOOKUP(AJ$7,'1. General Inputs'!$AW$17:$AY$19,ROWS('1. General Inputs'!$AU$17:$AU$19),0))+(CHOOSE(AJ$7,'1. General Inputs'!$J$15,'1. General Inputs'!$L$15,'1. General Inputs'!$N$15)/12)*CHOOSE(AJ$7,'2. Protocols'!$K26,'2. Protocols'!$L26,'2. Protocols'!$M26)+'3. ARV Substitutions'!AN52,0)</f>
        <v>#VALUE!</v>
      </c>
      <c r="AK27" s="135" t="e">
        <f>MAX(AJ27*(1+'1. General Inputs'!$AW$23+HLOOKUP(AK$7,'1. General Inputs'!$AW$17:$AY$19,ROWS('1. General Inputs'!$AU$17:$AU$19),0))+(CHOOSE(AK$7,'1. General Inputs'!$J$15,'1. General Inputs'!$L$15,'1. General Inputs'!$N$15)/12)*CHOOSE(AK$7,'2. Protocols'!$K26,'2. Protocols'!$L26,'2. Protocols'!$M26)+'3. ARV Substitutions'!AO52,0)</f>
        <v>#VALUE!</v>
      </c>
      <c r="AL27" s="135" t="e">
        <f>MAX(AK27*(1+'1. General Inputs'!$AW$23+HLOOKUP(AL$7,'1. General Inputs'!$AW$17:$AY$19,ROWS('1. General Inputs'!$AU$17:$AU$19),0))+(CHOOSE(AL$7,'1. General Inputs'!$J$15,'1. General Inputs'!$L$15,'1. General Inputs'!$N$15)/12)*CHOOSE(AL$7,'2. Protocols'!$K26,'2. Protocols'!$L26,'2. Protocols'!$M26)+'3. ARV Substitutions'!AP52,0)</f>
        <v>#VALUE!</v>
      </c>
      <c r="AM27" s="135" t="e">
        <f>MAX(AL27*(1+'1. General Inputs'!$AW$23+HLOOKUP(AM$7,'1. General Inputs'!$AW$17:$AY$19,ROWS('1. General Inputs'!$AU$17:$AU$19),0))+(CHOOSE(AM$7,'1. General Inputs'!$J$15,'1. General Inputs'!$L$15,'1. General Inputs'!$N$15)/12)*CHOOSE(AM$7,'2. Protocols'!$K26,'2. Protocols'!$L26,'2. Protocols'!$M26)+'3. ARV Substitutions'!AQ52,0)</f>
        <v>#VALUE!</v>
      </c>
      <c r="AN27" s="135" t="e">
        <f>MAX(AM27*(1+'1. General Inputs'!$AW$23+HLOOKUP(AN$7,'1. General Inputs'!$AW$17:$AY$19,ROWS('1. General Inputs'!$AU$17:$AU$19),0))+(CHOOSE(AN$7,'1. General Inputs'!$J$15,'1. General Inputs'!$L$15,'1. General Inputs'!$N$15)/12)*CHOOSE(AN$7,'2. Protocols'!$K26,'2. Protocols'!$L26,'2. Protocols'!$M26)+'3. ARV Substitutions'!AR52,0)</f>
        <v>#VALUE!</v>
      </c>
      <c r="AO27" s="135" t="e">
        <f>MAX(AN27*(1+'1. General Inputs'!$AW$23+HLOOKUP(AO$7,'1. General Inputs'!$AW$17:$AY$19,ROWS('1. General Inputs'!$AU$17:$AU$19),0))+(CHOOSE(AO$7,'1. General Inputs'!$J$15,'1. General Inputs'!$L$15,'1. General Inputs'!$N$15)/12)*CHOOSE(AO$7,'2. Protocols'!$K26,'2. Protocols'!$L26,'2. Protocols'!$M26)+'3. ARV Substitutions'!AS52,0)</f>
        <v>#VALUE!</v>
      </c>
      <c r="AP27" s="135" t="e">
        <f>MAX(AO27*(1+'1. General Inputs'!$AW$23+HLOOKUP(AP$7,'1. General Inputs'!$AW$17:$AY$19,ROWS('1. General Inputs'!$AU$17:$AU$19),0))+(CHOOSE(AP$7,'1. General Inputs'!$J$15,'1. General Inputs'!$L$15,'1. General Inputs'!$N$15)/12)*CHOOSE(AP$7,'2. Protocols'!$K26,'2. Protocols'!$L26,'2. Protocols'!$M26)+'3. ARV Substitutions'!AT52,0)</f>
        <v>#VALUE!</v>
      </c>
      <c r="AQ27" s="135" t="e">
        <f>MAX(AP27*(1+'1. General Inputs'!$AW$23+HLOOKUP(AQ$7,'1. General Inputs'!$AW$17:$AY$19,ROWS('1. General Inputs'!$AU$17:$AU$19),0))+(CHOOSE(AQ$7,'1. General Inputs'!$J$15,'1. General Inputs'!$L$15,'1. General Inputs'!$N$15)/12)*CHOOSE(AQ$7,'2. Protocols'!$K26,'2. Protocols'!$L26,'2. Protocols'!$M26)+'3. ARV Substitutions'!AU52,0)</f>
        <v>#VALUE!</v>
      </c>
      <c r="CA27" s="105" t="e">
        <f t="shared" si="20"/>
        <v>#VALUE!</v>
      </c>
      <c r="CB27" s="105" t="e">
        <f t="shared" si="21"/>
        <v>#VALUE!</v>
      </c>
      <c r="CC27" s="105" t="e">
        <f t="shared" si="22"/>
        <v>#VALUE!</v>
      </c>
      <c r="CD27" s="105" t="e">
        <f t="shared" si="23"/>
        <v>#VALUE!</v>
      </c>
      <c r="CE27" s="105" t="e">
        <f t="shared" si="24"/>
        <v>#VALUE!</v>
      </c>
      <c r="CF27" s="105" t="e">
        <f t="shared" si="25"/>
        <v>#VALUE!</v>
      </c>
      <c r="CG27" s="105" t="e">
        <f t="shared" si="26"/>
        <v>#VALUE!</v>
      </c>
      <c r="CH27" s="105" t="e">
        <f t="shared" si="27"/>
        <v>#VALUE!</v>
      </c>
      <c r="CI27" s="105" t="e">
        <f t="shared" si="28"/>
        <v>#VALUE!</v>
      </c>
      <c r="CJ27" s="105" t="e">
        <f t="shared" si="29"/>
        <v>#VALUE!</v>
      </c>
      <c r="CK27" s="105" t="e">
        <f t="shared" si="30"/>
        <v>#VALUE!</v>
      </c>
      <c r="CL27" s="105" t="e">
        <f t="shared" si="31"/>
        <v>#VALUE!</v>
      </c>
      <c r="CM27" s="105" t="e">
        <f t="shared" si="32"/>
        <v>#VALUE!</v>
      </c>
      <c r="CN27" s="105" t="e">
        <f t="shared" si="33"/>
        <v>#VALUE!</v>
      </c>
      <c r="CO27" s="105" t="e">
        <f t="shared" si="34"/>
        <v>#VALUE!</v>
      </c>
      <c r="CP27" s="105" t="e">
        <f t="shared" si="35"/>
        <v>#VALUE!</v>
      </c>
      <c r="CQ27" s="105" t="e">
        <f t="shared" si="36"/>
        <v>#VALUE!</v>
      </c>
      <c r="CR27" s="105" t="e">
        <f t="shared" si="37"/>
        <v>#VALUE!</v>
      </c>
      <c r="CS27" s="105" t="e">
        <f t="shared" si="38"/>
        <v>#VALUE!</v>
      </c>
      <c r="CT27" s="105" t="e">
        <f t="shared" si="39"/>
        <v>#VALUE!</v>
      </c>
      <c r="CU27" s="105" t="e">
        <f t="shared" si="40"/>
        <v>#VALUE!</v>
      </c>
      <c r="CV27" s="105" t="e">
        <f t="shared" si="41"/>
        <v>#VALUE!</v>
      </c>
      <c r="CW27" s="105" t="e">
        <f t="shared" si="42"/>
        <v>#VALUE!</v>
      </c>
      <c r="CX27" s="105" t="e">
        <f t="shared" si="43"/>
        <v>#VALUE!</v>
      </c>
      <c r="CY27" s="105" t="e">
        <f t="shared" si="44"/>
        <v>#VALUE!</v>
      </c>
      <c r="CZ27" s="105" t="e">
        <f t="shared" si="45"/>
        <v>#VALUE!</v>
      </c>
      <c r="DA27" s="105" t="e">
        <f t="shared" si="46"/>
        <v>#VALUE!</v>
      </c>
      <c r="DB27" s="105" t="e">
        <f t="shared" si="47"/>
        <v>#VALUE!</v>
      </c>
      <c r="DC27" s="105" t="e">
        <f t="shared" si="48"/>
        <v>#VALUE!</v>
      </c>
      <c r="DD27" s="105" t="e">
        <f t="shared" si="49"/>
        <v>#VALUE!</v>
      </c>
      <c r="DE27" s="105" t="e">
        <f t="shared" si="50"/>
        <v>#VALUE!</v>
      </c>
      <c r="DF27" s="105" t="e">
        <f t="shared" si="51"/>
        <v>#VALUE!</v>
      </c>
      <c r="DG27" s="105" t="e">
        <f t="shared" si="52"/>
        <v>#VALUE!</v>
      </c>
      <c r="DH27" s="105" t="e">
        <f t="shared" si="53"/>
        <v>#VALUE!</v>
      </c>
      <c r="DI27" s="105" t="e">
        <f t="shared" si="54"/>
        <v>#VALUE!</v>
      </c>
      <c r="DJ27" s="105" t="e">
        <f t="shared" si="55"/>
        <v>#VALUE!</v>
      </c>
      <c r="DL27" s="39" t="str">
        <f>CONCATENATE('2. Protocols'!C26, '2. Protocols'!D26, '2. Protocols'!E26)</f>
        <v>+</v>
      </c>
      <c r="DM27" s="39" t="str">
        <f>CONCATENATE('2. Protocols'!C26, '2. Protocols'!D26, '2. Protocols'!E26, '2. Protocols'!F26, '2. Protocols'!G26,)</f>
        <v>++</v>
      </c>
      <c r="DO27" s="45">
        <f>IF(AND(OR(ISBLANK(DO$9),DO$9=0)=FALSE,OR(DO$9='2. Protocols'!$C26,DO$9='2. Protocols'!$E26,DO$9='2. Protocols'!$G26)),1,0)*'4. Formulations'!$I26</f>
        <v>0</v>
      </c>
      <c r="DP27" s="45">
        <f>IF(AND(OR(ISBLANK(DP$9),DP$9=0)=FALSE,OR(DP$9='2. Protocols'!$C26,DP$9='2. Protocols'!$E26,DP$9='2. Protocols'!$G26)),1,0)*'4. Formulations'!$I26</f>
        <v>0</v>
      </c>
      <c r="DQ27" s="45">
        <f>IF(AND(OR(ISBLANK(DQ$9),DQ$9=0)=FALSE,OR(DQ$9='2. Protocols'!$C26,DQ$9='2. Protocols'!$E26,DQ$9='2. Protocols'!$G26)),1,0)*'4. Formulations'!$I26</f>
        <v>0</v>
      </c>
      <c r="DR27" s="45">
        <f>IF(AND(OR(ISBLANK(DR$9),DR$9=0)=FALSE,OR(DR$9='2. Protocols'!$C26,DR$9='2. Protocols'!$E26,DR$9='2. Protocols'!$G26)),1,0)*'4. Formulations'!$I26</f>
        <v>0</v>
      </c>
      <c r="DS27" s="45">
        <f>IF(AND(OR(ISBLANK(DS$9),DS$9=0)=FALSE,OR(DS$9='2. Protocols'!$C26,DS$9='2. Protocols'!$E26,DS$9='2. Protocols'!$G26)),1,0)*'4. Formulations'!$I26</f>
        <v>0</v>
      </c>
      <c r="DT27" s="45">
        <f>IF(AND(OR(ISBLANK(DT$9),DT$9=0)=FALSE,OR(DT$9='2. Protocols'!$C26,DT$9='2. Protocols'!$E26,DT$9='2. Protocols'!$G26)),1,0)*'4. Formulations'!$I26</f>
        <v>0</v>
      </c>
      <c r="DU27" s="45">
        <f>IF(AND(OR(ISBLANK(DU$9),DU$9=0)=FALSE,OR(DU$9='2. Protocols'!$C26,DU$9='2. Protocols'!$E26,DU$9='2. Protocols'!$G26)),1,0)*'4. Formulations'!$I26</f>
        <v>0</v>
      </c>
      <c r="DV27" s="45">
        <f>IF(AND(OR(ISBLANK(DV$9),DV$9=0)=FALSE,OR(DV$9='2. Protocols'!$C26,DV$9='2. Protocols'!$E26,DV$9='2. Protocols'!$G26)),1,0)*'4. Formulations'!$I26</f>
        <v>0</v>
      </c>
      <c r="DW27" s="45">
        <f>IF(AND(OR(ISBLANK(DW$9),DW$9=0)=FALSE,OR(DW$9='2. Protocols'!$C26,DW$9='2. Protocols'!$E26,DW$9='2. Protocols'!$G26)),1,0)*'4. Formulations'!$I26</f>
        <v>0</v>
      </c>
      <c r="DX27" s="45">
        <f>IF(AND(OR(ISBLANK(DX$9),DX$9=0)=FALSE,OR(DX$9='2. Protocols'!$C26,DX$9='2. Protocols'!$E26,DX$9='2. Protocols'!$G26)),1,0)*'4. Formulations'!$I26</f>
        <v>0</v>
      </c>
      <c r="DY27" s="45">
        <f>IF(AND(OR(ISBLANK(DY$9),DY$9=0)=FALSE,OR(DY$9='2. Protocols'!$C26,DY$9='2. Protocols'!$E26,DY$9='2. Protocols'!$G26)),1,0)*'4. Formulations'!$I26</f>
        <v>0</v>
      </c>
      <c r="DZ27" s="45">
        <f>IF(AND(OR(ISBLANK(DZ$9),DZ$9=0)=FALSE,OR(DZ$9='2. Protocols'!$C26,DZ$9='2. Protocols'!$E26,DZ$9='2. Protocols'!$G26)),1,0)*'4. Formulations'!$I26</f>
        <v>0</v>
      </c>
      <c r="EA27" s="45">
        <f>IF(AND(OR(ISBLANK(EA$9),EA$9=0)=FALSE,OR(EA$9='2. Protocols'!$C26,EA$9='2. Protocols'!$E26,EA$9='2. Protocols'!$G26)),1,0)*'4. Formulations'!$I26</f>
        <v>0</v>
      </c>
      <c r="EB27" s="45">
        <f>IF(AND(OR(ISBLANK(EB$9),EB$9=0)=FALSE,OR(EB$9='2. Protocols'!$C26,EB$9='2. Protocols'!$E26,EB$9='2. Protocols'!$G26)),1,0)*'4. Formulations'!$I26</f>
        <v>0</v>
      </c>
      <c r="EC27" s="45">
        <f>IF(AND(OR(ISBLANK(EC$9),EC$9=0)=FALSE,OR(EC$9='2. Protocols'!$C26,EC$9='2. Protocols'!$E26,EC$9='2. Protocols'!$G26)),1,0)*'4. Formulations'!$I26</f>
        <v>0</v>
      </c>
      <c r="EE27" s="45">
        <f>IF(AND(OR(ISBLANK(EE$9),EE$9=0)=FALSE,EE$9=$DL27),1,0)*'4. Formulations'!$J26</f>
        <v>0</v>
      </c>
      <c r="EF27" s="45">
        <f>IF(AND(OR(ISBLANK(EF$9),EF$9=0)=FALSE,EF$9=$DL27),1,0)*'4. Formulations'!$J26</f>
        <v>0</v>
      </c>
      <c r="EG27" s="45">
        <f>IF(AND(OR(ISBLANK(EG$9),EG$9=0)=FALSE,EG$9=$DL27),1,0)*'4. Formulations'!$J26</f>
        <v>0</v>
      </c>
      <c r="EH27" s="45">
        <f>IF(AND(OR(ISBLANK(EH$9),EH$9=0)=FALSE,EH$9=$DL27),1,0)*'4. Formulations'!$J26</f>
        <v>0</v>
      </c>
      <c r="EI27" s="45">
        <f>IF(AND(OR(ISBLANK(EI$9),EI$9=0)=FALSE,EI$9=$DL27),1,0)*'4. Formulations'!$J26</f>
        <v>0</v>
      </c>
      <c r="EJ27" s="45">
        <f>IF(AND(OR(ISBLANK(EJ$9),EJ$9=0)=FALSE,EJ$9=$DL27),1,0)*'4. Formulations'!$J26</f>
        <v>0</v>
      </c>
      <c r="EK27" s="45">
        <f>IF(AND(OR(ISBLANK(EK$9),EK$9=0)=FALSE,EK$9=$DL27),1,0)*'4. Formulations'!$J26</f>
        <v>0</v>
      </c>
      <c r="EL27" s="45">
        <f>IF(AND(OR(ISBLANK(EL$9),EL$9=0)=FALSE,EL$9=$DL27),1,0)*'4. Formulations'!$J26</f>
        <v>0</v>
      </c>
      <c r="EM27" s="45">
        <f>IF(AND(OR(ISBLANK(EM$9),EM$9=0)=FALSE,EM$9=$DL27),1,0)*'4. Formulations'!$J26</f>
        <v>0</v>
      </c>
      <c r="EN27" s="45">
        <f>IF(AND(OR(ISBLANK(EN$9),EN$9=0)=FALSE,EN$9=$DL27),1,0)*'4. Formulations'!$J26</f>
        <v>0</v>
      </c>
      <c r="EO27" s="45">
        <f>IF(AND(OR(ISBLANK(EO$9),EO$9=0)=FALSE,EO$9=$DL27),1,0)*'4. Formulations'!$J26</f>
        <v>0</v>
      </c>
      <c r="EP27" s="45">
        <f>IF(AND(OR(ISBLANK(EP$9),EP$9=0)=FALSE,EP$9=$DL27),1,0)*'4. Formulations'!$J26</f>
        <v>0</v>
      </c>
      <c r="EQ27" s="45">
        <f>IF(AND(OR(ISBLANK(EQ$9),EQ$9=0)=FALSE,EQ$9=$DL27),1,0)*'4. Formulations'!$J26</f>
        <v>0</v>
      </c>
      <c r="ER27" s="45">
        <f>IF(AND(OR(ISBLANK(ER$9),ER$9=0)=FALSE,ER$9=$DL27),1,0)*'4. Formulations'!$J26</f>
        <v>0</v>
      </c>
      <c r="ES27" s="45">
        <f>IF(AND(OR(ISBLANK(ES$9),ES$9=0)=FALSE,ES$9=$DL27),1,0)*'4. Formulations'!$J26</f>
        <v>0</v>
      </c>
      <c r="EU27" s="45">
        <f>IF(AND(OR(ISBLANK(EU$9),EU$9=0)=FALSE,SUM($EE27:$ES27)&gt;0,EU$9='2. Protocols'!$G26),1,0)*'4. Formulations'!$J26</f>
        <v>0</v>
      </c>
      <c r="EV27" s="45">
        <f>IF(AND(OR(ISBLANK(EV$9),EV$9=0)=FALSE,SUM($EE27:$ES27)&gt;0,EV$9='2. Protocols'!$G26),1,0)*'4. Formulations'!$J26</f>
        <v>0</v>
      </c>
      <c r="EW27" s="45">
        <f>IF(AND(OR(ISBLANK(EW$9),EW$9=0)=FALSE,SUM($EE27:$ES27)&gt;0,EW$9='2. Protocols'!$G26),1,0)*'4. Formulations'!$J26</f>
        <v>0</v>
      </c>
      <c r="EX27" s="45">
        <f>IF(AND(OR(ISBLANK(EX$9),EX$9=0)=FALSE,SUM($EE27:$ES27)&gt;0,EX$9='2. Protocols'!$G26),1,0)*'4. Formulations'!$J26</f>
        <v>0</v>
      </c>
      <c r="EY27" s="45">
        <f>IF(AND(OR(ISBLANK(EY$9),EY$9=0)=FALSE,SUM($EE27:$ES27)&gt;0,EY$9='2. Protocols'!$G26),1,0)*'4. Formulations'!$J26</f>
        <v>0</v>
      </c>
      <c r="EZ27" s="45">
        <f>IF(AND(OR(ISBLANK(EZ$9),EZ$9=0)=FALSE,SUM($EE27:$ES27)&gt;0,EZ$9='2. Protocols'!$G26),1,0)*'4. Formulations'!$J26</f>
        <v>0</v>
      </c>
      <c r="FA27" s="45">
        <f>IF(AND(OR(ISBLANK(FA$9),FA$9=0)=FALSE,SUM($EE27:$ES27)&gt;0,FA$9='2. Protocols'!$G26),1,0)*'4. Formulations'!$J26</f>
        <v>0</v>
      </c>
      <c r="FB27" s="45">
        <f>IF(AND(OR(ISBLANK(FB$9),FB$9=0)=FALSE,SUM($EE27:$ES27)&gt;0,FB$9='2. Protocols'!$G26),1,0)*'4. Formulations'!$J26</f>
        <v>0</v>
      </c>
      <c r="FC27" s="45">
        <f>IF(AND(OR(ISBLANK(FC$9),FC$9=0)=FALSE,SUM($EE27:$ES27)&gt;0,FC$9='2. Protocols'!$G26),1,0)*'4. Formulations'!$J26</f>
        <v>0</v>
      </c>
      <c r="FD27" s="45">
        <f>IF(AND(OR(ISBLANK(FD$9),FD$9=0)=FALSE,SUM($EE27:$ES27)&gt;0,FD$9='2. Protocols'!$G26),1,0)*'4. Formulations'!$J26</f>
        <v>0</v>
      </c>
      <c r="FE27" s="45">
        <f>IF(AND(OR(ISBLANK(FE$9),FE$9=0)=FALSE,SUM($EE27:$ES27)&gt;0,FE$9='2. Protocols'!$G26),1,0)*'4. Formulations'!$J26</f>
        <v>0</v>
      </c>
      <c r="FF27" s="45">
        <f>IF(AND(OR(ISBLANK(FF$9),FF$9=0)=FALSE,SUM($EE27:$ES27)&gt;0,FF$9='2. Protocols'!$G26),1,0)*'4. Formulations'!$J26</f>
        <v>0</v>
      </c>
      <c r="FG27" s="45">
        <f>IF(AND(OR(ISBLANK(FG$9),FG$9=0)=FALSE,SUM($EE27:$ES27)&gt;0,FG$9='2. Protocols'!$G26),1,0)*'4. Formulations'!$J26</f>
        <v>0</v>
      </c>
      <c r="FH27" s="45">
        <f>IF(AND(OR(ISBLANK(FH$9),FH$9=0)=FALSE,SUM($EE27:$ES27)&gt;0,FH$9='2. Protocols'!$G26),1,0)*'4. Formulations'!$J26</f>
        <v>0</v>
      </c>
      <c r="FI27" s="45">
        <f>IF(AND(OR(ISBLANK(FI$9),FI$9=0)=FALSE,SUM($EE27:$ES27)&gt;0,FI$9='2. Protocols'!$G26),1,0)*'4. Formulations'!$J26</f>
        <v>0</v>
      </c>
      <c r="FK27" s="45">
        <f>IF(AND(OR(ISBLANK(EU$9),EU$9=0)=FALSE,FK$9=$DM27),1,0)*'4. Formulations'!$K26</f>
        <v>0</v>
      </c>
      <c r="FL27" s="45">
        <f>IF(AND(OR(ISBLANK(EV$9),EV$9=0)=FALSE,FL$9=$DM27),1,0)*'4. Formulations'!$K26</f>
        <v>0</v>
      </c>
      <c r="FM27" s="45">
        <f>IF(AND(OR(ISBLANK(EW$9),EW$9=0)=FALSE,FM$9=$DM27),1,0)*'4. Formulations'!$K26</f>
        <v>0</v>
      </c>
      <c r="FN27" s="45">
        <f>IF(AND(OR(ISBLANK(EX$9),EX$9=0)=FALSE,FN$9=$DM27),1,0)*'4. Formulations'!$K26</f>
        <v>0</v>
      </c>
      <c r="FO27" s="45">
        <f>IF(AND(OR(ISBLANK(EY$9),EY$9=0)=FALSE,FO$9=$DM27),1,0)*'4. Formulations'!$K26</f>
        <v>0</v>
      </c>
      <c r="FP27" s="45">
        <f>IF(AND(OR(ISBLANK(EZ$9),EZ$9=0)=FALSE,FP$9=$DM27),1,0)*'4. Formulations'!$K26</f>
        <v>0</v>
      </c>
      <c r="FQ27" s="45">
        <f>IF(AND(OR(ISBLANK(FA$9),FA$9=0)=FALSE,FQ$9=$DM27),1,0)*'4. Formulations'!$K26</f>
        <v>0</v>
      </c>
      <c r="FR27" s="45">
        <f>IF(AND(OR(ISBLANK(FB$9),FB$9=0)=FALSE,FR$9=$DM27),1,0)*'4. Formulations'!$K26</f>
        <v>0</v>
      </c>
      <c r="FS27" s="45">
        <f>IF(AND(OR(ISBLANK(FC$9),FC$9=0)=FALSE,FS$9=$DM27),1,0)*'4. Formulations'!$K26</f>
        <v>0</v>
      </c>
      <c r="FT27" s="45">
        <f>IF(AND(OR(ISBLANK(FD$9),FD$9=0)=FALSE,FT$9=$DM27),1,0)*'4. Formulations'!$K26</f>
        <v>0</v>
      </c>
      <c r="FU27" s="45">
        <f>IF(AND(OR(ISBLANK(FE$9),FE$9=0)=FALSE,FU$9=$DM27),1,0)*'4. Formulations'!$K26</f>
        <v>0</v>
      </c>
      <c r="FV27" s="45">
        <f>IF(AND(OR(ISBLANK(FF$9),FF$9=0)=FALSE,FV$9=$DM27),1,0)*'4. Formulations'!$K26</f>
        <v>0</v>
      </c>
      <c r="FW27" s="45">
        <f>IF(AND(OR(ISBLANK(FG$9),FG$9=0)=FALSE,FW$9=$DM27),1,0)*'4. Formulations'!$K26</f>
        <v>0</v>
      </c>
      <c r="FX27" s="45">
        <f>IF(AND(OR(ISBLANK(FH$9),FH$9=0)=FALSE,FX$9=$DM27),1,0)*'4. Formulations'!$K26</f>
        <v>0</v>
      </c>
      <c r="FY27" s="45">
        <f>IF(AND(OR(ISBLANK(FI$9),FI$9=0)=FALSE,FY$9=$DM27),1,0)*'4. Formulations'!$K26</f>
        <v>0</v>
      </c>
      <c r="GA27" s="45">
        <f>IF(AND(OR(ISBLANK(GA$9),GA$9=0)=FALSE,OR(GA$9='2. Protocols'!$C26,GA$9='2. Protocols'!$E26,GA$9='2. Protocols'!$G26)),1,0)*'4. Formulations'!$L26</f>
        <v>0</v>
      </c>
      <c r="GB27" s="45">
        <f>IF(AND(OR(ISBLANK(GB$9),GB$9=0)=FALSE,OR(GB$9='2. Protocols'!$C26,GB$9='2. Protocols'!$E26,GB$9='2. Protocols'!$G26)),1,0)*'4. Formulations'!$L26</f>
        <v>0</v>
      </c>
      <c r="GC27" s="45">
        <f>IF(AND(OR(ISBLANK(GC$9),GC$9=0)=FALSE,OR(GC$9='2. Protocols'!$C26,GC$9='2. Protocols'!$E26,GC$9='2. Protocols'!$G26)),1,0)*'4. Formulations'!$L26</f>
        <v>0</v>
      </c>
      <c r="GD27" s="45">
        <f>IF(AND(OR(ISBLANK(GD$9),GD$9=0)=FALSE,OR(GD$9='2. Protocols'!$C26,GD$9='2. Protocols'!$E26,GD$9='2. Protocols'!$G26)),1,0)*'4. Formulations'!$L26</f>
        <v>0</v>
      </c>
      <c r="GE27" s="45">
        <f>IF(AND(OR(ISBLANK(GE$9),GE$9=0)=FALSE,OR(GE$9='2. Protocols'!$C26,GE$9='2. Protocols'!$E26,GE$9='2. Protocols'!$G26)),1,0)*'4. Formulations'!$L26</f>
        <v>0</v>
      </c>
      <c r="GF27" s="45">
        <f>IF(AND(OR(ISBLANK(GF$9),GF$9=0)=FALSE,OR(GF$9='2. Protocols'!$C26,GF$9='2. Protocols'!$E26,GF$9='2. Protocols'!$G26)),1,0)*'4. Formulations'!$L26</f>
        <v>0</v>
      </c>
      <c r="GG27" s="45">
        <f>IF(AND(OR(ISBLANK(GG$9),GG$9=0)=FALSE,OR(GG$9='2. Protocols'!$C26,GG$9='2. Protocols'!$E26,GG$9='2. Protocols'!$G26)),1,0)*'4. Formulations'!$L26</f>
        <v>0</v>
      </c>
      <c r="GH27" s="45">
        <f>IF(AND(OR(ISBLANK(GH$9),GH$9=0)=FALSE,OR(GH$9='2. Protocols'!$C26,GH$9='2. Protocols'!$E26,GH$9='2. Protocols'!$G26)),1,0)*'4. Formulations'!$L26</f>
        <v>0</v>
      </c>
      <c r="GI27" s="45">
        <f>IF(AND(OR(ISBLANK(GI$9),GI$9=0)=FALSE,OR(GI$9='2. Protocols'!$C26,GI$9='2. Protocols'!$E26,GI$9='2. Protocols'!$G26)),1,0)*'4. Formulations'!$L26</f>
        <v>0</v>
      </c>
      <c r="GJ27" s="45">
        <f>IF(AND(OR(ISBLANK(GJ$9),GJ$9=0)=FALSE,OR(GJ$9='2. Protocols'!$C26,GJ$9='2. Protocols'!$E26,GJ$9='2. Protocols'!$G26)),1,0)*'4. Formulations'!$L26</f>
        <v>0</v>
      </c>
      <c r="GK27" s="45">
        <f>IF(AND(OR(ISBLANK(GK$9),GK$9=0)=FALSE,OR(GK$9='2. Protocols'!$C26,GK$9='2. Protocols'!$E26,GK$9='2. Protocols'!$G26)),1,0)*'4. Formulations'!$L26</f>
        <v>0</v>
      </c>
      <c r="GL27" s="45">
        <f>IF(AND(OR(ISBLANK(GL$9),GL$9=0)=FALSE,OR(GL$9='2. Protocols'!$C26,GL$9='2. Protocols'!$E26,GL$9='2. Protocols'!$G26)),1,0)*'4. Formulations'!$L26</f>
        <v>0</v>
      </c>
      <c r="GM27" s="45">
        <f>IF(AND(OR(ISBLANK(GM$9),GM$9=0)=FALSE,OR(GM$9='2. Protocols'!$C26,GM$9='2. Protocols'!$E26,GM$9='2. Protocols'!$G26)),1,0)*'4. Formulations'!$L26</f>
        <v>0</v>
      </c>
      <c r="GN27" s="45">
        <f>IF(AND(OR(ISBLANK(GN$9),GN$9=0)=FALSE,OR(GN$9='2. Protocols'!$C26,GN$9='2. Protocols'!$E26,GN$9='2. Protocols'!$G26)),1,0)*'4. Formulations'!$L26</f>
        <v>0</v>
      </c>
      <c r="GO27" s="45">
        <f>IF(AND(OR(ISBLANK(GO$9),GO$9=0)=FALSE,OR(GO$9='2. Protocols'!$C26,GO$9='2. Protocols'!$E26,GO$9='2. Protocols'!$G26)),1,0)*'4. Formulations'!$L26</f>
        <v>0</v>
      </c>
      <c r="GQ27" s="45">
        <f>IF(AND(OR(ISBLANK(GQ$9),GQ$9=0)=FALSE,GQ$9=$DL27),1,0)*'4. Formulations'!$M26</f>
        <v>0</v>
      </c>
      <c r="GR27" s="45">
        <f>IF(AND(OR(ISBLANK(GR$9),GR$9=0)=FALSE,GR$9=$DL27),1,0)*'4. Formulations'!$M26</f>
        <v>0</v>
      </c>
      <c r="GS27" s="45">
        <f>IF(AND(OR(ISBLANK(GS$9),GS$9=0)=FALSE,GS$9=$DL27),1,0)*'4. Formulations'!$M26</f>
        <v>0</v>
      </c>
      <c r="GT27" s="45">
        <f>IF(AND(OR(ISBLANK(GT$9),GT$9=0)=FALSE,GT$9=$DL27),1,0)*'4. Formulations'!$M26</f>
        <v>0</v>
      </c>
      <c r="GU27" s="45">
        <f>IF(AND(OR(ISBLANK(GU$9),GU$9=0)=FALSE,GU$9=$DL27),1,0)*'4. Formulations'!$M26</f>
        <v>0</v>
      </c>
      <c r="GV27" s="45">
        <f>IF(AND(OR(ISBLANK(GV$9),GV$9=0)=FALSE,GV$9=$DL27),1,0)*'4. Formulations'!$M26</f>
        <v>0</v>
      </c>
      <c r="GW27" s="45">
        <f>IF(AND(OR(ISBLANK(GW$9),GW$9=0)=FALSE,GW$9=$DL27),1,0)*'4. Formulations'!$M26</f>
        <v>0</v>
      </c>
      <c r="GX27" s="45">
        <f>IF(AND(OR(ISBLANK(GX$9),GX$9=0)=FALSE,GX$9=$DL27),1,0)*'4. Formulations'!$M26</f>
        <v>0</v>
      </c>
      <c r="GY27" s="45">
        <f>IF(AND(OR(ISBLANK(GY$9),GY$9=0)=FALSE,GY$9=$DL27),1,0)*'4. Formulations'!$M26</f>
        <v>0</v>
      </c>
      <c r="GZ27" s="45">
        <f>IF(AND(OR(ISBLANK(GZ$9),GZ$9=0)=FALSE,GZ$9=$DL27),1,0)*'4. Formulations'!$M26</f>
        <v>0</v>
      </c>
      <c r="HA27" s="45">
        <f>IF(AND(OR(ISBLANK(HA$9),HA$9=0)=FALSE,HA$9=$DL27),1,0)*'4. Formulations'!$M26</f>
        <v>0</v>
      </c>
      <c r="HB27" s="45">
        <f>IF(AND(OR(ISBLANK(HB$9),HB$9=0)=FALSE,HB$9=$DL27),1,0)*'4. Formulations'!$M26</f>
        <v>0</v>
      </c>
      <c r="HC27" s="45">
        <f>IF(AND(OR(ISBLANK(HC$9),HC$9=0)=FALSE,HC$9=$DL27),1,0)*'4. Formulations'!$M26</f>
        <v>0</v>
      </c>
      <c r="HD27" s="45">
        <f>IF(AND(OR(ISBLANK(HD$9),HD$9=0)=FALSE,HD$9=$DL27),1,0)*'4. Formulations'!$M26</f>
        <v>0</v>
      </c>
      <c r="HE27" s="45">
        <f>IF(AND(OR(ISBLANK(HE$9),HE$9=0)=FALSE,HE$9=$DL27),1,0)*'4. Formulations'!$M26</f>
        <v>0</v>
      </c>
      <c r="HG27" s="45">
        <f>IF(AND(OR(ISBLANK(HG$9),HG$9=0)=FALSE,SUM($GQ27:$HE27)&gt;0,HG$9='2. Protocols'!$G26),1,0)*'4. Formulations'!$M26</f>
        <v>0</v>
      </c>
      <c r="HH27" s="45">
        <f>IF(AND(OR(ISBLANK(HH$9),HH$9=0)=FALSE,SUM($GQ27:$HE27)&gt;0,HH$9='2. Protocols'!$G26),1,0)*'4. Formulations'!$M26</f>
        <v>0</v>
      </c>
      <c r="HI27" s="45">
        <f>IF(AND(OR(ISBLANK(HI$9),HI$9=0)=FALSE,SUM($GQ27:$HE27)&gt;0,HI$9='2. Protocols'!$G26),1,0)*'4. Formulations'!$M26</f>
        <v>0</v>
      </c>
      <c r="HJ27" s="45">
        <f>IF(AND(OR(ISBLANK(HJ$9),HJ$9=0)=FALSE,SUM($GQ27:$HE27)&gt;0,HJ$9='2. Protocols'!$G26),1,0)*'4. Formulations'!$M26</f>
        <v>0</v>
      </c>
      <c r="HK27" s="45">
        <f>IF(AND(OR(ISBLANK(HK$9),HK$9=0)=FALSE,SUM($GQ27:$HE27)&gt;0,HK$9='2. Protocols'!$G26),1,0)*'4. Formulations'!$M26</f>
        <v>0</v>
      </c>
      <c r="HL27" s="45">
        <f>IF(AND(OR(ISBLANK(HL$9),HL$9=0)=FALSE,SUM($GQ27:$HE27)&gt;0,HL$9='2. Protocols'!$G26),1,0)*'4. Formulations'!$M26</f>
        <v>0</v>
      </c>
      <c r="HM27" s="45">
        <f>IF(AND(OR(ISBLANK(HM$9),HM$9=0)=FALSE,SUM($GQ27:$HE27)&gt;0,HM$9='2. Protocols'!$G26),1,0)*'4. Formulations'!$M26</f>
        <v>0</v>
      </c>
      <c r="HN27" s="45">
        <f>IF(AND(OR(ISBLANK(HN$9),HN$9=0)=FALSE,SUM($GQ27:$HE27)&gt;0,HN$9='2. Protocols'!$G26),1,0)*'4. Formulations'!$M26</f>
        <v>0</v>
      </c>
      <c r="HO27" s="45">
        <f>IF(AND(OR(ISBLANK(HO$9),HO$9=0)=FALSE,SUM($GQ27:$HE27)&gt;0,HO$9='2. Protocols'!$G26),1,0)*'4. Formulations'!$M26</f>
        <v>0</v>
      </c>
      <c r="HP27" s="45">
        <f>IF(AND(OR(ISBLANK(HP$9),HP$9=0)=FALSE,SUM($GQ27:$HE27)&gt;0,HP$9='2. Protocols'!$G26),1,0)*'4. Formulations'!$M26</f>
        <v>0</v>
      </c>
      <c r="HQ27" s="45">
        <f>IF(AND(OR(ISBLANK(HQ$9),HQ$9=0)=FALSE,SUM($GQ27:$HE27)&gt;0,HQ$9='2. Protocols'!$G26),1,0)*'4. Formulations'!$M26</f>
        <v>0</v>
      </c>
      <c r="HR27" s="45">
        <f>IF(AND(OR(ISBLANK(HR$9),HR$9=0)=FALSE,SUM($GQ27:$HE27)&gt;0,HR$9='2. Protocols'!$G26),1,0)*'4. Formulations'!$M26</f>
        <v>0</v>
      </c>
      <c r="HS27" s="45">
        <f>IF(AND(OR(ISBLANK(HS$9),HS$9=0)=FALSE,SUM($GQ27:$HE27)&gt;0,HS$9='2. Protocols'!$G26),1,0)*'4. Formulations'!$M26</f>
        <v>0</v>
      </c>
      <c r="HT27" s="45">
        <f>IF(AND(OR(ISBLANK(HT$9),HT$9=0)=FALSE,SUM($GQ27:$HE27)&gt;0,HT$9='2. Protocols'!$G26),1,0)*'4. Formulations'!$M26</f>
        <v>0</v>
      </c>
      <c r="HU27" s="45">
        <f>IF(AND(OR(ISBLANK(HU$9),HU$9=0)=FALSE,SUM($GQ27:$HE27)&gt;0,HU$9='2. Protocols'!$G26),1,0)*'4. Formulations'!$M26</f>
        <v>0</v>
      </c>
      <c r="HW27" s="45">
        <f>IF(AND(OR(ISBLANK(HW$9),HW$9=0)=FALSE,HW$9=$DM27),1,0)*'4. Formulations'!$N26</f>
        <v>0</v>
      </c>
      <c r="HX27" s="45">
        <f>IF(AND(OR(ISBLANK(HX$9),HX$9=0)=FALSE,HX$9=$DM27),1,0)*'4. Formulations'!$N26</f>
        <v>0</v>
      </c>
      <c r="HY27" s="45">
        <f>IF(AND(OR(ISBLANK(HY$9),HY$9=0)=FALSE,HY$9=$DM27),1,0)*'4. Formulations'!$N26</f>
        <v>0</v>
      </c>
      <c r="HZ27" s="45">
        <f>IF(AND(OR(ISBLANK(HZ$9),HZ$9=0)=FALSE,HZ$9=$DM27),1,0)*'4. Formulations'!$N26</f>
        <v>0</v>
      </c>
      <c r="IA27" s="45">
        <f>IF(AND(OR(ISBLANK(IA$9),IA$9=0)=FALSE,IA$9=$DM27),1,0)*'4. Formulations'!$N26</f>
        <v>0</v>
      </c>
      <c r="IB27" s="45">
        <f>IF(AND(OR(ISBLANK(IB$9),IB$9=0)=FALSE,IB$9=$DM27),1,0)*'4. Formulations'!$N26</f>
        <v>0</v>
      </c>
      <c r="IC27" s="45">
        <f>IF(AND(OR(ISBLANK(IC$9),IC$9=0)=FALSE,IC$9=$DM27),1,0)*'4. Formulations'!$N26</f>
        <v>0</v>
      </c>
      <c r="ID27" s="45">
        <f>IF(AND(OR(ISBLANK(ID$9),ID$9=0)=FALSE,ID$9=$DM27),1,0)*'4. Formulations'!$N26</f>
        <v>0</v>
      </c>
      <c r="IE27" s="45">
        <f>IF(AND(OR(ISBLANK(IE$9),IE$9=0)=FALSE,IE$9=$DM27),1,0)*'4. Formulations'!$N26</f>
        <v>0</v>
      </c>
      <c r="IF27" s="45">
        <f>IF(AND(OR(ISBLANK(IF$9),IF$9=0)=FALSE,IF$9=$DM27),1,0)*'4. Formulations'!$N26</f>
        <v>0</v>
      </c>
      <c r="IG27" s="45">
        <f>IF(AND(OR(ISBLANK(IG$9),IG$9=0)=FALSE,IG$9=$DM27),1,0)*'4. Formulations'!$N26</f>
        <v>0</v>
      </c>
      <c r="IH27" s="45">
        <f>IF(AND(OR(ISBLANK(IH$9),IH$9=0)=FALSE,IH$9=$DM27),1,0)*'4. Formulations'!$N26</f>
        <v>0</v>
      </c>
      <c r="II27" s="45">
        <f>IF(AND(OR(ISBLANK(II$9),II$9=0)=FALSE,II$9=$DM27),1,0)*'4. Formulations'!$N26</f>
        <v>0</v>
      </c>
      <c r="IJ27" s="45">
        <f>IF(AND(OR(ISBLANK(IJ$9),IJ$9=0)=FALSE,IJ$9=$DM27),1,0)*'4. Formulations'!$N26</f>
        <v>0</v>
      </c>
      <c r="IK27" s="45">
        <f>IF(AND(OR(ISBLANK(IK$9),IK$9=0)=FALSE,IK$9=$DM27),1,0)*'4. Formulations'!$N26</f>
        <v>0</v>
      </c>
      <c r="IM27" s="45">
        <f>IF(AND(OR(ISBLANK(IM$9),IM$9=0)=FALSE,OR(IM$9='2. Protocols'!$C26,IM$9='2. Protocols'!$E26,IM$9='2. Protocols'!$G26)),1,0)*'4. Formulations'!$O26</f>
        <v>0</v>
      </c>
      <c r="IN27" s="45">
        <f>IF(AND(OR(ISBLANK(IN$9),IN$9=0)=FALSE,OR(IN$9='2. Protocols'!$C26,IN$9='2. Protocols'!$E26,IN$9='2. Protocols'!$G26)),1,0)*'4. Formulations'!$O26</f>
        <v>0</v>
      </c>
      <c r="IO27" s="45">
        <f>IF(AND(OR(ISBLANK(IO$9),IO$9=0)=FALSE,OR(IO$9='2. Protocols'!$C26,IO$9='2. Protocols'!$E26,IO$9='2. Protocols'!$G26)),1,0)*'4. Formulations'!$O26</f>
        <v>0</v>
      </c>
      <c r="IP27" s="45">
        <f>IF(AND(OR(ISBLANK(IP$9),IP$9=0)=FALSE,OR(IP$9='2. Protocols'!$C26,IP$9='2. Protocols'!$E26,IP$9='2. Protocols'!$G26)),1,0)*'4. Formulations'!$O26</f>
        <v>0</v>
      </c>
      <c r="IQ27" s="45">
        <f>IF(AND(OR(ISBLANK(IQ$9),IQ$9=0)=FALSE,OR(IQ$9='2. Protocols'!$C26,IQ$9='2. Protocols'!$E26,IQ$9='2. Protocols'!$G26)),1,0)*'4. Formulations'!$O26</f>
        <v>0</v>
      </c>
      <c r="IR27" s="45">
        <f>IF(AND(OR(ISBLANK(IR$9),IR$9=0)=FALSE,OR(IR$9='2. Protocols'!$C26,IR$9='2. Protocols'!$E26,IR$9='2. Protocols'!$G26)),1,0)*'4. Formulations'!$O26</f>
        <v>0</v>
      </c>
      <c r="IS27" s="45">
        <f>IF(AND(OR(ISBLANK(IS$9),IS$9=0)=FALSE,OR(IS$9='2. Protocols'!$C26,IS$9='2. Protocols'!$E26,IS$9='2. Protocols'!$G26)),1,0)*'4. Formulations'!$O26</f>
        <v>0</v>
      </c>
      <c r="IT27" s="45">
        <f>IF(AND(OR(ISBLANK(IT$9),IT$9=0)=FALSE,OR(IT$9='2. Protocols'!$C26,IT$9='2. Protocols'!$E26,IT$9='2. Protocols'!$G26)),1,0)*'4. Formulations'!$O26</f>
        <v>0</v>
      </c>
      <c r="IU27" s="45">
        <f>IF(AND(OR(ISBLANK(IU$9),IU$9=0)=FALSE,OR(IU$9='2. Protocols'!$C26,IU$9='2. Protocols'!$E26,IU$9='2. Protocols'!$G26)),1,0)*'4. Formulations'!$O26</f>
        <v>0</v>
      </c>
      <c r="IV27" s="45">
        <f>IF(AND(OR(ISBLANK(IV$9),IV$9=0)=FALSE,OR(IV$9='2. Protocols'!$C26,IV$9='2. Protocols'!$E26,IV$9='2. Protocols'!$G26)),1,0)*'4. Formulations'!$O26</f>
        <v>0</v>
      </c>
      <c r="IW27" s="45">
        <f>IF(AND(OR(ISBLANK(IW$9),IW$9=0)=FALSE,OR(IW$9='2. Protocols'!$C26,IW$9='2. Protocols'!$E26,IW$9='2. Protocols'!$G26)),1,0)*'4. Formulations'!$O26</f>
        <v>0</v>
      </c>
      <c r="IX27" s="45">
        <f>IF(AND(OR(ISBLANK(IX$9),IX$9=0)=FALSE,OR(IX$9='2. Protocols'!$C26,IX$9='2. Protocols'!$E26,IX$9='2. Protocols'!$G26)),1,0)*'4. Formulations'!$O26</f>
        <v>0</v>
      </c>
      <c r="IY27" s="45">
        <f>IF(AND(OR(ISBLANK(IY$9),IY$9=0)=FALSE,OR(IY$9='2. Protocols'!$C26,IY$9='2. Protocols'!$E26,IY$9='2. Protocols'!$G26)),1,0)*'4. Formulations'!$O26</f>
        <v>0</v>
      </c>
      <c r="IZ27" s="45">
        <f>IF(AND(OR(ISBLANK(IZ$9),IZ$9=0)=FALSE,OR(IZ$9='2. Protocols'!$C26,IZ$9='2. Protocols'!$E26,IZ$9='2. Protocols'!$G26)),1,0)*'4. Formulations'!$O26</f>
        <v>0</v>
      </c>
      <c r="JA27" s="45">
        <f>IF(AND(OR(ISBLANK(JA$9),JA$9=0)=FALSE,OR(JA$9='2. Protocols'!$C26,JA$9='2. Protocols'!$E26,JA$9='2. Protocols'!$G26)),1,0)*'4. Formulations'!$O26</f>
        <v>0</v>
      </c>
      <c r="JC27" s="45">
        <f>IF(AND(OR(ISBLANK(JC$9),JC$9=0)=FALSE,JC$9=$DL27),1,0)*'4. Formulations'!$P26</f>
        <v>0</v>
      </c>
      <c r="JD27" s="45">
        <f>IF(AND(OR(ISBLANK(JD$9),JD$9=0)=FALSE,JD$9=$DL27),1,0)*'4. Formulations'!$P26</f>
        <v>0</v>
      </c>
      <c r="JE27" s="45">
        <f>IF(AND(OR(ISBLANK(JE$9),JE$9=0)=FALSE,JE$9=$DL27),1,0)*'4. Formulations'!$P26</f>
        <v>0</v>
      </c>
      <c r="JF27" s="45">
        <f>IF(AND(OR(ISBLANK(JF$9),JF$9=0)=FALSE,JF$9=$DL27),1,0)*'4. Formulations'!$P26</f>
        <v>0</v>
      </c>
      <c r="JG27" s="45">
        <f>IF(AND(OR(ISBLANK(JG$9),JG$9=0)=FALSE,JG$9=$DL27),1,0)*'4. Formulations'!$P26</f>
        <v>0</v>
      </c>
      <c r="JH27" s="45">
        <f>IF(AND(OR(ISBLANK(JH$9),JH$9=0)=FALSE,JH$9=$DL27),1,0)*'4. Formulations'!$P26</f>
        <v>0</v>
      </c>
      <c r="JI27" s="45">
        <f>IF(AND(OR(ISBLANK(JI$9),JI$9=0)=FALSE,JI$9=$DL27),1,0)*'4. Formulations'!$P26</f>
        <v>0</v>
      </c>
      <c r="JJ27" s="45">
        <f>IF(AND(OR(ISBLANK(JJ$9),JJ$9=0)=FALSE,JJ$9=$DL27),1,0)*'4. Formulations'!$P26</f>
        <v>0</v>
      </c>
      <c r="JK27" s="45">
        <f>IF(AND(OR(ISBLANK(JK$9),JK$9=0)=FALSE,JK$9=$DL27),1,0)*'4. Formulations'!$P26</f>
        <v>0</v>
      </c>
      <c r="JL27" s="45">
        <f>IF(AND(OR(ISBLANK(JL$9),JL$9=0)=FALSE,JL$9=$DL27),1,0)*'4. Formulations'!$P26</f>
        <v>0</v>
      </c>
      <c r="JM27" s="45">
        <f>IF(AND(OR(ISBLANK(JM$9),JM$9=0)=FALSE,JM$9=$DL27),1,0)*'4. Formulations'!$P26</f>
        <v>0</v>
      </c>
      <c r="JN27" s="45">
        <f>IF(AND(OR(ISBLANK(JN$9),JN$9=0)=FALSE,JN$9=$DL27),1,0)*'4. Formulations'!$P26</f>
        <v>0</v>
      </c>
      <c r="JO27" s="45">
        <f>IF(AND(OR(ISBLANK(JO$9),JO$9=0)=FALSE,JO$9=$DL27),1,0)*'4. Formulations'!$P26</f>
        <v>0</v>
      </c>
      <c r="JP27" s="45">
        <f>IF(AND(OR(ISBLANK(JP$9),JP$9=0)=FALSE,JP$9=$DL27),1,0)*'4. Formulations'!$P26</f>
        <v>0</v>
      </c>
      <c r="JQ27" s="45">
        <f>IF(AND(OR(ISBLANK(JQ$9),JQ$9=0)=FALSE,JQ$9=$DL27),1,0)*'4. Formulations'!$P26</f>
        <v>0</v>
      </c>
      <c r="JS27" s="45">
        <f>IF(AND(OR(ISBLANK(JS$9),JS$9=0)=FALSE,SUM($JC27:$JQ27)&gt;0,JS$9='2. Protocols'!$G26),1,0)*'4. Formulations'!$P26</f>
        <v>0</v>
      </c>
      <c r="JT27" s="45">
        <f>IF(AND(OR(ISBLANK(JT$9),JT$9=0)=FALSE,SUM($JC27:$JQ27)&gt;0,JT$9='2. Protocols'!$G26),1,0)*'4. Formulations'!$P26</f>
        <v>0</v>
      </c>
      <c r="JU27" s="45">
        <f>IF(AND(OR(ISBLANK(JU$9),JU$9=0)=FALSE,SUM($JC27:$JQ27)&gt;0,JU$9='2. Protocols'!$G26),1,0)*'4. Formulations'!$P26</f>
        <v>0</v>
      </c>
      <c r="JV27" s="45">
        <f>IF(AND(OR(ISBLANK(JV$9),JV$9=0)=FALSE,SUM($JC27:$JQ27)&gt;0,JV$9='2. Protocols'!$G26),1,0)*'4. Formulations'!$P26</f>
        <v>0</v>
      </c>
      <c r="JW27" s="45">
        <f>IF(AND(OR(ISBLANK(JW$9),JW$9=0)=FALSE,SUM($JC27:$JQ27)&gt;0,JW$9='2. Protocols'!$G26),1,0)*'4. Formulations'!$P26</f>
        <v>0</v>
      </c>
      <c r="JX27" s="45">
        <f>IF(AND(OR(ISBLANK(JX$9),JX$9=0)=FALSE,SUM($JC27:$JQ27)&gt;0,JX$9='2. Protocols'!$G26),1,0)*'4. Formulations'!$P26</f>
        <v>0</v>
      </c>
      <c r="JY27" s="45">
        <f>IF(AND(OR(ISBLANK(JY$9),JY$9=0)=FALSE,SUM($JC27:$JQ27)&gt;0,JY$9='2. Protocols'!$G26),1,0)*'4. Formulations'!$P26</f>
        <v>0</v>
      </c>
      <c r="JZ27" s="45">
        <f>IF(AND(OR(ISBLANK(JZ$9),JZ$9=0)=FALSE,SUM($JC27:$JQ27)&gt;0,JZ$9='2. Protocols'!$G26),1,0)*'4. Formulations'!$P26</f>
        <v>0</v>
      </c>
      <c r="KA27" s="45">
        <f>IF(AND(OR(ISBLANK(KA$9),KA$9=0)=FALSE,SUM($JC27:$JQ27)&gt;0,KA$9='2. Protocols'!$G26),1,0)*'4. Formulations'!$P26</f>
        <v>0</v>
      </c>
      <c r="KB27" s="45">
        <f>IF(AND(OR(ISBLANK(KB$9),KB$9=0)=FALSE,SUM($JC27:$JQ27)&gt;0,KB$9='2. Protocols'!$G26),1,0)*'4. Formulations'!$P26</f>
        <v>0</v>
      </c>
      <c r="KC27" s="45">
        <f>IF(AND(OR(ISBLANK(KC$9),KC$9=0)=FALSE,SUM($JC27:$JQ27)&gt;0,KC$9='2. Protocols'!$G26),1,0)*'4. Formulations'!$P26</f>
        <v>0</v>
      </c>
      <c r="KD27" s="45">
        <f>IF(AND(OR(ISBLANK(KD$9),KD$9=0)=FALSE,SUM($JC27:$JQ27)&gt;0,KD$9='2. Protocols'!$G26),1,0)*'4. Formulations'!$P26</f>
        <v>0</v>
      </c>
      <c r="KE27" s="45">
        <f>IF(AND(OR(ISBLANK(KE$9),KE$9=0)=FALSE,SUM($JC27:$JQ27)&gt;0,KE$9='2. Protocols'!$G26),1,0)*'4. Formulations'!$P26</f>
        <v>0</v>
      </c>
      <c r="KF27" s="45">
        <f>IF(AND(OR(ISBLANK(KF$9),KF$9=0)=FALSE,SUM($JC27:$JQ27)&gt;0,KF$9='2. Protocols'!$G26),1,0)*'4. Formulations'!$P26</f>
        <v>0</v>
      </c>
      <c r="KG27" s="45">
        <f>IF(AND(OR(ISBLANK(KG$9),KG$9=0)=FALSE,SUM($JC27:$JQ27)&gt;0,KG$9='2. Protocols'!$G26),1,0)*'4. Formulations'!$P26</f>
        <v>0</v>
      </c>
      <c r="KI27" s="45">
        <f>IF(AND(OR(ISBLANK(KI$9),KI$9=0)=FALSE,KI$9=$DM27),1,0)*'4. Formulations'!$Q26</f>
        <v>0</v>
      </c>
      <c r="KJ27" s="45">
        <f>IF(AND(OR(ISBLANK(KJ$9),KJ$9=0)=FALSE,KJ$9=$DM27),1,0)*'4. Formulations'!$Q26</f>
        <v>0</v>
      </c>
      <c r="KK27" s="45">
        <f>IF(AND(OR(ISBLANK(KK$9),KK$9=0)=FALSE,KK$9=$DM27),1,0)*'4. Formulations'!$Q26</f>
        <v>0</v>
      </c>
      <c r="KL27" s="45">
        <f>IF(AND(OR(ISBLANK(KL$9),KL$9=0)=FALSE,KL$9=$DM27),1,0)*'4. Formulations'!$Q26</f>
        <v>0</v>
      </c>
      <c r="KM27" s="45">
        <f>IF(AND(OR(ISBLANK(KM$9),KM$9=0)=FALSE,KM$9=$DM27),1,0)*'4. Formulations'!$Q26</f>
        <v>0</v>
      </c>
      <c r="KN27" s="45">
        <f>IF(AND(OR(ISBLANK(KN$9),KN$9=0)=FALSE,KN$9=$DM27),1,0)*'4. Formulations'!$Q26</f>
        <v>0</v>
      </c>
      <c r="KO27" s="45">
        <f>IF(AND(OR(ISBLANK(KO$9),KO$9=0)=FALSE,KO$9=$DM27),1,0)*'4. Formulations'!$Q26</f>
        <v>0</v>
      </c>
      <c r="KP27" s="45">
        <f>IF(AND(OR(ISBLANK(KP$9),KP$9=0)=FALSE,KP$9=$DM27),1,0)*'4. Formulations'!$Q26</f>
        <v>0</v>
      </c>
      <c r="KQ27" s="45">
        <f>IF(AND(OR(ISBLANK(KQ$9),KQ$9=0)=FALSE,KQ$9=$DM27),1,0)*'4. Formulations'!$Q26</f>
        <v>0</v>
      </c>
      <c r="KR27" s="45">
        <f>IF(AND(OR(ISBLANK(KR$9),KR$9=0)=FALSE,KR$9=$DM27),1,0)*'4. Formulations'!$Q26</f>
        <v>0</v>
      </c>
      <c r="KS27" s="45">
        <f>IF(AND(OR(ISBLANK(KS$9),KS$9=0)=FALSE,KS$9=$DM27),1,0)*'4. Formulations'!$Q26</f>
        <v>0</v>
      </c>
      <c r="KT27" s="45">
        <f>IF(AND(OR(ISBLANK(KT$9),KT$9=0)=FALSE,KT$9=$DM27),1,0)*'4. Formulations'!$Q26</f>
        <v>0</v>
      </c>
      <c r="KU27" s="45">
        <f>IF(AND(OR(ISBLANK(KU$9),KU$9=0)=FALSE,KU$9=$DM27),1,0)*'4. Formulations'!$Q26</f>
        <v>0</v>
      </c>
      <c r="KV27" s="45">
        <f>IF(AND(OR(ISBLANK(KV$9),KV$9=0)=FALSE,KV$9=$DM27),1,0)*'4. Formulations'!$Q26</f>
        <v>0</v>
      </c>
      <c r="KW27" s="45">
        <f>IF(AND(OR(ISBLANK(KW$9),KW$9=0)=FALSE,KW$9=$DM27),1,0)*'4. Formulations'!$Q26</f>
        <v>0</v>
      </c>
    </row>
    <row r="28" spans="2:309" ht="15" hidden="1" outlineLevel="1" x14ac:dyDescent="0.25">
      <c r="B28" s="2"/>
      <c r="C28" s="155" t="str">
        <f>IF('2. Protocols'!C27&amp;"+"&amp;'2. Protocols'!E27&amp;"+"&amp;'2. Protocols'!G27="++","",'2. Protocols'!C27&amp;"+"&amp;'2. Protocols'!E27&amp;"+"&amp;'2. Protocols'!G27)</f>
        <v/>
      </c>
      <c r="D28" s="22"/>
      <c r="E28" s="23"/>
      <c r="G28" s="135" t="e">
        <f>'2. Protocols'!J27*'1. General Inputs'!$J$13</f>
        <v>#VALUE!</v>
      </c>
      <c r="H28" s="135" t="e">
        <f>MAX(G28*(1+'1. General Inputs'!$AW$23+HLOOKUP(H$7,'1. General Inputs'!$AW$17:$AY$19,ROWS('1. General Inputs'!$AU$17:$AU$19),0))+(CHOOSE(H$7,'1. General Inputs'!$J$15,'1. General Inputs'!$L$15,'1. General Inputs'!$N$15)/12)*CHOOSE(H$7,'2. Protocols'!$K27,'2. Protocols'!$L27,'2. Protocols'!$M27)+'3. ARV Substitutions'!L53,0)</f>
        <v>#VALUE!</v>
      </c>
      <c r="I28" s="135" t="e">
        <f>MAX(H28*(1+'1. General Inputs'!$AW$23+HLOOKUP(I$7,'1. General Inputs'!$AW$17:$AY$19,ROWS('1. General Inputs'!$AU$17:$AU$19),0))+(CHOOSE(I$7,'1. General Inputs'!$J$15,'1. General Inputs'!$L$15,'1. General Inputs'!$N$15)/12)*CHOOSE(I$7,'2. Protocols'!$K27,'2. Protocols'!$L27,'2. Protocols'!$M27)+'3. ARV Substitutions'!M53,0)</f>
        <v>#VALUE!</v>
      </c>
      <c r="J28" s="135" t="e">
        <f>MAX(I28*(1+'1. General Inputs'!$AW$23+HLOOKUP(J$7,'1. General Inputs'!$AW$17:$AY$19,ROWS('1. General Inputs'!$AU$17:$AU$19),0))+(CHOOSE(J$7,'1. General Inputs'!$J$15,'1. General Inputs'!$L$15,'1. General Inputs'!$N$15)/12)*CHOOSE(J$7,'2. Protocols'!$K27,'2. Protocols'!$L27,'2. Protocols'!$M27)+'3. ARV Substitutions'!N53,0)</f>
        <v>#VALUE!</v>
      </c>
      <c r="K28" s="135" t="e">
        <f>MAX(J28*(1+'1. General Inputs'!$AW$23+HLOOKUP(K$7,'1. General Inputs'!$AW$17:$AY$19,ROWS('1. General Inputs'!$AU$17:$AU$19),0))+(CHOOSE(K$7,'1. General Inputs'!$J$15,'1. General Inputs'!$L$15,'1. General Inputs'!$N$15)/12)*CHOOSE(K$7,'2. Protocols'!$K27,'2. Protocols'!$L27,'2. Protocols'!$M27)+'3. ARV Substitutions'!O53,0)</f>
        <v>#VALUE!</v>
      </c>
      <c r="L28" s="135" t="e">
        <f>MAX(K28*(1+'1. General Inputs'!$AW$23+HLOOKUP(L$7,'1. General Inputs'!$AW$17:$AY$19,ROWS('1. General Inputs'!$AU$17:$AU$19),0))+(CHOOSE(L$7,'1. General Inputs'!$J$15,'1. General Inputs'!$L$15,'1. General Inputs'!$N$15)/12)*CHOOSE(L$7,'2. Protocols'!$K27,'2. Protocols'!$L27,'2. Protocols'!$M27)+'3. ARV Substitutions'!P53,0)</f>
        <v>#VALUE!</v>
      </c>
      <c r="M28" s="135" t="e">
        <f>MAX(L28*(1+'1. General Inputs'!$AW$23+HLOOKUP(M$7,'1. General Inputs'!$AW$17:$AY$19,ROWS('1. General Inputs'!$AU$17:$AU$19),0))+(CHOOSE(M$7,'1. General Inputs'!$J$15,'1. General Inputs'!$L$15,'1. General Inputs'!$N$15)/12)*CHOOSE(M$7,'2. Protocols'!$K27,'2. Protocols'!$L27,'2. Protocols'!$M27)+'3. ARV Substitutions'!Q53,0)</f>
        <v>#VALUE!</v>
      </c>
      <c r="N28" s="135" t="e">
        <f>MAX(M28*(1+'1. General Inputs'!$AW$23+HLOOKUP(N$7,'1. General Inputs'!$AW$17:$AY$19,ROWS('1. General Inputs'!$AU$17:$AU$19),0))+(CHOOSE(N$7,'1. General Inputs'!$J$15,'1. General Inputs'!$L$15,'1. General Inputs'!$N$15)/12)*CHOOSE(N$7,'2. Protocols'!$K27,'2. Protocols'!$L27,'2. Protocols'!$M27)+'3. ARV Substitutions'!R53,0)</f>
        <v>#VALUE!</v>
      </c>
      <c r="O28" s="135" t="e">
        <f>MAX(N28*(1+'1. General Inputs'!$AW$23+HLOOKUP(O$7,'1. General Inputs'!$AW$17:$AY$19,ROWS('1. General Inputs'!$AU$17:$AU$19),0))+(CHOOSE(O$7,'1. General Inputs'!$J$15,'1. General Inputs'!$L$15,'1. General Inputs'!$N$15)/12)*CHOOSE(O$7,'2. Protocols'!$K27,'2. Protocols'!$L27,'2. Protocols'!$M27)+'3. ARV Substitutions'!S53,0)</f>
        <v>#VALUE!</v>
      </c>
      <c r="P28" s="135" t="e">
        <f>MAX(O28*(1+'1. General Inputs'!$AW$23+HLOOKUP(P$7,'1. General Inputs'!$AW$17:$AY$19,ROWS('1. General Inputs'!$AU$17:$AU$19),0))+(CHOOSE(P$7,'1. General Inputs'!$J$15,'1. General Inputs'!$L$15,'1. General Inputs'!$N$15)/12)*CHOOSE(P$7,'2. Protocols'!$K27,'2. Protocols'!$L27,'2. Protocols'!$M27)+'3. ARV Substitutions'!T53,0)</f>
        <v>#VALUE!</v>
      </c>
      <c r="Q28" s="135" t="e">
        <f>MAX(P28*(1+'1. General Inputs'!$AW$23+HLOOKUP(Q$7,'1. General Inputs'!$AW$17:$AY$19,ROWS('1. General Inputs'!$AU$17:$AU$19),0))+(CHOOSE(Q$7,'1. General Inputs'!$J$15,'1. General Inputs'!$L$15,'1. General Inputs'!$N$15)/12)*CHOOSE(Q$7,'2. Protocols'!$K27,'2. Protocols'!$L27,'2. Protocols'!$M27)+'3. ARV Substitutions'!U53,0)</f>
        <v>#VALUE!</v>
      </c>
      <c r="R28" s="135" t="e">
        <f>MAX(Q28*(1+'1. General Inputs'!$AW$23+HLOOKUP(R$7,'1. General Inputs'!$AW$17:$AY$19,ROWS('1. General Inputs'!$AU$17:$AU$19),0))+(CHOOSE(R$7,'1. General Inputs'!$J$15,'1. General Inputs'!$L$15,'1. General Inputs'!$N$15)/12)*CHOOSE(R$7,'2. Protocols'!$K27,'2. Protocols'!$L27,'2. Protocols'!$M27)+'3. ARV Substitutions'!V53,0)</f>
        <v>#VALUE!</v>
      </c>
      <c r="S28" s="135" t="e">
        <f>MAX(R28*(1+'1. General Inputs'!$AW$23+HLOOKUP(S$7,'1. General Inputs'!$AW$17:$AY$19,ROWS('1. General Inputs'!$AU$17:$AU$19),0))+(CHOOSE(S$7,'1. General Inputs'!$J$15,'1. General Inputs'!$L$15,'1. General Inputs'!$N$15)/12)*CHOOSE(S$7,'2. Protocols'!$K27,'2. Protocols'!$L27,'2. Protocols'!$M27)+'3. ARV Substitutions'!W53,0)</f>
        <v>#VALUE!</v>
      </c>
      <c r="T28" s="135" t="e">
        <f>MAX(S28*(1+'1. General Inputs'!$AW$23+HLOOKUP(T$7,'1. General Inputs'!$AW$17:$AY$19,ROWS('1. General Inputs'!$AU$17:$AU$19),0))+(CHOOSE(T$7,'1. General Inputs'!$J$15,'1. General Inputs'!$L$15,'1. General Inputs'!$N$15)/12)*CHOOSE(T$7,'2. Protocols'!$K27,'2. Protocols'!$L27,'2. Protocols'!$M27)+'3. ARV Substitutions'!X53,0)</f>
        <v>#VALUE!</v>
      </c>
      <c r="U28" s="135" t="e">
        <f>MAX(T28*(1+'1. General Inputs'!$AW$23+HLOOKUP(U$7,'1. General Inputs'!$AW$17:$AY$19,ROWS('1. General Inputs'!$AU$17:$AU$19),0))+(CHOOSE(U$7,'1. General Inputs'!$J$15,'1. General Inputs'!$L$15,'1. General Inputs'!$N$15)/12)*CHOOSE(U$7,'2. Protocols'!$K27,'2. Protocols'!$L27,'2. Protocols'!$M27)+'3. ARV Substitutions'!Y53,0)</f>
        <v>#VALUE!</v>
      </c>
      <c r="V28" s="135" t="e">
        <f>MAX(U28*(1+'1. General Inputs'!$AW$23+HLOOKUP(V$7,'1. General Inputs'!$AW$17:$AY$19,ROWS('1. General Inputs'!$AU$17:$AU$19),0))+(CHOOSE(V$7,'1. General Inputs'!$J$15,'1. General Inputs'!$L$15,'1. General Inputs'!$N$15)/12)*CHOOSE(V$7,'2. Protocols'!$K27,'2. Protocols'!$L27,'2. Protocols'!$M27)+'3. ARV Substitutions'!Z53,0)</f>
        <v>#VALUE!</v>
      </c>
      <c r="W28" s="135" t="e">
        <f>MAX(V28*(1+'1. General Inputs'!$AW$23+HLOOKUP(W$7,'1. General Inputs'!$AW$17:$AY$19,ROWS('1. General Inputs'!$AU$17:$AU$19),0))+(CHOOSE(W$7,'1. General Inputs'!$J$15,'1. General Inputs'!$L$15,'1. General Inputs'!$N$15)/12)*CHOOSE(W$7,'2. Protocols'!$K27,'2. Protocols'!$L27,'2. Protocols'!$M27)+'3. ARV Substitutions'!AA53,0)</f>
        <v>#VALUE!</v>
      </c>
      <c r="X28" s="135" t="e">
        <f>MAX(W28*(1+'1. General Inputs'!$AW$23+HLOOKUP(X$7,'1. General Inputs'!$AW$17:$AY$19,ROWS('1. General Inputs'!$AU$17:$AU$19),0))+(CHOOSE(X$7,'1. General Inputs'!$J$15,'1. General Inputs'!$L$15,'1. General Inputs'!$N$15)/12)*CHOOSE(X$7,'2. Protocols'!$K27,'2. Protocols'!$L27,'2. Protocols'!$M27)+'3. ARV Substitutions'!AB53,0)</f>
        <v>#VALUE!</v>
      </c>
      <c r="Y28" s="135" t="e">
        <f>MAX(X28*(1+'1. General Inputs'!$AW$23+HLOOKUP(Y$7,'1. General Inputs'!$AW$17:$AY$19,ROWS('1. General Inputs'!$AU$17:$AU$19),0))+(CHOOSE(Y$7,'1. General Inputs'!$J$15,'1. General Inputs'!$L$15,'1. General Inputs'!$N$15)/12)*CHOOSE(Y$7,'2. Protocols'!$K27,'2. Protocols'!$L27,'2. Protocols'!$M27)+'3. ARV Substitutions'!AC53,0)</f>
        <v>#VALUE!</v>
      </c>
      <c r="Z28" s="135" t="e">
        <f>MAX(Y28*(1+'1. General Inputs'!$AW$23+HLOOKUP(Z$7,'1. General Inputs'!$AW$17:$AY$19,ROWS('1. General Inputs'!$AU$17:$AU$19),0))+(CHOOSE(Z$7,'1. General Inputs'!$J$15,'1. General Inputs'!$L$15,'1. General Inputs'!$N$15)/12)*CHOOSE(Z$7,'2. Protocols'!$K27,'2. Protocols'!$L27,'2. Protocols'!$M27)+'3. ARV Substitutions'!AD53,0)</f>
        <v>#VALUE!</v>
      </c>
      <c r="AA28" s="135" t="e">
        <f>MAX(Z28*(1+'1. General Inputs'!$AW$23+HLOOKUP(AA$7,'1. General Inputs'!$AW$17:$AY$19,ROWS('1. General Inputs'!$AU$17:$AU$19),0))+(CHOOSE(AA$7,'1. General Inputs'!$J$15,'1. General Inputs'!$L$15,'1. General Inputs'!$N$15)/12)*CHOOSE(AA$7,'2. Protocols'!$K27,'2. Protocols'!$L27,'2. Protocols'!$M27)+'3. ARV Substitutions'!AE53,0)</f>
        <v>#VALUE!</v>
      </c>
      <c r="AB28" s="135" t="e">
        <f>MAX(AA28*(1+'1. General Inputs'!$AW$23+HLOOKUP(AB$7,'1. General Inputs'!$AW$17:$AY$19,ROWS('1. General Inputs'!$AU$17:$AU$19),0))+(CHOOSE(AB$7,'1. General Inputs'!$J$15,'1. General Inputs'!$L$15,'1. General Inputs'!$N$15)/12)*CHOOSE(AB$7,'2. Protocols'!$K27,'2. Protocols'!$L27,'2. Protocols'!$M27)+'3. ARV Substitutions'!AF53,0)</f>
        <v>#VALUE!</v>
      </c>
      <c r="AC28" s="135" t="e">
        <f>MAX(AB28*(1+'1. General Inputs'!$AW$23+HLOOKUP(AC$7,'1. General Inputs'!$AW$17:$AY$19,ROWS('1. General Inputs'!$AU$17:$AU$19),0))+(CHOOSE(AC$7,'1. General Inputs'!$J$15,'1. General Inputs'!$L$15,'1. General Inputs'!$N$15)/12)*CHOOSE(AC$7,'2. Protocols'!$K27,'2. Protocols'!$L27,'2. Protocols'!$M27)+'3. ARV Substitutions'!AG53,0)</f>
        <v>#VALUE!</v>
      </c>
      <c r="AD28" s="135" t="e">
        <f>MAX(AC28*(1+'1. General Inputs'!$AW$23+HLOOKUP(AD$7,'1. General Inputs'!$AW$17:$AY$19,ROWS('1. General Inputs'!$AU$17:$AU$19),0))+(CHOOSE(AD$7,'1. General Inputs'!$J$15,'1. General Inputs'!$L$15,'1. General Inputs'!$N$15)/12)*CHOOSE(AD$7,'2. Protocols'!$K27,'2. Protocols'!$L27,'2. Protocols'!$M27)+'3. ARV Substitutions'!AH53,0)</f>
        <v>#VALUE!</v>
      </c>
      <c r="AE28" s="135" t="e">
        <f>MAX(AD28*(1+'1. General Inputs'!$AW$23+HLOOKUP(AE$7,'1. General Inputs'!$AW$17:$AY$19,ROWS('1. General Inputs'!$AU$17:$AU$19),0))+(CHOOSE(AE$7,'1. General Inputs'!$J$15,'1. General Inputs'!$L$15,'1. General Inputs'!$N$15)/12)*CHOOSE(AE$7,'2. Protocols'!$K27,'2. Protocols'!$L27,'2. Protocols'!$M27)+'3. ARV Substitutions'!AI53,0)</f>
        <v>#VALUE!</v>
      </c>
      <c r="AF28" s="135" t="e">
        <f>MAX(AE28*(1+'1. General Inputs'!$AW$23+HLOOKUP(AF$7,'1. General Inputs'!$AW$17:$AY$19,ROWS('1. General Inputs'!$AU$17:$AU$19),0))+(CHOOSE(AF$7,'1. General Inputs'!$J$15,'1. General Inputs'!$L$15,'1. General Inputs'!$N$15)/12)*CHOOSE(AF$7,'2. Protocols'!$K27,'2. Protocols'!$L27,'2. Protocols'!$M27)+'3. ARV Substitutions'!AJ53,0)</f>
        <v>#VALUE!</v>
      </c>
      <c r="AG28" s="135" t="e">
        <f>MAX(AF28*(1+'1. General Inputs'!$AW$23+HLOOKUP(AG$7,'1. General Inputs'!$AW$17:$AY$19,ROWS('1. General Inputs'!$AU$17:$AU$19),0))+(CHOOSE(AG$7,'1. General Inputs'!$J$15,'1. General Inputs'!$L$15,'1. General Inputs'!$N$15)/12)*CHOOSE(AG$7,'2. Protocols'!$K27,'2. Protocols'!$L27,'2. Protocols'!$M27)+'3. ARV Substitutions'!AK53,0)</f>
        <v>#VALUE!</v>
      </c>
      <c r="AH28" s="135" t="e">
        <f>MAX(AG28*(1+'1. General Inputs'!$AW$23+HLOOKUP(AH$7,'1. General Inputs'!$AW$17:$AY$19,ROWS('1. General Inputs'!$AU$17:$AU$19),0))+(CHOOSE(AH$7,'1. General Inputs'!$J$15,'1. General Inputs'!$L$15,'1. General Inputs'!$N$15)/12)*CHOOSE(AH$7,'2. Protocols'!$K27,'2. Protocols'!$L27,'2. Protocols'!$M27)+'3. ARV Substitutions'!AL53,0)</f>
        <v>#VALUE!</v>
      </c>
      <c r="AI28" s="135" t="e">
        <f>MAX(AH28*(1+'1. General Inputs'!$AW$23+HLOOKUP(AI$7,'1. General Inputs'!$AW$17:$AY$19,ROWS('1. General Inputs'!$AU$17:$AU$19),0))+(CHOOSE(AI$7,'1. General Inputs'!$J$15,'1. General Inputs'!$L$15,'1. General Inputs'!$N$15)/12)*CHOOSE(AI$7,'2. Protocols'!$K27,'2. Protocols'!$L27,'2. Protocols'!$M27)+'3. ARV Substitutions'!AM53,0)</f>
        <v>#VALUE!</v>
      </c>
      <c r="AJ28" s="135" t="e">
        <f>MAX(AI28*(1+'1. General Inputs'!$AW$23+HLOOKUP(AJ$7,'1. General Inputs'!$AW$17:$AY$19,ROWS('1. General Inputs'!$AU$17:$AU$19),0))+(CHOOSE(AJ$7,'1. General Inputs'!$J$15,'1. General Inputs'!$L$15,'1. General Inputs'!$N$15)/12)*CHOOSE(AJ$7,'2. Protocols'!$K27,'2. Protocols'!$L27,'2. Protocols'!$M27)+'3. ARV Substitutions'!AN53,0)</f>
        <v>#VALUE!</v>
      </c>
      <c r="AK28" s="135" t="e">
        <f>MAX(AJ28*(1+'1. General Inputs'!$AW$23+HLOOKUP(AK$7,'1. General Inputs'!$AW$17:$AY$19,ROWS('1. General Inputs'!$AU$17:$AU$19),0))+(CHOOSE(AK$7,'1. General Inputs'!$J$15,'1. General Inputs'!$L$15,'1. General Inputs'!$N$15)/12)*CHOOSE(AK$7,'2. Protocols'!$K27,'2. Protocols'!$L27,'2. Protocols'!$M27)+'3. ARV Substitutions'!AO53,0)</f>
        <v>#VALUE!</v>
      </c>
      <c r="AL28" s="135" t="e">
        <f>MAX(AK28*(1+'1. General Inputs'!$AW$23+HLOOKUP(AL$7,'1. General Inputs'!$AW$17:$AY$19,ROWS('1. General Inputs'!$AU$17:$AU$19),0))+(CHOOSE(AL$7,'1. General Inputs'!$J$15,'1. General Inputs'!$L$15,'1. General Inputs'!$N$15)/12)*CHOOSE(AL$7,'2. Protocols'!$K27,'2. Protocols'!$L27,'2. Protocols'!$M27)+'3. ARV Substitutions'!AP53,0)</f>
        <v>#VALUE!</v>
      </c>
      <c r="AM28" s="135" t="e">
        <f>MAX(AL28*(1+'1. General Inputs'!$AW$23+HLOOKUP(AM$7,'1. General Inputs'!$AW$17:$AY$19,ROWS('1. General Inputs'!$AU$17:$AU$19),0))+(CHOOSE(AM$7,'1. General Inputs'!$J$15,'1. General Inputs'!$L$15,'1. General Inputs'!$N$15)/12)*CHOOSE(AM$7,'2. Protocols'!$K27,'2. Protocols'!$L27,'2. Protocols'!$M27)+'3. ARV Substitutions'!AQ53,0)</f>
        <v>#VALUE!</v>
      </c>
      <c r="AN28" s="135" t="e">
        <f>MAX(AM28*(1+'1. General Inputs'!$AW$23+HLOOKUP(AN$7,'1. General Inputs'!$AW$17:$AY$19,ROWS('1. General Inputs'!$AU$17:$AU$19),0))+(CHOOSE(AN$7,'1. General Inputs'!$J$15,'1. General Inputs'!$L$15,'1. General Inputs'!$N$15)/12)*CHOOSE(AN$7,'2. Protocols'!$K27,'2. Protocols'!$L27,'2. Protocols'!$M27)+'3. ARV Substitutions'!AR53,0)</f>
        <v>#VALUE!</v>
      </c>
      <c r="AO28" s="135" t="e">
        <f>MAX(AN28*(1+'1. General Inputs'!$AW$23+HLOOKUP(AO$7,'1. General Inputs'!$AW$17:$AY$19,ROWS('1. General Inputs'!$AU$17:$AU$19),0))+(CHOOSE(AO$7,'1. General Inputs'!$J$15,'1. General Inputs'!$L$15,'1. General Inputs'!$N$15)/12)*CHOOSE(AO$7,'2. Protocols'!$K27,'2. Protocols'!$L27,'2. Protocols'!$M27)+'3. ARV Substitutions'!AS53,0)</f>
        <v>#VALUE!</v>
      </c>
      <c r="AP28" s="135" t="e">
        <f>MAX(AO28*(1+'1. General Inputs'!$AW$23+HLOOKUP(AP$7,'1. General Inputs'!$AW$17:$AY$19,ROWS('1. General Inputs'!$AU$17:$AU$19),0))+(CHOOSE(AP$7,'1. General Inputs'!$J$15,'1. General Inputs'!$L$15,'1. General Inputs'!$N$15)/12)*CHOOSE(AP$7,'2. Protocols'!$K27,'2. Protocols'!$L27,'2. Protocols'!$M27)+'3. ARV Substitutions'!AT53,0)</f>
        <v>#VALUE!</v>
      </c>
      <c r="AQ28" s="135" t="e">
        <f>MAX(AP28*(1+'1. General Inputs'!$AW$23+HLOOKUP(AQ$7,'1. General Inputs'!$AW$17:$AY$19,ROWS('1. General Inputs'!$AU$17:$AU$19),0))+(CHOOSE(AQ$7,'1. General Inputs'!$J$15,'1. General Inputs'!$L$15,'1. General Inputs'!$N$15)/12)*CHOOSE(AQ$7,'2. Protocols'!$K27,'2. Protocols'!$L27,'2. Protocols'!$M27)+'3. ARV Substitutions'!AU53,0)</f>
        <v>#VALUE!</v>
      </c>
      <c r="CA28" s="105" t="e">
        <f t="shared" si="20"/>
        <v>#VALUE!</v>
      </c>
      <c r="CB28" s="105" t="e">
        <f t="shared" si="21"/>
        <v>#VALUE!</v>
      </c>
      <c r="CC28" s="105" t="e">
        <f t="shared" si="22"/>
        <v>#VALUE!</v>
      </c>
      <c r="CD28" s="105" t="e">
        <f t="shared" si="23"/>
        <v>#VALUE!</v>
      </c>
      <c r="CE28" s="105" t="e">
        <f t="shared" si="24"/>
        <v>#VALUE!</v>
      </c>
      <c r="CF28" s="105" t="e">
        <f t="shared" si="25"/>
        <v>#VALUE!</v>
      </c>
      <c r="CG28" s="105" t="e">
        <f t="shared" si="26"/>
        <v>#VALUE!</v>
      </c>
      <c r="CH28" s="105" t="e">
        <f t="shared" si="27"/>
        <v>#VALUE!</v>
      </c>
      <c r="CI28" s="105" t="e">
        <f t="shared" si="28"/>
        <v>#VALUE!</v>
      </c>
      <c r="CJ28" s="105" t="e">
        <f t="shared" si="29"/>
        <v>#VALUE!</v>
      </c>
      <c r="CK28" s="105" t="e">
        <f t="shared" si="30"/>
        <v>#VALUE!</v>
      </c>
      <c r="CL28" s="105" t="e">
        <f t="shared" si="31"/>
        <v>#VALUE!</v>
      </c>
      <c r="CM28" s="105" t="e">
        <f t="shared" si="32"/>
        <v>#VALUE!</v>
      </c>
      <c r="CN28" s="105" t="e">
        <f t="shared" si="33"/>
        <v>#VALUE!</v>
      </c>
      <c r="CO28" s="105" t="e">
        <f t="shared" si="34"/>
        <v>#VALUE!</v>
      </c>
      <c r="CP28" s="105" t="e">
        <f t="shared" si="35"/>
        <v>#VALUE!</v>
      </c>
      <c r="CQ28" s="105" t="e">
        <f t="shared" si="36"/>
        <v>#VALUE!</v>
      </c>
      <c r="CR28" s="105" t="e">
        <f t="shared" si="37"/>
        <v>#VALUE!</v>
      </c>
      <c r="CS28" s="105" t="e">
        <f t="shared" si="38"/>
        <v>#VALUE!</v>
      </c>
      <c r="CT28" s="105" t="e">
        <f t="shared" si="39"/>
        <v>#VALUE!</v>
      </c>
      <c r="CU28" s="105" t="e">
        <f t="shared" si="40"/>
        <v>#VALUE!</v>
      </c>
      <c r="CV28" s="105" t="e">
        <f t="shared" si="41"/>
        <v>#VALUE!</v>
      </c>
      <c r="CW28" s="105" t="e">
        <f t="shared" si="42"/>
        <v>#VALUE!</v>
      </c>
      <c r="CX28" s="105" t="e">
        <f t="shared" si="43"/>
        <v>#VALUE!</v>
      </c>
      <c r="CY28" s="105" t="e">
        <f t="shared" si="44"/>
        <v>#VALUE!</v>
      </c>
      <c r="CZ28" s="105" t="e">
        <f t="shared" si="45"/>
        <v>#VALUE!</v>
      </c>
      <c r="DA28" s="105" t="e">
        <f t="shared" si="46"/>
        <v>#VALUE!</v>
      </c>
      <c r="DB28" s="105" t="e">
        <f t="shared" si="47"/>
        <v>#VALUE!</v>
      </c>
      <c r="DC28" s="105" t="e">
        <f t="shared" si="48"/>
        <v>#VALUE!</v>
      </c>
      <c r="DD28" s="105" t="e">
        <f t="shared" si="49"/>
        <v>#VALUE!</v>
      </c>
      <c r="DE28" s="105" t="e">
        <f t="shared" si="50"/>
        <v>#VALUE!</v>
      </c>
      <c r="DF28" s="105" t="e">
        <f t="shared" si="51"/>
        <v>#VALUE!</v>
      </c>
      <c r="DG28" s="105" t="e">
        <f t="shared" si="52"/>
        <v>#VALUE!</v>
      </c>
      <c r="DH28" s="105" t="e">
        <f t="shared" si="53"/>
        <v>#VALUE!</v>
      </c>
      <c r="DI28" s="105" t="e">
        <f t="shared" si="54"/>
        <v>#VALUE!</v>
      </c>
      <c r="DJ28" s="105" t="e">
        <f t="shared" si="55"/>
        <v>#VALUE!</v>
      </c>
      <c r="DL28" s="39" t="str">
        <f>CONCATENATE('2. Protocols'!C27, '2. Protocols'!D27, '2. Protocols'!E27)</f>
        <v>+</v>
      </c>
      <c r="DM28" s="39" t="str">
        <f>CONCATENATE('2. Protocols'!C27, '2. Protocols'!D27, '2. Protocols'!E27, '2. Protocols'!F27, '2. Protocols'!G27,)</f>
        <v>++</v>
      </c>
      <c r="DO28" s="45">
        <f>IF(AND(OR(ISBLANK(DO$9),DO$9=0)=FALSE,OR(DO$9='2. Protocols'!$C27,DO$9='2. Protocols'!$E27,DO$9='2. Protocols'!$G27)),1,0)*'4. Formulations'!$I27</f>
        <v>0</v>
      </c>
      <c r="DP28" s="45">
        <f>IF(AND(OR(ISBLANK(DP$9),DP$9=0)=FALSE,OR(DP$9='2. Protocols'!$C27,DP$9='2. Protocols'!$E27,DP$9='2. Protocols'!$G27)),1,0)*'4. Formulations'!$I27</f>
        <v>0</v>
      </c>
      <c r="DQ28" s="45">
        <f>IF(AND(OR(ISBLANK(DQ$9),DQ$9=0)=FALSE,OR(DQ$9='2. Protocols'!$C27,DQ$9='2. Protocols'!$E27,DQ$9='2. Protocols'!$G27)),1,0)*'4. Formulations'!$I27</f>
        <v>0</v>
      </c>
      <c r="DR28" s="45">
        <f>IF(AND(OR(ISBLANK(DR$9),DR$9=0)=FALSE,OR(DR$9='2. Protocols'!$C27,DR$9='2. Protocols'!$E27,DR$9='2. Protocols'!$G27)),1,0)*'4. Formulations'!$I27</f>
        <v>0</v>
      </c>
      <c r="DS28" s="45">
        <f>IF(AND(OR(ISBLANK(DS$9),DS$9=0)=FALSE,OR(DS$9='2. Protocols'!$C27,DS$9='2. Protocols'!$E27,DS$9='2. Protocols'!$G27)),1,0)*'4. Formulations'!$I27</f>
        <v>0</v>
      </c>
      <c r="DT28" s="45">
        <f>IF(AND(OR(ISBLANK(DT$9),DT$9=0)=FALSE,OR(DT$9='2. Protocols'!$C27,DT$9='2. Protocols'!$E27,DT$9='2. Protocols'!$G27)),1,0)*'4. Formulations'!$I27</f>
        <v>0</v>
      </c>
      <c r="DU28" s="45">
        <f>IF(AND(OR(ISBLANK(DU$9),DU$9=0)=FALSE,OR(DU$9='2. Protocols'!$C27,DU$9='2. Protocols'!$E27,DU$9='2. Protocols'!$G27)),1,0)*'4. Formulations'!$I27</f>
        <v>0</v>
      </c>
      <c r="DV28" s="45">
        <f>IF(AND(OR(ISBLANK(DV$9),DV$9=0)=FALSE,OR(DV$9='2. Protocols'!$C27,DV$9='2. Protocols'!$E27,DV$9='2. Protocols'!$G27)),1,0)*'4. Formulations'!$I27</f>
        <v>0</v>
      </c>
      <c r="DW28" s="45">
        <f>IF(AND(OR(ISBLANK(DW$9),DW$9=0)=FALSE,OR(DW$9='2. Protocols'!$C27,DW$9='2. Protocols'!$E27,DW$9='2. Protocols'!$G27)),1,0)*'4. Formulations'!$I27</f>
        <v>0</v>
      </c>
      <c r="DX28" s="45">
        <f>IF(AND(OR(ISBLANK(DX$9),DX$9=0)=FALSE,OR(DX$9='2. Protocols'!$C27,DX$9='2. Protocols'!$E27,DX$9='2. Protocols'!$G27)),1,0)*'4. Formulations'!$I27</f>
        <v>0</v>
      </c>
      <c r="DY28" s="45">
        <f>IF(AND(OR(ISBLANK(DY$9),DY$9=0)=FALSE,OR(DY$9='2. Protocols'!$C27,DY$9='2. Protocols'!$E27,DY$9='2. Protocols'!$G27)),1,0)*'4. Formulations'!$I27</f>
        <v>0</v>
      </c>
      <c r="DZ28" s="45">
        <f>IF(AND(OR(ISBLANK(DZ$9),DZ$9=0)=FALSE,OR(DZ$9='2. Protocols'!$C27,DZ$9='2. Protocols'!$E27,DZ$9='2. Protocols'!$G27)),1,0)*'4. Formulations'!$I27</f>
        <v>0</v>
      </c>
      <c r="EA28" s="45">
        <f>IF(AND(OR(ISBLANK(EA$9),EA$9=0)=FALSE,OR(EA$9='2. Protocols'!$C27,EA$9='2. Protocols'!$E27,EA$9='2. Protocols'!$G27)),1,0)*'4. Formulations'!$I27</f>
        <v>0</v>
      </c>
      <c r="EB28" s="45">
        <f>IF(AND(OR(ISBLANK(EB$9),EB$9=0)=FALSE,OR(EB$9='2. Protocols'!$C27,EB$9='2. Protocols'!$E27,EB$9='2. Protocols'!$G27)),1,0)*'4. Formulations'!$I27</f>
        <v>0</v>
      </c>
      <c r="EC28" s="45">
        <f>IF(AND(OR(ISBLANK(EC$9),EC$9=0)=FALSE,OR(EC$9='2. Protocols'!$C27,EC$9='2. Protocols'!$E27,EC$9='2. Protocols'!$G27)),1,0)*'4. Formulations'!$I27</f>
        <v>0</v>
      </c>
      <c r="EE28" s="45">
        <f>IF(AND(OR(ISBLANK(EE$9),EE$9=0)=FALSE,EE$9=$DL28),1,0)*'4. Formulations'!$J27</f>
        <v>0</v>
      </c>
      <c r="EF28" s="45">
        <f>IF(AND(OR(ISBLANK(EF$9),EF$9=0)=FALSE,EF$9=$DL28),1,0)*'4. Formulations'!$J27</f>
        <v>0</v>
      </c>
      <c r="EG28" s="45">
        <f>IF(AND(OR(ISBLANK(EG$9),EG$9=0)=FALSE,EG$9=$DL28),1,0)*'4. Formulations'!$J27</f>
        <v>0</v>
      </c>
      <c r="EH28" s="45">
        <f>IF(AND(OR(ISBLANK(EH$9),EH$9=0)=FALSE,EH$9=$DL28),1,0)*'4. Formulations'!$J27</f>
        <v>0</v>
      </c>
      <c r="EI28" s="45">
        <f>IF(AND(OR(ISBLANK(EI$9),EI$9=0)=FALSE,EI$9=$DL28),1,0)*'4. Formulations'!$J27</f>
        <v>0</v>
      </c>
      <c r="EJ28" s="45">
        <f>IF(AND(OR(ISBLANK(EJ$9),EJ$9=0)=FALSE,EJ$9=$DL28),1,0)*'4. Formulations'!$J27</f>
        <v>0</v>
      </c>
      <c r="EK28" s="45">
        <f>IF(AND(OR(ISBLANK(EK$9),EK$9=0)=FALSE,EK$9=$DL28),1,0)*'4. Formulations'!$J27</f>
        <v>0</v>
      </c>
      <c r="EL28" s="45">
        <f>IF(AND(OR(ISBLANK(EL$9),EL$9=0)=FALSE,EL$9=$DL28),1,0)*'4. Formulations'!$J27</f>
        <v>0</v>
      </c>
      <c r="EM28" s="45">
        <f>IF(AND(OR(ISBLANK(EM$9),EM$9=0)=FALSE,EM$9=$DL28),1,0)*'4. Formulations'!$J27</f>
        <v>0</v>
      </c>
      <c r="EN28" s="45">
        <f>IF(AND(OR(ISBLANK(EN$9),EN$9=0)=FALSE,EN$9=$DL28),1,0)*'4. Formulations'!$J27</f>
        <v>0</v>
      </c>
      <c r="EO28" s="45">
        <f>IF(AND(OR(ISBLANK(EO$9),EO$9=0)=FALSE,EO$9=$DL28),1,0)*'4. Formulations'!$J27</f>
        <v>0</v>
      </c>
      <c r="EP28" s="45">
        <f>IF(AND(OR(ISBLANK(EP$9),EP$9=0)=FALSE,EP$9=$DL28),1,0)*'4. Formulations'!$J27</f>
        <v>0</v>
      </c>
      <c r="EQ28" s="45">
        <f>IF(AND(OR(ISBLANK(EQ$9),EQ$9=0)=FALSE,EQ$9=$DL28),1,0)*'4. Formulations'!$J27</f>
        <v>0</v>
      </c>
      <c r="ER28" s="45">
        <f>IF(AND(OR(ISBLANK(ER$9),ER$9=0)=FALSE,ER$9=$DL28),1,0)*'4. Formulations'!$J27</f>
        <v>0</v>
      </c>
      <c r="ES28" s="45">
        <f>IF(AND(OR(ISBLANK(ES$9),ES$9=0)=FALSE,ES$9=$DL28),1,0)*'4. Formulations'!$J27</f>
        <v>0</v>
      </c>
      <c r="EU28" s="45">
        <f>IF(AND(OR(ISBLANK(EU$9),EU$9=0)=FALSE,SUM($EE28:$ES28)&gt;0,EU$9='2. Protocols'!$G27),1,0)*'4. Formulations'!$J27</f>
        <v>0</v>
      </c>
      <c r="EV28" s="45">
        <f>IF(AND(OR(ISBLANK(EV$9),EV$9=0)=FALSE,SUM($EE28:$ES28)&gt;0,EV$9='2. Protocols'!$G27),1,0)*'4. Formulations'!$J27</f>
        <v>0</v>
      </c>
      <c r="EW28" s="45">
        <f>IF(AND(OR(ISBLANK(EW$9),EW$9=0)=FALSE,SUM($EE28:$ES28)&gt;0,EW$9='2. Protocols'!$G27),1,0)*'4. Formulations'!$J27</f>
        <v>0</v>
      </c>
      <c r="EX28" s="45">
        <f>IF(AND(OR(ISBLANK(EX$9),EX$9=0)=FALSE,SUM($EE28:$ES28)&gt;0,EX$9='2. Protocols'!$G27),1,0)*'4. Formulations'!$J27</f>
        <v>0</v>
      </c>
      <c r="EY28" s="45">
        <f>IF(AND(OR(ISBLANK(EY$9),EY$9=0)=FALSE,SUM($EE28:$ES28)&gt;0,EY$9='2. Protocols'!$G27),1,0)*'4. Formulations'!$J27</f>
        <v>0</v>
      </c>
      <c r="EZ28" s="45">
        <f>IF(AND(OR(ISBLANK(EZ$9),EZ$9=0)=FALSE,SUM($EE28:$ES28)&gt;0,EZ$9='2. Protocols'!$G27),1,0)*'4. Formulations'!$J27</f>
        <v>0</v>
      </c>
      <c r="FA28" s="45">
        <f>IF(AND(OR(ISBLANK(FA$9),FA$9=0)=FALSE,SUM($EE28:$ES28)&gt;0,FA$9='2. Protocols'!$G27),1,0)*'4. Formulations'!$J27</f>
        <v>0</v>
      </c>
      <c r="FB28" s="45">
        <f>IF(AND(OR(ISBLANK(FB$9),FB$9=0)=FALSE,SUM($EE28:$ES28)&gt;0,FB$9='2. Protocols'!$G27),1,0)*'4. Formulations'!$J27</f>
        <v>0</v>
      </c>
      <c r="FC28" s="45">
        <f>IF(AND(OR(ISBLANK(FC$9),FC$9=0)=FALSE,SUM($EE28:$ES28)&gt;0,FC$9='2. Protocols'!$G27),1,0)*'4. Formulations'!$J27</f>
        <v>0</v>
      </c>
      <c r="FD28" s="45">
        <f>IF(AND(OR(ISBLANK(FD$9),FD$9=0)=FALSE,SUM($EE28:$ES28)&gt;0,FD$9='2. Protocols'!$G27),1,0)*'4. Formulations'!$J27</f>
        <v>0</v>
      </c>
      <c r="FE28" s="45">
        <f>IF(AND(OR(ISBLANK(FE$9),FE$9=0)=FALSE,SUM($EE28:$ES28)&gt;0,FE$9='2. Protocols'!$G27),1,0)*'4. Formulations'!$J27</f>
        <v>0</v>
      </c>
      <c r="FF28" s="45">
        <f>IF(AND(OR(ISBLANK(FF$9),FF$9=0)=FALSE,SUM($EE28:$ES28)&gt;0,FF$9='2. Protocols'!$G27),1,0)*'4. Formulations'!$J27</f>
        <v>0</v>
      </c>
      <c r="FG28" s="45">
        <f>IF(AND(OR(ISBLANK(FG$9),FG$9=0)=FALSE,SUM($EE28:$ES28)&gt;0,FG$9='2. Protocols'!$G27),1,0)*'4. Formulations'!$J27</f>
        <v>0</v>
      </c>
      <c r="FH28" s="45">
        <f>IF(AND(OR(ISBLANK(FH$9),FH$9=0)=FALSE,SUM($EE28:$ES28)&gt;0,FH$9='2. Protocols'!$G27),1,0)*'4. Formulations'!$J27</f>
        <v>0</v>
      </c>
      <c r="FI28" s="45">
        <f>IF(AND(OR(ISBLANK(FI$9),FI$9=0)=FALSE,SUM($EE28:$ES28)&gt;0,FI$9='2. Protocols'!$G27),1,0)*'4. Formulations'!$J27</f>
        <v>0</v>
      </c>
      <c r="FK28" s="45">
        <f>IF(AND(OR(ISBLANK(EU$9),EU$9=0)=FALSE,FK$9=$DM28),1,0)*'4. Formulations'!$K27</f>
        <v>0</v>
      </c>
      <c r="FL28" s="45">
        <f>IF(AND(OR(ISBLANK(EV$9),EV$9=0)=FALSE,FL$9=$DM28),1,0)*'4. Formulations'!$K27</f>
        <v>0</v>
      </c>
      <c r="FM28" s="45">
        <f>IF(AND(OR(ISBLANK(EW$9),EW$9=0)=FALSE,FM$9=$DM28),1,0)*'4. Formulations'!$K27</f>
        <v>0</v>
      </c>
      <c r="FN28" s="45">
        <f>IF(AND(OR(ISBLANK(EX$9),EX$9=0)=FALSE,FN$9=$DM28),1,0)*'4. Formulations'!$K27</f>
        <v>0</v>
      </c>
      <c r="FO28" s="45">
        <f>IF(AND(OR(ISBLANK(EY$9),EY$9=0)=FALSE,FO$9=$DM28),1,0)*'4. Formulations'!$K27</f>
        <v>0</v>
      </c>
      <c r="FP28" s="45">
        <f>IF(AND(OR(ISBLANK(EZ$9),EZ$9=0)=FALSE,FP$9=$DM28),1,0)*'4. Formulations'!$K27</f>
        <v>0</v>
      </c>
      <c r="FQ28" s="45">
        <f>IF(AND(OR(ISBLANK(FA$9),FA$9=0)=FALSE,FQ$9=$DM28),1,0)*'4. Formulations'!$K27</f>
        <v>0</v>
      </c>
      <c r="FR28" s="45">
        <f>IF(AND(OR(ISBLANK(FB$9),FB$9=0)=FALSE,FR$9=$DM28),1,0)*'4. Formulations'!$K27</f>
        <v>0</v>
      </c>
      <c r="FS28" s="45">
        <f>IF(AND(OR(ISBLANK(FC$9),FC$9=0)=FALSE,FS$9=$DM28),1,0)*'4. Formulations'!$K27</f>
        <v>0</v>
      </c>
      <c r="FT28" s="45">
        <f>IF(AND(OR(ISBLANK(FD$9),FD$9=0)=FALSE,FT$9=$DM28),1,0)*'4. Formulations'!$K27</f>
        <v>0</v>
      </c>
      <c r="FU28" s="45">
        <f>IF(AND(OR(ISBLANK(FE$9),FE$9=0)=FALSE,FU$9=$DM28),1,0)*'4. Formulations'!$K27</f>
        <v>0</v>
      </c>
      <c r="FV28" s="45">
        <f>IF(AND(OR(ISBLANK(FF$9),FF$9=0)=FALSE,FV$9=$DM28),1,0)*'4. Formulations'!$K27</f>
        <v>0</v>
      </c>
      <c r="FW28" s="45">
        <f>IF(AND(OR(ISBLANK(FG$9),FG$9=0)=FALSE,FW$9=$DM28),1,0)*'4. Formulations'!$K27</f>
        <v>0</v>
      </c>
      <c r="FX28" s="45">
        <f>IF(AND(OR(ISBLANK(FH$9),FH$9=0)=FALSE,FX$9=$DM28),1,0)*'4. Formulations'!$K27</f>
        <v>0</v>
      </c>
      <c r="FY28" s="45">
        <f>IF(AND(OR(ISBLANK(FI$9),FI$9=0)=FALSE,FY$9=$DM28),1,0)*'4. Formulations'!$K27</f>
        <v>0</v>
      </c>
      <c r="GA28" s="45">
        <f>IF(AND(OR(ISBLANK(GA$9),GA$9=0)=FALSE,OR(GA$9='2. Protocols'!$C27,GA$9='2. Protocols'!$E27,GA$9='2. Protocols'!$G27)),1,0)*'4. Formulations'!$L27</f>
        <v>0</v>
      </c>
      <c r="GB28" s="45">
        <f>IF(AND(OR(ISBLANK(GB$9),GB$9=0)=FALSE,OR(GB$9='2. Protocols'!$C27,GB$9='2. Protocols'!$E27,GB$9='2. Protocols'!$G27)),1,0)*'4. Formulations'!$L27</f>
        <v>0</v>
      </c>
      <c r="GC28" s="45">
        <f>IF(AND(OR(ISBLANK(GC$9),GC$9=0)=FALSE,OR(GC$9='2. Protocols'!$C27,GC$9='2. Protocols'!$E27,GC$9='2. Protocols'!$G27)),1,0)*'4. Formulations'!$L27</f>
        <v>0</v>
      </c>
      <c r="GD28" s="45">
        <f>IF(AND(OR(ISBLANK(GD$9),GD$9=0)=FALSE,OR(GD$9='2. Protocols'!$C27,GD$9='2. Protocols'!$E27,GD$9='2. Protocols'!$G27)),1,0)*'4. Formulations'!$L27</f>
        <v>0</v>
      </c>
      <c r="GE28" s="45">
        <f>IF(AND(OR(ISBLANK(GE$9),GE$9=0)=FALSE,OR(GE$9='2. Protocols'!$C27,GE$9='2. Protocols'!$E27,GE$9='2. Protocols'!$G27)),1,0)*'4. Formulations'!$L27</f>
        <v>0</v>
      </c>
      <c r="GF28" s="45">
        <f>IF(AND(OR(ISBLANK(GF$9),GF$9=0)=FALSE,OR(GF$9='2. Protocols'!$C27,GF$9='2. Protocols'!$E27,GF$9='2. Protocols'!$G27)),1,0)*'4. Formulations'!$L27</f>
        <v>0</v>
      </c>
      <c r="GG28" s="45">
        <f>IF(AND(OR(ISBLANK(GG$9),GG$9=0)=FALSE,OR(GG$9='2. Protocols'!$C27,GG$9='2. Protocols'!$E27,GG$9='2. Protocols'!$G27)),1,0)*'4. Formulations'!$L27</f>
        <v>0</v>
      </c>
      <c r="GH28" s="45">
        <f>IF(AND(OR(ISBLANK(GH$9),GH$9=0)=FALSE,OR(GH$9='2. Protocols'!$C27,GH$9='2. Protocols'!$E27,GH$9='2. Protocols'!$G27)),1,0)*'4. Formulations'!$L27</f>
        <v>0</v>
      </c>
      <c r="GI28" s="45">
        <f>IF(AND(OR(ISBLANK(GI$9),GI$9=0)=FALSE,OR(GI$9='2. Protocols'!$C27,GI$9='2. Protocols'!$E27,GI$9='2. Protocols'!$G27)),1,0)*'4. Formulations'!$L27</f>
        <v>0</v>
      </c>
      <c r="GJ28" s="45">
        <f>IF(AND(OR(ISBLANK(GJ$9),GJ$9=0)=FALSE,OR(GJ$9='2. Protocols'!$C27,GJ$9='2. Protocols'!$E27,GJ$9='2. Protocols'!$G27)),1,0)*'4. Formulations'!$L27</f>
        <v>0</v>
      </c>
      <c r="GK28" s="45">
        <f>IF(AND(OR(ISBLANK(GK$9),GK$9=0)=FALSE,OR(GK$9='2. Protocols'!$C27,GK$9='2. Protocols'!$E27,GK$9='2. Protocols'!$G27)),1,0)*'4. Formulations'!$L27</f>
        <v>0</v>
      </c>
      <c r="GL28" s="45">
        <f>IF(AND(OR(ISBLANK(GL$9),GL$9=0)=FALSE,OR(GL$9='2. Protocols'!$C27,GL$9='2. Protocols'!$E27,GL$9='2. Protocols'!$G27)),1,0)*'4. Formulations'!$L27</f>
        <v>0</v>
      </c>
      <c r="GM28" s="45">
        <f>IF(AND(OR(ISBLANK(GM$9),GM$9=0)=FALSE,OR(GM$9='2. Protocols'!$C27,GM$9='2. Protocols'!$E27,GM$9='2. Protocols'!$G27)),1,0)*'4. Formulations'!$L27</f>
        <v>0</v>
      </c>
      <c r="GN28" s="45">
        <f>IF(AND(OR(ISBLANK(GN$9),GN$9=0)=FALSE,OR(GN$9='2. Protocols'!$C27,GN$9='2. Protocols'!$E27,GN$9='2. Protocols'!$G27)),1,0)*'4. Formulations'!$L27</f>
        <v>0</v>
      </c>
      <c r="GO28" s="45">
        <f>IF(AND(OR(ISBLANK(GO$9),GO$9=0)=FALSE,OR(GO$9='2. Protocols'!$C27,GO$9='2. Protocols'!$E27,GO$9='2. Protocols'!$G27)),1,0)*'4. Formulations'!$L27</f>
        <v>0</v>
      </c>
      <c r="GQ28" s="45">
        <f>IF(AND(OR(ISBLANK(GQ$9),GQ$9=0)=FALSE,GQ$9=$DL28),1,0)*'4. Formulations'!$M27</f>
        <v>0</v>
      </c>
      <c r="GR28" s="45">
        <f>IF(AND(OR(ISBLANK(GR$9),GR$9=0)=FALSE,GR$9=$DL28),1,0)*'4. Formulations'!$M27</f>
        <v>0</v>
      </c>
      <c r="GS28" s="45">
        <f>IF(AND(OR(ISBLANK(GS$9),GS$9=0)=FALSE,GS$9=$DL28),1,0)*'4. Formulations'!$M27</f>
        <v>0</v>
      </c>
      <c r="GT28" s="45">
        <f>IF(AND(OR(ISBLANK(GT$9),GT$9=0)=FALSE,GT$9=$DL28),1,0)*'4. Formulations'!$M27</f>
        <v>0</v>
      </c>
      <c r="GU28" s="45">
        <f>IF(AND(OR(ISBLANK(GU$9),GU$9=0)=FALSE,GU$9=$DL28),1,0)*'4. Formulations'!$M27</f>
        <v>0</v>
      </c>
      <c r="GV28" s="45">
        <f>IF(AND(OR(ISBLANK(GV$9),GV$9=0)=FALSE,GV$9=$DL28),1,0)*'4. Formulations'!$M27</f>
        <v>0</v>
      </c>
      <c r="GW28" s="45">
        <f>IF(AND(OR(ISBLANK(GW$9),GW$9=0)=FALSE,GW$9=$DL28),1,0)*'4. Formulations'!$M27</f>
        <v>0</v>
      </c>
      <c r="GX28" s="45">
        <f>IF(AND(OR(ISBLANK(GX$9),GX$9=0)=FALSE,GX$9=$DL28),1,0)*'4. Formulations'!$M27</f>
        <v>0</v>
      </c>
      <c r="GY28" s="45">
        <f>IF(AND(OR(ISBLANK(GY$9),GY$9=0)=FALSE,GY$9=$DL28),1,0)*'4. Formulations'!$M27</f>
        <v>0</v>
      </c>
      <c r="GZ28" s="45">
        <f>IF(AND(OR(ISBLANK(GZ$9),GZ$9=0)=FALSE,GZ$9=$DL28),1,0)*'4. Formulations'!$M27</f>
        <v>0</v>
      </c>
      <c r="HA28" s="45">
        <f>IF(AND(OR(ISBLANK(HA$9),HA$9=0)=FALSE,HA$9=$DL28),1,0)*'4. Formulations'!$M27</f>
        <v>0</v>
      </c>
      <c r="HB28" s="45">
        <f>IF(AND(OR(ISBLANK(HB$9),HB$9=0)=FALSE,HB$9=$DL28),1,0)*'4. Formulations'!$M27</f>
        <v>0</v>
      </c>
      <c r="HC28" s="45">
        <f>IF(AND(OR(ISBLANK(HC$9),HC$9=0)=FALSE,HC$9=$DL28),1,0)*'4. Formulations'!$M27</f>
        <v>0</v>
      </c>
      <c r="HD28" s="45">
        <f>IF(AND(OR(ISBLANK(HD$9),HD$9=0)=FALSE,HD$9=$DL28),1,0)*'4. Formulations'!$M27</f>
        <v>0</v>
      </c>
      <c r="HE28" s="45">
        <f>IF(AND(OR(ISBLANK(HE$9),HE$9=0)=FALSE,HE$9=$DL28),1,0)*'4. Formulations'!$M27</f>
        <v>0</v>
      </c>
      <c r="HG28" s="45">
        <f>IF(AND(OR(ISBLANK(HG$9),HG$9=0)=FALSE,SUM($GQ28:$HE28)&gt;0,HG$9='2. Protocols'!$G27),1,0)*'4. Formulations'!$M27</f>
        <v>0</v>
      </c>
      <c r="HH28" s="45">
        <f>IF(AND(OR(ISBLANK(HH$9),HH$9=0)=FALSE,SUM($GQ28:$HE28)&gt;0,HH$9='2. Protocols'!$G27),1,0)*'4. Formulations'!$M27</f>
        <v>0</v>
      </c>
      <c r="HI28" s="45">
        <f>IF(AND(OR(ISBLANK(HI$9),HI$9=0)=FALSE,SUM($GQ28:$HE28)&gt;0,HI$9='2. Protocols'!$G27),1,0)*'4. Formulations'!$M27</f>
        <v>0</v>
      </c>
      <c r="HJ28" s="45">
        <f>IF(AND(OR(ISBLANK(HJ$9),HJ$9=0)=FALSE,SUM($GQ28:$HE28)&gt;0,HJ$9='2. Protocols'!$G27),1,0)*'4. Formulations'!$M27</f>
        <v>0</v>
      </c>
      <c r="HK28" s="45">
        <f>IF(AND(OR(ISBLANK(HK$9),HK$9=0)=FALSE,SUM($GQ28:$HE28)&gt;0,HK$9='2. Protocols'!$G27),1,0)*'4. Formulations'!$M27</f>
        <v>0</v>
      </c>
      <c r="HL28" s="45">
        <f>IF(AND(OR(ISBLANK(HL$9),HL$9=0)=FALSE,SUM($GQ28:$HE28)&gt;0,HL$9='2. Protocols'!$G27),1,0)*'4. Formulations'!$M27</f>
        <v>0</v>
      </c>
      <c r="HM28" s="45">
        <f>IF(AND(OR(ISBLANK(HM$9),HM$9=0)=FALSE,SUM($GQ28:$HE28)&gt;0,HM$9='2. Protocols'!$G27),1,0)*'4. Formulations'!$M27</f>
        <v>0</v>
      </c>
      <c r="HN28" s="45">
        <f>IF(AND(OR(ISBLANK(HN$9),HN$9=0)=FALSE,SUM($GQ28:$HE28)&gt;0,HN$9='2. Protocols'!$G27),1,0)*'4. Formulations'!$M27</f>
        <v>0</v>
      </c>
      <c r="HO28" s="45">
        <f>IF(AND(OR(ISBLANK(HO$9),HO$9=0)=FALSE,SUM($GQ28:$HE28)&gt;0,HO$9='2. Protocols'!$G27),1,0)*'4. Formulations'!$M27</f>
        <v>0</v>
      </c>
      <c r="HP28" s="45">
        <f>IF(AND(OR(ISBLANK(HP$9),HP$9=0)=FALSE,SUM($GQ28:$HE28)&gt;0,HP$9='2. Protocols'!$G27),1,0)*'4. Formulations'!$M27</f>
        <v>0</v>
      </c>
      <c r="HQ28" s="45">
        <f>IF(AND(OR(ISBLANK(HQ$9),HQ$9=0)=FALSE,SUM($GQ28:$HE28)&gt;0,HQ$9='2. Protocols'!$G27),1,0)*'4. Formulations'!$M27</f>
        <v>0</v>
      </c>
      <c r="HR28" s="45">
        <f>IF(AND(OR(ISBLANK(HR$9),HR$9=0)=FALSE,SUM($GQ28:$HE28)&gt;0,HR$9='2. Protocols'!$G27),1,0)*'4. Formulations'!$M27</f>
        <v>0</v>
      </c>
      <c r="HS28" s="45">
        <f>IF(AND(OR(ISBLANK(HS$9),HS$9=0)=FALSE,SUM($GQ28:$HE28)&gt;0,HS$9='2. Protocols'!$G27),1,0)*'4. Formulations'!$M27</f>
        <v>0</v>
      </c>
      <c r="HT28" s="45">
        <f>IF(AND(OR(ISBLANK(HT$9),HT$9=0)=FALSE,SUM($GQ28:$HE28)&gt;0,HT$9='2. Protocols'!$G27),1,0)*'4. Formulations'!$M27</f>
        <v>0</v>
      </c>
      <c r="HU28" s="45">
        <f>IF(AND(OR(ISBLANK(HU$9),HU$9=0)=FALSE,SUM($GQ28:$HE28)&gt;0,HU$9='2. Protocols'!$G27),1,0)*'4. Formulations'!$M27</f>
        <v>0</v>
      </c>
      <c r="HW28" s="45">
        <f>IF(AND(OR(ISBLANK(HW$9),HW$9=0)=FALSE,HW$9=$DM28),1,0)*'4. Formulations'!$N27</f>
        <v>0</v>
      </c>
      <c r="HX28" s="45">
        <f>IF(AND(OR(ISBLANK(HX$9),HX$9=0)=FALSE,HX$9=$DM28),1,0)*'4. Formulations'!$N27</f>
        <v>0</v>
      </c>
      <c r="HY28" s="45">
        <f>IF(AND(OR(ISBLANK(HY$9),HY$9=0)=FALSE,HY$9=$DM28),1,0)*'4. Formulations'!$N27</f>
        <v>0</v>
      </c>
      <c r="HZ28" s="45">
        <f>IF(AND(OR(ISBLANK(HZ$9),HZ$9=0)=FALSE,HZ$9=$DM28),1,0)*'4. Formulations'!$N27</f>
        <v>0</v>
      </c>
      <c r="IA28" s="45">
        <f>IF(AND(OR(ISBLANK(IA$9),IA$9=0)=FALSE,IA$9=$DM28),1,0)*'4. Formulations'!$N27</f>
        <v>0</v>
      </c>
      <c r="IB28" s="45">
        <f>IF(AND(OR(ISBLANK(IB$9),IB$9=0)=FALSE,IB$9=$DM28),1,0)*'4. Formulations'!$N27</f>
        <v>0</v>
      </c>
      <c r="IC28" s="45">
        <f>IF(AND(OR(ISBLANK(IC$9),IC$9=0)=FALSE,IC$9=$DM28),1,0)*'4. Formulations'!$N27</f>
        <v>0</v>
      </c>
      <c r="ID28" s="45">
        <f>IF(AND(OR(ISBLANK(ID$9),ID$9=0)=FALSE,ID$9=$DM28),1,0)*'4. Formulations'!$N27</f>
        <v>0</v>
      </c>
      <c r="IE28" s="45">
        <f>IF(AND(OR(ISBLANK(IE$9),IE$9=0)=FALSE,IE$9=$DM28),1,0)*'4. Formulations'!$N27</f>
        <v>0</v>
      </c>
      <c r="IF28" s="45">
        <f>IF(AND(OR(ISBLANK(IF$9),IF$9=0)=FALSE,IF$9=$DM28),1,0)*'4. Formulations'!$N27</f>
        <v>0</v>
      </c>
      <c r="IG28" s="45">
        <f>IF(AND(OR(ISBLANK(IG$9),IG$9=0)=FALSE,IG$9=$DM28),1,0)*'4. Formulations'!$N27</f>
        <v>0</v>
      </c>
      <c r="IH28" s="45">
        <f>IF(AND(OR(ISBLANK(IH$9),IH$9=0)=FALSE,IH$9=$DM28),1,0)*'4. Formulations'!$N27</f>
        <v>0</v>
      </c>
      <c r="II28" s="45">
        <f>IF(AND(OR(ISBLANK(II$9),II$9=0)=FALSE,II$9=$DM28),1,0)*'4. Formulations'!$N27</f>
        <v>0</v>
      </c>
      <c r="IJ28" s="45">
        <f>IF(AND(OR(ISBLANK(IJ$9),IJ$9=0)=FALSE,IJ$9=$DM28),1,0)*'4. Formulations'!$N27</f>
        <v>0</v>
      </c>
      <c r="IK28" s="45">
        <f>IF(AND(OR(ISBLANK(IK$9),IK$9=0)=FALSE,IK$9=$DM28),1,0)*'4. Formulations'!$N27</f>
        <v>0</v>
      </c>
      <c r="IM28" s="45">
        <f>IF(AND(OR(ISBLANK(IM$9),IM$9=0)=FALSE,OR(IM$9='2. Protocols'!$C27,IM$9='2. Protocols'!$E27,IM$9='2. Protocols'!$G27)),1,0)*'4. Formulations'!$O27</f>
        <v>0</v>
      </c>
      <c r="IN28" s="45">
        <f>IF(AND(OR(ISBLANK(IN$9),IN$9=0)=FALSE,OR(IN$9='2. Protocols'!$C27,IN$9='2. Protocols'!$E27,IN$9='2. Protocols'!$G27)),1,0)*'4. Formulations'!$O27</f>
        <v>0</v>
      </c>
      <c r="IO28" s="45">
        <f>IF(AND(OR(ISBLANK(IO$9),IO$9=0)=FALSE,OR(IO$9='2. Protocols'!$C27,IO$9='2. Protocols'!$E27,IO$9='2. Protocols'!$G27)),1,0)*'4. Formulations'!$O27</f>
        <v>0</v>
      </c>
      <c r="IP28" s="45">
        <f>IF(AND(OR(ISBLANK(IP$9),IP$9=0)=FALSE,OR(IP$9='2. Protocols'!$C27,IP$9='2. Protocols'!$E27,IP$9='2. Protocols'!$G27)),1,0)*'4. Formulations'!$O27</f>
        <v>0</v>
      </c>
      <c r="IQ28" s="45">
        <f>IF(AND(OR(ISBLANK(IQ$9),IQ$9=0)=FALSE,OR(IQ$9='2. Protocols'!$C27,IQ$9='2. Protocols'!$E27,IQ$9='2. Protocols'!$G27)),1,0)*'4. Formulations'!$O27</f>
        <v>0</v>
      </c>
      <c r="IR28" s="45">
        <f>IF(AND(OR(ISBLANK(IR$9),IR$9=0)=FALSE,OR(IR$9='2. Protocols'!$C27,IR$9='2. Protocols'!$E27,IR$9='2. Protocols'!$G27)),1,0)*'4. Formulations'!$O27</f>
        <v>0</v>
      </c>
      <c r="IS28" s="45">
        <f>IF(AND(OR(ISBLANK(IS$9),IS$9=0)=FALSE,OR(IS$9='2. Protocols'!$C27,IS$9='2. Protocols'!$E27,IS$9='2. Protocols'!$G27)),1,0)*'4. Formulations'!$O27</f>
        <v>0</v>
      </c>
      <c r="IT28" s="45">
        <f>IF(AND(OR(ISBLANK(IT$9),IT$9=0)=FALSE,OR(IT$9='2. Protocols'!$C27,IT$9='2. Protocols'!$E27,IT$9='2. Protocols'!$G27)),1,0)*'4. Formulations'!$O27</f>
        <v>0</v>
      </c>
      <c r="IU28" s="45">
        <f>IF(AND(OR(ISBLANK(IU$9),IU$9=0)=FALSE,OR(IU$9='2. Protocols'!$C27,IU$9='2. Protocols'!$E27,IU$9='2. Protocols'!$G27)),1,0)*'4. Formulations'!$O27</f>
        <v>0</v>
      </c>
      <c r="IV28" s="45">
        <f>IF(AND(OR(ISBLANK(IV$9),IV$9=0)=FALSE,OR(IV$9='2. Protocols'!$C27,IV$9='2. Protocols'!$E27,IV$9='2. Protocols'!$G27)),1,0)*'4. Formulations'!$O27</f>
        <v>0</v>
      </c>
      <c r="IW28" s="45">
        <f>IF(AND(OR(ISBLANK(IW$9),IW$9=0)=FALSE,OR(IW$9='2. Protocols'!$C27,IW$9='2. Protocols'!$E27,IW$9='2. Protocols'!$G27)),1,0)*'4. Formulations'!$O27</f>
        <v>0</v>
      </c>
      <c r="IX28" s="45">
        <f>IF(AND(OR(ISBLANK(IX$9),IX$9=0)=FALSE,OR(IX$9='2. Protocols'!$C27,IX$9='2. Protocols'!$E27,IX$9='2. Protocols'!$G27)),1,0)*'4. Formulations'!$O27</f>
        <v>0</v>
      </c>
      <c r="IY28" s="45">
        <f>IF(AND(OR(ISBLANK(IY$9),IY$9=0)=FALSE,OR(IY$9='2. Protocols'!$C27,IY$9='2. Protocols'!$E27,IY$9='2. Protocols'!$G27)),1,0)*'4. Formulations'!$O27</f>
        <v>0</v>
      </c>
      <c r="IZ28" s="45">
        <f>IF(AND(OR(ISBLANK(IZ$9),IZ$9=0)=FALSE,OR(IZ$9='2. Protocols'!$C27,IZ$9='2. Protocols'!$E27,IZ$9='2. Protocols'!$G27)),1,0)*'4. Formulations'!$O27</f>
        <v>0</v>
      </c>
      <c r="JA28" s="45">
        <f>IF(AND(OR(ISBLANK(JA$9),JA$9=0)=FALSE,OR(JA$9='2. Protocols'!$C27,JA$9='2. Protocols'!$E27,JA$9='2. Protocols'!$G27)),1,0)*'4. Formulations'!$O27</f>
        <v>0</v>
      </c>
      <c r="JC28" s="45">
        <f>IF(AND(OR(ISBLANK(JC$9),JC$9=0)=FALSE,JC$9=$DL28),1,0)*'4. Formulations'!$P27</f>
        <v>0</v>
      </c>
      <c r="JD28" s="45">
        <f>IF(AND(OR(ISBLANK(JD$9),JD$9=0)=FALSE,JD$9=$DL28),1,0)*'4. Formulations'!$P27</f>
        <v>0</v>
      </c>
      <c r="JE28" s="45">
        <f>IF(AND(OR(ISBLANK(JE$9),JE$9=0)=FALSE,JE$9=$DL28),1,0)*'4. Formulations'!$P27</f>
        <v>0</v>
      </c>
      <c r="JF28" s="45">
        <f>IF(AND(OR(ISBLANK(JF$9),JF$9=0)=FALSE,JF$9=$DL28),1,0)*'4. Formulations'!$P27</f>
        <v>0</v>
      </c>
      <c r="JG28" s="45">
        <f>IF(AND(OR(ISBLANK(JG$9),JG$9=0)=FALSE,JG$9=$DL28),1,0)*'4. Formulations'!$P27</f>
        <v>0</v>
      </c>
      <c r="JH28" s="45">
        <f>IF(AND(OR(ISBLANK(JH$9),JH$9=0)=FALSE,JH$9=$DL28),1,0)*'4. Formulations'!$P27</f>
        <v>0</v>
      </c>
      <c r="JI28" s="45">
        <f>IF(AND(OR(ISBLANK(JI$9),JI$9=0)=FALSE,JI$9=$DL28),1,0)*'4. Formulations'!$P27</f>
        <v>0</v>
      </c>
      <c r="JJ28" s="45">
        <f>IF(AND(OR(ISBLANK(JJ$9),JJ$9=0)=FALSE,JJ$9=$DL28),1,0)*'4. Formulations'!$P27</f>
        <v>0</v>
      </c>
      <c r="JK28" s="45">
        <f>IF(AND(OR(ISBLANK(JK$9),JK$9=0)=FALSE,JK$9=$DL28),1,0)*'4. Formulations'!$P27</f>
        <v>0</v>
      </c>
      <c r="JL28" s="45">
        <f>IF(AND(OR(ISBLANK(JL$9),JL$9=0)=FALSE,JL$9=$DL28),1,0)*'4. Formulations'!$P27</f>
        <v>0</v>
      </c>
      <c r="JM28" s="45">
        <f>IF(AND(OR(ISBLANK(JM$9),JM$9=0)=FALSE,JM$9=$DL28),1,0)*'4. Formulations'!$P27</f>
        <v>0</v>
      </c>
      <c r="JN28" s="45">
        <f>IF(AND(OR(ISBLANK(JN$9),JN$9=0)=FALSE,JN$9=$DL28),1,0)*'4. Formulations'!$P27</f>
        <v>0</v>
      </c>
      <c r="JO28" s="45">
        <f>IF(AND(OR(ISBLANK(JO$9),JO$9=0)=FALSE,JO$9=$DL28),1,0)*'4. Formulations'!$P27</f>
        <v>0</v>
      </c>
      <c r="JP28" s="45">
        <f>IF(AND(OR(ISBLANK(JP$9),JP$9=0)=FALSE,JP$9=$DL28),1,0)*'4. Formulations'!$P27</f>
        <v>0</v>
      </c>
      <c r="JQ28" s="45">
        <f>IF(AND(OR(ISBLANK(JQ$9),JQ$9=0)=FALSE,JQ$9=$DL28),1,0)*'4. Formulations'!$P27</f>
        <v>0</v>
      </c>
      <c r="JS28" s="45">
        <f>IF(AND(OR(ISBLANK(JS$9),JS$9=0)=FALSE,SUM($JC28:$JQ28)&gt;0,JS$9='2. Protocols'!$G27),1,0)*'4. Formulations'!$P27</f>
        <v>0</v>
      </c>
      <c r="JT28" s="45">
        <f>IF(AND(OR(ISBLANK(JT$9),JT$9=0)=FALSE,SUM($JC28:$JQ28)&gt;0,JT$9='2. Protocols'!$G27),1,0)*'4. Formulations'!$P27</f>
        <v>0</v>
      </c>
      <c r="JU28" s="45">
        <f>IF(AND(OR(ISBLANK(JU$9),JU$9=0)=FALSE,SUM($JC28:$JQ28)&gt;0,JU$9='2. Protocols'!$G27),1,0)*'4. Formulations'!$P27</f>
        <v>0</v>
      </c>
      <c r="JV28" s="45">
        <f>IF(AND(OR(ISBLANK(JV$9),JV$9=0)=FALSE,SUM($JC28:$JQ28)&gt;0,JV$9='2. Protocols'!$G27),1,0)*'4. Formulations'!$P27</f>
        <v>0</v>
      </c>
      <c r="JW28" s="45">
        <f>IF(AND(OR(ISBLANK(JW$9),JW$9=0)=FALSE,SUM($JC28:$JQ28)&gt;0,JW$9='2. Protocols'!$G27),1,0)*'4. Formulations'!$P27</f>
        <v>0</v>
      </c>
      <c r="JX28" s="45">
        <f>IF(AND(OR(ISBLANK(JX$9),JX$9=0)=FALSE,SUM($JC28:$JQ28)&gt;0,JX$9='2. Protocols'!$G27),1,0)*'4. Formulations'!$P27</f>
        <v>0</v>
      </c>
      <c r="JY28" s="45">
        <f>IF(AND(OR(ISBLANK(JY$9),JY$9=0)=FALSE,SUM($JC28:$JQ28)&gt;0,JY$9='2. Protocols'!$G27),1,0)*'4. Formulations'!$P27</f>
        <v>0</v>
      </c>
      <c r="JZ28" s="45">
        <f>IF(AND(OR(ISBLANK(JZ$9),JZ$9=0)=FALSE,SUM($JC28:$JQ28)&gt;0,JZ$9='2. Protocols'!$G27),1,0)*'4. Formulations'!$P27</f>
        <v>0</v>
      </c>
      <c r="KA28" s="45">
        <f>IF(AND(OR(ISBLANK(KA$9),KA$9=0)=FALSE,SUM($JC28:$JQ28)&gt;0,KA$9='2. Protocols'!$G27),1,0)*'4. Formulations'!$P27</f>
        <v>0</v>
      </c>
      <c r="KB28" s="45">
        <f>IF(AND(OR(ISBLANK(KB$9),KB$9=0)=FALSE,SUM($JC28:$JQ28)&gt;0,KB$9='2. Protocols'!$G27),1,0)*'4. Formulations'!$P27</f>
        <v>0</v>
      </c>
      <c r="KC28" s="45">
        <f>IF(AND(OR(ISBLANK(KC$9),KC$9=0)=FALSE,SUM($JC28:$JQ28)&gt;0,KC$9='2. Protocols'!$G27),1,0)*'4. Formulations'!$P27</f>
        <v>0</v>
      </c>
      <c r="KD28" s="45">
        <f>IF(AND(OR(ISBLANK(KD$9),KD$9=0)=FALSE,SUM($JC28:$JQ28)&gt;0,KD$9='2. Protocols'!$G27),1,0)*'4. Formulations'!$P27</f>
        <v>0</v>
      </c>
      <c r="KE28" s="45">
        <f>IF(AND(OR(ISBLANK(KE$9),KE$9=0)=FALSE,SUM($JC28:$JQ28)&gt;0,KE$9='2. Protocols'!$G27),1,0)*'4. Formulations'!$P27</f>
        <v>0</v>
      </c>
      <c r="KF28" s="45">
        <f>IF(AND(OR(ISBLANK(KF$9),KF$9=0)=FALSE,SUM($JC28:$JQ28)&gt;0,KF$9='2. Protocols'!$G27),1,0)*'4. Formulations'!$P27</f>
        <v>0</v>
      </c>
      <c r="KG28" s="45">
        <f>IF(AND(OR(ISBLANK(KG$9),KG$9=0)=FALSE,SUM($JC28:$JQ28)&gt;0,KG$9='2. Protocols'!$G27),1,0)*'4. Formulations'!$P27</f>
        <v>0</v>
      </c>
      <c r="KI28" s="45">
        <f>IF(AND(OR(ISBLANK(KI$9),KI$9=0)=FALSE,KI$9=$DM28),1,0)*'4. Formulations'!$Q27</f>
        <v>0</v>
      </c>
      <c r="KJ28" s="45">
        <f>IF(AND(OR(ISBLANK(KJ$9),KJ$9=0)=FALSE,KJ$9=$DM28),1,0)*'4. Formulations'!$Q27</f>
        <v>0</v>
      </c>
      <c r="KK28" s="45">
        <f>IF(AND(OR(ISBLANK(KK$9),KK$9=0)=FALSE,KK$9=$DM28),1,0)*'4. Formulations'!$Q27</f>
        <v>0</v>
      </c>
      <c r="KL28" s="45">
        <f>IF(AND(OR(ISBLANK(KL$9),KL$9=0)=FALSE,KL$9=$DM28),1,0)*'4. Formulations'!$Q27</f>
        <v>0</v>
      </c>
      <c r="KM28" s="45">
        <f>IF(AND(OR(ISBLANK(KM$9),KM$9=0)=FALSE,KM$9=$DM28),1,0)*'4. Formulations'!$Q27</f>
        <v>0</v>
      </c>
      <c r="KN28" s="45">
        <f>IF(AND(OR(ISBLANK(KN$9),KN$9=0)=FALSE,KN$9=$DM28),1,0)*'4. Formulations'!$Q27</f>
        <v>0</v>
      </c>
      <c r="KO28" s="45">
        <f>IF(AND(OR(ISBLANK(KO$9),KO$9=0)=FALSE,KO$9=$DM28),1,0)*'4. Formulations'!$Q27</f>
        <v>0</v>
      </c>
      <c r="KP28" s="45">
        <f>IF(AND(OR(ISBLANK(KP$9),KP$9=0)=FALSE,KP$9=$DM28),1,0)*'4. Formulations'!$Q27</f>
        <v>0</v>
      </c>
      <c r="KQ28" s="45">
        <f>IF(AND(OR(ISBLANK(KQ$9),KQ$9=0)=FALSE,KQ$9=$DM28),1,0)*'4. Formulations'!$Q27</f>
        <v>0</v>
      </c>
      <c r="KR28" s="45">
        <f>IF(AND(OR(ISBLANK(KR$9),KR$9=0)=FALSE,KR$9=$DM28),1,0)*'4. Formulations'!$Q27</f>
        <v>0</v>
      </c>
      <c r="KS28" s="45">
        <f>IF(AND(OR(ISBLANK(KS$9),KS$9=0)=FALSE,KS$9=$DM28),1,0)*'4. Formulations'!$Q27</f>
        <v>0</v>
      </c>
      <c r="KT28" s="45">
        <f>IF(AND(OR(ISBLANK(KT$9),KT$9=0)=FALSE,KT$9=$DM28),1,0)*'4. Formulations'!$Q27</f>
        <v>0</v>
      </c>
      <c r="KU28" s="45">
        <f>IF(AND(OR(ISBLANK(KU$9),KU$9=0)=FALSE,KU$9=$DM28),1,0)*'4. Formulations'!$Q27</f>
        <v>0</v>
      </c>
      <c r="KV28" s="45">
        <f>IF(AND(OR(ISBLANK(KV$9),KV$9=0)=FALSE,KV$9=$DM28),1,0)*'4. Formulations'!$Q27</f>
        <v>0</v>
      </c>
      <c r="KW28" s="45">
        <f>IF(AND(OR(ISBLANK(KW$9),KW$9=0)=FALSE,KW$9=$DM28),1,0)*'4. Formulations'!$Q27</f>
        <v>0</v>
      </c>
    </row>
    <row r="29" spans="2:309" ht="15" hidden="1" outlineLevel="1" x14ac:dyDescent="0.25">
      <c r="B29" s="2"/>
      <c r="C29" s="155" t="str">
        <f>IF('2. Protocols'!C28&amp;"+"&amp;'2. Protocols'!E28&amp;"+"&amp;'2. Protocols'!G28="++","",'2. Protocols'!C28&amp;"+"&amp;'2. Protocols'!E28&amp;"+"&amp;'2. Protocols'!G28)</f>
        <v/>
      </c>
      <c r="D29" s="22"/>
      <c r="E29" s="23"/>
      <c r="G29" s="135" t="e">
        <f>'2. Protocols'!J28*'1. General Inputs'!$J$13</f>
        <v>#VALUE!</v>
      </c>
      <c r="H29" s="135" t="e">
        <f>MAX(G29*(1+'1. General Inputs'!$AW$23+HLOOKUP(H$7,'1. General Inputs'!$AW$17:$AY$19,ROWS('1. General Inputs'!$AU$17:$AU$19),0))+(CHOOSE(H$7,'1. General Inputs'!$J$15,'1. General Inputs'!$L$15,'1. General Inputs'!$N$15)/12)*CHOOSE(H$7,'2. Protocols'!$K28,'2. Protocols'!$L28,'2. Protocols'!$M28)+'3. ARV Substitutions'!L54,0)</f>
        <v>#VALUE!</v>
      </c>
      <c r="I29" s="135" t="e">
        <f>MAX(H29*(1+'1. General Inputs'!$AW$23+HLOOKUP(I$7,'1. General Inputs'!$AW$17:$AY$19,ROWS('1. General Inputs'!$AU$17:$AU$19),0))+(CHOOSE(I$7,'1. General Inputs'!$J$15,'1. General Inputs'!$L$15,'1. General Inputs'!$N$15)/12)*CHOOSE(I$7,'2. Protocols'!$K28,'2. Protocols'!$L28,'2. Protocols'!$M28)+'3. ARV Substitutions'!M54,0)</f>
        <v>#VALUE!</v>
      </c>
      <c r="J29" s="135" t="e">
        <f>MAX(I29*(1+'1. General Inputs'!$AW$23+HLOOKUP(J$7,'1. General Inputs'!$AW$17:$AY$19,ROWS('1. General Inputs'!$AU$17:$AU$19),0))+(CHOOSE(J$7,'1. General Inputs'!$J$15,'1. General Inputs'!$L$15,'1. General Inputs'!$N$15)/12)*CHOOSE(J$7,'2. Protocols'!$K28,'2. Protocols'!$L28,'2. Protocols'!$M28)+'3. ARV Substitutions'!N54,0)</f>
        <v>#VALUE!</v>
      </c>
      <c r="K29" s="135" t="e">
        <f>MAX(J29*(1+'1. General Inputs'!$AW$23+HLOOKUP(K$7,'1. General Inputs'!$AW$17:$AY$19,ROWS('1. General Inputs'!$AU$17:$AU$19),0))+(CHOOSE(K$7,'1. General Inputs'!$J$15,'1. General Inputs'!$L$15,'1. General Inputs'!$N$15)/12)*CHOOSE(K$7,'2. Protocols'!$K28,'2. Protocols'!$L28,'2. Protocols'!$M28)+'3. ARV Substitutions'!O54,0)</f>
        <v>#VALUE!</v>
      </c>
      <c r="L29" s="135" t="e">
        <f>MAX(K29*(1+'1. General Inputs'!$AW$23+HLOOKUP(L$7,'1. General Inputs'!$AW$17:$AY$19,ROWS('1. General Inputs'!$AU$17:$AU$19),0))+(CHOOSE(L$7,'1. General Inputs'!$J$15,'1. General Inputs'!$L$15,'1. General Inputs'!$N$15)/12)*CHOOSE(L$7,'2. Protocols'!$K28,'2. Protocols'!$L28,'2. Protocols'!$M28)+'3. ARV Substitutions'!P54,0)</f>
        <v>#VALUE!</v>
      </c>
      <c r="M29" s="135" t="e">
        <f>MAX(L29*(1+'1. General Inputs'!$AW$23+HLOOKUP(M$7,'1. General Inputs'!$AW$17:$AY$19,ROWS('1. General Inputs'!$AU$17:$AU$19),0))+(CHOOSE(M$7,'1. General Inputs'!$J$15,'1. General Inputs'!$L$15,'1. General Inputs'!$N$15)/12)*CHOOSE(M$7,'2. Protocols'!$K28,'2. Protocols'!$L28,'2. Protocols'!$M28)+'3. ARV Substitutions'!Q54,0)</f>
        <v>#VALUE!</v>
      </c>
      <c r="N29" s="135" t="e">
        <f>MAX(M29*(1+'1. General Inputs'!$AW$23+HLOOKUP(N$7,'1. General Inputs'!$AW$17:$AY$19,ROWS('1. General Inputs'!$AU$17:$AU$19),0))+(CHOOSE(N$7,'1. General Inputs'!$J$15,'1. General Inputs'!$L$15,'1. General Inputs'!$N$15)/12)*CHOOSE(N$7,'2. Protocols'!$K28,'2. Protocols'!$L28,'2. Protocols'!$M28)+'3. ARV Substitutions'!R54,0)</f>
        <v>#VALUE!</v>
      </c>
      <c r="O29" s="135" t="e">
        <f>MAX(N29*(1+'1. General Inputs'!$AW$23+HLOOKUP(O$7,'1. General Inputs'!$AW$17:$AY$19,ROWS('1. General Inputs'!$AU$17:$AU$19),0))+(CHOOSE(O$7,'1. General Inputs'!$J$15,'1. General Inputs'!$L$15,'1. General Inputs'!$N$15)/12)*CHOOSE(O$7,'2. Protocols'!$K28,'2. Protocols'!$L28,'2. Protocols'!$M28)+'3. ARV Substitutions'!S54,0)</f>
        <v>#VALUE!</v>
      </c>
      <c r="P29" s="135" t="e">
        <f>MAX(O29*(1+'1. General Inputs'!$AW$23+HLOOKUP(P$7,'1. General Inputs'!$AW$17:$AY$19,ROWS('1. General Inputs'!$AU$17:$AU$19),0))+(CHOOSE(P$7,'1. General Inputs'!$J$15,'1. General Inputs'!$L$15,'1. General Inputs'!$N$15)/12)*CHOOSE(P$7,'2. Protocols'!$K28,'2. Protocols'!$L28,'2. Protocols'!$M28)+'3. ARV Substitutions'!T54,0)</f>
        <v>#VALUE!</v>
      </c>
      <c r="Q29" s="135" t="e">
        <f>MAX(P29*(1+'1. General Inputs'!$AW$23+HLOOKUP(Q$7,'1. General Inputs'!$AW$17:$AY$19,ROWS('1. General Inputs'!$AU$17:$AU$19),0))+(CHOOSE(Q$7,'1. General Inputs'!$J$15,'1. General Inputs'!$L$15,'1. General Inputs'!$N$15)/12)*CHOOSE(Q$7,'2. Protocols'!$K28,'2. Protocols'!$L28,'2. Protocols'!$M28)+'3. ARV Substitutions'!U54,0)</f>
        <v>#VALUE!</v>
      </c>
      <c r="R29" s="135" t="e">
        <f>MAX(Q29*(1+'1. General Inputs'!$AW$23+HLOOKUP(R$7,'1. General Inputs'!$AW$17:$AY$19,ROWS('1. General Inputs'!$AU$17:$AU$19),0))+(CHOOSE(R$7,'1. General Inputs'!$J$15,'1. General Inputs'!$L$15,'1. General Inputs'!$N$15)/12)*CHOOSE(R$7,'2. Protocols'!$K28,'2. Protocols'!$L28,'2. Protocols'!$M28)+'3. ARV Substitutions'!V54,0)</f>
        <v>#VALUE!</v>
      </c>
      <c r="S29" s="135" t="e">
        <f>MAX(R29*(1+'1. General Inputs'!$AW$23+HLOOKUP(S$7,'1. General Inputs'!$AW$17:$AY$19,ROWS('1. General Inputs'!$AU$17:$AU$19),0))+(CHOOSE(S$7,'1. General Inputs'!$J$15,'1. General Inputs'!$L$15,'1. General Inputs'!$N$15)/12)*CHOOSE(S$7,'2. Protocols'!$K28,'2. Protocols'!$L28,'2. Protocols'!$M28)+'3. ARV Substitutions'!W54,0)</f>
        <v>#VALUE!</v>
      </c>
      <c r="T29" s="135" t="e">
        <f>MAX(S29*(1+'1. General Inputs'!$AW$23+HLOOKUP(T$7,'1. General Inputs'!$AW$17:$AY$19,ROWS('1. General Inputs'!$AU$17:$AU$19),0))+(CHOOSE(T$7,'1. General Inputs'!$J$15,'1. General Inputs'!$L$15,'1. General Inputs'!$N$15)/12)*CHOOSE(T$7,'2. Protocols'!$K28,'2. Protocols'!$L28,'2. Protocols'!$M28)+'3. ARV Substitutions'!X54,0)</f>
        <v>#VALUE!</v>
      </c>
      <c r="U29" s="135" t="e">
        <f>MAX(T29*(1+'1. General Inputs'!$AW$23+HLOOKUP(U$7,'1. General Inputs'!$AW$17:$AY$19,ROWS('1. General Inputs'!$AU$17:$AU$19),0))+(CHOOSE(U$7,'1. General Inputs'!$J$15,'1. General Inputs'!$L$15,'1. General Inputs'!$N$15)/12)*CHOOSE(U$7,'2. Protocols'!$K28,'2. Protocols'!$L28,'2. Protocols'!$M28)+'3. ARV Substitutions'!Y54,0)</f>
        <v>#VALUE!</v>
      </c>
      <c r="V29" s="135" t="e">
        <f>MAX(U29*(1+'1. General Inputs'!$AW$23+HLOOKUP(V$7,'1. General Inputs'!$AW$17:$AY$19,ROWS('1. General Inputs'!$AU$17:$AU$19),0))+(CHOOSE(V$7,'1. General Inputs'!$J$15,'1. General Inputs'!$L$15,'1. General Inputs'!$N$15)/12)*CHOOSE(V$7,'2. Protocols'!$K28,'2. Protocols'!$L28,'2. Protocols'!$M28)+'3. ARV Substitutions'!Z54,0)</f>
        <v>#VALUE!</v>
      </c>
      <c r="W29" s="135" t="e">
        <f>MAX(V29*(1+'1. General Inputs'!$AW$23+HLOOKUP(W$7,'1. General Inputs'!$AW$17:$AY$19,ROWS('1. General Inputs'!$AU$17:$AU$19),0))+(CHOOSE(W$7,'1. General Inputs'!$J$15,'1. General Inputs'!$L$15,'1. General Inputs'!$N$15)/12)*CHOOSE(W$7,'2. Protocols'!$K28,'2. Protocols'!$L28,'2. Protocols'!$M28)+'3. ARV Substitutions'!AA54,0)</f>
        <v>#VALUE!</v>
      </c>
      <c r="X29" s="135" t="e">
        <f>MAX(W29*(1+'1. General Inputs'!$AW$23+HLOOKUP(X$7,'1. General Inputs'!$AW$17:$AY$19,ROWS('1. General Inputs'!$AU$17:$AU$19),0))+(CHOOSE(X$7,'1. General Inputs'!$J$15,'1. General Inputs'!$L$15,'1. General Inputs'!$N$15)/12)*CHOOSE(X$7,'2. Protocols'!$K28,'2. Protocols'!$L28,'2. Protocols'!$M28)+'3. ARV Substitutions'!AB54,0)</f>
        <v>#VALUE!</v>
      </c>
      <c r="Y29" s="135" t="e">
        <f>MAX(X29*(1+'1. General Inputs'!$AW$23+HLOOKUP(Y$7,'1. General Inputs'!$AW$17:$AY$19,ROWS('1. General Inputs'!$AU$17:$AU$19),0))+(CHOOSE(Y$7,'1. General Inputs'!$J$15,'1. General Inputs'!$L$15,'1. General Inputs'!$N$15)/12)*CHOOSE(Y$7,'2. Protocols'!$K28,'2. Protocols'!$L28,'2. Protocols'!$M28)+'3. ARV Substitutions'!AC54,0)</f>
        <v>#VALUE!</v>
      </c>
      <c r="Z29" s="135" t="e">
        <f>MAX(Y29*(1+'1. General Inputs'!$AW$23+HLOOKUP(Z$7,'1. General Inputs'!$AW$17:$AY$19,ROWS('1. General Inputs'!$AU$17:$AU$19),0))+(CHOOSE(Z$7,'1. General Inputs'!$J$15,'1. General Inputs'!$L$15,'1. General Inputs'!$N$15)/12)*CHOOSE(Z$7,'2. Protocols'!$K28,'2. Protocols'!$L28,'2. Protocols'!$M28)+'3. ARV Substitutions'!AD54,0)</f>
        <v>#VALUE!</v>
      </c>
      <c r="AA29" s="135" t="e">
        <f>MAX(Z29*(1+'1. General Inputs'!$AW$23+HLOOKUP(AA$7,'1. General Inputs'!$AW$17:$AY$19,ROWS('1. General Inputs'!$AU$17:$AU$19),0))+(CHOOSE(AA$7,'1. General Inputs'!$J$15,'1. General Inputs'!$L$15,'1. General Inputs'!$N$15)/12)*CHOOSE(AA$7,'2. Protocols'!$K28,'2. Protocols'!$L28,'2. Protocols'!$M28)+'3. ARV Substitutions'!AE54,0)</f>
        <v>#VALUE!</v>
      </c>
      <c r="AB29" s="135" t="e">
        <f>MAX(AA29*(1+'1. General Inputs'!$AW$23+HLOOKUP(AB$7,'1. General Inputs'!$AW$17:$AY$19,ROWS('1. General Inputs'!$AU$17:$AU$19),0))+(CHOOSE(AB$7,'1. General Inputs'!$J$15,'1. General Inputs'!$L$15,'1. General Inputs'!$N$15)/12)*CHOOSE(AB$7,'2. Protocols'!$K28,'2. Protocols'!$L28,'2. Protocols'!$M28)+'3. ARV Substitutions'!AF54,0)</f>
        <v>#VALUE!</v>
      </c>
      <c r="AC29" s="135" t="e">
        <f>MAX(AB29*(1+'1. General Inputs'!$AW$23+HLOOKUP(AC$7,'1. General Inputs'!$AW$17:$AY$19,ROWS('1. General Inputs'!$AU$17:$AU$19),0))+(CHOOSE(AC$7,'1. General Inputs'!$J$15,'1. General Inputs'!$L$15,'1. General Inputs'!$N$15)/12)*CHOOSE(AC$7,'2. Protocols'!$K28,'2. Protocols'!$L28,'2. Protocols'!$M28)+'3. ARV Substitutions'!AG54,0)</f>
        <v>#VALUE!</v>
      </c>
      <c r="AD29" s="135" t="e">
        <f>MAX(AC29*(1+'1. General Inputs'!$AW$23+HLOOKUP(AD$7,'1. General Inputs'!$AW$17:$AY$19,ROWS('1. General Inputs'!$AU$17:$AU$19),0))+(CHOOSE(AD$7,'1. General Inputs'!$J$15,'1. General Inputs'!$L$15,'1. General Inputs'!$N$15)/12)*CHOOSE(AD$7,'2. Protocols'!$K28,'2. Protocols'!$L28,'2. Protocols'!$M28)+'3. ARV Substitutions'!AH54,0)</f>
        <v>#VALUE!</v>
      </c>
      <c r="AE29" s="135" t="e">
        <f>MAX(AD29*(1+'1. General Inputs'!$AW$23+HLOOKUP(AE$7,'1. General Inputs'!$AW$17:$AY$19,ROWS('1. General Inputs'!$AU$17:$AU$19),0))+(CHOOSE(AE$7,'1. General Inputs'!$J$15,'1. General Inputs'!$L$15,'1. General Inputs'!$N$15)/12)*CHOOSE(AE$7,'2. Protocols'!$K28,'2. Protocols'!$L28,'2. Protocols'!$M28)+'3. ARV Substitutions'!AI54,0)</f>
        <v>#VALUE!</v>
      </c>
      <c r="AF29" s="135" t="e">
        <f>MAX(AE29*(1+'1. General Inputs'!$AW$23+HLOOKUP(AF$7,'1. General Inputs'!$AW$17:$AY$19,ROWS('1. General Inputs'!$AU$17:$AU$19),0))+(CHOOSE(AF$7,'1. General Inputs'!$J$15,'1. General Inputs'!$L$15,'1. General Inputs'!$N$15)/12)*CHOOSE(AF$7,'2. Protocols'!$K28,'2. Protocols'!$L28,'2. Protocols'!$M28)+'3. ARV Substitutions'!AJ54,0)</f>
        <v>#VALUE!</v>
      </c>
      <c r="AG29" s="135" t="e">
        <f>MAX(AF29*(1+'1. General Inputs'!$AW$23+HLOOKUP(AG$7,'1. General Inputs'!$AW$17:$AY$19,ROWS('1. General Inputs'!$AU$17:$AU$19),0))+(CHOOSE(AG$7,'1. General Inputs'!$J$15,'1. General Inputs'!$L$15,'1. General Inputs'!$N$15)/12)*CHOOSE(AG$7,'2. Protocols'!$K28,'2. Protocols'!$L28,'2. Protocols'!$M28)+'3. ARV Substitutions'!AK54,0)</f>
        <v>#VALUE!</v>
      </c>
      <c r="AH29" s="135" t="e">
        <f>MAX(AG29*(1+'1. General Inputs'!$AW$23+HLOOKUP(AH$7,'1. General Inputs'!$AW$17:$AY$19,ROWS('1. General Inputs'!$AU$17:$AU$19),0))+(CHOOSE(AH$7,'1. General Inputs'!$J$15,'1. General Inputs'!$L$15,'1. General Inputs'!$N$15)/12)*CHOOSE(AH$7,'2. Protocols'!$K28,'2. Protocols'!$L28,'2. Protocols'!$M28)+'3. ARV Substitutions'!AL54,0)</f>
        <v>#VALUE!</v>
      </c>
      <c r="AI29" s="135" t="e">
        <f>MAX(AH29*(1+'1. General Inputs'!$AW$23+HLOOKUP(AI$7,'1. General Inputs'!$AW$17:$AY$19,ROWS('1. General Inputs'!$AU$17:$AU$19),0))+(CHOOSE(AI$7,'1. General Inputs'!$J$15,'1. General Inputs'!$L$15,'1. General Inputs'!$N$15)/12)*CHOOSE(AI$7,'2. Protocols'!$K28,'2. Protocols'!$L28,'2. Protocols'!$M28)+'3. ARV Substitutions'!AM54,0)</f>
        <v>#VALUE!</v>
      </c>
      <c r="AJ29" s="135" t="e">
        <f>MAX(AI29*(1+'1. General Inputs'!$AW$23+HLOOKUP(AJ$7,'1. General Inputs'!$AW$17:$AY$19,ROWS('1. General Inputs'!$AU$17:$AU$19),0))+(CHOOSE(AJ$7,'1. General Inputs'!$J$15,'1. General Inputs'!$L$15,'1. General Inputs'!$N$15)/12)*CHOOSE(AJ$7,'2. Protocols'!$K28,'2. Protocols'!$L28,'2. Protocols'!$M28)+'3. ARV Substitutions'!AN54,0)</f>
        <v>#VALUE!</v>
      </c>
      <c r="AK29" s="135" t="e">
        <f>MAX(AJ29*(1+'1. General Inputs'!$AW$23+HLOOKUP(AK$7,'1. General Inputs'!$AW$17:$AY$19,ROWS('1. General Inputs'!$AU$17:$AU$19),0))+(CHOOSE(AK$7,'1. General Inputs'!$J$15,'1. General Inputs'!$L$15,'1. General Inputs'!$N$15)/12)*CHOOSE(AK$7,'2. Protocols'!$K28,'2. Protocols'!$L28,'2. Protocols'!$M28)+'3. ARV Substitutions'!AO54,0)</f>
        <v>#VALUE!</v>
      </c>
      <c r="AL29" s="135" t="e">
        <f>MAX(AK29*(1+'1. General Inputs'!$AW$23+HLOOKUP(AL$7,'1. General Inputs'!$AW$17:$AY$19,ROWS('1. General Inputs'!$AU$17:$AU$19),0))+(CHOOSE(AL$7,'1. General Inputs'!$J$15,'1. General Inputs'!$L$15,'1. General Inputs'!$N$15)/12)*CHOOSE(AL$7,'2. Protocols'!$K28,'2. Protocols'!$L28,'2. Protocols'!$M28)+'3. ARV Substitutions'!AP54,0)</f>
        <v>#VALUE!</v>
      </c>
      <c r="AM29" s="135" t="e">
        <f>MAX(AL29*(1+'1. General Inputs'!$AW$23+HLOOKUP(AM$7,'1. General Inputs'!$AW$17:$AY$19,ROWS('1. General Inputs'!$AU$17:$AU$19),0))+(CHOOSE(AM$7,'1. General Inputs'!$J$15,'1. General Inputs'!$L$15,'1. General Inputs'!$N$15)/12)*CHOOSE(AM$7,'2. Protocols'!$K28,'2. Protocols'!$L28,'2. Protocols'!$M28)+'3. ARV Substitutions'!AQ54,0)</f>
        <v>#VALUE!</v>
      </c>
      <c r="AN29" s="135" t="e">
        <f>MAX(AM29*(1+'1. General Inputs'!$AW$23+HLOOKUP(AN$7,'1. General Inputs'!$AW$17:$AY$19,ROWS('1. General Inputs'!$AU$17:$AU$19),0))+(CHOOSE(AN$7,'1. General Inputs'!$J$15,'1. General Inputs'!$L$15,'1. General Inputs'!$N$15)/12)*CHOOSE(AN$7,'2. Protocols'!$K28,'2. Protocols'!$L28,'2. Protocols'!$M28)+'3. ARV Substitutions'!AR54,0)</f>
        <v>#VALUE!</v>
      </c>
      <c r="AO29" s="135" t="e">
        <f>MAX(AN29*(1+'1. General Inputs'!$AW$23+HLOOKUP(AO$7,'1. General Inputs'!$AW$17:$AY$19,ROWS('1. General Inputs'!$AU$17:$AU$19),0))+(CHOOSE(AO$7,'1. General Inputs'!$J$15,'1. General Inputs'!$L$15,'1. General Inputs'!$N$15)/12)*CHOOSE(AO$7,'2. Protocols'!$K28,'2. Protocols'!$L28,'2. Protocols'!$M28)+'3. ARV Substitutions'!AS54,0)</f>
        <v>#VALUE!</v>
      </c>
      <c r="AP29" s="135" t="e">
        <f>MAX(AO29*(1+'1. General Inputs'!$AW$23+HLOOKUP(AP$7,'1. General Inputs'!$AW$17:$AY$19,ROWS('1. General Inputs'!$AU$17:$AU$19),0))+(CHOOSE(AP$7,'1. General Inputs'!$J$15,'1. General Inputs'!$L$15,'1. General Inputs'!$N$15)/12)*CHOOSE(AP$7,'2. Protocols'!$K28,'2. Protocols'!$L28,'2. Protocols'!$M28)+'3. ARV Substitutions'!AT54,0)</f>
        <v>#VALUE!</v>
      </c>
      <c r="AQ29" s="135" t="e">
        <f>MAX(AP29*(1+'1. General Inputs'!$AW$23+HLOOKUP(AQ$7,'1. General Inputs'!$AW$17:$AY$19,ROWS('1. General Inputs'!$AU$17:$AU$19),0))+(CHOOSE(AQ$7,'1. General Inputs'!$J$15,'1. General Inputs'!$L$15,'1. General Inputs'!$N$15)/12)*CHOOSE(AQ$7,'2. Protocols'!$K28,'2. Protocols'!$L28,'2. Protocols'!$M28)+'3. ARV Substitutions'!AU54,0)</f>
        <v>#VALUE!</v>
      </c>
      <c r="CA29" s="105" t="e">
        <f t="shared" si="20"/>
        <v>#VALUE!</v>
      </c>
      <c r="CB29" s="105" t="e">
        <f t="shared" si="21"/>
        <v>#VALUE!</v>
      </c>
      <c r="CC29" s="105" t="e">
        <f t="shared" si="22"/>
        <v>#VALUE!</v>
      </c>
      <c r="CD29" s="105" t="e">
        <f t="shared" si="23"/>
        <v>#VALUE!</v>
      </c>
      <c r="CE29" s="105" t="e">
        <f t="shared" si="24"/>
        <v>#VALUE!</v>
      </c>
      <c r="CF29" s="105" t="e">
        <f t="shared" si="25"/>
        <v>#VALUE!</v>
      </c>
      <c r="CG29" s="105" t="e">
        <f t="shared" si="26"/>
        <v>#VALUE!</v>
      </c>
      <c r="CH29" s="105" t="e">
        <f t="shared" si="27"/>
        <v>#VALUE!</v>
      </c>
      <c r="CI29" s="105" t="e">
        <f t="shared" si="28"/>
        <v>#VALUE!</v>
      </c>
      <c r="CJ29" s="105" t="e">
        <f t="shared" si="29"/>
        <v>#VALUE!</v>
      </c>
      <c r="CK29" s="105" t="e">
        <f t="shared" si="30"/>
        <v>#VALUE!</v>
      </c>
      <c r="CL29" s="105" t="e">
        <f t="shared" si="31"/>
        <v>#VALUE!</v>
      </c>
      <c r="CM29" s="105" t="e">
        <f t="shared" si="32"/>
        <v>#VALUE!</v>
      </c>
      <c r="CN29" s="105" t="e">
        <f t="shared" si="33"/>
        <v>#VALUE!</v>
      </c>
      <c r="CO29" s="105" t="e">
        <f t="shared" si="34"/>
        <v>#VALUE!</v>
      </c>
      <c r="CP29" s="105" t="e">
        <f t="shared" si="35"/>
        <v>#VALUE!</v>
      </c>
      <c r="CQ29" s="105" t="e">
        <f t="shared" si="36"/>
        <v>#VALUE!</v>
      </c>
      <c r="CR29" s="105" t="e">
        <f t="shared" si="37"/>
        <v>#VALUE!</v>
      </c>
      <c r="CS29" s="105" t="e">
        <f t="shared" si="38"/>
        <v>#VALUE!</v>
      </c>
      <c r="CT29" s="105" t="e">
        <f t="shared" si="39"/>
        <v>#VALUE!</v>
      </c>
      <c r="CU29" s="105" t="e">
        <f t="shared" si="40"/>
        <v>#VALUE!</v>
      </c>
      <c r="CV29" s="105" t="e">
        <f t="shared" si="41"/>
        <v>#VALUE!</v>
      </c>
      <c r="CW29" s="105" t="e">
        <f t="shared" si="42"/>
        <v>#VALUE!</v>
      </c>
      <c r="CX29" s="105" t="e">
        <f t="shared" si="43"/>
        <v>#VALUE!</v>
      </c>
      <c r="CY29" s="105" t="e">
        <f t="shared" si="44"/>
        <v>#VALUE!</v>
      </c>
      <c r="CZ29" s="105" t="e">
        <f t="shared" si="45"/>
        <v>#VALUE!</v>
      </c>
      <c r="DA29" s="105" t="e">
        <f t="shared" si="46"/>
        <v>#VALUE!</v>
      </c>
      <c r="DB29" s="105" t="e">
        <f t="shared" si="47"/>
        <v>#VALUE!</v>
      </c>
      <c r="DC29" s="105" t="e">
        <f t="shared" si="48"/>
        <v>#VALUE!</v>
      </c>
      <c r="DD29" s="105" t="e">
        <f t="shared" si="49"/>
        <v>#VALUE!</v>
      </c>
      <c r="DE29" s="105" t="e">
        <f t="shared" si="50"/>
        <v>#VALUE!</v>
      </c>
      <c r="DF29" s="105" t="e">
        <f t="shared" si="51"/>
        <v>#VALUE!</v>
      </c>
      <c r="DG29" s="105" t="e">
        <f t="shared" si="52"/>
        <v>#VALUE!</v>
      </c>
      <c r="DH29" s="105" t="e">
        <f t="shared" si="53"/>
        <v>#VALUE!</v>
      </c>
      <c r="DI29" s="105" t="e">
        <f t="shared" si="54"/>
        <v>#VALUE!</v>
      </c>
      <c r="DJ29" s="105" t="e">
        <f t="shared" si="55"/>
        <v>#VALUE!</v>
      </c>
      <c r="DL29" s="39" t="str">
        <f>CONCATENATE('2. Protocols'!C28, '2. Protocols'!D28, '2. Protocols'!E28)</f>
        <v>+</v>
      </c>
      <c r="DM29" s="39" t="str">
        <f>CONCATENATE('2. Protocols'!C28, '2. Protocols'!D28, '2. Protocols'!E28, '2. Protocols'!F28, '2. Protocols'!G28,)</f>
        <v>++</v>
      </c>
      <c r="DO29" s="45">
        <f>IF(AND(OR(ISBLANK(DO$9),DO$9=0)=FALSE,OR(DO$9='2. Protocols'!$C28,DO$9='2. Protocols'!$E28,DO$9='2. Protocols'!$G28)),1,0)*'4. Formulations'!$I28</f>
        <v>0</v>
      </c>
      <c r="DP29" s="45">
        <f>IF(AND(OR(ISBLANK(DP$9),DP$9=0)=FALSE,OR(DP$9='2. Protocols'!$C28,DP$9='2. Protocols'!$E28,DP$9='2. Protocols'!$G28)),1,0)*'4. Formulations'!$I28</f>
        <v>0</v>
      </c>
      <c r="DQ29" s="45">
        <f>IF(AND(OR(ISBLANK(DQ$9),DQ$9=0)=FALSE,OR(DQ$9='2. Protocols'!$C28,DQ$9='2. Protocols'!$E28,DQ$9='2. Protocols'!$G28)),1,0)*'4. Formulations'!$I28</f>
        <v>0</v>
      </c>
      <c r="DR29" s="45">
        <f>IF(AND(OR(ISBLANK(DR$9),DR$9=0)=FALSE,OR(DR$9='2. Protocols'!$C28,DR$9='2. Protocols'!$E28,DR$9='2. Protocols'!$G28)),1,0)*'4. Formulations'!$I28</f>
        <v>0</v>
      </c>
      <c r="DS29" s="45">
        <f>IF(AND(OR(ISBLANK(DS$9),DS$9=0)=FALSE,OR(DS$9='2. Protocols'!$C28,DS$9='2. Protocols'!$E28,DS$9='2. Protocols'!$G28)),1,0)*'4. Formulations'!$I28</f>
        <v>0</v>
      </c>
      <c r="DT29" s="45">
        <f>IF(AND(OR(ISBLANK(DT$9),DT$9=0)=FALSE,OR(DT$9='2. Protocols'!$C28,DT$9='2. Protocols'!$E28,DT$9='2. Protocols'!$G28)),1,0)*'4. Formulations'!$I28</f>
        <v>0</v>
      </c>
      <c r="DU29" s="45">
        <f>IF(AND(OR(ISBLANK(DU$9),DU$9=0)=FALSE,OR(DU$9='2. Protocols'!$C28,DU$9='2. Protocols'!$E28,DU$9='2. Protocols'!$G28)),1,0)*'4. Formulations'!$I28</f>
        <v>0</v>
      </c>
      <c r="DV29" s="45">
        <f>IF(AND(OR(ISBLANK(DV$9),DV$9=0)=FALSE,OR(DV$9='2. Protocols'!$C28,DV$9='2. Protocols'!$E28,DV$9='2. Protocols'!$G28)),1,0)*'4. Formulations'!$I28</f>
        <v>0</v>
      </c>
      <c r="DW29" s="45">
        <f>IF(AND(OR(ISBLANK(DW$9),DW$9=0)=FALSE,OR(DW$9='2. Protocols'!$C28,DW$9='2. Protocols'!$E28,DW$9='2. Protocols'!$G28)),1,0)*'4. Formulations'!$I28</f>
        <v>0</v>
      </c>
      <c r="DX29" s="45">
        <f>IF(AND(OR(ISBLANK(DX$9),DX$9=0)=FALSE,OR(DX$9='2. Protocols'!$C28,DX$9='2. Protocols'!$E28,DX$9='2. Protocols'!$G28)),1,0)*'4. Formulations'!$I28</f>
        <v>0</v>
      </c>
      <c r="DY29" s="45">
        <f>IF(AND(OR(ISBLANK(DY$9),DY$9=0)=FALSE,OR(DY$9='2. Protocols'!$C28,DY$9='2. Protocols'!$E28,DY$9='2. Protocols'!$G28)),1,0)*'4. Formulations'!$I28</f>
        <v>0</v>
      </c>
      <c r="DZ29" s="45">
        <f>IF(AND(OR(ISBLANK(DZ$9),DZ$9=0)=FALSE,OR(DZ$9='2. Protocols'!$C28,DZ$9='2. Protocols'!$E28,DZ$9='2. Protocols'!$G28)),1,0)*'4. Formulations'!$I28</f>
        <v>0</v>
      </c>
      <c r="EA29" s="45">
        <f>IF(AND(OR(ISBLANK(EA$9),EA$9=0)=FALSE,OR(EA$9='2. Protocols'!$C28,EA$9='2. Protocols'!$E28,EA$9='2. Protocols'!$G28)),1,0)*'4. Formulations'!$I28</f>
        <v>0</v>
      </c>
      <c r="EB29" s="45">
        <f>IF(AND(OR(ISBLANK(EB$9),EB$9=0)=FALSE,OR(EB$9='2. Protocols'!$C28,EB$9='2. Protocols'!$E28,EB$9='2. Protocols'!$G28)),1,0)*'4. Formulations'!$I28</f>
        <v>0</v>
      </c>
      <c r="EC29" s="45">
        <f>IF(AND(OR(ISBLANK(EC$9),EC$9=0)=FALSE,OR(EC$9='2. Protocols'!$C28,EC$9='2. Protocols'!$E28,EC$9='2. Protocols'!$G28)),1,0)*'4. Formulations'!$I28</f>
        <v>0</v>
      </c>
      <c r="EE29" s="45">
        <f>IF(AND(OR(ISBLANK(EE$9),EE$9=0)=FALSE,EE$9=$DL29),1,0)*'4. Formulations'!$J28</f>
        <v>0</v>
      </c>
      <c r="EF29" s="45">
        <f>IF(AND(OR(ISBLANK(EF$9),EF$9=0)=FALSE,EF$9=$DL29),1,0)*'4. Formulations'!$J28</f>
        <v>0</v>
      </c>
      <c r="EG29" s="45">
        <f>IF(AND(OR(ISBLANK(EG$9),EG$9=0)=FALSE,EG$9=$DL29),1,0)*'4. Formulations'!$J28</f>
        <v>0</v>
      </c>
      <c r="EH29" s="45">
        <f>IF(AND(OR(ISBLANK(EH$9),EH$9=0)=FALSE,EH$9=$DL29),1,0)*'4. Formulations'!$J28</f>
        <v>0</v>
      </c>
      <c r="EI29" s="45">
        <f>IF(AND(OR(ISBLANK(EI$9),EI$9=0)=FALSE,EI$9=$DL29),1,0)*'4. Formulations'!$J28</f>
        <v>0</v>
      </c>
      <c r="EJ29" s="45">
        <f>IF(AND(OR(ISBLANK(EJ$9),EJ$9=0)=FALSE,EJ$9=$DL29),1,0)*'4. Formulations'!$J28</f>
        <v>0</v>
      </c>
      <c r="EK29" s="45">
        <f>IF(AND(OR(ISBLANK(EK$9),EK$9=0)=FALSE,EK$9=$DL29),1,0)*'4. Formulations'!$J28</f>
        <v>0</v>
      </c>
      <c r="EL29" s="45">
        <f>IF(AND(OR(ISBLANK(EL$9),EL$9=0)=FALSE,EL$9=$DL29),1,0)*'4. Formulations'!$J28</f>
        <v>0</v>
      </c>
      <c r="EM29" s="45">
        <f>IF(AND(OR(ISBLANK(EM$9),EM$9=0)=FALSE,EM$9=$DL29),1,0)*'4. Formulations'!$J28</f>
        <v>0</v>
      </c>
      <c r="EN29" s="45">
        <f>IF(AND(OR(ISBLANK(EN$9),EN$9=0)=FALSE,EN$9=$DL29),1,0)*'4. Formulations'!$J28</f>
        <v>0</v>
      </c>
      <c r="EO29" s="45">
        <f>IF(AND(OR(ISBLANK(EO$9),EO$9=0)=FALSE,EO$9=$DL29),1,0)*'4. Formulations'!$J28</f>
        <v>0</v>
      </c>
      <c r="EP29" s="45">
        <f>IF(AND(OR(ISBLANK(EP$9),EP$9=0)=FALSE,EP$9=$DL29),1,0)*'4. Formulations'!$J28</f>
        <v>0</v>
      </c>
      <c r="EQ29" s="45">
        <f>IF(AND(OR(ISBLANK(EQ$9),EQ$9=0)=FALSE,EQ$9=$DL29),1,0)*'4. Formulations'!$J28</f>
        <v>0</v>
      </c>
      <c r="ER29" s="45">
        <f>IF(AND(OR(ISBLANK(ER$9),ER$9=0)=FALSE,ER$9=$DL29),1,0)*'4. Formulations'!$J28</f>
        <v>0</v>
      </c>
      <c r="ES29" s="45">
        <f>IF(AND(OR(ISBLANK(ES$9),ES$9=0)=FALSE,ES$9=$DL29),1,0)*'4. Formulations'!$J28</f>
        <v>0</v>
      </c>
      <c r="EU29" s="45">
        <f>IF(AND(OR(ISBLANK(EU$9),EU$9=0)=FALSE,SUM($EE29:$ES29)&gt;0,EU$9='2. Protocols'!$G28),1,0)*'4. Formulations'!$J28</f>
        <v>0</v>
      </c>
      <c r="EV29" s="45">
        <f>IF(AND(OR(ISBLANK(EV$9),EV$9=0)=FALSE,SUM($EE29:$ES29)&gt;0,EV$9='2. Protocols'!$G28),1,0)*'4. Formulations'!$J28</f>
        <v>0</v>
      </c>
      <c r="EW29" s="45">
        <f>IF(AND(OR(ISBLANK(EW$9),EW$9=0)=FALSE,SUM($EE29:$ES29)&gt;0,EW$9='2. Protocols'!$G28),1,0)*'4. Formulations'!$J28</f>
        <v>0</v>
      </c>
      <c r="EX29" s="45">
        <f>IF(AND(OR(ISBLANK(EX$9),EX$9=0)=FALSE,SUM($EE29:$ES29)&gt;0,EX$9='2. Protocols'!$G28),1,0)*'4. Formulations'!$J28</f>
        <v>0</v>
      </c>
      <c r="EY29" s="45">
        <f>IF(AND(OR(ISBLANK(EY$9),EY$9=0)=FALSE,SUM($EE29:$ES29)&gt;0,EY$9='2. Protocols'!$G28),1,0)*'4. Formulations'!$J28</f>
        <v>0</v>
      </c>
      <c r="EZ29" s="45">
        <f>IF(AND(OR(ISBLANK(EZ$9),EZ$9=0)=FALSE,SUM($EE29:$ES29)&gt;0,EZ$9='2. Protocols'!$G28),1,0)*'4. Formulations'!$J28</f>
        <v>0</v>
      </c>
      <c r="FA29" s="45">
        <f>IF(AND(OR(ISBLANK(FA$9),FA$9=0)=FALSE,SUM($EE29:$ES29)&gt;0,FA$9='2. Protocols'!$G28),1,0)*'4. Formulations'!$J28</f>
        <v>0</v>
      </c>
      <c r="FB29" s="45">
        <f>IF(AND(OR(ISBLANK(FB$9),FB$9=0)=FALSE,SUM($EE29:$ES29)&gt;0,FB$9='2. Protocols'!$G28),1,0)*'4. Formulations'!$J28</f>
        <v>0</v>
      </c>
      <c r="FC29" s="45">
        <f>IF(AND(OR(ISBLANK(FC$9),FC$9=0)=FALSE,SUM($EE29:$ES29)&gt;0,FC$9='2. Protocols'!$G28),1,0)*'4. Formulations'!$J28</f>
        <v>0</v>
      </c>
      <c r="FD29" s="45">
        <f>IF(AND(OR(ISBLANK(FD$9),FD$9=0)=FALSE,SUM($EE29:$ES29)&gt;0,FD$9='2. Protocols'!$G28),1,0)*'4. Formulations'!$J28</f>
        <v>0</v>
      </c>
      <c r="FE29" s="45">
        <f>IF(AND(OR(ISBLANK(FE$9),FE$9=0)=FALSE,SUM($EE29:$ES29)&gt;0,FE$9='2. Protocols'!$G28),1,0)*'4. Formulations'!$J28</f>
        <v>0</v>
      </c>
      <c r="FF29" s="45">
        <f>IF(AND(OR(ISBLANK(FF$9),FF$9=0)=FALSE,SUM($EE29:$ES29)&gt;0,FF$9='2. Protocols'!$G28),1,0)*'4. Formulations'!$J28</f>
        <v>0</v>
      </c>
      <c r="FG29" s="45">
        <f>IF(AND(OR(ISBLANK(FG$9),FG$9=0)=FALSE,SUM($EE29:$ES29)&gt;0,FG$9='2. Protocols'!$G28),1,0)*'4. Formulations'!$J28</f>
        <v>0</v>
      </c>
      <c r="FH29" s="45">
        <f>IF(AND(OR(ISBLANK(FH$9),FH$9=0)=FALSE,SUM($EE29:$ES29)&gt;0,FH$9='2. Protocols'!$G28),1,0)*'4. Formulations'!$J28</f>
        <v>0</v>
      </c>
      <c r="FI29" s="45">
        <f>IF(AND(OR(ISBLANK(FI$9),FI$9=0)=FALSE,SUM($EE29:$ES29)&gt;0,FI$9='2. Protocols'!$G28),1,0)*'4. Formulations'!$J28</f>
        <v>0</v>
      </c>
      <c r="FK29" s="45">
        <f>IF(AND(OR(ISBLANK(EU$9),EU$9=0)=FALSE,FK$9=$DM29),1,0)*'4. Formulations'!$K28</f>
        <v>0</v>
      </c>
      <c r="FL29" s="45">
        <f>IF(AND(OR(ISBLANK(EV$9),EV$9=0)=FALSE,FL$9=$DM29),1,0)*'4. Formulations'!$K28</f>
        <v>0</v>
      </c>
      <c r="FM29" s="45">
        <f>IF(AND(OR(ISBLANK(EW$9),EW$9=0)=FALSE,FM$9=$DM29),1,0)*'4. Formulations'!$K28</f>
        <v>0</v>
      </c>
      <c r="FN29" s="45">
        <f>IF(AND(OR(ISBLANK(EX$9),EX$9=0)=FALSE,FN$9=$DM29),1,0)*'4. Formulations'!$K28</f>
        <v>0</v>
      </c>
      <c r="FO29" s="45">
        <f>IF(AND(OR(ISBLANK(EY$9),EY$9=0)=FALSE,FO$9=$DM29),1,0)*'4. Formulations'!$K28</f>
        <v>0</v>
      </c>
      <c r="FP29" s="45">
        <f>IF(AND(OR(ISBLANK(EZ$9),EZ$9=0)=FALSE,FP$9=$DM29),1,0)*'4. Formulations'!$K28</f>
        <v>0</v>
      </c>
      <c r="FQ29" s="45">
        <f>IF(AND(OR(ISBLANK(FA$9),FA$9=0)=FALSE,FQ$9=$DM29),1,0)*'4. Formulations'!$K28</f>
        <v>0</v>
      </c>
      <c r="FR29" s="45">
        <f>IF(AND(OR(ISBLANK(FB$9),FB$9=0)=FALSE,FR$9=$DM29),1,0)*'4. Formulations'!$K28</f>
        <v>0</v>
      </c>
      <c r="FS29" s="45">
        <f>IF(AND(OR(ISBLANK(FC$9),FC$9=0)=FALSE,FS$9=$DM29),1,0)*'4. Formulations'!$K28</f>
        <v>0</v>
      </c>
      <c r="FT29" s="45">
        <f>IF(AND(OR(ISBLANK(FD$9),FD$9=0)=FALSE,FT$9=$DM29),1,0)*'4. Formulations'!$K28</f>
        <v>0</v>
      </c>
      <c r="FU29" s="45">
        <f>IF(AND(OR(ISBLANK(FE$9),FE$9=0)=FALSE,FU$9=$DM29),1,0)*'4. Formulations'!$K28</f>
        <v>0</v>
      </c>
      <c r="FV29" s="45">
        <f>IF(AND(OR(ISBLANK(FF$9),FF$9=0)=FALSE,FV$9=$DM29),1,0)*'4. Formulations'!$K28</f>
        <v>0</v>
      </c>
      <c r="FW29" s="45">
        <f>IF(AND(OR(ISBLANK(FG$9),FG$9=0)=FALSE,FW$9=$DM29),1,0)*'4. Formulations'!$K28</f>
        <v>0</v>
      </c>
      <c r="FX29" s="45">
        <f>IF(AND(OR(ISBLANK(FH$9),FH$9=0)=FALSE,FX$9=$DM29),1,0)*'4. Formulations'!$K28</f>
        <v>0</v>
      </c>
      <c r="FY29" s="45">
        <f>IF(AND(OR(ISBLANK(FI$9),FI$9=0)=FALSE,FY$9=$DM29),1,0)*'4. Formulations'!$K28</f>
        <v>0</v>
      </c>
      <c r="GA29" s="45">
        <f>IF(AND(OR(ISBLANK(GA$9),GA$9=0)=FALSE,OR(GA$9='2. Protocols'!$C28,GA$9='2. Protocols'!$E28,GA$9='2. Protocols'!$G28)),1,0)*'4. Formulations'!$L28</f>
        <v>0</v>
      </c>
      <c r="GB29" s="45">
        <f>IF(AND(OR(ISBLANK(GB$9),GB$9=0)=FALSE,OR(GB$9='2. Protocols'!$C28,GB$9='2. Protocols'!$E28,GB$9='2. Protocols'!$G28)),1,0)*'4. Formulations'!$L28</f>
        <v>0</v>
      </c>
      <c r="GC29" s="45">
        <f>IF(AND(OR(ISBLANK(GC$9),GC$9=0)=FALSE,OR(GC$9='2. Protocols'!$C28,GC$9='2. Protocols'!$E28,GC$9='2. Protocols'!$G28)),1,0)*'4. Formulations'!$L28</f>
        <v>0</v>
      </c>
      <c r="GD29" s="45">
        <f>IF(AND(OR(ISBLANK(GD$9),GD$9=0)=FALSE,OR(GD$9='2. Protocols'!$C28,GD$9='2. Protocols'!$E28,GD$9='2. Protocols'!$G28)),1,0)*'4. Formulations'!$L28</f>
        <v>0</v>
      </c>
      <c r="GE29" s="45">
        <f>IF(AND(OR(ISBLANK(GE$9),GE$9=0)=FALSE,OR(GE$9='2. Protocols'!$C28,GE$9='2. Protocols'!$E28,GE$9='2. Protocols'!$G28)),1,0)*'4. Formulations'!$L28</f>
        <v>0</v>
      </c>
      <c r="GF29" s="45">
        <f>IF(AND(OR(ISBLANK(GF$9),GF$9=0)=FALSE,OR(GF$9='2. Protocols'!$C28,GF$9='2. Protocols'!$E28,GF$9='2. Protocols'!$G28)),1,0)*'4. Formulations'!$L28</f>
        <v>0</v>
      </c>
      <c r="GG29" s="45">
        <f>IF(AND(OR(ISBLANK(GG$9),GG$9=0)=FALSE,OR(GG$9='2. Protocols'!$C28,GG$9='2. Protocols'!$E28,GG$9='2. Protocols'!$G28)),1,0)*'4. Formulations'!$L28</f>
        <v>0</v>
      </c>
      <c r="GH29" s="45">
        <f>IF(AND(OR(ISBLANK(GH$9),GH$9=0)=FALSE,OR(GH$9='2. Protocols'!$C28,GH$9='2. Protocols'!$E28,GH$9='2. Protocols'!$G28)),1,0)*'4. Formulations'!$L28</f>
        <v>0</v>
      </c>
      <c r="GI29" s="45">
        <f>IF(AND(OR(ISBLANK(GI$9),GI$9=0)=FALSE,OR(GI$9='2. Protocols'!$C28,GI$9='2. Protocols'!$E28,GI$9='2. Protocols'!$G28)),1,0)*'4. Formulations'!$L28</f>
        <v>0</v>
      </c>
      <c r="GJ29" s="45">
        <f>IF(AND(OR(ISBLANK(GJ$9),GJ$9=0)=FALSE,OR(GJ$9='2. Protocols'!$C28,GJ$9='2. Protocols'!$E28,GJ$9='2. Protocols'!$G28)),1,0)*'4. Formulations'!$L28</f>
        <v>0</v>
      </c>
      <c r="GK29" s="45">
        <f>IF(AND(OR(ISBLANK(GK$9),GK$9=0)=FALSE,OR(GK$9='2. Protocols'!$C28,GK$9='2. Protocols'!$E28,GK$9='2. Protocols'!$G28)),1,0)*'4. Formulations'!$L28</f>
        <v>0</v>
      </c>
      <c r="GL29" s="45">
        <f>IF(AND(OR(ISBLANK(GL$9),GL$9=0)=FALSE,OR(GL$9='2. Protocols'!$C28,GL$9='2. Protocols'!$E28,GL$9='2. Protocols'!$G28)),1,0)*'4. Formulations'!$L28</f>
        <v>0</v>
      </c>
      <c r="GM29" s="45">
        <f>IF(AND(OR(ISBLANK(GM$9),GM$9=0)=FALSE,OR(GM$9='2. Protocols'!$C28,GM$9='2. Protocols'!$E28,GM$9='2. Protocols'!$G28)),1,0)*'4. Formulations'!$L28</f>
        <v>0</v>
      </c>
      <c r="GN29" s="45">
        <f>IF(AND(OR(ISBLANK(GN$9),GN$9=0)=FALSE,OR(GN$9='2. Protocols'!$C28,GN$9='2. Protocols'!$E28,GN$9='2. Protocols'!$G28)),1,0)*'4. Formulations'!$L28</f>
        <v>0</v>
      </c>
      <c r="GO29" s="45">
        <f>IF(AND(OR(ISBLANK(GO$9),GO$9=0)=FALSE,OR(GO$9='2. Protocols'!$C28,GO$9='2. Protocols'!$E28,GO$9='2. Protocols'!$G28)),1,0)*'4. Formulations'!$L28</f>
        <v>0</v>
      </c>
      <c r="GQ29" s="45">
        <f>IF(AND(OR(ISBLANK(GQ$9),GQ$9=0)=FALSE,GQ$9=$DL29),1,0)*'4. Formulations'!$M28</f>
        <v>0</v>
      </c>
      <c r="GR29" s="45">
        <f>IF(AND(OR(ISBLANK(GR$9),GR$9=0)=FALSE,GR$9=$DL29),1,0)*'4. Formulations'!$M28</f>
        <v>0</v>
      </c>
      <c r="GS29" s="45">
        <f>IF(AND(OR(ISBLANK(GS$9),GS$9=0)=FALSE,GS$9=$DL29),1,0)*'4. Formulations'!$M28</f>
        <v>0</v>
      </c>
      <c r="GT29" s="45">
        <f>IF(AND(OR(ISBLANK(GT$9),GT$9=0)=FALSE,GT$9=$DL29),1,0)*'4. Formulations'!$M28</f>
        <v>0</v>
      </c>
      <c r="GU29" s="45">
        <f>IF(AND(OR(ISBLANK(GU$9),GU$9=0)=FALSE,GU$9=$DL29),1,0)*'4. Formulations'!$M28</f>
        <v>0</v>
      </c>
      <c r="GV29" s="45">
        <f>IF(AND(OR(ISBLANK(GV$9),GV$9=0)=FALSE,GV$9=$DL29),1,0)*'4. Formulations'!$M28</f>
        <v>0</v>
      </c>
      <c r="GW29" s="45">
        <f>IF(AND(OR(ISBLANK(GW$9),GW$9=0)=FALSE,GW$9=$DL29),1,0)*'4. Formulations'!$M28</f>
        <v>0</v>
      </c>
      <c r="GX29" s="45">
        <f>IF(AND(OR(ISBLANK(GX$9),GX$9=0)=FALSE,GX$9=$DL29),1,0)*'4. Formulations'!$M28</f>
        <v>0</v>
      </c>
      <c r="GY29" s="45">
        <f>IF(AND(OR(ISBLANK(GY$9),GY$9=0)=FALSE,GY$9=$DL29),1,0)*'4. Formulations'!$M28</f>
        <v>0</v>
      </c>
      <c r="GZ29" s="45">
        <f>IF(AND(OR(ISBLANK(GZ$9),GZ$9=0)=FALSE,GZ$9=$DL29),1,0)*'4. Formulations'!$M28</f>
        <v>0</v>
      </c>
      <c r="HA29" s="45">
        <f>IF(AND(OR(ISBLANK(HA$9),HA$9=0)=FALSE,HA$9=$DL29),1,0)*'4. Formulations'!$M28</f>
        <v>0</v>
      </c>
      <c r="HB29" s="45">
        <f>IF(AND(OR(ISBLANK(HB$9),HB$9=0)=FALSE,HB$9=$DL29),1,0)*'4. Formulations'!$M28</f>
        <v>0</v>
      </c>
      <c r="HC29" s="45">
        <f>IF(AND(OR(ISBLANK(HC$9),HC$9=0)=FALSE,HC$9=$DL29),1,0)*'4. Formulations'!$M28</f>
        <v>0</v>
      </c>
      <c r="HD29" s="45">
        <f>IF(AND(OR(ISBLANK(HD$9),HD$9=0)=FALSE,HD$9=$DL29),1,0)*'4. Formulations'!$M28</f>
        <v>0</v>
      </c>
      <c r="HE29" s="45">
        <f>IF(AND(OR(ISBLANK(HE$9),HE$9=0)=FALSE,HE$9=$DL29),1,0)*'4. Formulations'!$M28</f>
        <v>0</v>
      </c>
      <c r="HG29" s="45">
        <f>IF(AND(OR(ISBLANK(HG$9),HG$9=0)=FALSE,SUM($GQ29:$HE29)&gt;0,HG$9='2. Protocols'!$G28),1,0)*'4. Formulations'!$M28</f>
        <v>0</v>
      </c>
      <c r="HH29" s="45">
        <f>IF(AND(OR(ISBLANK(HH$9),HH$9=0)=FALSE,SUM($GQ29:$HE29)&gt;0,HH$9='2. Protocols'!$G28),1,0)*'4. Formulations'!$M28</f>
        <v>0</v>
      </c>
      <c r="HI29" s="45">
        <f>IF(AND(OR(ISBLANK(HI$9),HI$9=0)=FALSE,SUM($GQ29:$HE29)&gt;0,HI$9='2. Protocols'!$G28),1,0)*'4. Formulations'!$M28</f>
        <v>0</v>
      </c>
      <c r="HJ29" s="45">
        <f>IF(AND(OR(ISBLANK(HJ$9),HJ$9=0)=FALSE,SUM($GQ29:$HE29)&gt;0,HJ$9='2. Protocols'!$G28),1,0)*'4. Formulations'!$M28</f>
        <v>0</v>
      </c>
      <c r="HK29" s="45">
        <f>IF(AND(OR(ISBLANK(HK$9),HK$9=0)=FALSE,SUM($GQ29:$HE29)&gt;0,HK$9='2. Protocols'!$G28),1,0)*'4. Formulations'!$M28</f>
        <v>0</v>
      </c>
      <c r="HL29" s="45">
        <f>IF(AND(OR(ISBLANK(HL$9),HL$9=0)=FALSE,SUM($GQ29:$HE29)&gt;0,HL$9='2. Protocols'!$G28),1,0)*'4. Formulations'!$M28</f>
        <v>0</v>
      </c>
      <c r="HM29" s="45">
        <f>IF(AND(OR(ISBLANK(HM$9),HM$9=0)=FALSE,SUM($GQ29:$HE29)&gt;0,HM$9='2. Protocols'!$G28),1,0)*'4. Formulations'!$M28</f>
        <v>0</v>
      </c>
      <c r="HN29" s="45">
        <f>IF(AND(OR(ISBLANK(HN$9),HN$9=0)=FALSE,SUM($GQ29:$HE29)&gt;0,HN$9='2. Protocols'!$G28),1,0)*'4. Formulations'!$M28</f>
        <v>0</v>
      </c>
      <c r="HO29" s="45">
        <f>IF(AND(OR(ISBLANK(HO$9),HO$9=0)=FALSE,SUM($GQ29:$HE29)&gt;0,HO$9='2. Protocols'!$G28),1,0)*'4. Formulations'!$M28</f>
        <v>0</v>
      </c>
      <c r="HP29" s="45">
        <f>IF(AND(OR(ISBLANK(HP$9),HP$9=0)=FALSE,SUM($GQ29:$HE29)&gt;0,HP$9='2. Protocols'!$G28),1,0)*'4. Formulations'!$M28</f>
        <v>0</v>
      </c>
      <c r="HQ29" s="45">
        <f>IF(AND(OR(ISBLANK(HQ$9),HQ$9=0)=FALSE,SUM($GQ29:$HE29)&gt;0,HQ$9='2. Protocols'!$G28),1,0)*'4. Formulations'!$M28</f>
        <v>0</v>
      </c>
      <c r="HR29" s="45">
        <f>IF(AND(OR(ISBLANK(HR$9),HR$9=0)=FALSE,SUM($GQ29:$HE29)&gt;0,HR$9='2. Protocols'!$G28),1,0)*'4. Formulations'!$M28</f>
        <v>0</v>
      </c>
      <c r="HS29" s="45">
        <f>IF(AND(OR(ISBLANK(HS$9),HS$9=0)=FALSE,SUM($GQ29:$HE29)&gt;0,HS$9='2. Protocols'!$G28),1,0)*'4. Formulations'!$M28</f>
        <v>0</v>
      </c>
      <c r="HT29" s="45">
        <f>IF(AND(OR(ISBLANK(HT$9),HT$9=0)=FALSE,SUM($GQ29:$HE29)&gt;0,HT$9='2. Protocols'!$G28),1,0)*'4. Formulations'!$M28</f>
        <v>0</v>
      </c>
      <c r="HU29" s="45">
        <f>IF(AND(OR(ISBLANK(HU$9),HU$9=0)=FALSE,SUM($GQ29:$HE29)&gt;0,HU$9='2. Protocols'!$G28),1,0)*'4. Formulations'!$M28</f>
        <v>0</v>
      </c>
      <c r="HW29" s="45">
        <f>IF(AND(OR(ISBLANK(HW$9),HW$9=0)=FALSE,HW$9=$DM29),1,0)*'4. Formulations'!$N28</f>
        <v>0</v>
      </c>
      <c r="HX29" s="45">
        <f>IF(AND(OR(ISBLANK(HX$9),HX$9=0)=FALSE,HX$9=$DM29),1,0)*'4. Formulations'!$N28</f>
        <v>0</v>
      </c>
      <c r="HY29" s="45">
        <f>IF(AND(OR(ISBLANK(HY$9),HY$9=0)=FALSE,HY$9=$DM29),1,0)*'4. Formulations'!$N28</f>
        <v>0</v>
      </c>
      <c r="HZ29" s="45">
        <f>IF(AND(OR(ISBLANK(HZ$9),HZ$9=0)=FALSE,HZ$9=$DM29),1,0)*'4. Formulations'!$N28</f>
        <v>0</v>
      </c>
      <c r="IA29" s="45">
        <f>IF(AND(OR(ISBLANK(IA$9),IA$9=0)=FALSE,IA$9=$DM29),1,0)*'4. Formulations'!$N28</f>
        <v>0</v>
      </c>
      <c r="IB29" s="45">
        <f>IF(AND(OR(ISBLANK(IB$9),IB$9=0)=FALSE,IB$9=$DM29),1,0)*'4. Formulations'!$N28</f>
        <v>0</v>
      </c>
      <c r="IC29" s="45">
        <f>IF(AND(OR(ISBLANK(IC$9),IC$9=0)=FALSE,IC$9=$DM29),1,0)*'4. Formulations'!$N28</f>
        <v>0</v>
      </c>
      <c r="ID29" s="45">
        <f>IF(AND(OR(ISBLANK(ID$9),ID$9=0)=FALSE,ID$9=$DM29),1,0)*'4. Formulations'!$N28</f>
        <v>0</v>
      </c>
      <c r="IE29" s="45">
        <f>IF(AND(OR(ISBLANK(IE$9),IE$9=0)=FALSE,IE$9=$DM29),1,0)*'4. Formulations'!$N28</f>
        <v>0</v>
      </c>
      <c r="IF29" s="45">
        <f>IF(AND(OR(ISBLANK(IF$9),IF$9=0)=FALSE,IF$9=$DM29),1,0)*'4. Formulations'!$N28</f>
        <v>0</v>
      </c>
      <c r="IG29" s="45">
        <f>IF(AND(OR(ISBLANK(IG$9),IG$9=0)=FALSE,IG$9=$DM29),1,0)*'4. Formulations'!$N28</f>
        <v>0</v>
      </c>
      <c r="IH29" s="45">
        <f>IF(AND(OR(ISBLANK(IH$9),IH$9=0)=FALSE,IH$9=$DM29),1,0)*'4. Formulations'!$N28</f>
        <v>0</v>
      </c>
      <c r="II29" s="45">
        <f>IF(AND(OR(ISBLANK(II$9),II$9=0)=FALSE,II$9=$DM29),1,0)*'4. Formulations'!$N28</f>
        <v>0</v>
      </c>
      <c r="IJ29" s="45">
        <f>IF(AND(OR(ISBLANK(IJ$9),IJ$9=0)=FALSE,IJ$9=$DM29),1,0)*'4. Formulations'!$N28</f>
        <v>0</v>
      </c>
      <c r="IK29" s="45">
        <f>IF(AND(OR(ISBLANK(IK$9),IK$9=0)=FALSE,IK$9=$DM29),1,0)*'4. Formulations'!$N28</f>
        <v>0</v>
      </c>
      <c r="IM29" s="45">
        <f>IF(AND(OR(ISBLANK(IM$9),IM$9=0)=FALSE,OR(IM$9='2. Protocols'!$C28,IM$9='2. Protocols'!$E28,IM$9='2. Protocols'!$G28)),1,0)*'4. Formulations'!$O28</f>
        <v>0</v>
      </c>
      <c r="IN29" s="45">
        <f>IF(AND(OR(ISBLANK(IN$9),IN$9=0)=FALSE,OR(IN$9='2. Protocols'!$C28,IN$9='2. Protocols'!$E28,IN$9='2. Protocols'!$G28)),1,0)*'4. Formulations'!$O28</f>
        <v>0</v>
      </c>
      <c r="IO29" s="45">
        <f>IF(AND(OR(ISBLANK(IO$9),IO$9=0)=FALSE,OR(IO$9='2. Protocols'!$C28,IO$9='2. Protocols'!$E28,IO$9='2. Protocols'!$G28)),1,0)*'4. Formulations'!$O28</f>
        <v>0</v>
      </c>
      <c r="IP29" s="45">
        <f>IF(AND(OR(ISBLANK(IP$9),IP$9=0)=FALSE,OR(IP$9='2. Protocols'!$C28,IP$9='2. Protocols'!$E28,IP$9='2. Protocols'!$G28)),1,0)*'4. Formulations'!$O28</f>
        <v>0</v>
      </c>
      <c r="IQ29" s="45">
        <f>IF(AND(OR(ISBLANK(IQ$9),IQ$9=0)=FALSE,OR(IQ$9='2. Protocols'!$C28,IQ$9='2. Protocols'!$E28,IQ$9='2. Protocols'!$G28)),1,0)*'4. Formulations'!$O28</f>
        <v>0</v>
      </c>
      <c r="IR29" s="45">
        <f>IF(AND(OR(ISBLANK(IR$9),IR$9=0)=FALSE,OR(IR$9='2. Protocols'!$C28,IR$9='2. Protocols'!$E28,IR$9='2. Protocols'!$G28)),1,0)*'4. Formulations'!$O28</f>
        <v>0</v>
      </c>
      <c r="IS29" s="45">
        <f>IF(AND(OR(ISBLANK(IS$9),IS$9=0)=FALSE,OR(IS$9='2. Protocols'!$C28,IS$9='2. Protocols'!$E28,IS$9='2. Protocols'!$G28)),1,0)*'4. Formulations'!$O28</f>
        <v>0</v>
      </c>
      <c r="IT29" s="45">
        <f>IF(AND(OR(ISBLANK(IT$9),IT$9=0)=FALSE,OR(IT$9='2. Protocols'!$C28,IT$9='2. Protocols'!$E28,IT$9='2. Protocols'!$G28)),1,0)*'4. Formulations'!$O28</f>
        <v>0</v>
      </c>
      <c r="IU29" s="45">
        <f>IF(AND(OR(ISBLANK(IU$9),IU$9=0)=FALSE,OR(IU$9='2. Protocols'!$C28,IU$9='2. Protocols'!$E28,IU$9='2. Protocols'!$G28)),1,0)*'4. Formulations'!$O28</f>
        <v>0</v>
      </c>
      <c r="IV29" s="45">
        <f>IF(AND(OR(ISBLANK(IV$9),IV$9=0)=FALSE,OR(IV$9='2. Protocols'!$C28,IV$9='2. Protocols'!$E28,IV$9='2. Protocols'!$G28)),1,0)*'4. Formulations'!$O28</f>
        <v>0</v>
      </c>
      <c r="IW29" s="45">
        <f>IF(AND(OR(ISBLANK(IW$9),IW$9=0)=FALSE,OR(IW$9='2. Protocols'!$C28,IW$9='2. Protocols'!$E28,IW$9='2. Protocols'!$G28)),1,0)*'4. Formulations'!$O28</f>
        <v>0</v>
      </c>
      <c r="IX29" s="45">
        <f>IF(AND(OR(ISBLANK(IX$9),IX$9=0)=FALSE,OR(IX$9='2. Protocols'!$C28,IX$9='2. Protocols'!$E28,IX$9='2. Protocols'!$G28)),1,0)*'4. Formulations'!$O28</f>
        <v>0</v>
      </c>
      <c r="IY29" s="45">
        <f>IF(AND(OR(ISBLANK(IY$9),IY$9=0)=FALSE,OR(IY$9='2. Protocols'!$C28,IY$9='2. Protocols'!$E28,IY$9='2. Protocols'!$G28)),1,0)*'4. Formulations'!$O28</f>
        <v>0</v>
      </c>
      <c r="IZ29" s="45">
        <f>IF(AND(OR(ISBLANK(IZ$9),IZ$9=0)=FALSE,OR(IZ$9='2. Protocols'!$C28,IZ$9='2. Protocols'!$E28,IZ$9='2. Protocols'!$G28)),1,0)*'4. Formulations'!$O28</f>
        <v>0</v>
      </c>
      <c r="JA29" s="45">
        <f>IF(AND(OR(ISBLANK(JA$9),JA$9=0)=FALSE,OR(JA$9='2. Protocols'!$C28,JA$9='2. Protocols'!$E28,JA$9='2. Protocols'!$G28)),1,0)*'4. Formulations'!$O28</f>
        <v>0</v>
      </c>
      <c r="JC29" s="45">
        <f>IF(AND(OR(ISBLANK(JC$9),JC$9=0)=FALSE,JC$9=$DL29),1,0)*'4. Formulations'!$P28</f>
        <v>0</v>
      </c>
      <c r="JD29" s="45">
        <f>IF(AND(OR(ISBLANK(JD$9),JD$9=0)=FALSE,JD$9=$DL29),1,0)*'4. Formulations'!$P28</f>
        <v>0</v>
      </c>
      <c r="JE29" s="45">
        <f>IF(AND(OR(ISBLANK(JE$9),JE$9=0)=FALSE,JE$9=$DL29),1,0)*'4. Formulations'!$P28</f>
        <v>0</v>
      </c>
      <c r="JF29" s="45">
        <f>IF(AND(OR(ISBLANK(JF$9),JF$9=0)=FALSE,JF$9=$DL29),1,0)*'4. Formulations'!$P28</f>
        <v>0</v>
      </c>
      <c r="JG29" s="45">
        <f>IF(AND(OR(ISBLANK(JG$9),JG$9=0)=FALSE,JG$9=$DL29),1,0)*'4. Formulations'!$P28</f>
        <v>0</v>
      </c>
      <c r="JH29" s="45">
        <f>IF(AND(OR(ISBLANK(JH$9),JH$9=0)=FALSE,JH$9=$DL29),1,0)*'4. Formulations'!$P28</f>
        <v>0</v>
      </c>
      <c r="JI29" s="45">
        <f>IF(AND(OR(ISBLANK(JI$9),JI$9=0)=FALSE,JI$9=$DL29),1,0)*'4. Formulations'!$P28</f>
        <v>0</v>
      </c>
      <c r="JJ29" s="45">
        <f>IF(AND(OR(ISBLANK(JJ$9),JJ$9=0)=FALSE,JJ$9=$DL29),1,0)*'4. Formulations'!$P28</f>
        <v>0</v>
      </c>
      <c r="JK29" s="45">
        <f>IF(AND(OR(ISBLANK(JK$9),JK$9=0)=FALSE,JK$9=$DL29),1,0)*'4. Formulations'!$P28</f>
        <v>0</v>
      </c>
      <c r="JL29" s="45">
        <f>IF(AND(OR(ISBLANK(JL$9),JL$9=0)=FALSE,JL$9=$DL29),1,0)*'4. Formulations'!$P28</f>
        <v>0</v>
      </c>
      <c r="JM29" s="45">
        <f>IF(AND(OR(ISBLANK(JM$9),JM$9=0)=FALSE,JM$9=$DL29),1,0)*'4. Formulations'!$P28</f>
        <v>0</v>
      </c>
      <c r="JN29" s="45">
        <f>IF(AND(OR(ISBLANK(JN$9),JN$9=0)=FALSE,JN$9=$DL29),1,0)*'4. Formulations'!$P28</f>
        <v>0</v>
      </c>
      <c r="JO29" s="45">
        <f>IF(AND(OR(ISBLANK(JO$9),JO$9=0)=FALSE,JO$9=$DL29),1,0)*'4. Formulations'!$P28</f>
        <v>0</v>
      </c>
      <c r="JP29" s="45">
        <f>IF(AND(OR(ISBLANK(JP$9),JP$9=0)=FALSE,JP$9=$DL29),1,0)*'4. Formulations'!$P28</f>
        <v>0</v>
      </c>
      <c r="JQ29" s="45">
        <f>IF(AND(OR(ISBLANK(JQ$9),JQ$9=0)=FALSE,JQ$9=$DL29),1,0)*'4. Formulations'!$P28</f>
        <v>0</v>
      </c>
      <c r="JS29" s="45">
        <f>IF(AND(OR(ISBLANK(JS$9),JS$9=0)=FALSE,SUM($JC29:$JQ29)&gt;0,JS$9='2. Protocols'!$G28),1,0)*'4. Formulations'!$P28</f>
        <v>0</v>
      </c>
      <c r="JT29" s="45">
        <f>IF(AND(OR(ISBLANK(JT$9),JT$9=0)=FALSE,SUM($JC29:$JQ29)&gt;0,JT$9='2. Protocols'!$G28),1,0)*'4. Formulations'!$P28</f>
        <v>0</v>
      </c>
      <c r="JU29" s="45">
        <f>IF(AND(OR(ISBLANK(JU$9),JU$9=0)=FALSE,SUM($JC29:$JQ29)&gt;0,JU$9='2. Protocols'!$G28),1,0)*'4. Formulations'!$P28</f>
        <v>0</v>
      </c>
      <c r="JV29" s="45">
        <f>IF(AND(OR(ISBLANK(JV$9),JV$9=0)=FALSE,SUM($JC29:$JQ29)&gt;0,JV$9='2. Protocols'!$G28),1,0)*'4. Formulations'!$P28</f>
        <v>0</v>
      </c>
      <c r="JW29" s="45">
        <f>IF(AND(OR(ISBLANK(JW$9),JW$9=0)=FALSE,SUM($JC29:$JQ29)&gt;0,JW$9='2. Protocols'!$G28),1,0)*'4. Formulations'!$P28</f>
        <v>0</v>
      </c>
      <c r="JX29" s="45">
        <f>IF(AND(OR(ISBLANK(JX$9),JX$9=0)=FALSE,SUM($JC29:$JQ29)&gt;0,JX$9='2. Protocols'!$G28),1,0)*'4. Formulations'!$P28</f>
        <v>0</v>
      </c>
      <c r="JY29" s="45">
        <f>IF(AND(OR(ISBLANK(JY$9),JY$9=0)=FALSE,SUM($JC29:$JQ29)&gt;0,JY$9='2. Protocols'!$G28),1,0)*'4. Formulations'!$P28</f>
        <v>0</v>
      </c>
      <c r="JZ29" s="45">
        <f>IF(AND(OR(ISBLANK(JZ$9),JZ$9=0)=FALSE,SUM($JC29:$JQ29)&gt;0,JZ$9='2. Protocols'!$G28),1,0)*'4. Formulations'!$P28</f>
        <v>0</v>
      </c>
      <c r="KA29" s="45">
        <f>IF(AND(OR(ISBLANK(KA$9),KA$9=0)=FALSE,SUM($JC29:$JQ29)&gt;0,KA$9='2. Protocols'!$G28),1,0)*'4. Formulations'!$P28</f>
        <v>0</v>
      </c>
      <c r="KB29" s="45">
        <f>IF(AND(OR(ISBLANK(KB$9),KB$9=0)=FALSE,SUM($JC29:$JQ29)&gt;0,KB$9='2. Protocols'!$G28),1,0)*'4. Formulations'!$P28</f>
        <v>0</v>
      </c>
      <c r="KC29" s="45">
        <f>IF(AND(OR(ISBLANK(KC$9),KC$9=0)=FALSE,SUM($JC29:$JQ29)&gt;0,KC$9='2. Protocols'!$G28),1,0)*'4. Formulations'!$P28</f>
        <v>0</v>
      </c>
      <c r="KD29" s="45">
        <f>IF(AND(OR(ISBLANK(KD$9),KD$9=0)=FALSE,SUM($JC29:$JQ29)&gt;0,KD$9='2. Protocols'!$G28),1,0)*'4. Formulations'!$P28</f>
        <v>0</v>
      </c>
      <c r="KE29" s="45">
        <f>IF(AND(OR(ISBLANK(KE$9),KE$9=0)=FALSE,SUM($JC29:$JQ29)&gt;0,KE$9='2. Protocols'!$G28),1,0)*'4. Formulations'!$P28</f>
        <v>0</v>
      </c>
      <c r="KF29" s="45">
        <f>IF(AND(OR(ISBLANK(KF$9),KF$9=0)=FALSE,SUM($JC29:$JQ29)&gt;0,KF$9='2. Protocols'!$G28),1,0)*'4. Formulations'!$P28</f>
        <v>0</v>
      </c>
      <c r="KG29" s="45">
        <f>IF(AND(OR(ISBLANK(KG$9),KG$9=0)=FALSE,SUM($JC29:$JQ29)&gt;0,KG$9='2. Protocols'!$G28),1,0)*'4. Formulations'!$P28</f>
        <v>0</v>
      </c>
      <c r="KI29" s="45">
        <f>IF(AND(OR(ISBLANK(KI$9),KI$9=0)=FALSE,KI$9=$DM29),1,0)*'4. Formulations'!$Q28</f>
        <v>0</v>
      </c>
      <c r="KJ29" s="45">
        <f>IF(AND(OR(ISBLANK(KJ$9),KJ$9=0)=FALSE,KJ$9=$DM29),1,0)*'4. Formulations'!$Q28</f>
        <v>0</v>
      </c>
      <c r="KK29" s="45">
        <f>IF(AND(OR(ISBLANK(KK$9),KK$9=0)=FALSE,KK$9=$DM29),1,0)*'4. Formulations'!$Q28</f>
        <v>0</v>
      </c>
      <c r="KL29" s="45">
        <f>IF(AND(OR(ISBLANK(KL$9),KL$9=0)=FALSE,KL$9=$DM29),1,0)*'4. Formulations'!$Q28</f>
        <v>0</v>
      </c>
      <c r="KM29" s="45">
        <f>IF(AND(OR(ISBLANK(KM$9),KM$9=0)=FALSE,KM$9=$DM29),1,0)*'4. Formulations'!$Q28</f>
        <v>0</v>
      </c>
      <c r="KN29" s="45">
        <f>IF(AND(OR(ISBLANK(KN$9),KN$9=0)=FALSE,KN$9=$DM29),1,0)*'4. Formulations'!$Q28</f>
        <v>0</v>
      </c>
      <c r="KO29" s="45">
        <f>IF(AND(OR(ISBLANK(KO$9),KO$9=0)=FALSE,KO$9=$DM29),1,0)*'4. Formulations'!$Q28</f>
        <v>0</v>
      </c>
      <c r="KP29" s="45">
        <f>IF(AND(OR(ISBLANK(KP$9),KP$9=0)=FALSE,KP$9=$DM29),1,0)*'4. Formulations'!$Q28</f>
        <v>0</v>
      </c>
      <c r="KQ29" s="45">
        <f>IF(AND(OR(ISBLANK(KQ$9),KQ$9=0)=FALSE,KQ$9=$DM29),1,0)*'4. Formulations'!$Q28</f>
        <v>0</v>
      </c>
      <c r="KR29" s="45">
        <f>IF(AND(OR(ISBLANK(KR$9),KR$9=0)=FALSE,KR$9=$DM29),1,0)*'4. Formulations'!$Q28</f>
        <v>0</v>
      </c>
      <c r="KS29" s="45">
        <f>IF(AND(OR(ISBLANK(KS$9),KS$9=0)=FALSE,KS$9=$DM29),1,0)*'4. Formulations'!$Q28</f>
        <v>0</v>
      </c>
      <c r="KT29" s="45">
        <f>IF(AND(OR(ISBLANK(KT$9),KT$9=0)=FALSE,KT$9=$DM29),1,0)*'4. Formulations'!$Q28</f>
        <v>0</v>
      </c>
      <c r="KU29" s="45">
        <f>IF(AND(OR(ISBLANK(KU$9),KU$9=0)=FALSE,KU$9=$DM29),1,0)*'4. Formulations'!$Q28</f>
        <v>0</v>
      </c>
      <c r="KV29" s="45">
        <f>IF(AND(OR(ISBLANK(KV$9),KV$9=0)=FALSE,KV$9=$DM29),1,0)*'4. Formulations'!$Q28</f>
        <v>0</v>
      </c>
      <c r="KW29" s="45">
        <f>IF(AND(OR(ISBLANK(KW$9),KW$9=0)=FALSE,KW$9=$DM29),1,0)*'4. Formulations'!$Q28</f>
        <v>0</v>
      </c>
    </row>
    <row r="30" spans="2:309" ht="15" hidden="1" outlineLevel="1" x14ac:dyDescent="0.25">
      <c r="B30" s="2"/>
      <c r="C30" s="155" t="str">
        <f>IF('2. Protocols'!C29&amp;"+"&amp;'2. Protocols'!E29&amp;"+"&amp;'2. Protocols'!G29="++","",'2. Protocols'!C29&amp;"+"&amp;'2. Protocols'!E29&amp;"+"&amp;'2. Protocols'!G29)</f>
        <v/>
      </c>
      <c r="D30" s="22"/>
      <c r="E30" s="23"/>
      <c r="G30" s="135" t="e">
        <f>'2. Protocols'!J29*'1. General Inputs'!$J$13</f>
        <v>#VALUE!</v>
      </c>
      <c r="H30" s="135" t="e">
        <f>MAX(G30*(1+'1. General Inputs'!$AW$23+HLOOKUP(H$7,'1. General Inputs'!$AW$17:$AY$19,ROWS('1. General Inputs'!$AU$17:$AU$19),0))+(CHOOSE(H$7,'1. General Inputs'!$J$15,'1. General Inputs'!$L$15,'1. General Inputs'!$N$15)/12)*CHOOSE(H$7,'2. Protocols'!$K29,'2. Protocols'!$L29,'2. Protocols'!$M29)+'3. ARV Substitutions'!L55,0)</f>
        <v>#VALUE!</v>
      </c>
      <c r="I30" s="135" t="e">
        <f>MAX(H30*(1+'1. General Inputs'!$AW$23+HLOOKUP(I$7,'1. General Inputs'!$AW$17:$AY$19,ROWS('1. General Inputs'!$AU$17:$AU$19),0))+(CHOOSE(I$7,'1. General Inputs'!$J$15,'1. General Inputs'!$L$15,'1. General Inputs'!$N$15)/12)*CHOOSE(I$7,'2. Protocols'!$K29,'2. Protocols'!$L29,'2. Protocols'!$M29)+'3. ARV Substitutions'!M55,0)</f>
        <v>#VALUE!</v>
      </c>
      <c r="J30" s="135" t="e">
        <f>MAX(I30*(1+'1. General Inputs'!$AW$23+HLOOKUP(J$7,'1. General Inputs'!$AW$17:$AY$19,ROWS('1. General Inputs'!$AU$17:$AU$19),0))+(CHOOSE(J$7,'1. General Inputs'!$J$15,'1. General Inputs'!$L$15,'1. General Inputs'!$N$15)/12)*CHOOSE(J$7,'2. Protocols'!$K29,'2. Protocols'!$L29,'2. Protocols'!$M29)+'3. ARV Substitutions'!N55,0)</f>
        <v>#VALUE!</v>
      </c>
      <c r="K30" s="135" t="e">
        <f>MAX(J30*(1+'1. General Inputs'!$AW$23+HLOOKUP(K$7,'1. General Inputs'!$AW$17:$AY$19,ROWS('1. General Inputs'!$AU$17:$AU$19),0))+(CHOOSE(K$7,'1. General Inputs'!$J$15,'1. General Inputs'!$L$15,'1. General Inputs'!$N$15)/12)*CHOOSE(K$7,'2. Protocols'!$K29,'2. Protocols'!$L29,'2. Protocols'!$M29)+'3. ARV Substitutions'!O55,0)</f>
        <v>#VALUE!</v>
      </c>
      <c r="L30" s="135" t="e">
        <f>MAX(K30*(1+'1. General Inputs'!$AW$23+HLOOKUP(L$7,'1. General Inputs'!$AW$17:$AY$19,ROWS('1. General Inputs'!$AU$17:$AU$19),0))+(CHOOSE(L$7,'1. General Inputs'!$J$15,'1. General Inputs'!$L$15,'1. General Inputs'!$N$15)/12)*CHOOSE(L$7,'2. Protocols'!$K29,'2. Protocols'!$L29,'2. Protocols'!$M29)+'3. ARV Substitutions'!P55,0)</f>
        <v>#VALUE!</v>
      </c>
      <c r="M30" s="135" t="e">
        <f>MAX(L30*(1+'1. General Inputs'!$AW$23+HLOOKUP(M$7,'1. General Inputs'!$AW$17:$AY$19,ROWS('1. General Inputs'!$AU$17:$AU$19),0))+(CHOOSE(M$7,'1. General Inputs'!$J$15,'1. General Inputs'!$L$15,'1. General Inputs'!$N$15)/12)*CHOOSE(M$7,'2. Protocols'!$K29,'2. Protocols'!$L29,'2. Protocols'!$M29)+'3. ARV Substitutions'!Q55,0)</f>
        <v>#VALUE!</v>
      </c>
      <c r="N30" s="135" t="e">
        <f>MAX(M30*(1+'1. General Inputs'!$AW$23+HLOOKUP(N$7,'1. General Inputs'!$AW$17:$AY$19,ROWS('1. General Inputs'!$AU$17:$AU$19),0))+(CHOOSE(N$7,'1. General Inputs'!$J$15,'1. General Inputs'!$L$15,'1. General Inputs'!$N$15)/12)*CHOOSE(N$7,'2. Protocols'!$K29,'2. Protocols'!$L29,'2. Protocols'!$M29)+'3. ARV Substitutions'!R55,0)</f>
        <v>#VALUE!</v>
      </c>
      <c r="O30" s="135" t="e">
        <f>MAX(N30*(1+'1. General Inputs'!$AW$23+HLOOKUP(O$7,'1. General Inputs'!$AW$17:$AY$19,ROWS('1. General Inputs'!$AU$17:$AU$19),0))+(CHOOSE(O$7,'1. General Inputs'!$J$15,'1. General Inputs'!$L$15,'1. General Inputs'!$N$15)/12)*CHOOSE(O$7,'2. Protocols'!$K29,'2. Protocols'!$L29,'2. Protocols'!$M29)+'3. ARV Substitutions'!S55,0)</f>
        <v>#VALUE!</v>
      </c>
      <c r="P30" s="135" t="e">
        <f>MAX(O30*(1+'1. General Inputs'!$AW$23+HLOOKUP(P$7,'1. General Inputs'!$AW$17:$AY$19,ROWS('1. General Inputs'!$AU$17:$AU$19),0))+(CHOOSE(P$7,'1. General Inputs'!$J$15,'1. General Inputs'!$L$15,'1. General Inputs'!$N$15)/12)*CHOOSE(P$7,'2. Protocols'!$K29,'2. Protocols'!$L29,'2. Protocols'!$M29)+'3. ARV Substitutions'!T55,0)</f>
        <v>#VALUE!</v>
      </c>
      <c r="Q30" s="135" t="e">
        <f>MAX(P30*(1+'1. General Inputs'!$AW$23+HLOOKUP(Q$7,'1. General Inputs'!$AW$17:$AY$19,ROWS('1. General Inputs'!$AU$17:$AU$19),0))+(CHOOSE(Q$7,'1. General Inputs'!$J$15,'1. General Inputs'!$L$15,'1. General Inputs'!$N$15)/12)*CHOOSE(Q$7,'2. Protocols'!$K29,'2. Protocols'!$L29,'2. Protocols'!$M29)+'3. ARV Substitutions'!U55,0)</f>
        <v>#VALUE!</v>
      </c>
      <c r="R30" s="135" t="e">
        <f>MAX(Q30*(1+'1. General Inputs'!$AW$23+HLOOKUP(R$7,'1. General Inputs'!$AW$17:$AY$19,ROWS('1. General Inputs'!$AU$17:$AU$19),0))+(CHOOSE(R$7,'1. General Inputs'!$J$15,'1. General Inputs'!$L$15,'1. General Inputs'!$N$15)/12)*CHOOSE(R$7,'2. Protocols'!$K29,'2. Protocols'!$L29,'2. Protocols'!$M29)+'3. ARV Substitutions'!V55,0)</f>
        <v>#VALUE!</v>
      </c>
      <c r="S30" s="135" t="e">
        <f>MAX(R30*(1+'1. General Inputs'!$AW$23+HLOOKUP(S$7,'1. General Inputs'!$AW$17:$AY$19,ROWS('1. General Inputs'!$AU$17:$AU$19),0))+(CHOOSE(S$7,'1. General Inputs'!$J$15,'1. General Inputs'!$L$15,'1. General Inputs'!$N$15)/12)*CHOOSE(S$7,'2. Protocols'!$K29,'2. Protocols'!$L29,'2. Protocols'!$M29)+'3. ARV Substitutions'!W55,0)</f>
        <v>#VALUE!</v>
      </c>
      <c r="T30" s="135" t="e">
        <f>MAX(S30*(1+'1. General Inputs'!$AW$23+HLOOKUP(T$7,'1. General Inputs'!$AW$17:$AY$19,ROWS('1. General Inputs'!$AU$17:$AU$19),0))+(CHOOSE(T$7,'1. General Inputs'!$J$15,'1. General Inputs'!$L$15,'1. General Inputs'!$N$15)/12)*CHOOSE(T$7,'2. Protocols'!$K29,'2. Protocols'!$L29,'2. Protocols'!$M29)+'3. ARV Substitutions'!X55,0)</f>
        <v>#VALUE!</v>
      </c>
      <c r="U30" s="135" t="e">
        <f>MAX(T30*(1+'1. General Inputs'!$AW$23+HLOOKUP(U$7,'1. General Inputs'!$AW$17:$AY$19,ROWS('1. General Inputs'!$AU$17:$AU$19),0))+(CHOOSE(U$7,'1. General Inputs'!$J$15,'1. General Inputs'!$L$15,'1. General Inputs'!$N$15)/12)*CHOOSE(U$7,'2. Protocols'!$K29,'2. Protocols'!$L29,'2. Protocols'!$M29)+'3. ARV Substitutions'!Y55,0)</f>
        <v>#VALUE!</v>
      </c>
      <c r="V30" s="135" t="e">
        <f>MAX(U30*(1+'1. General Inputs'!$AW$23+HLOOKUP(V$7,'1. General Inputs'!$AW$17:$AY$19,ROWS('1. General Inputs'!$AU$17:$AU$19),0))+(CHOOSE(V$7,'1. General Inputs'!$J$15,'1. General Inputs'!$L$15,'1. General Inputs'!$N$15)/12)*CHOOSE(V$7,'2. Protocols'!$K29,'2. Protocols'!$L29,'2. Protocols'!$M29)+'3. ARV Substitutions'!Z55,0)</f>
        <v>#VALUE!</v>
      </c>
      <c r="W30" s="135" t="e">
        <f>MAX(V30*(1+'1. General Inputs'!$AW$23+HLOOKUP(W$7,'1. General Inputs'!$AW$17:$AY$19,ROWS('1. General Inputs'!$AU$17:$AU$19),0))+(CHOOSE(W$7,'1. General Inputs'!$J$15,'1. General Inputs'!$L$15,'1. General Inputs'!$N$15)/12)*CHOOSE(W$7,'2. Protocols'!$K29,'2. Protocols'!$L29,'2. Protocols'!$M29)+'3. ARV Substitutions'!AA55,0)</f>
        <v>#VALUE!</v>
      </c>
      <c r="X30" s="135" t="e">
        <f>MAX(W30*(1+'1. General Inputs'!$AW$23+HLOOKUP(X$7,'1. General Inputs'!$AW$17:$AY$19,ROWS('1. General Inputs'!$AU$17:$AU$19),0))+(CHOOSE(X$7,'1. General Inputs'!$J$15,'1. General Inputs'!$L$15,'1. General Inputs'!$N$15)/12)*CHOOSE(X$7,'2. Protocols'!$K29,'2. Protocols'!$L29,'2. Protocols'!$M29)+'3. ARV Substitutions'!AB55,0)</f>
        <v>#VALUE!</v>
      </c>
      <c r="Y30" s="135" t="e">
        <f>MAX(X30*(1+'1. General Inputs'!$AW$23+HLOOKUP(Y$7,'1. General Inputs'!$AW$17:$AY$19,ROWS('1. General Inputs'!$AU$17:$AU$19),0))+(CHOOSE(Y$7,'1. General Inputs'!$J$15,'1. General Inputs'!$L$15,'1. General Inputs'!$N$15)/12)*CHOOSE(Y$7,'2. Protocols'!$K29,'2. Protocols'!$L29,'2. Protocols'!$M29)+'3. ARV Substitutions'!AC55,0)</f>
        <v>#VALUE!</v>
      </c>
      <c r="Z30" s="135" t="e">
        <f>MAX(Y30*(1+'1. General Inputs'!$AW$23+HLOOKUP(Z$7,'1. General Inputs'!$AW$17:$AY$19,ROWS('1. General Inputs'!$AU$17:$AU$19),0))+(CHOOSE(Z$7,'1. General Inputs'!$J$15,'1. General Inputs'!$L$15,'1. General Inputs'!$N$15)/12)*CHOOSE(Z$7,'2. Protocols'!$K29,'2. Protocols'!$L29,'2. Protocols'!$M29)+'3. ARV Substitutions'!AD55,0)</f>
        <v>#VALUE!</v>
      </c>
      <c r="AA30" s="135" t="e">
        <f>MAX(Z30*(1+'1. General Inputs'!$AW$23+HLOOKUP(AA$7,'1. General Inputs'!$AW$17:$AY$19,ROWS('1. General Inputs'!$AU$17:$AU$19),0))+(CHOOSE(AA$7,'1. General Inputs'!$J$15,'1. General Inputs'!$L$15,'1. General Inputs'!$N$15)/12)*CHOOSE(AA$7,'2. Protocols'!$K29,'2. Protocols'!$L29,'2. Protocols'!$M29)+'3. ARV Substitutions'!AE55,0)</f>
        <v>#VALUE!</v>
      </c>
      <c r="AB30" s="135" t="e">
        <f>MAX(AA30*(1+'1. General Inputs'!$AW$23+HLOOKUP(AB$7,'1. General Inputs'!$AW$17:$AY$19,ROWS('1. General Inputs'!$AU$17:$AU$19),0))+(CHOOSE(AB$7,'1. General Inputs'!$J$15,'1. General Inputs'!$L$15,'1. General Inputs'!$N$15)/12)*CHOOSE(AB$7,'2. Protocols'!$K29,'2. Protocols'!$L29,'2. Protocols'!$M29)+'3. ARV Substitutions'!AF55,0)</f>
        <v>#VALUE!</v>
      </c>
      <c r="AC30" s="135" t="e">
        <f>MAX(AB30*(1+'1. General Inputs'!$AW$23+HLOOKUP(AC$7,'1. General Inputs'!$AW$17:$AY$19,ROWS('1. General Inputs'!$AU$17:$AU$19),0))+(CHOOSE(AC$7,'1. General Inputs'!$J$15,'1. General Inputs'!$L$15,'1. General Inputs'!$N$15)/12)*CHOOSE(AC$7,'2. Protocols'!$K29,'2. Protocols'!$L29,'2. Protocols'!$M29)+'3. ARV Substitutions'!AG55,0)</f>
        <v>#VALUE!</v>
      </c>
      <c r="AD30" s="135" t="e">
        <f>MAX(AC30*(1+'1. General Inputs'!$AW$23+HLOOKUP(AD$7,'1. General Inputs'!$AW$17:$AY$19,ROWS('1. General Inputs'!$AU$17:$AU$19),0))+(CHOOSE(AD$7,'1. General Inputs'!$J$15,'1. General Inputs'!$L$15,'1. General Inputs'!$N$15)/12)*CHOOSE(AD$7,'2. Protocols'!$K29,'2. Protocols'!$L29,'2. Protocols'!$M29)+'3. ARV Substitutions'!AH55,0)</f>
        <v>#VALUE!</v>
      </c>
      <c r="AE30" s="135" t="e">
        <f>MAX(AD30*(1+'1. General Inputs'!$AW$23+HLOOKUP(AE$7,'1. General Inputs'!$AW$17:$AY$19,ROWS('1. General Inputs'!$AU$17:$AU$19),0))+(CHOOSE(AE$7,'1. General Inputs'!$J$15,'1. General Inputs'!$L$15,'1. General Inputs'!$N$15)/12)*CHOOSE(AE$7,'2. Protocols'!$K29,'2. Protocols'!$L29,'2. Protocols'!$M29)+'3. ARV Substitutions'!AI55,0)</f>
        <v>#VALUE!</v>
      </c>
      <c r="AF30" s="135" t="e">
        <f>MAX(AE30*(1+'1. General Inputs'!$AW$23+HLOOKUP(AF$7,'1. General Inputs'!$AW$17:$AY$19,ROWS('1. General Inputs'!$AU$17:$AU$19),0))+(CHOOSE(AF$7,'1. General Inputs'!$J$15,'1. General Inputs'!$L$15,'1. General Inputs'!$N$15)/12)*CHOOSE(AF$7,'2. Protocols'!$K29,'2. Protocols'!$L29,'2. Protocols'!$M29)+'3. ARV Substitutions'!AJ55,0)</f>
        <v>#VALUE!</v>
      </c>
      <c r="AG30" s="135" t="e">
        <f>MAX(AF30*(1+'1. General Inputs'!$AW$23+HLOOKUP(AG$7,'1. General Inputs'!$AW$17:$AY$19,ROWS('1. General Inputs'!$AU$17:$AU$19),0))+(CHOOSE(AG$7,'1. General Inputs'!$J$15,'1. General Inputs'!$L$15,'1. General Inputs'!$N$15)/12)*CHOOSE(AG$7,'2. Protocols'!$K29,'2. Protocols'!$L29,'2. Protocols'!$M29)+'3. ARV Substitutions'!AK55,0)</f>
        <v>#VALUE!</v>
      </c>
      <c r="AH30" s="135" t="e">
        <f>MAX(AG30*(1+'1. General Inputs'!$AW$23+HLOOKUP(AH$7,'1. General Inputs'!$AW$17:$AY$19,ROWS('1. General Inputs'!$AU$17:$AU$19),0))+(CHOOSE(AH$7,'1. General Inputs'!$J$15,'1. General Inputs'!$L$15,'1. General Inputs'!$N$15)/12)*CHOOSE(AH$7,'2. Protocols'!$K29,'2. Protocols'!$L29,'2. Protocols'!$M29)+'3. ARV Substitutions'!AL55,0)</f>
        <v>#VALUE!</v>
      </c>
      <c r="AI30" s="135" t="e">
        <f>MAX(AH30*(1+'1. General Inputs'!$AW$23+HLOOKUP(AI$7,'1. General Inputs'!$AW$17:$AY$19,ROWS('1. General Inputs'!$AU$17:$AU$19),0))+(CHOOSE(AI$7,'1. General Inputs'!$J$15,'1. General Inputs'!$L$15,'1. General Inputs'!$N$15)/12)*CHOOSE(AI$7,'2. Protocols'!$K29,'2. Protocols'!$L29,'2. Protocols'!$M29)+'3. ARV Substitutions'!AM55,0)</f>
        <v>#VALUE!</v>
      </c>
      <c r="AJ30" s="135" t="e">
        <f>MAX(AI30*(1+'1. General Inputs'!$AW$23+HLOOKUP(AJ$7,'1. General Inputs'!$AW$17:$AY$19,ROWS('1. General Inputs'!$AU$17:$AU$19),0))+(CHOOSE(AJ$7,'1. General Inputs'!$J$15,'1. General Inputs'!$L$15,'1. General Inputs'!$N$15)/12)*CHOOSE(AJ$7,'2. Protocols'!$K29,'2. Protocols'!$L29,'2. Protocols'!$M29)+'3. ARV Substitutions'!AN55,0)</f>
        <v>#VALUE!</v>
      </c>
      <c r="AK30" s="135" t="e">
        <f>MAX(AJ30*(1+'1. General Inputs'!$AW$23+HLOOKUP(AK$7,'1. General Inputs'!$AW$17:$AY$19,ROWS('1. General Inputs'!$AU$17:$AU$19),0))+(CHOOSE(AK$7,'1. General Inputs'!$J$15,'1. General Inputs'!$L$15,'1. General Inputs'!$N$15)/12)*CHOOSE(AK$7,'2. Protocols'!$K29,'2. Protocols'!$L29,'2. Protocols'!$M29)+'3. ARV Substitutions'!AO55,0)</f>
        <v>#VALUE!</v>
      </c>
      <c r="AL30" s="135" t="e">
        <f>MAX(AK30*(1+'1. General Inputs'!$AW$23+HLOOKUP(AL$7,'1. General Inputs'!$AW$17:$AY$19,ROWS('1. General Inputs'!$AU$17:$AU$19),0))+(CHOOSE(AL$7,'1. General Inputs'!$J$15,'1. General Inputs'!$L$15,'1. General Inputs'!$N$15)/12)*CHOOSE(AL$7,'2. Protocols'!$K29,'2. Protocols'!$L29,'2. Protocols'!$M29)+'3. ARV Substitutions'!AP55,0)</f>
        <v>#VALUE!</v>
      </c>
      <c r="AM30" s="135" t="e">
        <f>MAX(AL30*(1+'1. General Inputs'!$AW$23+HLOOKUP(AM$7,'1. General Inputs'!$AW$17:$AY$19,ROWS('1. General Inputs'!$AU$17:$AU$19),0))+(CHOOSE(AM$7,'1. General Inputs'!$J$15,'1. General Inputs'!$L$15,'1. General Inputs'!$N$15)/12)*CHOOSE(AM$7,'2. Protocols'!$K29,'2. Protocols'!$L29,'2. Protocols'!$M29)+'3. ARV Substitutions'!AQ55,0)</f>
        <v>#VALUE!</v>
      </c>
      <c r="AN30" s="135" t="e">
        <f>MAX(AM30*(1+'1. General Inputs'!$AW$23+HLOOKUP(AN$7,'1. General Inputs'!$AW$17:$AY$19,ROWS('1. General Inputs'!$AU$17:$AU$19),0))+(CHOOSE(AN$7,'1. General Inputs'!$J$15,'1. General Inputs'!$L$15,'1. General Inputs'!$N$15)/12)*CHOOSE(AN$7,'2. Protocols'!$K29,'2. Protocols'!$L29,'2. Protocols'!$M29)+'3. ARV Substitutions'!AR55,0)</f>
        <v>#VALUE!</v>
      </c>
      <c r="AO30" s="135" t="e">
        <f>MAX(AN30*(1+'1. General Inputs'!$AW$23+HLOOKUP(AO$7,'1. General Inputs'!$AW$17:$AY$19,ROWS('1. General Inputs'!$AU$17:$AU$19),0))+(CHOOSE(AO$7,'1. General Inputs'!$J$15,'1. General Inputs'!$L$15,'1. General Inputs'!$N$15)/12)*CHOOSE(AO$7,'2. Protocols'!$K29,'2. Protocols'!$L29,'2. Protocols'!$M29)+'3. ARV Substitutions'!AS55,0)</f>
        <v>#VALUE!</v>
      </c>
      <c r="AP30" s="135" t="e">
        <f>MAX(AO30*(1+'1. General Inputs'!$AW$23+HLOOKUP(AP$7,'1. General Inputs'!$AW$17:$AY$19,ROWS('1. General Inputs'!$AU$17:$AU$19),0))+(CHOOSE(AP$7,'1. General Inputs'!$J$15,'1. General Inputs'!$L$15,'1. General Inputs'!$N$15)/12)*CHOOSE(AP$7,'2. Protocols'!$K29,'2. Protocols'!$L29,'2. Protocols'!$M29)+'3. ARV Substitutions'!AT55,0)</f>
        <v>#VALUE!</v>
      </c>
      <c r="AQ30" s="135" t="e">
        <f>MAX(AP30*(1+'1. General Inputs'!$AW$23+HLOOKUP(AQ$7,'1. General Inputs'!$AW$17:$AY$19,ROWS('1. General Inputs'!$AU$17:$AU$19),0))+(CHOOSE(AQ$7,'1. General Inputs'!$J$15,'1. General Inputs'!$L$15,'1. General Inputs'!$N$15)/12)*CHOOSE(AQ$7,'2. Protocols'!$K29,'2. Protocols'!$L29,'2. Protocols'!$M29)+'3. ARV Substitutions'!AU55,0)</f>
        <v>#VALUE!</v>
      </c>
      <c r="CA30" s="105" t="e">
        <f t="shared" si="20"/>
        <v>#VALUE!</v>
      </c>
      <c r="CB30" s="105" t="e">
        <f t="shared" si="21"/>
        <v>#VALUE!</v>
      </c>
      <c r="CC30" s="105" t="e">
        <f t="shared" si="22"/>
        <v>#VALUE!</v>
      </c>
      <c r="CD30" s="105" t="e">
        <f t="shared" si="23"/>
        <v>#VALUE!</v>
      </c>
      <c r="CE30" s="105" t="e">
        <f t="shared" si="24"/>
        <v>#VALUE!</v>
      </c>
      <c r="CF30" s="105" t="e">
        <f t="shared" si="25"/>
        <v>#VALUE!</v>
      </c>
      <c r="CG30" s="105" t="e">
        <f t="shared" si="26"/>
        <v>#VALUE!</v>
      </c>
      <c r="CH30" s="105" t="e">
        <f t="shared" si="27"/>
        <v>#VALUE!</v>
      </c>
      <c r="CI30" s="105" t="e">
        <f t="shared" si="28"/>
        <v>#VALUE!</v>
      </c>
      <c r="CJ30" s="105" t="e">
        <f t="shared" si="29"/>
        <v>#VALUE!</v>
      </c>
      <c r="CK30" s="105" t="e">
        <f t="shared" si="30"/>
        <v>#VALUE!</v>
      </c>
      <c r="CL30" s="105" t="e">
        <f t="shared" si="31"/>
        <v>#VALUE!</v>
      </c>
      <c r="CM30" s="105" t="e">
        <f t="shared" si="32"/>
        <v>#VALUE!</v>
      </c>
      <c r="CN30" s="105" t="e">
        <f t="shared" si="33"/>
        <v>#VALUE!</v>
      </c>
      <c r="CO30" s="105" t="e">
        <f t="shared" si="34"/>
        <v>#VALUE!</v>
      </c>
      <c r="CP30" s="105" t="e">
        <f t="shared" si="35"/>
        <v>#VALUE!</v>
      </c>
      <c r="CQ30" s="105" t="e">
        <f t="shared" si="36"/>
        <v>#VALUE!</v>
      </c>
      <c r="CR30" s="105" t="e">
        <f t="shared" si="37"/>
        <v>#VALUE!</v>
      </c>
      <c r="CS30" s="105" t="e">
        <f t="shared" si="38"/>
        <v>#VALUE!</v>
      </c>
      <c r="CT30" s="105" t="e">
        <f t="shared" si="39"/>
        <v>#VALUE!</v>
      </c>
      <c r="CU30" s="105" t="e">
        <f t="shared" si="40"/>
        <v>#VALUE!</v>
      </c>
      <c r="CV30" s="105" t="e">
        <f t="shared" si="41"/>
        <v>#VALUE!</v>
      </c>
      <c r="CW30" s="105" t="e">
        <f t="shared" si="42"/>
        <v>#VALUE!</v>
      </c>
      <c r="CX30" s="105" t="e">
        <f t="shared" si="43"/>
        <v>#VALUE!</v>
      </c>
      <c r="CY30" s="105" t="e">
        <f t="shared" si="44"/>
        <v>#VALUE!</v>
      </c>
      <c r="CZ30" s="105" t="e">
        <f t="shared" si="45"/>
        <v>#VALUE!</v>
      </c>
      <c r="DA30" s="105" t="e">
        <f t="shared" si="46"/>
        <v>#VALUE!</v>
      </c>
      <c r="DB30" s="105" t="e">
        <f t="shared" si="47"/>
        <v>#VALUE!</v>
      </c>
      <c r="DC30" s="105" t="e">
        <f t="shared" si="48"/>
        <v>#VALUE!</v>
      </c>
      <c r="DD30" s="105" t="e">
        <f t="shared" si="49"/>
        <v>#VALUE!</v>
      </c>
      <c r="DE30" s="105" t="e">
        <f t="shared" si="50"/>
        <v>#VALUE!</v>
      </c>
      <c r="DF30" s="105" t="e">
        <f t="shared" si="51"/>
        <v>#VALUE!</v>
      </c>
      <c r="DG30" s="105" t="e">
        <f t="shared" si="52"/>
        <v>#VALUE!</v>
      </c>
      <c r="DH30" s="105" t="e">
        <f t="shared" si="53"/>
        <v>#VALUE!</v>
      </c>
      <c r="DI30" s="105" t="e">
        <f t="shared" si="54"/>
        <v>#VALUE!</v>
      </c>
      <c r="DJ30" s="105" t="e">
        <f t="shared" si="55"/>
        <v>#VALUE!</v>
      </c>
      <c r="DL30" s="39" t="str">
        <f>CONCATENATE('2. Protocols'!C29, '2. Protocols'!D29, '2. Protocols'!E29)</f>
        <v>+</v>
      </c>
      <c r="DM30" s="39" t="str">
        <f>CONCATENATE('2. Protocols'!C29, '2. Protocols'!D29, '2. Protocols'!E29, '2. Protocols'!F29, '2. Protocols'!G29,)</f>
        <v>++</v>
      </c>
      <c r="DO30" s="45">
        <f>IF(AND(OR(ISBLANK(DO$9),DO$9=0)=FALSE,OR(DO$9='2. Protocols'!$C29,DO$9='2. Protocols'!$E29,DO$9='2. Protocols'!$G29)),1,0)*'4. Formulations'!$I29</f>
        <v>0</v>
      </c>
      <c r="DP30" s="45">
        <f>IF(AND(OR(ISBLANK(DP$9),DP$9=0)=FALSE,OR(DP$9='2. Protocols'!$C29,DP$9='2. Protocols'!$E29,DP$9='2. Protocols'!$G29)),1,0)*'4. Formulations'!$I29</f>
        <v>0</v>
      </c>
      <c r="DQ30" s="45">
        <f>IF(AND(OR(ISBLANK(DQ$9),DQ$9=0)=FALSE,OR(DQ$9='2. Protocols'!$C29,DQ$9='2. Protocols'!$E29,DQ$9='2. Protocols'!$G29)),1,0)*'4. Formulations'!$I29</f>
        <v>0</v>
      </c>
      <c r="DR30" s="45">
        <f>IF(AND(OR(ISBLANK(DR$9),DR$9=0)=FALSE,OR(DR$9='2. Protocols'!$C29,DR$9='2. Protocols'!$E29,DR$9='2. Protocols'!$G29)),1,0)*'4. Formulations'!$I29</f>
        <v>0</v>
      </c>
      <c r="DS30" s="45">
        <f>IF(AND(OR(ISBLANK(DS$9),DS$9=0)=FALSE,OR(DS$9='2. Protocols'!$C29,DS$9='2. Protocols'!$E29,DS$9='2. Protocols'!$G29)),1,0)*'4. Formulations'!$I29</f>
        <v>0</v>
      </c>
      <c r="DT30" s="45">
        <f>IF(AND(OR(ISBLANK(DT$9),DT$9=0)=FALSE,OR(DT$9='2. Protocols'!$C29,DT$9='2. Protocols'!$E29,DT$9='2. Protocols'!$G29)),1,0)*'4. Formulations'!$I29</f>
        <v>0</v>
      </c>
      <c r="DU30" s="45">
        <f>IF(AND(OR(ISBLANK(DU$9),DU$9=0)=FALSE,OR(DU$9='2. Protocols'!$C29,DU$9='2. Protocols'!$E29,DU$9='2. Protocols'!$G29)),1,0)*'4. Formulations'!$I29</f>
        <v>0</v>
      </c>
      <c r="DV30" s="45">
        <f>IF(AND(OR(ISBLANK(DV$9),DV$9=0)=FALSE,OR(DV$9='2. Protocols'!$C29,DV$9='2. Protocols'!$E29,DV$9='2. Protocols'!$G29)),1,0)*'4. Formulations'!$I29</f>
        <v>0</v>
      </c>
      <c r="DW30" s="45">
        <f>IF(AND(OR(ISBLANK(DW$9),DW$9=0)=FALSE,OR(DW$9='2. Protocols'!$C29,DW$9='2. Protocols'!$E29,DW$9='2. Protocols'!$G29)),1,0)*'4. Formulations'!$I29</f>
        <v>0</v>
      </c>
      <c r="DX30" s="45">
        <f>IF(AND(OR(ISBLANK(DX$9),DX$9=0)=FALSE,OR(DX$9='2. Protocols'!$C29,DX$9='2. Protocols'!$E29,DX$9='2. Protocols'!$G29)),1,0)*'4. Formulations'!$I29</f>
        <v>0</v>
      </c>
      <c r="DY30" s="45">
        <f>IF(AND(OR(ISBLANK(DY$9),DY$9=0)=FALSE,OR(DY$9='2. Protocols'!$C29,DY$9='2. Protocols'!$E29,DY$9='2. Protocols'!$G29)),1,0)*'4. Formulations'!$I29</f>
        <v>0</v>
      </c>
      <c r="DZ30" s="45">
        <f>IF(AND(OR(ISBLANK(DZ$9),DZ$9=0)=FALSE,OR(DZ$9='2. Protocols'!$C29,DZ$9='2. Protocols'!$E29,DZ$9='2. Protocols'!$G29)),1,0)*'4. Formulations'!$I29</f>
        <v>0</v>
      </c>
      <c r="EA30" s="45">
        <f>IF(AND(OR(ISBLANK(EA$9),EA$9=0)=FALSE,OR(EA$9='2. Protocols'!$C29,EA$9='2. Protocols'!$E29,EA$9='2. Protocols'!$G29)),1,0)*'4. Formulations'!$I29</f>
        <v>0</v>
      </c>
      <c r="EB30" s="45">
        <f>IF(AND(OR(ISBLANK(EB$9),EB$9=0)=FALSE,OR(EB$9='2. Protocols'!$C29,EB$9='2. Protocols'!$E29,EB$9='2. Protocols'!$G29)),1,0)*'4. Formulations'!$I29</f>
        <v>0</v>
      </c>
      <c r="EC30" s="45">
        <f>IF(AND(OR(ISBLANK(EC$9),EC$9=0)=FALSE,OR(EC$9='2. Protocols'!$C29,EC$9='2. Protocols'!$E29,EC$9='2. Protocols'!$G29)),1,0)*'4. Formulations'!$I29</f>
        <v>0</v>
      </c>
      <c r="EE30" s="45">
        <f>IF(AND(OR(ISBLANK(EE$9),EE$9=0)=FALSE,EE$9=$DL30),1,0)*'4. Formulations'!$J29</f>
        <v>0</v>
      </c>
      <c r="EF30" s="45">
        <f>IF(AND(OR(ISBLANK(EF$9),EF$9=0)=FALSE,EF$9=$DL30),1,0)*'4. Formulations'!$J29</f>
        <v>0</v>
      </c>
      <c r="EG30" s="45">
        <f>IF(AND(OR(ISBLANK(EG$9),EG$9=0)=FALSE,EG$9=$DL30),1,0)*'4. Formulations'!$J29</f>
        <v>0</v>
      </c>
      <c r="EH30" s="45">
        <f>IF(AND(OR(ISBLANK(EH$9),EH$9=0)=FALSE,EH$9=$DL30),1,0)*'4. Formulations'!$J29</f>
        <v>0</v>
      </c>
      <c r="EI30" s="45">
        <f>IF(AND(OR(ISBLANK(EI$9),EI$9=0)=FALSE,EI$9=$DL30),1,0)*'4. Formulations'!$J29</f>
        <v>0</v>
      </c>
      <c r="EJ30" s="45">
        <f>IF(AND(OR(ISBLANK(EJ$9),EJ$9=0)=FALSE,EJ$9=$DL30),1,0)*'4. Formulations'!$J29</f>
        <v>0</v>
      </c>
      <c r="EK30" s="45">
        <f>IF(AND(OR(ISBLANK(EK$9),EK$9=0)=FALSE,EK$9=$DL30),1,0)*'4. Formulations'!$J29</f>
        <v>0</v>
      </c>
      <c r="EL30" s="45">
        <f>IF(AND(OR(ISBLANK(EL$9),EL$9=0)=FALSE,EL$9=$DL30),1,0)*'4. Formulations'!$J29</f>
        <v>0</v>
      </c>
      <c r="EM30" s="45">
        <f>IF(AND(OR(ISBLANK(EM$9),EM$9=0)=FALSE,EM$9=$DL30),1,0)*'4. Formulations'!$J29</f>
        <v>0</v>
      </c>
      <c r="EN30" s="45">
        <f>IF(AND(OR(ISBLANK(EN$9),EN$9=0)=FALSE,EN$9=$DL30),1,0)*'4. Formulations'!$J29</f>
        <v>0</v>
      </c>
      <c r="EO30" s="45">
        <f>IF(AND(OR(ISBLANK(EO$9),EO$9=0)=FALSE,EO$9=$DL30),1,0)*'4. Formulations'!$J29</f>
        <v>0</v>
      </c>
      <c r="EP30" s="45">
        <f>IF(AND(OR(ISBLANK(EP$9),EP$9=0)=FALSE,EP$9=$DL30),1,0)*'4. Formulations'!$J29</f>
        <v>0</v>
      </c>
      <c r="EQ30" s="45">
        <f>IF(AND(OR(ISBLANK(EQ$9),EQ$9=0)=FALSE,EQ$9=$DL30),1,0)*'4. Formulations'!$J29</f>
        <v>0</v>
      </c>
      <c r="ER30" s="45">
        <f>IF(AND(OR(ISBLANK(ER$9),ER$9=0)=FALSE,ER$9=$DL30),1,0)*'4. Formulations'!$J29</f>
        <v>0</v>
      </c>
      <c r="ES30" s="45">
        <f>IF(AND(OR(ISBLANK(ES$9),ES$9=0)=FALSE,ES$9=$DL30),1,0)*'4. Formulations'!$J29</f>
        <v>0</v>
      </c>
      <c r="EU30" s="45">
        <f>IF(AND(OR(ISBLANK(EU$9),EU$9=0)=FALSE,SUM($EE30:$ES30)&gt;0,EU$9='2. Protocols'!$G29),1,0)*'4. Formulations'!$J29</f>
        <v>0</v>
      </c>
      <c r="EV30" s="45">
        <f>IF(AND(OR(ISBLANK(EV$9),EV$9=0)=FALSE,SUM($EE30:$ES30)&gt;0,EV$9='2. Protocols'!$G29),1,0)*'4. Formulations'!$J29</f>
        <v>0</v>
      </c>
      <c r="EW30" s="45">
        <f>IF(AND(OR(ISBLANK(EW$9),EW$9=0)=FALSE,SUM($EE30:$ES30)&gt;0,EW$9='2. Protocols'!$G29),1,0)*'4. Formulations'!$J29</f>
        <v>0</v>
      </c>
      <c r="EX30" s="45">
        <f>IF(AND(OR(ISBLANK(EX$9),EX$9=0)=FALSE,SUM($EE30:$ES30)&gt;0,EX$9='2. Protocols'!$G29),1,0)*'4. Formulations'!$J29</f>
        <v>0</v>
      </c>
      <c r="EY30" s="45">
        <f>IF(AND(OR(ISBLANK(EY$9),EY$9=0)=FALSE,SUM($EE30:$ES30)&gt;0,EY$9='2. Protocols'!$G29),1,0)*'4. Formulations'!$J29</f>
        <v>0</v>
      </c>
      <c r="EZ30" s="45">
        <f>IF(AND(OR(ISBLANK(EZ$9),EZ$9=0)=FALSE,SUM($EE30:$ES30)&gt;0,EZ$9='2. Protocols'!$G29),1,0)*'4. Formulations'!$J29</f>
        <v>0</v>
      </c>
      <c r="FA30" s="45">
        <f>IF(AND(OR(ISBLANK(FA$9),FA$9=0)=FALSE,SUM($EE30:$ES30)&gt;0,FA$9='2. Protocols'!$G29),1,0)*'4. Formulations'!$J29</f>
        <v>0</v>
      </c>
      <c r="FB30" s="45">
        <f>IF(AND(OR(ISBLANK(FB$9),FB$9=0)=FALSE,SUM($EE30:$ES30)&gt;0,FB$9='2. Protocols'!$G29),1,0)*'4. Formulations'!$J29</f>
        <v>0</v>
      </c>
      <c r="FC30" s="45">
        <f>IF(AND(OR(ISBLANK(FC$9),FC$9=0)=FALSE,SUM($EE30:$ES30)&gt;0,FC$9='2. Protocols'!$G29),1,0)*'4. Formulations'!$J29</f>
        <v>0</v>
      </c>
      <c r="FD30" s="45">
        <f>IF(AND(OR(ISBLANK(FD$9),FD$9=0)=FALSE,SUM($EE30:$ES30)&gt;0,FD$9='2. Protocols'!$G29),1,0)*'4. Formulations'!$J29</f>
        <v>0</v>
      </c>
      <c r="FE30" s="45">
        <f>IF(AND(OR(ISBLANK(FE$9),FE$9=0)=FALSE,SUM($EE30:$ES30)&gt;0,FE$9='2. Protocols'!$G29),1,0)*'4. Formulations'!$J29</f>
        <v>0</v>
      </c>
      <c r="FF30" s="45">
        <f>IF(AND(OR(ISBLANK(FF$9),FF$9=0)=FALSE,SUM($EE30:$ES30)&gt;0,FF$9='2. Protocols'!$G29),1,0)*'4. Formulations'!$J29</f>
        <v>0</v>
      </c>
      <c r="FG30" s="45">
        <f>IF(AND(OR(ISBLANK(FG$9),FG$9=0)=FALSE,SUM($EE30:$ES30)&gt;0,FG$9='2. Protocols'!$G29),1,0)*'4. Formulations'!$J29</f>
        <v>0</v>
      </c>
      <c r="FH30" s="45">
        <f>IF(AND(OR(ISBLANK(FH$9),FH$9=0)=FALSE,SUM($EE30:$ES30)&gt;0,FH$9='2. Protocols'!$G29),1,0)*'4. Formulations'!$J29</f>
        <v>0</v>
      </c>
      <c r="FI30" s="45">
        <f>IF(AND(OR(ISBLANK(FI$9),FI$9=0)=FALSE,SUM($EE30:$ES30)&gt;0,FI$9='2. Protocols'!$G29),1,0)*'4. Formulations'!$J29</f>
        <v>0</v>
      </c>
      <c r="FK30" s="45">
        <f>IF(AND(OR(ISBLANK(EU$9),EU$9=0)=FALSE,FK$9=$DM30),1,0)*'4. Formulations'!$K29</f>
        <v>0</v>
      </c>
      <c r="FL30" s="45">
        <f>IF(AND(OR(ISBLANK(EV$9),EV$9=0)=FALSE,FL$9=$DM30),1,0)*'4. Formulations'!$K29</f>
        <v>0</v>
      </c>
      <c r="FM30" s="45">
        <f>IF(AND(OR(ISBLANK(EW$9),EW$9=0)=FALSE,FM$9=$DM30),1,0)*'4. Formulations'!$K29</f>
        <v>0</v>
      </c>
      <c r="FN30" s="45">
        <f>IF(AND(OR(ISBLANK(EX$9),EX$9=0)=FALSE,FN$9=$DM30),1,0)*'4. Formulations'!$K29</f>
        <v>0</v>
      </c>
      <c r="FO30" s="45">
        <f>IF(AND(OR(ISBLANK(EY$9),EY$9=0)=FALSE,FO$9=$DM30),1,0)*'4. Formulations'!$K29</f>
        <v>0</v>
      </c>
      <c r="FP30" s="45">
        <f>IF(AND(OR(ISBLANK(EZ$9),EZ$9=0)=FALSE,FP$9=$DM30),1,0)*'4. Formulations'!$K29</f>
        <v>0</v>
      </c>
      <c r="FQ30" s="45">
        <f>IF(AND(OR(ISBLANK(FA$9),FA$9=0)=FALSE,FQ$9=$DM30),1,0)*'4. Formulations'!$K29</f>
        <v>0</v>
      </c>
      <c r="FR30" s="45">
        <f>IF(AND(OR(ISBLANK(FB$9),FB$9=0)=FALSE,FR$9=$DM30),1,0)*'4. Formulations'!$K29</f>
        <v>0</v>
      </c>
      <c r="FS30" s="45">
        <f>IF(AND(OR(ISBLANK(FC$9),FC$9=0)=FALSE,FS$9=$DM30),1,0)*'4. Formulations'!$K29</f>
        <v>0</v>
      </c>
      <c r="FT30" s="45">
        <f>IF(AND(OR(ISBLANK(FD$9),FD$9=0)=FALSE,FT$9=$DM30),1,0)*'4. Formulations'!$K29</f>
        <v>0</v>
      </c>
      <c r="FU30" s="45">
        <f>IF(AND(OR(ISBLANK(FE$9),FE$9=0)=FALSE,FU$9=$DM30),1,0)*'4. Formulations'!$K29</f>
        <v>0</v>
      </c>
      <c r="FV30" s="45">
        <f>IF(AND(OR(ISBLANK(FF$9),FF$9=0)=FALSE,FV$9=$DM30),1,0)*'4. Formulations'!$K29</f>
        <v>0</v>
      </c>
      <c r="FW30" s="45">
        <f>IF(AND(OR(ISBLANK(FG$9),FG$9=0)=FALSE,FW$9=$DM30),1,0)*'4. Formulations'!$K29</f>
        <v>0</v>
      </c>
      <c r="FX30" s="45">
        <f>IF(AND(OR(ISBLANK(FH$9),FH$9=0)=FALSE,FX$9=$DM30),1,0)*'4. Formulations'!$K29</f>
        <v>0</v>
      </c>
      <c r="FY30" s="45">
        <f>IF(AND(OR(ISBLANK(FI$9),FI$9=0)=FALSE,FY$9=$DM30),1,0)*'4. Formulations'!$K29</f>
        <v>0</v>
      </c>
      <c r="GA30" s="45">
        <f>IF(AND(OR(ISBLANK(GA$9),GA$9=0)=FALSE,OR(GA$9='2. Protocols'!$C29,GA$9='2. Protocols'!$E29,GA$9='2. Protocols'!$G29)),1,0)*'4. Formulations'!$L29</f>
        <v>0</v>
      </c>
      <c r="GB30" s="45">
        <f>IF(AND(OR(ISBLANK(GB$9),GB$9=0)=FALSE,OR(GB$9='2. Protocols'!$C29,GB$9='2. Protocols'!$E29,GB$9='2. Protocols'!$G29)),1,0)*'4. Formulations'!$L29</f>
        <v>0</v>
      </c>
      <c r="GC30" s="45">
        <f>IF(AND(OR(ISBLANK(GC$9),GC$9=0)=FALSE,OR(GC$9='2. Protocols'!$C29,GC$9='2. Protocols'!$E29,GC$9='2. Protocols'!$G29)),1,0)*'4. Formulations'!$L29</f>
        <v>0</v>
      </c>
      <c r="GD30" s="45">
        <f>IF(AND(OR(ISBLANK(GD$9),GD$9=0)=FALSE,OR(GD$9='2. Protocols'!$C29,GD$9='2. Protocols'!$E29,GD$9='2. Protocols'!$G29)),1,0)*'4. Formulations'!$L29</f>
        <v>0</v>
      </c>
      <c r="GE30" s="45">
        <f>IF(AND(OR(ISBLANK(GE$9),GE$9=0)=FALSE,OR(GE$9='2. Protocols'!$C29,GE$9='2. Protocols'!$E29,GE$9='2. Protocols'!$G29)),1,0)*'4. Formulations'!$L29</f>
        <v>0</v>
      </c>
      <c r="GF30" s="45">
        <f>IF(AND(OR(ISBLANK(GF$9),GF$9=0)=FALSE,OR(GF$9='2. Protocols'!$C29,GF$9='2. Protocols'!$E29,GF$9='2. Protocols'!$G29)),1,0)*'4. Formulations'!$L29</f>
        <v>0</v>
      </c>
      <c r="GG30" s="45">
        <f>IF(AND(OR(ISBLANK(GG$9),GG$9=0)=FALSE,OR(GG$9='2. Protocols'!$C29,GG$9='2. Protocols'!$E29,GG$9='2. Protocols'!$G29)),1,0)*'4. Formulations'!$L29</f>
        <v>0</v>
      </c>
      <c r="GH30" s="45">
        <f>IF(AND(OR(ISBLANK(GH$9),GH$9=0)=FALSE,OR(GH$9='2. Protocols'!$C29,GH$9='2. Protocols'!$E29,GH$9='2. Protocols'!$G29)),1,0)*'4. Formulations'!$L29</f>
        <v>0</v>
      </c>
      <c r="GI30" s="45">
        <f>IF(AND(OR(ISBLANK(GI$9),GI$9=0)=FALSE,OR(GI$9='2. Protocols'!$C29,GI$9='2. Protocols'!$E29,GI$9='2. Protocols'!$G29)),1,0)*'4. Formulations'!$L29</f>
        <v>0</v>
      </c>
      <c r="GJ30" s="45">
        <f>IF(AND(OR(ISBLANK(GJ$9),GJ$9=0)=FALSE,OR(GJ$9='2. Protocols'!$C29,GJ$9='2. Protocols'!$E29,GJ$9='2. Protocols'!$G29)),1,0)*'4. Formulations'!$L29</f>
        <v>0</v>
      </c>
      <c r="GK30" s="45">
        <f>IF(AND(OR(ISBLANK(GK$9),GK$9=0)=FALSE,OR(GK$9='2. Protocols'!$C29,GK$9='2. Protocols'!$E29,GK$9='2. Protocols'!$G29)),1,0)*'4. Formulations'!$L29</f>
        <v>0</v>
      </c>
      <c r="GL30" s="45">
        <f>IF(AND(OR(ISBLANK(GL$9),GL$9=0)=FALSE,OR(GL$9='2. Protocols'!$C29,GL$9='2. Protocols'!$E29,GL$9='2. Protocols'!$G29)),1,0)*'4. Formulations'!$L29</f>
        <v>0</v>
      </c>
      <c r="GM30" s="45">
        <f>IF(AND(OR(ISBLANK(GM$9),GM$9=0)=FALSE,OR(GM$9='2. Protocols'!$C29,GM$9='2. Protocols'!$E29,GM$9='2. Protocols'!$G29)),1,0)*'4. Formulations'!$L29</f>
        <v>0</v>
      </c>
      <c r="GN30" s="45">
        <f>IF(AND(OR(ISBLANK(GN$9),GN$9=0)=FALSE,OR(GN$9='2. Protocols'!$C29,GN$9='2. Protocols'!$E29,GN$9='2. Protocols'!$G29)),1,0)*'4. Formulations'!$L29</f>
        <v>0</v>
      </c>
      <c r="GO30" s="45">
        <f>IF(AND(OR(ISBLANK(GO$9),GO$9=0)=FALSE,OR(GO$9='2. Protocols'!$C29,GO$9='2. Protocols'!$E29,GO$9='2. Protocols'!$G29)),1,0)*'4. Formulations'!$L29</f>
        <v>0</v>
      </c>
      <c r="GQ30" s="45">
        <f>IF(AND(OR(ISBLANK(GQ$9),GQ$9=0)=FALSE,GQ$9=$DL30),1,0)*'4. Formulations'!$M29</f>
        <v>0</v>
      </c>
      <c r="GR30" s="45">
        <f>IF(AND(OR(ISBLANK(GR$9),GR$9=0)=FALSE,GR$9=$DL30),1,0)*'4. Formulations'!$M29</f>
        <v>0</v>
      </c>
      <c r="GS30" s="45">
        <f>IF(AND(OR(ISBLANK(GS$9),GS$9=0)=FALSE,GS$9=$DL30),1,0)*'4. Formulations'!$M29</f>
        <v>0</v>
      </c>
      <c r="GT30" s="45">
        <f>IF(AND(OR(ISBLANK(GT$9),GT$9=0)=FALSE,GT$9=$DL30),1,0)*'4. Formulations'!$M29</f>
        <v>0</v>
      </c>
      <c r="GU30" s="45">
        <f>IF(AND(OR(ISBLANK(GU$9),GU$9=0)=FALSE,GU$9=$DL30),1,0)*'4. Formulations'!$M29</f>
        <v>0</v>
      </c>
      <c r="GV30" s="45">
        <f>IF(AND(OR(ISBLANK(GV$9),GV$9=0)=FALSE,GV$9=$DL30),1,0)*'4. Formulations'!$M29</f>
        <v>0</v>
      </c>
      <c r="GW30" s="45">
        <f>IF(AND(OR(ISBLANK(GW$9),GW$9=0)=FALSE,GW$9=$DL30),1,0)*'4. Formulations'!$M29</f>
        <v>0</v>
      </c>
      <c r="GX30" s="45">
        <f>IF(AND(OR(ISBLANK(GX$9),GX$9=0)=FALSE,GX$9=$DL30),1,0)*'4. Formulations'!$M29</f>
        <v>0</v>
      </c>
      <c r="GY30" s="45">
        <f>IF(AND(OR(ISBLANK(GY$9),GY$9=0)=FALSE,GY$9=$DL30),1,0)*'4. Formulations'!$M29</f>
        <v>0</v>
      </c>
      <c r="GZ30" s="45">
        <f>IF(AND(OR(ISBLANK(GZ$9),GZ$9=0)=FALSE,GZ$9=$DL30),1,0)*'4. Formulations'!$M29</f>
        <v>0</v>
      </c>
      <c r="HA30" s="45">
        <f>IF(AND(OR(ISBLANK(HA$9),HA$9=0)=FALSE,HA$9=$DL30),1,0)*'4. Formulations'!$M29</f>
        <v>0</v>
      </c>
      <c r="HB30" s="45">
        <f>IF(AND(OR(ISBLANK(HB$9),HB$9=0)=FALSE,HB$9=$DL30),1,0)*'4. Formulations'!$M29</f>
        <v>0</v>
      </c>
      <c r="HC30" s="45">
        <f>IF(AND(OR(ISBLANK(HC$9),HC$9=0)=FALSE,HC$9=$DL30),1,0)*'4. Formulations'!$M29</f>
        <v>0</v>
      </c>
      <c r="HD30" s="45">
        <f>IF(AND(OR(ISBLANK(HD$9),HD$9=0)=FALSE,HD$9=$DL30),1,0)*'4. Formulations'!$M29</f>
        <v>0</v>
      </c>
      <c r="HE30" s="45">
        <f>IF(AND(OR(ISBLANK(HE$9),HE$9=0)=FALSE,HE$9=$DL30),1,0)*'4. Formulations'!$M29</f>
        <v>0</v>
      </c>
      <c r="HG30" s="45">
        <f>IF(AND(OR(ISBLANK(HG$9),HG$9=0)=FALSE,SUM($GQ30:$HE30)&gt;0,HG$9='2. Protocols'!$G29),1,0)*'4. Formulations'!$M29</f>
        <v>0</v>
      </c>
      <c r="HH30" s="45">
        <f>IF(AND(OR(ISBLANK(HH$9),HH$9=0)=FALSE,SUM($GQ30:$HE30)&gt;0,HH$9='2. Protocols'!$G29),1,0)*'4. Formulations'!$M29</f>
        <v>0</v>
      </c>
      <c r="HI30" s="45">
        <f>IF(AND(OR(ISBLANK(HI$9),HI$9=0)=FALSE,SUM($GQ30:$HE30)&gt;0,HI$9='2. Protocols'!$G29),1,0)*'4. Formulations'!$M29</f>
        <v>0</v>
      </c>
      <c r="HJ30" s="45">
        <f>IF(AND(OR(ISBLANK(HJ$9),HJ$9=0)=FALSE,SUM($GQ30:$HE30)&gt;0,HJ$9='2. Protocols'!$G29),1,0)*'4. Formulations'!$M29</f>
        <v>0</v>
      </c>
      <c r="HK30" s="45">
        <f>IF(AND(OR(ISBLANK(HK$9),HK$9=0)=FALSE,SUM($GQ30:$HE30)&gt;0,HK$9='2. Protocols'!$G29),1,0)*'4. Formulations'!$M29</f>
        <v>0</v>
      </c>
      <c r="HL30" s="45">
        <f>IF(AND(OR(ISBLANK(HL$9),HL$9=0)=FALSE,SUM($GQ30:$HE30)&gt;0,HL$9='2. Protocols'!$G29),1,0)*'4. Formulations'!$M29</f>
        <v>0</v>
      </c>
      <c r="HM30" s="45">
        <f>IF(AND(OR(ISBLANK(HM$9),HM$9=0)=FALSE,SUM($GQ30:$HE30)&gt;0,HM$9='2. Protocols'!$G29),1,0)*'4. Formulations'!$M29</f>
        <v>0</v>
      </c>
      <c r="HN30" s="45">
        <f>IF(AND(OR(ISBLANK(HN$9),HN$9=0)=FALSE,SUM($GQ30:$HE30)&gt;0,HN$9='2. Protocols'!$G29),1,0)*'4. Formulations'!$M29</f>
        <v>0</v>
      </c>
      <c r="HO30" s="45">
        <f>IF(AND(OR(ISBLANK(HO$9),HO$9=0)=FALSE,SUM($GQ30:$HE30)&gt;0,HO$9='2. Protocols'!$G29),1,0)*'4. Formulations'!$M29</f>
        <v>0</v>
      </c>
      <c r="HP30" s="45">
        <f>IF(AND(OR(ISBLANK(HP$9),HP$9=0)=FALSE,SUM($GQ30:$HE30)&gt;0,HP$9='2. Protocols'!$G29),1,0)*'4. Formulations'!$M29</f>
        <v>0</v>
      </c>
      <c r="HQ30" s="45">
        <f>IF(AND(OR(ISBLANK(HQ$9),HQ$9=0)=FALSE,SUM($GQ30:$HE30)&gt;0,HQ$9='2. Protocols'!$G29),1,0)*'4. Formulations'!$M29</f>
        <v>0</v>
      </c>
      <c r="HR30" s="45">
        <f>IF(AND(OR(ISBLANK(HR$9),HR$9=0)=FALSE,SUM($GQ30:$HE30)&gt;0,HR$9='2. Protocols'!$G29),1,0)*'4. Formulations'!$M29</f>
        <v>0</v>
      </c>
      <c r="HS30" s="45">
        <f>IF(AND(OR(ISBLANK(HS$9),HS$9=0)=FALSE,SUM($GQ30:$HE30)&gt;0,HS$9='2. Protocols'!$G29),1,0)*'4. Formulations'!$M29</f>
        <v>0</v>
      </c>
      <c r="HT30" s="45">
        <f>IF(AND(OR(ISBLANK(HT$9),HT$9=0)=FALSE,SUM($GQ30:$HE30)&gt;0,HT$9='2. Protocols'!$G29),1,0)*'4. Formulations'!$M29</f>
        <v>0</v>
      </c>
      <c r="HU30" s="45">
        <f>IF(AND(OR(ISBLANK(HU$9),HU$9=0)=FALSE,SUM($GQ30:$HE30)&gt;0,HU$9='2. Protocols'!$G29),1,0)*'4. Formulations'!$M29</f>
        <v>0</v>
      </c>
      <c r="HW30" s="45">
        <f>IF(AND(OR(ISBLANK(HW$9),HW$9=0)=FALSE,HW$9=$DM30),1,0)*'4. Formulations'!$N29</f>
        <v>0</v>
      </c>
      <c r="HX30" s="45">
        <f>IF(AND(OR(ISBLANK(HX$9),HX$9=0)=FALSE,HX$9=$DM30),1,0)*'4. Formulations'!$N29</f>
        <v>0</v>
      </c>
      <c r="HY30" s="45">
        <f>IF(AND(OR(ISBLANK(HY$9),HY$9=0)=FALSE,HY$9=$DM30),1,0)*'4. Formulations'!$N29</f>
        <v>0</v>
      </c>
      <c r="HZ30" s="45">
        <f>IF(AND(OR(ISBLANK(HZ$9),HZ$9=0)=FALSE,HZ$9=$DM30),1,0)*'4. Formulations'!$N29</f>
        <v>0</v>
      </c>
      <c r="IA30" s="45">
        <f>IF(AND(OR(ISBLANK(IA$9),IA$9=0)=FALSE,IA$9=$DM30),1,0)*'4. Formulations'!$N29</f>
        <v>0</v>
      </c>
      <c r="IB30" s="45">
        <f>IF(AND(OR(ISBLANK(IB$9),IB$9=0)=FALSE,IB$9=$DM30),1,0)*'4. Formulations'!$N29</f>
        <v>0</v>
      </c>
      <c r="IC30" s="45">
        <f>IF(AND(OR(ISBLANK(IC$9),IC$9=0)=FALSE,IC$9=$DM30),1,0)*'4. Formulations'!$N29</f>
        <v>0</v>
      </c>
      <c r="ID30" s="45">
        <f>IF(AND(OR(ISBLANK(ID$9),ID$9=0)=FALSE,ID$9=$DM30),1,0)*'4. Formulations'!$N29</f>
        <v>0</v>
      </c>
      <c r="IE30" s="45">
        <f>IF(AND(OR(ISBLANK(IE$9),IE$9=0)=FALSE,IE$9=$DM30),1,0)*'4. Formulations'!$N29</f>
        <v>0</v>
      </c>
      <c r="IF30" s="45">
        <f>IF(AND(OR(ISBLANK(IF$9),IF$9=0)=FALSE,IF$9=$DM30),1,0)*'4. Formulations'!$N29</f>
        <v>0</v>
      </c>
      <c r="IG30" s="45">
        <f>IF(AND(OR(ISBLANK(IG$9),IG$9=0)=FALSE,IG$9=$DM30),1,0)*'4. Formulations'!$N29</f>
        <v>0</v>
      </c>
      <c r="IH30" s="45">
        <f>IF(AND(OR(ISBLANK(IH$9),IH$9=0)=FALSE,IH$9=$DM30),1,0)*'4. Formulations'!$N29</f>
        <v>0</v>
      </c>
      <c r="II30" s="45">
        <f>IF(AND(OR(ISBLANK(II$9),II$9=0)=FALSE,II$9=$DM30),1,0)*'4. Formulations'!$N29</f>
        <v>0</v>
      </c>
      <c r="IJ30" s="45">
        <f>IF(AND(OR(ISBLANK(IJ$9),IJ$9=0)=FALSE,IJ$9=$DM30),1,0)*'4. Formulations'!$N29</f>
        <v>0</v>
      </c>
      <c r="IK30" s="45">
        <f>IF(AND(OR(ISBLANK(IK$9),IK$9=0)=FALSE,IK$9=$DM30),1,0)*'4. Formulations'!$N29</f>
        <v>0</v>
      </c>
      <c r="IM30" s="45">
        <f>IF(AND(OR(ISBLANK(IM$9),IM$9=0)=FALSE,OR(IM$9='2. Protocols'!$C29,IM$9='2. Protocols'!$E29,IM$9='2. Protocols'!$G29)),1,0)*'4. Formulations'!$O29</f>
        <v>0</v>
      </c>
      <c r="IN30" s="45">
        <f>IF(AND(OR(ISBLANK(IN$9),IN$9=0)=FALSE,OR(IN$9='2. Protocols'!$C29,IN$9='2. Protocols'!$E29,IN$9='2. Protocols'!$G29)),1,0)*'4. Formulations'!$O29</f>
        <v>0</v>
      </c>
      <c r="IO30" s="45">
        <f>IF(AND(OR(ISBLANK(IO$9),IO$9=0)=FALSE,OR(IO$9='2. Protocols'!$C29,IO$9='2. Protocols'!$E29,IO$9='2. Protocols'!$G29)),1,0)*'4. Formulations'!$O29</f>
        <v>0</v>
      </c>
      <c r="IP30" s="45">
        <f>IF(AND(OR(ISBLANK(IP$9),IP$9=0)=FALSE,OR(IP$9='2. Protocols'!$C29,IP$9='2. Protocols'!$E29,IP$9='2. Protocols'!$G29)),1,0)*'4. Formulations'!$O29</f>
        <v>0</v>
      </c>
      <c r="IQ30" s="45">
        <f>IF(AND(OR(ISBLANK(IQ$9),IQ$9=0)=FALSE,OR(IQ$9='2. Protocols'!$C29,IQ$9='2. Protocols'!$E29,IQ$9='2. Protocols'!$G29)),1,0)*'4. Formulations'!$O29</f>
        <v>0</v>
      </c>
      <c r="IR30" s="45">
        <f>IF(AND(OR(ISBLANK(IR$9),IR$9=0)=FALSE,OR(IR$9='2. Protocols'!$C29,IR$9='2. Protocols'!$E29,IR$9='2. Protocols'!$G29)),1,0)*'4. Formulations'!$O29</f>
        <v>0</v>
      </c>
      <c r="IS30" s="45">
        <f>IF(AND(OR(ISBLANK(IS$9),IS$9=0)=FALSE,OR(IS$9='2. Protocols'!$C29,IS$9='2. Protocols'!$E29,IS$9='2. Protocols'!$G29)),1,0)*'4. Formulations'!$O29</f>
        <v>0</v>
      </c>
      <c r="IT30" s="45">
        <f>IF(AND(OR(ISBLANK(IT$9),IT$9=0)=FALSE,OR(IT$9='2. Protocols'!$C29,IT$9='2. Protocols'!$E29,IT$9='2. Protocols'!$G29)),1,0)*'4. Formulations'!$O29</f>
        <v>0</v>
      </c>
      <c r="IU30" s="45">
        <f>IF(AND(OR(ISBLANK(IU$9),IU$9=0)=FALSE,OR(IU$9='2. Protocols'!$C29,IU$9='2. Protocols'!$E29,IU$9='2. Protocols'!$G29)),1,0)*'4. Formulations'!$O29</f>
        <v>0</v>
      </c>
      <c r="IV30" s="45">
        <f>IF(AND(OR(ISBLANK(IV$9),IV$9=0)=FALSE,OR(IV$9='2. Protocols'!$C29,IV$9='2. Protocols'!$E29,IV$9='2. Protocols'!$G29)),1,0)*'4. Formulations'!$O29</f>
        <v>0</v>
      </c>
      <c r="IW30" s="45">
        <f>IF(AND(OR(ISBLANK(IW$9),IW$9=0)=FALSE,OR(IW$9='2. Protocols'!$C29,IW$9='2. Protocols'!$E29,IW$9='2. Protocols'!$G29)),1,0)*'4. Formulations'!$O29</f>
        <v>0</v>
      </c>
      <c r="IX30" s="45">
        <f>IF(AND(OR(ISBLANK(IX$9),IX$9=0)=FALSE,OR(IX$9='2. Protocols'!$C29,IX$9='2. Protocols'!$E29,IX$9='2. Protocols'!$G29)),1,0)*'4. Formulations'!$O29</f>
        <v>0</v>
      </c>
      <c r="IY30" s="45">
        <f>IF(AND(OR(ISBLANK(IY$9),IY$9=0)=FALSE,OR(IY$9='2. Protocols'!$C29,IY$9='2. Protocols'!$E29,IY$9='2. Protocols'!$G29)),1,0)*'4. Formulations'!$O29</f>
        <v>0</v>
      </c>
      <c r="IZ30" s="45">
        <f>IF(AND(OR(ISBLANK(IZ$9),IZ$9=0)=FALSE,OR(IZ$9='2. Protocols'!$C29,IZ$9='2. Protocols'!$E29,IZ$9='2. Protocols'!$G29)),1,0)*'4. Formulations'!$O29</f>
        <v>0</v>
      </c>
      <c r="JA30" s="45">
        <f>IF(AND(OR(ISBLANK(JA$9),JA$9=0)=FALSE,OR(JA$9='2. Protocols'!$C29,JA$9='2. Protocols'!$E29,JA$9='2. Protocols'!$G29)),1,0)*'4. Formulations'!$O29</f>
        <v>0</v>
      </c>
      <c r="JC30" s="45">
        <f>IF(AND(OR(ISBLANK(JC$9),JC$9=0)=FALSE,JC$9=$DL30),1,0)*'4. Formulations'!$P29</f>
        <v>0</v>
      </c>
      <c r="JD30" s="45">
        <f>IF(AND(OR(ISBLANK(JD$9),JD$9=0)=FALSE,JD$9=$DL30),1,0)*'4. Formulations'!$P29</f>
        <v>0</v>
      </c>
      <c r="JE30" s="45">
        <f>IF(AND(OR(ISBLANK(JE$9),JE$9=0)=FALSE,JE$9=$DL30),1,0)*'4. Formulations'!$P29</f>
        <v>0</v>
      </c>
      <c r="JF30" s="45">
        <f>IF(AND(OR(ISBLANK(JF$9),JF$9=0)=FALSE,JF$9=$DL30),1,0)*'4. Formulations'!$P29</f>
        <v>0</v>
      </c>
      <c r="JG30" s="45">
        <f>IF(AND(OR(ISBLANK(JG$9),JG$9=0)=FALSE,JG$9=$DL30),1,0)*'4. Formulations'!$P29</f>
        <v>0</v>
      </c>
      <c r="JH30" s="45">
        <f>IF(AND(OR(ISBLANK(JH$9),JH$9=0)=FALSE,JH$9=$DL30),1,0)*'4. Formulations'!$P29</f>
        <v>0</v>
      </c>
      <c r="JI30" s="45">
        <f>IF(AND(OR(ISBLANK(JI$9),JI$9=0)=FALSE,JI$9=$DL30),1,0)*'4. Formulations'!$P29</f>
        <v>0</v>
      </c>
      <c r="JJ30" s="45">
        <f>IF(AND(OR(ISBLANK(JJ$9),JJ$9=0)=FALSE,JJ$9=$DL30),1,0)*'4. Formulations'!$P29</f>
        <v>0</v>
      </c>
      <c r="JK30" s="45">
        <f>IF(AND(OR(ISBLANK(JK$9),JK$9=0)=FALSE,JK$9=$DL30),1,0)*'4. Formulations'!$P29</f>
        <v>0</v>
      </c>
      <c r="JL30" s="45">
        <f>IF(AND(OR(ISBLANK(JL$9),JL$9=0)=FALSE,JL$9=$DL30),1,0)*'4. Formulations'!$P29</f>
        <v>0</v>
      </c>
      <c r="JM30" s="45">
        <f>IF(AND(OR(ISBLANK(JM$9),JM$9=0)=FALSE,JM$9=$DL30),1,0)*'4. Formulations'!$P29</f>
        <v>0</v>
      </c>
      <c r="JN30" s="45">
        <f>IF(AND(OR(ISBLANK(JN$9),JN$9=0)=FALSE,JN$9=$DL30),1,0)*'4. Formulations'!$P29</f>
        <v>0</v>
      </c>
      <c r="JO30" s="45">
        <f>IF(AND(OR(ISBLANK(JO$9),JO$9=0)=FALSE,JO$9=$DL30),1,0)*'4. Formulations'!$P29</f>
        <v>0</v>
      </c>
      <c r="JP30" s="45">
        <f>IF(AND(OR(ISBLANK(JP$9),JP$9=0)=FALSE,JP$9=$DL30),1,0)*'4. Formulations'!$P29</f>
        <v>0</v>
      </c>
      <c r="JQ30" s="45">
        <f>IF(AND(OR(ISBLANK(JQ$9),JQ$9=0)=FALSE,JQ$9=$DL30),1,0)*'4. Formulations'!$P29</f>
        <v>0</v>
      </c>
      <c r="JS30" s="45">
        <f>IF(AND(OR(ISBLANK(JS$9),JS$9=0)=FALSE,SUM($JC30:$JQ30)&gt;0,JS$9='2. Protocols'!$G29),1,0)*'4. Formulations'!$P29</f>
        <v>0</v>
      </c>
      <c r="JT30" s="45">
        <f>IF(AND(OR(ISBLANK(JT$9),JT$9=0)=FALSE,SUM($JC30:$JQ30)&gt;0,JT$9='2. Protocols'!$G29),1,0)*'4. Formulations'!$P29</f>
        <v>0</v>
      </c>
      <c r="JU30" s="45">
        <f>IF(AND(OR(ISBLANK(JU$9),JU$9=0)=FALSE,SUM($JC30:$JQ30)&gt;0,JU$9='2. Protocols'!$G29),1,0)*'4. Formulations'!$P29</f>
        <v>0</v>
      </c>
      <c r="JV30" s="45">
        <f>IF(AND(OR(ISBLANK(JV$9),JV$9=0)=FALSE,SUM($JC30:$JQ30)&gt;0,JV$9='2. Protocols'!$G29),1,0)*'4. Formulations'!$P29</f>
        <v>0</v>
      </c>
      <c r="JW30" s="45">
        <f>IF(AND(OR(ISBLANK(JW$9),JW$9=0)=FALSE,SUM($JC30:$JQ30)&gt;0,JW$9='2. Protocols'!$G29),1,0)*'4. Formulations'!$P29</f>
        <v>0</v>
      </c>
      <c r="JX30" s="45">
        <f>IF(AND(OR(ISBLANK(JX$9),JX$9=0)=FALSE,SUM($JC30:$JQ30)&gt;0,JX$9='2. Protocols'!$G29),1,0)*'4. Formulations'!$P29</f>
        <v>0</v>
      </c>
      <c r="JY30" s="45">
        <f>IF(AND(OR(ISBLANK(JY$9),JY$9=0)=FALSE,SUM($JC30:$JQ30)&gt;0,JY$9='2. Protocols'!$G29),1,0)*'4. Formulations'!$P29</f>
        <v>0</v>
      </c>
      <c r="JZ30" s="45">
        <f>IF(AND(OR(ISBLANK(JZ$9),JZ$9=0)=FALSE,SUM($JC30:$JQ30)&gt;0,JZ$9='2. Protocols'!$G29),1,0)*'4. Formulations'!$P29</f>
        <v>0</v>
      </c>
      <c r="KA30" s="45">
        <f>IF(AND(OR(ISBLANK(KA$9),KA$9=0)=FALSE,SUM($JC30:$JQ30)&gt;0,KA$9='2. Protocols'!$G29),1,0)*'4. Formulations'!$P29</f>
        <v>0</v>
      </c>
      <c r="KB30" s="45">
        <f>IF(AND(OR(ISBLANK(KB$9),KB$9=0)=FALSE,SUM($JC30:$JQ30)&gt;0,KB$9='2. Protocols'!$G29),1,0)*'4. Formulations'!$P29</f>
        <v>0</v>
      </c>
      <c r="KC30" s="45">
        <f>IF(AND(OR(ISBLANK(KC$9),KC$9=0)=FALSE,SUM($JC30:$JQ30)&gt;0,KC$9='2. Protocols'!$G29),1,0)*'4. Formulations'!$P29</f>
        <v>0</v>
      </c>
      <c r="KD30" s="45">
        <f>IF(AND(OR(ISBLANK(KD$9),KD$9=0)=FALSE,SUM($JC30:$JQ30)&gt;0,KD$9='2. Protocols'!$G29),1,0)*'4. Formulations'!$P29</f>
        <v>0</v>
      </c>
      <c r="KE30" s="45">
        <f>IF(AND(OR(ISBLANK(KE$9),KE$9=0)=FALSE,SUM($JC30:$JQ30)&gt;0,KE$9='2. Protocols'!$G29),1,0)*'4. Formulations'!$P29</f>
        <v>0</v>
      </c>
      <c r="KF30" s="45">
        <f>IF(AND(OR(ISBLANK(KF$9),KF$9=0)=FALSE,SUM($JC30:$JQ30)&gt;0,KF$9='2. Protocols'!$G29),1,0)*'4. Formulations'!$P29</f>
        <v>0</v>
      </c>
      <c r="KG30" s="45">
        <f>IF(AND(OR(ISBLANK(KG$9),KG$9=0)=FALSE,SUM($JC30:$JQ30)&gt;0,KG$9='2. Protocols'!$G29),1,0)*'4. Formulations'!$P29</f>
        <v>0</v>
      </c>
      <c r="KI30" s="45">
        <f>IF(AND(OR(ISBLANK(KI$9),KI$9=0)=FALSE,KI$9=$DM30),1,0)*'4. Formulations'!$Q29</f>
        <v>0</v>
      </c>
      <c r="KJ30" s="45">
        <f>IF(AND(OR(ISBLANK(KJ$9),KJ$9=0)=FALSE,KJ$9=$DM30),1,0)*'4. Formulations'!$Q29</f>
        <v>0</v>
      </c>
      <c r="KK30" s="45">
        <f>IF(AND(OR(ISBLANK(KK$9),KK$9=0)=FALSE,KK$9=$DM30),1,0)*'4. Formulations'!$Q29</f>
        <v>0</v>
      </c>
      <c r="KL30" s="45">
        <f>IF(AND(OR(ISBLANK(KL$9),KL$9=0)=FALSE,KL$9=$DM30),1,0)*'4. Formulations'!$Q29</f>
        <v>0</v>
      </c>
      <c r="KM30" s="45">
        <f>IF(AND(OR(ISBLANK(KM$9),KM$9=0)=FALSE,KM$9=$DM30),1,0)*'4. Formulations'!$Q29</f>
        <v>0</v>
      </c>
      <c r="KN30" s="45">
        <f>IF(AND(OR(ISBLANK(KN$9),KN$9=0)=FALSE,KN$9=$DM30),1,0)*'4. Formulations'!$Q29</f>
        <v>0</v>
      </c>
      <c r="KO30" s="45">
        <f>IF(AND(OR(ISBLANK(KO$9),KO$9=0)=FALSE,KO$9=$DM30),1,0)*'4. Formulations'!$Q29</f>
        <v>0</v>
      </c>
      <c r="KP30" s="45">
        <f>IF(AND(OR(ISBLANK(KP$9),KP$9=0)=FALSE,KP$9=$DM30),1,0)*'4. Formulations'!$Q29</f>
        <v>0</v>
      </c>
      <c r="KQ30" s="45">
        <f>IF(AND(OR(ISBLANK(KQ$9),KQ$9=0)=FALSE,KQ$9=$DM30),1,0)*'4. Formulations'!$Q29</f>
        <v>0</v>
      </c>
      <c r="KR30" s="45">
        <f>IF(AND(OR(ISBLANK(KR$9),KR$9=0)=FALSE,KR$9=$DM30),1,0)*'4. Formulations'!$Q29</f>
        <v>0</v>
      </c>
      <c r="KS30" s="45">
        <f>IF(AND(OR(ISBLANK(KS$9),KS$9=0)=FALSE,KS$9=$DM30),1,0)*'4. Formulations'!$Q29</f>
        <v>0</v>
      </c>
      <c r="KT30" s="45">
        <f>IF(AND(OR(ISBLANK(KT$9),KT$9=0)=FALSE,KT$9=$DM30),1,0)*'4. Formulations'!$Q29</f>
        <v>0</v>
      </c>
      <c r="KU30" s="45">
        <f>IF(AND(OR(ISBLANK(KU$9),KU$9=0)=FALSE,KU$9=$DM30),1,0)*'4. Formulations'!$Q29</f>
        <v>0</v>
      </c>
      <c r="KV30" s="45">
        <f>IF(AND(OR(ISBLANK(KV$9),KV$9=0)=FALSE,KV$9=$DM30),1,0)*'4. Formulations'!$Q29</f>
        <v>0</v>
      </c>
      <c r="KW30" s="45">
        <f>IF(AND(OR(ISBLANK(KW$9),KW$9=0)=FALSE,KW$9=$DM30),1,0)*'4. Formulations'!$Q29</f>
        <v>0</v>
      </c>
    </row>
    <row r="31" spans="2:309" ht="15" hidden="1" outlineLevel="1" x14ac:dyDescent="0.25">
      <c r="B31" s="2"/>
      <c r="C31" s="155" t="str">
        <f>IF('2. Protocols'!C30&amp;"+"&amp;'2. Protocols'!E30&amp;"+"&amp;'2. Protocols'!G30="++","",'2. Protocols'!C30&amp;"+"&amp;'2. Protocols'!E30&amp;"+"&amp;'2. Protocols'!G30)</f>
        <v/>
      </c>
      <c r="D31" s="22"/>
      <c r="E31" s="23"/>
      <c r="G31" s="135" t="e">
        <f>'2. Protocols'!J30*'1. General Inputs'!$J$13</f>
        <v>#VALUE!</v>
      </c>
      <c r="H31" s="135" t="e">
        <f>MAX(G31*(1+'1. General Inputs'!$AW$23+HLOOKUP(H$7,'1. General Inputs'!$AW$17:$AY$19,ROWS('1. General Inputs'!$AU$17:$AU$19),0))+(CHOOSE(H$7,'1. General Inputs'!$J$15,'1. General Inputs'!$L$15,'1. General Inputs'!$N$15)/12)*CHOOSE(H$7,'2. Protocols'!$K30,'2. Protocols'!$L30,'2. Protocols'!$M30)+'3. ARV Substitutions'!L56,0)</f>
        <v>#VALUE!</v>
      </c>
      <c r="I31" s="135" t="e">
        <f>MAX(H31*(1+'1. General Inputs'!$AW$23+HLOOKUP(I$7,'1. General Inputs'!$AW$17:$AY$19,ROWS('1. General Inputs'!$AU$17:$AU$19),0))+(CHOOSE(I$7,'1. General Inputs'!$J$15,'1. General Inputs'!$L$15,'1. General Inputs'!$N$15)/12)*CHOOSE(I$7,'2. Protocols'!$K30,'2. Protocols'!$L30,'2. Protocols'!$M30)+'3. ARV Substitutions'!M56,0)</f>
        <v>#VALUE!</v>
      </c>
      <c r="J31" s="135" t="e">
        <f>MAX(I31*(1+'1. General Inputs'!$AW$23+HLOOKUP(J$7,'1. General Inputs'!$AW$17:$AY$19,ROWS('1. General Inputs'!$AU$17:$AU$19),0))+(CHOOSE(J$7,'1. General Inputs'!$J$15,'1. General Inputs'!$L$15,'1. General Inputs'!$N$15)/12)*CHOOSE(J$7,'2. Protocols'!$K30,'2. Protocols'!$L30,'2. Protocols'!$M30)+'3. ARV Substitutions'!N56,0)</f>
        <v>#VALUE!</v>
      </c>
      <c r="K31" s="135" t="e">
        <f>MAX(J31*(1+'1. General Inputs'!$AW$23+HLOOKUP(K$7,'1. General Inputs'!$AW$17:$AY$19,ROWS('1. General Inputs'!$AU$17:$AU$19),0))+(CHOOSE(K$7,'1. General Inputs'!$J$15,'1. General Inputs'!$L$15,'1. General Inputs'!$N$15)/12)*CHOOSE(K$7,'2. Protocols'!$K30,'2. Protocols'!$L30,'2. Protocols'!$M30)+'3. ARV Substitutions'!O56,0)</f>
        <v>#VALUE!</v>
      </c>
      <c r="L31" s="135" t="e">
        <f>MAX(K31*(1+'1. General Inputs'!$AW$23+HLOOKUP(L$7,'1. General Inputs'!$AW$17:$AY$19,ROWS('1. General Inputs'!$AU$17:$AU$19),0))+(CHOOSE(L$7,'1. General Inputs'!$J$15,'1. General Inputs'!$L$15,'1. General Inputs'!$N$15)/12)*CHOOSE(L$7,'2. Protocols'!$K30,'2. Protocols'!$L30,'2. Protocols'!$M30)+'3. ARV Substitutions'!P56,0)</f>
        <v>#VALUE!</v>
      </c>
      <c r="M31" s="135" t="e">
        <f>MAX(L31*(1+'1. General Inputs'!$AW$23+HLOOKUP(M$7,'1. General Inputs'!$AW$17:$AY$19,ROWS('1. General Inputs'!$AU$17:$AU$19),0))+(CHOOSE(M$7,'1. General Inputs'!$J$15,'1. General Inputs'!$L$15,'1. General Inputs'!$N$15)/12)*CHOOSE(M$7,'2. Protocols'!$K30,'2. Protocols'!$L30,'2. Protocols'!$M30)+'3. ARV Substitutions'!Q56,0)</f>
        <v>#VALUE!</v>
      </c>
      <c r="N31" s="135" t="e">
        <f>MAX(M31*(1+'1. General Inputs'!$AW$23+HLOOKUP(N$7,'1. General Inputs'!$AW$17:$AY$19,ROWS('1. General Inputs'!$AU$17:$AU$19),0))+(CHOOSE(N$7,'1. General Inputs'!$J$15,'1. General Inputs'!$L$15,'1. General Inputs'!$N$15)/12)*CHOOSE(N$7,'2. Protocols'!$K30,'2. Protocols'!$L30,'2. Protocols'!$M30)+'3. ARV Substitutions'!R56,0)</f>
        <v>#VALUE!</v>
      </c>
      <c r="O31" s="135" t="e">
        <f>MAX(N31*(1+'1. General Inputs'!$AW$23+HLOOKUP(O$7,'1. General Inputs'!$AW$17:$AY$19,ROWS('1. General Inputs'!$AU$17:$AU$19),0))+(CHOOSE(O$7,'1. General Inputs'!$J$15,'1. General Inputs'!$L$15,'1. General Inputs'!$N$15)/12)*CHOOSE(O$7,'2. Protocols'!$K30,'2. Protocols'!$L30,'2. Protocols'!$M30)+'3. ARV Substitutions'!S56,0)</f>
        <v>#VALUE!</v>
      </c>
      <c r="P31" s="135" t="e">
        <f>MAX(O31*(1+'1. General Inputs'!$AW$23+HLOOKUP(P$7,'1. General Inputs'!$AW$17:$AY$19,ROWS('1. General Inputs'!$AU$17:$AU$19),0))+(CHOOSE(P$7,'1. General Inputs'!$J$15,'1. General Inputs'!$L$15,'1. General Inputs'!$N$15)/12)*CHOOSE(P$7,'2. Protocols'!$K30,'2. Protocols'!$L30,'2. Protocols'!$M30)+'3. ARV Substitutions'!T56,0)</f>
        <v>#VALUE!</v>
      </c>
      <c r="Q31" s="135" t="e">
        <f>MAX(P31*(1+'1. General Inputs'!$AW$23+HLOOKUP(Q$7,'1. General Inputs'!$AW$17:$AY$19,ROWS('1. General Inputs'!$AU$17:$AU$19),0))+(CHOOSE(Q$7,'1. General Inputs'!$J$15,'1. General Inputs'!$L$15,'1. General Inputs'!$N$15)/12)*CHOOSE(Q$7,'2. Protocols'!$K30,'2. Protocols'!$L30,'2. Protocols'!$M30)+'3. ARV Substitutions'!U56,0)</f>
        <v>#VALUE!</v>
      </c>
      <c r="R31" s="135" t="e">
        <f>MAX(Q31*(1+'1. General Inputs'!$AW$23+HLOOKUP(R$7,'1. General Inputs'!$AW$17:$AY$19,ROWS('1. General Inputs'!$AU$17:$AU$19),0))+(CHOOSE(R$7,'1. General Inputs'!$J$15,'1. General Inputs'!$L$15,'1. General Inputs'!$N$15)/12)*CHOOSE(R$7,'2. Protocols'!$K30,'2. Protocols'!$L30,'2. Protocols'!$M30)+'3. ARV Substitutions'!V56,0)</f>
        <v>#VALUE!</v>
      </c>
      <c r="S31" s="135" t="e">
        <f>MAX(R31*(1+'1. General Inputs'!$AW$23+HLOOKUP(S$7,'1. General Inputs'!$AW$17:$AY$19,ROWS('1. General Inputs'!$AU$17:$AU$19),0))+(CHOOSE(S$7,'1. General Inputs'!$J$15,'1. General Inputs'!$L$15,'1. General Inputs'!$N$15)/12)*CHOOSE(S$7,'2. Protocols'!$K30,'2. Protocols'!$L30,'2. Protocols'!$M30)+'3. ARV Substitutions'!W56,0)</f>
        <v>#VALUE!</v>
      </c>
      <c r="T31" s="135" t="e">
        <f>MAX(S31*(1+'1. General Inputs'!$AW$23+HLOOKUP(T$7,'1. General Inputs'!$AW$17:$AY$19,ROWS('1. General Inputs'!$AU$17:$AU$19),0))+(CHOOSE(T$7,'1. General Inputs'!$J$15,'1. General Inputs'!$L$15,'1. General Inputs'!$N$15)/12)*CHOOSE(T$7,'2. Protocols'!$K30,'2. Protocols'!$L30,'2. Protocols'!$M30)+'3. ARV Substitutions'!X56,0)</f>
        <v>#VALUE!</v>
      </c>
      <c r="U31" s="135" t="e">
        <f>MAX(T31*(1+'1. General Inputs'!$AW$23+HLOOKUP(U$7,'1. General Inputs'!$AW$17:$AY$19,ROWS('1. General Inputs'!$AU$17:$AU$19),0))+(CHOOSE(U$7,'1. General Inputs'!$J$15,'1. General Inputs'!$L$15,'1. General Inputs'!$N$15)/12)*CHOOSE(U$7,'2. Protocols'!$K30,'2. Protocols'!$L30,'2. Protocols'!$M30)+'3. ARV Substitutions'!Y56,0)</f>
        <v>#VALUE!</v>
      </c>
      <c r="V31" s="135" t="e">
        <f>MAX(U31*(1+'1. General Inputs'!$AW$23+HLOOKUP(V$7,'1. General Inputs'!$AW$17:$AY$19,ROWS('1. General Inputs'!$AU$17:$AU$19),0))+(CHOOSE(V$7,'1. General Inputs'!$J$15,'1. General Inputs'!$L$15,'1. General Inputs'!$N$15)/12)*CHOOSE(V$7,'2. Protocols'!$K30,'2. Protocols'!$L30,'2. Protocols'!$M30)+'3. ARV Substitutions'!Z56,0)</f>
        <v>#VALUE!</v>
      </c>
      <c r="W31" s="135" t="e">
        <f>MAX(V31*(1+'1. General Inputs'!$AW$23+HLOOKUP(W$7,'1. General Inputs'!$AW$17:$AY$19,ROWS('1. General Inputs'!$AU$17:$AU$19),0))+(CHOOSE(W$7,'1. General Inputs'!$J$15,'1. General Inputs'!$L$15,'1. General Inputs'!$N$15)/12)*CHOOSE(W$7,'2. Protocols'!$K30,'2. Protocols'!$L30,'2. Protocols'!$M30)+'3. ARV Substitutions'!AA56,0)</f>
        <v>#VALUE!</v>
      </c>
      <c r="X31" s="135" t="e">
        <f>MAX(W31*(1+'1. General Inputs'!$AW$23+HLOOKUP(X$7,'1. General Inputs'!$AW$17:$AY$19,ROWS('1. General Inputs'!$AU$17:$AU$19),0))+(CHOOSE(X$7,'1. General Inputs'!$J$15,'1. General Inputs'!$L$15,'1. General Inputs'!$N$15)/12)*CHOOSE(X$7,'2. Protocols'!$K30,'2. Protocols'!$L30,'2. Protocols'!$M30)+'3. ARV Substitutions'!AB56,0)</f>
        <v>#VALUE!</v>
      </c>
      <c r="Y31" s="135" t="e">
        <f>MAX(X31*(1+'1. General Inputs'!$AW$23+HLOOKUP(Y$7,'1. General Inputs'!$AW$17:$AY$19,ROWS('1. General Inputs'!$AU$17:$AU$19),0))+(CHOOSE(Y$7,'1. General Inputs'!$J$15,'1. General Inputs'!$L$15,'1. General Inputs'!$N$15)/12)*CHOOSE(Y$7,'2. Protocols'!$K30,'2. Protocols'!$L30,'2. Protocols'!$M30)+'3. ARV Substitutions'!AC56,0)</f>
        <v>#VALUE!</v>
      </c>
      <c r="Z31" s="135" t="e">
        <f>MAX(Y31*(1+'1. General Inputs'!$AW$23+HLOOKUP(Z$7,'1. General Inputs'!$AW$17:$AY$19,ROWS('1. General Inputs'!$AU$17:$AU$19),0))+(CHOOSE(Z$7,'1. General Inputs'!$J$15,'1. General Inputs'!$L$15,'1. General Inputs'!$N$15)/12)*CHOOSE(Z$7,'2. Protocols'!$K30,'2. Protocols'!$L30,'2. Protocols'!$M30)+'3. ARV Substitutions'!AD56,0)</f>
        <v>#VALUE!</v>
      </c>
      <c r="AA31" s="135" t="e">
        <f>MAX(Z31*(1+'1. General Inputs'!$AW$23+HLOOKUP(AA$7,'1. General Inputs'!$AW$17:$AY$19,ROWS('1. General Inputs'!$AU$17:$AU$19),0))+(CHOOSE(AA$7,'1. General Inputs'!$J$15,'1. General Inputs'!$L$15,'1. General Inputs'!$N$15)/12)*CHOOSE(AA$7,'2. Protocols'!$K30,'2. Protocols'!$L30,'2. Protocols'!$M30)+'3. ARV Substitutions'!AE56,0)</f>
        <v>#VALUE!</v>
      </c>
      <c r="AB31" s="135" t="e">
        <f>MAX(AA31*(1+'1. General Inputs'!$AW$23+HLOOKUP(AB$7,'1. General Inputs'!$AW$17:$AY$19,ROWS('1. General Inputs'!$AU$17:$AU$19),0))+(CHOOSE(AB$7,'1. General Inputs'!$J$15,'1. General Inputs'!$L$15,'1. General Inputs'!$N$15)/12)*CHOOSE(AB$7,'2. Protocols'!$K30,'2. Protocols'!$L30,'2. Protocols'!$M30)+'3. ARV Substitutions'!AF56,0)</f>
        <v>#VALUE!</v>
      </c>
      <c r="AC31" s="135" t="e">
        <f>MAX(AB31*(1+'1. General Inputs'!$AW$23+HLOOKUP(AC$7,'1. General Inputs'!$AW$17:$AY$19,ROWS('1. General Inputs'!$AU$17:$AU$19),0))+(CHOOSE(AC$7,'1. General Inputs'!$J$15,'1. General Inputs'!$L$15,'1. General Inputs'!$N$15)/12)*CHOOSE(AC$7,'2. Protocols'!$K30,'2. Protocols'!$L30,'2. Protocols'!$M30)+'3. ARV Substitutions'!AG56,0)</f>
        <v>#VALUE!</v>
      </c>
      <c r="AD31" s="135" t="e">
        <f>MAX(AC31*(1+'1. General Inputs'!$AW$23+HLOOKUP(AD$7,'1. General Inputs'!$AW$17:$AY$19,ROWS('1. General Inputs'!$AU$17:$AU$19),0))+(CHOOSE(AD$7,'1. General Inputs'!$J$15,'1. General Inputs'!$L$15,'1. General Inputs'!$N$15)/12)*CHOOSE(AD$7,'2. Protocols'!$K30,'2. Protocols'!$L30,'2. Protocols'!$M30)+'3. ARV Substitutions'!AH56,0)</f>
        <v>#VALUE!</v>
      </c>
      <c r="AE31" s="135" t="e">
        <f>MAX(AD31*(1+'1. General Inputs'!$AW$23+HLOOKUP(AE$7,'1. General Inputs'!$AW$17:$AY$19,ROWS('1. General Inputs'!$AU$17:$AU$19),0))+(CHOOSE(AE$7,'1. General Inputs'!$J$15,'1. General Inputs'!$L$15,'1. General Inputs'!$N$15)/12)*CHOOSE(AE$7,'2. Protocols'!$K30,'2. Protocols'!$L30,'2. Protocols'!$M30)+'3. ARV Substitutions'!AI56,0)</f>
        <v>#VALUE!</v>
      </c>
      <c r="AF31" s="135" t="e">
        <f>MAX(AE31*(1+'1. General Inputs'!$AW$23+HLOOKUP(AF$7,'1. General Inputs'!$AW$17:$AY$19,ROWS('1. General Inputs'!$AU$17:$AU$19),0))+(CHOOSE(AF$7,'1. General Inputs'!$J$15,'1. General Inputs'!$L$15,'1. General Inputs'!$N$15)/12)*CHOOSE(AF$7,'2. Protocols'!$K30,'2. Protocols'!$L30,'2. Protocols'!$M30)+'3. ARV Substitutions'!AJ56,0)</f>
        <v>#VALUE!</v>
      </c>
      <c r="AG31" s="135" t="e">
        <f>MAX(AF31*(1+'1. General Inputs'!$AW$23+HLOOKUP(AG$7,'1. General Inputs'!$AW$17:$AY$19,ROWS('1. General Inputs'!$AU$17:$AU$19),0))+(CHOOSE(AG$7,'1. General Inputs'!$J$15,'1. General Inputs'!$L$15,'1. General Inputs'!$N$15)/12)*CHOOSE(AG$7,'2. Protocols'!$K30,'2. Protocols'!$L30,'2. Protocols'!$M30)+'3. ARV Substitutions'!AK56,0)</f>
        <v>#VALUE!</v>
      </c>
      <c r="AH31" s="135" t="e">
        <f>MAX(AG31*(1+'1. General Inputs'!$AW$23+HLOOKUP(AH$7,'1. General Inputs'!$AW$17:$AY$19,ROWS('1. General Inputs'!$AU$17:$AU$19),0))+(CHOOSE(AH$7,'1. General Inputs'!$J$15,'1. General Inputs'!$L$15,'1. General Inputs'!$N$15)/12)*CHOOSE(AH$7,'2. Protocols'!$K30,'2. Protocols'!$L30,'2. Protocols'!$M30)+'3. ARV Substitutions'!AL56,0)</f>
        <v>#VALUE!</v>
      </c>
      <c r="AI31" s="135" t="e">
        <f>MAX(AH31*(1+'1. General Inputs'!$AW$23+HLOOKUP(AI$7,'1. General Inputs'!$AW$17:$AY$19,ROWS('1. General Inputs'!$AU$17:$AU$19),0))+(CHOOSE(AI$7,'1. General Inputs'!$J$15,'1. General Inputs'!$L$15,'1. General Inputs'!$N$15)/12)*CHOOSE(AI$7,'2. Protocols'!$K30,'2. Protocols'!$L30,'2. Protocols'!$M30)+'3. ARV Substitutions'!AM56,0)</f>
        <v>#VALUE!</v>
      </c>
      <c r="AJ31" s="135" t="e">
        <f>MAX(AI31*(1+'1. General Inputs'!$AW$23+HLOOKUP(AJ$7,'1. General Inputs'!$AW$17:$AY$19,ROWS('1. General Inputs'!$AU$17:$AU$19),0))+(CHOOSE(AJ$7,'1. General Inputs'!$J$15,'1. General Inputs'!$L$15,'1. General Inputs'!$N$15)/12)*CHOOSE(AJ$7,'2. Protocols'!$K30,'2. Protocols'!$L30,'2. Protocols'!$M30)+'3. ARV Substitutions'!AN56,0)</f>
        <v>#VALUE!</v>
      </c>
      <c r="AK31" s="135" t="e">
        <f>MAX(AJ31*(1+'1. General Inputs'!$AW$23+HLOOKUP(AK$7,'1. General Inputs'!$AW$17:$AY$19,ROWS('1. General Inputs'!$AU$17:$AU$19),0))+(CHOOSE(AK$7,'1. General Inputs'!$J$15,'1. General Inputs'!$L$15,'1. General Inputs'!$N$15)/12)*CHOOSE(AK$7,'2. Protocols'!$K30,'2. Protocols'!$L30,'2. Protocols'!$M30)+'3. ARV Substitutions'!AO56,0)</f>
        <v>#VALUE!</v>
      </c>
      <c r="AL31" s="135" t="e">
        <f>MAX(AK31*(1+'1. General Inputs'!$AW$23+HLOOKUP(AL$7,'1. General Inputs'!$AW$17:$AY$19,ROWS('1. General Inputs'!$AU$17:$AU$19),0))+(CHOOSE(AL$7,'1. General Inputs'!$J$15,'1. General Inputs'!$L$15,'1. General Inputs'!$N$15)/12)*CHOOSE(AL$7,'2. Protocols'!$K30,'2. Protocols'!$L30,'2. Protocols'!$M30)+'3. ARV Substitutions'!AP56,0)</f>
        <v>#VALUE!</v>
      </c>
      <c r="AM31" s="135" t="e">
        <f>MAX(AL31*(1+'1. General Inputs'!$AW$23+HLOOKUP(AM$7,'1. General Inputs'!$AW$17:$AY$19,ROWS('1. General Inputs'!$AU$17:$AU$19),0))+(CHOOSE(AM$7,'1. General Inputs'!$J$15,'1. General Inputs'!$L$15,'1. General Inputs'!$N$15)/12)*CHOOSE(AM$7,'2. Protocols'!$K30,'2. Protocols'!$L30,'2. Protocols'!$M30)+'3. ARV Substitutions'!AQ56,0)</f>
        <v>#VALUE!</v>
      </c>
      <c r="AN31" s="135" t="e">
        <f>MAX(AM31*(1+'1. General Inputs'!$AW$23+HLOOKUP(AN$7,'1. General Inputs'!$AW$17:$AY$19,ROWS('1. General Inputs'!$AU$17:$AU$19),0))+(CHOOSE(AN$7,'1. General Inputs'!$J$15,'1. General Inputs'!$L$15,'1. General Inputs'!$N$15)/12)*CHOOSE(AN$7,'2. Protocols'!$K30,'2. Protocols'!$L30,'2. Protocols'!$M30)+'3. ARV Substitutions'!AR56,0)</f>
        <v>#VALUE!</v>
      </c>
      <c r="AO31" s="135" t="e">
        <f>MAX(AN31*(1+'1. General Inputs'!$AW$23+HLOOKUP(AO$7,'1. General Inputs'!$AW$17:$AY$19,ROWS('1. General Inputs'!$AU$17:$AU$19),0))+(CHOOSE(AO$7,'1. General Inputs'!$J$15,'1. General Inputs'!$L$15,'1. General Inputs'!$N$15)/12)*CHOOSE(AO$7,'2. Protocols'!$K30,'2. Protocols'!$L30,'2. Protocols'!$M30)+'3. ARV Substitutions'!AS56,0)</f>
        <v>#VALUE!</v>
      </c>
      <c r="AP31" s="135" t="e">
        <f>MAX(AO31*(1+'1. General Inputs'!$AW$23+HLOOKUP(AP$7,'1. General Inputs'!$AW$17:$AY$19,ROWS('1. General Inputs'!$AU$17:$AU$19),0))+(CHOOSE(AP$7,'1. General Inputs'!$J$15,'1. General Inputs'!$L$15,'1. General Inputs'!$N$15)/12)*CHOOSE(AP$7,'2. Protocols'!$K30,'2. Protocols'!$L30,'2. Protocols'!$M30)+'3. ARV Substitutions'!AT56,0)</f>
        <v>#VALUE!</v>
      </c>
      <c r="AQ31" s="135" t="e">
        <f>MAX(AP31*(1+'1. General Inputs'!$AW$23+HLOOKUP(AQ$7,'1. General Inputs'!$AW$17:$AY$19,ROWS('1. General Inputs'!$AU$17:$AU$19),0))+(CHOOSE(AQ$7,'1. General Inputs'!$J$15,'1. General Inputs'!$L$15,'1. General Inputs'!$N$15)/12)*CHOOSE(AQ$7,'2. Protocols'!$K30,'2. Protocols'!$L30,'2. Protocols'!$M30)+'3. ARV Substitutions'!AU56,0)</f>
        <v>#VALUE!</v>
      </c>
      <c r="CA31" s="105" t="e">
        <f t="shared" si="20"/>
        <v>#VALUE!</v>
      </c>
      <c r="CB31" s="105" t="e">
        <f t="shared" si="21"/>
        <v>#VALUE!</v>
      </c>
      <c r="CC31" s="105" t="e">
        <f t="shared" si="22"/>
        <v>#VALUE!</v>
      </c>
      <c r="CD31" s="105" t="e">
        <f t="shared" si="23"/>
        <v>#VALUE!</v>
      </c>
      <c r="CE31" s="105" t="e">
        <f t="shared" si="24"/>
        <v>#VALUE!</v>
      </c>
      <c r="CF31" s="105" t="e">
        <f t="shared" si="25"/>
        <v>#VALUE!</v>
      </c>
      <c r="CG31" s="105" t="e">
        <f t="shared" si="26"/>
        <v>#VALUE!</v>
      </c>
      <c r="CH31" s="105" t="e">
        <f t="shared" si="27"/>
        <v>#VALUE!</v>
      </c>
      <c r="CI31" s="105" t="e">
        <f t="shared" si="28"/>
        <v>#VALUE!</v>
      </c>
      <c r="CJ31" s="105" t="e">
        <f t="shared" si="29"/>
        <v>#VALUE!</v>
      </c>
      <c r="CK31" s="105" t="e">
        <f t="shared" si="30"/>
        <v>#VALUE!</v>
      </c>
      <c r="CL31" s="105" t="e">
        <f t="shared" si="31"/>
        <v>#VALUE!</v>
      </c>
      <c r="CM31" s="105" t="e">
        <f t="shared" si="32"/>
        <v>#VALUE!</v>
      </c>
      <c r="CN31" s="105" t="e">
        <f t="shared" si="33"/>
        <v>#VALUE!</v>
      </c>
      <c r="CO31" s="105" t="e">
        <f t="shared" si="34"/>
        <v>#VALUE!</v>
      </c>
      <c r="CP31" s="105" t="e">
        <f t="shared" si="35"/>
        <v>#VALUE!</v>
      </c>
      <c r="CQ31" s="105" t="e">
        <f t="shared" si="36"/>
        <v>#VALUE!</v>
      </c>
      <c r="CR31" s="105" t="e">
        <f t="shared" si="37"/>
        <v>#VALUE!</v>
      </c>
      <c r="CS31" s="105" t="e">
        <f t="shared" si="38"/>
        <v>#VALUE!</v>
      </c>
      <c r="CT31" s="105" t="e">
        <f t="shared" si="39"/>
        <v>#VALUE!</v>
      </c>
      <c r="CU31" s="105" t="e">
        <f t="shared" si="40"/>
        <v>#VALUE!</v>
      </c>
      <c r="CV31" s="105" t="e">
        <f t="shared" si="41"/>
        <v>#VALUE!</v>
      </c>
      <c r="CW31" s="105" t="e">
        <f t="shared" si="42"/>
        <v>#VALUE!</v>
      </c>
      <c r="CX31" s="105" t="e">
        <f t="shared" si="43"/>
        <v>#VALUE!</v>
      </c>
      <c r="CY31" s="105" t="e">
        <f t="shared" si="44"/>
        <v>#VALUE!</v>
      </c>
      <c r="CZ31" s="105" t="e">
        <f t="shared" si="45"/>
        <v>#VALUE!</v>
      </c>
      <c r="DA31" s="105" t="e">
        <f t="shared" si="46"/>
        <v>#VALUE!</v>
      </c>
      <c r="DB31" s="105" t="e">
        <f t="shared" si="47"/>
        <v>#VALUE!</v>
      </c>
      <c r="DC31" s="105" t="e">
        <f t="shared" si="48"/>
        <v>#VALUE!</v>
      </c>
      <c r="DD31" s="105" t="e">
        <f t="shared" si="49"/>
        <v>#VALUE!</v>
      </c>
      <c r="DE31" s="105" t="e">
        <f t="shared" si="50"/>
        <v>#VALUE!</v>
      </c>
      <c r="DF31" s="105" t="e">
        <f t="shared" si="51"/>
        <v>#VALUE!</v>
      </c>
      <c r="DG31" s="105" t="e">
        <f t="shared" si="52"/>
        <v>#VALUE!</v>
      </c>
      <c r="DH31" s="105" t="e">
        <f t="shared" si="53"/>
        <v>#VALUE!</v>
      </c>
      <c r="DI31" s="105" t="e">
        <f t="shared" si="54"/>
        <v>#VALUE!</v>
      </c>
      <c r="DJ31" s="105" t="e">
        <f t="shared" si="55"/>
        <v>#VALUE!</v>
      </c>
      <c r="DL31" s="39" t="str">
        <f>CONCATENATE('2. Protocols'!C30, '2. Protocols'!D30, '2. Protocols'!E30)</f>
        <v>+</v>
      </c>
      <c r="DM31" s="39" t="str">
        <f>CONCATENATE('2. Protocols'!C30, '2. Protocols'!D30, '2. Protocols'!E30, '2. Protocols'!F30, '2. Protocols'!G30,)</f>
        <v>++</v>
      </c>
      <c r="DO31" s="45">
        <f>IF(AND(OR(ISBLANK(DO$9),DO$9=0)=FALSE,OR(DO$9='2. Protocols'!$C30,DO$9='2. Protocols'!$E30,DO$9='2. Protocols'!$G30)),1,0)*'4. Formulations'!$I30</f>
        <v>0</v>
      </c>
      <c r="DP31" s="45">
        <f>IF(AND(OR(ISBLANK(DP$9),DP$9=0)=FALSE,OR(DP$9='2. Protocols'!$C30,DP$9='2. Protocols'!$E30,DP$9='2. Protocols'!$G30)),1,0)*'4. Formulations'!$I30</f>
        <v>0</v>
      </c>
      <c r="DQ31" s="45">
        <f>IF(AND(OR(ISBLANK(DQ$9),DQ$9=0)=FALSE,OR(DQ$9='2. Protocols'!$C30,DQ$9='2. Protocols'!$E30,DQ$9='2. Protocols'!$G30)),1,0)*'4. Formulations'!$I30</f>
        <v>0</v>
      </c>
      <c r="DR31" s="45">
        <f>IF(AND(OR(ISBLANK(DR$9),DR$9=0)=FALSE,OR(DR$9='2. Protocols'!$C30,DR$9='2. Protocols'!$E30,DR$9='2. Protocols'!$G30)),1,0)*'4. Formulations'!$I30</f>
        <v>0</v>
      </c>
      <c r="DS31" s="45">
        <f>IF(AND(OR(ISBLANK(DS$9),DS$9=0)=FALSE,OR(DS$9='2. Protocols'!$C30,DS$9='2. Protocols'!$E30,DS$9='2. Protocols'!$G30)),1,0)*'4. Formulations'!$I30</f>
        <v>0</v>
      </c>
      <c r="DT31" s="45">
        <f>IF(AND(OR(ISBLANK(DT$9),DT$9=0)=FALSE,OR(DT$9='2. Protocols'!$C30,DT$9='2. Protocols'!$E30,DT$9='2. Protocols'!$G30)),1,0)*'4. Formulations'!$I30</f>
        <v>0</v>
      </c>
      <c r="DU31" s="45">
        <f>IF(AND(OR(ISBLANK(DU$9),DU$9=0)=FALSE,OR(DU$9='2. Protocols'!$C30,DU$9='2. Protocols'!$E30,DU$9='2. Protocols'!$G30)),1,0)*'4. Formulations'!$I30</f>
        <v>0</v>
      </c>
      <c r="DV31" s="45">
        <f>IF(AND(OR(ISBLANK(DV$9),DV$9=0)=FALSE,OR(DV$9='2. Protocols'!$C30,DV$9='2. Protocols'!$E30,DV$9='2. Protocols'!$G30)),1,0)*'4. Formulations'!$I30</f>
        <v>0</v>
      </c>
      <c r="DW31" s="45">
        <f>IF(AND(OR(ISBLANK(DW$9),DW$9=0)=FALSE,OR(DW$9='2. Protocols'!$C30,DW$9='2. Protocols'!$E30,DW$9='2. Protocols'!$G30)),1,0)*'4. Formulations'!$I30</f>
        <v>0</v>
      </c>
      <c r="DX31" s="45">
        <f>IF(AND(OR(ISBLANK(DX$9),DX$9=0)=FALSE,OR(DX$9='2. Protocols'!$C30,DX$9='2. Protocols'!$E30,DX$9='2. Protocols'!$G30)),1,0)*'4. Formulations'!$I30</f>
        <v>0</v>
      </c>
      <c r="DY31" s="45">
        <f>IF(AND(OR(ISBLANK(DY$9),DY$9=0)=FALSE,OR(DY$9='2. Protocols'!$C30,DY$9='2. Protocols'!$E30,DY$9='2. Protocols'!$G30)),1,0)*'4. Formulations'!$I30</f>
        <v>0</v>
      </c>
      <c r="DZ31" s="45">
        <f>IF(AND(OR(ISBLANK(DZ$9),DZ$9=0)=FALSE,OR(DZ$9='2. Protocols'!$C30,DZ$9='2. Protocols'!$E30,DZ$9='2. Protocols'!$G30)),1,0)*'4. Formulations'!$I30</f>
        <v>0</v>
      </c>
      <c r="EA31" s="45">
        <f>IF(AND(OR(ISBLANK(EA$9),EA$9=0)=FALSE,OR(EA$9='2. Protocols'!$C30,EA$9='2. Protocols'!$E30,EA$9='2. Protocols'!$G30)),1,0)*'4. Formulations'!$I30</f>
        <v>0</v>
      </c>
      <c r="EB31" s="45">
        <f>IF(AND(OR(ISBLANK(EB$9),EB$9=0)=FALSE,OR(EB$9='2. Protocols'!$C30,EB$9='2. Protocols'!$E30,EB$9='2. Protocols'!$G30)),1,0)*'4. Formulations'!$I30</f>
        <v>0</v>
      </c>
      <c r="EC31" s="45">
        <f>IF(AND(OR(ISBLANK(EC$9),EC$9=0)=FALSE,OR(EC$9='2. Protocols'!$C30,EC$9='2. Protocols'!$E30,EC$9='2. Protocols'!$G30)),1,0)*'4. Formulations'!$I30</f>
        <v>0</v>
      </c>
      <c r="EE31" s="45">
        <f>IF(AND(OR(ISBLANK(EE$9),EE$9=0)=FALSE,EE$9=$DL31),1,0)*'4. Formulations'!$J30</f>
        <v>0</v>
      </c>
      <c r="EF31" s="45">
        <f>IF(AND(OR(ISBLANK(EF$9),EF$9=0)=FALSE,EF$9=$DL31),1,0)*'4. Formulations'!$J30</f>
        <v>0</v>
      </c>
      <c r="EG31" s="45">
        <f>IF(AND(OR(ISBLANK(EG$9),EG$9=0)=FALSE,EG$9=$DL31),1,0)*'4. Formulations'!$J30</f>
        <v>0</v>
      </c>
      <c r="EH31" s="45">
        <f>IF(AND(OR(ISBLANK(EH$9),EH$9=0)=FALSE,EH$9=$DL31),1,0)*'4. Formulations'!$J30</f>
        <v>0</v>
      </c>
      <c r="EI31" s="45">
        <f>IF(AND(OR(ISBLANK(EI$9),EI$9=0)=FALSE,EI$9=$DL31),1,0)*'4. Formulations'!$J30</f>
        <v>0</v>
      </c>
      <c r="EJ31" s="45">
        <f>IF(AND(OR(ISBLANK(EJ$9),EJ$9=0)=FALSE,EJ$9=$DL31),1,0)*'4. Formulations'!$J30</f>
        <v>0</v>
      </c>
      <c r="EK31" s="45">
        <f>IF(AND(OR(ISBLANK(EK$9),EK$9=0)=FALSE,EK$9=$DL31),1,0)*'4. Formulations'!$J30</f>
        <v>0</v>
      </c>
      <c r="EL31" s="45">
        <f>IF(AND(OR(ISBLANK(EL$9),EL$9=0)=FALSE,EL$9=$DL31),1,0)*'4. Formulations'!$J30</f>
        <v>0</v>
      </c>
      <c r="EM31" s="45">
        <f>IF(AND(OR(ISBLANK(EM$9),EM$9=0)=FALSE,EM$9=$DL31),1,0)*'4. Formulations'!$J30</f>
        <v>0</v>
      </c>
      <c r="EN31" s="45">
        <f>IF(AND(OR(ISBLANK(EN$9),EN$9=0)=FALSE,EN$9=$DL31),1,0)*'4. Formulations'!$J30</f>
        <v>0</v>
      </c>
      <c r="EO31" s="45">
        <f>IF(AND(OR(ISBLANK(EO$9),EO$9=0)=FALSE,EO$9=$DL31),1,0)*'4. Formulations'!$J30</f>
        <v>0</v>
      </c>
      <c r="EP31" s="45">
        <f>IF(AND(OR(ISBLANK(EP$9),EP$9=0)=FALSE,EP$9=$DL31),1,0)*'4. Formulations'!$J30</f>
        <v>0</v>
      </c>
      <c r="EQ31" s="45">
        <f>IF(AND(OR(ISBLANK(EQ$9),EQ$9=0)=FALSE,EQ$9=$DL31),1,0)*'4. Formulations'!$J30</f>
        <v>0</v>
      </c>
      <c r="ER31" s="45">
        <f>IF(AND(OR(ISBLANK(ER$9),ER$9=0)=FALSE,ER$9=$DL31),1,0)*'4. Formulations'!$J30</f>
        <v>0</v>
      </c>
      <c r="ES31" s="45">
        <f>IF(AND(OR(ISBLANK(ES$9),ES$9=0)=FALSE,ES$9=$DL31),1,0)*'4. Formulations'!$J30</f>
        <v>0</v>
      </c>
      <c r="EU31" s="45">
        <f>IF(AND(OR(ISBLANK(EU$9),EU$9=0)=FALSE,SUM($EE31:$ES31)&gt;0,EU$9='2. Protocols'!$G30),1,0)*'4. Formulations'!$J30</f>
        <v>0</v>
      </c>
      <c r="EV31" s="45">
        <f>IF(AND(OR(ISBLANK(EV$9),EV$9=0)=FALSE,SUM($EE31:$ES31)&gt;0,EV$9='2. Protocols'!$G30),1,0)*'4. Formulations'!$J30</f>
        <v>0</v>
      </c>
      <c r="EW31" s="45">
        <f>IF(AND(OR(ISBLANK(EW$9),EW$9=0)=FALSE,SUM($EE31:$ES31)&gt;0,EW$9='2. Protocols'!$G30),1,0)*'4. Formulations'!$J30</f>
        <v>0</v>
      </c>
      <c r="EX31" s="45">
        <f>IF(AND(OR(ISBLANK(EX$9),EX$9=0)=FALSE,SUM($EE31:$ES31)&gt;0,EX$9='2. Protocols'!$G30),1,0)*'4. Formulations'!$J30</f>
        <v>0</v>
      </c>
      <c r="EY31" s="45">
        <f>IF(AND(OR(ISBLANK(EY$9),EY$9=0)=FALSE,SUM($EE31:$ES31)&gt;0,EY$9='2. Protocols'!$G30),1,0)*'4. Formulations'!$J30</f>
        <v>0</v>
      </c>
      <c r="EZ31" s="45">
        <f>IF(AND(OR(ISBLANK(EZ$9),EZ$9=0)=FALSE,SUM($EE31:$ES31)&gt;0,EZ$9='2. Protocols'!$G30),1,0)*'4. Formulations'!$J30</f>
        <v>0</v>
      </c>
      <c r="FA31" s="45">
        <f>IF(AND(OR(ISBLANK(FA$9),FA$9=0)=FALSE,SUM($EE31:$ES31)&gt;0,FA$9='2. Protocols'!$G30),1,0)*'4. Formulations'!$J30</f>
        <v>0</v>
      </c>
      <c r="FB31" s="45">
        <f>IF(AND(OR(ISBLANK(FB$9),FB$9=0)=FALSE,SUM($EE31:$ES31)&gt;0,FB$9='2. Protocols'!$G30),1,0)*'4. Formulations'!$J30</f>
        <v>0</v>
      </c>
      <c r="FC31" s="45">
        <f>IF(AND(OR(ISBLANK(FC$9),FC$9=0)=FALSE,SUM($EE31:$ES31)&gt;0,FC$9='2. Protocols'!$G30),1,0)*'4. Formulations'!$J30</f>
        <v>0</v>
      </c>
      <c r="FD31" s="45">
        <f>IF(AND(OR(ISBLANK(FD$9),FD$9=0)=FALSE,SUM($EE31:$ES31)&gt;0,FD$9='2. Protocols'!$G30),1,0)*'4. Formulations'!$J30</f>
        <v>0</v>
      </c>
      <c r="FE31" s="45">
        <f>IF(AND(OR(ISBLANK(FE$9),FE$9=0)=FALSE,SUM($EE31:$ES31)&gt;0,FE$9='2. Protocols'!$G30),1,0)*'4. Formulations'!$J30</f>
        <v>0</v>
      </c>
      <c r="FF31" s="45">
        <f>IF(AND(OR(ISBLANK(FF$9),FF$9=0)=FALSE,SUM($EE31:$ES31)&gt;0,FF$9='2. Protocols'!$G30),1,0)*'4. Formulations'!$J30</f>
        <v>0</v>
      </c>
      <c r="FG31" s="45">
        <f>IF(AND(OR(ISBLANK(FG$9),FG$9=0)=FALSE,SUM($EE31:$ES31)&gt;0,FG$9='2. Protocols'!$G30),1,0)*'4. Formulations'!$J30</f>
        <v>0</v>
      </c>
      <c r="FH31" s="45">
        <f>IF(AND(OR(ISBLANK(FH$9),FH$9=0)=FALSE,SUM($EE31:$ES31)&gt;0,FH$9='2. Protocols'!$G30),1,0)*'4. Formulations'!$J30</f>
        <v>0</v>
      </c>
      <c r="FI31" s="45">
        <f>IF(AND(OR(ISBLANK(FI$9),FI$9=0)=FALSE,SUM($EE31:$ES31)&gt;0,FI$9='2. Protocols'!$G30),1,0)*'4. Formulations'!$J30</f>
        <v>0</v>
      </c>
      <c r="FK31" s="45">
        <f>IF(AND(OR(ISBLANK(EU$9),EU$9=0)=FALSE,FK$9=$DM31),1,0)*'4. Formulations'!$K30</f>
        <v>0</v>
      </c>
      <c r="FL31" s="45">
        <f>IF(AND(OR(ISBLANK(EV$9),EV$9=0)=FALSE,FL$9=$DM31),1,0)*'4. Formulations'!$K30</f>
        <v>0</v>
      </c>
      <c r="FM31" s="45">
        <f>IF(AND(OR(ISBLANK(EW$9),EW$9=0)=FALSE,FM$9=$DM31),1,0)*'4. Formulations'!$K30</f>
        <v>0</v>
      </c>
      <c r="FN31" s="45">
        <f>IF(AND(OR(ISBLANK(EX$9),EX$9=0)=FALSE,FN$9=$DM31),1,0)*'4. Formulations'!$K30</f>
        <v>0</v>
      </c>
      <c r="FO31" s="45">
        <f>IF(AND(OR(ISBLANK(EY$9),EY$9=0)=FALSE,FO$9=$DM31),1,0)*'4. Formulations'!$K30</f>
        <v>0</v>
      </c>
      <c r="FP31" s="45">
        <f>IF(AND(OR(ISBLANK(EZ$9),EZ$9=0)=FALSE,FP$9=$DM31),1,0)*'4. Formulations'!$K30</f>
        <v>0</v>
      </c>
      <c r="FQ31" s="45">
        <f>IF(AND(OR(ISBLANK(FA$9),FA$9=0)=FALSE,FQ$9=$DM31),1,0)*'4. Formulations'!$K30</f>
        <v>0</v>
      </c>
      <c r="FR31" s="45">
        <f>IF(AND(OR(ISBLANK(FB$9),FB$9=0)=FALSE,FR$9=$DM31),1,0)*'4. Formulations'!$K30</f>
        <v>0</v>
      </c>
      <c r="FS31" s="45">
        <f>IF(AND(OR(ISBLANK(FC$9),FC$9=0)=FALSE,FS$9=$DM31),1,0)*'4. Formulations'!$K30</f>
        <v>0</v>
      </c>
      <c r="FT31" s="45">
        <f>IF(AND(OR(ISBLANK(FD$9),FD$9=0)=FALSE,FT$9=$DM31),1,0)*'4. Formulations'!$K30</f>
        <v>0</v>
      </c>
      <c r="FU31" s="45">
        <f>IF(AND(OR(ISBLANK(FE$9),FE$9=0)=FALSE,FU$9=$DM31),1,0)*'4. Formulations'!$K30</f>
        <v>0</v>
      </c>
      <c r="FV31" s="45">
        <f>IF(AND(OR(ISBLANK(FF$9),FF$9=0)=FALSE,FV$9=$DM31),1,0)*'4. Formulations'!$K30</f>
        <v>0</v>
      </c>
      <c r="FW31" s="45">
        <f>IF(AND(OR(ISBLANK(FG$9),FG$9=0)=FALSE,FW$9=$DM31),1,0)*'4. Formulations'!$K30</f>
        <v>0</v>
      </c>
      <c r="FX31" s="45">
        <f>IF(AND(OR(ISBLANK(FH$9),FH$9=0)=FALSE,FX$9=$DM31),1,0)*'4. Formulations'!$K30</f>
        <v>0</v>
      </c>
      <c r="FY31" s="45">
        <f>IF(AND(OR(ISBLANK(FI$9),FI$9=0)=FALSE,FY$9=$DM31),1,0)*'4. Formulations'!$K30</f>
        <v>0</v>
      </c>
      <c r="GA31" s="45">
        <f>IF(AND(OR(ISBLANK(GA$9),GA$9=0)=FALSE,OR(GA$9='2. Protocols'!$C30,GA$9='2. Protocols'!$E30,GA$9='2. Protocols'!$G30)),1,0)*'4. Formulations'!$L30</f>
        <v>0</v>
      </c>
      <c r="GB31" s="45">
        <f>IF(AND(OR(ISBLANK(GB$9),GB$9=0)=FALSE,OR(GB$9='2. Protocols'!$C30,GB$9='2. Protocols'!$E30,GB$9='2. Protocols'!$G30)),1,0)*'4. Formulations'!$L30</f>
        <v>0</v>
      </c>
      <c r="GC31" s="45">
        <f>IF(AND(OR(ISBLANK(GC$9),GC$9=0)=FALSE,OR(GC$9='2. Protocols'!$C30,GC$9='2. Protocols'!$E30,GC$9='2. Protocols'!$G30)),1,0)*'4. Formulations'!$L30</f>
        <v>0</v>
      </c>
      <c r="GD31" s="45">
        <f>IF(AND(OR(ISBLANK(GD$9),GD$9=0)=FALSE,OR(GD$9='2. Protocols'!$C30,GD$9='2. Protocols'!$E30,GD$9='2. Protocols'!$G30)),1,0)*'4. Formulations'!$L30</f>
        <v>0</v>
      </c>
      <c r="GE31" s="45">
        <f>IF(AND(OR(ISBLANK(GE$9),GE$9=0)=FALSE,OR(GE$9='2. Protocols'!$C30,GE$9='2. Protocols'!$E30,GE$9='2. Protocols'!$G30)),1,0)*'4. Formulations'!$L30</f>
        <v>0</v>
      </c>
      <c r="GF31" s="45">
        <f>IF(AND(OR(ISBLANK(GF$9),GF$9=0)=FALSE,OR(GF$9='2. Protocols'!$C30,GF$9='2. Protocols'!$E30,GF$9='2. Protocols'!$G30)),1,0)*'4. Formulations'!$L30</f>
        <v>0</v>
      </c>
      <c r="GG31" s="45">
        <f>IF(AND(OR(ISBLANK(GG$9),GG$9=0)=FALSE,OR(GG$9='2. Protocols'!$C30,GG$9='2. Protocols'!$E30,GG$9='2. Protocols'!$G30)),1,0)*'4. Formulations'!$L30</f>
        <v>0</v>
      </c>
      <c r="GH31" s="45">
        <f>IF(AND(OR(ISBLANK(GH$9),GH$9=0)=FALSE,OR(GH$9='2. Protocols'!$C30,GH$9='2. Protocols'!$E30,GH$9='2. Protocols'!$G30)),1,0)*'4. Formulations'!$L30</f>
        <v>0</v>
      </c>
      <c r="GI31" s="45">
        <f>IF(AND(OR(ISBLANK(GI$9),GI$9=0)=FALSE,OR(GI$9='2. Protocols'!$C30,GI$9='2. Protocols'!$E30,GI$9='2. Protocols'!$G30)),1,0)*'4. Formulations'!$L30</f>
        <v>0</v>
      </c>
      <c r="GJ31" s="45">
        <f>IF(AND(OR(ISBLANK(GJ$9),GJ$9=0)=FALSE,OR(GJ$9='2. Protocols'!$C30,GJ$9='2. Protocols'!$E30,GJ$9='2. Protocols'!$G30)),1,0)*'4. Formulations'!$L30</f>
        <v>0</v>
      </c>
      <c r="GK31" s="45">
        <f>IF(AND(OR(ISBLANK(GK$9),GK$9=0)=FALSE,OR(GK$9='2. Protocols'!$C30,GK$9='2. Protocols'!$E30,GK$9='2. Protocols'!$G30)),1,0)*'4. Formulations'!$L30</f>
        <v>0</v>
      </c>
      <c r="GL31" s="45">
        <f>IF(AND(OR(ISBLANK(GL$9),GL$9=0)=FALSE,OR(GL$9='2. Protocols'!$C30,GL$9='2. Protocols'!$E30,GL$9='2. Protocols'!$G30)),1,0)*'4. Formulations'!$L30</f>
        <v>0</v>
      </c>
      <c r="GM31" s="45">
        <f>IF(AND(OR(ISBLANK(GM$9),GM$9=0)=FALSE,OR(GM$9='2. Protocols'!$C30,GM$9='2. Protocols'!$E30,GM$9='2. Protocols'!$G30)),1,0)*'4. Formulations'!$L30</f>
        <v>0</v>
      </c>
      <c r="GN31" s="45">
        <f>IF(AND(OR(ISBLANK(GN$9),GN$9=0)=FALSE,OR(GN$9='2. Protocols'!$C30,GN$9='2. Protocols'!$E30,GN$9='2. Protocols'!$G30)),1,0)*'4. Formulations'!$L30</f>
        <v>0</v>
      </c>
      <c r="GO31" s="45">
        <f>IF(AND(OR(ISBLANK(GO$9),GO$9=0)=FALSE,OR(GO$9='2. Protocols'!$C30,GO$9='2. Protocols'!$E30,GO$9='2. Protocols'!$G30)),1,0)*'4. Formulations'!$L30</f>
        <v>0</v>
      </c>
      <c r="GQ31" s="45">
        <f>IF(AND(OR(ISBLANK(GQ$9),GQ$9=0)=FALSE,GQ$9=$DL31),1,0)*'4. Formulations'!$M30</f>
        <v>0</v>
      </c>
      <c r="GR31" s="45">
        <f>IF(AND(OR(ISBLANK(GR$9),GR$9=0)=FALSE,GR$9=$DL31),1,0)*'4. Formulations'!$M30</f>
        <v>0</v>
      </c>
      <c r="GS31" s="45">
        <f>IF(AND(OR(ISBLANK(GS$9),GS$9=0)=FALSE,GS$9=$DL31),1,0)*'4. Formulations'!$M30</f>
        <v>0</v>
      </c>
      <c r="GT31" s="45">
        <f>IF(AND(OR(ISBLANK(GT$9),GT$9=0)=FALSE,GT$9=$DL31),1,0)*'4. Formulations'!$M30</f>
        <v>0</v>
      </c>
      <c r="GU31" s="45">
        <f>IF(AND(OR(ISBLANK(GU$9),GU$9=0)=FALSE,GU$9=$DL31),1,0)*'4. Formulations'!$M30</f>
        <v>0</v>
      </c>
      <c r="GV31" s="45">
        <f>IF(AND(OR(ISBLANK(GV$9),GV$9=0)=FALSE,GV$9=$DL31),1,0)*'4. Formulations'!$M30</f>
        <v>0</v>
      </c>
      <c r="GW31" s="45">
        <f>IF(AND(OR(ISBLANK(GW$9),GW$9=0)=FALSE,GW$9=$DL31),1,0)*'4. Formulations'!$M30</f>
        <v>0</v>
      </c>
      <c r="GX31" s="45">
        <f>IF(AND(OR(ISBLANK(GX$9),GX$9=0)=FALSE,GX$9=$DL31),1,0)*'4. Formulations'!$M30</f>
        <v>0</v>
      </c>
      <c r="GY31" s="45">
        <f>IF(AND(OR(ISBLANK(GY$9),GY$9=0)=FALSE,GY$9=$DL31),1,0)*'4. Formulations'!$M30</f>
        <v>0</v>
      </c>
      <c r="GZ31" s="45">
        <f>IF(AND(OR(ISBLANK(GZ$9),GZ$9=0)=FALSE,GZ$9=$DL31),1,0)*'4. Formulations'!$M30</f>
        <v>0</v>
      </c>
      <c r="HA31" s="45">
        <f>IF(AND(OR(ISBLANK(HA$9),HA$9=0)=FALSE,HA$9=$DL31),1,0)*'4. Formulations'!$M30</f>
        <v>0</v>
      </c>
      <c r="HB31" s="45">
        <f>IF(AND(OR(ISBLANK(HB$9),HB$9=0)=FALSE,HB$9=$DL31),1,0)*'4. Formulations'!$M30</f>
        <v>0</v>
      </c>
      <c r="HC31" s="45">
        <f>IF(AND(OR(ISBLANK(HC$9),HC$9=0)=FALSE,HC$9=$DL31),1,0)*'4. Formulations'!$M30</f>
        <v>0</v>
      </c>
      <c r="HD31" s="45">
        <f>IF(AND(OR(ISBLANK(HD$9),HD$9=0)=FALSE,HD$9=$DL31),1,0)*'4. Formulations'!$M30</f>
        <v>0</v>
      </c>
      <c r="HE31" s="45">
        <f>IF(AND(OR(ISBLANK(HE$9),HE$9=0)=FALSE,HE$9=$DL31),1,0)*'4. Formulations'!$M30</f>
        <v>0</v>
      </c>
      <c r="HG31" s="45">
        <f>IF(AND(OR(ISBLANK(HG$9),HG$9=0)=FALSE,SUM($GQ31:$HE31)&gt;0,HG$9='2. Protocols'!$G30),1,0)*'4. Formulations'!$M30</f>
        <v>0</v>
      </c>
      <c r="HH31" s="45">
        <f>IF(AND(OR(ISBLANK(HH$9),HH$9=0)=FALSE,SUM($GQ31:$HE31)&gt;0,HH$9='2. Protocols'!$G30),1,0)*'4. Formulations'!$M30</f>
        <v>0</v>
      </c>
      <c r="HI31" s="45">
        <f>IF(AND(OR(ISBLANK(HI$9),HI$9=0)=FALSE,SUM($GQ31:$HE31)&gt;0,HI$9='2. Protocols'!$G30),1,0)*'4. Formulations'!$M30</f>
        <v>0</v>
      </c>
      <c r="HJ31" s="45">
        <f>IF(AND(OR(ISBLANK(HJ$9),HJ$9=0)=FALSE,SUM($GQ31:$HE31)&gt;0,HJ$9='2. Protocols'!$G30),1,0)*'4. Formulations'!$M30</f>
        <v>0</v>
      </c>
      <c r="HK31" s="45">
        <f>IF(AND(OR(ISBLANK(HK$9),HK$9=0)=FALSE,SUM($GQ31:$HE31)&gt;0,HK$9='2. Protocols'!$G30),1,0)*'4. Formulations'!$M30</f>
        <v>0</v>
      </c>
      <c r="HL31" s="45">
        <f>IF(AND(OR(ISBLANK(HL$9),HL$9=0)=FALSE,SUM($GQ31:$HE31)&gt;0,HL$9='2. Protocols'!$G30),1,0)*'4. Formulations'!$M30</f>
        <v>0</v>
      </c>
      <c r="HM31" s="45">
        <f>IF(AND(OR(ISBLANK(HM$9),HM$9=0)=FALSE,SUM($GQ31:$HE31)&gt;0,HM$9='2. Protocols'!$G30),1,0)*'4. Formulations'!$M30</f>
        <v>0</v>
      </c>
      <c r="HN31" s="45">
        <f>IF(AND(OR(ISBLANK(HN$9),HN$9=0)=FALSE,SUM($GQ31:$HE31)&gt;0,HN$9='2. Protocols'!$G30),1,0)*'4. Formulations'!$M30</f>
        <v>0</v>
      </c>
      <c r="HO31" s="45">
        <f>IF(AND(OR(ISBLANK(HO$9),HO$9=0)=FALSE,SUM($GQ31:$HE31)&gt;0,HO$9='2. Protocols'!$G30),1,0)*'4. Formulations'!$M30</f>
        <v>0</v>
      </c>
      <c r="HP31" s="45">
        <f>IF(AND(OR(ISBLANK(HP$9),HP$9=0)=FALSE,SUM($GQ31:$HE31)&gt;0,HP$9='2. Protocols'!$G30),1,0)*'4. Formulations'!$M30</f>
        <v>0</v>
      </c>
      <c r="HQ31" s="45">
        <f>IF(AND(OR(ISBLANK(HQ$9),HQ$9=0)=FALSE,SUM($GQ31:$HE31)&gt;0,HQ$9='2. Protocols'!$G30),1,0)*'4. Formulations'!$M30</f>
        <v>0</v>
      </c>
      <c r="HR31" s="45">
        <f>IF(AND(OR(ISBLANK(HR$9),HR$9=0)=FALSE,SUM($GQ31:$HE31)&gt;0,HR$9='2. Protocols'!$G30),1,0)*'4. Formulations'!$M30</f>
        <v>0</v>
      </c>
      <c r="HS31" s="45">
        <f>IF(AND(OR(ISBLANK(HS$9),HS$9=0)=FALSE,SUM($GQ31:$HE31)&gt;0,HS$9='2. Protocols'!$G30),1,0)*'4. Formulations'!$M30</f>
        <v>0</v>
      </c>
      <c r="HT31" s="45">
        <f>IF(AND(OR(ISBLANK(HT$9),HT$9=0)=FALSE,SUM($GQ31:$HE31)&gt;0,HT$9='2. Protocols'!$G30),1,0)*'4. Formulations'!$M30</f>
        <v>0</v>
      </c>
      <c r="HU31" s="45">
        <f>IF(AND(OR(ISBLANK(HU$9),HU$9=0)=FALSE,SUM($GQ31:$HE31)&gt;0,HU$9='2. Protocols'!$G30),1,0)*'4. Formulations'!$M30</f>
        <v>0</v>
      </c>
      <c r="HW31" s="45">
        <f>IF(AND(OR(ISBLANK(HW$9),HW$9=0)=FALSE,HW$9=$DM31),1,0)*'4. Formulations'!$N30</f>
        <v>0</v>
      </c>
      <c r="HX31" s="45">
        <f>IF(AND(OR(ISBLANK(HX$9),HX$9=0)=FALSE,HX$9=$DM31),1,0)*'4. Formulations'!$N30</f>
        <v>0</v>
      </c>
      <c r="HY31" s="45">
        <f>IF(AND(OR(ISBLANK(HY$9),HY$9=0)=FALSE,HY$9=$DM31),1,0)*'4. Formulations'!$N30</f>
        <v>0</v>
      </c>
      <c r="HZ31" s="45">
        <f>IF(AND(OR(ISBLANK(HZ$9),HZ$9=0)=FALSE,HZ$9=$DM31),1,0)*'4. Formulations'!$N30</f>
        <v>0</v>
      </c>
      <c r="IA31" s="45">
        <f>IF(AND(OR(ISBLANK(IA$9),IA$9=0)=FALSE,IA$9=$DM31),1,0)*'4. Formulations'!$N30</f>
        <v>0</v>
      </c>
      <c r="IB31" s="45">
        <f>IF(AND(OR(ISBLANK(IB$9),IB$9=0)=FALSE,IB$9=$DM31),1,0)*'4. Formulations'!$N30</f>
        <v>0</v>
      </c>
      <c r="IC31" s="45">
        <f>IF(AND(OR(ISBLANK(IC$9),IC$9=0)=FALSE,IC$9=$DM31),1,0)*'4. Formulations'!$N30</f>
        <v>0</v>
      </c>
      <c r="ID31" s="45">
        <f>IF(AND(OR(ISBLANK(ID$9),ID$9=0)=FALSE,ID$9=$DM31),1,0)*'4. Formulations'!$N30</f>
        <v>0</v>
      </c>
      <c r="IE31" s="45">
        <f>IF(AND(OR(ISBLANK(IE$9),IE$9=0)=FALSE,IE$9=$DM31),1,0)*'4. Formulations'!$N30</f>
        <v>0</v>
      </c>
      <c r="IF31" s="45">
        <f>IF(AND(OR(ISBLANK(IF$9),IF$9=0)=FALSE,IF$9=$DM31),1,0)*'4. Formulations'!$N30</f>
        <v>0</v>
      </c>
      <c r="IG31" s="45">
        <f>IF(AND(OR(ISBLANK(IG$9),IG$9=0)=FALSE,IG$9=$DM31),1,0)*'4. Formulations'!$N30</f>
        <v>0</v>
      </c>
      <c r="IH31" s="45">
        <f>IF(AND(OR(ISBLANK(IH$9),IH$9=0)=FALSE,IH$9=$DM31),1,0)*'4. Formulations'!$N30</f>
        <v>0</v>
      </c>
      <c r="II31" s="45">
        <f>IF(AND(OR(ISBLANK(II$9),II$9=0)=FALSE,II$9=$DM31),1,0)*'4. Formulations'!$N30</f>
        <v>0</v>
      </c>
      <c r="IJ31" s="45">
        <f>IF(AND(OR(ISBLANK(IJ$9),IJ$9=0)=FALSE,IJ$9=$DM31),1,0)*'4. Formulations'!$N30</f>
        <v>0</v>
      </c>
      <c r="IK31" s="45">
        <f>IF(AND(OR(ISBLANK(IK$9),IK$9=0)=FALSE,IK$9=$DM31),1,0)*'4. Formulations'!$N30</f>
        <v>0</v>
      </c>
      <c r="IM31" s="45">
        <f>IF(AND(OR(ISBLANK(IM$9),IM$9=0)=FALSE,OR(IM$9='2. Protocols'!$C30,IM$9='2. Protocols'!$E30,IM$9='2. Protocols'!$G30)),1,0)*'4. Formulations'!$O30</f>
        <v>0</v>
      </c>
      <c r="IN31" s="45">
        <f>IF(AND(OR(ISBLANK(IN$9),IN$9=0)=FALSE,OR(IN$9='2. Protocols'!$C30,IN$9='2. Protocols'!$E30,IN$9='2. Protocols'!$G30)),1,0)*'4. Formulations'!$O30</f>
        <v>0</v>
      </c>
      <c r="IO31" s="45">
        <f>IF(AND(OR(ISBLANK(IO$9),IO$9=0)=FALSE,OR(IO$9='2. Protocols'!$C30,IO$9='2. Protocols'!$E30,IO$9='2. Protocols'!$G30)),1,0)*'4. Formulations'!$O30</f>
        <v>0</v>
      </c>
      <c r="IP31" s="45">
        <f>IF(AND(OR(ISBLANK(IP$9),IP$9=0)=FALSE,OR(IP$9='2. Protocols'!$C30,IP$9='2. Protocols'!$E30,IP$9='2. Protocols'!$G30)),1,0)*'4. Formulations'!$O30</f>
        <v>0</v>
      </c>
      <c r="IQ31" s="45">
        <f>IF(AND(OR(ISBLANK(IQ$9),IQ$9=0)=FALSE,OR(IQ$9='2. Protocols'!$C30,IQ$9='2. Protocols'!$E30,IQ$9='2. Protocols'!$G30)),1,0)*'4. Formulations'!$O30</f>
        <v>0</v>
      </c>
      <c r="IR31" s="45">
        <f>IF(AND(OR(ISBLANK(IR$9),IR$9=0)=FALSE,OR(IR$9='2. Protocols'!$C30,IR$9='2. Protocols'!$E30,IR$9='2. Protocols'!$G30)),1,0)*'4. Formulations'!$O30</f>
        <v>0</v>
      </c>
      <c r="IS31" s="45">
        <f>IF(AND(OR(ISBLANK(IS$9),IS$9=0)=FALSE,OR(IS$9='2. Protocols'!$C30,IS$9='2. Protocols'!$E30,IS$9='2. Protocols'!$G30)),1,0)*'4. Formulations'!$O30</f>
        <v>0</v>
      </c>
      <c r="IT31" s="45">
        <f>IF(AND(OR(ISBLANK(IT$9),IT$9=0)=FALSE,OR(IT$9='2. Protocols'!$C30,IT$9='2. Protocols'!$E30,IT$9='2. Protocols'!$G30)),1,0)*'4. Formulations'!$O30</f>
        <v>0</v>
      </c>
      <c r="IU31" s="45">
        <f>IF(AND(OR(ISBLANK(IU$9),IU$9=0)=FALSE,OR(IU$9='2. Protocols'!$C30,IU$9='2. Protocols'!$E30,IU$9='2. Protocols'!$G30)),1,0)*'4. Formulations'!$O30</f>
        <v>0</v>
      </c>
      <c r="IV31" s="45">
        <f>IF(AND(OR(ISBLANK(IV$9),IV$9=0)=FALSE,OR(IV$9='2. Protocols'!$C30,IV$9='2. Protocols'!$E30,IV$9='2. Protocols'!$G30)),1,0)*'4. Formulations'!$O30</f>
        <v>0</v>
      </c>
      <c r="IW31" s="45">
        <f>IF(AND(OR(ISBLANK(IW$9),IW$9=0)=FALSE,OR(IW$9='2. Protocols'!$C30,IW$9='2. Protocols'!$E30,IW$9='2. Protocols'!$G30)),1,0)*'4. Formulations'!$O30</f>
        <v>0</v>
      </c>
      <c r="IX31" s="45">
        <f>IF(AND(OR(ISBLANK(IX$9),IX$9=0)=FALSE,OR(IX$9='2. Protocols'!$C30,IX$9='2. Protocols'!$E30,IX$9='2. Protocols'!$G30)),1,0)*'4. Formulations'!$O30</f>
        <v>0</v>
      </c>
      <c r="IY31" s="45">
        <f>IF(AND(OR(ISBLANK(IY$9),IY$9=0)=FALSE,OR(IY$9='2. Protocols'!$C30,IY$9='2. Protocols'!$E30,IY$9='2. Protocols'!$G30)),1,0)*'4. Formulations'!$O30</f>
        <v>0</v>
      </c>
      <c r="IZ31" s="45">
        <f>IF(AND(OR(ISBLANK(IZ$9),IZ$9=0)=FALSE,OR(IZ$9='2. Protocols'!$C30,IZ$9='2. Protocols'!$E30,IZ$9='2. Protocols'!$G30)),1,0)*'4. Formulations'!$O30</f>
        <v>0</v>
      </c>
      <c r="JA31" s="45">
        <f>IF(AND(OR(ISBLANK(JA$9),JA$9=0)=FALSE,OR(JA$9='2. Protocols'!$C30,JA$9='2. Protocols'!$E30,JA$9='2. Protocols'!$G30)),1,0)*'4. Formulations'!$O30</f>
        <v>0</v>
      </c>
      <c r="JC31" s="45">
        <f>IF(AND(OR(ISBLANK(JC$9),JC$9=0)=FALSE,JC$9=$DL31),1,0)*'4. Formulations'!$P30</f>
        <v>0</v>
      </c>
      <c r="JD31" s="45">
        <f>IF(AND(OR(ISBLANK(JD$9),JD$9=0)=FALSE,JD$9=$DL31),1,0)*'4. Formulations'!$P30</f>
        <v>0</v>
      </c>
      <c r="JE31" s="45">
        <f>IF(AND(OR(ISBLANK(JE$9),JE$9=0)=FALSE,JE$9=$DL31),1,0)*'4. Formulations'!$P30</f>
        <v>0</v>
      </c>
      <c r="JF31" s="45">
        <f>IF(AND(OR(ISBLANK(JF$9),JF$9=0)=FALSE,JF$9=$DL31),1,0)*'4. Formulations'!$P30</f>
        <v>0</v>
      </c>
      <c r="JG31" s="45">
        <f>IF(AND(OR(ISBLANK(JG$9),JG$9=0)=FALSE,JG$9=$DL31),1,0)*'4. Formulations'!$P30</f>
        <v>0</v>
      </c>
      <c r="JH31" s="45">
        <f>IF(AND(OR(ISBLANK(JH$9),JH$9=0)=FALSE,JH$9=$DL31),1,0)*'4. Formulations'!$P30</f>
        <v>0</v>
      </c>
      <c r="JI31" s="45">
        <f>IF(AND(OR(ISBLANK(JI$9),JI$9=0)=FALSE,JI$9=$DL31),1,0)*'4. Formulations'!$P30</f>
        <v>0</v>
      </c>
      <c r="JJ31" s="45">
        <f>IF(AND(OR(ISBLANK(JJ$9),JJ$9=0)=FALSE,JJ$9=$DL31),1,0)*'4. Formulations'!$P30</f>
        <v>0</v>
      </c>
      <c r="JK31" s="45">
        <f>IF(AND(OR(ISBLANK(JK$9),JK$9=0)=FALSE,JK$9=$DL31),1,0)*'4. Formulations'!$P30</f>
        <v>0</v>
      </c>
      <c r="JL31" s="45">
        <f>IF(AND(OR(ISBLANK(JL$9),JL$9=0)=FALSE,JL$9=$DL31),1,0)*'4. Formulations'!$P30</f>
        <v>0</v>
      </c>
      <c r="JM31" s="45">
        <f>IF(AND(OR(ISBLANK(JM$9),JM$9=0)=FALSE,JM$9=$DL31),1,0)*'4. Formulations'!$P30</f>
        <v>0</v>
      </c>
      <c r="JN31" s="45">
        <f>IF(AND(OR(ISBLANK(JN$9),JN$9=0)=FALSE,JN$9=$DL31),1,0)*'4. Formulations'!$P30</f>
        <v>0</v>
      </c>
      <c r="JO31" s="45">
        <f>IF(AND(OR(ISBLANK(JO$9),JO$9=0)=FALSE,JO$9=$DL31),1,0)*'4. Formulations'!$P30</f>
        <v>0</v>
      </c>
      <c r="JP31" s="45">
        <f>IF(AND(OR(ISBLANK(JP$9),JP$9=0)=FALSE,JP$9=$DL31),1,0)*'4. Formulations'!$P30</f>
        <v>0</v>
      </c>
      <c r="JQ31" s="45">
        <f>IF(AND(OR(ISBLANK(JQ$9),JQ$9=0)=FALSE,JQ$9=$DL31),1,0)*'4. Formulations'!$P30</f>
        <v>0</v>
      </c>
      <c r="JS31" s="45">
        <f>IF(AND(OR(ISBLANK(JS$9),JS$9=0)=FALSE,SUM($JC31:$JQ31)&gt;0,JS$9='2. Protocols'!$G30),1,0)*'4. Formulations'!$P30</f>
        <v>0</v>
      </c>
      <c r="JT31" s="45">
        <f>IF(AND(OR(ISBLANK(JT$9),JT$9=0)=FALSE,SUM($JC31:$JQ31)&gt;0,JT$9='2. Protocols'!$G30),1,0)*'4. Formulations'!$P30</f>
        <v>0</v>
      </c>
      <c r="JU31" s="45">
        <f>IF(AND(OR(ISBLANK(JU$9),JU$9=0)=FALSE,SUM($JC31:$JQ31)&gt;0,JU$9='2. Protocols'!$G30),1,0)*'4. Formulations'!$P30</f>
        <v>0</v>
      </c>
      <c r="JV31" s="45">
        <f>IF(AND(OR(ISBLANK(JV$9),JV$9=0)=FALSE,SUM($JC31:$JQ31)&gt;0,JV$9='2. Protocols'!$G30),1,0)*'4. Formulations'!$P30</f>
        <v>0</v>
      </c>
      <c r="JW31" s="45">
        <f>IF(AND(OR(ISBLANK(JW$9),JW$9=0)=FALSE,SUM($JC31:$JQ31)&gt;0,JW$9='2. Protocols'!$G30),1,0)*'4. Formulations'!$P30</f>
        <v>0</v>
      </c>
      <c r="JX31" s="45">
        <f>IF(AND(OR(ISBLANK(JX$9),JX$9=0)=FALSE,SUM($JC31:$JQ31)&gt;0,JX$9='2. Protocols'!$G30),1,0)*'4. Formulations'!$P30</f>
        <v>0</v>
      </c>
      <c r="JY31" s="45">
        <f>IF(AND(OR(ISBLANK(JY$9),JY$9=0)=FALSE,SUM($JC31:$JQ31)&gt;0,JY$9='2. Protocols'!$G30),1,0)*'4. Formulations'!$P30</f>
        <v>0</v>
      </c>
      <c r="JZ31" s="45">
        <f>IF(AND(OR(ISBLANK(JZ$9),JZ$9=0)=FALSE,SUM($JC31:$JQ31)&gt;0,JZ$9='2. Protocols'!$G30),1,0)*'4. Formulations'!$P30</f>
        <v>0</v>
      </c>
      <c r="KA31" s="45">
        <f>IF(AND(OR(ISBLANK(KA$9),KA$9=0)=FALSE,SUM($JC31:$JQ31)&gt;0,KA$9='2. Protocols'!$G30),1,0)*'4. Formulations'!$P30</f>
        <v>0</v>
      </c>
      <c r="KB31" s="45">
        <f>IF(AND(OR(ISBLANK(KB$9),KB$9=0)=FALSE,SUM($JC31:$JQ31)&gt;0,KB$9='2. Protocols'!$G30),1,0)*'4. Formulations'!$P30</f>
        <v>0</v>
      </c>
      <c r="KC31" s="45">
        <f>IF(AND(OR(ISBLANK(KC$9),KC$9=0)=FALSE,SUM($JC31:$JQ31)&gt;0,KC$9='2. Protocols'!$G30),1,0)*'4. Formulations'!$P30</f>
        <v>0</v>
      </c>
      <c r="KD31" s="45">
        <f>IF(AND(OR(ISBLANK(KD$9),KD$9=0)=FALSE,SUM($JC31:$JQ31)&gt;0,KD$9='2. Protocols'!$G30),1,0)*'4. Formulations'!$P30</f>
        <v>0</v>
      </c>
      <c r="KE31" s="45">
        <f>IF(AND(OR(ISBLANK(KE$9),KE$9=0)=FALSE,SUM($JC31:$JQ31)&gt;0,KE$9='2. Protocols'!$G30),1,0)*'4. Formulations'!$P30</f>
        <v>0</v>
      </c>
      <c r="KF31" s="45">
        <f>IF(AND(OR(ISBLANK(KF$9),KF$9=0)=FALSE,SUM($JC31:$JQ31)&gt;0,KF$9='2. Protocols'!$G30),1,0)*'4. Formulations'!$P30</f>
        <v>0</v>
      </c>
      <c r="KG31" s="45">
        <f>IF(AND(OR(ISBLANK(KG$9),KG$9=0)=FALSE,SUM($JC31:$JQ31)&gt;0,KG$9='2. Protocols'!$G30),1,0)*'4. Formulations'!$P30</f>
        <v>0</v>
      </c>
      <c r="KI31" s="45">
        <f>IF(AND(OR(ISBLANK(KI$9),KI$9=0)=FALSE,KI$9=$DM31),1,0)*'4. Formulations'!$Q30</f>
        <v>0</v>
      </c>
      <c r="KJ31" s="45">
        <f>IF(AND(OR(ISBLANK(KJ$9),KJ$9=0)=FALSE,KJ$9=$DM31),1,0)*'4. Formulations'!$Q30</f>
        <v>0</v>
      </c>
      <c r="KK31" s="45">
        <f>IF(AND(OR(ISBLANK(KK$9),KK$9=0)=FALSE,KK$9=$DM31),1,0)*'4. Formulations'!$Q30</f>
        <v>0</v>
      </c>
      <c r="KL31" s="45">
        <f>IF(AND(OR(ISBLANK(KL$9),KL$9=0)=FALSE,KL$9=$DM31),1,0)*'4. Formulations'!$Q30</f>
        <v>0</v>
      </c>
      <c r="KM31" s="45">
        <f>IF(AND(OR(ISBLANK(KM$9),KM$9=0)=FALSE,KM$9=$DM31),1,0)*'4. Formulations'!$Q30</f>
        <v>0</v>
      </c>
      <c r="KN31" s="45">
        <f>IF(AND(OR(ISBLANK(KN$9),KN$9=0)=FALSE,KN$9=$DM31),1,0)*'4. Formulations'!$Q30</f>
        <v>0</v>
      </c>
      <c r="KO31" s="45">
        <f>IF(AND(OR(ISBLANK(KO$9),KO$9=0)=FALSE,KO$9=$DM31),1,0)*'4. Formulations'!$Q30</f>
        <v>0</v>
      </c>
      <c r="KP31" s="45">
        <f>IF(AND(OR(ISBLANK(KP$9),KP$9=0)=FALSE,KP$9=$DM31),1,0)*'4. Formulations'!$Q30</f>
        <v>0</v>
      </c>
      <c r="KQ31" s="45">
        <f>IF(AND(OR(ISBLANK(KQ$9),KQ$9=0)=FALSE,KQ$9=$DM31),1,0)*'4. Formulations'!$Q30</f>
        <v>0</v>
      </c>
      <c r="KR31" s="45">
        <f>IF(AND(OR(ISBLANK(KR$9),KR$9=0)=FALSE,KR$9=$DM31),1,0)*'4. Formulations'!$Q30</f>
        <v>0</v>
      </c>
      <c r="KS31" s="45">
        <f>IF(AND(OR(ISBLANK(KS$9),KS$9=0)=FALSE,KS$9=$DM31),1,0)*'4. Formulations'!$Q30</f>
        <v>0</v>
      </c>
      <c r="KT31" s="45">
        <f>IF(AND(OR(ISBLANK(KT$9),KT$9=0)=FALSE,KT$9=$DM31),1,0)*'4. Formulations'!$Q30</f>
        <v>0</v>
      </c>
      <c r="KU31" s="45">
        <f>IF(AND(OR(ISBLANK(KU$9),KU$9=0)=FALSE,KU$9=$DM31),1,0)*'4. Formulations'!$Q30</f>
        <v>0</v>
      </c>
      <c r="KV31" s="45">
        <f>IF(AND(OR(ISBLANK(KV$9),KV$9=0)=FALSE,KV$9=$DM31),1,0)*'4. Formulations'!$Q30</f>
        <v>0</v>
      </c>
      <c r="KW31" s="45">
        <f>IF(AND(OR(ISBLANK(KW$9),KW$9=0)=FALSE,KW$9=$DM31),1,0)*'4. Formulations'!$Q30</f>
        <v>0</v>
      </c>
    </row>
    <row r="32" spans="2:309" ht="15" hidden="1" outlineLevel="1" x14ac:dyDescent="0.25">
      <c r="B32" s="2"/>
      <c r="C32" s="155" t="str">
        <f>IF('2. Protocols'!C31&amp;"+"&amp;'2. Protocols'!E31&amp;"+"&amp;'2. Protocols'!G31="++","",'2. Protocols'!C31&amp;"+"&amp;'2. Protocols'!E31&amp;"+"&amp;'2. Protocols'!G31)</f>
        <v/>
      </c>
      <c r="D32" s="22"/>
      <c r="E32" s="23"/>
      <c r="G32" s="135" t="e">
        <f>'2. Protocols'!J31*'1. General Inputs'!$J$13</f>
        <v>#VALUE!</v>
      </c>
      <c r="H32" s="135" t="e">
        <f>MAX(G32*(1+'1. General Inputs'!$AW$23+HLOOKUP(H$7,'1. General Inputs'!$AW$17:$AY$19,ROWS('1. General Inputs'!$AU$17:$AU$19),0))+(CHOOSE(H$7,'1. General Inputs'!$J$15,'1. General Inputs'!$L$15,'1. General Inputs'!$N$15)/12)*CHOOSE(H$7,'2. Protocols'!$K31,'2. Protocols'!$L31,'2. Protocols'!$M31)+'3. ARV Substitutions'!L57,0)</f>
        <v>#VALUE!</v>
      </c>
      <c r="I32" s="135" t="e">
        <f>MAX(H32*(1+'1. General Inputs'!$AW$23+HLOOKUP(I$7,'1. General Inputs'!$AW$17:$AY$19,ROWS('1. General Inputs'!$AU$17:$AU$19),0))+(CHOOSE(I$7,'1. General Inputs'!$J$15,'1. General Inputs'!$L$15,'1. General Inputs'!$N$15)/12)*CHOOSE(I$7,'2. Protocols'!$K31,'2. Protocols'!$L31,'2. Protocols'!$M31)+'3. ARV Substitutions'!M57,0)</f>
        <v>#VALUE!</v>
      </c>
      <c r="J32" s="135" t="e">
        <f>MAX(I32*(1+'1. General Inputs'!$AW$23+HLOOKUP(J$7,'1. General Inputs'!$AW$17:$AY$19,ROWS('1. General Inputs'!$AU$17:$AU$19),0))+(CHOOSE(J$7,'1. General Inputs'!$J$15,'1. General Inputs'!$L$15,'1. General Inputs'!$N$15)/12)*CHOOSE(J$7,'2. Protocols'!$K31,'2. Protocols'!$L31,'2. Protocols'!$M31)+'3. ARV Substitutions'!N57,0)</f>
        <v>#VALUE!</v>
      </c>
      <c r="K32" s="135" t="e">
        <f>MAX(J32*(1+'1. General Inputs'!$AW$23+HLOOKUP(K$7,'1. General Inputs'!$AW$17:$AY$19,ROWS('1. General Inputs'!$AU$17:$AU$19),0))+(CHOOSE(K$7,'1. General Inputs'!$J$15,'1. General Inputs'!$L$15,'1. General Inputs'!$N$15)/12)*CHOOSE(K$7,'2. Protocols'!$K31,'2. Protocols'!$L31,'2. Protocols'!$M31)+'3. ARV Substitutions'!O57,0)</f>
        <v>#VALUE!</v>
      </c>
      <c r="L32" s="135" t="e">
        <f>MAX(K32*(1+'1. General Inputs'!$AW$23+HLOOKUP(L$7,'1. General Inputs'!$AW$17:$AY$19,ROWS('1. General Inputs'!$AU$17:$AU$19),0))+(CHOOSE(L$7,'1. General Inputs'!$J$15,'1. General Inputs'!$L$15,'1. General Inputs'!$N$15)/12)*CHOOSE(L$7,'2. Protocols'!$K31,'2. Protocols'!$L31,'2. Protocols'!$M31)+'3. ARV Substitutions'!P57,0)</f>
        <v>#VALUE!</v>
      </c>
      <c r="M32" s="135" t="e">
        <f>MAX(L32*(1+'1. General Inputs'!$AW$23+HLOOKUP(M$7,'1. General Inputs'!$AW$17:$AY$19,ROWS('1. General Inputs'!$AU$17:$AU$19),0))+(CHOOSE(M$7,'1. General Inputs'!$J$15,'1. General Inputs'!$L$15,'1. General Inputs'!$N$15)/12)*CHOOSE(M$7,'2. Protocols'!$K31,'2. Protocols'!$L31,'2. Protocols'!$M31)+'3. ARV Substitutions'!Q57,0)</f>
        <v>#VALUE!</v>
      </c>
      <c r="N32" s="135" t="e">
        <f>MAX(M32*(1+'1. General Inputs'!$AW$23+HLOOKUP(N$7,'1. General Inputs'!$AW$17:$AY$19,ROWS('1. General Inputs'!$AU$17:$AU$19),0))+(CHOOSE(N$7,'1. General Inputs'!$J$15,'1. General Inputs'!$L$15,'1. General Inputs'!$N$15)/12)*CHOOSE(N$7,'2. Protocols'!$K31,'2. Protocols'!$L31,'2. Protocols'!$M31)+'3. ARV Substitutions'!R57,0)</f>
        <v>#VALUE!</v>
      </c>
      <c r="O32" s="135" t="e">
        <f>MAX(N32*(1+'1. General Inputs'!$AW$23+HLOOKUP(O$7,'1. General Inputs'!$AW$17:$AY$19,ROWS('1. General Inputs'!$AU$17:$AU$19),0))+(CHOOSE(O$7,'1. General Inputs'!$J$15,'1. General Inputs'!$L$15,'1. General Inputs'!$N$15)/12)*CHOOSE(O$7,'2. Protocols'!$K31,'2. Protocols'!$L31,'2. Protocols'!$M31)+'3. ARV Substitutions'!S57,0)</f>
        <v>#VALUE!</v>
      </c>
      <c r="P32" s="135" t="e">
        <f>MAX(O32*(1+'1. General Inputs'!$AW$23+HLOOKUP(P$7,'1. General Inputs'!$AW$17:$AY$19,ROWS('1. General Inputs'!$AU$17:$AU$19),0))+(CHOOSE(P$7,'1. General Inputs'!$J$15,'1. General Inputs'!$L$15,'1. General Inputs'!$N$15)/12)*CHOOSE(P$7,'2. Protocols'!$K31,'2. Protocols'!$L31,'2. Protocols'!$M31)+'3. ARV Substitutions'!T57,0)</f>
        <v>#VALUE!</v>
      </c>
      <c r="Q32" s="135" t="e">
        <f>MAX(P32*(1+'1. General Inputs'!$AW$23+HLOOKUP(Q$7,'1. General Inputs'!$AW$17:$AY$19,ROWS('1. General Inputs'!$AU$17:$AU$19),0))+(CHOOSE(Q$7,'1. General Inputs'!$J$15,'1. General Inputs'!$L$15,'1. General Inputs'!$N$15)/12)*CHOOSE(Q$7,'2. Protocols'!$K31,'2. Protocols'!$L31,'2. Protocols'!$M31)+'3. ARV Substitutions'!U57,0)</f>
        <v>#VALUE!</v>
      </c>
      <c r="R32" s="135" t="e">
        <f>MAX(Q32*(1+'1. General Inputs'!$AW$23+HLOOKUP(R$7,'1. General Inputs'!$AW$17:$AY$19,ROWS('1. General Inputs'!$AU$17:$AU$19),0))+(CHOOSE(R$7,'1. General Inputs'!$J$15,'1. General Inputs'!$L$15,'1. General Inputs'!$N$15)/12)*CHOOSE(R$7,'2. Protocols'!$K31,'2. Protocols'!$L31,'2. Protocols'!$M31)+'3. ARV Substitutions'!V57,0)</f>
        <v>#VALUE!</v>
      </c>
      <c r="S32" s="135" t="e">
        <f>MAX(R32*(1+'1. General Inputs'!$AW$23+HLOOKUP(S$7,'1. General Inputs'!$AW$17:$AY$19,ROWS('1. General Inputs'!$AU$17:$AU$19),0))+(CHOOSE(S$7,'1. General Inputs'!$J$15,'1. General Inputs'!$L$15,'1. General Inputs'!$N$15)/12)*CHOOSE(S$7,'2. Protocols'!$K31,'2. Protocols'!$L31,'2. Protocols'!$M31)+'3. ARV Substitutions'!W57,0)</f>
        <v>#VALUE!</v>
      </c>
      <c r="T32" s="135" t="e">
        <f>MAX(S32*(1+'1. General Inputs'!$AW$23+HLOOKUP(T$7,'1. General Inputs'!$AW$17:$AY$19,ROWS('1. General Inputs'!$AU$17:$AU$19),0))+(CHOOSE(T$7,'1. General Inputs'!$J$15,'1. General Inputs'!$L$15,'1. General Inputs'!$N$15)/12)*CHOOSE(T$7,'2. Protocols'!$K31,'2. Protocols'!$L31,'2. Protocols'!$M31)+'3. ARV Substitutions'!X57,0)</f>
        <v>#VALUE!</v>
      </c>
      <c r="U32" s="135" t="e">
        <f>MAX(T32*(1+'1. General Inputs'!$AW$23+HLOOKUP(U$7,'1. General Inputs'!$AW$17:$AY$19,ROWS('1. General Inputs'!$AU$17:$AU$19),0))+(CHOOSE(U$7,'1. General Inputs'!$J$15,'1. General Inputs'!$L$15,'1. General Inputs'!$N$15)/12)*CHOOSE(U$7,'2. Protocols'!$K31,'2. Protocols'!$L31,'2. Protocols'!$M31)+'3. ARV Substitutions'!Y57,0)</f>
        <v>#VALUE!</v>
      </c>
      <c r="V32" s="135" t="e">
        <f>MAX(U32*(1+'1. General Inputs'!$AW$23+HLOOKUP(V$7,'1. General Inputs'!$AW$17:$AY$19,ROWS('1. General Inputs'!$AU$17:$AU$19),0))+(CHOOSE(V$7,'1. General Inputs'!$J$15,'1. General Inputs'!$L$15,'1. General Inputs'!$N$15)/12)*CHOOSE(V$7,'2. Protocols'!$K31,'2. Protocols'!$L31,'2. Protocols'!$M31)+'3. ARV Substitutions'!Z57,0)</f>
        <v>#VALUE!</v>
      </c>
      <c r="W32" s="135" t="e">
        <f>MAX(V32*(1+'1. General Inputs'!$AW$23+HLOOKUP(W$7,'1. General Inputs'!$AW$17:$AY$19,ROWS('1. General Inputs'!$AU$17:$AU$19),0))+(CHOOSE(W$7,'1. General Inputs'!$J$15,'1. General Inputs'!$L$15,'1. General Inputs'!$N$15)/12)*CHOOSE(W$7,'2. Protocols'!$K31,'2. Protocols'!$L31,'2. Protocols'!$M31)+'3. ARV Substitutions'!AA57,0)</f>
        <v>#VALUE!</v>
      </c>
      <c r="X32" s="135" t="e">
        <f>MAX(W32*(1+'1. General Inputs'!$AW$23+HLOOKUP(X$7,'1. General Inputs'!$AW$17:$AY$19,ROWS('1. General Inputs'!$AU$17:$AU$19),0))+(CHOOSE(X$7,'1. General Inputs'!$J$15,'1. General Inputs'!$L$15,'1. General Inputs'!$N$15)/12)*CHOOSE(X$7,'2. Protocols'!$K31,'2. Protocols'!$L31,'2. Protocols'!$M31)+'3. ARV Substitutions'!AB57,0)</f>
        <v>#VALUE!</v>
      </c>
      <c r="Y32" s="135" t="e">
        <f>MAX(X32*(1+'1. General Inputs'!$AW$23+HLOOKUP(Y$7,'1. General Inputs'!$AW$17:$AY$19,ROWS('1. General Inputs'!$AU$17:$AU$19),0))+(CHOOSE(Y$7,'1. General Inputs'!$J$15,'1. General Inputs'!$L$15,'1. General Inputs'!$N$15)/12)*CHOOSE(Y$7,'2. Protocols'!$K31,'2. Protocols'!$L31,'2. Protocols'!$M31)+'3. ARV Substitutions'!AC57,0)</f>
        <v>#VALUE!</v>
      </c>
      <c r="Z32" s="135" t="e">
        <f>MAX(Y32*(1+'1. General Inputs'!$AW$23+HLOOKUP(Z$7,'1. General Inputs'!$AW$17:$AY$19,ROWS('1. General Inputs'!$AU$17:$AU$19),0))+(CHOOSE(Z$7,'1. General Inputs'!$J$15,'1. General Inputs'!$L$15,'1. General Inputs'!$N$15)/12)*CHOOSE(Z$7,'2. Protocols'!$K31,'2. Protocols'!$L31,'2. Protocols'!$M31)+'3. ARV Substitutions'!AD57,0)</f>
        <v>#VALUE!</v>
      </c>
      <c r="AA32" s="135" t="e">
        <f>MAX(Z32*(1+'1. General Inputs'!$AW$23+HLOOKUP(AA$7,'1. General Inputs'!$AW$17:$AY$19,ROWS('1. General Inputs'!$AU$17:$AU$19),0))+(CHOOSE(AA$7,'1. General Inputs'!$J$15,'1. General Inputs'!$L$15,'1. General Inputs'!$N$15)/12)*CHOOSE(AA$7,'2. Protocols'!$K31,'2. Protocols'!$L31,'2. Protocols'!$M31)+'3. ARV Substitutions'!AE57,0)</f>
        <v>#VALUE!</v>
      </c>
      <c r="AB32" s="135" t="e">
        <f>MAX(AA32*(1+'1. General Inputs'!$AW$23+HLOOKUP(AB$7,'1. General Inputs'!$AW$17:$AY$19,ROWS('1. General Inputs'!$AU$17:$AU$19),0))+(CHOOSE(AB$7,'1. General Inputs'!$J$15,'1. General Inputs'!$L$15,'1. General Inputs'!$N$15)/12)*CHOOSE(AB$7,'2. Protocols'!$K31,'2. Protocols'!$L31,'2. Protocols'!$M31)+'3. ARV Substitutions'!AF57,0)</f>
        <v>#VALUE!</v>
      </c>
      <c r="AC32" s="135" t="e">
        <f>MAX(AB32*(1+'1. General Inputs'!$AW$23+HLOOKUP(AC$7,'1. General Inputs'!$AW$17:$AY$19,ROWS('1. General Inputs'!$AU$17:$AU$19),0))+(CHOOSE(AC$7,'1. General Inputs'!$J$15,'1. General Inputs'!$L$15,'1. General Inputs'!$N$15)/12)*CHOOSE(AC$7,'2. Protocols'!$K31,'2. Protocols'!$L31,'2. Protocols'!$M31)+'3. ARV Substitutions'!AG57,0)</f>
        <v>#VALUE!</v>
      </c>
      <c r="AD32" s="135" t="e">
        <f>MAX(AC32*(1+'1. General Inputs'!$AW$23+HLOOKUP(AD$7,'1. General Inputs'!$AW$17:$AY$19,ROWS('1. General Inputs'!$AU$17:$AU$19),0))+(CHOOSE(AD$7,'1. General Inputs'!$J$15,'1. General Inputs'!$L$15,'1. General Inputs'!$N$15)/12)*CHOOSE(AD$7,'2. Protocols'!$K31,'2. Protocols'!$L31,'2. Protocols'!$M31)+'3. ARV Substitutions'!AH57,0)</f>
        <v>#VALUE!</v>
      </c>
      <c r="AE32" s="135" t="e">
        <f>MAX(AD32*(1+'1. General Inputs'!$AW$23+HLOOKUP(AE$7,'1. General Inputs'!$AW$17:$AY$19,ROWS('1. General Inputs'!$AU$17:$AU$19),0))+(CHOOSE(AE$7,'1. General Inputs'!$J$15,'1. General Inputs'!$L$15,'1. General Inputs'!$N$15)/12)*CHOOSE(AE$7,'2. Protocols'!$K31,'2. Protocols'!$L31,'2. Protocols'!$M31)+'3. ARV Substitutions'!AI57,0)</f>
        <v>#VALUE!</v>
      </c>
      <c r="AF32" s="135" t="e">
        <f>MAX(AE32*(1+'1. General Inputs'!$AW$23+HLOOKUP(AF$7,'1. General Inputs'!$AW$17:$AY$19,ROWS('1. General Inputs'!$AU$17:$AU$19),0))+(CHOOSE(AF$7,'1. General Inputs'!$J$15,'1. General Inputs'!$L$15,'1. General Inputs'!$N$15)/12)*CHOOSE(AF$7,'2. Protocols'!$K31,'2. Protocols'!$L31,'2. Protocols'!$M31)+'3. ARV Substitutions'!AJ57,0)</f>
        <v>#VALUE!</v>
      </c>
      <c r="AG32" s="135" t="e">
        <f>MAX(AF32*(1+'1. General Inputs'!$AW$23+HLOOKUP(AG$7,'1. General Inputs'!$AW$17:$AY$19,ROWS('1. General Inputs'!$AU$17:$AU$19),0))+(CHOOSE(AG$7,'1. General Inputs'!$J$15,'1. General Inputs'!$L$15,'1. General Inputs'!$N$15)/12)*CHOOSE(AG$7,'2. Protocols'!$K31,'2. Protocols'!$L31,'2. Protocols'!$M31)+'3. ARV Substitutions'!AK57,0)</f>
        <v>#VALUE!</v>
      </c>
      <c r="AH32" s="135" t="e">
        <f>MAX(AG32*(1+'1. General Inputs'!$AW$23+HLOOKUP(AH$7,'1. General Inputs'!$AW$17:$AY$19,ROWS('1. General Inputs'!$AU$17:$AU$19),0))+(CHOOSE(AH$7,'1. General Inputs'!$J$15,'1. General Inputs'!$L$15,'1. General Inputs'!$N$15)/12)*CHOOSE(AH$7,'2. Protocols'!$K31,'2. Protocols'!$L31,'2. Protocols'!$M31)+'3. ARV Substitutions'!AL57,0)</f>
        <v>#VALUE!</v>
      </c>
      <c r="AI32" s="135" t="e">
        <f>MAX(AH32*(1+'1. General Inputs'!$AW$23+HLOOKUP(AI$7,'1. General Inputs'!$AW$17:$AY$19,ROWS('1. General Inputs'!$AU$17:$AU$19),0))+(CHOOSE(AI$7,'1. General Inputs'!$J$15,'1. General Inputs'!$L$15,'1. General Inputs'!$N$15)/12)*CHOOSE(AI$7,'2. Protocols'!$K31,'2. Protocols'!$L31,'2. Protocols'!$M31)+'3. ARV Substitutions'!AM57,0)</f>
        <v>#VALUE!</v>
      </c>
      <c r="AJ32" s="135" t="e">
        <f>MAX(AI32*(1+'1. General Inputs'!$AW$23+HLOOKUP(AJ$7,'1. General Inputs'!$AW$17:$AY$19,ROWS('1. General Inputs'!$AU$17:$AU$19),0))+(CHOOSE(AJ$7,'1. General Inputs'!$J$15,'1. General Inputs'!$L$15,'1. General Inputs'!$N$15)/12)*CHOOSE(AJ$7,'2. Protocols'!$K31,'2. Protocols'!$L31,'2. Protocols'!$M31)+'3. ARV Substitutions'!AN57,0)</f>
        <v>#VALUE!</v>
      </c>
      <c r="AK32" s="135" t="e">
        <f>MAX(AJ32*(1+'1. General Inputs'!$AW$23+HLOOKUP(AK$7,'1. General Inputs'!$AW$17:$AY$19,ROWS('1. General Inputs'!$AU$17:$AU$19),0))+(CHOOSE(AK$7,'1. General Inputs'!$J$15,'1. General Inputs'!$L$15,'1. General Inputs'!$N$15)/12)*CHOOSE(AK$7,'2. Protocols'!$K31,'2. Protocols'!$L31,'2. Protocols'!$M31)+'3. ARV Substitutions'!AO57,0)</f>
        <v>#VALUE!</v>
      </c>
      <c r="AL32" s="135" t="e">
        <f>MAX(AK32*(1+'1. General Inputs'!$AW$23+HLOOKUP(AL$7,'1. General Inputs'!$AW$17:$AY$19,ROWS('1. General Inputs'!$AU$17:$AU$19),0))+(CHOOSE(AL$7,'1. General Inputs'!$J$15,'1. General Inputs'!$L$15,'1. General Inputs'!$N$15)/12)*CHOOSE(AL$7,'2. Protocols'!$K31,'2. Protocols'!$L31,'2. Protocols'!$M31)+'3. ARV Substitutions'!AP57,0)</f>
        <v>#VALUE!</v>
      </c>
      <c r="AM32" s="135" t="e">
        <f>MAX(AL32*(1+'1. General Inputs'!$AW$23+HLOOKUP(AM$7,'1. General Inputs'!$AW$17:$AY$19,ROWS('1. General Inputs'!$AU$17:$AU$19),0))+(CHOOSE(AM$7,'1. General Inputs'!$J$15,'1. General Inputs'!$L$15,'1. General Inputs'!$N$15)/12)*CHOOSE(AM$7,'2. Protocols'!$K31,'2. Protocols'!$L31,'2. Protocols'!$M31)+'3. ARV Substitutions'!AQ57,0)</f>
        <v>#VALUE!</v>
      </c>
      <c r="AN32" s="135" t="e">
        <f>MAX(AM32*(1+'1. General Inputs'!$AW$23+HLOOKUP(AN$7,'1. General Inputs'!$AW$17:$AY$19,ROWS('1. General Inputs'!$AU$17:$AU$19),0))+(CHOOSE(AN$7,'1. General Inputs'!$J$15,'1. General Inputs'!$L$15,'1. General Inputs'!$N$15)/12)*CHOOSE(AN$7,'2. Protocols'!$K31,'2. Protocols'!$L31,'2. Protocols'!$M31)+'3. ARV Substitutions'!AR57,0)</f>
        <v>#VALUE!</v>
      </c>
      <c r="AO32" s="135" t="e">
        <f>MAX(AN32*(1+'1. General Inputs'!$AW$23+HLOOKUP(AO$7,'1. General Inputs'!$AW$17:$AY$19,ROWS('1. General Inputs'!$AU$17:$AU$19),0))+(CHOOSE(AO$7,'1. General Inputs'!$J$15,'1. General Inputs'!$L$15,'1. General Inputs'!$N$15)/12)*CHOOSE(AO$7,'2. Protocols'!$K31,'2. Protocols'!$L31,'2. Protocols'!$M31)+'3. ARV Substitutions'!AS57,0)</f>
        <v>#VALUE!</v>
      </c>
      <c r="AP32" s="135" t="e">
        <f>MAX(AO32*(1+'1. General Inputs'!$AW$23+HLOOKUP(AP$7,'1. General Inputs'!$AW$17:$AY$19,ROWS('1. General Inputs'!$AU$17:$AU$19),0))+(CHOOSE(AP$7,'1. General Inputs'!$J$15,'1. General Inputs'!$L$15,'1. General Inputs'!$N$15)/12)*CHOOSE(AP$7,'2. Protocols'!$K31,'2. Protocols'!$L31,'2. Protocols'!$M31)+'3. ARV Substitutions'!AT57,0)</f>
        <v>#VALUE!</v>
      </c>
      <c r="AQ32" s="135" t="e">
        <f>MAX(AP32*(1+'1. General Inputs'!$AW$23+HLOOKUP(AQ$7,'1. General Inputs'!$AW$17:$AY$19,ROWS('1. General Inputs'!$AU$17:$AU$19),0))+(CHOOSE(AQ$7,'1. General Inputs'!$J$15,'1. General Inputs'!$L$15,'1. General Inputs'!$N$15)/12)*CHOOSE(AQ$7,'2. Protocols'!$K31,'2. Protocols'!$L31,'2. Protocols'!$M31)+'3. ARV Substitutions'!AU57,0)</f>
        <v>#VALUE!</v>
      </c>
      <c r="CA32" s="105" t="e">
        <f t="shared" si="20"/>
        <v>#VALUE!</v>
      </c>
      <c r="CB32" s="105" t="e">
        <f t="shared" si="21"/>
        <v>#VALUE!</v>
      </c>
      <c r="CC32" s="105" t="e">
        <f t="shared" si="22"/>
        <v>#VALUE!</v>
      </c>
      <c r="CD32" s="105" t="e">
        <f t="shared" si="23"/>
        <v>#VALUE!</v>
      </c>
      <c r="CE32" s="105" t="e">
        <f t="shared" si="24"/>
        <v>#VALUE!</v>
      </c>
      <c r="CF32" s="105" t="e">
        <f t="shared" si="25"/>
        <v>#VALUE!</v>
      </c>
      <c r="CG32" s="105" t="e">
        <f t="shared" si="26"/>
        <v>#VALUE!</v>
      </c>
      <c r="CH32" s="105" t="e">
        <f t="shared" si="27"/>
        <v>#VALUE!</v>
      </c>
      <c r="CI32" s="105" t="e">
        <f t="shared" si="28"/>
        <v>#VALUE!</v>
      </c>
      <c r="CJ32" s="105" t="e">
        <f t="shared" si="29"/>
        <v>#VALUE!</v>
      </c>
      <c r="CK32" s="105" t="e">
        <f t="shared" si="30"/>
        <v>#VALUE!</v>
      </c>
      <c r="CL32" s="105" t="e">
        <f t="shared" si="31"/>
        <v>#VALUE!</v>
      </c>
      <c r="CM32" s="105" t="e">
        <f t="shared" si="32"/>
        <v>#VALUE!</v>
      </c>
      <c r="CN32" s="105" t="e">
        <f t="shared" si="33"/>
        <v>#VALUE!</v>
      </c>
      <c r="CO32" s="105" t="e">
        <f t="shared" si="34"/>
        <v>#VALUE!</v>
      </c>
      <c r="CP32" s="105" t="e">
        <f t="shared" si="35"/>
        <v>#VALUE!</v>
      </c>
      <c r="CQ32" s="105" t="e">
        <f t="shared" si="36"/>
        <v>#VALUE!</v>
      </c>
      <c r="CR32" s="105" t="e">
        <f t="shared" si="37"/>
        <v>#VALUE!</v>
      </c>
      <c r="CS32" s="105" t="e">
        <f t="shared" si="38"/>
        <v>#VALUE!</v>
      </c>
      <c r="CT32" s="105" t="e">
        <f t="shared" si="39"/>
        <v>#VALUE!</v>
      </c>
      <c r="CU32" s="105" t="e">
        <f t="shared" si="40"/>
        <v>#VALUE!</v>
      </c>
      <c r="CV32" s="105" t="e">
        <f t="shared" si="41"/>
        <v>#VALUE!</v>
      </c>
      <c r="CW32" s="105" t="e">
        <f t="shared" si="42"/>
        <v>#VALUE!</v>
      </c>
      <c r="CX32" s="105" t="e">
        <f t="shared" si="43"/>
        <v>#VALUE!</v>
      </c>
      <c r="CY32" s="105" t="e">
        <f t="shared" si="44"/>
        <v>#VALUE!</v>
      </c>
      <c r="CZ32" s="105" t="e">
        <f t="shared" si="45"/>
        <v>#VALUE!</v>
      </c>
      <c r="DA32" s="105" t="e">
        <f t="shared" si="46"/>
        <v>#VALUE!</v>
      </c>
      <c r="DB32" s="105" t="e">
        <f t="shared" si="47"/>
        <v>#VALUE!</v>
      </c>
      <c r="DC32" s="105" t="e">
        <f t="shared" si="48"/>
        <v>#VALUE!</v>
      </c>
      <c r="DD32" s="105" t="e">
        <f t="shared" si="49"/>
        <v>#VALUE!</v>
      </c>
      <c r="DE32" s="105" t="e">
        <f t="shared" si="50"/>
        <v>#VALUE!</v>
      </c>
      <c r="DF32" s="105" t="e">
        <f t="shared" si="51"/>
        <v>#VALUE!</v>
      </c>
      <c r="DG32" s="105" t="e">
        <f t="shared" si="52"/>
        <v>#VALUE!</v>
      </c>
      <c r="DH32" s="105" t="e">
        <f t="shared" si="53"/>
        <v>#VALUE!</v>
      </c>
      <c r="DI32" s="105" t="e">
        <f t="shared" si="54"/>
        <v>#VALUE!</v>
      </c>
      <c r="DJ32" s="105" t="e">
        <f t="shared" si="55"/>
        <v>#VALUE!</v>
      </c>
      <c r="DL32" s="39" t="str">
        <f>CONCATENATE('2. Protocols'!C31, '2. Protocols'!D31, '2. Protocols'!E31)</f>
        <v>+</v>
      </c>
      <c r="DM32" s="39" t="str">
        <f>CONCATENATE('2. Protocols'!C31, '2. Protocols'!D31, '2. Protocols'!E31, '2. Protocols'!F31, '2. Protocols'!G31,)</f>
        <v>++</v>
      </c>
      <c r="DO32" s="45">
        <f>IF(AND(OR(ISBLANK(DO$9),DO$9=0)=FALSE,OR(DO$9='2. Protocols'!$C31,DO$9='2. Protocols'!$E31,DO$9='2. Protocols'!$G31)),1,0)*'4. Formulations'!$I31</f>
        <v>0</v>
      </c>
      <c r="DP32" s="45">
        <f>IF(AND(OR(ISBLANK(DP$9),DP$9=0)=FALSE,OR(DP$9='2. Protocols'!$C31,DP$9='2. Protocols'!$E31,DP$9='2. Protocols'!$G31)),1,0)*'4. Formulations'!$I31</f>
        <v>0</v>
      </c>
      <c r="DQ32" s="45">
        <f>IF(AND(OR(ISBLANK(DQ$9),DQ$9=0)=FALSE,OR(DQ$9='2. Protocols'!$C31,DQ$9='2. Protocols'!$E31,DQ$9='2. Protocols'!$G31)),1,0)*'4. Formulations'!$I31</f>
        <v>0</v>
      </c>
      <c r="DR32" s="45">
        <f>IF(AND(OR(ISBLANK(DR$9),DR$9=0)=FALSE,OR(DR$9='2. Protocols'!$C31,DR$9='2. Protocols'!$E31,DR$9='2. Protocols'!$G31)),1,0)*'4. Formulations'!$I31</f>
        <v>0</v>
      </c>
      <c r="DS32" s="45">
        <f>IF(AND(OR(ISBLANK(DS$9),DS$9=0)=FALSE,OR(DS$9='2. Protocols'!$C31,DS$9='2. Protocols'!$E31,DS$9='2. Protocols'!$G31)),1,0)*'4. Formulations'!$I31</f>
        <v>0</v>
      </c>
      <c r="DT32" s="45">
        <f>IF(AND(OR(ISBLANK(DT$9),DT$9=0)=FALSE,OR(DT$9='2. Protocols'!$C31,DT$9='2. Protocols'!$E31,DT$9='2. Protocols'!$G31)),1,0)*'4. Formulations'!$I31</f>
        <v>0</v>
      </c>
      <c r="DU32" s="45">
        <f>IF(AND(OR(ISBLANK(DU$9),DU$9=0)=FALSE,OR(DU$9='2. Protocols'!$C31,DU$9='2. Protocols'!$E31,DU$9='2. Protocols'!$G31)),1,0)*'4. Formulations'!$I31</f>
        <v>0</v>
      </c>
      <c r="DV32" s="45">
        <f>IF(AND(OR(ISBLANK(DV$9),DV$9=0)=FALSE,OR(DV$9='2. Protocols'!$C31,DV$9='2. Protocols'!$E31,DV$9='2. Protocols'!$G31)),1,0)*'4. Formulations'!$I31</f>
        <v>0</v>
      </c>
      <c r="DW32" s="45">
        <f>IF(AND(OR(ISBLANK(DW$9),DW$9=0)=FALSE,OR(DW$9='2. Protocols'!$C31,DW$9='2. Protocols'!$E31,DW$9='2. Protocols'!$G31)),1,0)*'4. Formulations'!$I31</f>
        <v>0</v>
      </c>
      <c r="DX32" s="45">
        <f>IF(AND(OR(ISBLANK(DX$9),DX$9=0)=FALSE,OR(DX$9='2. Protocols'!$C31,DX$9='2. Protocols'!$E31,DX$9='2. Protocols'!$G31)),1,0)*'4. Formulations'!$I31</f>
        <v>0</v>
      </c>
      <c r="DY32" s="45">
        <f>IF(AND(OR(ISBLANK(DY$9),DY$9=0)=FALSE,OR(DY$9='2. Protocols'!$C31,DY$9='2. Protocols'!$E31,DY$9='2. Protocols'!$G31)),1,0)*'4. Formulations'!$I31</f>
        <v>0</v>
      </c>
      <c r="DZ32" s="45">
        <f>IF(AND(OR(ISBLANK(DZ$9),DZ$9=0)=FALSE,OR(DZ$9='2. Protocols'!$C31,DZ$9='2. Protocols'!$E31,DZ$9='2. Protocols'!$G31)),1,0)*'4. Formulations'!$I31</f>
        <v>0</v>
      </c>
      <c r="EA32" s="45">
        <f>IF(AND(OR(ISBLANK(EA$9),EA$9=0)=FALSE,OR(EA$9='2. Protocols'!$C31,EA$9='2. Protocols'!$E31,EA$9='2. Protocols'!$G31)),1,0)*'4. Formulations'!$I31</f>
        <v>0</v>
      </c>
      <c r="EB32" s="45">
        <f>IF(AND(OR(ISBLANK(EB$9),EB$9=0)=FALSE,OR(EB$9='2. Protocols'!$C31,EB$9='2. Protocols'!$E31,EB$9='2. Protocols'!$G31)),1,0)*'4. Formulations'!$I31</f>
        <v>0</v>
      </c>
      <c r="EC32" s="45">
        <f>IF(AND(OR(ISBLANK(EC$9),EC$9=0)=FALSE,OR(EC$9='2. Protocols'!$C31,EC$9='2. Protocols'!$E31,EC$9='2. Protocols'!$G31)),1,0)*'4. Formulations'!$I31</f>
        <v>0</v>
      </c>
      <c r="EE32" s="45">
        <f>IF(AND(OR(ISBLANK(EE$9),EE$9=0)=FALSE,EE$9=$DL32),1,0)*'4. Formulations'!$J31</f>
        <v>0</v>
      </c>
      <c r="EF32" s="45">
        <f>IF(AND(OR(ISBLANK(EF$9),EF$9=0)=FALSE,EF$9=$DL32),1,0)*'4. Formulations'!$J31</f>
        <v>0</v>
      </c>
      <c r="EG32" s="45">
        <f>IF(AND(OR(ISBLANK(EG$9),EG$9=0)=FALSE,EG$9=$DL32),1,0)*'4. Formulations'!$J31</f>
        <v>0</v>
      </c>
      <c r="EH32" s="45">
        <f>IF(AND(OR(ISBLANK(EH$9),EH$9=0)=FALSE,EH$9=$DL32),1,0)*'4. Formulations'!$J31</f>
        <v>0</v>
      </c>
      <c r="EI32" s="45">
        <f>IF(AND(OR(ISBLANK(EI$9),EI$9=0)=FALSE,EI$9=$DL32),1,0)*'4. Formulations'!$J31</f>
        <v>0</v>
      </c>
      <c r="EJ32" s="45">
        <f>IF(AND(OR(ISBLANK(EJ$9),EJ$9=0)=FALSE,EJ$9=$DL32),1,0)*'4. Formulations'!$J31</f>
        <v>0</v>
      </c>
      <c r="EK32" s="45">
        <f>IF(AND(OR(ISBLANK(EK$9),EK$9=0)=FALSE,EK$9=$DL32),1,0)*'4. Formulations'!$J31</f>
        <v>0</v>
      </c>
      <c r="EL32" s="45">
        <f>IF(AND(OR(ISBLANK(EL$9),EL$9=0)=FALSE,EL$9=$DL32),1,0)*'4. Formulations'!$J31</f>
        <v>0</v>
      </c>
      <c r="EM32" s="45">
        <f>IF(AND(OR(ISBLANK(EM$9),EM$9=0)=FALSE,EM$9=$DL32),1,0)*'4. Formulations'!$J31</f>
        <v>0</v>
      </c>
      <c r="EN32" s="45">
        <f>IF(AND(OR(ISBLANK(EN$9),EN$9=0)=FALSE,EN$9=$DL32),1,0)*'4. Formulations'!$J31</f>
        <v>0</v>
      </c>
      <c r="EO32" s="45">
        <f>IF(AND(OR(ISBLANK(EO$9),EO$9=0)=FALSE,EO$9=$DL32),1,0)*'4. Formulations'!$J31</f>
        <v>0</v>
      </c>
      <c r="EP32" s="45">
        <f>IF(AND(OR(ISBLANK(EP$9),EP$9=0)=FALSE,EP$9=$DL32),1,0)*'4. Formulations'!$J31</f>
        <v>0</v>
      </c>
      <c r="EQ32" s="45">
        <f>IF(AND(OR(ISBLANK(EQ$9),EQ$9=0)=FALSE,EQ$9=$DL32),1,0)*'4. Formulations'!$J31</f>
        <v>0</v>
      </c>
      <c r="ER32" s="45">
        <f>IF(AND(OR(ISBLANK(ER$9),ER$9=0)=FALSE,ER$9=$DL32),1,0)*'4. Formulations'!$J31</f>
        <v>0</v>
      </c>
      <c r="ES32" s="45">
        <f>IF(AND(OR(ISBLANK(ES$9),ES$9=0)=FALSE,ES$9=$DL32),1,0)*'4. Formulations'!$J31</f>
        <v>0</v>
      </c>
      <c r="EU32" s="45">
        <f>IF(AND(OR(ISBLANK(EU$9),EU$9=0)=FALSE,SUM($EE32:$ES32)&gt;0,EU$9='2. Protocols'!$G31),1,0)*'4. Formulations'!$J31</f>
        <v>0</v>
      </c>
      <c r="EV32" s="45">
        <f>IF(AND(OR(ISBLANK(EV$9),EV$9=0)=FALSE,SUM($EE32:$ES32)&gt;0,EV$9='2. Protocols'!$G31),1,0)*'4. Formulations'!$J31</f>
        <v>0</v>
      </c>
      <c r="EW32" s="45">
        <f>IF(AND(OR(ISBLANK(EW$9),EW$9=0)=FALSE,SUM($EE32:$ES32)&gt;0,EW$9='2. Protocols'!$G31),1,0)*'4. Formulations'!$J31</f>
        <v>0</v>
      </c>
      <c r="EX32" s="45">
        <f>IF(AND(OR(ISBLANK(EX$9),EX$9=0)=FALSE,SUM($EE32:$ES32)&gt;0,EX$9='2. Protocols'!$G31),1,0)*'4. Formulations'!$J31</f>
        <v>0</v>
      </c>
      <c r="EY32" s="45">
        <f>IF(AND(OR(ISBLANK(EY$9),EY$9=0)=FALSE,SUM($EE32:$ES32)&gt;0,EY$9='2. Protocols'!$G31),1,0)*'4. Formulations'!$J31</f>
        <v>0</v>
      </c>
      <c r="EZ32" s="45">
        <f>IF(AND(OR(ISBLANK(EZ$9),EZ$9=0)=FALSE,SUM($EE32:$ES32)&gt;0,EZ$9='2. Protocols'!$G31),1,0)*'4. Formulations'!$J31</f>
        <v>0</v>
      </c>
      <c r="FA32" s="45">
        <f>IF(AND(OR(ISBLANK(FA$9),FA$9=0)=FALSE,SUM($EE32:$ES32)&gt;0,FA$9='2. Protocols'!$G31),1,0)*'4. Formulations'!$J31</f>
        <v>0</v>
      </c>
      <c r="FB32" s="45">
        <f>IF(AND(OR(ISBLANK(FB$9),FB$9=0)=FALSE,SUM($EE32:$ES32)&gt;0,FB$9='2. Protocols'!$G31),1,0)*'4. Formulations'!$J31</f>
        <v>0</v>
      </c>
      <c r="FC32" s="45">
        <f>IF(AND(OR(ISBLANK(FC$9),FC$9=0)=FALSE,SUM($EE32:$ES32)&gt;0,FC$9='2. Protocols'!$G31),1,0)*'4. Formulations'!$J31</f>
        <v>0</v>
      </c>
      <c r="FD32" s="45">
        <f>IF(AND(OR(ISBLANK(FD$9),FD$9=0)=FALSE,SUM($EE32:$ES32)&gt;0,FD$9='2. Protocols'!$G31),1,0)*'4. Formulations'!$J31</f>
        <v>0</v>
      </c>
      <c r="FE32" s="45">
        <f>IF(AND(OR(ISBLANK(FE$9),FE$9=0)=FALSE,SUM($EE32:$ES32)&gt;0,FE$9='2. Protocols'!$G31),1,0)*'4. Formulations'!$J31</f>
        <v>0</v>
      </c>
      <c r="FF32" s="45">
        <f>IF(AND(OR(ISBLANK(FF$9),FF$9=0)=FALSE,SUM($EE32:$ES32)&gt;0,FF$9='2. Protocols'!$G31),1,0)*'4. Formulations'!$J31</f>
        <v>0</v>
      </c>
      <c r="FG32" s="45">
        <f>IF(AND(OR(ISBLANK(FG$9),FG$9=0)=FALSE,SUM($EE32:$ES32)&gt;0,FG$9='2. Protocols'!$G31),1,0)*'4. Formulations'!$J31</f>
        <v>0</v>
      </c>
      <c r="FH32" s="45">
        <f>IF(AND(OR(ISBLANK(FH$9),FH$9=0)=FALSE,SUM($EE32:$ES32)&gt;0,FH$9='2. Protocols'!$G31),1,0)*'4. Formulations'!$J31</f>
        <v>0</v>
      </c>
      <c r="FI32" s="45">
        <f>IF(AND(OR(ISBLANK(FI$9),FI$9=0)=FALSE,SUM($EE32:$ES32)&gt;0,FI$9='2. Protocols'!$G31),1,0)*'4. Formulations'!$J31</f>
        <v>0</v>
      </c>
      <c r="FK32" s="45">
        <f>IF(AND(OR(ISBLANK(EU$9),EU$9=0)=FALSE,FK$9=$DM32),1,0)*'4. Formulations'!$K31</f>
        <v>0</v>
      </c>
      <c r="FL32" s="45">
        <f>IF(AND(OR(ISBLANK(EV$9),EV$9=0)=FALSE,FL$9=$DM32),1,0)*'4. Formulations'!$K31</f>
        <v>0</v>
      </c>
      <c r="FM32" s="45">
        <f>IF(AND(OR(ISBLANK(EW$9),EW$9=0)=FALSE,FM$9=$DM32),1,0)*'4. Formulations'!$K31</f>
        <v>0</v>
      </c>
      <c r="FN32" s="45">
        <f>IF(AND(OR(ISBLANK(EX$9),EX$9=0)=FALSE,FN$9=$DM32),1,0)*'4. Formulations'!$K31</f>
        <v>0</v>
      </c>
      <c r="FO32" s="45">
        <f>IF(AND(OR(ISBLANK(EY$9),EY$9=0)=FALSE,FO$9=$DM32),1,0)*'4. Formulations'!$K31</f>
        <v>0</v>
      </c>
      <c r="FP32" s="45">
        <f>IF(AND(OR(ISBLANK(EZ$9),EZ$9=0)=FALSE,FP$9=$DM32),1,0)*'4. Formulations'!$K31</f>
        <v>0</v>
      </c>
      <c r="FQ32" s="45">
        <f>IF(AND(OR(ISBLANK(FA$9),FA$9=0)=FALSE,FQ$9=$DM32),1,0)*'4. Formulations'!$K31</f>
        <v>0</v>
      </c>
      <c r="FR32" s="45">
        <f>IF(AND(OR(ISBLANK(FB$9),FB$9=0)=FALSE,FR$9=$DM32),1,0)*'4. Formulations'!$K31</f>
        <v>0</v>
      </c>
      <c r="FS32" s="45">
        <f>IF(AND(OR(ISBLANK(FC$9),FC$9=0)=FALSE,FS$9=$DM32),1,0)*'4. Formulations'!$K31</f>
        <v>0</v>
      </c>
      <c r="FT32" s="45">
        <f>IF(AND(OR(ISBLANK(FD$9),FD$9=0)=FALSE,FT$9=$DM32),1,0)*'4. Formulations'!$K31</f>
        <v>0</v>
      </c>
      <c r="FU32" s="45">
        <f>IF(AND(OR(ISBLANK(FE$9),FE$9=0)=FALSE,FU$9=$DM32),1,0)*'4. Formulations'!$K31</f>
        <v>0</v>
      </c>
      <c r="FV32" s="45">
        <f>IF(AND(OR(ISBLANK(FF$9),FF$9=0)=FALSE,FV$9=$DM32),1,0)*'4. Formulations'!$K31</f>
        <v>0</v>
      </c>
      <c r="FW32" s="45">
        <f>IF(AND(OR(ISBLANK(FG$9),FG$9=0)=FALSE,FW$9=$DM32),1,0)*'4. Formulations'!$K31</f>
        <v>0</v>
      </c>
      <c r="FX32" s="45">
        <f>IF(AND(OR(ISBLANK(FH$9),FH$9=0)=FALSE,FX$9=$DM32),1,0)*'4. Formulations'!$K31</f>
        <v>0</v>
      </c>
      <c r="FY32" s="45">
        <f>IF(AND(OR(ISBLANK(FI$9),FI$9=0)=FALSE,FY$9=$DM32),1,0)*'4. Formulations'!$K31</f>
        <v>0</v>
      </c>
      <c r="GA32" s="45">
        <f>IF(AND(OR(ISBLANK(GA$9),GA$9=0)=FALSE,OR(GA$9='2. Protocols'!$C31,GA$9='2. Protocols'!$E31,GA$9='2. Protocols'!$G31)),1,0)*'4. Formulations'!$L31</f>
        <v>0</v>
      </c>
      <c r="GB32" s="45">
        <f>IF(AND(OR(ISBLANK(GB$9),GB$9=0)=FALSE,OR(GB$9='2. Protocols'!$C31,GB$9='2. Protocols'!$E31,GB$9='2. Protocols'!$G31)),1,0)*'4. Formulations'!$L31</f>
        <v>0</v>
      </c>
      <c r="GC32" s="45">
        <f>IF(AND(OR(ISBLANK(GC$9),GC$9=0)=FALSE,OR(GC$9='2. Protocols'!$C31,GC$9='2. Protocols'!$E31,GC$9='2. Protocols'!$G31)),1,0)*'4. Formulations'!$L31</f>
        <v>0</v>
      </c>
      <c r="GD32" s="45">
        <f>IF(AND(OR(ISBLANK(GD$9),GD$9=0)=FALSE,OR(GD$9='2. Protocols'!$C31,GD$9='2. Protocols'!$E31,GD$9='2. Protocols'!$G31)),1,0)*'4. Formulations'!$L31</f>
        <v>0</v>
      </c>
      <c r="GE32" s="45">
        <f>IF(AND(OR(ISBLANK(GE$9),GE$9=0)=FALSE,OR(GE$9='2. Protocols'!$C31,GE$9='2. Protocols'!$E31,GE$9='2. Protocols'!$G31)),1,0)*'4. Formulations'!$L31</f>
        <v>0</v>
      </c>
      <c r="GF32" s="45">
        <f>IF(AND(OR(ISBLANK(GF$9),GF$9=0)=FALSE,OR(GF$9='2. Protocols'!$C31,GF$9='2. Protocols'!$E31,GF$9='2. Protocols'!$G31)),1,0)*'4. Formulations'!$L31</f>
        <v>0</v>
      </c>
      <c r="GG32" s="45">
        <f>IF(AND(OR(ISBLANK(GG$9),GG$9=0)=FALSE,OR(GG$9='2. Protocols'!$C31,GG$9='2. Protocols'!$E31,GG$9='2. Protocols'!$G31)),1,0)*'4. Formulations'!$L31</f>
        <v>0</v>
      </c>
      <c r="GH32" s="45">
        <f>IF(AND(OR(ISBLANK(GH$9),GH$9=0)=FALSE,OR(GH$9='2. Protocols'!$C31,GH$9='2. Protocols'!$E31,GH$9='2. Protocols'!$G31)),1,0)*'4. Formulations'!$L31</f>
        <v>0</v>
      </c>
      <c r="GI32" s="45">
        <f>IF(AND(OR(ISBLANK(GI$9),GI$9=0)=FALSE,OR(GI$9='2. Protocols'!$C31,GI$9='2. Protocols'!$E31,GI$9='2. Protocols'!$G31)),1,0)*'4. Formulations'!$L31</f>
        <v>0</v>
      </c>
      <c r="GJ32" s="45">
        <f>IF(AND(OR(ISBLANK(GJ$9),GJ$9=0)=FALSE,OR(GJ$9='2. Protocols'!$C31,GJ$9='2. Protocols'!$E31,GJ$9='2. Protocols'!$G31)),1,0)*'4. Formulations'!$L31</f>
        <v>0</v>
      </c>
      <c r="GK32" s="45">
        <f>IF(AND(OR(ISBLANK(GK$9),GK$9=0)=FALSE,OR(GK$9='2. Protocols'!$C31,GK$9='2. Protocols'!$E31,GK$9='2. Protocols'!$G31)),1,0)*'4. Formulations'!$L31</f>
        <v>0</v>
      </c>
      <c r="GL32" s="45">
        <f>IF(AND(OR(ISBLANK(GL$9),GL$9=0)=FALSE,OR(GL$9='2. Protocols'!$C31,GL$9='2. Protocols'!$E31,GL$9='2. Protocols'!$G31)),1,0)*'4. Formulations'!$L31</f>
        <v>0</v>
      </c>
      <c r="GM32" s="45">
        <f>IF(AND(OR(ISBLANK(GM$9),GM$9=0)=FALSE,OR(GM$9='2. Protocols'!$C31,GM$9='2. Protocols'!$E31,GM$9='2. Protocols'!$G31)),1,0)*'4. Formulations'!$L31</f>
        <v>0</v>
      </c>
      <c r="GN32" s="45">
        <f>IF(AND(OR(ISBLANK(GN$9),GN$9=0)=FALSE,OR(GN$9='2. Protocols'!$C31,GN$9='2. Protocols'!$E31,GN$9='2. Protocols'!$G31)),1,0)*'4. Formulations'!$L31</f>
        <v>0</v>
      </c>
      <c r="GO32" s="45">
        <f>IF(AND(OR(ISBLANK(GO$9),GO$9=0)=FALSE,OR(GO$9='2. Protocols'!$C31,GO$9='2. Protocols'!$E31,GO$9='2. Protocols'!$G31)),1,0)*'4. Formulations'!$L31</f>
        <v>0</v>
      </c>
      <c r="GQ32" s="45">
        <f>IF(AND(OR(ISBLANK(GQ$9),GQ$9=0)=FALSE,GQ$9=$DL32),1,0)*'4. Formulations'!$M31</f>
        <v>0</v>
      </c>
      <c r="GR32" s="45">
        <f>IF(AND(OR(ISBLANK(GR$9),GR$9=0)=FALSE,GR$9=$DL32),1,0)*'4. Formulations'!$M31</f>
        <v>0</v>
      </c>
      <c r="GS32" s="45">
        <f>IF(AND(OR(ISBLANK(GS$9),GS$9=0)=FALSE,GS$9=$DL32),1,0)*'4. Formulations'!$M31</f>
        <v>0</v>
      </c>
      <c r="GT32" s="45">
        <f>IF(AND(OR(ISBLANK(GT$9),GT$9=0)=FALSE,GT$9=$DL32),1,0)*'4. Formulations'!$M31</f>
        <v>0</v>
      </c>
      <c r="GU32" s="45">
        <f>IF(AND(OR(ISBLANK(GU$9),GU$9=0)=FALSE,GU$9=$DL32),1,0)*'4. Formulations'!$M31</f>
        <v>0</v>
      </c>
      <c r="GV32" s="45">
        <f>IF(AND(OR(ISBLANK(GV$9),GV$9=0)=FALSE,GV$9=$DL32),1,0)*'4. Formulations'!$M31</f>
        <v>0</v>
      </c>
      <c r="GW32" s="45">
        <f>IF(AND(OR(ISBLANK(GW$9),GW$9=0)=FALSE,GW$9=$DL32),1,0)*'4. Formulations'!$M31</f>
        <v>0</v>
      </c>
      <c r="GX32" s="45">
        <f>IF(AND(OR(ISBLANK(GX$9),GX$9=0)=FALSE,GX$9=$DL32),1,0)*'4. Formulations'!$M31</f>
        <v>0</v>
      </c>
      <c r="GY32" s="45">
        <f>IF(AND(OR(ISBLANK(GY$9),GY$9=0)=FALSE,GY$9=$DL32),1,0)*'4. Formulations'!$M31</f>
        <v>0</v>
      </c>
      <c r="GZ32" s="45">
        <f>IF(AND(OR(ISBLANK(GZ$9),GZ$9=0)=FALSE,GZ$9=$DL32),1,0)*'4. Formulations'!$M31</f>
        <v>0</v>
      </c>
      <c r="HA32" s="45">
        <f>IF(AND(OR(ISBLANK(HA$9),HA$9=0)=FALSE,HA$9=$DL32),1,0)*'4. Formulations'!$M31</f>
        <v>0</v>
      </c>
      <c r="HB32" s="45">
        <f>IF(AND(OR(ISBLANK(HB$9),HB$9=0)=FALSE,HB$9=$DL32),1,0)*'4. Formulations'!$M31</f>
        <v>0</v>
      </c>
      <c r="HC32" s="45">
        <f>IF(AND(OR(ISBLANK(HC$9),HC$9=0)=FALSE,HC$9=$DL32),1,0)*'4. Formulations'!$M31</f>
        <v>0</v>
      </c>
      <c r="HD32" s="45">
        <f>IF(AND(OR(ISBLANK(HD$9),HD$9=0)=FALSE,HD$9=$DL32),1,0)*'4. Formulations'!$M31</f>
        <v>0</v>
      </c>
      <c r="HE32" s="45">
        <f>IF(AND(OR(ISBLANK(HE$9),HE$9=0)=FALSE,HE$9=$DL32),1,0)*'4. Formulations'!$M31</f>
        <v>0</v>
      </c>
      <c r="HG32" s="45">
        <f>IF(AND(OR(ISBLANK(HG$9),HG$9=0)=FALSE,SUM($GQ32:$HE32)&gt;0,HG$9='2. Protocols'!$G31),1,0)*'4. Formulations'!$M31</f>
        <v>0</v>
      </c>
      <c r="HH32" s="45">
        <f>IF(AND(OR(ISBLANK(HH$9),HH$9=0)=FALSE,SUM($GQ32:$HE32)&gt;0,HH$9='2. Protocols'!$G31),1,0)*'4. Formulations'!$M31</f>
        <v>0</v>
      </c>
      <c r="HI32" s="45">
        <f>IF(AND(OR(ISBLANK(HI$9),HI$9=0)=FALSE,SUM($GQ32:$HE32)&gt;0,HI$9='2. Protocols'!$G31),1,0)*'4. Formulations'!$M31</f>
        <v>0</v>
      </c>
      <c r="HJ32" s="45">
        <f>IF(AND(OR(ISBLANK(HJ$9),HJ$9=0)=FALSE,SUM($GQ32:$HE32)&gt;0,HJ$9='2. Protocols'!$G31),1,0)*'4. Formulations'!$M31</f>
        <v>0</v>
      </c>
      <c r="HK32" s="45">
        <f>IF(AND(OR(ISBLANK(HK$9),HK$9=0)=FALSE,SUM($GQ32:$HE32)&gt;0,HK$9='2. Protocols'!$G31),1,0)*'4. Formulations'!$M31</f>
        <v>0</v>
      </c>
      <c r="HL32" s="45">
        <f>IF(AND(OR(ISBLANK(HL$9),HL$9=0)=FALSE,SUM($GQ32:$HE32)&gt;0,HL$9='2. Protocols'!$G31),1,0)*'4. Formulations'!$M31</f>
        <v>0</v>
      </c>
      <c r="HM32" s="45">
        <f>IF(AND(OR(ISBLANK(HM$9),HM$9=0)=FALSE,SUM($GQ32:$HE32)&gt;0,HM$9='2. Protocols'!$G31),1,0)*'4. Formulations'!$M31</f>
        <v>0</v>
      </c>
      <c r="HN32" s="45">
        <f>IF(AND(OR(ISBLANK(HN$9),HN$9=0)=FALSE,SUM($GQ32:$HE32)&gt;0,HN$9='2. Protocols'!$G31),1,0)*'4. Formulations'!$M31</f>
        <v>0</v>
      </c>
      <c r="HO32" s="45">
        <f>IF(AND(OR(ISBLANK(HO$9),HO$9=0)=FALSE,SUM($GQ32:$HE32)&gt;0,HO$9='2. Protocols'!$G31),1,0)*'4. Formulations'!$M31</f>
        <v>0</v>
      </c>
      <c r="HP32" s="45">
        <f>IF(AND(OR(ISBLANK(HP$9),HP$9=0)=FALSE,SUM($GQ32:$HE32)&gt;0,HP$9='2. Protocols'!$G31),1,0)*'4. Formulations'!$M31</f>
        <v>0</v>
      </c>
      <c r="HQ32" s="45">
        <f>IF(AND(OR(ISBLANK(HQ$9),HQ$9=0)=FALSE,SUM($GQ32:$HE32)&gt;0,HQ$9='2. Protocols'!$G31),1,0)*'4. Formulations'!$M31</f>
        <v>0</v>
      </c>
      <c r="HR32" s="45">
        <f>IF(AND(OR(ISBLANK(HR$9),HR$9=0)=FALSE,SUM($GQ32:$HE32)&gt;0,HR$9='2. Protocols'!$G31),1,0)*'4. Formulations'!$M31</f>
        <v>0</v>
      </c>
      <c r="HS32" s="45">
        <f>IF(AND(OR(ISBLANK(HS$9),HS$9=0)=FALSE,SUM($GQ32:$HE32)&gt;0,HS$9='2. Protocols'!$G31),1,0)*'4. Formulations'!$M31</f>
        <v>0</v>
      </c>
      <c r="HT32" s="45">
        <f>IF(AND(OR(ISBLANK(HT$9),HT$9=0)=FALSE,SUM($GQ32:$HE32)&gt;0,HT$9='2. Protocols'!$G31),1,0)*'4. Formulations'!$M31</f>
        <v>0</v>
      </c>
      <c r="HU32" s="45">
        <f>IF(AND(OR(ISBLANK(HU$9),HU$9=0)=FALSE,SUM($GQ32:$HE32)&gt;0,HU$9='2. Protocols'!$G31),1,0)*'4. Formulations'!$M31</f>
        <v>0</v>
      </c>
      <c r="HW32" s="45">
        <f>IF(AND(OR(ISBLANK(HW$9),HW$9=0)=FALSE,HW$9=$DM32),1,0)*'4. Formulations'!$N31</f>
        <v>0</v>
      </c>
      <c r="HX32" s="45">
        <f>IF(AND(OR(ISBLANK(HX$9),HX$9=0)=FALSE,HX$9=$DM32),1,0)*'4. Formulations'!$N31</f>
        <v>0</v>
      </c>
      <c r="HY32" s="45">
        <f>IF(AND(OR(ISBLANK(HY$9),HY$9=0)=FALSE,HY$9=$DM32),1,0)*'4. Formulations'!$N31</f>
        <v>0</v>
      </c>
      <c r="HZ32" s="45">
        <f>IF(AND(OR(ISBLANK(HZ$9),HZ$9=0)=FALSE,HZ$9=$DM32),1,0)*'4. Formulations'!$N31</f>
        <v>0</v>
      </c>
      <c r="IA32" s="45">
        <f>IF(AND(OR(ISBLANK(IA$9),IA$9=0)=FALSE,IA$9=$DM32),1,0)*'4. Formulations'!$N31</f>
        <v>0</v>
      </c>
      <c r="IB32" s="45">
        <f>IF(AND(OR(ISBLANK(IB$9),IB$9=0)=FALSE,IB$9=$DM32),1,0)*'4. Formulations'!$N31</f>
        <v>0</v>
      </c>
      <c r="IC32" s="45">
        <f>IF(AND(OR(ISBLANK(IC$9),IC$9=0)=FALSE,IC$9=$DM32),1,0)*'4. Formulations'!$N31</f>
        <v>0</v>
      </c>
      <c r="ID32" s="45">
        <f>IF(AND(OR(ISBLANK(ID$9),ID$9=0)=FALSE,ID$9=$DM32),1,0)*'4. Formulations'!$N31</f>
        <v>0</v>
      </c>
      <c r="IE32" s="45">
        <f>IF(AND(OR(ISBLANK(IE$9),IE$9=0)=FALSE,IE$9=$DM32),1,0)*'4. Formulations'!$N31</f>
        <v>0</v>
      </c>
      <c r="IF32" s="45">
        <f>IF(AND(OR(ISBLANK(IF$9),IF$9=0)=FALSE,IF$9=$DM32),1,0)*'4. Formulations'!$N31</f>
        <v>0</v>
      </c>
      <c r="IG32" s="45">
        <f>IF(AND(OR(ISBLANK(IG$9),IG$9=0)=FALSE,IG$9=$DM32),1,0)*'4. Formulations'!$N31</f>
        <v>0</v>
      </c>
      <c r="IH32" s="45">
        <f>IF(AND(OR(ISBLANK(IH$9),IH$9=0)=FALSE,IH$9=$DM32),1,0)*'4. Formulations'!$N31</f>
        <v>0</v>
      </c>
      <c r="II32" s="45">
        <f>IF(AND(OR(ISBLANK(II$9),II$9=0)=FALSE,II$9=$DM32),1,0)*'4. Formulations'!$N31</f>
        <v>0</v>
      </c>
      <c r="IJ32" s="45">
        <f>IF(AND(OR(ISBLANK(IJ$9),IJ$9=0)=FALSE,IJ$9=$DM32),1,0)*'4. Formulations'!$N31</f>
        <v>0</v>
      </c>
      <c r="IK32" s="45">
        <f>IF(AND(OR(ISBLANK(IK$9),IK$9=0)=FALSE,IK$9=$DM32),1,0)*'4. Formulations'!$N31</f>
        <v>0</v>
      </c>
      <c r="IM32" s="45">
        <f>IF(AND(OR(ISBLANK(IM$9),IM$9=0)=FALSE,OR(IM$9='2. Protocols'!$C31,IM$9='2. Protocols'!$E31,IM$9='2. Protocols'!$G31)),1,0)*'4. Formulations'!$O31</f>
        <v>0</v>
      </c>
      <c r="IN32" s="45">
        <f>IF(AND(OR(ISBLANK(IN$9),IN$9=0)=FALSE,OR(IN$9='2. Protocols'!$C31,IN$9='2. Protocols'!$E31,IN$9='2. Protocols'!$G31)),1,0)*'4. Formulations'!$O31</f>
        <v>0</v>
      </c>
      <c r="IO32" s="45">
        <f>IF(AND(OR(ISBLANK(IO$9),IO$9=0)=FALSE,OR(IO$9='2. Protocols'!$C31,IO$9='2. Protocols'!$E31,IO$9='2. Protocols'!$G31)),1,0)*'4. Formulations'!$O31</f>
        <v>0</v>
      </c>
      <c r="IP32" s="45">
        <f>IF(AND(OR(ISBLANK(IP$9),IP$9=0)=FALSE,OR(IP$9='2. Protocols'!$C31,IP$9='2. Protocols'!$E31,IP$9='2. Protocols'!$G31)),1,0)*'4. Formulations'!$O31</f>
        <v>0</v>
      </c>
      <c r="IQ32" s="45">
        <f>IF(AND(OR(ISBLANK(IQ$9),IQ$9=0)=FALSE,OR(IQ$9='2. Protocols'!$C31,IQ$9='2. Protocols'!$E31,IQ$9='2. Protocols'!$G31)),1,0)*'4. Formulations'!$O31</f>
        <v>0</v>
      </c>
      <c r="IR32" s="45">
        <f>IF(AND(OR(ISBLANK(IR$9),IR$9=0)=FALSE,OR(IR$9='2. Protocols'!$C31,IR$9='2. Protocols'!$E31,IR$9='2. Protocols'!$G31)),1,0)*'4. Formulations'!$O31</f>
        <v>0</v>
      </c>
      <c r="IS32" s="45">
        <f>IF(AND(OR(ISBLANK(IS$9),IS$9=0)=FALSE,OR(IS$9='2. Protocols'!$C31,IS$9='2. Protocols'!$E31,IS$9='2. Protocols'!$G31)),1,0)*'4. Formulations'!$O31</f>
        <v>0</v>
      </c>
      <c r="IT32" s="45">
        <f>IF(AND(OR(ISBLANK(IT$9),IT$9=0)=FALSE,OR(IT$9='2. Protocols'!$C31,IT$9='2. Protocols'!$E31,IT$9='2. Protocols'!$G31)),1,0)*'4. Formulations'!$O31</f>
        <v>0</v>
      </c>
      <c r="IU32" s="45">
        <f>IF(AND(OR(ISBLANK(IU$9),IU$9=0)=FALSE,OR(IU$9='2. Protocols'!$C31,IU$9='2. Protocols'!$E31,IU$9='2. Protocols'!$G31)),1,0)*'4. Formulations'!$O31</f>
        <v>0</v>
      </c>
      <c r="IV32" s="45">
        <f>IF(AND(OR(ISBLANK(IV$9),IV$9=0)=FALSE,OR(IV$9='2. Protocols'!$C31,IV$9='2. Protocols'!$E31,IV$9='2. Protocols'!$G31)),1,0)*'4. Formulations'!$O31</f>
        <v>0</v>
      </c>
      <c r="IW32" s="45">
        <f>IF(AND(OR(ISBLANK(IW$9),IW$9=0)=FALSE,OR(IW$9='2. Protocols'!$C31,IW$9='2. Protocols'!$E31,IW$9='2. Protocols'!$G31)),1,0)*'4. Formulations'!$O31</f>
        <v>0</v>
      </c>
      <c r="IX32" s="45">
        <f>IF(AND(OR(ISBLANK(IX$9),IX$9=0)=FALSE,OR(IX$9='2. Protocols'!$C31,IX$9='2. Protocols'!$E31,IX$9='2. Protocols'!$G31)),1,0)*'4. Formulations'!$O31</f>
        <v>0</v>
      </c>
      <c r="IY32" s="45">
        <f>IF(AND(OR(ISBLANK(IY$9),IY$9=0)=FALSE,OR(IY$9='2. Protocols'!$C31,IY$9='2. Protocols'!$E31,IY$9='2. Protocols'!$G31)),1,0)*'4. Formulations'!$O31</f>
        <v>0</v>
      </c>
      <c r="IZ32" s="45">
        <f>IF(AND(OR(ISBLANK(IZ$9),IZ$9=0)=FALSE,OR(IZ$9='2. Protocols'!$C31,IZ$9='2. Protocols'!$E31,IZ$9='2. Protocols'!$G31)),1,0)*'4. Formulations'!$O31</f>
        <v>0</v>
      </c>
      <c r="JA32" s="45">
        <f>IF(AND(OR(ISBLANK(JA$9),JA$9=0)=FALSE,OR(JA$9='2. Protocols'!$C31,JA$9='2. Protocols'!$E31,JA$9='2. Protocols'!$G31)),1,0)*'4. Formulations'!$O31</f>
        <v>0</v>
      </c>
      <c r="JC32" s="45">
        <f>IF(AND(OR(ISBLANK(JC$9),JC$9=0)=FALSE,JC$9=$DL32),1,0)*'4. Formulations'!$P31</f>
        <v>0</v>
      </c>
      <c r="JD32" s="45">
        <f>IF(AND(OR(ISBLANK(JD$9),JD$9=0)=FALSE,JD$9=$DL32),1,0)*'4. Formulations'!$P31</f>
        <v>0</v>
      </c>
      <c r="JE32" s="45">
        <f>IF(AND(OR(ISBLANK(JE$9),JE$9=0)=FALSE,JE$9=$DL32),1,0)*'4. Formulations'!$P31</f>
        <v>0</v>
      </c>
      <c r="JF32" s="45">
        <f>IF(AND(OR(ISBLANK(JF$9),JF$9=0)=FALSE,JF$9=$DL32),1,0)*'4. Formulations'!$P31</f>
        <v>0</v>
      </c>
      <c r="JG32" s="45">
        <f>IF(AND(OR(ISBLANK(JG$9),JG$9=0)=FALSE,JG$9=$DL32),1,0)*'4. Formulations'!$P31</f>
        <v>0</v>
      </c>
      <c r="JH32" s="45">
        <f>IF(AND(OR(ISBLANK(JH$9),JH$9=0)=FALSE,JH$9=$DL32),1,0)*'4. Formulations'!$P31</f>
        <v>0</v>
      </c>
      <c r="JI32" s="45">
        <f>IF(AND(OR(ISBLANK(JI$9),JI$9=0)=FALSE,JI$9=$DL32),1,0)*'4. Formulations'!$P31</f>
        <v>0</v>
      </c>
      <c r="JJ32" s="45">
        <f>IF(AND(OR(ISBLANK(JJ$9),JJ$9=0)=FALSE,JJ$9=$DL32),1,0)*'4. Formulations'!$P31</f>
        <v>0</v>
      </c>
      <c r="JK32" s="45">
        <f>IF(AND(OR(ISBLANK(JK$9),JK$9=0)=FALSE,JK$9=$DL32),1,0)*'4. Formulations'!$P31</f>
        <v>0</v>
      </c>
      <c r="JL32" s="45">
        <f>IF(AND(OR(ISBLANK(JL$9),JL$9=0)=FALSE,JL$9=$DL32),1,0)*'4. Formulations'!$P31</f>
        <v>0</v>
      </c>
      <c r="JM32" s="45">
        <f>IF(AND(OR(ISBLANK(JM$9),JM$9=0)=FALSE,JM$9=$DL32),1,0)*'4. Formulations'!$P31</f>
        <v>0</v>
      </c>
      <c r="JN32" s="45">
        <f>IF(AND(OR(ISBLANK(JN$9),JN$9=0)=FALSE,JN$9=$DL32),1,0)*'4. Formulations'!$P31</f>
        <v>0</v>
      </c>
      <c r="JO32" s="45">
        <f>IF(AND(OR(ISBLANK(JO$9),JO$9=0)=FALSE,JO$9=$DL32),1,0)*'4. Formulations'!$P31</f>
        <v>0</v>
      </c>
      <c r="JP32" s="45">
        <f>IF(AND(OR(ISBLANK(JP$9),JP$9=0)=FALSE,JP$9=$DL32),1,0)*'4. Formulations'!$P31</f>
        <v>0</v>
      </c>
      <c r="JQ32" s="45">
        <f>IF(AND(OR(ISBLANK(JQ$9),JQ$9=0)=FALSE,JQ$9=$DL32),1,0)*'4. Formulations'!$P31</f>
        <v>0</v>
      </c>
      <c r="JS32" s="45">
        <f>IF(AND(OR(ISBLANK(JS$9),JS$9=0)=FALSE,SUM($JC32:$JQ32)&gt;0,JS$9='2. Protocols'!$G31),1,0)*'4. Formulations'!$P31</f>
        <v>0</v>
      </c>
      <c r="JT32" s="45">
        <f>IF(AND(OR(ISBLANK(JT$9),JT$9=0)=FALSE,SUM($JC32:$JQ32)&gt;0,JT$9='2. Protocols'!$G31),1,0)*'4. Formulations'!$P31</f>
        <v>0</v>
      </c>
      <c r="JU32" s="45">
        <f>IF(AND(OR(ISBLANK(JU$9),JU$9=0)=FALSE,SUM($JC32:$JQ32)&gt;0,JU$9='2. Protocols'!$G31),1,0)*'4. Formulations'!$P31</f>
        <v>0</v>
      </c>
      <c r="JV32" s="45">
        <f>IF(AND(OR(ISBLANK(JV$9),JV$9=0)=FALSE,SUM($JC32:$JQ32)&gt;0,JV$9='2. Protocols'!$G31),1,0)*'4. Formulations'!$P31</f>
        <v>0</v>
      </c>
      <c r="JW32" s="45">
        <f>IF(AND(OR(ISBLANK(JW$9),JW$9=0)=FALSE,SUM($JC32:$JQ32)&gt;0,JW$9='2. Protocols'!$G31),1,0)*'4. Formulations'!$P31</f>
        <v>0</v>
      </c>
      <c r="JX32" s="45">
        <f>IF(AND(OR(ISBLANK(JX$9),JX$9=0)=FALSE,SUM($JC32:$JQ32)&gt;0,JX$9='2. Protocols'!$G31),1,0)*'4. Formulations'!$P31</f>
        <v>0</v>
      </c>
      <c r="JY32" s="45">
        <f>IF(AND(OR(ISBLANK(JY$9),JY$9=0)=FALSE,SUM($JC32:$JQ32)&gt;0,JY$9='2. Protocols'!$G31),1,0)*'4. Formulations'!$P31</f>
        <v>0</v>
      </c>
      <c r="JZ32" s="45">
        <f>IF(AND(OR(ISBLANK(JZ$9),JZ$9=0)=FALSE,SUM($JC32:$JQ32)&gt;0,JZ$9='2. Protocols'!$G31),1,0)*'4. Formulations'!$P31</f>
        <v>0</v>
      </c>
      <c r="KA32" s="45">
        <f>IF(AND(OR(ISBLANK(KA$9),KA$9=0)=FALSE,SUM($JC32:$JQ32)&gt;0,KA$9='2. Protocols'!$G31),1,0)*'4. Formulations'!$P31</f>
        <v>0</v>
      </c>
      <c r="KB32" s="45">
        <f>IF(AND(OR(ISBLANK(KB$9),KB$9=0)=FALSE,SUM($JC32:$JQ32)&gt;0,KB$9='2. Protocols'!$G31),1,0)*'4. Formulations'!$P31</f>
        <v>0</v>
      </c>
      <c r="KC32" s="45">
        <f>IF(AND(OR(ISBLANK(KC$9),KC$9=0)=FALSE,SUM($JC32:$JQ32)&gt;0,KC$9='2. Protocols'!$G31),1,0)*'4. Formulations'!$P31</f>
        <v>0</v>
      </c>
      <c r="KD32" s="45">
        <f>IF(AND(OR(ISBLANK(KD$9),KD$9=0)=FALSE,SUM($JC32:$JQ32)&gt;0,KD$9='2. Protocols'!$G31),1,0)*'4. Formulations'!$P31</f>
        <v>0</v>
      </c>
      <c r="KE32" s="45">
        <f>IF(AND(OR(ISBLANK(KE$9),KE$9=0)=FALSE,SUM($JC32:$JQ32)&gt;0,KE$9='2. Protocols'!$G31),1,0)*'4. Formulations'!$P31</f>
        <v>0</v>
      </c>
      <c r="KF32" s="45">
        <f>IF(AND(OR(ISBLANK(KF$9),KF$9=0)=FALSE,SUM($JC32:$JQ32)&gt;0,KF$9='2. Protocols'!$G31),1,0)*'4. Formulations'!$P31</f>
        <v>0</v>
      </c>
      <c r="KG32" s="45">
        <f>IF(AND(OR(ISBLANK(KG$9),KG$9=0)=FALSE,SUM($JC32:$JQ32)&gt;0,KG$9='2. Protocols'!$G31),1,0)*'4. Formulations'!$P31</f>
        <v>0</v>
      </c>
      <c r="KI32" s="45">
        <f>IF(AND(OR(ISBLANK(KI$9),KI$9=0)=FALSE,KI$9=$DM32),1,0)*'4. Formulations'!$Q31</f>
        <v>0</v>
      </c>
      <c r="KJ32" s="45">
        <f>IF(AND(OR(ISBLANK(KJ$9),KJ$9=0)=FALSE,KJ$9=$DM32),1,0)*'4. Formulations'!$Q31</f>
        <v>0</v>
      </c>
      <c r="KK32" s="45">
        <f>IF(AND(OR(ISBLANK(KK$9),KK$9=0)=FALSE,KK$9=$DM32),1,0)*'4. Formulations'!$Q31</f>
        <v>0</v>
      </c>
      <c r="KL32" s="45">
        <f>IF(AND(OR(ISBLANK(KL$9),KL$9=0)=FALSE,KL$9=$DM32),1,0)*'4. Formulations'!$Q31</f>
        <v>0</v>
      </c>
      <c r="KM32" s="45">
        <f>IF(AND(OR(ISBLANK(KM$9),KM$9=0)=FALSE,KM$9=$DM32),1,0)*'4. Formulations'!$Q31</f>
        <v>0</v>
      </c>
      <c r="KN32" s="45">
        <f>IF(AND(OR(ISBLANK(KN$9),KN$9=0)=FALSE,KN$9=$DM32),1,0)*'4. Formulations'!$Q31</f>
        <v>0</v>
      </c>
      <c r="KO32" s="45">
        <f>IF(AND(OR(ISBLANK(KO$9),KO$9=0)=FALSE,KO$9=$DM32),1,0)*'4. Formulations'!$Q31</f>
        <v>0</v>
      </c>
      <c r="KP32" s="45">
        <f>IF(AND(OR(ISBLANK(KP$9),KP$9=0)=FALSE,KP$9=$DM32),1,0)*'4. Formulations'!$Q31</f>
        <v>0</v>
      </c>
      <c r="KQ32" s="45">
        <f>IF(AND(OR(ISBLANK(KQ$9),KQ$9=0)=FALSE,KQ$9=$DM32),1,0)*'4. Formulations'!$Q31</f>
        <v>0</v>
      </c>
      <c r="KR32" s="45">
        <f>IF(AND(OR(ISBLANK(KR$9),KR$9=0)=FALSE,KR$9=$DM32),1,0)*'4. Formulations'!$Q31</f>
        <v>0</v>
      </c>
      <c r="KS32" s="45">
        <f>IF(AND(OR(ISBLANK(KS$9),KS$9=0)=FALSE,KS$9=$DM32),1,0)*'4. Formulations'!$Q31</f>
        <v>0</v>
      </c>
      <c r="KT32" s="45">
        <f>IF(AND(OR(ISBLANK(KT$9),KT$9=0)=FALSE,KT$9=$DM32),1,0)*'4. Formulations'!$Q31</f>
        <v>0</v>
      </c>
      <c r="KU32" s="45">
        <f>IF(AND(OR(ISBLANK(KU$9),KU$9=0)=FALSE,KU$9=$DM32),1,0)*'4. Formulations'!$Q31</f>
        <v>0</v>
      </c>
      <c r="KV32" s="45">
        <f>IF(AND(OR(ISBLANK(KV$9),KV$9=0)=FALSE,KV$9=$DM32),1,0)*'4. Formulations'!$Q31</f>
        <v>0</v>
      </c>
      <c r="KW32" s="45">
        <f>IF(AND(OR(ISBLANK(KW$9),KW$9=0)=FALSE,KW$9=$DM32),1,0)*'4. Formulations'!$Q31</f>
        <v>0</v>
      </c>
    </row>
    <row r="33" spans="2:309" ht="15" hidden="1" outlineLevel="1" x14ac:dyDescent="0.25">
      <c r="B33" s="2"/>
      <c r="C33" s="155" t="str">
        <f>IF('2. Protocols'!C32&amp;"+"&amp;'2. Protocols'!E32&amp;"+"&amp;'2. Protocols'!G32="++","",'2. Protocols'!C32&amp;"+"&amp;'2. Protocols'!E32&amp;"+"&amp;'2. Protocols'!G32)</f>
        <v/>
      </c>
      <c r="D33" s="22"/>
      <c r="E33" s="23"/>
      <c r="G33" s="135" t="e">
        <f>'2. Protocols'!J32*'1. General Inputs'!$J$13</f>
        <v>#VALUE!</v>
      </c>
      <c r="H33" s="135" t="e">
        <f>MAX(G33*(1+'1. General Inputs'!$AW$23+HLOOKUP(H$7,'1. General Inputs'!$AW$17:$AY$19,ROWS('1. General Inputs'!$AU$17:$AU$19),0))+(CHOOSE(H$7,'1. General Inputs'!$J$15,'1. General Inputs'!$L$15,'1. General Inputs'!$N$15)/12)*CHOOSE(H$7,'2. Protocols'!$K32,'2. Protocols'!$L32,'2. Protocols'!$M32)+'3. ARV Substitutions'!L58,0)</f>
        <v>#VALUE!</v>
      </c>
      <c r="I33" s="135" t="e">
        <f>MAX(H33*(1+'1. General Inputs'!$AW$23+HLOOKUP(I$7,'1. General Inputs'!$AW$17:$AY$19,ROWS('1. General Inputs'!$AU$17:$AU$19),0))+(CHOOSE(I$7,'1. General Inputs'!$J$15,'1. General Inputs'!$L$15,'1. General Inputs'!$N$15)/12)*CHOOSE(I$7,'2. Protocols'!$K32,'2. Protocols'!$L32,'2. Protocols'!$M32)+'3. ARV Substitutions'!M58,0)</f>
        <v>#VALUE!</v>
      </c>
      <c r="J33" s="135" t="e">
        <f>MAX(I33*(1+'1. General Inputs'!$AW$23+HLOOKUP(J$7,'1. General Inputs'!$AW$17:$AY$19,ROWS('1. General Inputs'!$AU$17:$AU$19),0))+(CHOOSE(J$7,'1. General Inputs'!$J$15,'1. General Inputs'!$L$15,'1. General Inputs'!$N$15)/12)*CHOOSE(J$7,'2. Protocols'!$K32,'2. Protocols'!$L32,'2. Protocols'!$M32)+'3. ARV Substitutions'!N58,0)</f>
        <v>#VALUE!</v>
      </c>
      <c r="K33" s="135" t="e">
        <f>MAX(J33*(1+'1. General Inputs'!$AW$23+HLOOKUP(K$7,'1. General Inputs'!$AW$17:$AY$19,ROWS('1. General Inputs'!$AU$17:$AU$19),0))+(CHOOSE(K$7,'1. General Inputs'!$J$15,'1. General Inputs'!$L$15,'1. General Inputs'!$N$15)/12)*CHOOSE(K$7,'2. Protocols'!$K32,'2. Protocols'!$L32,'2. Protocols'!$M32)+'3. ARV Substitutions'!O58,0)</f>
        <v>#VALUE!</v>
      </c>
      <c r="L33" s="135" t="e">
        <f>MAX(K33*(1+'1. General Inputs'!$AW$23+HLOOKUP(L$7,'1. General Inputs'!$AW$17:$AY$19,ROWS('1. General Inputs'!$AU$17:$AU$19),0))+(CHOOSE(L$7,'1. General Inputs'!$J$15,'1. General Inputs'!$L$15,'1. General Inputs'!$N$15)/12)*CHOOSE(L$7,'2. Protocols'!$K32,'2. Protocols'!$L32,'2. Protocols'!$M32)+'3. ARV Substitutions'!P58,0)</f>
        <v>#VALUE!</v>
      </c>
      <c r="M33" s="135" t="e">
        <f>MAX(L33*(1+'1. General Inputs'!$AW$23+HLOOKUP(M$7,'1. General Inputs'!$AW$17:$AY$19,ROWS('1. General Inputs'!$AU$17:$AU$19),0))+(CHOOSE(M$7,'1. General Inputs'!$J$15,'1. General Inputs'!$L$15,'1. General Inputs'!$N$15)/12)*CHOOSE(M$7,'2. Protocols'!$K32,'2. Protocols'!$L32,'2. Protocols'!$M32)+'3. ARV Substitutions'!Q58,0)</f>
        <v>#VALUE!</v>
      </c>
      <c r="N33" s="135" t="e">
        <f>MAX(M33*(1+'1. General Inputs'!$AW$23+HLOOKUP(N$7,'1. General Inputs'!$AW$17:$AY$19,ROWS('1. General Inputs'!$AU$17:$AU$19),0))+(CHOOSE(N$7,'1. General Inputs'!$J$15,'1. General Inputs'!$L$15,'1. General Inputs'!$N$15)/12)*CHOOSE(N$7,'2. Protocols'!$K32,'2. Protocols'!$L32,'2. Protocols'!$M32)+'3. ARV Substitutions'!R58,0)</f>
        <v>#VALUE!</v>
      </c>
      <c r="O33" s="135" t="e">
        <f>MAX(N33*(1+'1. General Inputs'!$AW$23+HLOOKUP(O$7,'1. General Inputs'!$AW$17:$AY$19,ROWS('1. General Inputs'!$AU$17:$AU$19),0))+(CHOOSE(O$7,'1. General Inputs'!$J$15,'1. General Inputs'!$L$15,'1. General Inputs'!$N$15)/12)*CHOOSE(O$7,'2. Protocols'!$K32,'2. Protocols'!$L32,'2. Protocols'!$M32)+'3. ARV Substitutions'!S58,0)</f>
        <v>#VALUE!</v>
      </c>
      <c r="P33" s="135" t="e">
        <f>MAX(O33*(1+'1. General Inputs'!$AW$23+HLOOKUP(P$7,'1. General Inputs'!$AW$17:$AY$19,ROWS('1. General Inputs'!$AU$17:$AU$19),0))+(CHOOSE(P$7,'1. General Inputs'!$J$15,'1. General Inputs'!$L$15,'1. General Inputs'!$N$15)/12)*CHOOSE(P$7,'2. Protocols'!$K32,'2. Protocols'!$L32,'2. Protocols'!$M32)+'3. ARV Substitutions'!T58,0)</f>
        <v>#VALUE!</v>
      </c>
      <c r="Q33" s="135" t="e">
        <f>MAX(P33*(1+'1. General Inputs'!$AW$23+HLOOKUP(Q$7,'1. General Inputs'!$AW$17:$AY$19,ROWS('1. General Inputs'!$AU$17:$AU$19),0))+(CHOOSE(Q$7,'1. General Inputs'!$J$15,'1. General Inputs'!$L$15,'1. General Inputs'!$N$15)/12)*CHOOSE(Q$7,'2. Protocols'!$K32,'2. Protocols'!$L32,'2. Protocols'!$M32)+'3. ARV Substitutions'!U58,0)</f>
        <v>#VALUE!</v>
      </c>
      <c r="R33" s="135" t="e">
        <f>MAX(Q33*(1+'1. General Inputs'!$AW$23+HLOOKUP(R$7,'1. General Inputs'!$AW$17:$AY$19,ROWS('1. General Inputs'!$AU$17:$AU$19),0))+(CHOOSE(R$7,'1. General Inputs'!$J$15,'1. General Inputs'!$L$15,'1. General Inputs'!$N$15)/12)*CHOOSE(R$7,'2. Protocols'!$K32,'2. Protocols'!$L32,'2. Protocols'!$M32)+'3. ARV Substitutions'!V58,0)</f>
        <v>#VALUE!</v>
      </c>
      <c r="S33" s="135" t="e">
        <f>MAX(R33*(1+'1. General Inputs'!$AW$23+HLOOKUP(S$7,'1. General Inputs'!$AW$17:$AY$19,ROWS('1. General Inputs'!$AU$17:$AU$19),0))+(CHOOSE(S$7,'1. General Inputs'!$J$15,'1. General Inputs'!$L$15,'1. General Inputs'!$N$15)/12)*CHOOSE(S$7,'2. Protocols'!$K32,'2. Protocols'!$L32,'2. Protocols'!$M32)+'3. ARV Substitutions'!W58,0)</f>
        <v>#VALUE!</v>
      </c>
      <c r="T33" s="135" t="e">
        <f>MAX(S33*(1+'1. General Inputs'!$AW$23+HLOOKUP(T$7,'1. General Inputs'!$AW$17:$AY$19,ROWS('1. General Inputs'!$AU$17:$AU$19),0))+(CHOOSE(T$7,'1. General Inputs'!$J$15,'1. General Inputs'!$L$15,'1. General Inputs'!$N$15)/12)*CHOOSE(T$7,'2. Protocols'!$K32,'2. Protocols'!$L32,'2. Protocols'!$M32)+'3. ARV Substitutions'!X58,0)</f>
        <v>#VALUE!</v>
      </c>
      <c r="U33" s="135" t="e">
        <f>MAX(T33*(1+'1. General Inputs'!$AW$23+HLOOKUP(U$7,'1. General Inputs'!$AW$17:$AY$19,ROWS('1. General Inputs'!$AU$17:$AU$19),0))+(CHOOSE(U$7,'1. General Inputs'!$J$15,'1. General Inputs'!$L$15,'1. General Inputs'!$N$15)/12)*CHOOSE(U$7,'2. Protocols'!$K32,'2. Protocols'!$L32,'2. Protocols'!$M32)+'3. ARV Substitutions'!Y58,0)</f>
        <v>#VALUE!</v>
      </c>
      <c r="V33" s="135" t="e">
        <f>MAX(U33*(1+'1. General Inputs'!$AW$23+HLOOKUP(V$7,'1. General Inputs'!$AW$17:$AY$19,ROWS('1. General Inputs'!$AU$17:$AU$19),0))+(CHOOSE(V$7,'1. General Inputs'!$J$15,'1. General Inputs'!$L$15,'1. General Inputs'!$N$15)/12)*CHOOSE(V$7,'2. Protocols'!$K32,'2. Protocols'!$L32,'2. Protocols'!$M32)+'3. ARV Substitutions'!Z58,0)</f>
        <v>#VALUE!</v>
      </c>
      <c r="W33" s="135" t="e">
        <f>MAX(V33*(1+'1. General Inputs'!$AW$23+HLOOKUP(W$7,'1. General Inputs'!$AW$17:$AY$19,ROWS('1. General Inputs'!$AU$17:$AU$19),0))+(CHOOSE(W$7,'1. General Inputs'!$J$15,'1. General Inputs'!$L$15,'1. General Inputs'!$N$15)/12)*CHOOSE(W$7,'2. Protocols'!$K32,'2. Protocols'!$L32,'2. Protocols'!$M32)+'3. ARV Substitutions'!AA58,0)</f>
        <v>#VALUE!</v>
      </c>
      <c r="X33" s="135" t="e">
        <f>MAX(W33*(1+'1. General Inputs'!$AW$23+HLOOKUP(X$7,'1. General Inputs'!$AW$17:$AY$19,ROWS('1. General Inputs'!$AU$17:$AU$19),0))+(CHOOSE(X$7,'1. General Inputs'!$J$15,'1. General Inputs'!$L$15,'1. General Inputs'!$N$15)/12)*CHOOSE(X$7,'2. Protocols'!$K32,'2. Protocols'!$L32,'2. Protocols'!$M32)+'3. ARV Substitutions'!AB58,0)</f>
        <v>#VALUE!</v>
      </c>
      <c r="Y33" s="135" t="e">
        <f>MAX(X33*(1+'1. General Inputs'!$AW$23+HLOOKUP(Y$7,'1. General Inputs'!$AW$17:$AY$19,ROWS('1. General Inputs'!$AU$17:$AU$19),0))+(CHOOSE(Y$7,'1. General Inputs'!$J$15,'1. General Inputs'!$L$15,'1. General Inputs'!$N$15)/12)*CHOOSE(Y$7,'2. Protocols'!$K32,'2. Protocols'!$L32,'2. Protocols'!$M32)+'3. ARV Substitutions'!AC58,0)</f>
        <v>#VALUE!</v>
      </c>
      <c r="Z33" s="135" t="e">
        <f>MAX(Y33*(1+'1. General Inputs'!$AW$23+HLOOKUP(Z$7,'1. General Inputs'!$AW$17:$AY$19,ROWS('1. General Inputs'!$AU$17:$AU$19),0))+(CHOOSE(Z$7,'1. General Inputs'!$J$15,'1. General Inputs'!$L$15,'1. General Inputs'!$N$15)/12)*CHOOSE(Z$7,'2. Protocols'!$K32,'2. Protocols'!$L32,'2. Protocols'!$M32)+'3. ARV Substitutions'!AD58,0)</f>
        <v>#VALUE!</v>
      </c>
      <c r="AA33" s="135" t="e">
        <f>MAX(Z33*(1+'1. General Inputs'!$AW$23+HLOOKUP(AA$7,'1. General Inputs'!$AW$17:$AY$19,ROWS('1. General Inputs'!$AU$17:$AU$19),0))+(CHOOSE(AA$7,'1. General Inputs'!$J$15,'1. General Inputs'!$L$15,'1. General Inputs'!$N$15)/12)*CHOOSE(AA$7,'2. Protocols'!$K32,'2. Protocols'!$L32,'2. Protocols'!$M32)+'3. ARV Substitutions'!AE58,0)</f>
        <v>#VALUE!</v>
      </c>
      <c r="AB33" s="135" t="e">
        <f>MAX(AA33*(1+'1. General Inputs'!$AW$23+HLOOKUP(AB$7,'1. General Inputs'!$AW$17:$AY$19,ROWS('1. General Inputs'!$AU$17:$AU$19),0))+(CHOOSE(AB$7,'1. General Inputs'!$J$15,'1. General Inputs'!$L$15,'1. General Inputs'!$N$15)/12)*CHOOSE(AB$7,'2. Protocols'!$K32,'2. Protocols'!$L32,'2. Protocols'!$M32)+'3. ARV Substitutions'!AF58,0)</f>
        <v>#VALUE!</v>
      </c>
      <c r="AC33" s="135" t="e">
        <f>MAX(AB33*(1+'1. General Inputs'!$AW$23+HLOOKUP(AC$7,'1. General Inputs'!$AW$17:$AY$19,ROWS('1. General Inputs'!$AU$17:$AU$19),0))+(CHOOSE(AC$7,'1. General Inputs'!$J$15,'1. General Inputs'!$L$15,'1. General Inputs'!$N$15)/12)*CHOOSE(AC$7,'2. Protocols'!$K32,'2. Protocols'!$L32,'2. Protocols'!$M32)+'3. ARV Substitutions'!AG58,0)</f>
        <v>#VALUE!</v>
      </c>
      <c r="AD33" s="135" t="e">
        <f>MAX(AC33*(1+'1. General Inputs'!$AW$23+HLOOKUP(AD$7,'1. General Inputs'!$AW$17:$AY$19,ROWS('1. General Inputs'!$AU$17:$AU$19),0))+(CHOOSE(AD$7,'1. General Inputs'!$J$15,'1. General Inputs'!$L$15,'1. General Inputs'!$N$15)/12)*CHOOSE(AD$7,'2. Protocols'!$K32,'2. Protocols'!$L32,'2. Protocols'!$M32)+'3. ARV Substitutions'!AH58,0)</f>
        <v>#VALUE!</v>
      </c>
      <c r="AE33" s="135" t="e">
        <f>MAX(AD33*(1+'1. General Inputs'!$AW$23+HLOOKUP(AE$7,'1. General Inputs'!$AW$17:$AY$19,ROWS('1. General Inputs'!$AU$17:$AU$19),0))+(CHOOSE(AE$7,'1. General Inputs'!$J$15,'1. General Inputs'!$L$15,'1. General Inputs'!$N$15)/12)*CHOOSE(AE$7,'2. Protocols'!$K32,'2. Protocols'!$L32,'2. Protocols'!$M32)+'3. ARV Substitutions'!AI58,0)</f>
        <v>#VALUE!</v>
      </c>
      <c r="AF33" s="135" t="e">
        <f>MAX(AE33*(1+'1. General Inputs'!$AW$23+HLOOKUP(AF$7,'1. General Inputs'!$AW$17:$AY$19,ROWS('1. General Inputs'!$AU$17:$AU$19),0))+(CHOOSE(AF$7,'1. General Inputs'!$J$15,'1. General Inputs'!$L$15,'1. General Inputs'!$N$15)/12)*CHOOSE(AF$7,'2. Protocols'!$K32,'2. Protocols'!$L32,'2. Protocols'!$M32)+'3. ARV Substitutions'!AJ58,0)</f>
        <v>#VALUE!</v>
      </c>
      <c r="AG33" s="135" t="e">
        <f>MAX(AF33*(1+'1. General Inputs'!$AW$23+HLOOKUP(AG$7,'1. General Inputs'!$AW$17:$AY$19,ROWS('1. General Inputs'!$AU$17:$AU$19),0))+(CHOOSE(AG$7,'1. General Inputs'!$J$15,'1. General Inputs'!$L$15,'1. General Inputs'!$N$15)/12)*CHOOSE(AG$7,'2. Protocols'!$K32,'2. Protocols'!$L32,'2. Protocols'!$M32)+'3. ARV Substitutions'!AK58,0)</f>
        <v>#VALUE!</v>
      </c>
      <c r="AH33" s="135" t="e">
        <f>MAX(AG33*(1+'1. General Inputs'!$AW$23+HLOOKUP(AH$7,'1. General Inputs'!$AW$17:$AY$19,ROWS('1. General Inputs'!$AU$17:$AU$19),0))+(CHOOSE(AH$7,'1. General Inputs'!$J$15,'1. General Inputs'!$L$15,'1. General Inputs'!$N$15)/12)*CHOOSE(AH$7,'2. Protocols'!$K32,'2. Protocols'!$L32,'2. Protocols'!$M32)+'3. ARV Substitutions'!AL58,0)</f>
        <v>#VALUE!</v>
      </c>
      <c r="AI33" s="135" t="e">
        <f>MAX(AH33*(1+'1. General Inputs'!$AW$23+HLOOKUP(AI$7,'1. General Inputs'!$AW$17:$AY$19,ROWS('1. General Inputs'!$AU$17:$AU$19),0))+(CHOOSE(AI$7,'1. General Inputs'!$J$15,'1. General Inputs'!$L$15,'1. General Inputs'!$N$15)/12)*CHOOSE(AI$7,'2. Protocols'!$K32,'2. Protocols'!$L32,'2. Protocols'!$M32)+'3. ARV Substitutions'!AM58,0)</f>
        <v>#VALUE!</v>
      </c>
      <c r="AJ33" s="135" t="e">
        <f>MAX(AI33*(1+'1. General Inputs'!$AW$23+HLOOKUP(AJ$7,'1. General Inputs'!$AW$17:$AY$19,ROWS('1. General Inputs'!$AU$17:$AU$19),0))+(CHOOSE(AJ$7,'1. General Inputs'!$J$15,'1. General Inputs'!$L$15,'1. General Inputs'!$N$15)/12)*CHOOSE(AJ$7,'2. Protocols'!$K32,'2. Protocols'!$L32,'2. Protocols'!$M32)+'3. ARV Substitutions'!AN58,0)</f>
        <v>#VALUE!</v>
      </c>
      <c r="AK33" s="135" t="e">
        <f>MAX(AJ33*(1+'1. General Inputs'!$AW$23+HLOOKUP(AK$7,'1. General Inputs'!$AW$17:$AY$19,ROWS('1. General Inputs'!$AU$17:$AU$19),0))+(CHOOSE(AK$7,'1. General Inputs'!$J$15,'1. General Inputs'!$L$15,'1. General Inputs'!$N$15)/12)*CHOOSE(AK$7,'2. Protocols'!$K32,'2. Protocols'!$L32,'2. Protocols'!$M32)+'3. ARV Substitutions'!AO58,0)</f>
        <v>#VALUE!</v>
      </c>
      <c r="AL33" s="135" t="e">
        <f>MAX(AK33*(1+'1. General Inputs'!$AW$23+HLOOKUP(AL$7,'1. General Inputs'!$AW$17:$AY$19,ROWS('1. General Inputs'!$AU$17:$AU$19),0))+(CHOOSE(AL$7,'1. General Inputs'!$J$15,'1. General Inputs'!$L$15,'1. General Inputs'!$N$15)/12)*CHOOSE(AL$7,'2. Protocols'!$K32,'2. Protocols'!$L32,'2. Protocols'!$M32)+'3. ARV Substitutions'!AP58,0)</f>
        <v>#VALUE!</v>
      </c>
      <c r="AM33" s="135" t="e">
        <f>MAX(AL33*(1+'1. General Inputs'!$AW$23+HLOOKUP(AM$7,'1. General Inputs'!$AW$17:$AY$19,ROWS('1. General Inputs'!$AU$17:$AU$19),0))+(CHOOSE(AM$7,'1. General Inputs'!$J$15,'1. General Inputs'!$L$15,'1. General Inputs'!$N$15)/12)*CHOOSE(AM$7,'2. Protocols'!$K32,'2. Protocols'!$L32,'2. Protocols'!$M32)+'3. ARV Substitutions'!AQ58,0)</f>
        <v>#VALUE!</v>
      </c>
      <c r="AN33" s="135" t="e">
        <f>MAX(AM33*(1+'1. General Inputs'!$AW$23+HLOOKUP(AN$7,'1. General Inputs'!$AW$17:$AY$19,ROWS('1. General Inputs'!$AU$17:$AU$19),0))+(CHOOSE(AN$7,'1. General Inputs'!$J$15,'1. General Inputs'!$L$15,'1. General Inputs'!$N$15)/12)*CHOOSE(AN$7,'2. Protocols'!$K32,'2. Protocols'!$L32,'2. Protocols'!$M32)+'3. ARV Substitutions'!AR58,0)</f>
        <v>#VALUE!</v>
      </c>
      <c r="AO33" s="135" t="e">
        <f>MAX(AN33*(1+'1. General Inputs'!$AW$23+HLOOKUP(AO$7,'1. General Inputs'!$AW$17:$AY$19,ROWS('1. General Inputs'!$AU$17:$AU$19),0))+(CHOOSE(AO$7,'1. General Inputs'!$J$15,'1. General Inputs'!$L$15,'1. General Inputs'!$N$15)/12)*CHOOSE(AO$7,'2. Protocols'!$K32,'2. Protocols'!$L32,'2. Protocols'!$M32)+'3. ARV Substitutions'!AS58,0)</f>
        <v>#VALUE!</v>
      </c>
      <c r="AP33" s="135" t="e">
        <f>MAX(AO33*(1+'1. General Inputs'!$AW$23+HLOOKUP(AP$7,'1. General Inputs'!$AW$17:$AY$19,ROWS('1. General Inputs'!$AU$17:$AU$19),0))+(CHOOSE(AP$7,'1. General Inputs'!$J$15,'1. General Inputs'!$L$15,'1. General Inputs'!$N$15)/12)*CHOOSE(AP$7,'2. Protocols'!$K32,'2. Protocols'!$L32,'2. Protocols'!$M32)+'3. ARV Substitutions'!AT58,0)</f>
        <v>#VALUE!</v>
      </c>
      <c r="AQ33" s="135" t="e">
        <f>MAX(AP33*(1+'1. General Inputs'!$AW$23+HLOOKUP(AQ$7,'1. General Inputs'!$AW$17:$AY$19,ROWS('1. General Inputs'!$AU$17:$AU$19),0))+(CHOOSE(AQ$7,'1. General Inputs'!$J$15,'1. General Inputs'!$L$15,'1. General Inputs'!$N$15)/12)*CHOOSE(AQ$7,'2. Protocols'!$K32,'2. Protocols'!$L32,'2. Protocols'!$M32)+'3. ARV Substitutions'!AU58,0)</f>
        <v>#VALUE!</v>
      </c>
      <c r="CA33" s="105" t="e">
        <f t="shared" si="20"/>
        <v>#VALUE!</v>
      </c>
      <c r="CB33" s="105" t="e">
        <f t="shared" si="21"/>
        <v>#VALUE!</v>
      </c>
      <c r="CC33" s="105" t="e">
        <f t="shared" si="22"/>
        <v>#VALUE!</v>
      </c>
      <c r="CD33" s="105" t="e">
        <f t="shared" si="23"/>
        <v>#VALUE!</v>
      </c>
      <c r="CE33" s="105" t="e">
        <f t="shared" si="24"/>
        <v>#VALUE!</v>
      </c>
      <c r="CF33" s="105" t="e">
        <f t="shared" si="25"/>
        <v>#VALUE!</v>
      </c>
      <c r="CG33" s="105" t="e">
        <f t="shared" si="26"/>
        <v>#VALUE!</v>
      </c>
      <c r="CH33" s="105" t="e">
        <f t="shared" si="27"/>
        <v>#VALUE!</v>
      </c>
      <c r="CI33" s="105" t="e">
        <f t="shared" si="28"/>
        <v>#VALUE!</v>
      </c>
      <c r="CJ33" s="105" t="e">
        <f t="shared" si="29"/>
        <v>#VALUE!</v>
      </c>
      <c r="CK33" s="105" t="e">
        <f t="shared" si="30"/>
        <v>#VALUE!</v>
      </c>
      <c r="CL33" s="105" t="e">
        <f t="shared" si="31"/>
        <v>#VALUE!</v>
      </c>
      <c r="CM33" s="105" t="e">
        <f t="shared" si="32"/>
        <v>#VALUE!</v>
      </c>
      <c r="CN33" s="105" t="e">
        <f t="shared" si="33"/>
        <v>#VALUE!</v>
      </c>
      <c r="CO33" s="105" t="e">
        <f t="shared" si="34"/>
        <v>#VALUE!</v>
      </c>
      <c r="CP33" s="105" t="e">
        <f t="shared" si="35"/>
        <v>#VALUE!</v>
      </c>
      <c r="CQ33" s="105" t="e">
        <f t="shared" si="36"/>
        <v>#VALUE!</v>
      </c>
      <c r="CR33" s="105" t="e">
        <f t="shared" si="37"/>
        <v>#VALUE!</v>
      </c>
      <c r="CS33" s="105" t="e">
        <f t="shared" si="38"/>
        <v>#VALUE!</v>
      </c>
      <c r="CT33" s="105" t="e">
        <f t="shared" si="39"/>
        <v>#VALUE!</v>
      </c>
      <c r="CU33" s="105" t="e">
        <f t="shared" si="40"/>
        <v>#VALUE!</v>
      </c>
      <c r="CV33" s="105" t="e">
        <f t="shared" si="41"/>
        <v>#VALUE!</v>
      </c>
      <c r="CW33" s="105" t="e">
        <f t="shared" si="42"/>
        <v>#VALUE!</v>
      </c>
      <c r="CX33" s="105" t="e">
        <f t="shared" si="43"/>
        <v>#VALUE!</v>
      </c>
      <c r="CY33" s="105" t="e">
        <f t="shared" si="44"/>
        <v>#VALUE!</v>
      </c>
      <c r="CZ33" s="105" t="e">
        <f t="shared" si="45"/>
        <v>#VALUE!</v>
      </c>
      <c r="DA33" s="105" t="e">
        <f t="shared" si="46"/>
        <v>#VALUE!</v>
      </c>
      <c r="DB33" s="105" t="e">
        <f t="shared" si="47"/>
        <v>#VALUE!</v>
      </c>
      <c r="DC33" s="105" t="e">
        <f t="shared" si="48"/>
        <v>#VALUE!</v>
      </c>
      <c r="DD33" s="105" t="e">
        <f t="shared" si="49"/>
        <v>#VALUE!</v>
      </c>
      <c r="DE33" s="105" t="e">
        <f t="shared" si="50"/>
        <v>#VALUE!</v>
      </c>
      <c r="DF33" s="105" t="e">
        <f t="shared" si="51"/>
        <v>#VALUE!</v>
      </c>
      <c r="DG33" s="105" t="e">
        <f t="shared" si="52"/>
        <v>#VALUE!</v>
      </c>
      <c r="DH33" s="105" t="e">
        <f t="shared" si="53"/>
        <v>#VALUE!</v>
      </c>
      <c r="DI33" s="105" t="e">
        <f t="shared" si="54"/>
        <v>#VALUE!</v>
      </c>
      <c r="DJ33" s="105" t="e">
        <f t="shared" si="55"/>
        <v>#VALUE!</v>
      </c>
      <c r="DL33" s="39" t="str">
        <f>CONCATENATE('2. Protocols'!C32, '2. Protocols'!D32, '2. Protocols'!E32)</f>
        <v>+</v>
      </c>
      <c r="DM33" s="39" t="str">
        <f>CONCATENATE('2. Protocols'!C32, '2. Protocols'!D32, '2. Protocols'!E32, '2. Protocols'!F32, '2. Protocols'!G32,)</f>
        <v>++</v>
      </c>
      <c r="DO33" s="45">
        <f>IF(AND(OR(ISBLANK(DO$9),DO$9=0)=FALSE,OR(DO$9='2. Protocols'!$C32,DO$9='2. Protocols'!$E32,DO$9='2. Protocols'!$G32)),1,0)*'4. Formulations'!$I32</f>
        <v>0</v>
      </c>
      <c r="DP33" s="45">
        <f>IF(AND(OR(ISBLANK(DP$9),DP$9=0)=FALSE,OR(DP$9='2. Protocols'!$C32,DP$9='2. Protocols'!$E32,DP$9='2. Protocols'!$G32)),1,0)*'4. Formulations'!$I32</f>
        <v>0</v>
      </c>
      <c r="DQ33" s="45">
        <f>IF(AND(OR(ISBLANK(DQ$9),DQ$9=0)=FALSE,OR(DQ$9='2. Protocols'!$C32,DQ$9='2. Protocols'!$E32,DQ$9='2. Protocols'!$G32)),1,0)*'4. Formulations'!$I32</f>
        <v>0</v>
      </c>
      <c r="DR33" s="45">
        <f>IF(AND(OR(ISBLANK(DR$9),DR$9=0)=FALSE,OR(DR$9='2. Protocols'!$C32,DR$9='2. Protocols'!$E32,DR$9='2. Protocols'!$G32)),1,0)*'4. Formulations'!$I32</f>
        <v>0</v>
      </c>
      <c r="DS33" s="45">
        <f>IF(AND(OR(ISBLANK(DS$9),DS$9=0)=FALSE,OR(DS$9='2. Protocols'!$C32,DS$9='2. Protocols'!$E32,DS$9='2. Protocols'!$G32)),1,0)*'4. Formulations'!$I32</f>
        <v>0</v>
      </c>
      <c r="DT33" s="45">
        <f>IF(AND(OR(ISBLANK(DT$9),DT$9=0)=FALSE,OR(DT$9='2. Protocols'!$C32,DT$9='2. Protocols'!$E32,DT$9='2. Protocols'!$G32)),1,0)*'4. Formulations'!$I32</f>
        <v>0</v>
      </c>
      <c r="DU33" s="45">
        <f>IF(AND(OR(ISBLANK(DU$9),DU$9=0)=FALSE,OR(DU$9='2. Protocols'!$C32,DU$9='2. Protocols'!$E32,DU$9='2. Protocols'!$G32)),1,0)*'4. Formulations'!$I32</f>
        <v>0</v>
      </c>
      <c r="DV33" s="45">
        <f>IF(AND(OR(ISBLANK(DV$9),DV$9=0)=FALSE,OR(DV$9='2. Protocols'!$C32,DV$9='2. Protocols'!$E32,DV$9='2. Protocols'!$G32)),1,0)*'4. Formulations'!$I32</f>
        <v>0</v>
      </c>
      <c r="DW33" s="45">
        <f>IF(AND(OR(ISBLANK(DW$9),DW$9=0)=FALSE,OR(DW$9='2. Protocols'!$C32,DW$9='2. Protocols'!$E32,DW$9='2. Protocols'!$G32)),1,0)*'4. Formulations'!$I32</f>
        <v>0</v>
      </c>
      <c r="DX33" s="45">
        <f>IF(AND(OR(ISBLANK(DX$9),DX$9=0)=FALSE,OR(DX$9='2. Protocols'!$C32,DX$9='2. Protocols'!$E32,DX$9='2. Protocols'!$G32)),1,0)*'4. Formulations'!$I32</f>
        <v>0</v>
      </c>
      <c r="DY33" s="45">
        <f>IF(AND(OR(ISBLANK(DY$9),DY$9=0)=FALSE,OR(DY$9='2. Protocols'!$C32,DY$9='2. Protocols'!$E32,DY$9='2. Protocols'!$G32)),1,0)*'4. Formulations'!$I32</f>
        <v>0</v>
      </c>
      <c r="DZ33" s="45">
        <f>IF(AND(OR(ISBLANK(DZ$9),DZ$9=0)=FALSE,OR(DZ$9='2. Protocols'!$C32,DZ$9='2. Protocols'!$E32,DZ$9='2. Protocols'!$G32)),1,0)*'4. Formulations'!$I32</f>
        <v>0</v>
      </c>
      <c r="EA33" s="45">
        <f>IF(AND(OR(ISBLANK(EA$9),EA$9=0)=FALSE,OR(EA$9='2. Protocols'!$C32,EA$9='2. Protocols'!$E32,EA$9='2. Protocols'!$G32)),1,0)*'4. Formulations'!$I32</f>
        <v>0</v>
      </c>
      <c r="EB33" s="45">
        <f>IF(AND(OR(ISBLANK(EB$9),EB$9=0)=FALSE,OR(EB$9='2. Protocols'!$C32,EB$9='2. Protocols'!$E32,EB$9='2. Protocols'!$G32)),1,0)*'4. Formulations'!$I32</f>
        <v>0</v>
      </c>
      <c r="EC33" s="45">
        <f>IF(AND(OR(ISBLANK(EC$9),EC$9=0)=FALSE,OR(EC$9='2. Protocols'!$C32,EC$9='2. Protocols'!$E32,EC$9='2. Protocols'!$G32)),1,0)*'4. Formulations'!$I32</f>
        <v>0</v>
      </c>
      <c r="EE33" s="45">
        <f>IF(AND(OR(ISBLANK(EE$9),EE$9=0)=FALSE,EE$9=$DL33),1,0)*'4. Formulations'!$J32</f>
        <v>0</v>
      </c>
      <c r="EF33" s="45">
        <f>IF(AND(OR(ISBLANK(EF$9),EF$9=0)=FALSE,EF$9=$DL33),1,0)*'4. Formulations'!$J32</f>
        <v>0</v>
      </c>
      <c r="EG33" s="45">
        <f>IF(AND(OR(ISBLANK(EG$9),EG$9=0)=FALSE,EG$9=$DL33),1,0)*'4. Formulations'!$J32</f>
        <v>0</v>
      </c>
      <c r="EH33" s="45">
        <f>IF(AND(OR(ISBLANK(EH$9),EH$9=0)=FALSE,EH$9=$DL33),1,0)*'4. Formulations'!$J32</f>
        <v>0</v>
      </c>
      <c r="EI33" s="45">
        <f>IF(AND(OR(ISBLANK(EI$9),EI$9=0)=FALSE,EI$9=$DL33),1,0)*'4. Formulations'!$J32</f>
        <v>0</v>
      </c>
      <c r="EJ33" s="45">
        <f>IF(AND(OR(ISBLANK(EJ$9),EJ$9=0)=FALSE,EJ$9=$DL33),1,0)*'4. Formulations'!$J32</f>
        <v>0</v>
      </c>
      <c r="EK33" s="45">
        <f>IF(AND(OR(ISBLANK(EK$9),EK$9=0)=FALSE,EK$9=$DL33),1,0)*'4. Formulations'!$J32</f>
        <v>0</v>
      </c>
      <c r="EL33" s="45">
        <f>IF(AND(OR(ISBLANK(EL$9),EL$9=0)=FALSE,EL$9=$DL33),1,0)*'4. Formulations'!$J32</f>
        <v>0</v>
      </c>
      <c r="EM33" s="45">
        <f>IF(AND(OR(ISBLANK(EM$9),EM$9=0)=FALSE,EM$9=$DL33),1,0)*'4. Formulations'!$J32</f>
        <v>0</v>
      </c>
      <c r="EN33" s="45">
        <f>IF(AND(OR(ISBLANK(EN$9),EN$9=0)=FALSE,EN$9=$DL33),1,0)*'4. Formulations'!$J32</f>
        <v>0</v>
      </c>
      <c r="EO33" s="45">
        <f>IF(AND(OR(ISBLANK(EO$9),EO$9=0)=FALSE,EO$9=$DL33),1,0)*'4. Formulations'!$J32</f>
        <v>0</v>
      </c>
      <c r="EP33" s="45">
        <f>IF(AND(OR(ISBLANK(EP$9),EP$9=0)=FALSE,EP$9=$DL33),1,0)*'4. Formulations'!$J32</f>
        <v>0</v>
      </c>
      <c r="EQ33" s="45">
        <f>IF(AND(OR(ISBLANK(EQ$9),EQ$9=0)=FALSE,EQ$9=$DL33),1,0)*'4. Formulations'!$J32</f>
        <v>0</v>
      </c>
      <c r="ER33" s="45">
        <f>IF(AND(OR(ISBLANK(ER$9),ER$9=0)=FALSE,ER$9=$DL33),1,0)*'4. Formulations'!$J32</f>
        <v>0</v>
      </c>
      <c r="ES33" s="45">
        <f>IF(AND(OR(ISBLANK(ES$9),ES$9=0)=FALSE,ES$9=$DL33),1,0)*'4. Formulations'!$J32</f>
        <v>0</v>
      </c>
      <c r="EU33" s="45">
        <f>IF(AND(OR(ISBLANK(EU$9),EU$9=0)=FALSE,SUM($EE33:$ES33)&gt;0,EU$9='2. Protocols'!$G32),1,0)*'4. Formulations'!$J32</f>
        <v>0</v>
      </c>
      <c r="EV33" s="45">
        <f>IF(AND(OR(ISBLANK(EV$9),EV$9=0)=FALSE,SUM($EE33:$ES33)&gt;0,EV$9='2. Protocols'!$G32),1,0)*'4. Formulations'!$J32</f>
        <v>0</v>
      </c>
      <c r="EW33" s="45">
        <f>IF(AND(OR(ISBLANK(EW$9),EW$9=0)=FALSE,SUM($EE33:$ES33)&gt;0,EW$9='2. Protocols'!$G32),1,0)*'4. Formulations'!$J32</f>
        <v>0</v>
      </c>
      <c r="EX33" s="45">
        <f>IF(AND(OR(ISBLANK(EX$9),EX$9=0)=FALSE,SUM($EE33:$ES33)&gt;0,EX$9='2. Protocols'!$G32),1,0)*'4. Formulations'!$J32</f>
        <v>0</v>
      </c>
      <c r="EY33" s="45">
        <f>IF(AND(OR(ISBLANK(EY$9),EY$9=0)=FALSE,SUM($EE33:$ES33)&gt;0,EY$9='2. Protocols'!$G32),1,0)*'4. Formulations'!$J32</f>
        <v>0</v>
      </c>
      <c r="EZ33" s="45">
        <f>IF(AND(OR(ISBLANK(EZ$9),EZ$9=0)=FALSE,SUM($EE33:$ES33)&gt;0,EZ$9='2. Protocols'!$G32),1,0)*'4. Formulations'!$J32</f>
        <v>0</v>
      </c>
      <c r="FA33" s="45">
        <f>IF(AND(OR(ISBLANK(FA$9),FA$9=0)=FALSE,SUM($EE33:$ES33)&gt;0,FA$9='2. Protocols'!$G32),1,0)*'4. Formulations'!$J32</f>
        <v>0</v>
      </c>
      <c r="FB33" s="45">
        <f>IF(AND(OR(ISBLANK(FB$9),FB$9=0)=FALSE,SUM($EE33:$ES33)&gt;0,FB$9='2. Protocols'!$G32),1,0)*'4. Formulations'!$J32</f>
        <v>0</v>
      </c>
      <c r="FC33" s="45">
        <f>IF(AND(OR(ISBLANK(FC$9),FC$9=0)=FALSE,SUM($EE33:$ES33)&gt;0,FC$9='2. Protocols'!$G32),1,0)*'4. Formulations'!$J32</f>
        <v>0</v>
      </c>
      <c r="FD33" s="45">
        <f>IF(AND(OR(ISBLANK(FD$9),FD$9=0)=FALSE,SUM($EE33:$ES33)&gt;0,FD$9='2. Protocols'!$G32),1,0)*'4. Formulations'!$J32</f>
        <v>0</v>
      </c>
      <c r="FE33" s="45">
        <f>IF(AND(OR(ISBLANK(FE$9),FE$9=0)=FALSE,SUM($EE33:$ES33)&gt;0,FE$9='2. Protocols'!$G32),1,0)*'4. Formulations'!$J32</f>
        <v>0</v>
      </c>
      <c r="FF33" s="45">
        <f>IF(AND(OR(ISBLANK(FF$9),FF$9=0)=FALSE,SUM($EE33:$ES33)&gt;0,FF$9='2. Protocols'!$G32),1,0)*'4. Formulations'!$J32</f>
        <v>0</v>
      </c>
      <c r="FG33" s="45">
        <f>IF(AND(OR(ISBLANK(FG$9),FG$9=0)=FALSE,SUM($EE33:$ES33)&gt;0,FG$9='2. Protocols'!$G32),1,0)*'4. Formulations'!$J32</f>
        <v>0</v>
      </c>
      <c r="FH33" s="45">
        <f>IF(AND(OR(ISBLANK(FH$9),FH$9=0)=FALSE,SUM($EE33:$ES33)&gt;0,FH$9='2. Protocols'!$G32),1,0)*'4. Formulations'!$J32</f>
        <v>0</v>
      </c>
      <c r="FI33" s="45">
        <f>IF(AND(OR(ISBLANK(FI$9),FI$9=0)=FALSE,SUM($EE33:$ES33)&gt;0,FI$9='2. Protocols'!$G32),1,0)*'4. Formulations'!$J32</f>
        <v>0</v>
      </c>
      <c r="FK33" s="45">
        <f>IF(AND(OR(ISBLANK(EU$9),EU$9=0)=FALSE,FK$9=$DM33),1,0)*'4. Formulations'!$K32</f>
        <v>0</v>
      </c>
      <c r="FL33" s="45">
        <f>IF(AND(OR(ISBLANK(EV$9),EV$9=0)=FALSE,FL$9=$DM33),1,0)*'4. Formulations'!$K32</f>
        <v>0</v>
      </c>
      <c r="FM33" s="45">
        <f>IF(AND(OR(ISBLANK(EW$9),EW$9=0)=FALSE,FM$9=$DM33),1,0)*'4. Formulations'!$K32</f>
        <v>0</v>
      </c>
      <c r="FN33" s="45">
        <f>IF(AND(OR(ISBLANK(EX$9),EX$9=0)=FALSE,FN$9=$DM33),1,0)*'4. Formulations'!$K32</f>
        <v>0</v>
      </c>
      <c r="FO33" s="45">
        <f>IF(AND(OR(ISBLANK(EY$9),EY$9=0)=FALSE,FO$9=$DM33),1,0)*'4. Formulations'!$K32</f>
        <v>0</v>
      </c>
      <c r="FP33" s="45">
        <f>IF(AND(OR(ISBLANK(EZ$9),EZ$9=0)=FALSE,FP$9=$DM33),1,0)*'4. Formulations'!$K32</f>
        <v>0</v>
      </c>
      <c r="FQ33" s="45">
        <f>IF(AND(OR(ISBLANK(FA$9),FA$9=0)=FALSE,FQ$9=$DM33),1,0)*'4. Formulations'!$K32</f>
        <v>0</v>
      </c>
      <c r="FR33" s="45">
        <f>IF(AND(OR(ISBLANK(FB$9),FB$9=0)=FALSE,FR$9=$DM33),1,0)*'4. Formulations'!$K32</f>
        <v>0</v>
      </c>
      <c r="FS33" s="45">
        <f>IF(AND(OR(ISBLANK(FC$9),FC$9=0)=FALSE,FS$9=$DM33),1,0)*'4. Formulations'!$K32</f>
        <v>0</v>
      </c>
      <c r="FT33" s="45">
        <f>IF(AND(OR(ISBLANK(FD$9),FD$9=0)=FALSE,FT$9=$DM33),1,0)*'4. Formulations'!$K32</f>
        <v>0</v>
      </c>
      <c r="FU33" s="45">
        <f>IF(AND(OR(ISBLANK(FE$9),FE$9=0)=FALSE,FU$9=$DM33),1,0)*'4. Formulations'!$K32</f>
        <v>0</v>
      </c>
      <c r="FV33" s="45">
        <f>IF(AND(OR(ISBLANK(FF$9),FF$9=0)=FALSE,FV$9=$DM33),1,0)*'4. Formulations'!$K32</f>
        <v>0</v>
      </c>
      <c r="FW33" s="45">
        <f>IF(AND(OR(ISBLANK(FG$9),FG$9=0)=FALSE,FW$9=$DM33),1,0)*'4. Formulations'!$K32</f>
        <v>0</v>
      </c>
      <c r="FX33" s="45">
        <f>IF(AND(OR(ISBLANK(FH$9),FH$9=0)=FALSE,FX$9=$DM33),1,0)*'4. Formulations'!$K32</f>
        <v>0</v>
      </c>
      <c r="FY33" s="45">
        <f>IF(AND(OR(ISBLANK(FI$9),FI$9=0)=FALSE,FY$9=$DM33),1,0)*'4. Formulations'!$K32</f>
        <v>0</v>
      </c>
      <c r="GA33" s="45">
        <f>IF(AND(OR(ISBLANK(GA$9),GA$9=0)=FALSE,OR(GA$9='2. Protocols'!$C32,GA$9='2. Protocols'!$E32,GA$9='2. Protocols'!$G32)),1,0)*'4. Formulations'!$L32</f>
        <v>0</v>
      </c>
      <c r="GB33" s="45">
        <f>IF(AND(OR(ISBLANK(GB$9),GB$9=0)=FALSE,OR(GB$9='2. Protocols'!$C32,GB$9='2. Protocols'!$E32,GB$9='2. Protocols'!$G32)),1,0)*'4. Formulations'!$L32</f>
        <v>0</v>
      </c>
      <c r="GC33" s="45">
        <f>IF(AND(OR(ISBLANK(GC$9),GC$9=0)=FALSE,OR(GC$9='2. Protocols'!$C32,GC$9='2. Protocols'!$E32,GC$9='2. Protocols'!$G32)),1,0)*'4. Formulations'!$L32</f>
        <v>0</v>
      </c>
      <c r="GD33" s="45">
        <f>IF(AND(OR(ISBLANK(GD$9),GD$9=0)=FALSE,OR(GD$9='2. Protocols'!$C32,GD$9='2. Protocols'!$E32,GD$9='2. Protocols'!$G32)),1,0)*'4. Formulations'!$L32</f>
        <v>0</v>
      </c>
      <c r="GE33" s="45">
        <f>IF(AND(OR(ISBLANK(GE$9),GE$9=0)=FALSE,OR(GE$9='2. Protocols'!$C32,GE$9='2. Protocols'!$E32,GE$9='2. Protocols'!$G32)),1,0)*'4. Formulations'!$L32</f>
        <v>0</v>
      </c>
      <c r="GF33" s="45">
        <f>IF(AND(OR(ISBLANK(GF$9),GF$9=0)=FALSE,OR(GF$9='2. Protocols'!$C32,GF$9='2. Protocols'!$E32,GF$9='2. Protocols'!$G32)),1,0)*'4. Formulations'!$L32</f>
        <v>0</v>
      </c>
      <c r="GG33" s="45">
        <f>IF(AND(OR(ISBLANK(GG$9),GG$9=0)=FALSE,OR(GG$9='2. Protocols'!$C32,GG$9='2. Protocols'!$E32,GG$9='2. Protocols'!$G32)),1,0)*'4. Formulations'!$L32</f>
        <v>0</v>
      </c>
      <c r="GH33" s="45">
        <f>IF(AND(OR(ISBLANK(GH$9),GH$9=0)=FALSE,OR(GH$9='2. Protocols'!$C32,GH$9='2. Protocols'!$E32,GH$9='2. Protocols'!$G32)),1,0)*'4. Formulations'!$L32</f>
        <v>0</v>
      </c>
      <c r="GI33" s="45">
        <f>IF(AND(OR(ISBLANK(GI$9),GI$9=0)=FALSE,OR(GI$9='2. Protocols'!$C32,GI$9='2. Protocols'!$E32,GI$9='2. Protocols'!$G32)),1,0)*'4. Formulations'!$L32</f>
        <v>0</v>
      </c>
      <c r="GJ33" s="45">
        <f>IF(AND(OR(ISBLANK(GJ$9),GJ$9=0)=FALSE,OR(GJ$9='2. Protocols'!$C32,GJ$9='2. Protocols'!$E32,GJ$9='2. Protocols'!$G32)),1,0)*'4. Formulations'!$L32</f>
        <v>0</v>
      </c>
      <c r="GK33" s="45">
        <f>IF(AND(OR(ISBLANK(GK$9),GK$9=0)=FALSE,OR(GK$9='2. Protocols'!$C32,GK$9='2. Protocols'!$E32,GK$9='2. Protocols'!$G32)),1,0)*'4. Formulations'!$L32</f>
        <v>0</v>
      </c>
      <c r="GL33" s="45">
        <f>IF(AND(OR(ISBLANK(GL$9),GL$9=0)=FALSE,OR(GL$9='2. Protocols'!$C32,GL$9='2. Protocols'!$E32,GL$9='2. Protocols'!$G32)),1,0)*'4. Formulations'!$L32</f>
        <v>0</v>
      </c>
      <c r="GM33" s="45">
        <f>IF(AND(OR(ISBLANK(GM$9),GM$9=0)=FALSE,OR(GM$9='2. Protocols'!$C32,GM$9='2. Protocols'!$E32,GM$9='2. Protocols'!$G32)),1,0)*'4. Formulations'!$L32</f>
        <v>0</v>
      </c>
      <c r="GN33" s="45">
        <f>IF(AND(OR(ISBLANK(GN$9),GN$9=0)=FALSE,OR(GN$9='2. Protocols'!$C32,GN$9='2. Protocols'!$E32,GN$9='2. Protocols'!$G32)),1,0)*'4. Formulations'!$L32</f>
        <v>0</v>
      </c>
      <c r="GO33" s="45">
        <f>IF(AND(OR(ISBLANK(GO$9),GO$9=0)=FALSE,OR(GO$9='2. Protocols'!$C32,GO$9='2. Protocols'!$E32,GO$9='2. Protocols'!$G32)),1,0)*'4. Formulations'!$L32</f>
        <v>0</v>
      </c>
      <c r="GQ33" s="45">
        <f>IF(AND(OR(ISBLANK(GQ$9),GQ$9=0)=FALSE,GQ$9=$DL33),1,0)*'4. Formulations'!$M32</f>
        <v>0</v>
      </c>
      <c r="GR33" s="45">
        <f>IF(AND(OR(ISBLANK(GR$9),GR$9=0)=FALSE,GR$9=$DL33),1,0)*'4. Formulations'!$M32</f>
        <v>0</v>
      </c>
      <c r="GS33" s="45">
        <f>IF(AND(OR(ISBLANK(GS$9),GS$9=0)=FALSE,GS$9=$DL33),1,0)*'4. Formulations'!$M32</f>
        <v>0</v>
      </c>
      <c r="GT33" s="45">
        <f>IF(AND(OR(ISBLANK(GT$9),GT$9=0)=FALSE,GT$9=$DL33),1,0)*'4. Formulations'!$M32</f>
        <v>0</v>
      </c>
      <c r="GU33" s="45">
        <f>IF(AND(OR(ISBLANK(GU$9),GU$9=0)=FALSE,GU$9=$DL33),1,0)*'4. Formulations'!$M32</f>
        <v>0</v>
      </c>
      <c r="GV33" s="45">
        <f>IF(AND(OR(ISBLANK(GV$9),GV$9=0)=FALSE,GV$9=$DL33),1,0)*'4. Formulations'!$M32</f>
        <v>0</v>
      </c>
      <c r="GW33" s="45">
        <f>IF(AND(OR(ISBLANK(GW$9),GW$9=0)=FALSE,GW$9=$DL33),1,0)*'4. Formulations'!$M32</f>
        <v>0</v>
      </c>
      <c r="GX33" s="45">
        <f>IF(AND(OR(ISBLANK(GX$9),GX$9=0)=FALSE,GX$9=$DL33),1,0)*'4. Formulations'!$M32</f>
        <v>0</v>
      </c>
      <c r="GY33" s="45">
        <f>IF(AND(OR(ISBLANK(GY$9),GY$9=0)=FALSE,GY$9=$DL33),1,0)*'4. Formulations'!$M32</f>
        <v>0</v>
      </c>
      <c r="GZ33" s="45">
        <f>IF(AND(OR(ISBLANK(GZ$9),GZ$9=0)=FALSE,GZ$9=$DL33),1,0)*'4. Formulations'!$M32</f>
        <v>0</v>
      </c>
      <c r="HA33" s="45">
        <f>IF(AND(OR(ISBLANK(HA$9),HA$9=0)=FALSE,HA$9=$DL33),1,0)*'4. Formulations'!$M32</f>
        <v>0</v>
      </c>
      <c r="HB33" s="45">
        <f>IF(AND(OR(ISBLANK(HB$9),HB$9=0)=FALSE,HB$9=$DL33),1,0)*'4. Formulations'!$M32</f>
        <v>0</v>
      </c>
      <c r="HC33" s="45">
        <f>IF(AND(OR(ISBLANK(HC$9),HC$9=0)=FALSE,HC$9=$DL33),1,0)*'4. Formulations'!$M32</f>
        <v>0</v>
      </c>
      <c r="HD33" s="45">
        <f>IF(AND(OR(ISBLANK(HD$9),HD$9=0)=FALSE,HD$9=$DL33),1,0)*'4. Formulations'!$M32</f>
        <v>0</v>
      </c>
      <c r="HE33" s="45">
        <f>IF(AND(OR(ISBLANK(HE$9),HE$9=0)=FALSE,HE$9=$DL33),1,0)*'4. Formulations'!$M32</f>
        <v>0</v>
      </c>
      <c r="HG33" s="45">
        <f>IF(AND(OR(ISBLANK(HG$9),HG$9=0)=FALSE,SUM($GQ33:$HE33)&gt;0,HG$9='2. Protocols'!$G32),1,0)*'4. Formulations'!$M32</f>
        <v>0</v>
      </c>
      <c r="HH33" s="45">
        <f>IF(AND(OR(ISBLANK(HH$9),HH$9=0)=FALSE,SUM($GQ33:$HE33)&gt;0,HH$9='2. Protocols'!$G32),1,0)*'4. Formulations'!$M32</f>
        <v>0</v>
      </c>
      <c r="HI33" s="45">
        <f>IF(AND(OR(ISBLANK(HI$9),HI$9=0)=FALSE,SUM($GQ33:$HE33)&gt;0,HI$9='2. Protocols'!$G32),1,0)*'4. Formulations'!$M32</f>
        <v>0</v>
      </c>
      <c r="HJ33" s="45">
        <f>IF(AND(OR(ISBLANK(HJ$9),HJ$9=0)=FALSE,SUM($GQ33:$HE33)&gt;0,HJ$9='2. Protocols'!$G32),1,0)*'4. Formulations'!$M32</f>
        <v>0</v>
      </c>
      <c r="HK33" s="45">
        <f>IF(AND(OR(ISBLANK(HK$9),HK$9=0)=FALSE,SUM($GQ33:$HE33)&gt;0,HK$9='2. Protocols'!$G32),1,0)*'4. Formulations'!$M32</f>
        <v>0</v>
      </c>
      <c r="HL33" s="45">
        <f>IF(AND(OR(ISBLANK(HL$9),HL$9=0)=FALSE,SUM($GQ33:$HE33)&gt;0,HL$9='2. Protocols'!$G32),1,0)*'4. Formulations'!$M32</f>
        <v>0</v>
      </c>
      <c r="HM33" s="45">
        <f>IF(AND(OR(ISBLANK(HM$9),HM$9=0)=FALSE,SUM($GQ33:$HE33)&gt;0,HM$9='2. Protocols'!$G32),1,0)*'4. Formulations'!$M32</f>
        <v>0</v>
      </c>
      <c r="HN33" s="45">
        <f>IF(AND(OR(ISBLANK(HN$9),HN$9=0)=FALSE,SUM($GQ33:$HE33)&gt;0,HN$9='2. Protocols'!$G32),1,0)*'4. Formulations'!$M32</f>
        <v>0</v>
      </c>
      <c r="HO33" s="45">
        <f>IF(AND(OR(ISBLANK(HO$9),HO$9=0)=FALSE,SUM($GQ33:$HE33)&gt;0,HO$9='2. Protocols'!$G32),1,0)*'4. Formulations'!$M32</f>
        <v>0</v>
      </c>
      <c r="HP33" s="45">
        <f>IF(AND(OR(ISBLANK(HP$9),HP$9=0)=FALSE,SUM($GQ33:$HE33)&gt;0,HP$9='2. Protocols'!$G32),1,0)*'4. Formulations'!$M32</f>
        <v>0</v>
      </c>
      <c r="HQ33" s="45">
        <f>IF(AND(OR(ISBLANK(HQ$9),HQ$9=0)=FALSE,SUM($GQ33:$HE33)&gt;0,HQ$9='2. Protocols'!$G32),1,0)*'4. Formulations'!$M32</f>
        <v>0</v>
      </c>
      <c r="HR33" s="45">
        <f>IF(AND(OR(ISBLANK(HR$9),HR$9=0)=FALSE,SUM($GQ33:$HE33)&gt;0,HR$9='2. Protocols'!$G32),1,0)*'4. Formulations'!$M32</f>
        <v>0</v>
      </c>
      <c r="HS33" s="45">
        <f>IF(AND(OR(ISBLANK(HS$9),HS$9=0)=FALSE,SUM($GQ33:$HE33)&gt;0,HS$9='2. Protocols'!$G32),1,0)*'4. Formulations'!$M32</f>
        <v>0</v>
      </c>
      <c r="HT33" s="45">
        <f>IF(AND(OR(ISBLANK(HT$9),HT$9=0)=FALSE,SUM($GQ33:$HE33)&gt;0,HT$9='2. Protocols'!$G32),1,0)*'4. Formulations'!$M32</f>
        <v>0</v>
      </c>
      <c r="HU33" s="45">
        <f>IF(AND(OR(ISBLANK(HU$9),HU$9=0)=FALSE,SUM($GQ33:$HE33)&gt;0,HU$9='2. Protocols'!$G32),1,0)*'4. Formulations'!$M32</f>
        <v>0</v>
      </c>
      <c r="HW33" s="45">
        <f>IF(AND(OR(ISBLANK(HW$9),HW$9=0)=FALSE,HW$9=$DM33),1,0)*'4. Formulations'!$N32</f>
        <v>0</v>
      </c>
      <c r="HX33" s="45">
        <f>IF(AND(OR(ISBLANK(HX$9),HX$9=0)=FALSE,HX$9=$DM33),1,0)*'4. Formulations'!$N32</f>
        <v>0</v>
      </c>
      <c r="HY33" s="45">
        <f>IF(AND(OR(ISBLANK(HY$9),HY$9=0)=FALSE,HY$9=$DM33),1,0)*'4. Formulations'!$N32</f>
        <v>0</v>
      </c>
      <c r="HZ33" s="45">
        <f>IF(AND(OR(ISBLANK(HZ$9),HZ$9=0)=FALSE,HZ$9=$DM33),1,0)*'4. Formulations'!$N32</f>
        <v>0</v>
      </c>
      <c r="IA33" s="45">
        <f>IF(AND(OR(ISBLANK(IA$9),IA$9=0)=FALSE,IA$9=$DM33),1,0)*'4. Formulations'!$N32</f>
        <v>0</v>
      </c>
      <c r="IB33" s="45">
        <f>IF(AND(OR(ISBLANK(IB$9),IB$9=0)=FALSE,IB$9=$DM33),1,0)*'4. Formulations'!$N32</f>
        <v>0</v>
      </c>
      <c r="IC33" s="45">
        <f>IF(AND(OR(ISBLANK(IC$9),IC$9=0)=FALSE,IC$9=$DM33),1,0)*'4. Formulations'!$N32</f>
        <v>0</v>
      </c>
      <c r="ID33" s="45">
        <f>IF(AND(OR(ISBLANK(ID$9),ID$9=0)=FALSE,ID$9=$DM33),1,0)*'4. Formulations'!$N32</f>
        <v>0</v>
      </c>
      <c r="IE33" s="45">
        <f>IF(AND(OR(ISBLANK(IE$9),IE$9=0)=FALSE,IE$9=$DM33),1,0)*'4. Formulations'!$N32</f>
        <v>0</v>
      </c>
      <c r="IF33" s="45">
        <f>IF(AND(OR(ISBLANK(IF$9),IF$9=0)=FALSE,IF$9=$DM33),1,0)*'4. Formulations'!$N32</f>
        <v>0</v>
      </c>
      <c r="IG33" s="45">
        <f>IF(AND(OR(ISBLANK(IG$9),IG$9=0)=FALSE,IG$9=$DM33),1,0)*'4. Formulations'!$N32</f>
        <v>0</v>
      </c>
      <c r="IH33" s="45">
        <f>IF(AND(OR(ISBLANK(IH$9),IH$9=0)=FALSE,IH$9=$DM33),1,0)*'4. Formulations'!$N32</f>
        <v>0</v>
      </c>
      <c r="II33" s="45">
        <f>IF(AND(OR(ISBLANK(II$9),II$9=0)=FALSE,II$9=$DM33),1,0)*'4. Formulations'!$N32</f>
        <v>0</v>
      </c>
      <c r="IJ33" s="45">
        <f>IF(AND(OR(ISBLANK(IJ$9),IJ$9=0)=FALSE,IJ$9=$DM33),1,0)*'4. Formulations'!$N32</f>
        <v>0</v>
      </c>
      <c r="IK33" s="45">
        <f>IF(AND(OR(ISBLANK(IK$9),IK$9=0)=FALSE,IK$9=$DM33),1,0)*'4. Formulations'!$N32</f>
        <v>0</v>
      </c>
      <c r="IM33" s="45">
        <f>IF(AND(OR(ISBLANK(IM$9),IM$9=0)=FALSE,OR(IM$9='2. Protocols'!$C32,IM$9='2. Protocols'!$E32,IM$9='2. Protocols'!$G32)),1,0)*'4. Formulations'!$O32</f>
        <v>0</v>
      </c>
      <c r="IN33" s="45">
        <f>IF(AND(OR(ISBLANK(IN$9),IN$9=0)=FALSE,OR(IN$9='2. Protocols'!$C32,IN$9='2. Protocols'!$E32,IN$9='2. Protocols'!$G32)),1,0)*'4. Formulations'!$O32</f>
        <v>0</v>
      </c>
      <c r="IO33" s="45">
        <f>IF(AND(OR(ISBLANK(IO$9),IO$9=0)=FALSE,OR(IO$9='2. Protocols'!$C32,IO$9='2. Protocols'!$E32,IO$9='2. Protocols'!$G32)),1,0)*'4. Formulations'!$O32</f>
        <v>0</v>
      </c>
      <c r="IP33" s="45">
        <f>IF(AND(OR(ISBLANK(IP$9),IP$9=0)=FALSE,OR(IP$9='2. Protocols'!$C32,IP$9='2. Protocols'!$E32,IP$9='2. Protocols'!$G32)),1,0)*'4. Formulations'!$O32</f>
        <v>0</v>
      </c>
      <c r="IQ33" s="45">
        <f>IF(AND(OR(ISBLANK(IQ$9),IQ$9=0)=FALSE,OR(IQ$9='2. Protocols'!$C32,IQ$9='2. Protocols'!$E32,IQ$9='2. Protocols'!$G32)),1,0)*'4. Formulations'!$O32</f>
        <v>0</v>
      </c>
      <c r="IR33" s="45">
        <f>IF(AND(OR(ISBLANK(IR$9),IR$9=0)=FALSE,OR(IR$9='2. Protocols'!$C32,IR$9='2. Protocols'!$E32,IR$9='2. Protocols'!$G32)),1,0)*'4. Formulations'!$O32</f>
        <v>0</v>
      </c>
      <c r="IS33" s="45">
        <f>IF(AND(OR(ISBLANK(IS$9),IS$9=0)=FALSE,OR(IS$9='2. Protocols'!$C32,IS$9='2. Protocols'!$E32,IS$9='2. Protocols'!$G32)),1,0)*'4. Formulations'!$O32</f>
        <v>0</v>
      </c>
      <c r="IT33" s="45">
        <f>IF(AND(OR(ISBLANK(IT$9),IT$9=0)=FALSE,OR(IT$9='2. Protocols'!$C32,IT$9='2. Protocols'!$E32,IT$9='2. Protocols'!$G32)),1,0)*'4. Formulations'!$O32</f>
        <v>0</v>
      </c>
      <c r="IU33" s="45">
        <f>IF(AND(OR(ISBLANK(IU$9),IU$9=0)=FALSE,OR(IU$9='2. Protocols'!$C32,IU$9='2. Protocols'!$E32,IU$9='2. Protocols'!$G32)),1,0)*'4. Formulations'!$O32</f>
        <v>0</v>
      </c>
      <c r="IV33" s="45">
        <f>IF(AND(OR(ISBLANK(IV$9),IV$9=0)=FALSE,OR(IV$9='2. Protocols'!$C32,IV$9='2. Protocols'!$E32,IV$9='2. Protocols'!$G32)),1,0)*'4. Formulations'!$O32</f>
        <v>0</v>
      </c>
      <c r="IW33" s="45">
        <f>IF(AND(OR(ISBLANK(IW$9),IW$9=0)=FALSE,OR(IW$9='2. Protocols'!$C32,IW$9='2. Protocols'!$E32,IW$9='2. Protocols'!$G32)),1,0)*'4. Formulations'!$O32</f>
        <v>0</v>
      </c>
      <c r="IX33" s="45">
        <f>IF(AND(OR(ISBLANK(IX$9),IX$9=0)=FALSE,OR(IX$9='2. Protocols'!$C32,IX$9='2. Protocols'!$E32,IX$9='2. Protocols'!$G32)),1,0)*'4. Formulations'!$O32</f>
        <v>0</v>
      </c>
      <c r="IY33" s="45">
        <f>IF(AND(OR(ISBLANK(IY$9),IY$9=0)=FALSE,OR(IY$9='2. Protocols'!$C32,IY$9='2. Protocols'!$E32,IY$9='2. Protocols'!$G32)),1,0)*'4. Formulations'!$O32</f>
        <v>0</v>
      </c>
      <c r="IZ33" s="45">
        <f>IF(AND(OR(ISBLANK(IZ$9),IZ$9=0)=FALSE,OR(IZ$9='2. Protocols'!$C32,IZ$9='2. Protocols'!$E32,IZ$9='2. Protocols'!$G32)),1,0)*'4. Formulations'!$O32</f>
        <v>0</v>
      </c>
      <c r="JA33" s="45">
        <f>IF(AND(OR(ISBLANK(JA$9),JA$9=0)=FALSE,OR(JA$9='2. Protocols'!$C32,JA$9='2. Protocols'!$E32,JA$9='2. Protocols'!$G32)),1,0)*'4. Formulations'!$O32</f>
        <v>0</v>
      </c>
      <c r="JC33" s="45">
        <f>IF(AND(OR(ISBLANK(JC$9),JC$9=0)=FALSE,JC$9=$DL33),1,0)*'4. Formulations'!$P32</f>
        <v>0</v>
      </c>
      <c r="JD33" s="45">
        <f>IF(AND(OR(ISBLANK(JD$9),JD$9=0)=FALSE,JD$9=$DL33),1,0)*'4. Formulations'!$P32</f>
        <v>0</v>
      </c>
      <c r="JE33" s="45">
        <f>IF(AND(OR(ISBLANK(JE$9),JE$9=0)=FALSE,JE$9=$DL33),1,0)*'4. Formulations'!$P32</f>
        <v>0</v>
      </c>
      <c r="JF33" s="45">
        <f>IF(AND(OR(ISBLANK(JF$9),JF$9=0)=FALSE,JF$9=$DL33),1,0)*'4. Formulations'!$P32</f>
        <v>0</v>
      </c>
      <c r="JG33" s="45">
        <f>IF(AND(OR(ISBLANK(JG$9),JG$9=0)=FALSE,JG$9=$DL33),1,0)*'4. Formulations'!$P32</f>
        <v>0</v>
      </c>
      <c r="JH33" s="45">
        <f>IF(AND(OR(ISBLANK(JH$9),JH$9=0)=FALSE,JH$9=$DL33),1,0)*'4. Formulations'!$P32</f>
        <v>0</v>
      </c>
      <c r="JI33" s="45">
        <f>IF(AND(OR(ISBLANK(JI$9),JI$9=0)=FALSE,JI$9=$DL33),1,0)*'4. Formulations'!$P32</f>
        <v>0</v>
      </c>
      <c r="JJ33" s="45">
        <f>IF(AND(OR(ISBLANK(JJ$9),JJ$9=0)=FALSE,JJ$9=$DL33),1,0)*'4. Formulations'!$P32</f>
        <v>0</v>
      </c>
      <c r="JK33" s="45">
        <f>IF(AND(OR(ISBLANK(JK$9),JK$9=0)=FALSE,JK$9=$DL33),1,0)*'4. Formulations'!$P32</f>
        <v>0</v>
      </c>
      <c r="JL33" s="45">
        <f>IF(AND(OR(ISBLANK(JL$9),JL$9=0)=FALSE,JL$9=$DL33),1,0)*'4. Formulations'!$P32</f>
        <v>0</v>
      </c>
      <c r="JM33" s="45">
        <f>IF(AND(OR(ISBLANK(JM$9),JM$9=0)=FALSE,JM$9=$DL33),1,0)*'4. Formulations'!$P32</f>
        <v>0</v>
      </c>
      <c r="JN33" s="45">
        <f>IF(AND(OR(ISBLANK(JN$9),JN$9=0)=FALSE,JN$9=$DL33),1,0)*'4. Formulations'!$P32</f>
        <v>0</v>
      </c>
      <c r="JO33" s="45">
        <f>IF(AND(OR(ISBLANK(JO$9),JO$9=0)=FALSE,JO$9=$DL33),1,0)*'4. Formulations'!$P32</f>
        <v>0</v>
      </c>
      <c r="JP33" s="45">
        <f>IF(AND(OR(ISBLANK(JP$9),JP$9=0)=FALSE,JP$9=$DL33),1,0)*'4. Formulations'!$P32</f>
        <v>0</v>
      </c>
      <c r="JQ33" s="45">
        <f>IF(AND(OR(ISBLANK(JQ$9),JQ$9=0)=FALSE,JQ$9=$DL33),1,0)*'4. Formulations'!$P32</f>
        <v>0</v>
      </c>
      <c r="JS33" s="45">
        <f>IF(AND(OR(ISBLANK(JS$9),JS$9=0)=FALSE,SUM($JC33:$JQ33)&gt;0,JS$9='2. Protocols'!$G32),1,0)*'4. Formulations'!$P32</f>
        <v>0</v>
      </c>
      <c r="JT33" s="45">
        <f>IF(AND(OR(ISBLANK(JT$9),JT$9=0)=FALSE,SUM($JC33:$JQ33)&gt;0,JT$9='2. Protocols'!$G32),1,0)*'4. Formulations'!$P32</f>
        <v>0</v>
      </c>
      <c r="JU33" s="45">
        <f>IF(AND(OR(ISBLANK(JU$9),JU$9=0)=FALSE,SUM($JC33:$JQ33)&gt;0,JU$9='2. Protocols'!$G32),1,0)*'4. Formulations'!$P32</f>
        <v>0</v>
      </c>
      <c r="JV33" s="45">
        <f>IF(AND(OR(ISBLANK(JV$9),JV$9=0)=FALSE,SUM($JC33:$JQ33)&gt;0,JV$9='2. Protocols'!$G32),1,0)*'4. Formulations'!$P32</f>
        <v>0</v>
      </c>
      <c r="JW33" s="45">
        <f>IF(AND(OR(ISBLANK(JW$9),JW$9=0)=FALSE,SUM($JC33:$JQ33)&gt;0,JW$9='2. Protocols'!$G32),1,0)*'4. Formulations'!$P32</f>
        <v>0</v>
      </c>
      <c r="JX33" s="45">
        <f>IF(AND(OR(ISBLANK(JX$9),JX$9=0)=FALSE,SUM($JC33:$JQ33)&gt;0,JX$9='2. Protocols'!$G32),1,0)*'4. Formulations'!$P32</f>
        <v>0</v>
      </c>
      <c r="JY33" s="45">
        <f>IF(AND(OR(ISBLANK(JY$9),JY$9=0)=FALSE,SUM($JC33:$JQ33)&gt;0,JY$9='2. Protocols'!$G32),1,0)*'4. Formulations'!$P32</f>
        <v>0</v>
      </c>
      <c r="JZ33" s="45">
        <f>IF(AND(OR(ISBLANK(JZ$9),JZ$9=0)=FALSE,SUM($JC33:$JQ33)&gt;0,JZ$9='2. Protocols'!$G32),1,0)*'4. Formulations'!$P32</f>
        <v>0</v>
      </c>
      <c r="KA33" s="45">
        <f>IF(AND(OR(ISBLANK(KA$9),KA$9=0)=FALSE,SUM($JC33:$JQ33)&gt;0,KA$9='2. Protocols'!$G32),1,0)*'4. Formulations'!$P32</f>
        <v>0</v>
      </c>
      <c r="KB33" s="45">
        <f>IF(AND(OR(ISBLANK(KB$9),KB$9=0)=FALSE,SUM($JC33:$JQ33)&gt;0,KB$9='2. Protocols'!$G32),1,0)*'4. Formulations'!$P32</f>
        <v>0</v>
      </c>
      <c r="KC33" s="45">
        <f>IF(AND(OR(ISBLANK(KC$9),KC$9=0)=FALSE,SUM($JC33:$JQ33)&gt;0,KC$9='2. Protocols'!$G32),1,0)*'4. Formulations'!$P32</f>
        <v>0</v>
      </c>
      <c r="KD33" s="45">
        <f>IF(AND(OR(ISBLANK(KD$9),KD$9=0)=FALSE,SUM($JC33:$JQ33)&gt;0,KD$9='2. Protocols'!$G32),1,0)*'4. Formulations'!$P32</f>
        <v>0</v>
      </c>
      <c r="KE33" s="45">
        <f>IF(AND(OR(ISBLANK(KE$9),KE$9=0)=FALSE,SUM($JC33:$JQ33)&gt;0,KE$9='2. Protocols'!$G32),1,0)*'4. Formulations'!$P32</f>
        <v>0</v>
      </c>
      <c r="KF33" s="45">
        <f>IF(AND(OR(ISBLANK(KF$9),KF$9=0)=FALSE,SUM($JC33:$JQ33)&gt;0,KF$9='2. Protocols'!$G32),1,0)*'4. Formulations'!$P32</f>
        <v>0</v>
      </c>
      <c r="KG33" s="45">
        <f>IF(AND(OR(ISBLANK(KG$9),KG$9=0)=FALSE,SUM($JC33:$JQ33)&gt;0,KG$9='2. Protocols'!$G32),1,0)*'4. Formulations'!$P32</f>
        <v>0</v>
      </c>
      <c r="KI33" s="45">
        <f>IF(AND(OR(ISBLANK(KI$9),KI$9=0)=FALSE,KI$9=$DM33),1,0)*'4. Formulations'!$Q32</f>
        <v>0</v>
      </c>
      <c r="KJ33" s="45">
        <f>IF(AND(OR(ISBLANK(KJ$9),KJ$9=0)=FALSE,KJ$9=$DM33),1,0)*'4. Formulations'!$Q32</f>
        <v>0</v>
      </c>
      <c r="KK33" s="45">
        <f>IF(AND(OR(ISBLANK(KK$9),KK$9=0)=FALSE,KK$9=$DM33),1,0)*'4. Formulations'!$Q32</f>
        <v>0</v>
      </c>
      <c r="KL33" s="45">
        <f>IF(AND(OR(ISBLANK(KL$9),KL$9=0)=FALSE,KL$9=$DM33),1,0)*'4. Formulations'!$Q32</f>
        <v>0</v>
      </c>
      <c r="KM33" s="45">
        <f>IF(AND(OR(ISBLANK(KM$9),KM$9=0)=FALSE,KM$9=$DM33),1,0)*'4. Formulations'!$Q32</f>
        <v>0</v>
      </c>
      <c r="KN33" s="45">
        <f>IF(AND(OR(ISBLANK(KN$9),KN$9=0)=FALSE,KN$9=$DM33),1,0)*'4. Formulations'!$Q32</f>
        <v>0</v>
      </c>
      <c r="KO33" s="45">
        <f>IF(AND(OR(ISBLANK(KO$9),KO$9=0)=FALSE,KO$9=$DM33),1,0)*'4. Formulations'!$Q32</f>
        <v>0</v>
      </c>
      <c r="KP33" s="45">
        <f>IF(AND(OR(ISBLANK(KP$9),KP$9=0)=FALSE,KP$9=$DM33),1,0)*'4. Formulations'!$Q32</f>
        <v>0</v>
      </c>
      <c r="KQ33" s="45">
        <f>IF(AND(OR(ISBLANK(KQ$9),KQ$9=0)=FALSE,KQ$9=$DM33),1,0)*'4. Formulations'!$Q32</f>
        <v>0</v>
      </c>
      <c r="KR33" s="45">
        <f>IF(AND(OR(ISBLANK(KR$9),KR$9=0)=FALSE,KR$9=$DM33),1,0)*'4. Formulations'!$Q32</f>
        <v>0</v>
      </c>
      <c r="KS33" s="45">
        <f>IF(AND(OR(ISBLANK(KS$9),KS$9=0)=FALSE,KS$9=$DM33),1,0)*'4. Formulations'!$Q32</f>
        <v>0</v>
      </c>
      <c r="KT33" s="45">
        <f>IF(AND(OR(ISBLANK(KT$9),KT$9=0)=FALSE,KT$9=$DM33),1,0)*'4. Formulations'!$Q32</f>
        <v>0</v>
      </c>
      <c r="KU33" s="45">
        <f>IF(AND(OR(ISBLANK(KU$9),KU$9=0)=FALSE,KU$9=$DM33),1,0)*'4. Formulations'!$Q32</f>
        <v>0</v>
      </c>
      <c r="KV33" s="45">
        <f>IF(AND(OR(ISBLANK(KV$9),KV$9=0)=FALSE,KV$9=$DM33),1,0)*'4. Formulations'!$Q32</f>
        <v>0</v>
      </c>
      <c r="KW33" s="45">
        <f>IF(AND(OR(ISBLANK(KW$9),KW$9=0)=FALSE,KW$9=$DM33),1,0)*'4. Formulations'!$Q32</f>
        <v>0</v>
      </c>
    </row>
    <row r="34" spans="2:309" ht="15" hidden="1" outlineLevel="1" x14ac:dyDescent="0.25">
      <c r="B34" s="2"/>
      <c r="C34" s="155" t="str">
        <f>IF('2. Protocols'!C33&amp;"+"&amp;'2. Protocols'!E33&amp;"+"&amp;'2. Protocols'!G33="++","",'2. Protocols'!C33&amp;"+"&amp;'2. Protocols'!E33&amp;"+"&amp;'2. Protocols'!G33)</f>
        <v/>
      </c>
      <c r="D34" s="22"/>
      <c r="E34" s="23"/>
      <c r="G34" s="135" t="e">
        <f>'2. Protocols'!J33*'1. General Inputs'!$J$13</f>
        <v>#VALUE!</v>
      </c>
      <c r="H34" s="135" t="e">
        <f>MAX(G34*(1+'1. General Inputs'!$AW$23+HLOOKUP(H$7,'1. General Inputs'!$AW$17:$AY$19,ROWS('1. General Inputs'!$AU$17:$AU$19),0))+(CHOOSE(H$7,'1. General Inputs'!$J$15,'1. General Inputs'!$L$15,'1. General Inputs'!$N$15)/12)*CHOOSE(H$7,'2. Protocols'!$K33,'2. Protocols'!$L33,'2. Protocols'!$M33)+'3. ARV Substitutions'!L59,0)</f>
        <v>#VALUE!</v>
      </c>
      <c r="I34" s="135" t="e">
        <f>MAX(H34*(1+'1. General Inputs'!$AW$23+HLOOKUP(I$7,'1. General Inputs'!$AW$17:$AY$19,ROWS('1. General Inputs'!$AU$17:$AU$19),0))+(CHOOSE(I$7,'1. General Inputs'!$J$15,'1. General Inputs'!$L$15,'1. General Inputs'!$N$15)/12)*CHOOSE(I$7,'2. Protocols'!$K33,'2. Protocols'!$L33,'2. Protocols'!$M33)+'3. ARV Substitutions'!M59,0)</f>
        <v>#VALUE!</v>
      </c>
      <c r="J34" s="135" t="e">
        <f>MAX(I34*(1+'1. General Inputs'!$AW$23+HLOOKUP(J$7,'1. General Inputs'!$AW$17:$AY$19,ROWS('1. General Inputs'!$AU$17:$AU$19),0))+(CHOOSE(J$7,'1. General Inputs'!$J$15,'1. General Inputs'!$L$15,'1. General Inputs'!$N$15)/12)*CHOOSE(J$7,'2. Protocols'!$K33,'2. Protocols'!$L33,'2. Protocols'!$M33)+'3. ARV Substitutions'!N59,0)</f>
        <v>#VALUE!</v>
      </c>
      <c r="K34" s="135" t="e">
        <f>MAX(J34*(1+'1. General Inputs'!$AW$23+HLOOKUP(K$7,'1. General Inputs'!$AW$17:$AY$19,ROWS('1. General Inputs'!$AU$17:$AU$19),0))+(CHOOSE(K$7,'1. General Inputs'!$J$15,'1. General Inputs'!$L$15,'1. General Inputs'!$N$15)/12)*CHOOSE(K$7,'2. Protocols'!$K33,'2. Protocols'!$L33,'2. Protocols'!$M33)+'3. ARV Substitutions'!O59,0)</f>
        <v>#VALUE!</v>
      </c>
      <c r="L34" s="135" t="e">
        <f>MAX(K34*(1+'1. General Inputs'!$AW$23+HLOOKUP(L$7,'1. General Inputs'!$AW$17:$AY$19,ROWS('1. General Inputs'!$AU$17:$AU$19),0))+(CHOOSE(L$7,'1. General Inputs'!$J$15,'1. General Inputs'!$L$15,'1. General Inputs'!$N$15)/12)*CHOOSE(L$7,'2. Protocols'!$K33,'2. Protocols'!$L33,'2. Protocols'!$M33)+'3. ARV Substitutions'!P59,0)</f>
        <v>#VALUE!</v>
      </c>
      <c r="M34" s="135" t="e">
        <f>MAX(L34*(1+'1. General Inputs'!$AW$23+HLOOKUP(M$7,'1. General Inputs'!$AW$17:$AY$19,ROWS('1. General Inputs'!$AU$17:$AU$19),0))+(CHOOSE(M$7,'1. General Inputs'!$J$15,'1. General Inputs'!$L$15,'1. General Inputs'!$N$15)/12)*CHOOSE(M$7,'2. Protocols'!$K33,'2. Protocols'!$L33,'2. Protocols'!$M33)+'3. ARV Substitutions'!Q59,0)</f>
        <v>#VALUE!</v>
      </c>
      <c r="N34" s="135" t="e">
        <f>MAX(M34*(1+'1. General Inputs'!$AW$23+HLOOKUP(N$7,'1. General Inputs'!$AW$17:$AY$19,ROWS('1. General Inputs'!$AU$17:$AU$19),0))+(CHOOSE(N$7,'1. General Inputs'!$J$15,'1. General Inputs'!$L$15,'1. General Inputs'!$N$15)/12)*CHOOSE(N$7,'2. Protocols'!$K33,'2. Protocols'!$L33,'2. Protocols'!$M33)+'3. ARV Substitutions'!R59,0)</f>
        <v>#VALUE!</v>
      </c>
      <c r="O34" s="135" t="e">
        <f>MAX(N34*(1+'1. General Inputs'!$AW$23+HLOOKUP(O$7,'1. General Inputs'!$AW$17:$AY$19,ROWS('1. General Inputs'!$AU$17:$AU$19),0))+(CHOOSE(O$7,'1. General Inputs'!$J$15,'1. General Inputs'!$L$15,'1. General Inputs'!$N$15)/12)*CHOOSE(O$7,'2. Protocols'!$K33,'2. Protocols'!$L33,'2. Protocols'!$M33)+'3. ARV Substitutions'!S59,0)</f>
        <v>#VALUE!</v>
      </c>
      <c r="P34" s="135" t="e">
        <f>MAX(O34*(1+'1. General Inputs'!$AW$23+HLOOKUP(P$7,'1. General Inputs'!$AW$17:$AY$19,ROWS('1. General Inputs'!$AU$17:$AU$19),0))+(CHOOSE(P$7,'1. General Inputs'!$J$15,'1. General Inputs'!$L$15,'1. General Inputs'!$N$15)/12)*CHOOSE(P$7,'2. Protocols'!$K33,'2. Protocols'!$L33,'2. Protocols'!$M33)+'3. ARV Substitutions'!T59,0)</f>
        <v>#VALUE!</v>
      </c>
      <c r="Q34" s="135" t="e">
        <f>MAX(P34*(1+'1. General Inputs'!$AW$23+HLOOKUP(Q$7,'1. General Inputs'!$AW$17:$AY$19,ROWS('1. General Inputs'!$AU$17:$AU$19),0))+(CHOOSE(Q$7,'1. General Inputs'!$J$15,'1. General Inputs'!$L$15,'1. General Inputs'!$N$15)/12)*CHOOSE(Q$7,'2. Protocols'!$K33,'2. Protocols'!$L33,'2. Protocols'!$M33)+'3. ARV Substitutions'!U59,0)</f>
        <v>#VALUE!</v>
      </c>
      <c r="R34" s="135" t="e">
        <f>MAX(Q34*(1+'1. General Inputs'!$AW$23+HLOOKUP(R$7,'1. General Inputs'!$AW$17:$AY$19,ROWS('1. General Inputs'!$AU$17:$AU$19),0))+(CHOOSE(R$7,'1. General Inputs'!$J$15,'1. General Inputs'!$L$15,'1. General Inputs'!$N$15)/12)*CHOOSE(R$7,'2. Protocols'!$K33,'2. Protocols'!$L33,'2. Protocols'!$M33)+'3. ARV Substitutions'!V59,0)</f>
        <v>#VALUE!</v>
      </c>
      <c r="S34" s="135" t="e">
        <f>MAX(R34*(1+'1. General Inputs'!$AW$23+HLOOKUP(S$7,'1. General Inputs'!$AW$17:$AY$19,ROWS('1. General Inputs'!$AU$17:$AU$19),0))+(CHOOSE(S$7,'1. General Inputs'!$J$15,'1. General Inputs'!$L$15,'1. General Inputs'!$N$15)/12)*CHOOSE(S$7,'2. Protocols'!$K33,'2. Protocols'!$L33,'2. Protocols'!$M33)+'3. ARV Substitutions'!W59,0)</f>
        <v>#VALUE!</v>
      </c>
      <c r="T34" s="135" t="e">
        <f>MAX(S34*(1+'1. General Inputs'!$AW$23+HLOOKUP(T$7,'1. General Inputs'!$AW$17:$AY$19,ROWS('1. General Inputs'!$AU$17:$AU$19),0))+(CHOOSE(T$7,'1. General Inputs'!$J$15,'1. General Inputs'!$L$15,'1. General Inputs'!$N$15)/12)*CHOOSE(T$7,'2. Protocols'!$K33,'2. Protocols'!$L33,'2. Protocols'!$M33)+'3. ARV Substitutions'!X59,0)</f>
        <v>#VALUE!</v>
      </c>
      <c r="U34" s="135" t="e">
        <f>MAX(T34*(1+'1. General Inputs'!$AW$23+HLOOKUP(U$7,'1. General Inputs'!$AW$17:$AY$19,ROWS('1. General Inputs'!$AU$17:$AU$19),0))+(CHOOSE(U$7,'1. General Inputs'!$J$15,'1. General Inputs'!$L$15,'1. General Inputs'!$N$15)/12)*CHOOSE(U$7,'2. Protocols'!$K33,'2. Protocols'!$L33,'2. Protocols'!$M33)+'3. ARV Substitutions'!Y59,0)</f>
        <v>#VALUE!</v>
      </c>
      <c r="V34" s="135" t="e">
        <f>MAX(U34*(1+'1. General Inputs'!$AW$23+HLOOKUP(V$7,'1. General Inputs'!$AW$17:$AY$19,ROWS('1. General Inputs'!$AU$17:$AU$19),0))+(CHOOSE(V$7,'1. General Inputs'!$J$15,'1. General Inputs'!$L$15,'1. General Inputs'!$N$15)/12)*CHOOSE(V$7,'2. Protocols'!$K33,'2. Protocols'!$L33,'2. Protocols'!$M33)+'3. ARV Substitutions'!Z59,0)</f>
        <v>#VALUE!</v>
      </c>
      <c r="W34" s="135" t="e">
        <f>MAX(V34*(1+'1. General Inputs'!$AW$23+HLOOKUP(W$7,'1. General Inputs'!$AW$17:$AY$19,ROWS('1. General Inputs'!$AU$17:$AU$19),0))+(CHOOSE(W$7,'1. General Inputs'!$J$15,'1. General Inputs'!$L$15,'1. General Inputs'!$N$15)/12)*CHOOSE(W$7,'2. Protocols'!$K33,'2. Protocols'!$L33,'2. Protocols'!$M33)+'3. ARV Substitutions'!AA59,0)</f>
        <v>#VALUE!</v>
      </c>
      <c r="X34" s="135" t="e">
        <f>MAX(W34*(1+'1. General Inputs'!$AW$23+HLOOKUP(X$7,'1. General Inputs'!$AW$17:$AY$19,ROWS('1. General Inputs'!$AU$17:$AU$19),0))+(CHOOSE(X$7,'1. General Inputs'!$J$15,'1. General Inputs'!$L$15,'1. General Inputs'!$N$15)/12)*CHOOSE(X$7,'2. Protocols'!$K33,'2. Protocols'!$L33,'2. Protocols'!$M33)+'3. ARV Substitutions'!AB59,0)</f>
        <v>#VALUE!</v>
      </c>
      <c r="Y34" s="135" t="e">
        <f>MAX(X34*(1+'1. General Inputs'!$AW$23+HLOOKUP(Y$7,'1. General Inputs'!$AW$17:$AY$19,ROWS('1. General Inputs'!$AU$17:$AU$19),0))+(CHOOSE(Y$7,'1. General Inputs'!$J$15,'1. General Inputs'!$L$15,'1. General Inputs'!$N$15)/12)*CHOOSE(Y$7,'2. Protocols'!$K33,'2. Protocols'!$L33,'2. Protocols'!$M33)+'3. ARV Substitutions'!AC59,0)</f>
        <v>#VALUE!</v>
      </c>
      <c r="Z34" s="135" t="e">
        <f>MAX(Y34*(1+'1. General Inputs'!$AW$23+HLOOKUP(Z$7,'1. General Inputs'!$AW$17:$AY$19,ROWS('1. General Inputs'!$AU$17:$AU$19),0))+(CHOOSE(Z$7,'1. General Inputs'!$J$15,'1. General Inputs'!$L$15,'1. General Inputs'!$N$15)/12)*CHOOSE(Z$7,'2. Protocols'!$K33,'2. Protocols'!$L33,'2. Protocols'!$M33)+'3. ARV Substitutions'!AD59,0)</f>
        <v>#VALUE!</v>
      </c>
      <c r="AA34" s="135" t="e">
        <f>MAX(Z34*(1+'1. General Inputs'!$AW$23+HLOOKUP(AA$7,'1. General Inputs'!$AW$17:$AY$19,ROWS('1. General Inputs'!$AU$17:$AU$19),0))+(CHOOSE(AA$7,'1. General Inputs'!$J$15,'1. General Inputs'!$L$15,'1. General Inputs'!$N$15)/12)*CHOOSE(AA$7,'2. Protocols'!$K33,'2. Protocols'!$L33,'2. Protocols'!$M33)+'3. ARV Substitutions'!AE59,0)</f>
        <v>#VALUE!</v>
      </c>
      <c r="AB34" s="135" t="e">
        <f>MAX(AA34*(1+'1. General Inputs'!$AW$23+HLOOKUP(AB$7,'1. General Inputs'!$AW$17:$AY$19,ROWS('1. General Inputs'!$AU$17:$AU$19),0))+(CHOOSE(AB$7,'1. General Inputs'!$J$15,'1. General Inputs'!$L$15,'1. General Inputs'!$N$15)/12)*CHOOSE(AB$7,'2. Protocols'!$K33,'2. Protocols'!$L33,'2. Protocols'!$M33)+'3. ARV Substitutions'!AF59,0)</f>
        <v>#VALUE!</v>
      </c>
      <c r="AC34" s="135" t="e">
        <f>MAX(AB34*(1+'1. General Inputs'!$AW$23+HLOOKUP(AC$7,'1. General Inputs'!$AW$17:$AY$19,ROWS('1. General Inputs'!$AU$17:$AU$19),0))+(CHOOSE(AC$7,'1. General Inputs'!$J$15,'1. General Inputs'!$L$15,'1. General Inputs'!$N$15)/12)*CHOOSE(AC$7,'2. Protocols'!$K33,'2. Protocols'!$L33,'2. Protocols'!$M33)+'3. ARV Substitutions'!AG59,0)</f>
        <v>#VALUE!</v>
      </c>
      <c r="AD34" s="135" t="e">
        <f>MAX(AC34*(1+'1. General Inputs'!$AW$23+HLOOKUP(AD$7,'1. General Inputs'!$AW$17:$AY$19,ROWS('1. General Inputs'!$AU$17:$AU$19),0))+(CHOOSE(AD$7,'1. General Inputs'!$J$15,'1. General Inputs'!$L$15,'1. General Inputs'!$N$15)/12)*CHOOSE(AD$7,'2. Protocols'!$K33,'2. Protocols'!$L33,'2. Protocols'!$M33)+'3. ARV Substitutions'!AH59,0)</f>
        <v>#VALUE!</v>
      </c>
      <c r="AE34" s="135" t="e">
        <f>MAX(AD34*(1+'1. General Inputs'!$AW$23+HLOOKUP(AE$7,'1. General Inputs'!$AW$17:$AY$19,ROWS('1. General Inputs'!$AU$17:$AU$19),0))+(CHOOSE(AE$7,'1. General Inputs'!$J$15,'1. General Inputs'!$L$15,'1. General Inputs'!$N$15)/12)*CHOOSE(AE$7,'2. Protocols'!$K33,'2. Protocols'!$L33,'2. Protocols'!$M33)+'3. ARV Substitutions'!AI59,0)</f>
        <v>#VALUE!</v>
      </c>
      <c r="AF34" s="135" t="e">
        <f>MAX(AE34*(1+'1. General Inputs'!$AW$23+HLOOKUP(AF$7,'1. General Inputs'!$AW$17:$AY$19,ROWS('1. General Inputs'!$AU$17:$AU$19),0))+(CHOOSE(AF$7,'1. General Inputs'!$J$15,'1. General Inputs'!$L$15,'1. General Inputs'!$N$15)/12)*CHOOSE(AF$7,'2. Protocols'!$K33,'2. Protocols'!$L33,'2. Protocols'!$M33)+'3. ARV Substitutions'!AJ59,0)</f>
        <v>#VALUE!</v>
      </c>
      <c r="AG34" s="135" t="e">
        <f>MAX(AF34*(1+'1. General Inputs'!$AW$23+HLOOKUP(AG$7,'1. General Inputs'!$AW$17:$AY$19,ROWS('1. General Inputs'!$AU$17:$AU$19),0))+(CHOOSE(AG$7,'1. General Inputs'!$J$15,'1. General Inputs'!$L$15,'1. General Inputs'!$N$15)/12)*CHOOSE(AG$7,'2. Protocols'!$K33,'2. Protocols'!$L33,'2. Protocols'!$M33)+'3. ARV Substitutions'!AK59,0)</f>
        <v>#VALUE!</v>
      </c>
      <c r="AH34" s="135" t="e">
        <f>MAX(AG34*(1+'1. General Inputs'!$AW$23+HLOOKUP(AH$7,'1. General Inputs'!$AW$17:$AY$19,ROWS('1. General Inputs'!$AU$17:$AU$19),0))+(CHOOSE(AH$7,'1. General Inputs'!$J$15,'1. General Inputs'!$L$15,'1. General Inputs'!$N$15)/12)*CHOOSE(AH$7,'2. Protocols'!$K33,'2. Protocols'!$L33,'2. Protocols'!$M33)+'3. ARV Substitutions'!AL59,0)</f>
        <v>#VALUE!</v>
      </c>
      <c r="AI34" s="135" t="e">
        <f>MAX(AH34*(1+'1. General Inputs'!$AW$23+HLOOKUP(AI$7,'1. General Inputs'!$AW$17:$AY$19,ROWS('1. General Inputs'!$AU$17:$AU$19),0))+(CHOOSE(AI$7,'1. General Inputs'!$J$15,'1. General Inputs'!$L$15,'1. General Inputs'!$N$15)/12)*CHOOSE(AI$7,'2. Protocols'!$K33,'2. Protocols'!$L33,'2. Protocols'!$M33)+'3. ARV Substitutions'!AM59,0)</f>
        <v>#VALUE!</v>
      </c>
      <c r="AJ34" s="135" t="e">
        <f>MAX(AI34*(1+'1. General Inputs'!$AW$23+HLOOKUP(AJ$7,'1. General Inputs'!$AW$17:$AY$19,ROWS('1. General Inputs'!$AU$17:$AU$19),0))+(CHOOSE(AJ$7,'1. General Inputs'!$J$15,'1. General Inputs'!$L$15,'1. General Inputs'!$N$15)/12)*CHOOSE(AJ$7,'2. Protocols'!$K33,'2. Protocols'!$L33,'2. Protocols'!$M33)+'3. ARV Substitutions'!AN59,0)</f>
        <v>#VALUE!</v>
      </c>
      <c r="AK34" s="135" t="e">
        <f>MAX(AJ34*(1+'1. General Inputs'!$AW$23+HLOOKUP(AK$7,'1. General Inputs'!$AW$17:$AY$19,ROWS('1. General Inputs'!$AU$17:$AU$19),0))+(CHOOSE(AK$7,'1. General Inputs'!$J$15,'1. General Inputs'!$L$15,'1. General Inputs'!$N$15)/12)*CHOOSE(AK$7,'2. Protocols'!$K33,'2. Protocols'!$L33,'2. Protocols'!$M33)+'3. ARV Substitutions'!AO59,0)</f>
        <v>#VALUE!</v>
      </c>
      <c r="AL34" s="135" t="e">
        <f>MAX(AK34*(1+'1. General Inputs'!$AW$23+HLOOKUP(AL$7,'1. General Inputs'!$AW$17:$AY$19,ROWS('1. General Inputs'!$AU$17:$AU$19),0))+(CHOOSE(AL$7,'1. General Inputs'!$J$15,'1. General Inputs'!$L$15,'1. General Inputs'!$N$15)/12)*CHOOSE(AL$7,'2. Protocols'!$K33,'2. Protocols'!$L33,'2. Protocols'!$M33)+'3. ARV Substitutions'!AP59,0)</f>
        <v>#VALUE!</v>
      </c>
      <c r="AM34" s="135" t="e">
        <f>MAX(AL34*(1+'1. General Inputs'!$AW$23+HLOOKUP(AM$7,'1. General Inputs'!$AW$17:$AY$19,ROWS('1. General Inputs'!$AU$17:$AU$19),0))+(CHOOSE(AM$7,'1. General Inputs'!$J$15,'1. General Inputs'!$L$15,'1. General Inputs'!$N$15)/12)*CHOOSE(AM$7,'2. Protocols'!$K33,'2. Protocols'!$L33,'2. Protocols'!$M33)+'3. ARV Substitutions'!AQ59,0)</f>
        <v>#VALUE!</v>
      </c>
      <c r="AN34" s="135" t="e">
        <f>MAX(AM34*(1+'1. General Inputs'!$AW$23+HLOOKUP(AN$7,'1. General Inputs'!$AW$17:$AY$19,ROWS('1. General Inputs'!$AU$17:$AU$19),0))+(CHOOSE(AN$7,'1. General Inputs'!$J$15,'1. General Inputs'!$L$15,'1. General Inputs'!$N$15)/12)*CHOOSE(AN$7,'2. Protocols'!$K33,'2. Protocols'!$L33,'2. Protocols'!$M33)+'3. ARV Substitutions'!AR59,0)</f>
        <v>#VALUE!</v>
      </c>
      <c r="AO34" s="135" t="e">
        <f>MAX(AN34*(1+'1. General Inputs'!$AW$23+HLOOKUP(AO$7,'1. General Inputs'!$AW$17:$AY$19,ROWS('1. General Inputs'!$AU$17:$AU$19),0))+(CHOOSE(AO$7,'1. General Inputs'!$J$15,'1. General Inputs'!$L$15,'1. General Inputs'!$N$15)/12)*CHOOSE(AO$7,'2. Protocols'!$K33,'2. Protocols'!$L33,'2. Protocols'!$M33)+'3. ARV Substitutions'!AS59,0)</f>
        <v>#VALUE!</v>
      </c>
      <c r="AP34" s="135" t="e">
        <f>MAX(AO34*(1+'1. General Inputs'!$AW$23+HLOOKUP(AP$7,'1. General Inputs'!$AW$17:$AY$19,ROWS('1. General Inputs'!$AU$17:$AU$19),0))+(CHOOSE(AP$7,'1. General Inputs'!$J$15,'1. General Inputs'!$L$15,'1. General Inputs'!$N$15)/12)*CHOOSE(AP$7,'2. Protocols'!$K33,'2. Protocols'!$L33,'2. Protocols'!$M33)+'3. ARV Substitutions'!AT59,0)</f>
        <v>#VALUE!</v>
      </c>
      <c r="AQ34" s="135" t="e">
        <f>MAX(AP34*(1+'1. General Inputs'!$AW$23+HLOOKUP(AQ$7,'1. General Inputs'!$AW$17:$AY$19,ROWS('1. General Inputs'!$AU$17:$AU$19),0))+(CHOOSE(AQ$7,'1. General Inputs'!$J$15,'1. General Inputs'!$L$15,'1. General Inputs'!$N$15)/12)*CHOOSE(AQ$7,'2. Protocols'!$K33,'2. Protocols'!$L33,'2. Protocols'!$M33)+'3. ARV Substitutions'!AU59,0)</f>
        <v>#VALUE!</v>
      </c>
      <c r="CA34" s="105" t="e">
        <f t="shared" si="20"/>
        <v>#VALUE!</v>
      </c>
      <c r="CB34" s="105" t="e">
        <f t="shared" si="21"/>
        <v>#VALUE!</v>
      </c>
      <c r="CC34" s="105" t="e">
        <f t="shared" si="22"/>
        <v>#VALUE!</v>
      </c>
      <c r="CD34" s="105" t="e">
        <f t="shared" si="23"/>
        <v>#VALUE!</v>
      </c>
      <c r="CE34" s="105" t="e">
        <f t="shared" si="24"/>
        <v>#VALUE!</v>
      </c>
      <c r="CF34" s="105" t="e">
        <f t="shared" si="25"/>
        <v>#VALUE!</v>
      </c>
      <c r="CG34" s="105" t="e">
        <f t="shared" si="26"/>
        <v>#VALUE!</v>
      </c>
      <c r="CH34" s="105" t="e">
        <f t="shared" si="27"/>
        <v>#VALUE!</v>
      </c>
      <c r="CI34" s="105" t="e">
        <f t="shared" si="28"/>
        <v>#VALUE!</v>
      </c>
      <c r="CJ34" s="105" t="e">
        <f t="shared" si="29"/>
        <v>#VALUE!</v>
      </c>
      <c r="CK34" s="105" t="e">
        <f t="shared" si="30"/>
        <v>#VALUE!</v>
      </c>
      <c r="CL34" s="105" t="e">
        <f t="shared" si="31"/>
        <v>#VALUE!</v>
      </c>
      <c r="CM34" s="105" t="e">
        <f t="shared" si="32"/>
        <v>#VALUE!</v>
      </c>
      <c r="CN34" s="105" t="e">
        <f t="shared" si="33"/>
        <v>#VALUE!</v>
      </c>
      <c r="CO34" s="105" t="e">
        <f t="shared" si="34"/>
        <v>#VALUE!</v>
      </c>
      <c r="CP34" s="105" t="e">
        <f t="shared" si="35"/>
        <v>#VALUE!</v>
      </c>
      <c r="CQ34" s="105" t="e">
        <f t="shared" si="36"/>
        <v>#VALUE!</v>
      </c>
      <c r="CR34" s="105" t="e">
        <f t="shared" si="37"/>
        <v>#VALUE!</v>
      </c>
      <c r="CS34" s="105" t="e">
        <f t="shared" si="38"/>
        <v>#VALUE!</v>
      </c>
      <c r="CT34" s="105" t="e">
        <f t="shared" si="39"/>
        <v>#VALUE!</v>
      </c>
      <c r="CU34" s="105" t="e">
        <f t="shared" si="40"/>
        <v>#VALUE!</v>
      </c>
      <c r="CV34" s="105" t="e">
        <f t="shared" si="41"/>
        <v>#VALUE!</v>
      </c>
      <c r="CW34" s="105" t="e">
        <f t="shared" si="42"/>
        <v>#VALUE!</v>
      </c>
      <c r="CX34" s="105" t="e">
        <f t="shared" si="43"/>
        <v>#VALUE!</v>
      </c>
      <c r="CY34" s="105" t="e">
        <f t="shared" si="44"/>
        <v>#VALUE!</v>
      </c>
      <c r="CZ34" s="105" t="e">
        <f t="shared" si="45"/>
        <v>#VALUE!</v>
      </c>
      <c r="DA34" s="105" t="e">
        <f t="shared" si="46"/>
        <v>#VALUE!</v>
      </c>
      <c r="DB34" s="105" t="e">
        <f t="shared" si="47"/>
        <v>#VALUE!</v>
      </c>
      <c r="DC34" s="105" t="e">
        <f t="shared" si="48"/>
        <v>#VALUE!</v>
      </c>
      <c r="DD34" s="105" t="e">
        <f t="shared" si="49"/>
        <v>#VALUE!</v>
      </c>
      <c r="DE34" s="105" t="e">
        <f t="shared" si="50"/>
        <v>#VALUE!</v>
      </c>
      <c r="DF34" s="105" t="e">
        <f t="shared" si="51"/>
        <v>#VALUE!</v>
      </c>
      <c r="DG34" s="105" t="e">
        <f t="shared" si="52"/>
        <v>#VALUE!</v>
      </c>
      <c r="DH34" s="105" t="e">
        <f t="shared" si="53"/>
        <v>#VALUE!</v>
      </c>
      <c r="DI34" s="105" t="e">
        <f t="shared" si="54"/>
        <v>#VALUE!</v>
      </c>
      <c r="DJ34" s="105" t="e">
        <f t="shared" si="55"/>
        <v>#VALUE!</v>
      </c>
      <c r="DL34" s="39" t="str">
        <f>CONCATENATE('2. Protocols'!C33, '2. Protocols'!D33, '2. Protocols'!E33)</f>
        <v>+</v>
      </c>
      <c r="DM34" s="39" t="str">
        <f>CONCATENATE('2. Protocols'!C33, '2. Protocols'!D33, '2. Protocols'!E33, '2. Protocols'!F33, '2. Protocols'!G33,)</f>
        <v>++</v>
      </c>
      <c r="DO34" s="45">
        <f>IF(AND(OR(ISBLANK(DO$9),DO$9=0)=FALSE,OR(DO$9='2. Protocols'!$C33,DO$9='2. Protocols'!$E33,DO$9='2. Protocols'!$G33)),1,0)*'4. Formulations'!$I33</f>
        <v>0</v>
      </c>
      <c r="DP34" s="45">
        <f>IF(AND(OR(ISBLANK(DP$9),DP$9=0)=FALSE,OR(DP$9='2. Protocols'!$C33,DP$9='2. Protocols'!$E33,DP$9='2. Protocols'!$G33)),1,0)*'4. Formulations'!$I33</f>
        <v>0</v>
      </c>
      <c r="DQ34" s="45">
        <f>IF(AND(OR(ISBLANK(DQ$9),DQ$9=0)=FALSE,OR(DQ$9='2. Protocols'!$C33,DQ$9='2. Protocols'!$E33,DQ$9='2. Protocols'!$G33)),1,0)*'4. Formulations'!$I33</f>
        <v>0</v>
      </c>
      <c r="DR34" s="45">
        <f>IF(AND(OR(ISBLANK(DR$9),DR$9=0)=FALSE,OR(DR$9='2. Protocols'!$C33,DR$9='2. Protocols'!$E33,DR$9='2. Protocols'!$G33)),1,0)*'4. Formulations'!$I33</f>
        <v>0</v>
      </c>
      <c r="DS34" s="45">
        <f>IF(AND(OR(ISBLANK(DS$9),DS$9=0)=FALSE,OR(DS$9='2. Protocols'!$C33,DS$9='2. Protocols'!$E33,DS$9='2. Protocols'!$G33)),1,0)*'4. Formulations'!$I33</f>
        <v>0</v>
      </c>
      <c r="DT34" s="45">
        <f>IF(AND(OR(ISBLANK(DT$9),DT$9=0)=FALSE,OR(DT$9='2. Protocols'!$C33,DT$9='2. Protocols'!$E33,DT$9='2. Protocols'!$G33)),1,0)*'4. Formulations'!$I33</f>
        <v>0</v>
      </c>
      <c r="DU34" s="45">
        <f>IF(AND(OR(ISBLANK(DU$9),DU$9=0)=FALSE,OR(DU$9='2. Protocols'!$C33,DU$9='2. Protocols'!$E33,DU$9='2. Protocols'!$G33)),1,0)*'4. Formulations'!$I33</f>
        <v>0</v>
      </c>
      <c r="DV34" s="45">
        <f>IF(AND(OR(ISBLANK(DV$9),DV$9=0)=FALSE,OR(DV$9='2. Protocols'!$C33,DV$9='2. Protocols'!$E33,DV$9='2. Protocols'!$G33)),1,0)*'4. Formulations'!$I33</f>
        <v>0</v>
      </c>
      <c r="DW34" s="45">
        <f>IF(AND(OR(ISBLANK(DW$9),DW$9=0)=FALSE,OR(DW$9='2. Protocols'!$C33,DW$9='2. Protocols'!$E33,DW$9='2. Protocols'!$G33)),1,0)*'4. Formulations'!$I33</f>
        <v>0</v>
      </c>
      <c r="DX34" s="45">
        <f>IF(AND(OR(ISBLANK(DX$9),DX$9=0)=FALSE,OR(DX$9='2. Protocols'!$C33,DX$9='2. Protocols'!$E33,DX$9='2. Protocols'!$G33)),1,0)*'4. Formulations'!$I33</f>
        <v>0</v>
      </c>
      <c r="DY34" s="45">
        <f>IF(AND(OR(ISBLANK(DY$9),DY$9=0)=FALSE,OR(DY$9='2. Protocols'!$C33,DY$9='2. Protocols'!$E33,DY$9='2. Protocols'!$G33)),1,0)*'4. Formulations'!$I33</f>
        <v>0</v>
      </c>
      <c r="DZ34" s="45">
        <f>IF(AND(OR(ISBLANK(DZ$9),DZ$9=0)=FALSE,OR(DZ$9='2. Protocols'!$C33,DZ$9='2. Protocols'!$E33,DZ$9='2. Protocols'!$G33)),1,0)*'4. Formulations'!$I33</f>
        <v>0</v>
      </c>
      <c r="EA34" s="45">
        <f>IF(AND(OR(ISBLANK(EA$9),EA$9=0)=FALSE,OR(EA$9='2. Protocols'!$C33,EA$9='2. Protocols'!$E33,EA$9='2. Protocols'!$G33)),1,0)*'4. Formulations'!$I33</f>
        <v>0</v>
      </c>
      <c r="EB34" s="45">
        <f>IF(AND(OR(ISBLANK(EB$9),EB$9=0)=FALSE,OR(EB$9='2. Protocols'!$C33,EB$9='2. Protocols'!$E33,EB$9='2. Protocols'!$G33)),1,0)*'4. Formulations'!$I33</f>
        <v>0</v>
      </c>
      <c r="EC34" s="45">
        <f>IF(AND(OR(ISBLANK(EC$9),EC$9=0)=FALSE,OR(EC$9='2. Protocols'!$C33,EC$9='2. Protocols'!$E33,EC$9='2. Protocols'!$G33)),1,0)*'4. Formulations'!$I33</f>
        <v>0</v>
      </c>
      <c r="EE34" s="45">
        <f>IF(AND(OR(ISBLANK(EE$9),EE$9=0)=FALSE,EE$9=$DL34),1,0)*'4. Formulations'!$J33</f>
        <v>0</v>
      </c>
      <c r="EF34" s="45">
        <f>IF(AND(OR(ISBLANK(EF$9),EF$9=0)=FALSE,EF$9=$DL34),1,0)*'4. Formulations'!$J33</f>
        <v>0</v>
      </c>
      <c r="EG34" s="45">
        <f>IF(AND(OR(ISBLANK(EG$9),EG$9=0)=FALSE,EG$9=$DL34),1,0)*'4. Formulations'!$J33</f>
        <v>0</v>
      </c>
      <c r="EH34" s="45">
        <f>IF(AND(OR(ISBLANK(EH$9),EH$9=0)=FALSE,EH$9=$DL34),1,0)*'4. Formulations'!$J33</f>
        <v>0</v>
      </c>
      <c r="EI34" s="45">
        <f>IF(AND(OR(ISBLANK(EI$9),EI$9=0)=FALSE,EI$9=$DL34),1,0)*'4. Formulations'!$J33</f>
        <v>0</v>
      </c>
      <c r="EJ34" s="45">
        <f>IF(AND(OR(ISBLANK(EJ$9),EJ$9=0)=FALSE,EJ$9=$DL34),1,0)*'4. Formulations'!$J33</f>
        <v>0</v>
      </c>
      <c r="EK34" s="45">
        <f>IF(AND(OR(ISBLANK(EK$9),EK$9=0)=FALSE,EK$9=$DL34),1,0)*'4. Formulations'!$J33</f>
        <v>0</v>
      </c>
      <c r="EL34" s="45">
        <f>IF(AND(OR(ISBLANK(EL$9),EL$9=0)=FALSE,EL$9=$DL34),1,0)*'4. Formulations'!$J33</f>
        <v>0</v>
      </c>
      <c r="EM34" s="45">
        <f>IF(AND(OR(ISBLANK(EM$9),EM$9=0)=FALSE,EM$9=$DL34),1,0)*'4. Formulations'!$J33</f>
        <v>0</v>
      </c>
      <c r="EN34" s="45">
        <f>IF(AND(OR(ISBLANK(EN$9),EN$9=0)=FALSE,EN$9=$DL34),1,0)*'4. Formulations'!$J33</f>
        <v>0</v>
      </c>
      <c r="EO34" s="45">
        <f>IF(AND(OR(ISBLANK(EO$9),EO$9=0)=FALSE,EO$9=$DL34),1,0)*'4. Formulations'!$J33</f>
        <v>0</v>
      </c>
      <c r="EP34" s="45">
        <f>IF(AND(OR(ISBLANK(EP$9),EP$9=0)=FALSE,EP$9=$DL34),1,0)*'4. Formulations'!$J33</f>
        <v>0</v>
      </c>
      <c r="EQ34" s="45">
        <f>IF(AND(OR(ISBLANK(EQ$9),EQ$9=0)=FALSE,EQ$9=$DL34),1,0)*'4. Formulations'!$J33</f>
        <v>0</v>
      </c>
      <c r="ER34" s="45">
        <f>IF(AND(OR(ISBLANK(ER$9),ER$9=0)=FALSE,ER$9=$DL34),1,0)*'4. Formulations'!$J33</f>
        <v>0</v>
      </c>
      <c r="ES34" s="45">
        <f>IF(AND(OR(ISBLANK(ES$9),ES$9=0)=FALSE,ES$9=$DL34),1,0)*'4. Formulations'!$J33</f>
        <v>0</v>
      </c>
      <c r="EU34" s="45">
        <f>IF(AND(OR(ISBLANK(EU$9),EU$9=0)=FALSE,SUM($EE34:$ES34)&gt;0,EU$9='2. Protocols'!$G33),1,0)*'4. Formulations'!$J33</f>
        <v>0</v>
      </c>
      <c r="EV34" s="45">
        <f>IF(AND(OR(ISBLANK(EV$9),EV$9=0)=FALSE,SUM($EE34:$ES34)&gt;0,EV$9='2. Protocols'!$G33),1,0)*'4. Formulations'!$J33</f>
        <v>0</v>
      </c>
      <c r="EW34" s="45">
        <f>IF(AND(OR(ISBLANK(EW$9),EW$9=0)=FALSE,SUM($EE34:$ES34)&gt;0,EW$9='2. Protocols'!$G33),1,0)*'4. Formulations'!$J33</f>
        <v>0</v>
      </c>
      <c r="EX34" s="45">
        <f>IF(AND(OR(ISBLANK(EX$9),EX$9=0)=FALSE,SUM($EE34:$ES34)&gt;0,EX$9='2. Protocols'!$G33),1,0)*'4. Formulations'!$J33</f>
        <v>0</v>
      </c>
      <c r="EY34" s="45">
        <f>IF(AND(OR(ISBLANK(EY$9),EY$9=0)=FALSE,SUM($EE34:$ES34)&gt;0,EY$9='2. Protocols'!$G33),1,0)*'4. Formulations'!$J33</f>
        <v>0</v>
      </c>
      <c r="EZ34" s="45">
        <f>IF(AND(OR(ISBLANK(EZ$9),EZ$9=0)=FALSE,SUM($EE34:$ES34)&gt;0,EZ$9='2. Protocols'!$G33),1,0)*'4. Formulations'!$J33</f>
        <v>0</v>
      </c>
      <c r="FA34" s="45">
        <f>IF(AND(OR(ISBLANK(FA$9),FA$9=0)=FALSE,SUM($EE34:$ES34)&gt;0,FA$9='2. Protocols'!$G33),1,0)*'4. Formulations'!$J33</f>
        <v>0</v>
      </c>
      <c r="FB34" s="45">
        <f>IF(AND(OR(ISBLANK(FB$9),FB$9=0)=FALSE,SUM($EE34:$ES34)&gt;0,FB$9='2. Protocols'!$G33),1,0)*'4. Formulations'!$J33</f>
        <v>0</v>
      </c>
      <c r="FC34" s="45">
        <f>IF(AND(OR(ISBLANK(FC$9),FC$9=0)=FALSE,SUM($EE34:$ES34)&gt;0,FC$9='2. Protocols'!$G33),1,0)*'4. Formulations'!$J33</f>
        <v>0</v>
      </c>
      <c r="FD34" s="45">
        <f>IF(AND(OR(ISBLANK(FD$9),FD$9=0)=FALSE,SUM($EE34:$ES34)&gt;0,FD$9='2. Protocols'!$G33),1,0)*'4. Formulations'!$J33</f>
        <v>0</v>
      </c>
      <c r="FE34" s="45">
        <f>IF(AND(OR(ISBLANK(FE$9),FE$9=0)=FALSE,SUM($EE34:$ES34)&gt;0,FE$9='2. Protocols'!$G33),1,0)*'4. Formulations'!$J33</f>
        <v>0</v>
      </c>
      <c r="FF34" s="45">
        <f>IF(AND(OR(ISBLANK(FF$9),FF$9=0)=FALSE,SUM($EE34:$ES34)&gt;0,FF$9='2. Protocols'!$G33),1,0)*'4. Formulations'!$J33</f>
        <v>0</v>
      </c>
      <c r="FG34" s="45">
        <f>IF(AND(OR(ISBLANK(FG$9),FG$9=0)=FALSE,SUM($EE34:$ES34)&gt;0,FG$9='2. Protocols'!$G33),1,0)*'4. Formulations'!$J33</f>
        <v>0</v>
      </c>
      <c r="FH34" s="45">
        <f>IF(AND(OR(ISBLANK(FH$9),FH$9=0)=FALSE,SUM($EE34:$ES34)&gt;0,FH$9='2. Protocols'!$G33),1,0)*'4. Formulations'!$J33</f>
        <v>0</v>
      </c>
      <c r="FI34" s="45">
        <f>IF(AND(OR(ISBLANK(FI$9),FI$9=0)=FALSE,SUM($EE34:$ES34)&gt;0,FI$9='2. Protocols'!$G33),1,0)*'4. Formulations'!$J33</f>
        <v>0</v>
      </c>
      <c r="FK34" s="45">
        <f>IF(AND(OR(ISBLANK(EU$9),EU$9=0)=FALSE,FK$9=$DM34),1,0)*'4. Formulations'!$K33</f>
        <v>0</v>
      </c>
      <c r="FL34" s="45">
        <f>IF(AND(OR(ISBLANK(EV$9),EV$9=0)=FALSE,FL$9=$DM34),1,0)*'4. Formulations'!$K33</f>
        <v>0</v>
      </c>
      <c r="FM34" s="45">
        <f>IF(AND(OR(ISBLANK(EW$9),EW$9=0)=FALSE,FM$9=$DM34),1,0)*'4. Formulations'!$K33</f>
        <v>0</v>
      </c>
      <c r="FN34" s="45">
        <f>IF(AND(OR(ISBLANK(EX$9),EX$9=0)=FALSE,FN$9=$DM34),1,0)*'4. Formulations'!$K33</f>
        <v>0</v>
      </c>
      <c r="FO34" s="45">
        <f>IF(AND(OR(ISBLANK(EY$9),EY$9=0)=FALSE,FO$9=$DM34),1,0)*'4. Formulations'!$K33</f>
        <v>0</v>
      </c>
      <c r="FP34" s="45">
        <f>IF(AND(OR(ISBLANK(EZ$9),EZ$9=0)=FALSE,FP$9=$DM34),1,0)*'4. Formulations'!$K33</f>
        <v>0</v>
      </c>
      <c r="FQ34" s="45">
        <f>IF(AND(OR(ISBLANK(FA$9),FA$9=0)=FALSE,FQ$9=$DM34),1,0)*'4. Formulations'!$K33</f>
        <v>0</v>
      </c>
      <c r="FR34" s="45">
        <f>IF(AND(OR(ISBLANK(FB$9),FB$9=0)=FALSE,FR$9=$DM34),1,0)*'4. Formulations'!$K33</f>
        <v>0</v>
      </c>
      <c r="FS34" s="45">
        <f>IF(AND(OR(ISBLANK(FC$9),FC$9=0)=FALSE,FS$9=$DM34),1,0)*'4. Formulations'!$K33</f>
        <v>0</v>
      </c>
      <c r="FT34" s="45">
        <f>IF(AND(OR(ISBLANK(FD$9),FD$9=0)=FALSE,FT$9=$DM34),1,0)*'4. Formulations'!$K33</f>
        <v>0</v>
      </c>
      <c r="FU34" s="45">
        <f>IF(AND(OR(ISBLANK(FE$9),FE$9=0)=FALSE,FU$9=$DM34),1,0)*'4. Formulations'!$K33</f>
        <v>0</v>
      </c>
      <c r="FV34" s="45">
        <f>IF(AND(OR(ISBLANK(FF$9),FF$9=0)=FALSE,FV$9=$DM34),1,0)*'4. Formulations'!$K33</f>
        <v>0</v>
      </c>
      <c r="FW34" s="45">
        <f>IF(AND(OR(ISBLANK(FG$9),FG$9=0)=FALSE,FW$9=$DM34),1,0)*'4. Formulations'!$K33</f>
        <v>0</v>
      </c>
      <c r="FX34" s="45">
        <f>IF(AND(OR(ISBLANK(FH$9),FH$9=0)=FALSE,FX$9=$DM34),1,0)*'4. Formulations'!$K33</f>
        <v>0</v>
      </c>
      <c r="FY34" s="45">
        <f>IF(AND(OR(ISBLANK(FI$9),FI$9=0)=FALSE,FY$9=$DM34),1,0)*'4. Formulations'!$K33</f>
        <v>0</v>
      </c>
      <c r="GA34" s="45">
        <f>IF(AND(OR(ISBLANK(GA$9),GA$9=0)=FALSE,OR(GA$9='2. Protocols'!$C33,GA$9='2. Protocols'!$E33,GA$9='2. Protocols'!$G33)),1,0)*'4. Formulations'!$L33</f>
        <v>0</v>
      </c>
      <c r="GB34" s="45">
        <f>IF(AND(OR(ISBLANK(GB$9),GB$9=0)=FALSE,OR(GB$9='2. Protocols'!$C33,GB$9='2. Protocols'!$E33,GB$9='2. Protocols'!$G33)),1,0)*'4. Formulations'!$L33</f>
        <v>0</v>
      </c>
      <c r="GC34" s="45">
        <f>IF(AND(OR(ISBLANK(GC$9),GC$9=0)=FALSE,OR(GC$9='2. Protocols'!$C33,GC$9='2. Protocols'!$E33,GC$9='2. Protocols'!$G33)),1,0)*'4. Formulations'!$L33</f>
        <v>0</v>
      </c>
      <c r="GD34" s="45">
        <f>IF(AND(OR(ISBLANK(GD$9),GD$9=0)=FALSE,OR(GD$9='2. Protocols'!$C33,GD$9='2. Protocols'!$E33,GD$9='2. Protocols'!$G33)),1,0)*'4. Formulations'!$L33</f>
        <v>0</v>
      </c>
      <c r="GE34" s="45">
        <f>IF(AND(OR(ISBLANK(GE$9),GE$9=0)=FALSE,OR(GE$9='2. Protocols'!$C33,GE$9='2. Protocols'!$E33,GE$9='2. Protocols'!$G33)),1,0)*'4. Formulations'!$L33</f>
        <v>0</v>
      </c>
      <c r="GF34" s="45">
        <f>IF(AND(OR(ISBLANK(GF$9),GF$9=0)=FALSE,OR(GF$9='2. Protocols'!$C33,GF$9='2. Protocols'!$E33,GF$9='2. Protocols'!$G33)),1,0)*'4. Formulations'!$L33</f>
        <v>0</v>
      </c>
      <c r="GG34" s="45">
        <f>IF(AND(OR(ISBLANK(GG$9),GG$9=0)=FALSE,OR(GG$9='2. Protocols'!$C33,GG$9='2. Protocols'!$E33,GG$9='2. Protocols'!$G33)),1,0)*'4. Formulations'!$L33</f>
        <v>0</v>
      </c>
      <c r="GH34" s="45">
        <f>IF(AND(OR(ISBLANK(GH$9),GH$9=0)=FALSE,OR(GH$9='2. Protocols'!$C33,GH$9='2. Protocols'!$E33,GH$9='2. Protocols'!$G33)),1,0)*'4. Formulations'!$L33</f>
        <v>0</v>
      </c>
      <c r="GI34" s="45">
        <f>IF(AND(OR(ISBLANK(GI$9),GI$9=0)=FALSE,OR(GI$9='2. Protocols'!$C33,GI$9='2. Protocols'!$E33,GI$9='2. Protocols'!$G33)),1,0)*'4. Formulations'!$L33</f>
        <v>0</v>
      </c>
      <c r="GJ34" s="45">
        <f>IF(AND(OR(ISBLANK(GJ$9),GJ$9=0)=FALSE,OR(GJ$9='2. Protocols'!$C33,GJ$9='2. Protocols'!$E33,GJ$9='2. Protocols'!$G33)),1,0)*'4. Formulations'!$L33</f>
        <v>0</v>
      </c>
      <c r="GK34" s="45">
        <f>IF(AND(OR(ISBLANK(GK$9),GK$9=0)=FALSE,OR(GK$9='2. Protocols'!$C33,GK$9='2. Protocols'!$E33,GK$9='2. Protocols'!$G33)),1,0)*'4. Formulations'!$L33</f>
        <v>0</v>
      </c>
      <c r="GL34" s="45">
        <f>IF(AND(OR(ISBLANK(GL$9),GL$9=0)=FALSE,OR(GL$9='2. Protocols'!$C33,GL$9='2. Protocols'!$E33,GL$9='2. Protocols'!$G33)),1,0)*'4. Formulations'!$L33</f>
        <v>0</v>
      </c>
      <c r="GM34" s="45">
        <f>IF(AND(OR(ISBLANK(GM$9),GM$9=0)=FALSE,OR(GM$9='2. Protocols'!$C33,GM$9='2. Protocols'!$E33,GM$9='2. Protocols'!$G33)),1,0)*'4. Formulations'!$L33</f>
        <v>0</v>
      </c>
      <c r="GN34" s="45">
        <f>IF(AND(OR(ISBLANK(GN$9),GN$9=0)=FALSE,OR(GN$9='2. Protocols'!$C33,GN$9='2. Protocols'!$E33,GN$9='2. Protocols'!$G33)),1,0)*'4. Formulations'!$L33</f>
        <v>0</v>
      </c>
      <c r="GO34" s="45">
        <f>IF(AND(OR(ISBLANK(GO$9),GO$9=0)=FALSE,OR(GO$9='2. Protocols'!$C33,GO$9='2. Protocols'!$E33,GO$9='2. Protocols'!$G33)),1,0)*'4. Formulations'!$L33</f>
        <v>0</v>
      </c>
      <c r="GQ34" s="45">
        <f>IF(AND(OR(ISBLANK(GQ$9),GQ$9=0)=FALSE,GQ$9=$DL34),1,0)*'4. Formulations'!$M33</f>
        <v>0</v>
      </c>
      <c r="GR34" s="45">
        <f>IF(AND(OR(ISBLANK(GR$9),GR$9=0)=FALSE,GR$9=$DL34),1,0)*'4. Formulations'!$M33</f>
        <v>0</v>
      </c>
      <c r="GS34" s="45">
        <f>IF(AND(OR(ISBLANK(GS$9),GS$9=0)=FALSE,GS$9=$DL34),1,0)*'4. Formulations'!$M33</f>
        <v>0</v>
      </c>
      <c r="GT34" s="45">
        <f>IF(AND(OR(ISBLANK(GT$9),GT$9=0)=FALSE,GT$9=$DL34),1,0)*'4. Formulations'!$M33</f>
        <v>0</v>
      </c>
      <c r="GU34" s="45">
        <f>IF(AND(OR(ISBLANK(GU$9),GU$9=0)=FALSE,GU$9=$DL34),1,0)*'4. Formulations'!$M33</f>
        <v>0</v>
      </c>
      <c r="GV34" s="45">
        <f>IF(AND(OR(ISBLANK(GV$9),GV$9=0)=FALSE,GV$9=$DL34),1,0)*'4. Formulations'!$M33</f>
        <v>0</v>
      </c>
      <c r="GW34" s="45">
        <f>IF(AND(OR(ISBLANK(GW$9),GW$9=0)=FALSE,GW$9=$DL34),1,0)*'4. Formulations'!$M33</f>
        <v>0</v>
      </c>
      <c r="GX34" s="45">
        <f>IF(AND(OR(ISBLANK(GX$9),GX$9=0)=FALSE,GX$9=$DL34),1,0)*'4. Formulations'!$M33</f>
        <v>0</v>
      </c>
      <c r="GY34" s="45">
        <f>IF(AND(OR(ISBLANK(GY$9),GY$9=0)=FALSE,GY$9=$DL34),1,0)*'4. Formulations'!$M33</f>
        <v>0</v>
      </c>
      <c r="GZ34" s="45">
        <f>IF(AND(OR(ISBLANK(GZ$9),GZ$9=0)=FALSE,GZ$9=$DL34),1,0)*'4. Formulations'!$M33</f>
        <v>0</v>
      </c>
      <c r="HA34" s="45">
        <f>IF(AND(OR(ISBLANK(HA$9),HA$9=0)=FALSE,HA$9=$DL34),1,0)*'4. Formulations'!$M33</f>
        <v>0</v>
      </c>
      <c r="HB34" s="45">
        <f>IF(AND(OR(ISBLANK(HB$9),HB$9=0)=FALSE,HB$9=$DL34),1,0)*'4. Formulations'!$M33</f>
        <v>0</v>
      </c>
      <c r="HC34" s="45">
        <f>IF(AND(OR(ISBLANK(HC$9),HC$9=0)=FALSE,HC$9=$DL34),1,0)*'4. Formulations'!$M33</f>
        <v>0</v>
      </c>
      <c r="HD34" s="45">
        <f>IF(AND(OR(ISBLANK(HD$9),HD$9=0)=FALSE,HD$9=$DL34),1,0)*'4. Formulations'!$M33</f>
        <v>0</v>
      </c>
      <c r="HE34" s="45">
        <f>IF(AND(OR(ISBLANK(HE$9),HE$9=0)=FALSE,HE$9=$DL34),1,0)*'4. Formulations'!$M33</f>
        <v>0</v>
      </c>
      <c r="HG34" s="45">
        <f>IF(AND(OR(ISBLANK(HG$9),HG$9=0)=FALSE,SUM($GQ34:$HE34)&gt;0,HG$9='2. Protocols'!$G33),1,0)*'4. Formulations'!$M33</f>
        <v>0</v>
      </c>
      <c r="HH34" s="45">
        <f>IF(AND(OR(ISBLANK(HH$9),HH$9=0)=FALSE,SUM($GQ34:$HE34)&gt;0,HH$9='2. Protocols'!$G33),1,0)*'4. Formulations'!$M33</f>
        <v>0</v>
      </c>
      <c r="HI34" s="45">
        <f>IF(AND(OR(ISBLANK(HI$9),HI$9=0)=FALSE,SUM($GQ34:$HE34)&gt;0,HI$9='2. Protocols'!$G33),1,0)*'4. Formulations'!$M33</f>
        <v>0</v>
      </c>
      <c r="HJ34" s="45">
        <f>IF(AND(OR(ISBLANK(HJ$9),HJ$9=0)=FALSE,SUM($GQ34:$HE34)&gt;0,HJ$9='2. Protocols'!$G33),1,0)*'4. Formulations'!$M33</f>
        <v>0</v>
      </c>
      <c r="HK34" s="45">
        <f>IF(AND(OR(ISBLANK(HK$9),HK$9=0)=FALSE,SUM($GQ34:$HE34)&gt;0,HK$9='2. Protocols'!$G33),1,0)*'4. Formulations'!$M33</f>
        <v>0</v>
      </c>
      <c r="HL34" s="45">
        <f>IF(AND(OR(ISBLANK(HL$9),HL$9=0)=FALSE,SUM($GQ34:$HE34)&gt;0,HL$9='2. Protocols'!$G33),1,0)*'4. Formulations'!$M33</f>
        <v>0</v>
      </c>
      <c r="HM34" s="45">
        <f>IF(AND(OR(ISBLANK(HM$9),HM$9=0)=FALSE,SUM($GQ34:$HE34)&gt;0,HM$9='2. Protocols'!$G33),1,0)*'4. Formulations'!$M33</f>
        <v>0</v>
      </c>
      <c r="HN34" s="45">
        <f>IF(AND(OR(ISBLANK(HN$9),HN$9=0)=FALSE,SUM($GQ34:$HE34)&gt;0,HN$9='2. Protocols'!$G33),1,0)*'4. Formulations'!$M33</f>
        <v>0</v>
      </c>
      <c r="HO34" s="45">
        <f>IF(AND(OR(ISBLANK(HO$9),HO$9=0)=FALSE,SUM($GQ34:$HE34)&gt;0,HO$9='2. Protocols'!$G33),1,0)*'4. Formulations'!$M33</f>
        <v>0</v>
      </c>
      <c r="HP34" s="45">
        <f>IF(AND(OR(ISBLANK(HP$9),HP$9=0)=FALSE,SUM($GQ34:$HE34)&gt;0,HP$9='2. Protocols'!$G33),1,0)*'4. Formulations'!$M33</f>
        <v>0</v>
      </c>
      <c r="HQ34" s="45">
        <f>IF(AND(OR(ISBLANK(HQ$9),HQ$9=0)=FALSE,SUM($GQ34:$HE34)&gt;0,HQ$9='2. Protocols'!$G33),1,0)*'4. Formulations'!$M33</f>
        <v>0</v>
      </c>
      <c r="HR34" s="45">
        <f>IF(AND(OR(ISBLANK(HR$9),HR$9=0)=FALSE,SUM($GQ34:$HE34)&gt;0,HR$9='2. Protocols'!$G33),1,0)*'4. Formulations'!$M33</f>
        <v>0</v>
      </c>
      <c r="HS34" s="45">
        <f>IF(AND(OR(ISBLANK(HS$9),HS$9=0)=FALSE,SUM($GQ34:$HE34)&gt;0,HS$9='2. Protocols'!$G33),1,0)*'4. Formulations'!$M33</f>
        <v>0</v>
      </c>
      <c r="HT34" s="45">
        <f>IF(AND(OR(ISBLANK(HT$9),HT$9=0)=FALSE,SUM($GQ34:$HE34)&gt;0,HT$9='2. Protocols'!$G33),1,0)*'4. Formulations'!$M33</f>
        <v>0</v>
      </c>
      <c r="HU34" s="45">
        <f>IF(AND(OR(ISBLANK(HU$9),HU$9=0)=FALSE,SUM($GQ34:$HE34)&gt;0,HU$9='2. Protocols'!$G33),1,0)*'4. Formulations'!$M33</f>
        <v>0</v>
      </c>
      <c r="HW34" s="45">
        <f>IF(AND(OR(ISBLANK(HW$9),HW$9=0)=FALSE,HW$9=$DM34),1,0)*'4. Formulations'!$N33</f>
        <v>0</v>
      </c>
      <c r="HX34" s="45">
        <f>IF(AND(OR(ISBLANK(HX$9),HX$9=0)=FALSE,HX$9=$DM34),1,0)*'4. Formulations'!$N33</f>
        <v>0</v>
      </c>
      <c r="HY34" s="45">
        <f>IF(AND(OR(ISBLANK(HY$9),HY$9=0)=FALSE,HY$9=$DM34),1,0)*'4. Formulations'!$N33</f>
        <v>0</v>
      </c>
      <c r="HZ34" s="45">
        <f>IF(AND(OR(ISBLANK(HZ$9),HZ$9=0)=FALSE,HZ$9=$DM34),1,0)*'4. Formulations'!$N33</f>
        <v>0</v>
      </c>
      <c r="IA34" s="45">
        <f>IF(AND(OR(ISBLANK(IA$9),IA$9=0)=FALSE,IA$9=$DM34),1,0)*'4. Formulations'!$N33</f>
        <v>0</v>
      </c>
      <c r="IB34" s="45">
        <f>IF(AND(OR(ISBLANK(IB$9),IB$9=0)=FALSE,IB$9=$DM34),1,0)*'4. Formulations'!$N33</f>
        <v>0</v>
      </c>
      <c r="IC34" s="45">
        <f>IF(AND(OR(ISBLANK(IC$9),IC$9=0)=FALSE,IC$9=$DM34),1,0)*'4. Formulations'!$N33</f>
        <v>0</v>
      </c>
      <c r="ID34" s="45">
        <f>IF(AND(OR(ISBLANK(ID$9),ID$9=0)=FALSE,ID$9=$DM34),1,0)*'4. Formulations'!$N33</f>
        <v>0</v>
      </c>
      <c r="IE34" s="45">
        <f>IF(AND(OR(ISBLANK(IE$9),IE$9=0)=FALSE,IE$9=$DM34),1,0)*'4. Formulations'!$N33</f>
        <v>0</v>
      </c>
      <c r="IF34" s="45">
        <f>IF(AND(OR(ISBLANK(IF$9),IF$9=0)=FALSE,IF$9=$DM34),1,0)*'4. Formulations'!$N33</f>
        <v>0</v>
      </c>
      <c r="IG34" s="45">
        <f>IF(AND(OR(ISBLANK(IG$9),IG$9=0)=FALSE,IG$9=$DM34),1,0)*'4. Formulations'!$N33</f>
        <v>0</v>
      </c>
      <c r="IH34" s="45">
        <f>IF(AND(OR(ISBLANK(IH$9),IH$9=0)=FALSE,IH$9=$DM34),1,0)*'4. Formulations'!$N33</f>
        <v>0</v>
      </c>
      <c r="II34" s="45">
        <f>IF(AND(OR(ISBLANK(II$9),II$9=0)=FALSE,II$9=$DM34),1,0)*'4. Formulations'!$N33</f>
        <v>0</v>
      </c>
      <c r="IJ34" s="45">
        <f>IF(AND(OR(ISBLANK(IJ$9),IJ$9=0)=FALSE,IJ$9=$DM34),1,0)*'4. Formulations'!$N33</f>
        <v>0</v>
      </c>
      <c r="IK34" s="45">
        <f>IF(AND(OR(ISBLANK(IK$9),IK$9=0)=FALSE,IK$9=$DM34),1,0)*'4. Formulations'!$N33</f>
        <v>0</v>
      </c>
      <c r="IM34" s="45">
        <f>IF(AND(OR(ISBLANK(IM$9),IM$9=0)=FALSE,OR(IM$9='2. Protocols'!$C33,IM$9='2. Protocols'!$E33,IM$9='2. Protocols'!$G33)),1,0)*'4. Formulations'!$O33</f>
        <v>0</v>
      </c>
      <c r="IN34" s="45">
        <f>IF(AND(OR(ISBLANK(IN$9),IN$9=0)=FALSE,OR(IN$9='2. Protocols'!$C33,IN$9='2. Protocols'!$E33,IN$9='2. Protocols'!$G33)),1,0)*'4. Formulations'!$O33</f>
        <v>0</v>
      </c>
      <c r="IO34" s="45">
        <f>IF(AND(OR(ISBLANK(IO$9),IO$9=0)=FALSE,OR(IO$9='2. Protocols'!$C33,IO$9='2. Protocols'!$E33,IO$9='2. Protocols'!$G33)),1,0)*'4. Formulations'!$O33</f>
        <v>0</v>
      </c>
      <c r="IP34" s="45">
        <f>IF(AND(OR(ISBLANK(IP$9),IP$9=0)=FALSE,OR(IP$9='2. Protocols'!$C33,IP$9='2. Protocols'!$E33,IP$9='2. Protocols'!$G33)),1,0)*'4. Formulations'!$O33</f>
        <v>0</v>
      </c>
      <c r="IQ34" s="45">
        <f>IF(AND(OR(ISBLANK(IQ$9),IQ$9=0)=FALSE,OR(IQ$9='2. Protocols'!$C33,IQ$9='2. Protocols'!$E33,IQ$9='2. Protocols'!$G33)),1,0)*'4. Formulations'!$O33</f>
        <v>0</v>
      </c>
      <c r="IR34" s="45">
        <f>IF(AND(OR(ISBLANK(IR$9),IR$9=0)=FALSE,OR(IR$9='2. Protocols'!$C33,IR$9='2. Protocols'!$E33,IR$9='2. Protocols'!$G33)),1,0)*'4. Formulations'!$O33</f>
        <v>0</v>
      </c>
      <c r="IS34" s="45">
        <f>IF(AND(OR(ISBLANK(IS$9),IS$9=0)=FALSE,OR(IS$9='2. Protocols'!$C33,IS$9='2. Protocols'!$E33,IS$9='2. Protocols'!$G33)),1,0)*'4. Formulations'!$O33</f>
        <v>0</v>
      </c>
      <c r="IT34" s="45">
        <f>IF(AND(OR(ISBLANK(IT$9),IT$9=0)=FALSE,OR(IT$9='2. Protocols'!$C33,IT$9='2. Protocols'!$E33,IT$9='2. Protocols'!$G33)),1,0)*'4. Formulations'!$O33</f>
        <v>0</v>
      </c>
      <c r="IU34" s="45">
        <f>IF(AND(OR(ISBLANK(IU$9),IU$9=0)=FALSE,OR(IU$9='2. Protocols'!$C33,IU$9='2. Protocols'!$E33,IU$9='2. Protocols'!$G33)),1,0)*'4. Formulations'!$O33</f>
        <v>0</v>
      </c>
      <c r="IV34" s="45">
        <f>IF(AND(OR(ISBLANK(IV$9),IV$9=0)=FALSE,OR(IV$9='2. Protocols'!$C33,IV$9='2. Protocols'!$E33,IV$9='2. Protocols'!$G33)),1,0)*'4. Formulations'!$O33</f>
        <v>0</v>
      </c>
      <c r="IW34" s="45">
        <f>IF(AND(OR(ISBLANK(IW$9),IW$9=0)=FALSE,OR(IW$9='2. Protocols'!$C33,IW$9='2. Protocols'!$E33,IW$9='2. Protocols'!$G33)),1,0)*'4. Formulations'!$O33</f>
        <v>0</v>
      </c>
      <c r="IX34" s="45">
        <f>IF(AND(OR(ISBLANK(IX$9),IX$9=0)=FALSE,OR(IX$9='2. Protocols'!$C33,IX$9='2. Protocols'!$E33,IX$9='2. Protocols'!$G33)),1,0)*'4. Formulations'!$O33</f>
        <v>0</v>
      </c>
      <c r="IY34" s="45">
        <f>IF(AND(OR(ISBLANK(IY$9),IY$9=0)=FALSE,OR(IY$9='2. Protocols'!$C33,IY$9='2. Protocols'!$E33,IY$9='2. Protocols'!$G33)),1,0)*'4. Formulations'!$O33</f>
        <v>0</v>
      </c>
      <c r="IZ34" s="45">
        <f>IF(AND(OR(ISBLANK(IZ$9),IZ$9=0)=FALSE,OR(IZ$9='2. Protocols'!$C33,IZ$9='2. Protocols'!$E33,IZ$9='2. Protocols'!$G33)),1,0)*'4. Formulations'!$O33</f>
        <v>0</v>
      </c>
      <c r="JA34" s="45">
        <f>IF(AND(OR(ISBLANK(JA$9),JA$9=0)=FALSE,OR(JA$9='2. Protocols'!$C33,JA$9='2. Protocols'!$E33,JA$9='2. Protocols'!$G33)),1,0)*'4. Formulations'!$O33</f>
        <v>0</v>
      </c>
      <c r="JC34" s="45">
        <f>IF(AND(OR(ISBLANK(JC$9),JC$9=0)=FALSE,JC$9=$DL34),1,0)*'4. Formulations'!$P33</f>
        <v>0</v>
      </c>
      <c r="JD34" s="45">
        <f>IF(AND(OR(ISBLANK(JD$9),JD$9=0)=FALSE,JD$9=$DL34),1,0)*'4. Formulations'!$P33</f>
        <v>0</v>
      </c>
      <c r="JE34" s="45">
        <f>IF(AND(OR(ISBLANK(JE$9),JE$9=0)=FALSE,JE$9=$DL34),1,0)*'4. Formulations'!$P33</f>
        <v>0</v>
      </c>
      <c r="JF34" s="45">
        <f>IF(AND(OR(ISBLANK(JF$9),JF$9=0)=FALSE,JF$9=$DL34),1,0)*'4. Formulations'!$P33</f>
        <v>0</v>
      </c>
      <c r="JG34" s="45">
        <f>IF(AND(OR(ISBLANK(JG$9),JG$9=0)=FALSE,JG$9=$DL34),1,0)*'4. Formulations'!$P33</f>
        <v>0</v>
      </c>
      <c r="JH34" s="45">
        <f>IF(AND(OR(ISBLANK(JH$9),JH$9=0)=FALSE,JH$9=$DL34),1,0)*'4. Formulations'!$P33</f>
        <v>0</v>
      </c>
      <c r="JI34" s="45">
        <f>IF(AND(OR(ISBLANK(JI$9),JI$9=0)=FALSE,JI$9=$DL34),1,0)*'4. Formulations'!$P33</f>
        <v>0</v>
      </c>
      <c r="JJ34" s="45">
        <f>IF(AND(OR(ISBLANK(JJ$9),JJ$9=0)=FALSE,JJ$9=$DL34),1,0)*'4. Formulations'!$P33</f>
        <v>0</v>
      </c>
      <c r="JK34" s="45">
        <f>IF(AND(OR(ISBLANK(JK$9),JK$9=0)=FALSE,JK$9=$DL34),1,0)*'4. Formulations'!$P33</f>
        <v>0</v>
      </c>
      <c r="JL34" s="45">
        <f>IF(AND(OR(ISBLANK(JL$9),JL$9=0)=FALSE,JL$9=$DL34),1,0)*'4. Formulations'!$P33</f>
        <v>0</v>
      </c>
      <c r="JM34" s="45">
        <f>IF(AND(OR(ISBLANK(JM$9),JM$9=0)=FALSE,JM$9=$DL34),1,0)*'4. Formulations'!$P33</f>
        <v>0</v>
      </c>
      <c r="JN34" s="45">
        <f>IF(AND(OR(ISBLANK(JN$9),JN$9=0)=FALSE,JN$9=$DL34),1,0)*'4. Formulations'!$P33</f>
        <v>0</v>
      </c>
      <c r="JO34" s="45">
        <f>IF(AND(OR(ISBLANK(JO$9),JO$9=0)=FALSE,JO$9=$DL34),1,0)*'4. Formulations'!$P33</f>
        <v>0</v>
      </c>
      <c r="JP34" s="45">
        <f>IF(AND(OR(ISBLANK(JP$9),JP$9=0)=FALSE,JP$9=$DL34),1,0)*'4. Formulations'!$P33</f>
        <v>0</v>
      </c>
      <c r="JQ34" s="45">
        <f>IF(AND(OR(ISBLANK(JQ$9),JQ$9=0)=FALSE,JQ$9=$DL34),1,0)*'4. Formulations'!$P33</f>
        <v>0</v>
      </c>
      <c r="JS34" s="45">
        <f>IF(AND(OR(ISBLANK(JS$9),JS$9=0)=FALSE,SUM($JC34:$JQ34)&gt;0,JS$9='2. Protocols'!$G33),1,0)*'4. Formulations'!$P33</f>
        <v>0</v>
      </c>
      <c r="JT34" s="45">
        <f>IF(AND(OR(ISBLANK(JT$9),JT$9=0)=FALSE,SUM($JC34:$JQ34)&gt;0,JT$9='2. Protocols'!$G33),1,0)*'4. Formulations'!$P33</f>
        <v>0</v>
      </c>
      <c r="JU34" s="45">
        <f>IF(AND(OR(ISBLANK(JU$9),JU$9=0)=FALSE,SUM($JC34:$JQ34)&gt;0,JU$9='2. Protocols'!$G33),1,0)*'4. Formulations'!$P33</f>
        <v>0</v>
      </c>
      <c r="JV34" s="45">
        <f>IF(AND(OR(ISBLANK(JV$9),JV$9=0)=FALSE,SUM($JC34:$JQ34)&gt;0,JV$9='2. Protocols'!$G33),1,0)*'4. Formulations'!$P33</f>
        <v>0</v>
      </c>
      <c r="JW34" s="45">
        <f>IF(AND(OR(ISBLANK(JW$9),JW$9=0)=FALSE,SUM($JC34:$JQ34)&gt;0,JW$9='2. Protocols'!$G33),1,0)*'4. Formulations'!$P33</f>
        <v>0</v>
      </c>
      <c r="JX34" s="45">
        <f>IF(AND(OR(ISBLANK(JX$9),JX$9=0)=FALSE,SUM($JC34:$JQ34)&gt;0,JX$9='2. Protocols'!$G33),1,0)*'4. Formulations'!$P33</f>
        <v>0</v>
      </c>
      <c r="JY34" s="45">
        <f>IF(AND(OR(ISBLANK(JY$9),JY$9=0)=FALSE,SUM($JC34:$JQ34)&gt;0,JY$9='2. Protocols'!$G33),1,0)*'4. Formulations'!$P33</f>
        <v>0</v>
      </c>
      <c r="JZ34" s="45">
        <f>IF(AND(OR(ISBLANK(JZ$9),JZ$9=0)=FALSE,SUM($JC34:$JQ34)&gt;0,JZ$9='2. Protocols'!$G33),1,0)*'4. Formulations'!$P33</f>
        <v>0</v>
      </c>
      <c r="KA34" s="45">
        <f>IF(AND(OR(ISBLANK(KA$9),KA$9=0)=FALSE,SUM($JC34:$JQ34)&gt;0,KA$9='2. Protocols'!$G33),1,0)*'4. Formulations'!$P33</f>
        <v>0</v>
      </c>
      <c r="KB34" s="45">
        <f>IF(AND(OR(ISBLANK(KB$9),KB$9=0)=FALSE,SUM($JC34:$JQ34)&gt;0,KB$9='2. Protocols'!$G33),1,0)*'4. Formulations'!$P33</f>
        <v>0</v>
      </c>
      <c r="KC34" s="45">
        <f>IF(AND(OR(ISBLANK(KC$9),KC$9=0)=FALSE,SUM($JC34:$JQ34)&gt;0,KC$9='2. Protocols'!$G33),1,0)*'4. Formulations'!$P33</f>
        <v>0</v>
      </c>
      <c r="KD34" s="45">
        <f>IF(AND(OR(ISBLANK(KD$9),KD$9=0)=FALSE,SUM($JC34:$JQ34)&gt;0,KD$9='2. Protocols'!$G33),1,0)*'4. Formulations'!$P33</f>
        <v>0</v>
      </c>
      <c r="KE34" s="45">
        <f>IF(AND(OR(ISBLANK(KE$9),KE$9=0)=FALSE,SUM($JC34:$JQ34)&gt;0,KE$9='2. Protocols'!$G33),1,0)*'4. Formulations'!$P33</f>
        <v>0</v>
      </c>
      <c r="KF34" s="45">
        <f>IF(AND(OR(ISBLANK(KF$9),KF$9=0)=FALSE,SUM($JC34:$JQ34)&gt;0,KF$9='2. Protocols'!$G33),1,0)*'4. Formulations'!$P33</f>
        <v>0</v>
      </c>
      <c r="KG34" s="45">
        <f>IF(AND(OR(ISBLANK(KG$9),KG$9=0)=FALSE,SUM($JC34:$JQ34)&gt;0,KG$9='2. Protocols'!$G33),1,0)*'4. Formulations'!$P33</f>
        <v>0</v>
      </c>
      <c r="KI34" s="45">
        <f>IF(AND(OR(ISBLANK(KI$9),KI$9=0)=FALSE,KI$9=$DM34),1,0)*'4. Formulations'!$Q33</f>
        <v>0</v>
      </c>
      <c r="KJ34" s="45">
        <f>IF(AND(OR(ISBLANK(KJ$9),KJ$9=0)=FALSE,KJ$9=$DM34),1,0)*'4. Formulations'!$Q33</f>
        <v>0</v>
      </c>
      <c r="KK34" s="45">
        <f>IF(AND(OR(ISBLANK(KK$9),KK$9=0)=FALSE,KK$9=$DM34),1,0)*'4. Formulations'!$Q33</f>
        <v>0</v>
      </c>
      <c r="KL34" s="45">
        <f>IF(AND(OR(ISBLANK(KL$9),KL$9=0)=FALSE,KL$9=$DM34),1,0)*'4. Formulations'!$Q33</f>
        <v>0</v>
      </c>
      <c r="KM34" s="45">
        <f>IF(AND(OR(ISBLANK(KM$9),KM$9=0)=FALSE,KM$9=$DM34),1,0)*'4. Formulations'!$Q33</f>
        <v>0</v>
      </c>
      <c r="KN34" s="45">
        <f>IF(AND(OR(ISBLANK(KN$9),KN$9=0)=FALSE,KN$9=$DM34),1,0)*'4. Formulations'!$Q33</f>
        <v>0</v>
      </c>
      <c r="KO34" s="45">
        <f>IF(AND(OR(ISBLANK(KO$9),KO$9=0)=FALSE,KO$9=$DM34),1,0)*'4. Formulations'!$Q33</f>
        <v>0</v>
      </c>
      <c r="KP34" s="45">
        <f>IF(AND(OR(ISBLANK(KP$9),KP$9=0)=FALSE,KP$9=$DM34),1,0)*'4. Formulations'!$Q33</f>
        <v>0</v>
      </c>
      <c r="KQ34" s="45">
        <f>IF(AND(OR(ISBLANK(KQ$9),KQ$9=0)=FALSE,KQ$9=$DM34),1,0)*'4. Formulations'!$Q33</f>
        <v>0</v>
      </c>
      <c r="KR34" s="45">
        <f>IF(AND(OR(ISBLANK(KR$9),KR$9=0)=FALSE,KR$9=$DM34),1,0)*'4. Formulations'!$Q33</f>
        <v>0</v>
      </c>
      <c r="KS34" s="45">
        <f>IF(AND(OR(ISBLANK(KS$9),KS$9=0)=FALSE,KS$9=$DM34),1,0)*'4. Formulations'!$Q33</f>
        <v>0</v>
      </c>
      <c r="KT34" s="45">
        <f>IF(AND(OR(ISBLANK(KT$9),KT$9=0)=FALSE,KT$9=$DM34),1,0)*'4. Formulations'!$Q33</f>
        <v>0</v>
      </c>
      <c r="KU34" s="45">
        <f>IF(AND(OR(ISBLANK(KU$9),KU$9=0)=FALSE,KU$9=$DM34),1,0)*'4. Formulations'!$Q33</f>
        <v>0</v>
      </c>
      <c r="KV34" s="45">
        <f>IF(AND(OR(ISBLANK(KV$9),KV$9=0)=FALSE,KV$9=$DM34),1,0)*'4. Formulations'!$Q33</f>
        <v>0</v>
      </c>
      <c r="KW34" s="45">
        <f>IF(AND(OR(ISBLANK(KW$9),KW$9=0)=FALSE,KW$9=$DM34),1,0)*'4. Formulations'!$Q33</f>
        <v>0</v>
      </c>
    </row>
    <row r="35" spans="2:309" ht="15" hidden="1" outlineLevel="1" x14ac:dyDescent="0.25">
      <c r="B35" s="2"/>
      <c r="C35" s="155" t="str">
        <f>IF('2. Protocols'!C34&amp;"+"&amp;'2. Protocols'!E34&amp;"+"&amp;'2. Protocols'!G34="++","",'2. Protocols'!C34&amp;"+"&amp;'2. Protocols'!E34&amp;"+"&amp;'2. Protocols'!G34)</f>
        <v/>
      </c>
      <c r="D35" s="22"/>
      <c r="E35" s="23"/>
      <c r="G35" s="135" t="e">
        <f>'2. Protocols'!J34*'1. General Inputs'!$J$13</f>
        <v>#VALUE!</v>
      </c>
      <c r="H35" s="135" t="e">
        <f>MAX(G35*(1+'1. General Inputs'!$AW$23+HLOOKUP(H$7,'1. General Inputs'!$AW$17:$AY$19,ROWS('1. General Inputs'!$AU$17:$AU$19),0))+(CHOOSE(H$7,'1. General Inputs'!$J$15,'1. General Inputs'!$L$15,'1. General Inputs'!$N$15)/12)*CHOOSE(H$7,'2. Protocols'!$K34,'2. Protocols'!$L34,'2. Protocols'!$M34)+'3. ARV Substitutions'!L60,0)</f>
        <v>#VALUE!</v>
      </c>
      <c r="I35" s="135" t="e">
        <f>MAX(H35*(1+'1. General Inputs'!$AW$23+HLOOKUP(I$7,'1. General Inputs'!$AW$17:$AY$19,ROWS('1. General Inputs'!$AU$17:$AU$19),0))+(CHOOSE(I$7,'1. General Inputs'!$J$15,'1. General Inputs'!$L$15,'1. General Inputs'!$N$15)/12)*CHOOSE(I$7,'2. Protocols'!$K34,'2. Protocols'!$L34,'2. Protocols'!$M34)+'3. ARV Substitutions'!M60,0)</f>
        <v>#VALUE!</v>
      </c>
      <c r="J35" s="135" t="e">
        <f>MAX(I35*(1+'1. General Inputs'!$AW$23+HLOOKUP(J$7,'1. General Inputs'!$AW$17:$AY$19,ROWS('1. General Inputs'!$AU$17:$AU$19),0))+(CHOOSE(J$7,'1. General Inputs'!$J$15,'1. General Inputs'!$L$15,'1. General Inputs'!$N$15)/12)*CHOOSE(J$7,'2. Protocols'!$K34,'2. Protocols'!$L34,'2. Protocols'!$M34)+'3. ARV Substitutions'!N60,0)</f>
        <v>#VALUE!</v>
      </c>
      <c r="K35" s="135" t="e">
        <f>MAX(J35*(1+'1. General Inputs'!$AW$23+HLOOKUP(K$7,'1. General Inputs'!$AW$17:$AY$19,ROWS('1. General Inputs'!$AU$17:$AU$19),0))+(CHOOSE(K$7,'1. General Inputs'!$J$15,'1. General Inputs'!$L$15,'1. General Inputs'!$N$15)/12)*CHOOSE(K$7,'2. Protocols'!$K34,'2. Protocols'!$L34,'2. Protocols'!$M34)+'3. ARV Substitutions'!O60,0)</f>
        <v>#VALUE!</v>
      </c>
      <c r="L35" s="135" t="e">
        <f>MAX(K35*(1+'1. General Inputs'!$AW$23+HLOOKUP(L$7,'1. General Inputs'!$AW$17:$AY$19,ROWS('1. General Inputs'!$AU$17:$AU$19),0))+(CHOOSE(L$7,'1. General Inputs'!$J$15,'1. General Inputs'!$L$15,'1. General Inputs'!$N$15)/12)*CHOOSE(L$7,'2. Protocols'!$K34,'2. Protocols'!$L34,'2. Protocols'!$M34)+'3. ARV Substitutions'!P60,0)</f>
        <v>#VALUE!</v>
      </c>
      <c r="M35" s="135" t="e">
        <f>MAX(L35*(1+'1. General Inputs'!$AW$23+HLOOKUP(M$7,'1. General Inputs'!$AW$17:$AY$19,ROWS('1. General Inputs'!$AU$17:$AU$19),0))+(CHOOSE(M$7,'1. General Inputs'!$J$15,'1. General Inputs'!$L$15,'1. General Inputs'!$N$15)/12)*CHOOSE(M$7,'2. Protocols'!$K34,'2. Protocols'!$L34,'2. Protocols'!$M34)+'3. ARV Substitutions'!Q60,0)</f>
        <v>#VALUE!</v>
      </c>
      <c r="N35" s="135" t="e">
        <f>MAX(M35*(1+'1. General Inputs'!$AW$23+HLOOKUP(N$7,'1. General Inputs'!$AW$17:$AY$19,ROWS('1. General Inputs'!$AU$17:$AU$19),0))+(CHOOSE(N$7,'1. General Inputs'!$J$15,'1. General Inputs'!$L$15,'1. General Inputs'!$N$15)/12)*CHOOSE(N$7,'2. Protocols'!$K34,'2. Protocols'!$L34,'2. Protocols'!$M34)+'3. ARV Substitutions'!R60,0)</f>
        <v>#VALUE!</v>
      </c>
      <c r="O35" s="135" t="e">
        <f>MAX(N35*(1+'1. General Inputs'!$AW$23+HLOOKUP(O$7,'1. General Inputs'!$AW$17:$AY$19,ROWS('1. General Inputs'!$AU$17:$AU$19),0))+(CHOOSE(O$7,'1. General Inputs'!$J$15,'1. General Inputs'!$L$15,'1. General Inputs'!$N$15)/12)*CHOOSE(O$7,'2. Protocols'!$K34,'2. Protocols'!$L34,'2. Protocols'!$M34)+'3. ARV Substitutions'!S60,0)</f>
        <v>#VALUE!</v>
      </c>
      <c r="P35" s="135" t="e">
        <f>MAX(O35*(1+'1. General Inputs'!$AW$23+HLOOKUP(P$7,'1. General Inputs'!$AW$17:$AY$19,ROWS('1. General Inputs'!$AU$17:$AU$19),0))+(CHOOSE(P$7,'1. General Inputs'!$J$15,'1. General Inputs'!$L$15,'1. General Inputs'!$N$15)/12)*CHOOSE(P$7,'2. Protocols'!$K34,'2. Protocols'!$L34,'2. Protocols'!$M34)+'3. ARV Substitutions'!T60,0)</f>
        <v>#VALUE!</v>
      </c>
      <c r="Q35" s="135" t="e">
        <f>MAX(P35*(1+'1. General Inputs'!$AW$23+HLOOKUP(Q$7,'1. General Inputs'!$AW$17:$AY$19,ROWS('1. General Inputs'!$AU$17:$AU$19),0))+(CHOOSE(Q$7,'1. General Inputs'!$J$15,'1. General Inputs'!$L$15,'1. General Inputs'!$N$15)/12)*CHOOSE(Q$7,'2. Protocols'!$K34,'2. Protocols'!$L34,'2. Protocols'!$M34)+'3. ARV Substitutions'!U60,0)</f>
        <v>#VALUE!</v>
      </c>
      <c r="R35" s="135" t="e">
        <f>MAX(Q35*(1+'1. General Inputs'!$AW$23+HLOOKUP(R$7,'1. General Inputs'!$AW$17:$AY$19,ROWS('1. General Inputs'!$AU$17:$AU$19),0))+(CHOOSE(R$7,'1. General Inputs'!$J$15,'1. General Inputs'!$L$15,'1. General Inputs'!$N$15)/12)*CHOOSE(R$7,'2. Protocols'!$K34,'2. Protocols'!$L34,'2. Protocols'!$M34)+'3. ARV Substitutions'!V60,0)</f>
        <v>#VALUE!</v>
      </c>
      <c r="S35" s="135" t="e">
        <f>MAX(R35*(1+'1. General Inputs'!$AW$23+HLOOKUP(S$7,'1. General Inputs'!$AW$17:$AY$19,ROWS('1. General Inputs'!$AU$17:$AU$19),0))+(CHOOSE(S$7,'1. General Inputs'!$J$15,'1. General Inputs'!$L$15,'1. General Inputs'!$N$15)/12)*CHOOSE(S$7,'2. Protocols'!$K34,'2. Protocols'!$L34,'2. Protocols'!$M34)+'3. ARV Substitutions'!W60,0)</f>
        <v>#VALUE!</v>
      </c>
      <c r="T35" s="135" t="e">
        <f>MAX(S35*(1+'1. General Inputs'!$AW$23+HLOOKUP(T$7,'1. General Inputs'!$AW$17:$AY$19,ROWS('1. General Inputs'!$AU$17:$AU$19),0))+(CHOOSE(T$7,'1. General Inputs'!$J$15,'1. General Inputs'!$L$15,'1. General Inputs'!$N$15)/12)*CHOOSE(T$7,'2. Protocols'!$K34,'2. Protocols'!$L34,'2. Protocols'!$M34)+'3. ARV Substitutions'!X60,0)</f>
        <v>#VALUE!</v>
      </c>
      <c r="U35" s="135" t="e">
        <f>MAX(T35*(1+'1. General Inputs'!$AW$23+HLOOKUP(U$7,'1. General Inputs'!$AW$17:$AY$19,ROWS('1. General Inputs'!$AU$17:$AU$19),0))+(CHOOSE(U$7,'1. General Inputs'!$J$15,'1. General Inputs'!$L$15,'1. General Inputs'!$N$15)/12)*CHOOSE(U$7,'2. Protocols'!$K34,'2. Protocols'!$L34,'2. Protocols'!$M34)+'3. ARV Substitutions'!Y60,0)</f>
        <v>#VALUE!</v>
      </c>
      <c r="V35" s="135" t="e">
        <f>MAX(U35*(1+'1. General Inputs'!$AW$23+HLOOKUP(V$7,'1. General Inputs'!$AW$17:$AY$19,ROWS('1. General Inputs'!$AU$17:$AU$19),0))+(CHOOSE(V$7,'1. General Inputs'!$J$15,'1. General Inputs'!$L$15,'1. General Inputs'!$N$15)/12)*CHOOSE(V$7,'2. Protocols'!$K34,'2. Protocols'!$L34,'2. Protocols'!$M34)+'3. ARV Substitutions'!Z60,0)</f>
        <v>#VALUE!</v>
      </c>
      <c r="W35" s="135" t="e">
        <f>MAX(V35*(1+'1. General Inputs'!$AW$23+HLOOKUP(W$7,'1. General Inputs'!$AW$17:$AY$19,ROWS('1. General Inputs'!$AU$17:$AU$19),0))+(CHOOSE(W$7,'1. General Inputs'!$J$15,'1. General Inputs'!$L$15,'1. General Inputs'!$N$15)/12)*CHOOSE(W$7,'2. Protocols'!$K34,'2. Protocols'!$L34,'2. Protocols'!$M34)+'3. ARV Substitutions'!AA60,0)</f>
        <v>#VALUE!</v>
      </c>
      <c r="X35" s="135" t="e">
        <f>MAX(W35*(1+'1. General Inputs'!$AW$23+HLOOKUP(X$7,'1. General Inputs'!$AW$17:$AY$19,ROWS('1. General Inputs'!$AU$17:$AU$19),0))+(CHOOSE(X$7,'1. General Inputs'!$J$15,'1. General Inputs'!$L$15,'1. General Inputs'!$N$15)/12)*CHOOSE(X$7,'2. Protocols'!$K34,'2. Protocols'!$L34,'2. Protocols'!$M34)+'3. ARV Substitutions'!AB60,0)</f>
        <v>#VALUE!</v>
      </c>
      <c r="Y35" s="135" t="e">
        <f>MAX(X35*(1+'1. General Inputs'!$AW$23+HLOOKUP(Y$7,'1. General Inputs'!$AW$17:$AY$19,ROWS('1. General Inputs'!$AU$17:$AU$19),0))+(CHOOSE(Y$7,'1. General Inputs'!$J$15,'1. General Inputs'!$L$15,'1. General Inputs'!$N$15)/12)*CHOOSE(Y$7,'2. Protocols'!$K34,'2. Protocols'!$L34,'2. Protocols'!$M34)+'3. ARV Substitutions'!AC60,0)</f>
        <v>#VALUE!</v>
      </c>
      <c r="Z35" s="135" t="e">
        <f>MAX(Y35*(1+'1. General Inputs'!$AW$23+HLOOKUP(Z$7,'1. General Inputs'!$AW$17:$AY$19,ROWS('1. General Inputs'!$AU$17:$AU$19),0))+(CHOOSE(Z$7,'1. General Inputs'!$J$15,'1. General Inputs'!$L$15,'1. General Inputs'!$N$15)/12)*CHOOSE(Z$7,'2. Protocols'!$K34,'2. Protocols'!$L34,'2. Protocols'!$M34)+'3. ARV Substitutions'!AD60,0)</f>
        <v>#VALUE!</v>
      </c>
      <c r="AA35" s="135" t="e">
        <f>MAX(Z35*(1+'1. General Inputs'!$AW$23+HLOOKUP(AA$7,'1. General Inputs'!$AW$17:$AY$19,ROWS('1. General Inputs'!$AU$17:$AU$19),0))+(CHOOSE(AA$7,'1. General Inputs'!$J$15,'1. General Inputs'!$L$15,'1. General Inputs'!$N$15)/12)*CHOOSE(AA$7,'2. Protocols'!$K34,'2. Protocols'!$L34,'2. Protocols'!$M34)+'3. ARV Substitutions'!AE60,0)</f>
        <v>#VALUE!</v>
      </c>
      <c r="AB35" s="135" t="e">
        <f>MAX(AA35*(1+'1. General Inputs'!$AW$23+HLOOKUP(AB$7,'1. General Inputs'!$AW$17:$AY$19,ROWS('1. General Inputs'!$AU$17:$AU$19),0))+(CHOOSE(AB$7,'1. General Inputs'!$J$15,'1. General Inputs'!$L$15,'1. General Inputs'!$N$15)/12)*CHOOSE(AB$7,'2. Protocols'!$K34,'2. Protocols'!$L34,'2. Protocols'!$M34)+'3. ARV Substitutions'!AF60,0)</f>
        <v>#VALUE!</v>
      </c>
      <c r="AC35" s="135" t="e">
        <f>MAX(AB35*(1+'1. General Inputs'!$AW$23+HLOOKUP(AC$7,'1. General Inputs'!$AW$17:$AY$19,ROWS('1. General Inputs'!$AU$17:$AU$19),0))+(CHOOSE(AC$7,'1. General Inputs'!$J$15,'1. General Inputs'!$L$15,'1. General Inputs'!$N$15)/12)*CHOOSE(AC$7,'2. Protocols'!$K34,'2. Protocols'!$L34,'2. Protocols'!$M34)+'3. ARV Substitutions'!AG60,0)</f>
        <v>#VALUE!</v>
      </c>
      <c r="AD35" s="135" t="e">
        <f>MAX(AC35*(1+'1. General Inputs'!$AW$23+HLOOKUP(AD$7,'1. General Inputs'!$AW$17:$AY$19,ROWS('1. General Inputs'!$AU$17:$AU$19),0))+(CHOOSE(AD$7,'1. General Inputs'!$J$15,'1. General Inputs'!$L$15,'1. General Inputs'!$N$15)/12)*CHOOSE(AD$7,'2. Protocols'!$K34,'2. Protocols'!$L34,'2. Protocols'!$M34)+'3. ARV Substitutions'!AH60,0)</f>
        <v>#VALUE!</v>
      </c>
      <c r="AE35" s="135" t="e">
        <f>MAX(AD35*(1+'1. General Inputs'!$AW$23+HLOOKUP(AE$7,'1. General Inputs'!$AW$17:$AY$19,ROWS('1. General Inputs'!$AU$17:$AU$19),0))+(CHOOSE(AE$7,'1. General Inputs'!$J$15,'1. General Inputs'!$L$15,'1. General Inputs'!$N$15)/12)*CHOOSE(AE$7,'2. Protocols'!$K34,'2. Protocols'!$L34,'2. Protocols'!$M34)+'3. ARV Substitutions'!AI60,0)</f>
        <v>#VALUE!</v>
      </c>
      <c r="AF35" s="135" t="e">
        <f>MAX(AE35*(1+'1. General Inputs'!$AW$23+HLOOKUP(AF$7,'1. General Inputs'!$AW$17:$AY$19,ROWS('1. General Inputs'!$AU$17:$AU$19),0))+(CHOOSE(AF$7,'1. General Inputs'!$J$15,'1. General Inputs'!$L$15,'1. General Inputs'!$N$15)/12)*CHOOSE(AF$7,'2. Protocols'!$K34,'2. Protocols'!$L34,'2. Protocols'!$M34)+'3. ARV Substitutions'!AJ60,0)</f>
        <v>#VALUE!</v>
      </c>
      <c r="AG35" s="135" t="e">
        <f>MAX(AF35*(1+'1. General Inputs'!$AW$23+HLOOKUP(AG$7,'1. General Inputs'!$AW$17:$AY$19,ROWS('1. General Inputs'!$AU$17:$AU$19),0))+(CHOOSE(AG$7,'1. General Inputs'!$J$15,'1. General Inputs'!$L$15,'1. General Inputs'!$N$15)/12)*CHOOSE(AG$7,'2. Protocols'!$K34,'2. Protocols'!$L34,'2. Protocols'!$M34)+'3. ARV Substitutions'!AK60,0)</f>
        <v>#VALUE!</v>
      </c>
      <c r="AH35" s="135" t="e">
        <f>MAX(AG35*(1+'1. General Inputs'!$AW$23+HLOOKUP(AH$7,'1. General Inputs'!$AW$17:$AY$19,ROWS('1. General Inputs'!$AU$17:$AU$19),0))+(CHOOSE(AH$7,'1. General Inputs'!$J$15,'1. General Inputs'!$L$15,'1. General Inputs'!$N$15)/12)*CHOOSE(AH$7,'2. Protocols'!$K34,'2. Protocols'!$L34,'2. Protocols'!$M34)+'3. ARV Substitutions'!AL60,0)</f>
        <v>#VALUE!</v>
      </c>
      <c r="AI35" s="135" t="e">
        <f>MAX(AH35*(1+'1. General Inputs'!$AW$23+HLOOKUP(AI$7,'1. General Inputs'!$AW$17:$AY$19,ROWS('1. General Inputs'!$AU$17:$AU$19),0))+(CHOOSE(AI$7,'1. General Inputs'!$J$15,'1. General Inputs'!$L$15,'1. General Inputs'!$N$15)/12)*CHOOSE(AI$7,'2. Protocols'!$K34,'2. Protocols'!$L34,'2. Protocols'!$M34)+'3. ARV Substitutions'!AM60,0)</f>
        <v>#VALUE!</v>
      </c>
      <c r="AJ35" s="135" t="e">
        <f>MAX(AI35*(1+'1. General Inputs'!$AW$23+HLOOKUP(AJ$7,'1. General Inputs'!$AW$17:$AY$19,ROWS('1. General Inputs'!$AU$17:$AU$19),0))+(CHOOSE(AJ$7,'1. General Inputs'!$J$15,'1. General Inputs'!$L$15,'1. General Inputs'!$N$15)/12)*CHOOSE(AJ$7,'2. Protocols'!$K34,'2. Protocols'!$L34,'2. Protocols'!$M34)+'3. ARV Substitutions'!AN60,0)</f>
        <v>#VALUE!</v>
      </c>
      <c r="AK35" s="135" t="e">
        <f>MAX(AJ35*(1+'1. General Inputs'!$AW$23+HLOOKUP(AK$7,'1. General Inputs'!$AW$17:$AY$19,ROWS('1. General Inputs'!$AU$17:$AU$19),0))+(CHOOSE(AK$7,'1. General Inputs'!$J$15,'1. General Inputs'!$L$15,'1. General Inputs'!$N$15)/12)*CHOOSE(AK$7,'2. Protocols'!$K34,'2. Protocols'!$L34,'2. Protocols'!$M34)+'3. ARV Substitutions'!AO60,0)</f>
        <v>#VALUE!</v>
      </c>
      <c r="AL35" s="135" t="e">
        <f>MAX(AK35*(1+'1. General Inputs'!$AW$23+HLOOKUP(AL$7,'1. General Inputs'!$AW$17:$AY$19,ROWS('1. General Inputs'!$AU$17:$AU$19),0))+(CHOOSE(AL$7,'1. General Inputs'!$J$15,'1. General Inputs'!$L$15,'1. General Inputs'!$N$15)/12)*CHOOSE(AL$7,'2. Protocols'!$K34,'2. Protocols'!$L34,'2. Protocols'!$M34)+'3. ARV Substitutions'!AP60,0)</f>
        <v>#VALUE!</v>
      </c>
      <c r="AM35" s="135" t="e">
        <f>MAX(AL35*(1+'1. General Inputs'!$AW$23+HLOOKUP(AM$7,'1. General Inputs'!$AW$17:$AY$19,ROWS('1. General Inputs'!$AU$17:$AU$19),0))+(CHOOSE(AM$7,'1. General Inputs'!$J$15,'1. General Inputs'!$L$15,'1. General Inputs'!$N$15)/12)*CHOOSE(AM$7,'2. Protocols'!$K34,'2. Protocols'!$L34,'2. Protocols'!$M34)+'3. ARV Substitutions'!AQ60,0)</f>
        <v>#VALUE!</v>
      </c>
      <c r="AN35" s="135" t="e">
        <f>MAX(AM35*(1+'1. General Inputs'!$AW$23+HLOOKUP(AN$7,'1. General Inputs'!$AW$17:$AY$19,ROWS('1. General Inputs'!$AU$17:$AU$19),0))+(CHOOSE(AN$7,'1. General Inputs'!$J$15,'1. General Inputs'!$L$15,'1. General Inputs'!$N$15)/12)*CHOOSE(AN$7,'2. Protocols'!$K34,'2. Protocols'!$L34,'2. Protocols'!$M34)+'3. ARV Substitutions'!AR60,0)</f>
        <v>#VALUE!</v>
      </c>
      <c r="AO35" s="135" t="e">
        <f>MAX(AN35*(1+'1. General Inputs'!$AW$23+HLOOKUP(AO$7,'1. General Inputs'!$AW$17:$AY$19,ROWS('1. General Inputs'!$AU$17:$AU$19),0))+(CHOOSE(AO$7,'1. General Inputs'!$J$15,'1. General Inputs'!$L$15,'1. General Inputs'!$N$15)/12)*CHOOSE(AO$7,'2. Protocols'!$K34,'2. Protocols'!$L34,'2. Protocols'!$M34)+'3. ARV Substitutions'!AS60,0)</f>
        <v>#VALUE!</v>
      </c>
      <c r="AP35" s="135" t="e">
        <f>MAX(AO35*(1+'1. General Inputs'!$AW$23+HLOOKUP(AP$7,'1. General Inputs'!$AW$17:$AY$19,ROWS('1. General Inputs'!$AU$17:$AU$19),0))+(CHOOSE(AP$7,'1. General Inputs'!$J$15,'1. General Inputs'!$L$15,'1. General Inputs'!$N$15)/12)*CHOOSE(AP$7,'2. Protocols'!$K34,'2. Protocols'!$L34,'2. Protocols'!$M34)+'3. ARV Substitutions'!AT60,0)</f>
        <v>#VALUE!</v>
      </c>
      <c r="AQ35" s="135" t="e">
        <f>MAX(AP35*(1+'1. General Inputs'!$AW$23+HLOOKUP(AQ$7,'1. General Inputs'!$AW$17:$AY$19,ROWS('1. General Inputs'!$AU$17:$AU$19),0))+(CHOOSE(AQ$7,'1. General Inputs'!$J$15,'1. General Inputs'!$L$15,'1. General Inputs'!$N$15)/12)*CHOOSE(AQ$7,'2. Protocols'!$K34,'2. Protocols'!$L34,'2. Protocols'!$M34)+'3. ARV Substitutions'!AU60,0)</f>
        <v>#VALUE!</v>
      </c>
      <c r="CA35" s="105" t="e">
        <f t="shared" si="20"/>
        <v>#VALUE!</v>
      </c>
      <c r="CB35" s="105" t="e">
        <f t="shared" si="21"/>
        <v>#VALUE!</v>
      </c>
      <c r="CC35" s="105" t="e">
        <f t="shared" si="22"/>
        <v>#VALUE!</v>
      </c>
      <c r="CD35" s="105" t="e">
        <f t="shared" si="23"/>
        <v>#VALUE!</v>
      </c>
      <c r="CE35" s="105" t="e">
        <f t="shared" si="24"/>
        <v>#VALUE!</v>
      </c>
      <c r="CF35" s="105" t="e">
        <f t="shared" si="25"/>
        <v>#VALUE!</v>
      </c>
      <c r="CG35" s="105" t="e">
        <f t="shared" si="26"/>
        <v>#VALUE!</v>
      </c>
      <c r="CH35" s="105" t="e">
        <f t="shared" si="27"/>
        <v>#VALUE!</v>
      </c>
      <c r="CI35" s="105" t="e">
        <f t="shared" si="28"/>
        <v>#VALUE!</v>
      </c>
      <c r="CJ35" s="105" t="e">
        <f t="shared" si="29"/>
        <v>#VALUE!</v>
      </c>
      <c r="CK35" s="105" t="e">
        <f t="shared" si="30"/>
        <v>#VALUE!</v>
      </c>
      <c r="CL35" s="105" t="e">
        <f t="shared" si="31"/>
        <v>#VALUE!</v>
      </c>
      <c r="CM35" s="105" t="e">
        <f t="shared" si="32"/>
        <v>#VALUE!</v>
      </c>
      <c r="CN35" s="105" t="e">
        <f t="shared" si="33"/>
        <v>#VALUE!</v>
      </c>
      <c r="CO35" s="105" t="e">
        <f t="shared" si="34"/>
        <v>#VALUE!</v>
      </c>
      <c r="CP35" s="105" t="e">
        <f t="shared" si="35"/>
        <v>#VALUE!</v>
      </c>
      <c r="CQ35" s="105" t="e">
        <f t="shared" si="36"/>
        <v>#VALUE!</v>
      </c>
      <c r="CR35" s="105" t="e">
        <f t="shared" si="37"/>
        <v>#VALUE!</v>
      </c>
      <c r="CS35" s="105" t="e">
        <f t="shared" si="38"/>
        <v>#VALUE!</v>
      </c>
      <c r="CT35" s="105" t="e">
        <f t="shared" si="39"/>
        <v>#VALUE!</v>
      </c>
      <c r="CU35" s="105" t="e">
        <f t="shared" si="40"/>
        <v>#VALUE!</v>
      </c>
      <c r="CV35" s="105" t="e">
        <f t="shared" si="41"/>
        <v>#VALUE!</v>
      </c>
      <c r="CW35" s="105" t="e">
        <f t="shared" si="42"/>
        <v>#VALUE!</v>
      </c>
      <c r="CX35" s="105" t="e">
        <f t="shared" si="43"/>
        <v>#VALUE!</v>
      </c>
      <c r="CY35" s="105" t="e">
        <f t="shared" si="44"/>
        <v>#VALUE!</v>
      </c>
      <c r="CZ35" s="105" t="e">
        <f t="shared" si="45"/>
        <v>#VALUE!</v>
      </c>
      <c r="DA35" s="105" t="e">
        <f t="shared" si="46"/>
        <v>#VALUE!</v>
      </c>
      <c r="DB35" s="105" t="e">
        <f t="shared" si="47"/>
        <v>#VALUE!</v>
      </c>
      <c r="DC35" s="105" t="e">
        <f t="shared" si="48"/>
        <v>#VALUE!</v>
      </c>
      <c r="DD35" s="105" t="e">
        <f t="shared" si="49"/>
        <v>#VALUE!</v>
      </c>
      <c r="DE35" s="105" t="e">
        <f t="shared" si="50"/>
        <v>#VALUE!</v>
      </c>
      <c r="DF35" s="105" t="e">
        <f t="shared" si="51"/>
        <v>#VALUE!</v>
      </c>
      <c r="DG35" s="105" t="e">
        <f t="shared" si="52"/>
        <v>#VALUE!</v>
      </c>
      <c r="DH35" s="105" t="e">
        <f t="shared" si="53"/>
        <v>#VALUE!</v>
      </c>
      <c r="DI35" s="105" t="e">
        <f t="shared" si="54"/>
        <v>#VALUE!</v>
      </c>
      <c r="DJ35" s="105" t="e">
        <f t="shared" si="55"/>
        <v>#VALUE!</v>
      </c>
      <c r="DL35" s="39" t="str">
        <f>CONCATENATE('2. Protocols'!C34, '2. Protocols'!D34, '2. Protocols'!E34)</f>
        <v>+</v>
      </c>
      <c r="DM35" s="39" t="str">
        <f>CONCATENATE('2. Protocols'!C34, '2. Protocols'!D34, '2. Protocols'!E34, '2. Protocols'!F34, '2. Protocols'!G34,)</f>
        <v>++</v>
      </c>
      <c r="DO35" s="45">
        <f>IF(AND(OR(ISBLANK(DO$9),DO$9=0)=FALSE,OR(DO$9='2. Protocols'!$C34,DO$9='2. Protocols'!$E34,DO$9='2. Protocols'!$G34)),1,0)*'4. Formulations'!$I34</f>
        <v>0</v>
      </c>
      <c r="DP35" s="45">
        <f>IF(AND(OR(ISBLANK(DP$9),DP$9=0)=FALSE,OR(DP$9='2. Protocols'!$C34,DP$9='2. Protocols'!$E34,DP$9='2. Protocols'!$G34)),1,0)*'4. Formulations'!$I34</f>
        <v>0</v>
      </c>
      <c r="DQ35" s="45">
        <f>IF(AND(OR(ISBLANK(DQ$9),DQ$9=0)=FALSE,OR(DQ$9='2. Protocols'!$C34,DQ$9='2. Protocols'!$E34,DQ$9='2. Protocols'!$G34)),1,0)*'4. Formulations'!$I34</f>
        <v>0</v>
      </c>
      <c r="DR35" s="45">
        <f>IF(AND(OR(ISBLANK(DR$9),DR$9=0)=FALSE,OR(DR$9='2. Protocols'!$C34,DR$9='2. Protocols'!$E34,DR$9='2. Protocols'!$G34)),1,0)*'4. Formulations'!$I34</f>
        <v>0</v>
      </c>
      <c r="DS35" s="45">
        <f>IF(AND(OR(ISBLANK(DS$9),DS$9=0)=FALSE,OR(DS$9='2. Protocols'!$C34,DS$9='2. Protocols'!$E34,DS$9='2. Protocols'!$G34)),1,0)*'4. Formulations'!$I34</f>
        <v>0</v>
      </c>
      <c r="DT35" s="45">
        <f>IF(AND(OR(ISBLANK(DT$9),DT$9=0)=FALSE,OR(DT$9='2. Protocols'!$C34,DT$9='2. Protocols'!$E34,DT$9='2. Protocols'!$G34)),1,0)*'4. Formulations'!$I34</f>
        <v>0</v>
      </c>
      <c r="DU35" s="45">
        <f>IF(AND(OR(ISBLANK(DU$9),DU$9=0)=FALSE,OR(DU$9='2. Protocols'!$C34,DU$9='2. Protocols'!$E34,DU$9='2. Protocols'!$G34)),1,0)*'4. Formulations'!$I34</f>
        <v>0</v>
      </c>
      <c r="DV35" s="45">
        <f>IF(AND(OR(ISBLANK(DV$9),DV$9=0)=FALSE,OR(DV$9='2. Protocols'!$C34,DV$9='2. Protocols'!$E34,DV$9='2. Protocols'!$G34)),1,0)*'4. Formulations'!$I34</f>
        <v>0</v>
      </c>
      <c r="DW35" s="45">
        <f>IF(AND(OR(ISBLANK(DW$9),DW$9=0)=FALSE,OR(DW$9='2. Protocols'!$C34,DW$9='2. Protocols'!$E34,DW$9='2. Protocols'!$G34)),1,0)*'4. Formulations'!$I34</f>
        <v>0</v>
      </c>
      <c r="DX35" s="45">
        <f>IF(AND(OR(ISBLANK(DX$9),DX$9=0)=FALSE,OR(DX$9='2. Protocols'!$C34,DX$9='2. Protocols'!$E34,DX$9='2. Protocols'!$G34)),1,0)*'4. Formulations'!$I34</f>
        <v>0</v>
      </c>
      <c r="DY35" s="45">
        <f>IF(AND(OR(ISBLANK(DY$9),DY$9=0)=FALSE,OR(DY$9='2. Protocols'!$C34,DY$9='2. Protocols'!$E34,DY$9='2. Protocols'!$G34)),1,0)*'4. Formulations'!$I34</f>
        <v>0</v>
      </c>
      <c r="DZ35" s="45">
        <f>IF(AND(OR(ISBLANK(DZ$9),DZ$9=0)=FALSE,OR(DZ$9='2. Protocols'!$C34,DZ$9='2. Protocols'!$E34,DZ$9='2. Protocols'!$G34)),1,0)*'4. Formulations'!$I34</f>
        <v>0</v>
      </c>
      <c r="EA35" s="45">
        <f>IF(AND(OR(ISBLANK(EA$9),EA$9=0)=FALSE,OR(EA$9='2. Protocols'!$C34,EA$9='2. Protocols'!$E34,EA$9='2. Protocols'!$G34)),1,0)*'4. Formulations'!$I34</f>
        <v>0</v>
      </c>
      <c r="EB35" s="45">
        <f>IF(AND(OR(ISBLANK(EB$9),EB$9=0)=FALSE,OR(EB$9='2. Protocols'!$C34,EB$9='2. Protocols'!$E34,EB$9='2. Protocols'!$G34)),1,0)*'4. Formulations'!$I34</f>
        <v>0</v>
      </c>
      <c r="EC35" s="45">
        <f>IF(AND(OR(ISBLANK(EC$9),EC$9=0)=FALSE,OR(EC$9='2. Protocols'!$C34,EC$9='2. Protocols'!$E34,EC$9='2. Protocols'!$G34)),1,0)*'4. Formulations'!$I34</f>
        <v>0</v>
      </c>
      <c r="EE35" s="45">
        <f>IF(AND(OR(ISBLANK(EE$9),EE$9=0)=FALSE,EE$9=$DL35),1,0)*'4. Formulations'!$J34</f>
        <v>0</v>
      </c>
      <c r="EF35" s="45">
        <f>IF(AND(OR(ISBLANK(EF$9),EF$9=0)=FALSE,EF$9=$DL35),1,0)*'4. Formulations'!$J34</f>
        <v>0</v>
      </c>
      <c r="EG35" s="45">
        <f>IF(AND(OR(ISBLANK(EG$9),EG$9=0)=FALSE,EG$9=$DL35),1,0)*'4. Formulations'!$J34</f>
        <v>0</v>
      </c>
      <c r="EH35" s="45">
        <f>IF(AND(OR(ISBLANK(EH$9),EH$9=0)=FALSE,EH$9=$DL35),1,0)*'4. Formulations'!$J34</f>
        <v>0</v>
      </c>
      <c r="EI35" s="45">
        <f>IF(AND(OR(ISBLANK(EI$9),EI$9=0)=FALSE,EI$9=$DL35),1,0)*'4. Formulations'!$J34</f>
        <v>0</v>
      </c>
      <c r="EJ35" s="45">
        <f>IF(AND(OR(ISBLANK(EJ$9),EJ$9=0)=FALSE,EJ$9=$DL35),1,0)*'4. Formulations'!$J34</f>
        <v>0</v>
      </c>
      <c r="EK35" s="45">
        <f>IF(AND(OR(ISBLANK(EK$9),EK$9=0)=FALSE,EK$9=$DL35),1,0)*'4. Formulations'!$J34</f>
        <v>0</v>
      </c>
      <c r="EL35" s="45">
        <f>IF(AND(OR(ISBLANK(EL$9),EL$9=0)=FALSE,EL$9=$DL35),1,0)*'4. Formulations'!$J34</f>
        <v>0</v>
      </c>
      <c r="EM35" s="45">
        <f>IF(AND(OR(ISBLANK(EM$9),EM$9=0)=FALSE,EM$9=$DL35),1,0)*'4. Formulations'!$J34</f>
        <v>0</v>
      </c>
      <c r="EN35" s="45">
        <f>IF(AND(OR(ISBLANK(EN$9),EN$9=0)=FALSE,EN$9=$DL35),1,0)*'4. Formulations'!$J34</f>
        <v>0</v>
      </c>
      <c r="EO35" s="45">
        <f>IF(AND(OR(ISBLANK(EO$9),EO$9=0)=FALSE,EO$9=$DL35),1,0)*'4. Formulations'!$J34</f>
        <v>0</v>
      </c>
      <c r="EP35" s="45">
        <f>IF(AND(OR(ISBLANK(EP$9),EP$9=0)=FALSE,EP$9=$DL35),1,0)*'4. Formulations'!$J34</f>
        <v>0</v>
      </c>
      <c r="EQ35" s="45">
        <f>IF(AND(OR(ISBLANK(EQ$9),EQ$9=0)=FALSE,EQ$9=$DL35),1,0)*'4. Formulations'!$J34</f>
        <v>0</v>
      </c>
      <c r="ER35" s="45">
        <f>IF(AND(OR(ISBLANK(ER$9),ER$9=0)=FALSE,ER$9=$DL35),1,0)*'4. Formulations'!$J34</f>
        <v>0</v>
      </c>
      <c r="ES35" s="45">
        <f>IF(AND(OR(ISBLANK(ES$9),ES$9=0)=FALSE,ES$9=$DL35),1,0)*'4. Formulations'!$J34</f>
        <v>0</v>
      </c>
      <c r="EU35" s="45">
        <f>IF(AND(OR(ISBLANK(EU$9),EU$9=0)=FALSE,SUM($EE35:$ES35)&gt;0,EU$9='2. Protocols'!$G34),1,0)*'4. Formulations'!$J34</f>
        <v>0</v>
      </c>
      <c r="EV35" s="45">
        <f>IF(AND(OR(ISBLANK(EV$9),EV$9=0)=FALSE,SUM($EE35:$ES35)&gt;0,EV$9='2. Protocols'!$G34),1,0)*'4. Formulations'!$J34</f>
        <v>0</v>
      </c>
      <c r="EW35" s="45">
        <f>IF(AND(OR(ISBLANK(EW$9),EW$9=0)=FALSE,SUM($EE35:$ES35)&gt;0,EW$9='2. Protocols'!$G34),1,0)*'4. Formulations'!$J34</f>
        <v>0</v>
      </c>
      <c r="EX35" s="45">
        <f>IF(AND(OR(ISBLANK(EX$9),EX$9=0)=FALSE,SUM($EE35:$ES35)&gt;0,EX$9='2. Protocols'!$G34),1,0)*'4. Formulations'!$J34</f>
        <v>0</v>
      </c>
      <c r="EY35" s="45">
        <f>IF(AND(OR(ISBLANK(EY$9),EY$9=0)=FALSE,SUM($EE35:$ES35)&gt;0,EY$9='2. Protocols'!$G34),1,0)*'4. Formulations'!$J34</f>
        <v>0</v>
      </c>
      <c r="EZ35" s="45">
        <f>IF(AND(OR(ISBLANK(EZ$9),EZ$9=0)=FALSE,SUM($EE35:$ES35)&gt;0,EZ$9='2. Protocols'!$G34),1,0)*'4. Formulations'!$J34</f>
        <v>0</v>
      </c>
      <c r="FA35" s="45">
        <f>IF(AND(OR(ISBLANK(FA$9),FA$9=0)=FALSE,SUM($EE35:$ES35)&gt;0,FA$9='2. Protocols'!$G34),1,0)*'4. Formulations'!$J34</f>
        <v>0</v>
      </c>
      <c r="FB35" s="45">
        <f>IF(AND(OR(ISBLANK(FB$9),FB$9=0)=FALSE,SUM($EE35:$ES35)&gt;0,FB$9='2. Protocols'!$G34),1,0)*'4. Formulations'!$J34</f>
        <v>0</v>
      </c>
      <c r="FC35" s="45">
        <f>IF(AND(OR(ISBLANK(FC$9),FC$9=0)=FALSE,SUM($EE35:$ES35)&gt;0,FC$9='2. Protocols'!$G34),1,0)*'4. Formulations'!$J34</f>
        <v>0</v>
      </c>
      <c r="FD35" s="45">
        <f>IF(AND(OR(ISBLANK(FD$9),FD$9=0)=FALSE,SUM($EE35:$ES35)&gt;0,FD$9='2. Protocols'!$G34),1,0)*'4. Formulations'!$J34</f>
        <v>0</v>
      </c>
      <c r="FE35" s="45">
        <f>IF(AND(OR(ISBLANK(FE$9),FE$9=0)=FALSE,SUM($EE35:$ES35)&gt;0,FE$9='2. Protocols'!$G34),1,0)*'4. Formulations'!$J34</f>
        <v>0</v>
      </c>
      <c r="FF35" s="45">
        <f>IF(AND(OR(ISBLANK(FF$9),FF$9=0)=FALSE,SUM($EE35:$ES35)&gt;0,FF$9='2. Protocols'!$G34),1,0)*'4. Formulations'!$J34</f>
        <v>0</v>
      </c>
      <c r="FG35" s="45">
        <f>IF(AND(OR(ISBLANK(FG$9),FG$9=0)=FALSE,SUM($EE35:$ES35)&gt;0,FG$9='2. Protocols'!$G34),1,0)*'4. Formulations'!$J34</f>
        <v>0</v>
      </c>
      <c r="FH35" s="45">
        <f>IF(AND(OR(ISBLANK(FH$9),FH$9=0)=FALSE,SUM($EE35:$ES35)&gt;0,FH$9='2. Protocols'!$G34),1,0)*'4. Formulations'!$J34</f>
        <v>0</v>
      </c>
      <c r="FI35" s="45">
        <f>IF(AND(OR(ISBLANK(FI$9),FI$9=0)=FALSE,SUM($EE35:$ES35)&gt;0,FI$9='2. Protocols'!$G34),1,0)*'4. Formulations'!$J34</f>
        <v>0</v>
      </c>
      <c r="FK35" s="45">
        <f>IF(AND(OR(ISBLANK(EU$9),EU$9=0)=FALSE,FK$9=$DM35),1,0)*'4. Formulations'!$K34</f>
        <v>0</v>
      </c>
      <c r="FL35" s="45">
        <f>IF(AND(OR(ISBLANK(EV$9),EV$9=0)=FALSE,FL$9=$DM35),1,0)*'4. Formulations'!$K34</f>
        <v>0</v>
      </c>
      <c r="FM35" s="45">
        <f>IF(AND(OR(ISBLANK(EW$9),EW$9=0)=FALSE,FM$9=$DM35),1,0)*'4. Formulations'!$K34</f>
        <v>0</v>
      </c>
      <c r="FN35" s="45">
        <f>IF(AND(OR(ISBLANK(EX$9),EX$9=0)=FALSE,FN$9=$DM35),1,0)*'4. Formulations'!$K34</f>
        <v>0</v>
      </c>
      <c r="FO35" s="45">
        <f>IF(AND(OR(ISBLANK(EY$9),EY$9=0)=FALSE,FO$9=$DM35),1,0)*'4. Formulations'!$K34</f>
        <v>0</v>
      </c>
      <c r="FP35" s="45">
        <f>IF(AND(OR(ISBLANK(EZ$9),EZ$9=0)=FALSE,FP$9=$DM35),1,0)*'4. Formulations'!$K34</f>
        <v>0</v>
      </c>
      <c r="FQ35" s="45">
        <f>IF(AND(OR(ISBLANK(FA$9),FA$9=0)=FALSE,FQ$9=$DM35),1,0)*'4. Formulations'!$K34</f>
        <v>0</v>
      </c>
      <c r="FR35" s="45">
        <f>IF(AND(OR(ISBLANK(FB$9),FB$9=0)=FALSE,FR$9=$DM35),1,0)*'4. Formulations'!$K34</f>
        <v>0</v>
      </c>
      <c r="FS35" s="45">
        <f>IF(AND(OR(ISBLANK(FC$9),FC$9=0)=FALSE,FS$9=$DM35),1,0)*'4. Formulations'!$K34</f>
        <v>0</v>
      </c>
      <c r="FT35" s="45">
        <f>IF(AND(OR(ISBLANK(FD$9),FD$9=0)=FALSE,FT$9=$DM35),1,0)*'4. Formulations'!$K34</f>
        <v>0</v>
      </c>
      <c r="FU35" s="45">
        <f>IF(AND(OR(ISBLANK(FE$9),FE$9=0)=FALSE,FU$9=$DM35),1,0)*'4. Formulations'!$K34</f>
        <v>0</v>
      </c>
      <c r="FV35" s="45">
        <f>IF(AND(OR(ISBLANK(FF$9),FF$9=0)=FALSE,FV$9=$DM35),1,0)*'4. Formulations'!$K34</f>
        <v>0</v>
      </c>
      <c r="FW35" s="45">
        <f>IF(AND(OR(ISBLANK(FG$9),FG$9=0)=FALSE,FW$9=$DM35),1,0)*'4. Formulations'!$K34</f>
        <v>0</v>
      </c>
      <c r="FX35" s="45">
        <f>IF(AND(OR(ISBLANK(FH$9),FH$9=0)=FALSE,FX$9=$DM35),1,0)*'4. Formulations'!$K34</f>
        <v>0</v>
      </c>
      <c r="FY35" s="45">
        <f>IF(AND(OR(ISBLANK(FI$9),FI$9=0)=FALSE,FY$9=$DM35),1,0)*'4. Formulations'!$K34</f>
        <v>0</v>
      </c>
      <c r="GA35" s="45">
        <f>IF(AND(OR(ISBLANK(GA$9),GA$9=0)=FALSE,OR(GA$9='2. Protocols'!$C34,GA$9='2. Protocols'!$E34,GA$9='2. Protocols'!$G34)),1,0)*'4. Formulations'!$L34</f>
        <v>0</v>
      </c>
      <c r="GB35" s="45">
        <f>IF(AND(OR(ISBLANK(GB$9),GB$9=0)=FALSE,OR(GB$9='2. Protocols'!$C34,GB$9='2. Protocols'!$E34,GB$9='2. Protocols'!$G34)),1,0)*'4. Formulations'!$L34</f>
        <v>0</v>
      </c>
      <c r="GC35" s="45">
        <f>IF(AND(OR(ISBLANK(GC$9),GC$9=0)=FALSE,OR(GC$9='2. Protocols'!$C34,GC$9='2. Protocols'!$E34,GC$9='2. Protocols'!$G34)),1,0)*'4. Formulations'!$L34</f>
        <v>0</v>
      </c>
      <c r="GD35" s="45">
        <f>IF(AND(OR(ISBLANK(GD$9),GD$9=0)=FALSE,OR(GD$9='2. Protocols'!$C34,GD$9='2. Protocols'!$E34,GD$9='2. Protocols'!$G34)),1,0)*'4. Formulations'!$L34</f>
        <v>0</v>
      </c>
      <c r="GE35" s="45">
        <f>IF(AND(OR(ISBLANK(GE$9),GE$9=0)=FALSE,OR(GE$9='2. Protocols'!$C34,GE$9='2. Protocols'!$E34,GE$9='2. Protocols'!$G34)),1,0)*'4. Formulations'!$L34</f>
        <v>0</v>
      </c>
      <c r="GF35" s="45">
        <f>IF(AND(OR(ISBLANK(GF$9),GF$9=0)=FALSE,OR(GF$9='2. Protocols'!$C34,GF$9='2. Protocols'!$E34,GF$9='2. Protocols'!$G34)),1,0)*'4. Formulations'!$L34</f>
        <v>0</v>
      </c>
      <c r="GG35" s="45">
        <f>IF(AND(OR(ISBLANK(GG$9),GG$9=0)=FALSE,OR(GG$9='2. Protocols'!$C34,GG$9='2. Protocols'!$E34,GG$9='2. Protocols'!$G34)),1,0)*'4. Formulations'!$L34</f>
        <v>0</v>
      </c>
      <c r="GH35" s="45">
        <f>IF(AND(OR(ISBLANK(GH$9),GH$9=0)=FALSE,OR(GH$9='2. Protocols'!$C34,GH$9='2. Protocols'!$E34,GH$9='2. Protocols'!$G34)),1,0)*'4. Formulations'!$L34</f>
        <v>0</v>
      </c>
      <c r="GI35" s="45">
        <f>IF(AND(OR(ISBLANK(GI$9),GI$9=0)=FALSE,OR(GI$9='2. Protocols'!$C34,GI$9='2. Protocols'!$E34,GI$9='2. Protocols'!$G34)),1,0)*'4. Formulations'!$L34</f>
        <v>0</v>
      </c>
      <c r="GJ35" s="45">
        <f>IF(AND(OR(ISBLANK(GJ$9),GJ$9=0)=FALSE,OR(GJ$9='2. Protocols'!$C34,GJ$9='2. Protocols'!$E34,GJ$9='2. Protocols'!$G34)),1,0)*'4. Formulations'!$L34</f>
        <v>0</v>
      </c>
      <c r="GK35" s="45">
        <f>IF(AND(OR(ISBLANK(GK$9),GK$9=0)=FALSE,OR(GK$9='2. Protocols'!$C34,GK$9='2. Protocols'!$E34,GK$9='2. Protocols'!$G34)),1,0)*'4. Formulations'!$L34</f>
        <v>0</v>
      </c>
      <c r="GL35" s="45">
        <f>IF(AND(OR(ISBLANK(GL$9),GL$9=0)=FALSE,OR(GL$9='2. Protocols'!$C34,GL$9='2. Protocols'!$E34,GL$9='2. Protocols'!$G34)),1,0)*'4. Formulations'!$L34</f>
        <v>0</v>
      </c>
      <c r="GM35" s="45">
        <f>IF(AND(OR(ISBLANK(GM$9),GM$9=0)=FALSE,OR(GM$9='2. Protocols'!$C34,GM$9='2. Protocols'!$E34,GM$9='2. Protocols'!$G34)),1,0)*'4. Formulations'!$L34</f>
        <v>0</v>
      </c>
      <c r="GN35" s="45">
        <f>IF(AND(OR(ISBLANK(GN$9),GN$9=0)=FALSE,OR(GN$9='2. Protocols'!$C34,GN$9='2. Protocols'!$E34,GN$9='2. Protocols'!$G34)),1,0)*'4. Formulations'!$L34</f>
        <v>0</v>
      </c>
      <c r="GO35" s="45">
        <f>IF(AND(OR(ISBLANK(GO$9),GO$9=0)=FALSE,OR(GO$9='2. Protocols'!$C34,GO$9='2. Protocols'!$E34,GO$9='2. Protocols'!$G34)),1,0)*'4. Formulations'!$L34</f>
        <v>0</v>
      </c>
      <c r="GQ35" s="45">
        <f>IF(AND(OR(ISBLANK(GQ$9),GQ$9=0)=FALSE,GQ$9=$DL35),1,0)*'4. Formulations'!$M34</f>
        <v>0</v>
      </c>
      <c r="GR35" s="45">
        <f>IF(AND(OR(ISBLANK(GR$9),GR$9=0)=FALSE,GR$9=$DL35),1,0)*'4. Formulations'!$M34</f>
        <v>0</v>
      </c>
      <c r="GS35" s="45">
        <f>IF(AND(OR(ISBLANK(GS$9),GS$9=0)=FALSE,GS$9=$DL35),1,0)*'4. Formulations'!$M34</f>
        <v>0</v>
      </c>
      <c r="GT35" s="45">
        <f>IF(AND(OR(ISBLANK(GT$9),GT$9=0)=FALSE,GT$9=$DL35),1,0)*'4. Formulations'!$M34</f>
        <v>0</v>
      </c>
      <c r="GU35" s="45">
        <f>IF(AND(OR(ISBLANK(GU$9),GU$9=0)=FALSE,GU$9=$DL35),1,0)*'4. Formulations'!$M34</f>
        <v>0</v>
      </c>
      <c r="GV35" s="45">
        <f>IF(AND(OR(ISBLANK(GV$9),GV$9=0)=FALSE,GV$9=$DL35),1,0)*'4. Formulations'!$M34</f>
        <v>0</v>
      </c>
      <c r="GW35" s="45">
        <f>IF(AND(OR(ISBLANK(GW$9),GW$9=0)=FALSE,GW$9=$DL35),1,0)*'4. Formulations'!$M34</f>
        <v>0</v>
      </c>
      <c r="GX35" s="45">
        <f>IF(AND(OR(ISBLANK(GX$9),GX$9=0)=FALSE,GX$9=$DL35),1,0)*'4. Formulations'!$M34</f>
        <v>0</v>
      </c>
      <c r="GY35" s="45">
        <f>IF(AND(OR(ISBLANK(GY$9),GY$9=0)=FALSE,GY$9=$DL35),1,0)*'4. Formulations'!$M34</f>
        <v>0</v>
      </c>
      <c r="GZ35" s="45">
        <f>IF(AND(OR(ISBLANK(GZ$9),GZ$9=0)=FALSE,GZ$9=$DL35),1,0)*'4. Formulations'!$M34</f>
        <v>0</v>
      </c>
      <c r="HA35" s="45">
        <f>IF(AND(OR(ISBLANK(HA$9),HA$9=0)=FALSE,HA$9=$DL35),1,0)*'4. Formulations'!$M34</f>
        <v>0</v>
      </c>
      <c r="HB35" s="45">
        <f>IF(AND(OR(ISBLANK(HB$9),HB$9=0)=FALSE,HB$9=$DL35),1,0)*'4. Formulations'!$M34</f>
        <v>0</v>
      </c>
      <c r="HC35" s="45">
        <f>IF(AND(OR(ISBLANK(HC$9),HC$9=0)=FALSE,HC$9=$DL35),1,0)*'4. Formulations'!$M34</f>
        <v>0</v>
      </c>
      <c r="HD35" s="45">
        <f>IF(AND(OR(ISBLANK(HD$9),HD$9=0)=FALSE,HD$9=$DL35),1,0)*'4. Formulations'!$M34</f>
        <v>0</v>
      </c>
      <c r="HE35" s="45">
        <f>IF(AND(OR(ISBLANK(HE$9),HE$9=0)=FALSE,HE$9=$DL35),1,0)*'4. Formulations'!$M34</f>
        <v>0</v>
      </c>
      <c r="HG35" s="45">
        <f>IF(AND(OR(ISBLANK(HG$9),HG$9=0)=FALSE,SUM($GQ35:$HE35)&gt;0,HG$9='2. Protocols'!$G34),1,0)*'4. Formulations'!$M34</f>
        <v>0</v>
      </c>
      <c r="HH35" s="45">
        <f>IF(AND(OR(ISBLANK(HH$9),HH$9=0)=FALSE,SUM($GQ35:$HE35)&gt;0,HH$9='2. Protocols'!$G34),1,0)*'4. Formulations'!$M34</f>
        <v>0</v>
      </c>
      <c r="HI35" s="45">
        <f>IF(AND(OR(ISBLANK(HI$9),HI$9=0)=FALSE,SUM($GQ35:$HE35)&gt;0,HI$9='2. Protocols'!$G34),1,0)*'4. Formulations'!$M34</f>
        <v>0</v>
      </c>
      <c r="HJ35" s="45">
        <f>IF(AND(OR(ISBLANK(HJ$9),HJ$9=0)=FALSE,SUM($GQ35:$HE35)&gt;0,HJ$9='2. Protocols'!$G34),1,0)*'4. Formulations'!$M34</f>
        <v>0</v>
      </c>
      <c r="HK35" s="45">
        <f>IF(AND(OR(ISBLANK(HK$9),HK$9=0)=FALSE,SUM($GQ35:$HE35)&gt;0,HK$9='2. Protocols'!$G34),1,0)*'4. Formulations'!$M34</f>
        <v>0</v>
      </c>
      <c r="HL35" s="45">
        <f>IF(AND(OR(ISBLANK(HL$9),HL$9=0)=FALSE,SUM($GQ35:$HE35)&gt;0,HL$9='2. Protocols'!$G34),1,0)*'4. Formulations'!$M34</f>
        <v>0</v>
      </c>
      <c r="HM35" s="45">
        <f>IF(AND(OR(ISBLANK(HM$9),HM$9=0)=FALSE,SUM($GQ35:$HE35)&gt;0,HM$9='2. Protocols'!$G34),1,0)*'4. Formulations'!$M34</f>
        <v>0</v>
      </c>
      <c r="HN35" s="45">
        <f>IF(AND(OR(ISBLANK(HN$9),HN$9=0)=FALSE,SUM($GQ35:$HE35)&gt;0,HN$9='2. Protocols'!$G34),1,0)*'4. Formulations'!$M34</f>
        <v>0</v>
      </c>
      <c r="HO35" s="45">
        <f>IF(AND(OR(ISBLANK(HO$9),HO$9=0)=FALSE,SUM($GQ35:$HE35)&gt;0,HO$9='2. Protocols'!$G34),1,0)*'4. Formulations'!$M34</f>
        <v>0</v>
      </c>
      <c r="HP35" s="45">
        <f>IF(AND(OR(ISBLANK(HP$9),HP$9=0)=FALSE,SUM($GQ35:$HE35)&gt;0,HP$9='2. Protocols'!$G34),1,0)*'4. Formulations'!$M34</f>
        <v>0</v>
      </c>
      <c r="HQ35" s="45">
        <f>IF(AND(OR(ISBLANK(HQ$9),HQ$9=0)=FALSE,SUM($GQ35:$HE35)&gt;0,HQ$9='2. Protocols'!$G34),1,0)*'4. Formulations'!$M34</f>
        <v>0</v>
      </c>
      <c r="HR35" s="45">
        <f>IF(AND(OR(ISBLANK(HR$9),HR$9=0)=FALSE,SUM($GQ35:$HE35)&gt;0,HR$9='2. Protocols'!$G34),1,0)*'4. Formulations'!$M34</f>
        <v>0</v>
      </c>
      <c r="HS35" s="45">
        <f>IF(AND(OR(ISBLANK(HS$9),HS$9=0)=FALSE,SUM($GQ35:$HE35)&gt;0,HS$9='2. Protocols'!$G34),1,0)*'4. Formulations'!$M34</f>
        <v>0</v>
      </c>
      <c r="HT35" s="45">
        <f>IF(AND(OR(ISBLANK(HT$9),HT$9=0)=FALSE,SUM($GQ35:$HE35)&gt;0,HT$9='2. Protocols'!$G34),1,0)*'4. Formulations'!$M34</f>
        <v>0</v>
      </c>
      <c r="HU35" s="45">
        <f>IF(AND(OR(ISBLANK(HU$9),HU$9=0)=FALSE,SUM($GQ35:$HE35)&gt;0,HU$9='2. Protocols'!$G34),1,0)*'4. Formulations'!$M34</f>
        <v>0</v>
      </c>
      <c r="HW35" s="45">
        <f>IF(AND(OR(ISBLANK(HW$9),HW$9=0)=FALSE,HW$9=$DM35),1,0)*'4. Formulations'!$N34</f>
        <v>0</v>
      </c>
      <c r="HX35" s="45">
        <f>IF(AND(OR(ISBLANK(HX$9),HX$9=0)=FALSE,HX$9=$DM35),1,0)*'4. Formulations'!$N34</f>
        <v>0</v>
      </c>
      <c r="HY35" s="45">
        <f>IF(AND(OR(ISBLANK(HY$9),HY$9=0)=FALSE,HY$9=$DM35),1,0)*'4. Formulations'!$N34</f>
        <v>0</v>
      </c>
      <c r="HZ35" s="45">
        <f>IF(AND(OR(ISBLANK(HZ$9),HZ$9=0)=FALSE,HZ$9=$DM35),1,0)*'4. Formulations'!$N34</f>
        <v>0</v>
      </c>
      <c r="IA35" s="45">
        <f>IF(AND(OR(ISBLANK(IA$9),IA$9=0)=FALSE,IA$9=$DM35),1,0)*'4. Formulations'!$N34</f>
        <v>0</v>
      </c>
      <c r="IB35" s="45">
        <f>IF(AND(OR(ISBLANK(IB$9),IB$9=0)=FALSE,IB$9=$DM35),1,0)*'4. Formulations'!$N34</f>
        <v>0</v>
      </c>
      <c r="IC35" s="45">
        <f>IF(AND(OR(ISBLANK(IC$9),IC$9=0)=FALSE,IC$9=$DM35),1,0)*'4. Formulations'!$N34</f>
        <v>0</v>
      </c>
      <c r="ID35" s="45">
        <f>IF(AND(OR(ISBLANK(ID$9),ID$9=0)=FALSE,ID$9=$DM35),1,0)*'4. Formulations'!$N34</f>
        <v>0</v>
      </c>
      <c r="IE35" s="45">
        <f>IF(AND(OR(ISBLANK(IE$9),IE$9=0)=FALSE,IE$9=$DM35),1,0)*'4. Formulations'!$N34</f>
        <v>0</v>
      </c>
      <c r="IF35" s="45">
        <f>IF(AND(OR(ISBLANK(IF$9),IF$9=0)=FALSE,IF$9=$DM35),1,0)*'4. Formulations'!$N34</f>
        <v>0</v>
      </c>
      <c r="IG35" s="45">
        <f>IF(AND(OR(ISBLANK(IG$9),IG$9=0)=FALSE,IG$9=$DM35),1,0)*'4. Formulations'!$N34</f>
        <v>0</v>
      </c>
      <c r="IH35" s="45">
        <f>IF(AND(OR(ISBLANK(IH$9),IH$9=0)=FALSE,IH$9=$DM35),1,0)*'4. Formulations'!$N34</f>
        <v>0</v>
      </c>
      <c r="II35" s="45">
        <f>IF(AND(OR(ISBLANK(II$9),II$9=0)=FALSE,II$9=$DM35),1,0)*'4. Formulations'!$N34</f>
        <v>0</v>
      </c>
      <c r="IJ35" s="45">
        <f>IF(AND(OR(ISBLANK(IJ$9),IJ$9=0)=FALSE,IJ$9=$DM35),1,0)*'4. Formulations'!$N34</f>
        <v>0</v>
      </c>
      <c r="IK35" s="45">
        <f>IF(AND(OR(ISBLANK(IK$9),IK$9=0)=FALSE,IK$9=$DM35),1,0)*'4. Formulations'!$N34</f>
        <v>0</v>
      </c>
      <c r="IM35" s="45">
        <f>IF(AND(OR(ISBLANK(IM$9),IM$9=0)=FALSE,OR(IM$9='2. Protocols'!$C34,IM$9='2. Protocols'!$E34,IM$9='2. Protocols'!$G34)),1,0)*'4. Formulations'!$O34</f>
        <v>0</v>
      </c>
      <c r="IN35" s="45">
        <f>IF(AND(OR(ISBLANK(IN$9),IN$9=0)=FALSE,OR(IN$9='2. Protocols'!$C34,IN$9='2. Protocols'!$E34,IN$9='2. Protocols'!$G34)),1,0)*'4. Formulations'!$O34</f>
        <v>0</v>
      </c>
      <c r="IO35" s="45">
        <f>IF(AND(OR(ISBLANK(IO$9),IO$9=0)=FALSE,OR(IO$9='2. Protocols'!$C34,IO$9='2. Protocols'!$E34,IO$9='2. Protocols'!$G34)),1,0)*'4. Formulations'!$O34</f>
        <v>0</v>
      </c>
      <c r="IP35" s="45">
        <f>IF(AND(OR(ISBLANK(IP$9),IP$9=0)=FALSE,OR(IP$9='2. Protocols'!$C34,IP$9='2. Protocols'!$E34,IP$9='2. Protocols'!$G34)),1,0)*'4. Formulations'!$O34</f>
        <v>0</v>
      </c>
      <c r="IQ35" s="45">
        <f>IF(AND(OR(ISBLANK(IQ$9),IQ$9=0)=FALSE,OR(IQ$9='2. Protocols'!$C34,IQ$9='2. Protocols'!$E34,IQ$9='2. Protocols'!$G34)),1,0)*'4. Formulations'!$O34</f>
        <v>0</v>
      </c>
      <c r="IR35" s="45">
        <f>IF(AND(OR(ISBLANK(IR$9),IR$9=0)=FALSE,OR(IR$9='2. Protocols'!$C34,IR$9='2. Protocols'!$E34,IR$9='2. Protocols'!$G34)),1,0)*'4. Formulations'!$O34</f>
        <v>0</v>
      </c>
      <c r="IS35" s="45">
        <f>IF(AND(OR(ISBLANK(IS$9),IS$9=0)=FALSE,OR(IS$9='2. Protocols'!$C34,IS$9='2. Protocols'!$E34,IS$9='2. Protocols'!$G34)),1,0)*'4. Formulations'!$O34</f>
        <v>0</v>
      </c>
      <c r="IT35" s="45">
        <f>IF(AND(OR(ISBLANK(IT$9),IT$9=0)=FALSE,OR(IT$9='2. Protocols'!$C34,IT$9='2. Protocols'!$E34,IT$9='2. Protocols'!$G34)),1,0)*'4. Formulations'!$O34</f>
        <v>0</v>
      </c>
      <c r="IU35" s="45">
        <f>IF(AND(OR(ISBLANK(IU$9),IU$9=0)=FALSE,OR(IU$9='2. Protocols'!$C34,IU$9='2. Protocols'!$E34,IU$9='2. Protocols'!$G34)),1,0)*'4. Formulations'!$O34</f>
        <v>0</v>
      </c>
      <c r="IV35" s="45">
        <f>IF(AND(OR(ISBLANK(IV$9),IV$9=0)=FALSE,OR(IV$9='2. Protocols'!$C34,IV$9='2. Protocols'!$E34,IV$9='2. Protocols'!$G34)),1,0)*'4. Formulations'!$O34</f>
        <v>0</v>
      </c>
      <c r="IW35" s="45">
        <f>IF(AND(OR(ISBLANK(IW$9),IW$9=0)=FALSE,OR(IW$9='2. Protocols'!$C34,IW$9='2. Protocols'!$E34,IW$9='2. Protocols'!$G34)),1,0)*'4. Formulations'!$O34</f>
        <v>0</v>
      </c>
      <c r="IX35" s="45">
        <f>IF(AND(OR(ISBLANK(IX$9),IX$9=0)=FALSE,OR(IX$9='2. Protocols'!$C34,IX$9='2. Protocols'!$E34,IX$9='2. Protocols'!$G34)),1,0)*'4. Formulations'!$O34</f>
        <v>0</v>
      </c>
      <c r="IY35" s="45">
        <f>IF(AND(OR(ISBLANK(IY$9),IY$9=0)=FALSE,OR(IY$9='2. Protocols'!$C34,IY$9='2. Protocols'!$E34,IY$9='2. Protocols'!$G34)),1,0)*'4. Formulations'!$O34</f>
        <v>0</v>
      </c>
      <c r="IZ35" s="45">
        <f>IF(AND(OR(ISBLANK(IZ$9),IZ$9=0)=FALSE,OR(IZ$9='2. Protocols'!$C34,IZ$9='2. Protocols'!$E34,IZ$9='2. Protocols'!$G34)),1,0)*'4. Formulations'!$O34</f>
        <v>0</v>
      </c>
      <c r="JA35" s="45">
        <f>IF(AND(OR(ISBLANK(JA$9),JA$9=0)=FALSE,OR(JA$9='2. Protocols'!$C34,JA$9='2. Protocols'!$E34,JA$9='2. Protocols'!$G34)),1,0)*'4. Formulations'!$O34</f>
        <v>0</v>
      </c>
      <c r="JC35" s="45">
        <f>IF(AND(OR(ISBLANK(JC$9),JC$9=0)=FALSE,JC$9=$DL35),1,0)*'4. Formulations'!$P34</f>
        <v>0</v>
      </c>
      <c r="JD35" s="45">
        <f>IF(AND(OR(ISBLANK(JD$9),JD$9=0)=FALSE,JD$9=$DL35),1,0)*'4. Formulations'!$P34</f>
        <v>0</v>
      </c>
      <c r="JE35" s="45">
        <f>IF(AND(OR(ISBLANK(JE$9),JE$9=0)=FALSE,JE$9=$DL35),1,0)*'4. Formulations'!$P34</f>
        <v>0</v>
      </c>
      <c r="JF35" s="45">
        <f>IF(AND(OR(ISBLANK(JF$9),JF$9=0)=FALSE,JF$9=$DL35),1,0)*'4. Formulations'!$P34</f>
        <v>0</v>
      </c>
      <c r="JG35" s="45">
        <f>IF(AND(OR(ISBLANK(JG$9),JG$9=0)=FALSE,JG$9=$DL35),1,0)*'4. Formulations'!$P34</f>
        <v>0</v>
      </c>
      <c r="JH35" s="45">
        <f>IF(AND(OR(ISBLANK(JH$9),JH$9=0)=FALSE,JH$9=$DL35),1,0)*'4. Formulations'!$P34</f>
        <v>0</v>
      </c>
      <c r="JI35" s="45">
        <f>IF(AND(OR(ISBLANK(JI$9),JI$9=0)=FALSE,JI$9=$DL35),1,0)*'4. Formulations'!$P34</f>
        <v>0</v>
      </c>
      <c r="JJ35" s="45">
        <f>IF(AND(OR(ISBLANK(JJ$9),JJ$9=0)=FALSE,JJ$9=$DL35),1,0)*'4. Formulations'!$P34</f>
        <v>0</v>
      </c>
      <c r="JK35" s="45">
        <f>IF(AND(OR(ISBLANK(JK$9),JK$9=0)=FALSE,JK$9=$DL35),1,0)*'4. Formulations'!$P34</f>
        <v>0</v>
      </c>
      <c r="JL35" s="45">
        <f>IF(AND(OR(ISBLANK(JL$9),JL$9=0)=FALSE,JL$9=$DL35),1,0)*'4. Formulations'!$P34</f>
        <v>0</v>
      </c>
      <c r="JM35" s="45">
        <f>IF(AND(OR(ISBLANK(JM$9),JM$9=0)=FALSE,JM$9=$DL35),1,0)*'4. Formulations'!$P34</f>
        <v>0</v>
      </c>
      <c r="JN35" s="45">
        <f>IF(AND(OR(ISBLANK(JN$9),JN$9=0)=FALSE,JN$9=$DL35),1,0)*'4. Formulations'!$P34</f>
        <v>0</v>
      </c>
      <c r="JO35" s="45">
        <f>IF(AND(OR(ISBLANK(JO$9),JO$9=0)=FALSE,JO$9=$DL35),1,0)*'4. Formulations'!$P34</f>
        <v>0</v>
      </c>
      <c r="JP35" s="45">
        <f>IF(AND(OR(ISBLANK(JP$9),JP$9=0)=FALSE,JP$9=$DL35),1,0)*'4. Formulations'!$P34</f>
        <v>0</v>
      </c>
      <c r="JQ35" s="45">
        <f>IF(AND(OR(ISBLANK(JQ$9),JQ$9=0)=FALSE,JQ$9=$DL35),1,0)*'4. Formulations'!$P34</f>
        <v>0</v>
      </c>
      <c r="JS35" s="45">
        <f>IF(AND(OR(ISBLANK(JS$9),JS$9=0)=FALSE,SUM($JC35:$JQ35)&gt;0,JS$9='2. Protocols'!$G34),1,0)*'4. Formulations'!$P34</f>
        <v>0</v>
      </c>
      <c r="JT35" s="45">
        <f>IF(AND(OR(ISBLANK(JT$9),JT$9=0)=FALSE,SUM($JC35:$JQ35)&gt;0,JT$9='2. Protocols'!$G34),1,0)*'4. Formulations'!$P34</f>
        <v>0</v>
      </c>
      <c r="JU35" s="45">
        <f>IF(AND(OR(ISBLANK(JU$9),JU$9=0)=FALSE,SUM($JC35:$JQ35)&gt;0,JU$9='2. Protocols'!$G34),1,0)*'4. Formulations'!$P34</f>
        <v>0</v>
      </c>
      <c r="JV35" s="45">
        <f>IF(AND(OR(ISBLANK(JV$9),JV$9=0)=FALSE,SUM($JC35:$JQ35)&gt;0,JV$9='2. Protocols'!$G34),1,0)*'4. Formulations'!$P34</f>
        <v>0</v>
      </c>
      <c r="JW35" s="45">
        <f>IF(AND(OR(ISBLANK(JW$9),JW$9=0)=FALSE,SUM($JC35:$JQ35)&gt;0,JW$9='2. Protocols'!$G34),1,0)*'4. Formulations'!$P34</f>
        <v>0</v>
      </c>
      <c r="JX35" s="45">
        <f>IF(AND(OR(ISBLANK(JX$9),JX$9=0)=FALSE,SUM($JC35:$JQ35)&gt;0,JX$9='2. Protocols'!$G34),1,0)*'4. Formulations'!$P34</f>
        <v>0</v>
      </c>
      <c r="JY35" s="45">
        <f>IF(AND(OR(ISBLANK(JY$9),JY$9=0)=FALSE,SUM($JC35:$JQ35)&gt;0,JY$9='2. Protocols'!$G34),1,0)*'4. Formulations'!$P34</f>
        <v>0</v>
      </c>
      <c r="JZ35" s="45">
        <f>IF(AND(OR(ISBLANK(JZ$9),JZ$9=0)=FALSE,SUM($JC35:$JQ35)&gt;0,JZ$9='2. Protocols'!$G34),1,0)*'4. Formulations'!$P34</f>
        <v>0</v>
      </c>
      <c r="KA35" s="45">
        <f>IF(AND(OR(ISBLANK(KA$9),KA$9=0)=FALSE,SUM($JC35:$JQ35)&gt;0,KA$9='2. Protocols'!$G34),1,0)*'4. Formulations'!$P34</f>
        <v>0</v>
      </c>
      <c r="KB35" s="45">
        <f>IF(AND(OR(ISBLANK(KB$9),KB$9=0)=FALSE,SUM($JC35:$JQ35)&gt;0,KB$9='2. Protocols'!$G34),1,0)*'4. Formulations'!$P34</f>
        <v>0</v>
      </c>
      <c r="KC35" s="45">
        <f>IF(AND(OR(ISBLANK(KC$9),KC$9=0)=FALSE,SUM($JC35:$JQ35)&gt;0,KC$9='2. Protocols'!$G34),1,0)*'4. Formulations'!$P34</f>
        <v>0</v>
      </c>
      <c r="KD35" s="45">
        <f>IF(AND(OR(ISBLANK(KD$9),KD$9=0)=FALSE,SUM($JC35:$JQ35)&gt;0,KD$9='2. Protocols'!$G34),1,0)*'4. Formulations'!$P34</f>
        <v>0</v>
      </c>
      <c r="KE35" s="45">
        <f>IF(AND(OR(ISBLANK(KE$9),KE$9=0)=FALSE,SUM($JC35:$JQ35)&gt;0,KE$9='2. Protocols'!$G34),1,0)*'4. Formulations'!$P34</f>
        <v>0</v>
      </c>
      <c r="KF35" s="45">
        <f>IF(AND(OR(ISBLANK(KF$9),KF$9=0)=FALSE,SUM($JC35:$JQ35)&gt;0,KF$9='2. Protocols'!$G34),1,0)*'4. Formulations'!$P34</f>
        <v>0</v>
      </c>
      <c r="KG35" s="45">
        <f>IF(AND(OR(ISBLANK(KG$9),KG$9=0)=FALSE,SUM($JC35:$JQ35)&gt;0,KG$9='2. Protocols'!$G34),1,0)*'4. Formulations'!$P34</f>
        <v>0</v>
      </c>
      <c r="KI35" s="45">
        <f>IF(AND(OR(ISBLANK(KI$9),KI$9=0)=FALSE,KI$9=$DM35),1,0)*'4. Formulations'!$Q34</f>
        <v>0</v>
      </c>
      <c r="KJ35" s="45">
        <f>IF(AND(OR(ISBLANK(KJ$9),KJ$9=0)=FALSE,KJ$9=$DM35),1,0)*'4. Formulations'!$Q34</f>
        <v>0</v>
      </c>
      <c r="KK35" s="45">
        <f>IF(AND(OR(ISBLANK(KK$9),KK$9=0)=FALSE,KK$9=$DM35),1,0)*'4. Formulations'!$Q34</f>
        <v>0</v>
      </c>
      <c r="KL35" s="45">
        <f>IF(AND(OR(ISBLANK(KL$9),KL$9=0)=FALSE,KL$9=$DM35),1,0)*'4. Formulations'!$Q34</f>
        <v>0</v>
      </c>
      <c r="KM35" s="45">
        <f>IF(AND(OR(ISBLANK(KM$9),KM$9=0)=FALSE,KM$9=$DM35),1,0)*'4. Formulations'!$Q34</f>
        <v>0</v>
      </c>
      <c r="KN35" s="45">
        <f>IF(AND(OR(ISBLANK(KN$9),KN$9=0)=FALSE,KN$9=$DM35),1,0)*'4. Formulations'!$Q34</f>
        <v>0</v>
      </c>
      <c r="KO35" s="45">
        <f>IF(AND(OR(ISBLANK(KO$9),KO$9=0)=FALSE,KO$9=$DM35),1,0)*'4. Formulations'!$Q34</f>
        <v>0</v>
      </c>
      <c r="KP35" s="45">
        <f>IF(AND(OR(ISBLANK(KP$9),KP$9=0)=FALSE,KP$9=$DM35),1,0)*'4. Formulations'!$Q34</f>
        <v>0</v>
      </c>
      <c r="KQ35" s="45">
        <f>IF(AND(OR(ISBLANK(KQ$9),KQ$9=0)=FALSE,KQ$9=$DM35),1,0)*'4. Formulations'!$Q34</f>
        <v>0</v>
      </c>
      <c r="KR35" s="45">
        <f>IF(AND(OR(ISBLANK(KR$9),KR$9=0)=FALSE,KR$9=$DM35),1,0)*'4. Formulations'!$Q34</f>
        <v>0</v>
      </c>
      <c r="KS35" s="45">
        <f>IF(AND(OR(ISBLANK(KS$9),KS$9=0)=FALSE,KS$9=$DM35),1,0)*'4. Formulations'!$Q34</f>
        <v>0</v>
      </c>
      <c r="KT35" s="45">
        <f>IF(AND(OR(ISBLANK(KT$9),KT$9=0)=FALSE,KT$9=$DM35),1,0)*'4. Formulations'!$Q34</f>
        <v>0</v>
      </c>
      <c r="KU35" s="45">
        <f>IF(AND(OR(ISBLANK(KU$9),KU$9=0)=FALSE,KU$9=$DM35),1,0)*'4. Formulations'!$Q34</f>
        <v>0</v>
      </c>
      <c r="KV35" s="45">
        <f>IF(AND(OR(ISBLANK(KV$9),KV$9=0)=FALSE,KV$9=$DM35),1,0)*'4. Formulations'!$Q34</f>
        <v>0</v>
      </c>
      <c r="KW35" s="45">
        <f>IF(AND(OR(ISBLANK(KW$9),KW$9=0)=FALSE,KW$9=$DM35),1,0)*'4. Formulations'!$Q34</f>
        <v>0</v>
      </c>
    </row>
    <row r="36" spans="2:309" ht="15" hidden="1" outlineLevel="1" x14ac:dyDescent="0.25">
      <c r="B36" s="2"/>
      <c r="C36" s="155" t="str">
        <f>IF('2. Protocols'!C35&amp;"+"&amp;'2. Protocols'!E35&amp;"+"&amp;'2. Protocols'!G35="++","",'2. Protocols'!C35&amp;"+"&amp;'2. Protocols'!E35&amp;"+"&amp;'2. Protocols'!G35)</f>
        <v/>
      </c>
      <c r="D36" s="22"/>
      <c r="E36" s="23"/>
      <c r="G36" s="135" t="e">
        <f>'2. Protocols'!J35*'1. General Inputs'!$J$13</f>
        <v>#VALUE!</v>
      </c>
      <c r="H36" s="135" t="e">
        <f>MAX(G36*(1+'1. General Inputs'!$AW$23+HLOOKUP(H$7,'1. General Inputs'!$AW$17:$AY$19,ROWS('1. General Inputs'!$AU$17:$AU$19),0))+(CHOOSE(H$7,'1. General Inputs'!$J$15,'1. General Inputs'!$L$15,'1. General Inputs'!$N$15)/12)*CHOOSE(H$7,'2. Protocols'!$K35,'2. Protocols'!$L35,'2. Protocols'!$M35)+'3. ARV Substitutions'!L61,0)</f>
        <v>#VALUE!</v>
      </c>
      <c r="I36" s="135" t="e">
        <f>MAX(H36*(1+'1. General Inputs'!$AW$23+HLOOKUP(I$7,'1. General Inputs'!$AW$17:$AY$19,ROWS('1. General Inputs'!$AU$17:$AU$19),0))+(CHOOSE(I$7,'1. General Inputs'!$J$15,'1. General Inputs'!$L$15,'1. General Inputs'!$N$15)/12)*CHOOSE(I$7,'2. Protocols'!$K35,'2. Protocols'!$L35,'2. Protocols'!$M35)+'3. ARV Substitutions'!M61,0)</f>
        <v>#VALUE!</v>
      </c>
      <c r="J36" s="135" t="e">
        <f>MAX(I36*(1+'1. General Inputs'!$AW$23+HLOOKUP(J$7,'1. General Inputs'!$AW$17:$AY$19,ROWS('1. General Inputs'!$AU$17:$AU$19),0))+(CHOOSE(J$7,'1. General Inputs'!$J$15,'1. General Inputs'!$L$15,'1. General Inputs'!$N$15)/12)*CHOOSE(J$7,'2. Protocols'!$K35,'2. Protocols'!$L35,'2. Protocols'!$M35)+'3. ARV Substitutions'!N61,0)</f>
        <v>#VALUE!</v>
      </c>
      <c r="K36" s="135" t="e">
        <f>MAX(J36*(1+'1. General Inputs'!$AW$23+HLOOKUP(K$7,'1. General Inputs'!$AW$17:$AY$19,ROWS('1. General Inputs'!$AU$17:$AU$19),0))+(CHOOSE(K$7,'1. General Inputs'!$J$15,'1. General Inputs'!$L$15,'1. General Inputs'!$N$15)/12)*CHOOSE(K$7,'2. Protocols'!$K35,'2. Protocols'!$L35,'2. Protocols'!$M35)+'3. ARV Substitutions'!O61,0)</f>
        <v>#VALUE!</v>
      </c>
      <c r="L36" s="135" t="e">
        <f>MAX(K36*(1+'1. General Inputs'!$AW$23+HLOOKUP(L$7,'1. General Inputs'!$AW$17:$AY$19,ROWS('1. General Inputs'!$AU$17:$AU$19),0))+(CHOOSE(L$7,'1. General Inputs'!$J$15,'1. General Inputs'!$L$15,'1. General Inputs'!$N$15)/12)*CHOOSE(L$7,'2. Protocols'!$K35,'2. Protocols'!$L35,'2. Protocols'!$M35)+'3. ARV Substitutions'!P61,0)</f>
        <v>#VALUE!</v>
      </c>
      <c r="M36" s="135" t="e">
        <f>MAX(L36*(1+'1. General Inputs'!$AW$23+HLOOKUP(M$7,'1. General Inputs'!$AW$17:$AY$19,ROWS('1. General Inputs'!$AU$17:$AU$19),0))+(CHOOSE(M$7,'1. General Inputs'!$J$15,'1. General Inputs'!$L$15,'1. General Inputs'!$N$15)/12)*CHOOSE(M$7,'2. Protocols'!$K35,'2. Protocols'!$L35,'2. Protocols'!$M35)+'3. ARV Substitutions'!Q61,0)</f>
        <v>#VALUE!</v>
      </c>
      <c r="N36" s="135" t="e">
        <f>MAX(M36*(1+'1. General Inputs'!$AW$23+HLOOKUP(N$7,'1. General Inputs'!$AW$17:$AY$19,ROWS('1. General Inputs'!$AU$17:$AU$19),0))+(CHOOSE(N$7,'1. General Inputs'!$J$15,'1. General Inputs'!$L$15,'1. General Inputs'!$N$15)/12)*CHOOSE(N$7,'2. Protocols'!$K35,'2. Protocols'!$L35,'2. Protocols'!$M35)+'3. ARV Substitutions'!R61,0)</f>
        <v>#VALUE!</v>
      </c>
      <c r="O36" s="135" t="e">
        <f>MAX(N36*(1+'1. General Inputs'!$AW$23+HLOOKUP(O$7,'1. General Inputs'!$AW$17:$AY$19,ROWS('1. General Inputs'!$AU$17:$AU$19),0))+(CHOOSE(O$7,'1. General Inputs'!$J$15,'1. General Inputs'!$L$15,'1. General Inputs'!$N$15)/12)*CHOOSE(O$7,'2. Protocols'!$K35,'2. Protocols'!$L35,'2. Protocols'!$M35)+'3. ARV Substitutions'!S61,0)</f>
        <v>#VALUE!</v>
      </c>
      <c r="P36" s="135" t="e">
        <f>MAX(O36*(1+'1. General Inputs'!$AW$23+HLOOKUP(P$7,'1. General Inputs'!$AW$17:$AY$19,ROWS('1. General Inputs'!$AU$17:$AU$19),0))+(CHOOSE(P$7,'1. General Inputs'!$J$15,'1. General Inputs'!$L$15,'1. General Inputs'!$N$15)/12)*CHOOSE(P$7,'2. Protocols'!$K35,'2. Protocols'!$L35,'2. Protocols'!$M35)+'3. ARV Substitutions'!T61,0)</f>
        <v>#VALUE!</v>
      </c>
      <c r="Q36" s="135" t="e">
        <f>MAX(P36*(1+'1. General Inputs'!$AW$23+HLOOKUP(Q$7,'1. General Inputs'!$AW$17:$AY$19,ROWS('1. General Inputs'!$AU$17:$AU$19),0))+(CHOOSE(Q$7,'1. General Inputs'!$J$15,'1. General Inputs'!$L$15,'1. General Inputs'!$N$15)/12)*CHOOSE(Q$7,'2. Protocols'!$K35,'2. Protocols'!$L35,'2. Protocols'!$M35)+'3. ARV Substitutions'!U61,0)</f>
        <v>#VALUE!</v>
      </c>
      <c r="R36" s="135" t="e">
        <f>MAX(Q36*(1+'1. General Inputs'!$AW$23+HLOOKUP(R$7,'1. General Inputs'!$AW$17:$AY$19,ROWS('1. General Inputs'!$AU$17:$AU$19),0))+(CHOOSE(R$7,'1. General Inputs'!$J$15,'1. General Inputs'!$L$15,'1. General Inputs'!$N$15)/12)*CHOOSE(R$7,'2. Protocols'!$K35,'2. Protocols'!$L35,'2. Protocols'!$M35)+'3. ARV Substitutions'!V61,0)</f>
        <v>#VALUE!</v>
      </c>
      <c r="S36" s="135" t="e">
        <f>MAX(R36*(1+'1. General Inputs'!$AW$23+HLOOKUP(S$7,'1. General Inputs'!$AW$17:$AY$19,ROWS('1. General Inputs'!$AU$17:$AU$19),0))+(CHOOSE(S$7,'1. General Inputs'!$J$15,'1. General Inputs'!$L$15,'1. General Inputs'!$N$15)/12)*CHOOSE(S$7,'2. Protocols'!$K35,'2. Protocols'!$L35,'2. Protocols'!$M35)+'3. ARV Substitutions'!W61,0)</f>
        <v>#VALUE!</v>
      </c>
      <c r="T36" s="135" t="e">
        <f>MAX(S36*(1+'1. General Inputs'!$AW$23+HLOOKUP(T$7,'1. General Inputs'!$AW$17:$AY$19,ROWS('1. General Inputs'!$AU$17:$AU$19),0))+(CHOOSE(T$7,'1. General Inputs'!$J$15,'1. General Inputs'!$L$15,'1. General Inputs'!$N$15)/12)*CHOOSE(T$7,'2. Protocols'!$K35,'2. Protocols'!$L35,'2. Protocols'!$M35)+'3. ARV Substitutions'!X61,0)</f>
        <v>#VALUE!</v>
      </c>
      <c r="U36" s="135" t="e">
        <f>MAX(T36*(1+'1. General Inputs'!$AW$23+HLOOKUP(U$7,'1. General Inputs'!$AW$17:$AY$19,ROWS('1. General Inputs'!$AU$17:$AU$19),0))+(CHOOSE(U$7,'1. General Inputs'!$J$15,'1. General Inputs'!$L$15,'1. General Inputs'!$N$15)/12)*CHOOSE(U$7,'2. Protocols'!$K35,'2. Protocols'!$L35,'2. Protocols'!$M35)+'3. ARV Substitutions'!Y61,0)</f>
        <v>#VALUE!</v>
      </c>
      <c r="V36" s="135" t="e">
        <f>MAX(U36*(1+'1. General Inputs'!$AW$23+HLOOKUP(V$7,'1. General Inputs'!$AW$17:$AY$19,ROWS('1. General Inputs'!$AU$17:$AU$19),0))+(CHOOSE(V$7,'1. General Inputs'!$J$15,'1. General Inputs'!$L$15,'1. General Inputs'!$N$15)/12)*CHOOSE(V$7,'2. Protocols'!$K35,'2. Protocols'!$L35,'2. Protocols'!$M35)+'3. ARV Substitutions'!Z61,0)</f>
        <v>#VALUE!</v>
      </c>
      <c r="W36" s="135" t="e">
        <f>MAX(V36*(1+'1. General Inputs'!$AW$23+HLOOKUP(W$7,'1. General Inputs'!$AW$17:$AY$19,ROWS('1. General Inputs'!$AU$17:$AU$19),0))+(CHOOSE(W$7,'1. General Inputs'!$J$15,'1. General Inputs'!$L$15,'1. General Inputs'!$N$15)/12)*CHOOSE(W$7,'2. Protocols'!$K35,'2. Protocols'!$L35,'2. Protocols'!$M35)+'3. ARV Substitutions'!AA61,0)</f>
        <v>#VALUE!</v>
      </c>
      <c r="X36" s="135" t="e">
        <f>MAX(W36*(1+'1. General Inputs'!$AW$23+HLOOKUP(X$7,'1. General Inputs'!$AW$17:$AY$19,ROWS('1. General Inputs'!$AU$17:$AU$19),0))+(CHOOSE(X$7,'1. General Inputs'!$J$15,'1. General Inputs'!$L$15,'1. General Inputs'!$N$15)/12)*CHOOSE(X$7,'2. Protocols'!$K35,'2. Protocols'!$L35,'2. Protocols'!$M35)+'3. ARV Substitutions'!AB61,0)</f>
        <v>#VALUE!</v>
      </c>
      <c r="Y36" s="135" t="e">
        <f>MAX(X36*(1+'1. General Inputs'!$AW$23+HLOOKUP(Y$7,'1. General Inputs'!$AW$17:$AY$19,ROWS('1. General Inputs'!$AU$17:$AU$19),0))+(CHOOSE(Y$7,'1. General Inputs'!$J$15,'1. General Inputs'!$L$15,'1. General Inputs'!$N$15)/12)*CHOOSE(Y$7,'2. Protocols'!$K35,'2. Protocols'!$L35,'2. Protocols'!$M35)+'3. ARV Substitutions'!AC61,0)</f>
        <v>#VALUE!</v>
      </c>
      <c r="Z36" s="135" t="e">
        <f>MAX(Y36*(1+'1. General Inputs'!$AW$23+HLOOKUP(Z$7,'1. General Inputs'!$AW$17:$AY$19,ROWS('1. General Inputs'!$AU$17:$AU$19),0))+(CHOOSE(Z$7,'1. General Inputs'!$J$15,'1. General Inputs'!$L$15,'1. General Inputs'!$N$15)/12)*CHOOSE(Z$7,'2. Protocols'!$K35,'2. Protocols'!$L35,'2. Protocols'!$M35)+'3. ARV Substitutions'!AD61,0)</f>
        <v>#VALUE!</v>
      </c>
      <c r="AA36" s="135" t="e">
        <f>MAX(Z36*(1+'1. General Inputs'!$AW$23+HLOOKUP(AA$7,'1. General Inputs'!$AW$17:$AY$19,ROWS('1. General Inputs'!$AU$17:$AU$19),0))+(CHOOSE(AA$7,'1. General Inputs'!$J$15,'1. General Inputs'!$L$15,'1. General Inputs'!$N$15)/12)*CHOOSE(AA$7,'2. Protocols'!$K35,'2. Protocols'!$L35,'2. Protocols'!$M35)+'3. ARV Substitutions'!AE61,0)</f>
        <v>#VALUE!</v>
      </c>
      <c r="AB36" s="135" t="e">
        <f>MAX(AA36*(1+'1. General Inputs'!$AW$23+HLOOKUP(AB$7,'1. General Inputs'!$AW$17:$AY$19,ROWS('1. General Inputs'!$AU$17:$AU$19),0))+(CHOOSE(AB$7,'1. General Inputs'!$J$15,'1. General Inputs'!$L$15,'1. General Inputs'!$N$15)/12)*CHOOSE(AB$7,'2. Protocols'!$K35,'2. Protocols'!$L35,'2. Protocols'!$M35)+'3. ARV Substitutions'!AF61,0)</f>
        <v>#VALUE!</v>
      </c>
      <c r="AC36" s="135" t="e">
        <f>MAX(AB36*(1+'1. General Inputs'!$AW$23+HLOOKUP(AC$7,'1. General Inputs'!$AW$17:$AY$19,ROWS('1. General Inputs'!$AU$17:$AU$19),0))+(CHOOSE(AC$7,'1. General Inputs'!$J$15,'1. General Inputs'!$L$15,'1. General Inputs'!$N$15)/12)*CHOOSE(AC$7,'2. Protocols'!$K35,'2. Protocols'!$L35,'2. Protocols'!$M35)+'3. ARV Substitutions'!AG61,0)</f>
        <v>#VALUE!</v>
      </c>
      <c r="AD36" s="135" t="e">
        <f>MAX(AC36*(1+'1. General Inputs'!$AW$23+HLOOKUP(AD$7,'1. General Inputs'!$AW$17:$AY$19,ROWS('1. General Inputs'!$AU$17:$AU$19),0))+(CHOOSE(AD$7,'1. General Inputs'!$J$15,'1. General Inputs'!$L$15,'1. General Inputs'!$N$15)/12)*CHOOSE(AD$7,'2. Protocols'!$K35,'2. Protocols'!$L35,'2. Protocols'!$M35)+'3. ARV Substitutions'!AH61,0)</f>
        <v>#VALUE!</v>
      </c>
      <c r="AE36" s="135" t="e">
        <f>MAX(AD36*(1+'1. General Inputs'!$AW$23+HLOOKUP(AE$7,'1. General Inputs'!$AW$17:$AY$19,ROWS('1. General Inputs'!$AU$17:$AU$19),0))+(CHOOSE(AE$7,'1. General Inputs'!$J$15,'1. General Inputs'!$L$15,'1. General Inputs'!$N$15)/12)*CHOOSE(AE$7,'2. Protocols'!$K35,'2. Protocols'!$L35,'2. Protocols'!$M35)+'3. ARV Substitutions'!AI61,0)</f>
        <v>#VALUE!</v>
      </c>
      <c r="AF36" s="135" t="e">
        <f>MAX(AE36*(1+'1. General Inputs'!$AW$23+HLOOKUP(AF$7,'1. General Inputs'!$AW$17:$AY$19,ROWS('1. General Inputs'!$AU$17:$AU$19),0))+(CHOOSE(AF$7,'1. General Inputs'!$J$15,'1. General Inputs'!$L$15,'1. General Inputs'!$N$15)/12)*CHOOSE(AF$7,'2. Protocols'!$K35,'2. Protocols'!$L35,'2. Protocols'!$M35)+'3. ARV Substitutions'!AJ61,0)</f>
        <v>#VALUE!</v>
      </c>
      <c r="AG36" s="135" t="e">
        <f>MAX(AF36*(1+'1. General Inputs'!$AW$23+HLOOKUP(AG$7,'1. General Inputs'!$AW$17:$AY$19,ROWS('1. General Inputs'!$AU$17:$AU$19),0))+(CHOOSE(AG$7,'1. General Inputs'!$J$15,'1. General Inputs'!$L$15,'1. General Inputs'!$N$15)/12)*CHOOSE(AG$7,'2. Protocols'!$K35,'2. Protocols'!$L35,'2. Protocols'!$M35)+'3. ARV Substitutions'!AK61,0)</f>
        <v>#VALUE!</v>
      </c>
      <c r="AH36" s="135" t="e">
        <f>MAX(AG36*(1+'1. General Inputs'!$AW$23+HLOOKUP(AH$7,'1. General Inputs'!$AW$17:$AY$19,ROWS('1. General Inputs'!$AU$17:$AU$19),0))+(CHOOSE(AH$7,'1. General Inputs'!$J$15,'1. General Inputs'!$L$15,'1. General Inputs'!$N$15)/12)*CHOOSE(AH$7,'2. Protocols'!$K35,'2. Protocols'!$L35,'2. Protocols'!$M35)+'3. ARV Substitutions'!AL61,0)</f>
        <v>#VALUE!</v>
      </c>
      <c r="AI36" s="135" t="e">
        <f>MAX(AH36*(1+'1. General Inputs'!$AW$23+HLOOKUP(AI$7,'1. General Inputs'!$AW$17:$AY$19,ROWS('1. General Inputs'!$AU$17:$AU$19),0))+(CHOOSE(AI$7,'1. General Inputs'!$J$15,'1. General Inputs'!$L$15,'1. General Inputs'!$N$15)/12)*CHOOSE(AI$7,'2. Protocols'!$K35,'2. Protocols'!$L35,'2. Protocols'!$M35)+'3. ARV Substitutions'!AM61,0)</f>
        <v>#VALUE!</v>
      </c>
      <c r="AJ36" s="135" t="e">
        <f>MAX(AI36*(1+'1. General Inputs'!$AW$23+HLOOKUP(AJ$7,'1. General Inputs'!$AW$17:$AY$19,ROWS('1. General Inputs'!$AU$17:$AU$19),0))+(CHOOSE(AJ$7,'1. General Inputs'!$J$15,'1. General Inputs'!$L$15,'1. General Inputs'!$N$15)/12)*CHOOSE(AJ$7,'2. Protocols'!$K35,'2. Protocols'!$L35,'2. Protocols'!$M35)+'3. ARV Substitutions'!AN61,0)</f>
        <v>#VALUE!</v>
      </c>
      <c r="AK36" s="135" t="e">
        <f>MAX(AJ36*(1+'1. General Inputs'!$AW$23+HLOOKUP(AK$7,'1. General Inputs'!$AW$17:$AY$19,ROWS('1. General Inputs'!$AU$17:$AU$19),0))+(CHOOSE(AK$7,'1. General Inputs'!$J$15,'1. General Inputs'!$L$15,'1. General Inputs'!$N$15)/12)*CHOOSE(AK$7,'2. Protocols'!$K35,'2. Protocols'!$L35,'2. Protocols'!$M35)+'3. ARV Substitutions'!AO61,0)</f>
        <v>#VALUE!</v>
      </c>
      <c r="AL36" s="135" t="e">
        <f>MAX(AK36*(1+'1. General Inputs'!$AW$23+HLOOKUP(AL$7,'1. General Inputs'!$AW$17:$AY$19,ROWS('1. General Inputs'!$AU$17:$AU$19),0))+(CHOOSE(AL$7,'1. General Inputs'!$J$15,'1. General Inputs'!$L$15,'1. General Inputs'!$N$15)/12)*CHOOSE(AL$7,'2. Protocols'!$K35,'2. Protocols'!$L35,'2. Protocols'!$M35)+'3. ARV Substitutions'!AP61,0)</f>
        <v>#VALUE!</v>
      </c>
      <c r="AM36" s="135" t="e">
        <f>MAX(AL36*(1+'1. General Inputs'!$AW$23+HLOOKUP(AM$7,'1. General Inputs'!$AW$17:$AY$19,ROWS('1. General Inputs'!$AU$17:$AU$19),0))+(CHOOSE(AM$7,'1. General Inputs'!$J$15,'1. General Inputs'!$L$15,'1. General Inputs'!$N$15)/12)*CHOOSE(AM$7,'2. Protocols'!$K35,'2. Protocols'!$L35,'2. Protocols'!$M35)+'3. ARV Substitutions'!AQ61,0)</f>
        <v>#VALUE!</v>
      </c>
      <c r="AN36" s="135" t="e">
        <f>MAX(AM36*(1+'1. General Inputs'!$AW$23+HLOOKUP(AN$7,'1. General Inputs'!$AW$17:$AY$19,ROWS('1. General Inputs'!$AU$17:$AU$19),0))+(CHOOSE(AN$7,'1. General Inputs'!$J$15,'1. General Inputs'!$L$15,'1. General Inputs'!$N$15)/12)*CHOOSE(AN$7,'2. Protocols'!$K35,'2. Protocols'!$L35,'2. Protocols'!$M35)+'3. ARV Substitutions'!AR61,0)</f>
        <v>#VALUE!</v>
      </c>
      <c r="AO36" s="135" t="e">
        <f>MAX(AN36*(1+'1. General Inputs'!$AW$23+HLOOKUP(AO$7,'1. General Inputs'!$AW$17:$AY$19,ROWS('1. General Inputs'!$AU$17:$AU$19),0))+(CHOOSE(AO$7,'1. General Inputs'!$J$15,'1. General Inputs'!$L$15,'1. General Inputs'!$N$15)/12)*CHOOSE(AO$7,'2. Protocols'!$K35,'2. Protocols'!$L35,'2. Protocols'!$M35)+'3. ARV Substitutions'!AS61,0)</f>
        <v>#VALUE!</v>
      </c>
      <c r="AP36" s="135" t="e">
        <f>MAX(AO36*(1+'1. General Inputs'!$AW$23+HLOOKUP(AP$7,'1. General Inputs'!$AW$17:$AY$19,ROWS('1. General Inputs'!$AU$17:$AU$19),0))+(CHOOSE(AP$7,'1. General Inputs'!$J$15,'1. General Inputs'!$L$15,'1. General Inputs'!$N$15)/12)*CHOOSE(AP$7,'2. Protocols'!$K35,'2. Protocols'!$L35,'2. Protocols'!$M35)+'3. ARV Substitutions'!AT61,0)</f>
        <v>#VALUE!</v>
      </c>
      <c r="AQ36" s="135" t="e">
        <f>MAX(AP36*(1+'1. General Inputs'!$AW$23+HLOOKUP(AQ$7,'1. General Inputs'!$AW$17:$AY$19,ROWS('1. General Inputs'!$AU$17:$AU$19),0))+(CHOOSE(AQ$7,'1. General Inputs'!$J$15,'1. General Inputs'!$L$15,'1. General Inputs'!$N$15)/12)*CHOOSE(AQ$7,'2. Protocols'!$K35,'2. Protocols'!$L35,'2. Protocols'!$M35)+'3. ARV Substitutions'!AU61,0)</f>
        <v>#VALUE!</v>
      </c>
      <c r="CA36" s="105" t="e">
        <f t="shared" si="20"/>
        <v>#VALUE!</v>
      </c>
      <c r="CB36" s="105" t="e">
        <f t="shared" si="21"/>
        <v>#VALUE!</v>
      </c>
      <c r="CC36" s="105" t="e">
        <f t="shared" si="22"/>
        <v>#VALUE!</v>
      </c>
      <c r="CD36" s="105" t="e">
        <f t="shared" si="23"/>
        <v>#VALUE!</v>
      </c>
      <c r="CE36" s="105" t="e">
        <f t="shared" si="24"/>
        <v>#VALUE!</v>
      </c>
      <c r="CF36" s="105" t="e">
        <f t="shared" si="25"/>
        <v>#VALUE!</v>
      </c>
      <c r="CG36" s="105" t="e">
        <f t="shared" si="26"/>
        <v>#VALUE!</v>
      </c>
      <c r="CH36" s="105" t="e">
        <f t="shared" si="27"/>
        <v>#VALUE!</v>
      </c>
      <c r="CI36" s="105" t="e">
        <f t="shared" si="28"/>
        <v>#VALUE!</v>
      </c>
      <c r="CJ36" s="105" t="e">
        <f t="shared" si="29"/>
        <v>#VALUE!</v>
      </c>
      <c r="CK36" s="105" t="e">
        <f t="shared" si="30"/>
        <v>#VALUE!</v>
      </c>
      <c r="CL36" s="105" t="e">
        <f t="shared" si="31"/>
        <v>#VALUE!</v>
      </c>
      <c r="CM36" s="105" t="e">
        <f t="shared" si="32"/>
        <v>#VALUE!</v>
      </c>
      <c r="CN36" s="105" t="e">
        <f t="shared" si="33"/>
        <v>#VALUE!</v>
      </c>
      <c r="CO36" s="105" t="e">
        <f t="shared" si="34"/>
        <v>#VALUE!</v>
      </c>
      <c r="CP36" s="105" t="e">
        <f t="shared" si="35"/>
        <v>#VALUE!</v>
      </c>
      <c r="CQ36" s="105" t="e">
        <f t="shared" si="36"/>
        <v>#VALUE!</v>
      </c>
      <c r="CR36" s="105" t="e">
        <f t="shared" si="37"/>
        <v>#VALUE!</v>
      </c>
      <c r="CS36" s="105" t="e">
        <f t="shared" si="38"/>
        <v>#VALUE!</v>
      </c>
      <c r="CT36" s="105" t="e">
        <f t="shared" si="39"/>
        <v>#VALUE!</v>
      </c>
      <c r="CU36" s="105" t="e">
        <f t="shared" si="40"/>
        <v>#VALUE!</v>
      </c>
      <c r="CV36" s="105" t="e">
        <f t="shared" si="41"/>
        <v>#VALUE!</v>
      </c>
      <c r="CW36" s="105" t="e">
        <f t="shared" si="42"/>
        <v>#VALUE!</v>
      </c>
      <c r="CX36" s="105" t="e">
        <f t="shared" si="43"/>
        <v>#VALUE!</v>
      </c>
      <c r="CY36" s="105" t="e">
        <f t="shared" si="44"/>
        <v>#VALUE!</v>
      </c>
      <c r="CZ36" s="105" t="e">
        <f t="shared" si="45"/>
        <v>#VALUE!</v>
      </c>
      <c r="DA36" s="105" t="e">
        <f t="shared" si="46"/>
        <v>#VALUE!</v>
      </c>
      <c r="DB36" s="105" t="e">
        <f t="shared" si="47"/>
        <v>#VALUE!</v>
      </c>
      <c r="DC36" s="105" t="e">
        <f t="shared" si="48"/>
        <v>#VALUE!</v>
      </c>
      <c r="DD36" s="105" t="e">
        <f t="shared" si="49"/>
        <v>#VALUE!</v>
      </c>
      <c r="DE36" s="105" t="e">
        <f t="shared" si="50"/>
        <v>#VALUE!</v>
      </c>
      <c r="DF36" s="105" t="e">
        <f t="shared" si="51"/>
        <v>#VALUE!</v>
      </c>
      <c r="DG36" s="105" t="e">
        <f t="shared" si="52"/>
        <v>#VALUE!</v>
      </c>
      <c r="DH36" s="105" t="e">
        <f t="shared" si="53"/>
        <v>#VALUE!</v>
      </c>
      <c r="DI36" s="105" t="e">
        <f t="shared" si="54"/>
        <v>#VALUE!</v>
      </c>
      <c r="DJ36" s="105" t="e">
        <f t="shared" si="55"/>
        <v>#VALUE!</v>
      </c>
      <c r="DL36" s="39" t="str">
        <f>CONCATENATE('2. Protocols'!C35, '2. Protocols'!D35, '2. Protocols'!E35)</f>
        <v>+</v>
      </c>
      <c r="DM36" s="39" t="str">
        <f>CONCATENATE('2. Protocols'!C35, '2. Protocols'!D35, '2. Protocols'!E35, '2. Protocols'!F35, '2. Protocols'!G35,)</f>
        <v>++</v>
      </c>
      <c r="DO36" s="45">
        <f>IF(AND(OR(ISBLANK(DO$9),DO$9=0)=FALSE,OR(DO$9='2. Protocols'!$C35,DO$9='2. Protocols'!$E35,DO$9='2. Protocols'!$G35)),1,0)*'4. Formulations'!$I35</f>
        <v>0</v>
      </c>
      <c r="DP36" s="45">
        <f>IF(AND(OR(ISBLANK(DP$9),DP$9=0)=FALSE,OR(DP$9='2. Protocols'!$C35,DP$9='2. Protocols'!$E35,DP$9='2. Protocols'!$G35)),1,0)*'4. Formulations'!$I35</f>
        <v>0</v>
      </c>
      <c r="DQ36" s="45">
        <f>IF(AND(OR(ISBLANK(DQ$9),DQ$9=0)=FALSE,OR(DQ$9='2. Protocols'!$C35,DQ$9='2. Protocols'!$E35,DQ$9='2. Protocols'!$G35)),1,0)*'4. Formulations'!$I35</f>
        <v>0</v>
      </c>
      <c r="DR36" s="45">
        <f>IF(AND(OR(ISBLANK(DR$9),DR$9=0)=FALSE,OR(DR$9='2. Protocols'!$C35,DR$9='2. Protocols'!$E35,DR$9='2. Protocols'!$G35)),1,0)*'4. Formulations'!$I35</f>
        <v>0</v>
      </c>
      <c r="DS36" s="45">
        <f>IF(AND(OR(ISBLANK(DS$9),DS$9=0)=FALSE,OR(DS$9='2. Protocols'!$C35,DS$9='2. Protocols'!$E35,DS$9='2. Protocols'!$G35)),1,0)*'4. Formulations'!$I35</f>
        <v>0</v>
      </c>
      <c r="DT36" s="45">
        <f>IF(AND(OR(ISBLANK(DT$9),DT$9=0)=FALSE,OR(DT$9='2. Protocols'!$C35,DT$9='2. Protocols'!$E35,DT$9='2. Protocols'!$G35)),1,0)*'4. Formulations'!$I35</f>
        <v>0</v>
      </c>
      <c r="DU36" s="45">
        <f>IF(AND(OR(ISBLANK(DU$9),DU$9=0)=FALSE,OR(DU$9='2. Protocols'!$C35,DU$9='2. Protocols'!$E35,DU$9='2. Protocols'!$G35)),1,0)*'4. Formulations'!$I35</f>
        <v>0</v>
      </c>
      <c r="DV36" s="45">
        <f>IF(AND(OR(ISBLANK(DV$9),DV$9=0)=FALSE,OR(DV$9='2. Protocols'!$C35,DV$9='2. Protocols'!$E35,DV$9='2. Protocols'!$G35)),1,0)*'4. Formulations'!$I35</f>
        <v>0</v>
      </c>
      <c r="DW36" s="45">
        <f>IF(AND(OR(ISBLANK(DW$9),DW$9=0)=FALSE,OR(DW$9='2. Protocols'!$C35,DW$9='2. Protocols'!$E35,DW$9='2. Protocols'!$G35)),1,0)*'4. Formulations'!$I35</f>
        <v>0</v>
      </c>
      <c r="DX36" s="45">
        <f>IF(AND(OR(ISBLANK(DX$9),DX$9=0)=FALSE,OR(DX$9='2. Protocols'!$C35,DX$9='2. Protocols'!$E35,DX$9='2. Protocols'!$G35)),1,0)*'4. Formulations'!$I35</f>
        <v>0</v>
      </c>
      <c r="DY36" s="45">
        <f>IF(AND(OR(ISBLANK(DY$9),DY$9=0)=FALSE,OR(DY$9='2. Protocols'!$C35,DY$9='2. Protocols'!$E35,DY$9='2. Protocols'!$G35)),1,0)*'4. Formulations'!$I35</f>
        <v>0</v>
      </c>
      <c r="DZ36" s="45">
        <f>IF(AND(OR(ISBLANK(DZ$9),DZ$9=0)=FALSE,OR(DZ$9='2. Protocols'!$C35,DZ$9='2. Protocols'!$E35,DZ$9='2. Protocols'!$G35)),1,0)*'4. Formulations'!$I35</f>
        <v>0</v>
      </c>
      <c r="EA36" s="45">
        <f>IF(AND(OR(ISBLANK(EA$9),EA$9=0)=FALSE,OR(EA$9='2. Protocols'!$C35,EA$9='2. Protocols'!$E35,EA$9='2. Protocols'!$G35)),1,0)*'4. Formulations'!$I35</f>
        <v>0</v>
      </c>
      <c r="EB36" s="45">
        <f>IF(AND(OR(ISBLANK(EB$9),EB$9=0)=FALSE,OR(EB$9='2. Protocols'!$C35,EB$9='2. Protocols'!$E35,EB$9='2. Protocols'!$G35)),1,0)*'4. Formulations'!$I35</f>
        <v>0</v>
      </c>
      <c r="EC36" s="45">
        <f>IF(AND(OR(ISBLANK(EC$9),EC$9=0)=FALSE,OR(EC$9='2. Protocols'!$C35,EC$9='2. Protocols'!$E35,EC$9='2. Protocols'!$G35)),1,0)*'4. Formulations'!$I35</f>
        <v>0</v>
      </c>
      <c r="EE36" s="45">
        <f>IF(AND(OR(ISBLANK(EE$9),EE$9=0)=FALSE,EE$9=$DL36),1,0)*'4. Formulations'!$J35</f>
        <v>0</v>
      </c>
      <c r="EF36" s="45">
        <f>IF(AND(OR(ISBLANK(EF$9),EF$9=0)=FALSE,EF$9=$DL36),1,0)*'4. Formulations'!$J35</f>
        <v>0</v>
      </c>
      <c r="EG36" s="45">
        <f>IF(AND(OR(ISBLANK(EG$9),EG$9=0)=FALSE,EG$9=$DL36),1,0)*'4. Formulations'!$J35</f>
        <v>0</v>
      </c>
      <c r="EH36" s="45">
        <f>IF(AND(OR(ISBLANK(EH$9),EH$9=0)=FALSE,EH$9=$DL36),1,0)*'4. Formulations'!$J35</f>
        <v>0</v>
      </c>
      <c r="EI36" s="45">
        <f>IF(AND(OR(ISBLANK(EI$9),EI$9=0)=FALSE,EI$9=$DL36),1,0)*'4. Formulations'!$J35</f>
        <v>0</v>
      </c>
      <c r="EJ36" s="45">
        <f>IF(AND(OR(ISBLANK(EJ$9),EJ$9=0)=FALSE,EJ$9=$DL36),1,0)*'4. Formulations'!$J35</f>
        <v>0</v>
      </c>
      <c r="EK36" s="45">
        <f>IF(AND(OR(ISBLANK(EK$9),EK$9=0)=FALSE,EK$9=$DL36),1,0)*'4. Formulations'!$J35</f>
        <v>0</v>
      </c>
      <c r="EL36" s="45">
        <f>IF(AND(OR(ISBLANK(EL$9),EL$9=0)=FALSE,EL$9=$DL36),1,0)*'4. Formulations'!$J35</f>
        <v>0</v>
      </c>
      <c r="EM36" s="45">
        <f>IF(AND(OR(ISBLANK(EM$9),EM$9=0)=FALSE,EM$9=$DL36),1,0)*'4. Formulations'!$J35</f>
        <v>0</v>
      </c>
      <c r="EN36" s="45">
        <f>IF(AND(OR(ISBLANK(EN$9),EN$9=0)=FALSE,EN$9=$DL36),1,0)*'4. Formulations'!$J35</f>
        <v>0</v>
      </c>
      <c r="EO36" s="45">
        <f>IF(AND(OR(ISBLANK(EO$9),EO$9=0)=FALSE,EO$9=$DL36),1,0)*'4. Formulations'!$J35</f>
        <v>0</v>
      </c>
      <c r="EP36" s="45">
        <f>IF(AND(OR(ISBLANK(EP$9),EP$9=0)=FALSE,EP$9=$DL36),1,0)*'4. Formulations'!$J35</f>
        <v>0</v>
      </c>
      <c r="EQ36" s="45">
        <f>IF(AND(OR(ISBLANK(EQ$9),EQ$9=0)=FALSE,EQ$9=$DL36),1,0)*'4. Formulations'!$J35</f>
        <v>0</v>
      </c>
      <c r="ER36" s="45">
        <f>IF(AND(OR(ISBLANK(ER$9),ER$9=0)=FALSE,ER$9=$DL36),1,0)*'4. Formulations'!$J35</f>
        <v>0</v>
      </c>
      <c r="ES36" s="45">
        <f>IF(AND(OR(ISBLANK(ES$9),ES$9=0)=FALSE,ES$9=$DL36),1,0)*'4. Formulations'!$J35</f>
        <v>0</v>
      </c>
      <c r="EU36" s="45">
        <f>IF(AND(OR(ISBLANK(EU$9),EU$9=0)=FALSE,SUM($EE36:$ES36)&gt;0,EU$9='2. Protocols'!$G35),1,0)*'4. Formulations'!$J35</f>
        <v>0</v>
      </c>
      <c r="EV36" s="45">
        <f>IF(AND(OR(ISBLANK(EV$9),EV$9=0)=FALSE,SUM($EE36:$ES36)&gt;0,EV$9='2. Protocols'!$G35),1,0)*'4. Formulations'!$J35</f>
        <v>0</v>
      </c>
      <c r="EW36" s="45">
        <f>IF(AND(OR(ISBLANK(EW$9),EW$9=0)=FALSE,SUM($EE36:$ES36)&gt;0,EW$9='2. Protocols'!$G35),1,0)*'4. Formulations'!$J35</f>
        <v>0</v>
      </c>
      <c r="EX36" s="45">
        <f>IF(AND(OR(ISBLANK(EX$9),EX$9=0)=FALSE,SUM($EE36:$ES36)&gt;0,EX$9='2. Protocols'!$G35),1,0)*'4. Formulations'!$J35</f>
        <v>0</v>
      </c>
      <c r="EY36" s="45">
        <f>IF(AND(OR(ISBLANK(EY$9),EY$9=0)=FALSE,SUM($EE36:$ES36)&gt;0,EY$9='2. Protocols'!$G35),1,0)*'4. Formulations'!$J35</f>
        <v>0</v>
      </c>
      <c r="EZ36" s="45">
        <f>IF(AND(OR(ISBLANK(EZ$9),EZ$9=0)=FALSE,SUM($EE36:$ES36)&gt;0,EZ$9='2. Protocols'!$G35),1,0)*'4. Formulations'!$J35</f>
        <v>0</v>
      </c>
      <c r="FA36" s="45">
        <f>IF(AND(OR(ISBLANK(FA$9),FA$9=0)=FALSE,SUM($EE36:$ES36)&gt;0,FA$9='2. Protocols'!$G35),1,0)*'4. Formulations'!$J35</f>
        <v>0</v>
      </c>
      <c r="FB36" s="45">
        <f>IF(AND(OR(ISBLANK(FB$9),FB$9=0)=FALSE,SUM($EE36:$ES36)&gt;0,FB$9='2. Protocols'!$G35),1,0)*'4. Formulations'!$J35</f>
        <v>0</v>
      </c>
      <c r="FC36" s="45">
        <f>IF(AND(OR(ISBLANK(FC$9),FC$9=0)=FALSE,SUM($EE36:$ES36)&gt;0,FC$9='2. Protocols'!$G35),1,0)*'4. Formulations'!$J35</f>
        <v>0</v>
      </c>
      <c r="FD36" s="45">
        <f>IF(AND(OR(ISBLANK(FD$9),FD$9=0)=FALSE,SUM($EE36:$ES36)&gt;0,FD$9='2. Protocols'!$G35),1,0)*'4. Formulations'!$J35</f>
        <v>0</v>
      </c>
      <c r="FE36" s="45">
        <f>IF(AND(OR(ISBLANK(FE$9),FE$9=0)=FALSE,SUM($EE36:$ES36)&gt;0,FE$9='2. Protocols'!$G35),1,0)*'4. Formulations'!$J35</f>
        <v>0</v>
      </c>
      <c r="FF36" s="45">
        <f>IF(AND(OR(ISBLANK(FF$9),FF$9=0)=FALSE,SUM($EE36:$ES36)&gt;0,FF$9='2. Protocols'!$G35),1,0)*'4. Formulations'!$J35</f>
        <v>0</v>
      </c>
      <c r="FG36" s="45">
        <f>IF(AND(OR(ISBLANK(FG$9),FG$9=0)=FALSE,SUM($EE36:$ES36)&gt;0,FG$9='2. Protocols'!$G35),1,0)*'4. Formulations'!$J35</f>
        <v>0</v>
      </c>
      <c r="FH36" s="45">
        <f>IF(AND(OR(ISBLANK(FH$9),FH$9=0)=FALSE,SUM($EE36:$ES36)&gt;0,FH$9='2. Protocols'!$G35),1,0)*'4. Formulations'!$J35</f>
        <v>0</v>
      </c>
      <c r="FI36" s="45">
        <f>IF(AND(OR(ISBLANK(FI$9),FI$9=0)=FALSE,SUM($EE36:$ES36)&gt;0,FI$9='2. Protocols'!$G35),1,0)*'4. Formulations'!$J35</f>
        <v>0</v>
      </c>
      <c r="FK36" s="45">
        <f>IF(AND(OR(ISBLANK(EU$9),EU$9=0)=FALSE,FK$9=$DM36),1,0)*'4. Formulations'!$K35</f>
        <v>0</v>
      </c>
      <c r="FL36" s="45">
        <f>IF(AND(OR(ISBLANK(EV$9),EV$9=0)=FALSE,FL$9=$DM36),1,0)*'4. Formulations'!$K35</f>
        <v>0</v>
      </c>
      <c r="FM36" s="45">
        <f>IF(AND(OR(ISBLANK(EW$9),EW$9=0)=FALSE,FM$9=$DM36),1,0)*'4. Formulations'!$K35</f>
        <v>0</v>
      </c>
      <c r="FN36" s="45">
        <f>IF(AND(OR(ISBLANK(EX$9),EX$9=0)=FALSE,FN$9=$DM36),1,0)*'4. Formulations'!$K35</f>
        <v>0</v>
      </c>
      <c r="FO36" s="45">
        <f>IF(AND(OR(ISBLANK(EY$9),EY$9=0)=FALSE,FO$9=$DM36),1,0)*'4. Formulations'!$K35</f>
        <v>0</v>
      </c>
      <c r="FP36" s="45">
        <f>IF(AND(OR(ISBLANK(EZ$9),EZ$9=0)=FALSE,FP$9=$DM36),1,0)*'4. Formulations'!$K35</f>
        <v>0</v>
      </c>
      <c r="FQ36" s="45">
        <f>IF(AND(OR(ISBLANK(FA$9),FA$9=0)=FALSE,FQ$9=$DM36),1,0)*'4. Formulations'!$K35</f>
        <v>0</v>
      </c>
      <c r="FR36" s="45">
        <f>IF(AND(OR(ISBLANK(FB$9),FB$9=0)=FALSE,FR$9=$DM36),1,0)*'4. Formulations'!$K35</f>
        <v>0</v>
      </c>
      <c r="FS36" s="45">
        <f>IF(AND(OR(ISBLANK(FC$9),FC$9=0)=FALSE,FS$9=$DM36),1,0)*'4. Formulations'!$K35</f>
        <v>0</v>
      </c>
      <c r="FT36" s="45">
        <f>IF(AND(OR(ISBLANK(FD$9),FD$9=0)=FALSE,FT$9=$DM36),1,0)*'4. Formulations'!$K35</f>
        <v>0</v>
      </c>
      <c r="FU36" s="45">
        <f>IF(AND(OR(ISBLANK(FE$9),FE$9=0)=FALSE,FU$9=$DM36),1,0)*'4. Formulations'!$K35</f>
        <v>0</v>
      </c>
      <c r="FV36" s="45">
        <f>IF(AND(OR(ISBLANK(FF$9),FF$9=0)=FALSE,FV$9=$DM36),1,0)*'4. Formulations'!$K35</f>
        <v>0</v>
      </c>
      <c r="FW36" s="45">
        <f>IF(AND(OR(ISBLANK(FG$9),FG$9=0)=FALSE,FW$9=$DM36),1,0)*'4. Formulations'!$K35</f>
        <v>0</v>
      </c>
      <c r="FX36" s="45">
        <f>IF(AND(OR(ISBLANK(FH$9),FH$9=0)=FALSE,FX$9=$DM36),1,0)*'4. Formulations'!$K35</f>
        <v>0</v>
      </c>
      <c r="FY36" s="45">
        <f>IF(AND(OR(ISBLANK(FI$9),FI$9=0)=FALSE,FY$9=$DM36),1,0)*'4. Formulations'!$K35</f>
        <v>0</v>
      </c>
      <c r="GA36" s="45">
        <f>IF(AND(OR(ISBLANK(GA$9),GA$9=0)=FALSE,OR(GA$9='2. Protocols'!$C35,GA$9='2. Protocols'!$E35,GA$9='2. Protocols'!$G35)),1,0)*'4. Formulations'!$L35</f>
        <v>0</v>
      </c>
      <c r="GB36" s="45">
        <f>IF(AND(OR(ISBLANK(GB$9),GB$9=0)=FALSE,OR(GB$9='2. Protocols'!$C35,GB$9='2. Protocols'!$E35,GB$9='2. Protocols'!$G35)),1,0)*'4. Formulations'!$L35</f>
        <v>0</v>
      </c>
      <c r="GC36" s="45">
        <f>IF(AND(OR(ISBLANK(GC$9),GC$9=0)=FALSE,OR(GC$9='2. Protocols'!$C35,GC$9='2. Protocols'!$E35,GC$9='2. Protocols'!$G35)),1,0)*'4. Formulations'!$L35</f>
        <v>0</v>
      </c>
      <c r="GD36" s="45">
        <f>IF(AND(OR(ISBLANK(GD$9),GD$9=0)=FALSE,OR(GD$9='2. Protocols'!$C35,GD$9='2. Protocols'!$E35,GD$9='2. Protocols'!$G35)),1,0)*'4. Formulations'!$L35</f>
        <v>0</v>
      </c>
      <c r="GE36" s="45">
        <f>IF(AND(OR(ISBLANK(GE$9),GE$9=0)=FALSE,OR(GE$9='2. Protocols'!$C35,GE$9='2. Protocols'!$E35,GE$9='2. Protocols'!$G35)),1,0)*'4. Formulations'!$L35</f>
        <v>0</v>
      </c>
      <c r="GF36" s="45">
        <f>IF(AND(OR(ISBLANK(GF$9),GF$9=0)=FALSE,OR(GF$9='2. Protocols'!$C35,GF$9='2. Protocols'!$E35,GF$9='2. Protocols'!$G35)),1,0)*'4. Formulations'!$L35</f>
        <v>0</v>
      </c>
      <c r="GG36" s="45">
        <f>IF(AND(OR(ISBLANK(GG$9),GG$9=0)=FALSE,OR(GG$9='2. Protocols'!$C35,GG$9='2. Protocols'!$E35,GG$9='2. Protocols'!$G35)),1,0)*'4. Formulations'!$L35</f>
        <v>0</v>
      </c>
      <c r="GH36" s="45">
        <f>IF(AND(OR(ISBLANK(GH$9),GH$9=0)=FALSE,OR(GH$9='2. Protocols'!$C35,GH$9='2. Protocols'!$E35,GH$9='2. Protocols'!$G35)),1,0)*'4. Formulations'!$L35</f>
        <v>0</v>
      </c>
      <c r="GI36" s="45">
        <f>IF(AND(OR(ISBLANK(GI$9),GI$9=0)=FALSE,OR(GI$9='2. Protocols'!$C35,GI$9='2. Protocols'!$E35,GI$9='2. Protocols'!$G35)),1,0)*'4. Formulations'!$L35</f>
        <v>0</v>
      </c>
      <c r="GJ36" s="45">
        <f>IF(AND(OR(ISBLANK(GJ$9),GJ$9=0)=FALSE,OR(GJ$9='2. Protocols'!$C35,GJ$9='2. Protocols'!$E35,GJ$9='2. Protocols'!$G35)),1,0)*'4. Formulations'!$L35</f>
        <v>0</v>
      </c>
      <c r="GK36" s="45">
        <f>IF(AND(OR(ISBLANK(GK$9),GK$9=0)=FALSE,OR(GK$9='2. Protocols'!$C35,GK$9='2. Protocols'!$E35,GK$9='2. Protocols'!$G35)),1,0)*'4. Formulations'!$L35</f>
        <v>0</v>
      </c>
      <c r="GL36" s="45">
        <f>IF(AND(OR(ISBLANK(GL$9),GL$9=0)=FALSE,OR(GL$9='2. Protocols'!$C35,GL$9='2. Protocols'!$E35,GL$9='2. Protocols'!$G35)),1,0)*'4. Formulations'!$L35</f>
        <v>0</v>
      </c>
      <c r="GM36" s="45">
        <f>IF(AND(OR(ISBLANK(GM$9),GM$9=0)=FALSE,OR(GM$9='2. Protocols'!$C35,GM$9='2. Protocols'!$E35,GM$9='2. Protocols'!$G35)),1,0)*'4. Formulations'!$L35</f>
        <v>0</v>
      </c>
      <c r="GN36" s="45">
        <f>IF(AND(OR(ISBLANK(GN$9),GN$9=0)=FALSE,OR(GN$9='2. Protocols'!$C35,GN$9='2. Protocols'!$E35,GN$9='2. Protocols'!$G35)),1,0)*'4. Formulations'!$L35</f>
        <v>0</v>
      </c>
      <c r="GO36" s="45">
        <f>IF(AND(OR(ISBLANK(GO$9),GO$9=0)=FALSE,OR(GO$9='2. Protocols'!$C35,GO$9='2. Protocols'!$E35,GO$9='2. Protocols'!$G35)),1,0)*'4. Formulations'!$L35</f>
        <v>0</v>
      </c>
      <c r="GQ36" s="45">
        <f>IF(AND(OR(ISBLANK(GQ$9),GQ$9=0)=FALSE,GQ$9=$DL36),1,0)*'4. Formulations'!$M35</f>
        <v>0</v>
      </c>
      <c r="GR36" s="45">
        <f>IF(AND(OR(ISBLANK(GR$9),GR$9=0)=FALSE,GR$9=$DL36),1,0)*'4. Formulations'!$M35</f>
        <v>0</v>
      </c>
      <c r="GS36" s="45">
        <f>IF(AND(OR(ISBLANK(GS$9),GS$9=0)=FALSE,GS$9=$DL36),1,0)*'4. Formulations'!$M35</f>
        <v>0</v>
      </c>
      <c r="GT36" s="45">
        <f>IF(AND(OR(ISBLANK(GT$9),GT$9=0)=FALSE,GT$9=$DL36),1,0)*'4. Formulations'!$M35</f>
        <v>0</v>
      </c>
      <c r="GU36" s="45">
        <f>IF(AND(OR(ISBLANK(GU$9),GU$9=0)=FALSE,GU$9=$DL36),1,0)*'4. Formulations'!$M35</f>
        <v>0</v>
      </c>
      <c r="GV36" s="45">
        <f>IF(AND(OR(ISBLANK(GV$9),GV$9=0)=FALSE,GV$9=$DL36),1,0)*'4. Formulations'!$M35</f>
        <v>0</v>
      </c>
      <c r="GW36" s="45">
        <f>IF(AND(OR(ISBLANK(GW$9),GW$9=0)=FALSE,GW$9=$DL36),1,0)*'4. Formulations'!$M35</f>
        <v>0</v>
      </c>
      <c r="GX36" s="45">
        <f>IF(AND(OR(ISBLANK(GX$9),GX$9=0)=FALSE,GX$9=$DL36),1,0)*'4. Formulations'!$M35</f>
        <v>0</v>
      </c>
      <c r="GY36" s="45">
        <f>IF(AND(OR(ISBLANK(GY$9),GY$9=0)=FALSE,GY$9=$DL36),1,0)*'4. Formulations'!$M35</f>
        <v>0</v>
      </c>
      <c r="GZ36" s="45">
        <f>IF(AND(OR(ISBLANK(GZ$9),GZ$9=0)=FALSE,GZ$9=$DL36),1,0)*'4. Formulations'!$M35</f>
        <v>0</v>
      </c>
      <c r="HA36" s="45">
        <f>IF(AND(OR(ISBLANK(HA$9),HA$9=0)=FALSE,HA$9=$DL36),1,0)*'4. Formulations'!$M35</f>
        <v>0</v>
      </c>
      <c r="HB36" s="45">
        <f>IF(AND(OR(ISBLANK(HB$9),HB$9=0)=FALSE,HB$9=$DL36),1,0)*'4. Formulations'!$M35</f>
        <v>0</v>
      </c>
      <c r="HC36" s="45">
        <f>IF(AND(OR(ISBLANK(HC$9),HC$9=0)=FALSE,HC$9=$DL36),1,0)*'4. Formulations'!$M35</f>
        <v>0</v>
      </c>
      <c r="HD36" s="45">
        <f>IF(AND(OR(ISBLANK(HD$9),HD$9=0)=FALSE,HD$9=$DL36),1,0)*'4. Formulations'!$M35</f>
        <v>0</v>
      </c>
      <c r="HE36" s="45">
        <f>IF(AND(OR(ISBLANK(HE$9),HE$9=0)=FALSE,HE$9=$DL36),1,0)*'4. Formulations'!$M35</f>
        <v>0</v>
      </c>
      <c r="HG36" s="45">
        <f>IF(AND(OR(ISBLANK(HG$9),HG$9=0)=FALSE,SUM($GQ36:$HE36)&gt;0,HG$9='2. Protocols'!$G35),1,0)*'4. Formulations'!$M35</f>
        <v>0</v>
      </c>
      <c r="HH36" s="45">
        <f>IF(AND(OR(ISBLANK(HH$9),HH$9=0)=FALSE,SUM($GQ36:$HE36)&gt;0,HH$9='2. Protocols'!$G35),1,0)*'4. Formulations'!$M35</f>
        <v>0</v>
      </c>
      <c r="HI36" s="45">
        <f>IF(AND(OR(ISBLANK(HI$9),HI$9=0)=FALSE,SUM($GQ36:$HE36)&gt;0,HI$9='2. Protocols'!$G35),1,0)*'4. Formulations'!$M35</f>
        <v>0</v>
      </c>
      <c r="HJ36" s="45">
        <f>IF(AND(OR(ISBLANK(HJ$9),HJ$9=0)=FALSE,SUM($GQ36:$HE36)&gt;0,HJ$9='2. Protocols'!$G35),1,0)*'4. Formulations'!$M35</f>
        <v>0</v>
      </c>
      <c r="HK36" s="45">
        <f>IF(AND(OR(ISBLANK(HK$9),HK$9=0)=FALSE,SUM($GQ36:$HE36)&gt;0,HK$9='2. Protocols'!$G35),1,0)*'4. Formulations'!$M35</f>
        <v>0</v>
      </c>
      <c r="HL36" s="45">
        <f>IF(AND(OR(ISBLANK(HL$9),HL$9=0)=FALSE,SUM($GQ36:$HE36)&gt;0,HL$9='2. Protocols'!$G35),1,0)*'4. Formulations'!$M35</f>
        <v>0</v>
      </c>
      <c r="HM36" s="45">
        <f>IF(AND(OR(ISBLANK(HM$9),HM$9=0)=FALSE,SUM($GQ36:$HE36)&gt;0,HM$9='2. Protocols'!$G35),1,0)*'4. Formulations'!$M35</f>
        <v>0</v>
      </c>
      <c r="HN36" s="45">
        <f>IF(AND(OR(ISBLANK(HN$9),HN$9=0)=FALSE,SUM($GQ36:$HE36)&gt;0,HN$9='2. Protocols'!$G35),1,0)*'4. Formulations'!$M35</f>
        <v>0</v>
      </c>
      <c r="HO36" s="45">
        <f>IF(AND(OR(ISBLANK(HO$9),HO$9=0)=FALSE,SUM($GQ36:$HE36)&gt;0,HO$9='2. Protocols'!$G35),1,0)*'4. Formulations'!$M35</f>
        <v>0</v>
      </c>
      <c r="HP36" s="45">
        <f>IF(AND(OR(ISBLANK(HP$9),HP$9=0)=FALSE,SUM($GQ36:$HE36)&gt;0,HP$9='2. Protocols'!$G35),1,0)*'4. Formulations'!$M35</f>
        <v>0</v>
      </c>
      <c r="HQ36" s="45">
        <f>IF(AND(OR(ISBLANK(HQ$9),HQ$9=0)=FALSE,SUM($GQ36:$HE36)&gt;0,HQ$9='2. Protocols'!$G35),1,0)*'4. Formulations'!$M35</f>
        <v>0</v>
      </c>
      <c r="HR36" s="45">
        <f>IF(AND(OR(ISBLANK(HR$9),HR$9=0)=FALSE,SUM($GQ36:$HE36)&gt;0,HR$9='2. Protocols'!$G35),1,0)*'4. Formulations'!$M35</f>
        <v>0</v>
      </c>
      <c r="HS36" s="45">
        <f>IF(AND(OR(ISBLANK(HS$9),HS$9=0)=FALSE,SUM($GQ36:$HE36)&gt;0,HS$9='2. Protocols'!$G35),1,0)*'4. Formulations'!$M35</f>
        <v>0</v>
      </c>
      <c r="HT36" s="45">
        <f>IF(AND(OR(ISBLANK(HT$9),HT$9=0)=FALSE,SUM($GQ36:$HE36)&gt;0,HT$9='2. Protocols'!$G35),1,0)*'4. Formulations'!$M35</f>
        <v>0</v>
      </c>
      <c r="HU36" s="45">
        <f>IF(AND(OR(ISBLANK(HU$9),HU$9=0)=FALSE,SUM($GQ36:$HE36)&gt;0,HU$9='2. Protocols'!$G35),1,0)*'4. Formulations'!$M35</f>
        <v>0</v>
      </c>
      <c r="HW36" s="45">
        <f>IF(AND(OR(ISBLANK(HW$9),HW$9=0)=FALSE,HW$9=$DM36),1,0)*'4. Formulations'!$N35</f>
        <v>0</v>
      </c>
      <c r="HX36" s="45">
        <f>IF(AND(OR(ISBLANK(HX$9),HX$9=0)=FALSE,HX$9=$DM36),1,0)*'4. Formulations'!$N35</f>
        <v>0</v>
      </c>
      <c r="HY36" s="45">
        <f>IF(AND(OR(ISBLANK(HY$9),HY$9=0)=FALSE,HY$9=$DM36),1,0)*'4. Formulations'!$N35</f>
        <v>0</v>
      </c>
      <c r="HZ36" s="45">
        <f>IF(AND(OR(ISBLANK(HZ$9),HZ$9=0)=FALSE,HZ$9=$DM36),1,0)*'4. Formulations'!$N35</f>
        <v>0</v>
      </c>
      <c r="IA36" s="45">
        <f>IF(AND(OR(ISBLANK(IA$9),IA$9=0)=FALSE,IA$9=$DM36),1,0)*'4. Formulations'!$N35</f>
        <v>0</v>
      </c>
      <c r="IB36" s="45">
        <f>IF(AND(OR(ISBLANK(IB$9),IB$9=0)=FALSE,IB$9=$DM36),1,0)*'4. Formulations'!$N35</f>
        <v>0</v>
      </c>
      <c r="IC36" s="45">
        <f>IF(AND(OR(ISBLANK(IC$9),IC$9=0)=FALSE,IC$9=$DM36),1,0)*'4. Formulations'!$N35</f>
        <v>0</v>
      </c>
      <c r="ID36" s="45">
        <f>IF(AND(OR(ISBLANK(ID$9),ID$9=0)=FALSE,ID$9=$DM36),1,0)*'4. Formulations'!$N35</f>
        <v>0</v>
      </c>
      <c r="IE36" s="45">
        <f>IF(AND(OR(ISBLANK(IE$9),IE$9=0)=FALSE,IE$9=$DM36),1,0)*'4. Formulations'!$N35</f>
        <v>0</v>
      </c>
      <c r="IF36" s="45">
        <f>IF(AND(OR(ISBLANK(IF$9),IF$9=0)=FALSE,IF$9=$DM36),1,0)*'4. Formulations'!$N35</f>
        <v>0</v>
      </c>
      <c r="IG36" s="45">
        <f>IF(AND(OR(ISBLANK(IG$9),IG$9=0)=FALSE,IG$9=$DM36),1,0)*'4. Formulations'!$N35</f>
        <v>0</v>
      </c>
      <c r="IH36" s="45">
        <f>IF(AND(OR(ISBLANK(IH$9),IH$9=0)=FALSE,IH$9=$DM36),1,0)*'4. Formulations'!$N35</f>
        <v>0</v>
      </c>
      <c r="II36" s="45">
        <f>IF(AND(OR(ISBLANK(II$9),II$9=0)=FALSE,II$9=$DM36),1,0)*'4. Formulations'!$N35</f>
        <v>0</v>
      </c>
      <c r="IJ36" s="45">
        <f>IF(AND(OR(ISBLANK(IJ$9),IJ$9=0)=FALSE,IJ$9=$DM36),1,0)*'4. Formulations'!$N35</f>
        <v>0</v>
      </c>
      <c r="IK36" s="45">
        <f>IF(AND(OR(ISBLANK(IK$9),IK$9=0)=FALSE,IK$9=$DM36),1,0)*'4. Formulations'!$N35</f>
        <v>0</v>
      </c>
      <c r="IM36" s="45">
        <f>IF(AND(OR(ISBLANK(IM$9),IM$9=0)=FALSE,OR(IM$9='2. Protocols'!$C35,IM$9='2. Protocols'!$E35,IM$9='2. Protocols'!$G35)),1,0)*'4. Formulations'!$O35</f>
        <v>0</v>
      </c>
      <c r="IN36" s="45">
        <f>IF(AND(OR(ISBLANK(IN$9),IN$9=0)=FALSE,OR(IN$9='2. Protocols'!$C35,IN$9='2. Protocols'!$E35,IN$9='2. Protocols'!$G35)),1,0)*'4. Formulations'!$O35</f>
        <v>0</v>
      </c>
      <c r="IO36" s="45">
        <f>IF(AND(OR(ISBLANK(IO$9),IO$9=0)=FALSE,OR(IO$9='2. Protocols'!$C35,IO$9='2. Protocols'!$E35,IO$9='2. Protocols'!$G35)),1,0)*'4. Formulations'!$O35</f>
        <v>0</v>
      </c>
      <c r="IP36" s="45">
        <f>IF(AND(OR(ISBLANK(IP$9),IP$9=0)=FALSE,OR(IP$9='2. Protocols'!$C35,IP$9='2. Protocols'!$E35,IP$9='2. Protocols'!$G35)),1,0)*'4. Formulations'!$O35</f>
        <v>0</v>
      </c>
      <c r="IQ36" s="45">
        <f>IF(AND(OR(ISBLANK(IQ$9),IQ$9=0)=FALSE,OR(IQ$9='2. Protocols'!$C35,IQ$9='2. Protocols'!$E35,IQ$9='2. Protocols'!$G35)),1,0)*'4. Formulations'!$O35</f>
        <v>0</v>
      </c>
      <c r="IR36" s="45">
        <f>IF(AND(OR(ISBLANK(IR$9),IR$9=0)=FALSE,OR(IR$9='2. Protocols'!$C35,IR$9='2. Protocols'!$E35,IR$9='2. Protocols'!$G35)),1,0)*'4. Formulations'!$O35</f>
        <v>0</v>
      </c>
      <c r="IS36" s="45">
        <f>IF(AND(OR(ISBLANK(IS$9),IS$9=0)=FALSE,OR(IS$9='2. Protocols'!$C35,IS$9='2. Protocols'!$E35,IS$9='2. Protocols'!$G35)),1,0)*'4. Formulations'!$O35</f>
        <v>0</v>
      </c>
      <c r="IT36" s="45">
        <f>IF(AND(OR(ISBLANK(IT$9),IT$9=0)=FALSE,OR(IT$9='2. Protocols'!$C35,IT$9='2. Protocols'!$E35,IT$9='2. Protocols'!$G35)),1,0)*'4. Formulations'!$O35</f>
        <v>0</v>
      </c>
      <c r="IU36" s="45">
        <f>IF(AND(OR(ISBLANK(IU$9),IU$9=0)=FALSE,OR(IU$9='2. Protocols'!$C35,IU$9='2. Protocols'!$E35,IU$9='2. Protocols'!$G35)),1,0)*'4. Formulations'!$O35</f>
        <v>0</v>
      </c>
      <c r="IV36" s="45">
        <f>IF(AND(OR(ISBLANK(IV$9),IV$9=0)=FALSE,OR(IV$9='2. Protocols'!$C35,IV$9='2. Protocols'!$E35,IV$9='2. Protocols'!$G35)),1,0)*'4. Formulations'!$O35</f>
        <v>0</v>
      </c>
      <c r="IW36" s="45">
        <f>IF(AND(OR(ISBLANK(IW$9),IW$9=0)=FALSE,OR(IW$9='2. Protocols'!$C35,IW$9='2. Protocols'!$E35,IW$9='2. Protocols'!$G35)),1,0)*'4. Formulations'!$O35</f>
        <v>0</v>
      </c>
      <c r="IX36" s="45">
        <f>IF(AND(OR(ISBLANK(IX$9),IX$9=0)=FALSE,OR(IX$9='2. Protocols'!$C35,IX$9='2. Protocols'!$E35,IX$9='2. Protocols'!$G35)),1,0)*'4. Formulations'!$O35</f>
        <v>0</v>
      </c>
      <c r="IY36" s="45">
        <f>IF(AND(OR(ISBLANK(IY$9),IY$9=0)=FALSE,OR(IY$9='2. Protocols'!$C35,IY$9='2. Protocols'!$E35,IY$9='2. Protocols'!$G35)),1,0)*'4. Formulations'!$O35</f>
        <v>0</v>
      </c>
      <c r="IZ36" s="45">
        <f>IF(AND(OR(ISBLANK(IZ$9),IZ$9=0)=FALSE,OR(IZ$9='2. Protocols'!$C35,IZ$9='2. Protocols'!$E35,IZ$9='2. Protocols'!$G35)),1,0)*'4. Formulations'!$O35</f>
        <v>0</v>
      </c>
      <c r="JA36" s="45">
        <f>IF(AND(OR(ISBLANK(JA$9),JA$9=0)=FALSE,OR(JA$9='2. Protocols'!$C35,JA$9='2. Protocols'!$E35,JA$9='2. Protocols'!$G35)),1,0)*'4. Formulations'!$O35</f>
        <v>0</v>
      </c>
      <c r="JC36" s="45">
        <f>IF(AND(OR(ISBLANK(JC$9),JC$9=0)=FALSE,JC$9=$DL36),1,0)*'4. Formulations'!$P35</f>
        <v>0</v>
      </c>
      <c r="JD36" s="45">
        <f>IF(AND(OR(ISBLANK(JD$9),JD$9=0)=FALSE,JD$9=$DL36),1,0)*'4. Formulations'!$P35</f>
        <v>0</v>
      </c>
      <c r="JE36" s="45">
        <f>IF(AND(OR(ISBLANK(JE$9),JE$9=0)=FALSE,JE$9=$DL36),1,0)*'4. Formulations'!$P35</f>
        <v>0</v>
      </c>
      <c r="JF36" s="45">
        <f>IF(AND(OR(ISBLANK(JF$9),JF$9=0)=FALSE,JF$9=$DL36),1,0)*'4. Formulations'!$P35</f>
        <v>0</v>
      </c>
      <c r="JG36" s="45">
        <f>IF(AND(OR(ISBLANK(JG$9),JG$9=0)=FALSE,JG$9=$DL36),1,0)*'4. Formulations'!$P35</f>
        <v>0</v>
      </c>
      <c r="JH36" s="45">
        <f>IF(AND(OR(ISBLANK(JH$9),JH$9=0)=FALSE,JH$9=$DL36),1,0)*'4. Formulations'!$P35</f>
        <v>0</v>
      </c>
      <c r="JI36" s="45">
        <f>IF(AND(OR(ISBLANK(JI$9),JI$9=0)=FALSE,JI$9=$DL36),1,0)*'4. Formulations'!$P35</f>
        <v>0</v>
      </c>
      <c r="JJ36" s="45">
        <f>IF(AND(OR(ISBLANK(JJ$9),JJ$9=0)=FALSE,JJ$9=$DL36),1,0)*'4. Formulations'!$P35</f>
        <v>0</v>
      </c>
      <c r="JK36" s="45">
        <f>IF(AND(OR(ISBLANK(JK$9),JK$9=0)=FALSE,JK$9=$DL36),1,0)*'4. Formulations'!$P35</f>
        <v>0</v>
      </c>
      <c r="JL36" s="45">
        <f>IF(AND(OR(ISBLANK(JL$9),JL$9=0)=FALSE,JL$9=$DL36),1,0)*'4. Formulations'!$P35</f>
        <v>0</v>
      </c>
      <c r="JM36" s="45">
        <f>IF(AND(OR(ISBLANK(JM$9),JM$9=0)=FALSE,JM$9=$DL36),1,0)*'4. Formulations'!$P35</f>
        <v>0</v>
      </c>
      <c r="JN36" s="45">
        <f>IF(AND(OR(ISBLANK(JN$9),JN$9=0)=FALSE,JN$9=$DL36),1,0)*'4. Formulations'!$P35</f>
        <v>0</v>
      </c>
      <c r="JO36" s="45">
        <f>IF(AND(OR(ISBLANK(JO$9),JO$9=0)=FALSE,JO$9=$DL36),1,0)*'4. Formulations'!$P35</f>
        <v>0</v>
      </c>
      <c r="JP36" s="45">
        <f>IF(AND(OR(ISBLANK(JP$9),JP$9=0)=FALSE,JP$9=$DL36),1,0)*'4. Formulations'!$P35</f>
        <v>0</v>
      </c>
      <c r="JQ36" s="45">
        <f>IF(AND(OR(ISBLANK(JQ$9),JQ$9=0)=FALSE,JQ$9=$DL36),1,0)*'4. Formulations'!$P35</f>
        <v>0</v>
      </c>
      <c r="JS36" s="45">
        <f>IF(AND(OR(ISBLANK(JS$9),JS$9=0)=FALSE,SUM($JC36:$JQ36)&gt;0,JS$9='2. Protocols'!$G35),1,0)*'4. Formulations'!$P35</f>
        <v>0</v>
      </c>
      <c r="JT36" s="45">
        <f>IF(AND(OR(ISBLANK(JT$9),JT$9=0)=FALSE,SUM($JC36:$JQ36)&gt;0,JT$9='2. Protocols'!$G35),1,0)*'4. Formulations'!$P35</f>
        <v>0</v>
      </c>
      <c r="JU36" s="45">
        <f>IF(AND(OR(ISBLANK(JU$9),JU$9=0)=FALSE,SUM($JC36:$JQ36)&gt;0,JU$9='2. Protocols'!$G35),1,0)*'4. Formulations'!$P35</f>
        <v>0</v>
      </c>
      <c r="JV36" s="45">
        <f>IF(AND(OR(ISBLANK(JV$9),JV$9=0)=FALSE,SUM($JC36:$JQ36)&gt;0,JV$9='2. Protocols'!$G35),1,0)*'4. Formulations'!$P35</f>
        <v>0</v>
      </c>
      <c r="JW36" s="45">
        <f>IF(AND(OR(ISBLANK(JW$9),JW$9=0)=FALSE,SUM($JC36:$JQ36)&gt;0,JW$9='2. Protocols'!$G35),1,0)*'4. Formulations'!$P35</f>
        <v>0</v>
      </c>
      <c r="JX36" s="45">
        <f>IF(AND(OR(ISBLANK(JX$9),JX$9=0)=FALSE,SUM($JC36:$JQ36)&gt;0,JX$9='2. Protocols'!$G35),1,0)*'4. Formulations'!$P35</f>
        <v>0</v>
      </c>
      <c r="JY36" s="45">
        <f>IF(AND(OR(ISBLANK(JY$9),JY$9=0)=FALSE,SUM($JC36:$JQ36)&gt;0,JY$9='2. Protocols'!$G35),1,0)*'4. Formulations'!$P35</f>
        <v>0</v>
      </c>
      <c r="JZ36" s="45">
        <f>IF(AND(OR(ISBLANK(JZ$9),JZ$9=0)=FALSE,SUM($JC36:$JQ36)&gt;0,JZ$9='2. Protocols'!$G35),1,0)*'4. Formulations'!$P35</f>
        <v>0</v>
      </c>
      <c r="KA36" s="45">
        <f>IF(AND(OR(ISBLANK(KA$9),KA$9=0)=FALSE,SUM($JC36:$JQ36)&gt;0,KA$9='2. Protocols'!$G35),1,0)*'4. Formulations'!$P35</f>
        <v>0</v>
      </c>
      <c r="KB36" s="45">
        <f>IF(AND(OR(ISBLANK(KB$9),KB$9=0)=FALSE,SUM($JC36:$JQ36)&gt;0,KB$9='2. Protocols'!$G35),1,0)*'4. Formulations'!$P35</f>
        <v>0</v>
      </c>
      <c r="KC36" s="45">
        <f>IF(AND(OR(ISBLANK(KC$9),KC$9=0)=FALSE,SUM($JC36:$JQ36)&gt;0,KC$9='2. Protocols'!$G35),1,0)*'4. Formulations'!$P35</f>
        <v>0</v>
      </c>
      <c r="KD36" s="45">
        <f>IF(AND(OR(ISBLANK(KD$9),KD$9=0)=FALSE,SUM($JC36:$JQ36)&gt;0,KD$9='2. Protocols'!$G35),1,0)*'4. Formulations'!$P35</f>
        <v>0</v>
      </c>
      <c r="KE36" s="45">
        <f>IF(AND(OR(ISBLANK(KE$9),KE$9=0)=FALSE,SUM($JC36:$JQ36)&gt;0,KE$9='2. Protocols'!$G35),1,0)*'4. Formulations'!$P35</f>
        <v>0</v>
      </c>
      <c r="KF36" s="45">
        <f>IF(AND(OR(ISBLANK(KF$9),KF$9=0)=FALSE,SUM($JC36:$JQ36)&gt;0,KF$9='2. Protocols'!$G35),1,0)*'4. Formulations'!$P35</f>
        <v>0</v>
      </c>
      <c r="KG36" s="45">
        <f>IF(AND(OR(ISBLANK(KG$9),KG$9=0)=FALSE,SUM($JC36:$JQ36)&gt;0,KG$9='2. Protocols'!$G35),1,0)*'4. Formulations'!$P35</f>
        <v>0</v>
      </c>
      <c r="KI36" s="45">
        <f>IF(AND(OR(ISBLANK(KI$9),KI$9=0)=FALSE,KI$9=$DM36),1,0)*'4. Formulations'!$Q35</f>
        <v>0</v>
      </c>
      <c r="KJ36" s="45">
        <f>IF(AND(OR(ISBLANK(KJ$9),KJ$9=0)=FALSE,KJ$9=$DM36),1,0)*'4. Formulations'!$Q35</f>
        <v>0</v>
      </c>
      <c r="KK36" s="45">
        <f>IF(AND(OR(ISBLANK(KK$9),KK$9=0)=FALSE,KK$9=$DM36),1,0)*'4. Formulations'!$Q35</f>
        <v>0</v>
      </c>
      <c r="KL36" s="45">
        <f>IF(AND(OR(ISBLANK(KL$9),KL$9=0)=FALSE,KL$9=$DM36),1,0)*'4. Formulations'!$Q35</f>
        <v>0</v>
      </c>
      <c r="KM36" s="45">
        <f>IF(AND(OR(ISBLANK(KM$9),KM$9=0)=FALSE,KM$9=$DM36),1,0)*'4. Formulations'!$Q35</f>
        <v>0</v>
      </c>
      <c r="KN36" s="45">
        <f>IF(AND(OR(ISBLANK(KN$9),KN$9=0)=FALSE,KN$9=$DM36),1,0)*'4. Formulations'!$Q35</f>
        <v>0</v>
      </c>
      <c r="KO36" s="45">
        <f>IF(AND(OR(ISBLANK(KO$9),KO$9=0)=FALSE,KO$9=$DM36),1,0)*'4. Formulations'!$Q35</f>
        <v>0</v>
      </c>
      <c r="KP36" s="45">
        <f>IF(AND(OR(ISBLANK(KP$9),KP$9=0)=FALSE,KP$9=$DM36),1,0)*'4. Formulations'!$Q35</f>
        <v>0</v>
      </c>
      <c r="KQ36" s="45">
        <f>IF(AND(OR(ISBLANK(KQ$9),KQ$9=0)=FALSE,KQ$9=$DM36),1,0)*'4. Formulations'!$Q35</f>
        <v>0</v>
      </c>
      <c r="KR36" s="45">
        <f>IF(AND(OR(ISBLANK(KR$9),KR$9=0)=FALSE,KR$9=$DM36),1,0)*'4. Formulations'!$Q35</f>
        <v>0</v>
      </c>
      <c r="KS36" s="45">
        <f>IF(AND(OR(ISBLANK(KS$9),KS$9=0)=FALSE,KS$9=$DM36),1,0)*'4. Formulations'!$Q35</f>
        <v>0</v>
      </c>
      <c r="KT36" s="45">
        <f>IF(AND(OR(ISBLANK(KT$9),KT$9=0)=FALSE,KT$9=$DM36),1,0)*'4. Formulations'!$Q35</f>
        <v>0</v>
      </c>
      <c r="KU36" s="45">
        <f>IF(AND(OR(ISBLANK(KU$9),KU$9=0)=FALSE,KU$9=$DM36),1,0)*'4. Formulations'!$Q35</f>
        <v>0</v>
      </c>
      <c r="KV36" s="45">
        <f>IF(AND(OR(ISBLANK(KV$9),KV$9=0)=FALSE,KV$9=$DM36),1,0)*'4. Formulations'!$Q35</f>
        <v>0</v>
      </c>
      <c r="KW36" s="45">
        <f>IF(AND(OR(ISBLANK(KW$9),KW$9=0)=FALSE,KW$9=$DM36),1,0)*'4. Formulations'!$Q35</f>
        <v>0</v>
      </c>
    </row>
    <row r="37" spans="2:309" ht="15" hidden="1" outlineLevel="1" x14ac:dyDescent="0.25">
      <c r="B37" s="2"/>
      <c r="C37" s="155" t="str">
        <f>IF('2. Protocols'!C36&amp;"+"&amp;'2. Protocols'!E36&amp;"+"&amp;'2. Protocols'!G36="++","",'2. Protocols'!C36&amp;"+"&amp;'2. Protocols'!E36&amp;"+"&amp;'2. Protocols'!G36)</f>
        <v/>
      </c>
      <c r="D37" s="22"/>
      <c r="E37" s="23"/>
      <c r="G37" s="135" t="e">
        <f>'2. Protocols'!J36*'1. General Inputs'!$J$13</f>
        <v>#VALUE!</v>
      </c>
      <c r="H37" s="135" t="e">
        <f>MAX(G37*(1+'1. General Inputs'!$AW$23+HLOOKUP(H$7,'1. General Inputs'!$AW$17:$AY$19,ROWS('1. General Inputs'!$AU$17:$AU$19),0))+(CHOOSE(H$7,'1. General Inputs'!$J$15,'1. General Inputs'!$L$15,'1. General Inputs'!$N$15)/12)*CHOOSE(H$7,'2. Protocols'!$K36,'2. Protocols'!$L36,'2. Protocols'!$M36)+'3. ARV Substitutions'!L62,0)</f>
        <v>#VALUE!</v>
      </c>
      <c r="I37" s="135" t="e">
        <f>MAX(H37*(1+'1. General Inputs'!$AW$23+HLOOKUP(I$7,'1. General Inputs'!$AW$17:$AY$19,ROWS('1. General Inputs'!$AU$17:$AU$19),0))+(CHOOSE(I$7,'1. General Inputs'!$J$15,'1. General Inputs'!$L$15,'1. General Inputs'!$N$15)/12)*CHOOSE(I$7,'2. Protocols'!$K36,'2. Protocols'!$L36,'2. Protocols'!$M36)+'3. ARV Substitutions'!M62,0)</f>
        <v>#VALUE!</v>
      </c>
      <c r="J37" s="135" t="e">
        <f>MAX(I37*(1+'1. General Inputs'!$AW$23+HLOOKUP(J$7,'1. General Inputs'!$AW$17:$AY$19,ROWS('1. General Inputs'!$AU$17:$AU$19),0))+(CHOOSE(J$7,'1. General Inputs'!$J$15,'1. General Inputs'!$L$15,'1. General Inputs'!$N$15)/12)*CHOOSE(J$7,'2. Protocols'!$K36,'2. Protocols'!$L36,'2. Protocols'!$M36)+'3. ARV Substitutions'!N62,0)</f>
        <v>#VALUE!</v>
      </c>
      <c r="K37" s="135" t="e">
        <f>MAX(J37*(1+'1. General Inputs'!$AW$23+HLOOKUP(K$7,'1. General Inputs'!$AW$17:$AY$19,ROWS('1. General Inputs'!$AU$17:$AU$19),0))+(CHOOSE(K$7,'1. General Inputs'!$J$15,'1. General Inputs'!$L$15,'1. General Inputs'!$N$15)/12)*CHOOSE(K$7,'2. Protocols'!$K36,'2. Protocols'!$L36,'2. Protocols'!$M36)+'3. ARV Substitutions'!O62,0)</f>
        <v>#VALUE!</v>
      </c>
      <c r="L37" s="135" t="e">
        <f>MAX(K37*(1+'1. General Inputs'!$AW$23+HLOOKUP(L$7,'1. General Inputs'!$AW$17:$AY$19,ROWS('1. General Inputs'!$AU$17:$AU$19),0))+(CHOOSE(L$7,'1. General Inputs'!$J$15,'1. General Inputs'!$L$15,'1. General Inputs'!$N$15)/12)*CHOOSE(L$7,'2. Protocols'!$K36,'2. Protocols'!$L36,'2. Protocols'!$M36)+'3. ARV Substitutions'!P62,0)</f>
        <v>#VALUE!</v>
      </c>
      <c r="M37" s="135" t="e">
        <f>MAX(L37*(1+'1. General Inputs'!$AW$23+HLOOKUP(M$7,'1. General Inputs'!$AW$17:$AY$19,ROWS('1. General Inputs'!$AU$17:$AU$19),0))+(CHOOSE(M$7,'1. General Inputs'!$J$15,'1. General Inputs'!$L$15,'1. General Inputs'!$N$15)/12)*CHOOSE(M$7,'2. Protocols'!$K36,'2. Protocols'!$L36,'2. Protocols'!$M36)+'3. ARV Substitutions'!Q62,0)</f>
        <v>#VALUE!</v>
      </c>
      <c r="N37" s="135" t="e">
        <f>MAX(M37*(1+'1. General Inputs'!$AW$23+HLOOKUP(N$7,'1. General Inputs'!$AW$17:$AY$19,ROWS('1. General Inputs'!$AU$17:$AU$19),0))+(CHOOSE(N$7,'1. General Inputs'!$J$15,'1. General Inputs'!$L$15,'1. General Inputs'!$N$15)/12)*CHOOSE(N$7,'2. Protocols'!$K36,'2. Protocols'!$L36,'2. Protocols'!$M36)+'3. ARV Substitutions'!R62,0)</f>
        <v>#VALUE!</v>
      </c>
      <c r="O37" s="135" t="e">
        <f>MAX(N37*(1+'1. General Inputs'!$AW$23+HLOOKUP(O$7,'1. General Inputs'!$AW$17:$AY$19,ROWS('1. General Inputs'!$AU$17:$AU$19),0))+(CHOOSE(O$7,'1. General Inputs'!$J$15,'1. General Inputs'!$L$15,'1. General Inputs'!$N$15)/12)*CHOOSE(O$7,'2. Protocols'!$K36,'2. Protocols'!$L36,'2. Protocols'!$M36)+'3. ARV Substitutions'!S62,0)</f>
        <v>#VALUE!</v>
      </c>
      <c r="P37" s="135" t="e">
        <f>MAX(O37*(1+'1. General Inputs'!$AW$23+HLOOKUP(P$7,'1. General Inputs'!$AW$17:$AY$19,ROWS('1. General Inputs'!$AU$17:$AU$19),0))+(CHOOSE(P$7,'1. General Inputs'!$J$15,'1. General Inputs'!$L$15,'1. General Inputs'!$N$15)/12)*CHOOSE(P$7,'2. Protocols'!$K36,'2. Protocols'!$L36,'2. Protocols'!$M36)+'3. ARV Substitutions'!T62,0)</f>
        <v>#VALUE!</v>
      </c>
      <c r="Q37" s="135" t="e">
        <f>MAX(P37*(1+'1. General Inputs'!$AW$23+HLOOKUP(Q$7,'1. General Inputs'!$AW$17:$AY$19,ROWS('1. General Inputs'!$AU$17:$AU$19),0))+(CHOOSE(Q$7,'1. General Inputs'!$J$15,'1. General Inputs'!$L$15,'1. General Inputs'!$N$15)/12)*CHOOSE(Q$7,'2. Protocols'!$K36,'2. Protocols'!$L36,'2. Protocols'!$M36)+'3. ARV Substitutions'!U62,0)</f>
        <v>#VALUE!</v>
      </c>
      <c r="R37" s="135" t="e">
        <f>MAX(Q37*(1+'1. General Inputs'!$AW$23+HLOOKUP(R$7,'1. General Inputs'!$AW$17:$AY$19,ROWS('1. General Inputs'!$AU$17:$AU$19),0))+(CHOOSE(R$7,'1. General Inputs'!$J$15,'1. General Inputs'!$L$15,'1. General Inputs'!$N$15)/12)*CHOOSE(R$7,'2. Protocols'!$K36,'2. Protocols'!$L36,'2. Protocols'!$M36)+'3. ARV Substitutions'!V62,0)</f>
        <v>#VALUE!</v>
      </c>
      <c r="S37" s="135" t="e">
        <f>MAX(R37*(1+'1. General Inputs'!$AW$23+HLOOKUP(S$7,'1. General Inputs'!$AW$17:$AY$19,ROWS('1. General Inputs'!$AU$17:$AU$19),0))+(CHOOSE(S$7,'1. General Inputs'!$J$15,'1. General Inputs'!$L$15,'1. General Inputs'!$N$15)/12)*CHOOSE(S$7,'2. Protocols'!$K36,'2. Protocols'!$L36,'2. Protocols'!$M36)+'3. ARV Substitutions'!W62,0)</f>
        <v>#VALUE!</v>
      </c>
      <c r="T37" s="135" t="e">
        <f>MAX(S37*(1+'1. General Inputs'!$AW$23+HLOOKUP(T$7,'1. General Inputs'!$AW$17:$AY$19,ROWS('1. General Inputs'!$AU$17:$AU$19),0))+(CHOOSE(T$7,'1. General Inputs'!$J$15,'1. General Inputs'!$L$15,'1. General Inputs'!$N$15)/12)*CHOOSE(T$7,'2. Protocols'!$K36,'2. Protocols'!$L36,'2. Protocols'!$M36)+'3. ARV Substitutions'!X62,0)</f>
        <v>#VALUE!</v>
      </c>
      <c r="U37" s="135" t="e">
        <f>MAX(T37*(1+'1. General Inputs'!$AW$23+HLOOKUP(U$7,'1. General Inputs'!$AW$17:$AY$19,ROWS('1. General Inputs'!$AU$17:$AU$19),0))+(CHOOSE(U$7,'1. General Inputs'!$J$15,'1. General Inputs'!$L$15,'1. General Inputs'!$N$15)/12)*CHOOSE(U$7,'2. Protocols'!$K36,'2. Protocols'!$L36,'2. Protocols'!$M36)+'3. ARV Substitutions'!Y62,0)</f>
        <v>#VALUE!</v>
      </c>
      <c r="V37" s="135" t="e">
        <f>MAX(U37*(1+'1. General Inputs'!$AW$23+HLOOKUP(V$7,'1. General Inputs'!$AW$17:$AY$19,ROWS('1. General Inputs'!$AU$17:$AU$19),0))+(CHOOSE(V$7,'1. General Inputs'!$J$15,'1. General Inputs'!$L$15,'1. General Inputs'!$N$15)/12)*CHOOSE(V$7,'2. Protocols'!$K36,'2. Protocols'!$L36,'2. Protocols'!$M36)+'3. ARV Substitutions'!Z62,0)</f>
        <v>#VALUE!</v>
      </c>
      <c r="W37" s="135" t="e">
        <f>MAX(V37*(1+'1. General Inputs'!$AW$23+HLOOKUP(W$7,'1. General Inputs'!$AW$17:$AY$19,ROWS('1. General Inputs'!$AU$17:$AU$19),0))+(CHOOSE(W$7,'1. General Inputs'!$J$15,'1. General Inputs'!$L$15,'1. General Inputs'!$N$15)/12)*CHOOSE(W$7,'2. Protocols'!$K36,'2. Protocols'!$L36,'2. Protocols'!$M36)+'3. ARV Substitutions'!AA62,0)</f>
        <v>#VALUE!</v>
      </c>
      <c r="X37" s="135" t="e">
        <f>MAX(W37*(1+'1. General Inputs'!$AW$23+HLOOKUP(X$7,'1. General Inputs'!$AW$17:$AY$19,ROWS('1. General Inputs'!$AU$17:$AU$19),0))+(CHOOSE(X$7,'1. General Inputs'!$J$15,'1. General Inputs'!$L$15,'1. General Inputs'!$N$15)/12)*CHOOSE(X$7,'2. Protocols'!$K36,'2. Protocols'!$L36,'2. Protocols'!$M36)+'3. ARV Substitutions'!AB62,0)</f>
        <v>#VALUE!</v>
      </c>
      <c r="Y37" s="135" t="e">
        <f>MAX(X37*(1+'1. General Inputs'!$AW$23+HLOOKUP(Y$7,'1. General Inputs'!$AW$17:$AY$19,ROWS('1. General Inputs'!$AU$17:$AU$19),0))+(CHOOSE(Y$7,'1. General Inputs'!$J$15,'1. General Inputs'!$L$15,'1. General Inputs'!$N$15)/12)*CHOOSE(Y$7,'2. Protocols'!$K36,'2. Protocols'!$L36,'2. Protocols'!$M36)+'3. ARV Substitutions'!AC62,0)</f>
        <v>#VALUE!</v>
      </c>
      <c r="Z37" s="135" t="e">
        <f>MAX(Y37*(1+'1. General Inputs'!$AW$23+HLOOKUP(Z$7,'1. General Inputs'!$AW$17:$AY$19,ROWS('1. General Inputs'!$AU$17:$AU$19),0))+(CHOOSE(Z$7,'1. General Inputs'!$J$15,'1. General Inputs'!$L$15,'1. General Inputs'!$N$15)/12)*CHOOSE(Z$7,'2. Protocols'!$K36,'2. Protocols'!$L36,'2. Protocols'!$M36)+'3. ARV Substitutions'!AD62,0)</f>
        <v>#VALUE!</v>
      </c>
      <c r="AA37" s="135" t="e">
        <f>MAX(Z37*(1+'1. General Inputs'!$AW$23+HLOOKUP(AA$7,'1. General Inputs'!$AW$17:$AY$19,ROWS('1. General Inputs'!$AU$17:$AU$19),0))+(CHOOSE(AA$7,'1. General Inputs'!$J$15,'1. General Inputs'!$L$15,'1. General Inputs'!$N$15)/12)*CHOOSE(AA$7,'2. Protocols'!$K36,'2. Protocols'!$L36,'2. Protocols'!$M36)+'3. ARV Substitutions'!AE62,0)</f>
        <v>#VALUE!</v>
      </c>
      <c r="AB37" s="135" t="e">
        <f>MAX(AA37*(1+'1. General Inputs'!$AW$23+HLOOKUP(AB$7,'1. General Inputs'!$AW$17:$AY$19,ROWS('1. General Inputs'!$AU$17:$AU$19),0))+(CHOOSE(AB$7,'1. General Inputs'!$J$15,'1. General Inputs'!$L$15,'1. General Inputs'!$N$15)/12)*CHOOSE(AB$7,'2. Protocols'!$K36,'2. Protocols'!$L36,'2. Protocols'!$M36)+'3. ARV Substitutions'!AF62,0)</f>
        <v>#VALUE!</v>
      </c>
      <c r="AC37" s="135" t="e">
        <f>MAX(AB37*(1+'1. General Inputs'!$AW$23+HLOOKUP(AC$7,'1. General Inputs'!$AW$17:$AY$19,ROWS('1. General Inputs'!$AU$17:$AU$19),0))+(CHOOSE(AC$7,'1. General Inputs'!$J$15,'1. General Inputs'!$L$15,'1. General Inputs'!$N$15)/12)*CHOOSE(AC$7,'2. Protocols'!$K36,'2. Protocols'!$L36,'2. Protocols'!$M36)+'3. ARV Substitutions'!AG62,0)</f>
        <v>#VALUE!</v>
      </c>
      <c r="AD37" s="135" t="e">
        <f>MAX(AC37*(1+'1. General Inputs'!$AW$23+HLOOKUP(AD$7,'1. General Inputs'!$AW$17:$AY$19,ROWS('1. General Inputs'!$AU$17:$AU$19),0))+(CHOOSE(AD$7,'1. General Inputs'!$J$15,'1. General Inputs'!$L$15,'1. General Inputs'!$N$15)/12)*CHOOSE(AD$7,'2. Protocols'!$K36,'2. Protocols'!$L36,'2. Protocols'!$M36)+'3. ARV Substitutions'!AH62,0)</f>
        <v>#VALUE!</v>
      </c>
      <c r="AE37" s="135" t="e">
        <f>MAX(AD37*(1+'1. General Inputs'!$AW$23+HLOOKUP(AE$7,'1. General Inputs'!$AW$17:$AY$19,ROWS('1. General Inputs'!$AU$17:$AU$19),0))+(CHOOSE(AE$7,'1. General Inputs'!$J$15,'1. General Inputs'!$L$15,'1. General Inputs'!$N$15)/12)*CHOOSE(AE$7,'2. Protocols'!$K36,'2. Protocols'!$L36,'2. Protocols'!$M36)+'3. ARV Substitutions'!AI62,0)</f>
        <v>#VALUE!</v>
      </c>
      <c r="AF37" s="135" t="e">
        <f>MAX(AE37*(1+'1. General Inputs'!$AW$23+HLOOKUP(AF$7,'1. General Inputs'!$AW$17:$AY$19,ROWS('1. General Inputs'!$AU$17:$AU$19),0))+(CHOOSE(AF$7,'1. General Inputs'!$J$15,'1. General Inputs'!$L$15,'1. General Inputs'!$N$15)/12)*CHOOSE(AF$7,'2. Protocols'!$K36,'2. Protocols'!$L36,'2. Protocols'!$M36)+'3. ARV Substitutions'!AJ62,0)</f>
        <v>#VALUE!</v>
      </c>
      <c r="AG37" s="135" t="e">
        <f>MAX(AF37*(1+'1. General Inputs'!$AW$23+HLOOKUP(AG$7,'1. General Inputs'!$AW$17:$AY$19,ROWS('1. General Inputs'!$AU$17:$AU$19),0))+(CHOOSE(AG$7,'1. General Inputs'!$J$15,'1. General Inputs'!$L$15,'1. General Inputs'!$N$15)/12)*CHOOSE(AG$7,'2. Protocols'!$K36,'2. Protocols'!$L36,'2. Protocols'!$M36)+'3. ARV Substitutions'!AK62,0)</f>
        <v>#VALUE!</v>
      </c>
      <c r="AH37" s="135" t="e">
        <f>MAX(AG37*(1+'1. General Inputs'!$AW$23+HLOOKUP(AH$7,'1. General Inputs'!$AW$17:$AY$19,ROWS('1. General Inputs'!$AU$17:$AU$19),0))+(CHOOSE(AH$7,'1. General Inputs'!$J$15,'1. General Inputs'!$L$15,'1. General Inputs'!$N$15)/12)*CHOOSE(AH$7,'2. Protocols'!$K36,'2. Protocols'!$L36,'2. Protocols'!$M36)+'3. ARV Substitutions'!AL62,0)</f>
        <v>#VALUE!</v>
      </c>
      <c r="AI37" s="135" t="e">
        <f>MAX(AH37*(1+'1. General Inputs'!$AW$23+HLOOKUP(AI$7,'1. General Inputs'!$AW$17:$AY$19,ROWS('1. General Inputs'!$AU$17:$AU$19),0))+(CHOOSE(AI$7,'1. General Inputs'!$J$15,'1. General Inputs'!$L$15,'1. General Inputs'!$N$15)/12)*CHOOSE(AI$7,'2. Protocols'!$K36,'2. Protocols'!$L36,'2. Protocols'!$M36)+'3. ARV Substitutions'!AM62,0)</f>
        <v>#VALUE!</v>
      </c>
      <c r="AJ37" s="135" t="e">
        <f>MAX(AI37*(1+'1. General Inputs'!$AW$23+HLOOKUP(AJ$7,'1. General Inputs'!$AW$17:$AY$19,ROWS('1. General Inputs'!$AU$17:$AU$19),0))+(CHOOSE(AJ$7,'1. General Inputs'!$J$15,'1. General Inputs'!$L$15,'1. General Inputs'!$N$15)/12)*CHOOSE(AJ$7,'2. Protocols'!$K36,'2. Protocols'!$L36,'2. Protocols'!$M36)+'3. ARV Substitutions'!AN62,0)</f>
        <v>#VALUE!</v>
      </c>
      <c r="AK37" s="135" t="e">
        <f>MAX(AJ37*(1+'1. General Inputs'!$AW$23+HLOOKUP(AK$7,'1. General Inputs'!$AW$17:$AY$19,ROWS('1. General Inputs'!$AU$17:$AU$19),0))+(CHOOSE(AK$7,'1. General Inputs'!$J$15,'1. General Inputs'!$L$15,'1. General Inputs'!$N$15)/12)*CHOOSE(AK$7,'2. Protocols'!$K36,'2. Protocols'!$L36,'2. Protocols'!$M36)+'3. ARV Substitutions'!AO62,0)</f>
        <v>#VALUE!</v>
      </c>
      <c r="AL37" s="135" t="e">
        <f>MAX(AK37*(1+'1. General Inputs'!$AW$23+HLOOKUP(AL$7,'1. General Inputs'!$AW$17:$AY$19,ROWS('1. General Inputs'!$AU$17:$AU$19),0))+(CHOOSE(AL$7,'1. General Inputs'!$J$15,'1. General Inputs'!$L$15,'1. General Inputs'!$N$15)/12)*CHOOSE(AL$7,'2. Protocols'!$K36,'2. Protocols'!$L36,'2. Protocols'!$M36)+'3. ARV Substitutions'!AP62,0)</f>
        <v>#VALUE!</v>
      </c>
      <c r="AM37" s="135" t="e">
        <f>MAX(AL37*(1+'1. General Inputs'!$AW$23+HLOOKUP(AM$7,'1. General Inputs'!$AW$17:$AY$19,ROWS('1. General Inputs'!$AU$17:$AU$19),0))+(CHOOSE(AM$7,'1. General Inputs'!$J$15,'1. General Inputs'!$L$15,'1. General Inputs'!$N$15)/12)*CHOOSE(AM$7,'2. Protocols'!$K36,'2. Protocols'!$L36,'2. Protocols'!$M36)+'3. ARV Substitutions'!AQ62,0)</f>
        <v>#VALUE!</v>
      </c>
      <c r="AN37" s="135" t="e">
        <f>MAX(AM37*(1+'1. General Inputs'!$AW$23+HLOOKUP(AN$7,'1. General Inputs'!$AW$17:$AY$19,ROWS('1. General Inputs'!$AU$17:$AU$19),0))+(CHOOSE(AN$7,'1. General Inputs'!$J$15,'1. General Inputs'!$L$15,'1. General Inputs'!$N$15)/12)*CHOOSE(AN$7,'2. Protocols'!$K36,'2. Protocols'!$L36,'2. Protocols'!$M36)+'3. ARV Substitutions'!AR62,0)</f>
        <v>#VALUE!</v>
      </c>
      <c r="AO37" s="135" t="e">
        <f>MAX(AN37*(1+'1. General Inputs'!$AW$23+HLOOKUP(AO$7,'1. General Inputs'!$AW$17:$AY$19,ROWS('1. General Inputs'!$AU$17:$AU$19),0))+(CHOOSE(AO$7,'1. General Inputs'!$J$15,'1. General Inputs'!$L$15,'1. General Inputs'!$N$15)/12)*CHOOSE(AO$7,'2. Protocols'!$K36,'2. Protocols'!$L36,'2. Protocols'!$M36)+'3. ARV Substitutions'!AS62,0)</f>
        <v>#VALUE!</v>
      </c>
      <c r="AP37" s="135" t="e">
        <f>MAX(AO37*(1+'1. General Inputs'!$AW$23+HLOOKUP(AP$7,'1. General Inputs'!$AW$17:$AY$19,ROWS('1. General Inputs'!$AU$17:$AU$19),0))+(CHOOSE(AP$7,'1. General Inputs'!$J$15,'1. General Inputs'!$L$15,'1. General Inputs'!$N$15)/12)*CHOOSE(AP$7,'2. Protocols'!$K36,'2. Protocols'!$L36,'2. Protocols'!$M36)+'3. ARV Substitutions'!AT62,0)</f>
        <v>#VALUE!</v>
      </c>
      <c r="AQ37" s="135" t="e">
        <f>MAX(AP37*(1+'1. General Inputs'!$AW$23+HLOOKUP(AQ$7,'1. General Inputs'!$AW$17:$AY$19,ROWS('1. General Inputs'!$AU$17:$AU$19),0))+(CHOOSE(AQ$7,'1. General Inputs'!$J$15,'1. General Inputs'!$L$15,'1. General Inputs'!$N$15)/12)*CHOOSE(AQ$7,'2. Protocols'!$K36,'2. Protocols'!$L36,'2. Protocols'!$M36)+'3. ARV Substitutions'!AU62,0)</f>
        <v>#VALUE!</v>
      </c>
      <c r="CA37" s="105" t="e">
        <f t="shared" si="20"/>
        <v>#VALUE!</v>
      </c>
      <c r="CB37" s="105" t="e">
        <f t="shared" si="21"/>
        <v>#VALUE!</v>
      </c>
      <c r="CC37" s="105" t="e">
        <f t="shared" si="22"/>
        <v>#VALUE!</v>
      </c>
      <c r="CD37" s="105" t="e">
        <f t="shared" si="23"/>
        <v>#VALUE!</v>
      </c>
      <c r="CE37" s="105" t="e">
        <f t="shared" si="24"/>
        <v>#VALUE!</v>
      </c>
      <c r="CF37" s="105" t="e">
        <f t="shared" si="25"/>
        <v>#VALUE!</v>
      </c>
      <c r="CG37" s="105" t="e">
        <f t="shared" si="26"/>
        <v>#VALUE!</v>
      </c>
      <c r="CH37" s="105" t="e">
        <f t="shared" si="27"/>
        <v>#VALUE!</v>
      </c>
      <c r="CI37" s="105" t="e">
        <f t="shared" si="28"/>
        <v>#VALUE!</v>
      </c>
      <c r="CJ37" s="105" t="e">
        <f t="shared" si="29"/>
        <v>#VALUE!</v>
      </c>
      <c r="CK37" s="105" t="e">
        <f t="shared" si="30"/>
        <v>#VALUE!</v>
      </c>
      <c r="CL37" s="105" t="e">
        <f t="shared" si="31"/>
        <v>#VALUE!</v>
      </c>
      <c r="CM37" s="105" t="e">
        <f t="shared" si="32"/>
        <v>#VALUE!</v>
      </c>
      <c r="CN37" s="105" t="e">
        <f t="shared" si="33"/>
        <v>#VALUE!</v>
      </c>
      <c r="CO37" s="105" t="e">
        <f t="shared" si="34"/>
        <v>#VALUE!</v>
      </c>
      <c r="CP37" s="105" t="e">
        <f t="shared" si="35"/>
        <v>#VALUE!</v>
      </c>
      <c r="CQ37" s="105" t="e">
        <f t="shared" si="36"/>
        <v>#VALUE!</v>
      </c>
      <c r="CR37" s="105" t="e">
        <f t="shared" si="37"/>
        <v>#VALUE!</v>
      </c>
      <c r="CS37" s="105" t="e">
        <f t="shared" si="38"/>
        <v>#VALUE!</v>
      </c>
      <c r="CT37" s="105" t="e">
        <f t="shared" si="39"/>
        <v>#VALUE!</v>
      </c>
      <c r="CU37" s="105" t="e">
        <f t="shared" si="40"/>
        <v>#VALUE!</v>
      </c>
      <c r="CV37" s="105" t="e">
        <f t="shared" si="41"/>
        <v>#VALUE!</v>
      </c>
      <c r="CW37" s="105" t="e">
        <f t="shared" si="42"/>
        <v>#VALUE!</v>
      </c>
      <c r="CX37" s="105" t="e">
        <f t="shared" si="43"/>
        <v>#VALUE!</v>
      </c>
      <c r="CY37" s="105" t="e">
        <f t="shared" si="44"/>
        <v>#VALUE!</v>
      </c>
      <c r="CZ37" s="105" t="e">
        <f t="shared" si="45"/>
        <v>#VALUE!</v>
      </c>
      <c r="DA37" s="105" t="e">
        <f t="shared" si="46"/>
        <v>#VALUE!</v>
      </c>
      <c r="DB37" s="105" t="e">
        <f t="shared" si="47"/>
        <v>#VALUE!</v>
      </c>
      <c r="DC37" s="105" t="e">
        <f t="shared" si="48"/>
        <v>#VALUE!</v>
      </c>
      <c r="DD37" s="105" t="e">
        <f t="shared" si="49"/>
        <v>#VALUE!</v>
      </c>
      <c r="DE37" s="105" t="e">
        <f t="shared" si="50"/>
        <v>#VALUE!</v>
      </c>
      <c r="DF37" s="105" t="e">
        <f t="shared" si="51"/>
        <v>#VALUE!</v>
      </c>
      <c r="DG37" s="105" t="e">
        <f t="shared" si="52"/>
        <v>#VALUE!</v>
      </c>
      <c r="DH37" s="105" t="e">
        <f t="shared" si="53"/>
        <v>#VALUE!</v>
      </c>
      <c r="DI37" s="105" t="e">
        <f t="shared" si="54"/>
        <v>#VALUE!</v>
      </c>
      <c r="DJ37" s="105" t="e">
        <f t="shared" si="55"/>
        <v>#VALUE!</v>
      </c>
      <c r="DL37" s="39" t="str">
        <f>CONCATENATE('2. Protocols'!C36, '2. Protocols'!D36, '2. Protocols'!E36)</f>
        <v>+</v>
      </c>
      <c r="DM37" s="39" t="str">
        <f>CONCATENATE('2. Protocols'!C36, '2. Protocols'!D36, '2. Protocols'!E36, '2. Protocols'!F36, '2. Protocols'!G36,)</f>
        <v>++</v>
      </c>
      <c r="DO37" s="45">
        <f>IF(AND(OR(ISBLANK(DO$9),DO$9=0)=FALSE,OR(DO$9='2. Protocols'!$C36,DO$9='2. Protocols'!$E36,DO$9='2. Protocols'!$G36)),1,0)*'4. Formulations'!$I36</f>
        <v>0</v>
      </c>
      <c r="DP37" s="45">
        <f>IF(AND(OR(ISBLANK(DP$9),DP$9=0)=FALSE,OR(DP$9='2. Protocols'!$C36,DP$9='2. Protocols'!$E36,DP$9='2. Protocols'!$G36)),1,0)*'4. Formulations'!$I36</f>
        <v>0</v>
      </c>
      <c r="DQ37" s="45">
        <f>IF(AND(OR(ISBLANK(DQ$9),DQ$9=0)=FALSE,OR(DQ$9='2. Protocols'!$C36,DQ$9='2. Protocols'!$E36,DQ$9='2. Protocols'!$G36)),1,0)*'4. Formulations'!$I36</f>
        <v>0</v>
      </c>
      <c r="DR37" s="45">
        <f>IF(AND(OR(ISBLANK(DR$9),DR$9=0)=FALSE,OR(DR$9='2. Protocols'!$C36,DR$9='2. Protocols'!$E36,DR$9='2. Protocols'!$G36)),1,0)*'4. Formulations'!$I36</f>
        <v>0</v>
      </c>
      <c r="DS37" s="45">
        <f>IF(AND(OR(ISBLANK(DS$9),DS$9=0)=FALSE,OR(DS$9='2. Protocols'!$C36,DS$9='2. Protocols'!$E36,DS$9='2. Protocols'!$G36)),1,0)*'4. Formulations'!$I36</f>
        <v>0</v>
      </c>
      <c r="DT37" s="45">
        <f>IF(AND(OR(ISBLANK(DT$9),DT$9=0)=FALSE,OR(DT$9='2. Protocols'!$C36,DT$9='2. Protocols'!$E36,DT$9='2. Protocols'!$G36)),1,0)*'4. Formulations'!$I36</f>
        <v>0</v>
      </c>
      <c r="DU37" s="45">
        <f>IF(AND(OR(ISBLANK(DU$9),DU$9=0)=FALSE,OR(DU$9='2. Protocols'!$C36,DU$9='2. Protocols'!$E36,DU$9='2. Protocols'!$G36)),1,0)*'4. Formulations'!$I36</f>
        <v>0</v>
      </c>
      <c r="DV37" s="45">
        <f>IF(AND(OR(ISBLANK(DV$9),DV$9=0)=FALSE,OR(DV$9='2. Protocols'!$C36,DV$9='2. Protocols'!$E36,DV$9='2. Protocols'!$G36)),1,0)*'4. Formulations'!$I36</f>
        <v>0</v>
      </c>
      <c r="DW37" s="45">
        <f>IF(AND(OR(ISBLANK(DW$9),DW$9=0)=FALSE,OR(DW$9='2. Protocols'!$C36,DW$9='2. Protocols'!$E36,DW$9='2. Protocols'!$G36)),1,0)*'4. Formulations'!$I36</f>
        <v>0</v>
      </c>
      <c r="DX37" s="45">
        <f>IF(AND(OR(ISBLANK(DX$9),DX$9=0)=FALSE,OR(DX$9='2. Protocols'!$C36,DX$9='2. Protocols'!$E36,DX$9='2. Protocols'!$G36)),1,0)*'4. Formulations'!$I36</f>
        <v>0</v>
      </c>
      <c r="DY37" s="45">
        <f>IF(AND(OR(ISBLANK(DY$9),DY$9=0)=FALSE,OR(DY$9='2. Protocols'!$C36,DY$9='2. Protocols'!$E36,DY$9='2. Protocols'!$G36)),1,0)*'4. Formulations'!$I36</f>
        <v>0</v>
      </c>
      <c r="DZ37" s="45">
        <f>IF(AND(OR(ISBLANK(DZ$9),DZ$9=0)=FALSE,OR(DZ$9='2. Protocols'!$C36,DZ$9='2. Protocols'!$E36,DZ$9='2. Protocols'!$G36)),1,0)*'4. Formulations'!$I36</f>
        <v>0</v>
      </c>
      <c r="EA37" s="45">
        <f>IF(AND(OR(ISBLANK(EA$9),EA$9=0)=FALSE,OR(EA$9='2. Protocols'!$C36,EA$9='2. Protocols'!$E36,EA$9='2. Protocols'!$G36)),1,0)*'4. Formulations'!$I36</f>
        <v>0</v>
      </c>
      <c r="EB37" s="45">
        <f>IF(AND(OR(ISBLANK(EB$9),EB$9=0)=FALSE,OR(EB$9='2. Protocols'!$C36,EB$9='2. Protocols'!$E36,EB$9='2. Protocols'!$G36)),1,0)*'4. Formulations'!$I36</f>
        <v>0</v>
      </c>
      <c r="EC37" s="45">
        <f>IF(AND(OR(ISBLANK(EC$9),EC$9=0)=FALSE,OR(EC$9='2. Protocols'!$C36,EC$9='2. Protocols'!$E36,EC$9='2. Protocols'!$G36)),1,0)*'4. Formulations'!$I36</f>
        <v>0</v>
      </c>
      <c r="EE37" s="45">
        <f>IF(AND(OR(ISBLANK(EE$9),EE$9=0)=FALSE,EE$9=$DL37),1,0)*'4. Formulations'!$J36</f>
        <v>0</v>
      </c>
      <c r="EF37" s="45">
        <f>IF(AND(OR(ISBLANK(EF$9),EF$9=0)=FALSE,EF$9=$DL37),1,0)*'4. Formulations'!$J36</f>
        <v>0</v>
      </c>
      <c r="EG37" s="45">
        <f>IF(AND(OR(ISBLANK(EG$9),EG$9=0)=FALSE,EG$9=$DL37),1,0)*'4. Formulations'!$J36</f>
        <v>0</v>
      </c>
      <c r="EH37" s="45">
        <f>IF(AND(OR(ISBLANK(EH$9),EH$9=0)=FALSE,EH$9=$DL37),1,0)*'4. Formulations'!$J36</f>
        <v>0</v>
      </c>
      <c r="EI37" s="45">
        <f>IF(AND(OR(ISBLANK(EI$9),EI$9=0)=FALSE,EI$9=$DL37),1,0)*'4. Formulations'!$J36</f>
        <v>0</v>
      </c>
      <c r="EJ37" s="45">
        <f>IF(AND(OR(ISBLANK(EJ$9),EJ$9=0)=FALSE,EJ$9=$DL37),1,0)*'4. Formulations'!$J36</f>
        <v>0</v>
      </c>
      <c r="EK37" s="45">
        <f>IF(AND(OR(ISBLANK(EK$9),EK$9=0)=FALSE,EK$9=$DL37),1,0)*'4. Formulations'!$J36</f>
        <v>0</v>
      </c>
      <c r="EL37" s="45">
        <f>IF(AND(OR(ISBLANK(EL$9),EL$9=0)=FALSE,EL$9=$DL37),1,0)*'4. Formulations'!$J36</f>
        <v>0</v>
      </c>
      <c r="EM37" s="45">
        <f>IF(AND(OR(ISBLANK(EM$9),EM$9=0)=FALSE,EM$9=$DL37),1,0)*'4. Formulations'!$J36</f>
        <v>0</v>
      </c>
      <c r="EN37" s="45">
        <f>IF(AND(OR(ISBLANK(EN$9),EN$9=0)=FALSE,EN$9=$DL37),1,0)*'4. Formulations'!$J36</f>
        <v>0</v>
      </c>
      <c r="EO37" s="45">
        <f>IF(AND(OR(ISBLANK(EO$9),EO$9=0)=FALSE,EO$9=$DL37),1,0)*'4. Formulations'!$J36</f>
        <v>0</v>
      </c>
      <c r="EP37" s="45">
        <f>IF(AND(OR(ISBLANK(EP$9),EP$9=0)=FALSE,EP$9=$DL37),1,0)*'4. Formulations'!$J36</f>
        <v>0</v>
      </c>
      <c r="EQ37" s="45">
        <f>IF(AND(OR(ISBLANK(EQ$9),EQ$9=0)=FALSE,EQ$9=$DL37),1,0)*'4. Formulations'!$J36</f>
        <v>0</v>
      </c>
      <c r="ER37" s="45">
        <f>IF(AND(OR(ISBLANK(ER$9),ER$9=0)=FALSE,ER$9=$DL37),1,0)*'4. Formulations'!$J36</f>
        <v>0</v>
      </c>
      <c r="ES37" s="45">
        <f>IF(AND(OR(ISBLANK(ES$9),ES$9=0)=FALSE,ES$9=$DL37),1,0)*'4. Formulations'!$J36</f>
        <v>0</v>
      </c>
      <c r="EU37" s="45">
        <f>IF(AND(OR(ISBLANK(EU$9),EU$9=0)=FALSE,SUM($EE37:$ES37)&gt;0,EU$9='2. Protocols'!$G36),1,0)*'4. Formulations'!$J36</f>
        <v>0</v>
      </c>
      <c r="EV37" s="45">
        <f>IF(AND(OR(ISBLANK(EV$9),EV$9=0)=FALSE,SUM($EE37:$ES37)&gt;0,EV$9='2. Protocols'!$G36),1,0)*'4. Formulations'!$J36</f>
        <v>0</v>
      </c>
      <c r="EW37" s="45">
        <f>IF(AND(OR(ISBLANK(EW$9),EW$9=0)=FALSE,SUM($EE37:$ES37)&gt;0,EW$9='2. Protocols'!$G36),1,0)*'4. Formulations'!$J36</f>
        <v>0</v>
      </c>
      <c r="EX37" s="45">
        <f>IF(AND(OR(ISBLANK(EX$9),EX$9=0)=FALSE,SUM($EE37:$ES37)&gt;0,EX$9='2. Protocols'!$G36),1,0)*'4. Formulations'!$J36</f>
        <v>0</v>
      </c>
      <c r="EY37" s="45">
        <f>IF(AND(OR(ISBLANK(EY$9),EY$9=0)=FALSE,SUM($EE37:$ES37)&gt;0,EY$9='2. Protocols'!$G36),1,0)*'4. Formulations'!$J36</f>
        <v>0</v>
      </c>
      <c r="EZ37" s="45">
        <f>IF(AND(OR(ISBLANK(EZ$9),EZ$9=0)=FALSE,SUM($EE37:$ES37)&gt;0,EZ$9='2. Protocols'!$G36),1,0)*'4. Formulations'!$J36</f>
        <v>0</v>
      </c>
      <c r="FA37" s="45">
        <f>IF(AND(OR(ISBLANK(FA$9),FA$9=0)=FALSE,SUM($EE37:$ES37)&gt;0,FA$9='2. Protocols'!$G36),1,0)*'4. Formulations'!$J36</f>
        <v>0</v>
      </c>
      <c r="FB37" s="45">
        <f>IF(AND(OR(ISBLANK(FB$9),FB$9=0)=FALSE,SUM($EE37:$ES37)&gt;0,FB$9='2. Protocols'!$G36),1,0)*'4. Formulations'!$J36</f>
        <v>0</v>
      </c>
      <c r="FC37" s="45">
        <f>IF(AND(OR(ISBLANK(FC$9),FC$9=0)=FALSE,SUM($EE37:$ES37)&gt;0,FC$9='2. Protocols'!$G36),1,0)*'4. Formulations'!$J36</f>
        <v>0</v>
      </c>
      <c r="FD37" s="45">
        <f>IF(AND(OR(ISBLANK(FD$9),FD$9=0)=FALSE,SUM($EE37:$ES37)&gt;0,FD$9='2. Protocols'!$G36),1,0)*'4. Formulations'!$J36</f>
        <v>0</v>
      </c>
      <c r="FE37" s="45">
        <f>IF(AND(OR(ISBLANK(FE$9),FE$9=0)=FALSE,SUM($EE37:$ES37)&gt;0,FE$9='2. Protocols'!$G36),1,0)*'4. Formulations'!$J36</f>
        <v>0</v>
      </c>
      <c r="FF37" s="45">
        <f>IF(AND(OR(ISBLANK(FF$9),FF$9=0)=FALSE,SUM($EE37:$ES37)&gt;0,FF$9='2. Protocols'!$G36),1,0)*'4. Formulations'!$J36</f>
        <v>0</v>
      </c>
      <c r="FG37" s="45">
        <f>IF(AND(OR(ISBLANK(FG$9),FG$9=0)=FALSE,SUM($EE37:$ES37)&gt;0,FG$9='2. Protocols'!$G36),1,0)*'4. Formulations'!$J36</f>
        <v>0</v>
      </c>
      <c r="FH37" s="45">
        <f>IF(AND(OR(ISBLANK(FH$9),FH$9=0)=FALSE,SUM($EE37:$ES37)&gt;0,FH$9='2. Protocols'!$G36),1,0)*'4. Formulations'!$J36</f>
        <v>0</v>
      </c>
      <c r="FI37" s="45">
        <f>IF(AND(OR(ISBLANK(FI$9),FI$9=0)=FALSE,SUM($EE37:$ES37)&gt;0,FI$9='2. Protocols'!$G36),1,0)*'4. Formulations'!$J36</f>
        <v>0</v>
      </c>
      <c r="FK37" s="45">
        <f>IF(AND(OR(ISBLANK(EU$9),EU$9=0)=FALSE,FK$9=$DM37),1,0)*'4. Formulations'!$K36</f>
        <v>0</v>
      </c>
      <c r="FL37" s="45">
        <f>IF(AND(OR(ISBLANK(EV$9),EV$9=0)=FALSE,FL$9=$DM37),1,0)*'4. Formulations'!$K36</f>
        <v>0</v>
      </c>
      <c r="FM37" s="45">
        <f>IF(AND(OR(ISBLANK(EW$9),EW$9=0)=FALSE,FM$9=$DM37),1,0)*'4. Formulations'!$K36</f>
        <v>0</v>
      </c>
      <c r="FN37" s="45">
        <f>IF(AND(OR(ISBLANK(EX$9),EX$9=0)=FALSE,FN$9=$DM37),1,0)*'4. Formulations'!$K36</f>
        <v>0</v>
      </c>
      <c r="FO37" s="45">
        <f>IF(AND(OR(ISBLANK(EY$9),EY$9=0)=FALSE,FO$9=$DM37),1,0)*'4. Formulations'!$K36</f>
        <v>0</v>
      </c>
      <c r="FP37" s="45">
        <f>IF(AND(OR(ISBLANK(EZ$9),EZ$9=0)=FALSE,FP$9=$DM37),1,0)*'4. Formulations'!$K36</f>
        <v>0</v>
      </c>
      <c r="FQ37" s="45">
        <f>IF(AND(OR(ISBLANK(FA$9),FA$9=0)=FALSE,FQ$9=$DM37),1,0)*'4. Formulations'!$K36</f>
        <v>0</v>
      </c>
      <c r="FR37" s="45">
        <f>IF(AND(OR(ISBLANK(FB$9),FB$9=0)=FALSE,FR$9=$DM37),1,0)*'4. Formulations'!$K36</f>
        <v>0</v>
      </c>
      <c r="FS37" s="45">
        <f>IF(AND(OR(ISBLANK(FC$9),FC$9=0)=FALSE,FS$9=$DM37),1,0)*'4. Formulations'!$K36</f>
        <v>0</v>
      </c>
      <c r="FT37" s="45">
        <f>IF(AND(OR(ISBLANK(FD$9),FD$9=0)=FALSE,FT$9=$DM37),1,0)*'4. Formulations'!$K36</f>
        <v>0</v>
      </c>
      <c r="FU37" s="45">
        <f>IF(AND(OR(ISBLANK(FE$9),FE$9=0)=FALSE,FU$9=$DM37),1,0)*'4. Formulations'!$K36</f>
        <v>0</v>
      </c>
      <c r="FV37" s="45">
        <f>IF(AND(OR(ISBLANK(FF$9),FF$9=0)=FALSE,FV$9=$DM37),1,0)*'4. Formulations'!$K36</f>
        <v>0</v>
      </c>
      <c r="FW37" s="45">
        <f>IF(AND(OR(ISBLANK(FG$9),FG$9=0)=FALSE,FW$9=$DM37),1,0)*'4. Formulations'!$K36</f>
        <v>0</v>
      </c>
      <c r="FX37" s="45">
        <f>IF(AND(OR(ISBLANK(FH$9),FH$9=0)=FALSE,FX$9=$DM37),1,0)*'4. Formulations'!$K36</f>
        <v>0</v>
      </c>
      <c r="FY37" s="45">
        <f>IF(AND(OR(ISBLANK(FI$9),FI$9=0)=FALSE,FY$9=$DM37),1,0)*'4. Formulations'!$K36</f>
        <v>0</v>
      </c>
      <c r="GA37" s="45">
        <f>IF(AND(OR(ISBLANK(GA$9),GA$9=0)=FALSE,OR(GA$9='2. Protocols'!$C36,GA$9='2. Protocols'!$E36,GA$9='2. Protocols'!$G36)),1,0)*'4. Formulations'!$L36</f>
        <v>0</v>
      </c>
      <c r="GB37" s="45">
        <f>IF(AND(OR(ISBLANK(GB$9),GB$9=0)=FALSE,OR(GB$9='2. Protocols'!$C36,GB$9='2. Protocols'!$E36,GB$9='2. Protocols'!$G36)),1,0)*'4. Formulations'!$L36</f>
        <v>0</v>
      </c>
      <c r="GC37" s="45">
        <f>IF(AND(OR(ISBLANK(GC$9),GC$9=0)=FALSE,OR(GC$9='2. Protocols'!$C36,GC$9='2. Protocols'!$E36,GC$9='2. Protocols'!$G36)),1,0)*'4. Formulations'!$L36</f>
        <v>0</v>
      </c>
      <c r="GD37" s="45">
        <f>IF(AND(OR(ISBLANK(GD$9),GD$9=0)=FALSE,OR(GD$9='2. Protocols'!$C36,GD$9='2. Protocols'!$E36,GD$9='2. Protocols'!$G36)),1,0)*'4. Formulations'!$L36</f>
        <v>0</v>
      </c>
      <c r="GE37" s="45">
        <f>IF(AND(OR(ISBLANK(GE$9),GE$9=0)=FALSE,OR(GE$9='2. Protocols'!$C36,GE$9='2. Protocols'!$E36,GE$9='2. Protocols'!$G36)),1,0)*'4. Formulations'!$L36</f>
        <v>0</v>
      </c>
      <c r="GF37" s="45">
        <f>IF(AND(OR(ISBLANK(GF$9),GF$9=0)=FALSE,OR(GF$9='2. Protocols'!$C36,GF$9='2. Protocols'!$E36,GF$9='2. Protocols'!$G36)),1,0)*'4. Formulations'!$L36</f>
        <v>0</v>
      </c>
      <c r="GG37" s="45">
        <f>IF(AND(OR(ISBLANK(GG$9),GG$9=0)=FALSE,OR(GG$9='2. Protocols'!$C36,GG$9='2. Protocols'!$E36,GG$9='2. Protocols'!$G36)),1,0)*'4. Formulations'!$L36</f>
        <v>0</v>
      </c>
      <c r="GH37" s="45">
        <f>IF(AND(OR(ISBLANK(GH$9),GH$9=0)=FALSE,OR(GH$9='2. Protocols'!$C36,GH$9='2. Protocols'!$E36,GH$9='2. Protocols'!$G36)),1,0)*'4. Formulations'!$L36</f>
        <v>0</v>
      </c>
      <c r="GI37" s="45">
        <f>IF(AND(OR(ISBLANK(GI$9),GI$9=0)=FALSE,OR(GI$9='2. Protocols'!$C36,GI$9='2. Protocols'!$E36,GI$9='2. Protocols'!$G36)),1,0)*'4. Formulations'!$L36</f>
        <v>0</v>
      </c>
      <c r="GJ37" s="45">
        <f>IF(AND(OR(ISBLANK(GJ$9),GJ$9=0)=FALSE,OR(GJ$9='2. Protocols'!$C36,GJ$9='2. Protocols'!$E36,GJ$9='2. Protocols'!$G36)),1,0)*'4. Formulations'!$L36</f>
        <v>0</v>
      </c>
      <c r="GK37" s="45">
        <f>IF(AND(OR(ISBLANK(GK$9),GK$9=0)=FALSE,OR(GK$9='2. Protocols'!$C36,GK$9='2. Protocols'!$E36,GK$9='2. Protocols'!$G36)),1,0)*'4. Formulations'!$L36</f>
        <v>0</v>
      </c>
      <c r="GL37" s="45">
        <f>IF(AND(OR(ISBLANK(GL$9),GL$9=0)=FALSE,OR(GL$9='2. Protocols'!$C36,GL$9='2. Protocols'!$E36,GL$9='2. Protocols'!$G36)),1,0)*'4. Formulations'!$L36</f>
        <v>0</v>
      </c>
      <c r="GM37" s="45">
        <f>IF(AND(OR(ISBLANK(GM$9),GM$9=0)=FALSE,OR(GM$9='2. Protocols'!$C36,GM$9='2. Protocols'!$E36,GM$9='2. Protocols'!$G36)),1,0)*'4. Formulations'!$L36</f>
        <v>0</v>
      </c>
      <c r="GN37" s="45">
        <f>IF(AND(OR(ISBLANK(GN$9),GN$9=0)=FALSE,OR(GN$9='2. Protocols'!$C36,GN$9='2. Protocols'!$E36,GN$9='2. Protocols'!$G36)),1,0)*'4. Formulations'!$L36</f>
        <v>0</v>
      </c>
      <c r="GO37" s="45">
        <f>IF(AND(OR(ISBLANK(GO$9),GO$9=0)=FALSE,OR(GO$9='2. Protocols'!$C36,GO$9='2. Protocols'!$E36,GO$9='2. Protocols'!$G36)),1,0)*'4. Formulations'!$L36</f>
        <v>0</v>
      </c>
      <c r="GQ37" s="45">
        <f>IF(AND(OR(ISBLANK(GQ$9),GQ$9=0)=FALSE,GQ$9=$DL37),1,0)*'4. Formulations'!$M36</f>
        <v>0</v>
      </c>
      <c r="GR37" s="45">
        <f>IF(AND(OR(ISBLANK(GR$9),GR$9=0)=FALSE,GR$9=$DL37),1,0)*'4. Formulations'!$M36</f>
        <v>0</v>
      </c>
      <c r="GS37" s="45">
        <f>IF(AND(OR(ISBLANK(GS$9),GS$9=0)=FALSE,GS$9=$DL37),1,0)*'4. Formulations'!$M36</f>
        <v>0</v>
      </c>
      <c r="GT37" s="45">
        <f>IF(AND(OR(ISBLANK(GT$9),GT$9=0)=FALSE,GT$9=$DL37),1,0)*'4. Formulations'!$M36</f>
        <v>0</v>
      </c>
      <c r="GU37" s="45">
        <f>IF(AND(OR(ISBLANK(GU$9),GU$9=0)=FALSE,GU$9=$DL37),1,0)*'4. Formulations'!$M36</f>
        <v>0</v>
      </c>
      <c r="GV37" s="45">
        <f>IF(AND(OR(ISBLANK(GV$9),GV$9=0)=FALSE,GV$9=$DL37),1,0)*'4. Formulations'!$M36</f>
        <v>0</v>
      </c>
      <c r="GW37" s="45">
        <f>IF(AND(OR(ISBLANK(GW$9),GW$9=0)=FALSE,GW$9=$DL37),1,0)*'4. Formulations'!$M36</f>
        <v>0</v>
      </c>
      <c r="GX37" s="45">
        <f>IF(AND(OR(ISBLANK(GX$9),GX$9=0)=FALSE,GX$9=$DL37),1,0)*'4. Formulations'!$M36</f>
        <v>0</v>
      </c>
      <c r="GY37" s="45">
        <f>IF(AND(OR(ISBLANK(GY$9),GY$9=0)=FALSE,GY$9=$DL37),1,0)*'4. Formulations'!$M36</f>
        <v>0</v>
      </c>
      <c r="GZ37" s="45">
        <f>IF(AND(OR(ISBLANK(GZ$9),GZ$9=0)=FALSE,GZ$9=$DL37),1,0)*'4. Formulations'!$M36</f>
        <v>0</v>
      </c>
      <c r="HA37" s="45">
        <f>IF(AND(OR(ISBLANK(HA$9),HA$9=0)=FALSE,HA$9=$DL37),1,0)*'4. Formulations'!$M36</f>
        <v>0</v>
      </c>
      <c r="HB37" s="45">
        <f>IF(AND(OR(ISBLANK(HB$9),HB$9=0)=FALSE,HB$9=$DL37),1,0)*'4. Formulations'!$M36</f>
        <v>0</v>
      </c>
      <c r="HC37" s="45">
        <f>IF(AND(OR(ISBLANK(HC$9),HC$9=0)=FALSE,HC$9=$DL37),1,0)*'4. Formulations'!$M36</f>
        <v>0</v>
      </c>
      <c r="HD37" s="45">
        <f>IF(AND(OR(ISBLANK(HD$9),HD$9=0)=FALSE,HD$9=$DL37),1,0)*'4. Formulations'!$M36</f>
        <v>0</v>
      </c>
      <c r="HE37" s="45">
        <f>IF(AND(OR(ISBLANK(HE$9),HE$9=0)=FALSE,HE$9=$DL37),1,0)*'4. Formulations'!$M36</f>
        <v>0</v>
      </c>
      <c r="HG37" s="45">
        <f>IF(AND(OR(ISBLANK(HG$9),HG$9=0)=FALSE,SUM($GQ37:$HE37)&gt;0,HG$9='2. Protocols'!$G36),1,0)*'4. Formulations'!$M36</f>
        <v>0</v>
      </c>
      <c r="HH37" s="45">
        <f>IF(AND(OR(ISBLANK(HH$9),HH$9=0)=FALSE,SUM($GQ37:$HE37)&gt;0,HH$9='2. Protocols'!$G36),1,0)*'4. Formulations'!$M36</f>
        <v>0</v>
      </c>
      <c r="HI37" s="45">
        <f>IF(AND(OR(ISBLANK(HI$9),HI$9=0)=FALSE,SUM($GQ37:$HE37)&gt;0,HI$9='2. Protocols'!$G36),1,0)*'4. Formulations'!$M36</f>
        <v>0</v>
      </c>
      <c r="HJ37" s="45">
        <f>IF(AND(OR(ISBLANK(HJ$9),HJ$9=0)=FALSE,SUM($GQ37:$HE37)&gt;0,HJ$9='2. Protocols'!$G36),1,0)*'4. Formulations'!$M36</f>
        <v>0</v>
      </c>
      <c r="HK37" s="45">
        <f>IF(AND(OR(ISBLANK(HK$9),HK$9=0)=FALSE,SUM($GQ37:$HE37)&gt;0,HK$9='2. Protocols'!$G36),1,0)*'4. Formulations'!$M36</f>
        <v>0</v>
      </c>
      <c r="HL37" s="45">
        <f>IF(AND(OR(ISBLANK(HL$9),HL$9=0)=FALSE,SUM($GQ37:$HE37)&gt;0,HL$9='2. Protocols'!$G36),1,0)*'4. Formulations'!$M36</f>
        <v>0</v>
      </c>
      <c r="HM37" s="45">
        <f>IF(AND(OR(ISBLANK(HM$9),HM$9=0)=FALSE,SUM($GQ37:$HE37)&gt;0,HM$9='2. Protocols'!$G36),1,0)*'4. Formulations'!$M36</f>
        <v>0</v>
      </c>
      <c r="HN37" s="45">
        <f>IF(AND(OR(ISBLANK(HN$9),HN$9=0)=FALSE,SUM($GQ37:$HE37)&gt;0,HN$9='2. Protocols'!$G36),1,0)*'4. Formulations'!$M36</f>
        <v>0</v>
      </c>
      <c r="HO37" s="45">
        <f>IF(AND(OR(ISBLANK(HO$9),HO$9=0)=FALSE,SUM($GQ37:$HE37)&gt;0,HO$9='2. Protocols'!$G36),1,0)*'4. Formulations'!$M36</f>
        <v>0</v>
      </c>
      <c r="HP37" s="45">
        <f>IF(AND(OR(ISBLANK(HP$9),HP$9=0)=FALSE,SUM($GQ37:$HE37)&gt;0,HP$9='2. Protocols'!$G36),1,0)*'4. Formulations'!$M36</f>
        <v>0</v>
      </c>
      <c r="HQ37" s="45">
        <f>IF(AND(OR(ISBLANK(HQ$9),HQ$9=0)=FALSE,SUM($GQ37:$HE37)&gt;0,HQ$9='2. Protocols'!$G36),1,0)*'4. Formulations'!$M36</f>
        <v>0</v>
      </c>
      <c r="HR37" s="45">
        <f>IF(AND(OR(ISBLANK(HR$9),HR$9=0)=FALSE,SUM($GQ37:$HE37)&gt;0,HR$9='2. Protocols'!$G36),1,0)*'4. Formulations'!$M36</f>
        <v>0</v>
      </c>
      <c r="HS37" s="45">
        <f>IF(AND(OR(ISBLANK(HS$9),HS$9=0)=FALSE,SUM($GQ37:$HE37)&gt;0,HS$9='2. Protocols'!$G36),1,0)*'4. Formulations'!$M36</f>
        <v>0</v>
      </c>
      <c r="HT37" s="45">
        <f>IF(AND(OR(ISBLANK(HT$9),HT$9=0)=FALSE,SUM($GQ37:$HE37)&gt;0,HT$9='2. Protocols'!$G36),1,0)*'4. Formulations'!$M36</f>
        <v>0</v>
      </c>
      <c r="HU37" s="45">
        <f>IF(AND(OR(ISBLANK(HU$9),HU$9=0)=FALSE,SUM($GQ37:$HE37)&gt;0,HU$9='2. Protocols'!$G36),1,0)*'4. Formulations'!$M36</f>
        <v>0</v>
      </c>
      <c r="HW37" s="45">
        <f>IF(AND(OR(ISBLANK(HW$9),HW$9=0)=FALSE,HW$9=$DM37),1,0)*'4. Formulations'!$N36</f>
        <v>0</v>
      </c>
      <c r="HX37" s="45">
        <f>IF(AND(OR(ISBLANK(HX$9),HX$9=0)=FALSE,HX$9=$DM37),1,0)*'4. Formulations'!$N36</f>
        <v>0</v>
      </c>
      <c r="HY37" s="45">
        <f>IF(AND(OR(ISBLANK(HY$9),HY$9=0)=FALSE,HY$9=$DM37),1,0)*'4. Formulations'!$N36</f>
        <v>0</v>
      </c>
      <c r="HZ37" s="45">
        <f>IF(AND(OR(ISBLANK(HZ$9),HZ$9=0)=FALSE,HZ$9=$DM37),1,0)*'4. Formulations'!$N36</f>
        <v>0</v>
      </c>
      <c r="IA37" s="45">
        <f>IF(AND(OR(ISBLANK(IA$9),IA$9=0)=FALSE,IA$9=$DM37),1,0)*'4. Formulations'!$N36</f>
        <v>0</v>
      </c>
      <c r="IB37" s="45">
        <f>IF(AND(OR(ISBLANK(IB$9),IB$9=0)=FALSE,IB$9=$DM37),1,0)*'4. Formulations'!$N36</f>
        <v>0</v>
      </c>
      <c r="IC37" s="45">
        <f>IF(AND(OR(ISBLANK(IC$9),IC$9=0)=FALSE,IC$9=$DM37),1,0)*'4. Formulations'!$N36</f>
        <v>0</v>
      </c>
      <c r="ID37" s="45">
        <f>IF(AND(OR(ISBLANK(ID$9),ID$9=0)=FALSE,ID$9=$DM37),1,0)*'4. Formulations'!$N36</f>
        <v>0</v>
      </c>
      <c r="IE37" s="45">
        <f>IF(AND(OR(ISBLANK(IE$9),IE$9=0)=FALSE,IE$9=$DM37),1,0)*'4. Formulations'!$N36</f>
        <v>0</v>
      </c>
      <c r="IF37" s="45">
        <f>IF(AND(OR(ISBLANK(IF$9),IF$9=0)=FALSE,IF$9=$DM37),1,0)*'4. Formulations'!$N36</f>
        <v>0</v>
      </c>
      <c r="IG37" s="45">
        <f>IF(AND(OR(ISBLANK(IG$9),IG$9=0)=FALSE,IG$9=$DM37),1,0)*'4. Formulations'!$N36</f>
        <v>0</v>
      </c>
      <c r="IH37" s="45">
        <f>IF(AND(OR(ISBLANK(IH$9),IH$9=0)=FALSE,IH$9=$DM37),1,0)*'4. Formulations'!$N36</f>
        <v>0</v>
      </c>
      <c r="II37" s="45">
        <f>IF(AND(OR(ISBLANK(II$9),II$9=0)=FALSE,II$9=$DM37),1,0)*'4. Formulations'!$N36</f>
        <v>0</v>
      </c>
      <c r="IJ37" s="45">
        <f>IF(AND(OR(ISBLANK(IJ$9),IJ$9=0)=FALSE,IJ$9=$DM37),1,0)*'4. Formulations'!$N36</f>
        <v>0</v>
      </c>
      <c r="IK37" s="45">
        <f>IF(AND(OR(ISBLANK(IK$9),IK$9=0)=FALSE,IK$9=$DM37),1,0)*'4. Formulations'!$N36</f>
        <v>0</v>
      </c>
      <c r="IM37" s="45">
        <f>IF(AND(OR(ISBLANK(IM$9),IM$9=0)=FALSE,OR(IM$9='2. Protocols'!$C36,IM$9='2. Protocols'!$E36,IM$9='2. Protocols'!$G36)),1,0)*'4. Formulations'!$O36</f>
        <v>0</v>
      </c>
      <c r="IN37" s="45">
        <f>IF(AND(OR(ISBLANK(IN$9),IN$9=0)=FALSE,OR(IN$9='2. Protocols'!$C36,IN$9='2. Protocols'!$E36,IN$9='2. Protocols'!$G36)),1,0)*'4. Formulations'!$O36</f>
        <v>0</v>
      </c>
      <c r="IO37" s="45">
        <f>IF(AND(OR(ISBLANK(IO$9),IO$9=0)=FALSE,OR(IO$9='2. Protocols'!$C36,IO$9='2. Protocols'!$E36,IO$9='2. Protocols'!$G36)),1,0)*'4. Formulations'!$O36</f>
        <v>0</v>
      </c>
      <c r="IP37" s="45">
        <f>IF(AND(OR(ISBLANK(IP$9),IP$9=0)=FALSE,OR(IP$9='2. Protocols'!$C36,IP$9='2. Protocols'!$E36,IP$9='2. Protocols'!$G36)),1,0)*'4. Formulations'!$O36</f>
        <v>0</v>
      </c>
      <c r="IQ37" s="45">
        <f>IF(AND(OR(ISBLANK(IQ$9),IQ$9=0)=FALSE,OR(IQ$9='2. Protocols'!$C36,IQ$9='2. Protocols'!$E36,IQ$9='2. Protocols'!$G36)),1,0)*'4. Formulations'!$O36</f>
        <v>0</v>
      </c>
      <c r="IR37" s="45">
        <f>IF(AND(OR(ISBLANK(IR$9),IR$9=0)=FALSE,OR(IR$9='2. Protocols'!$C36,IR$9='2. Protocols'!$E36,IR$9='2. Protocols'!$G36)),1,0)*'4. Formulations'!$O36</f>
        <v>0</v>
      </c>
      <c r="IS37" s="45">
        <f>IF(AND(OR(ISBLANK(IS$9),IS$9=0)=FALSE,OR(IS$9='2. Protocols'!$C36,IS$9='2. Protocols'!$E36,IS$9='2. Protocols'!$G36)),1,0)*'4. Formulations'!$O36</f>
        <v>0</v>
      </c>
      <c r="IT37" s="45">
        <f>IF(AND(OR(ISBLANK(IT$9),IT$9=0)=FALSE,OR(IT$9='2. Protocols'!$C36,IT$9='2. Protocols'!$E36,IT$9='2. Protocols'!$G36)),1,0)*'4. Formulations'!$O36</f>
        <v>0</v>
      </c>
      <c r="IU37" s="45">
        <f>IF(AND(OR(ISBLANK(IU$9),IU$9=0)=FALSE,OR(IU$9='2. Protocols'!$C36,IU$9='2. Protocols'!$E36,IU$9='2. Protocols'!$G36)),1,0)*'4. Formulations'!$O36</f>
        <v>0</v>
      </c>
      <c r="IV37" s="45">
        <f>IF(AND(OR(ISBLANK(IV$9),IV$9=0)=FALSE,OR(IV$9='2. Protocols'!$C36,IV$9='2. Protocols'!$E36,IV$9='2. Protocols'!$G36)),1,0)*'4. Formulations'!$O36</f>
        <v>0</v>
      </c>
      <c r="IW37" s="45">
        <f>IF(AND(OR(ISBLANK(IW$9),IW$9=0)=FALSE,OR(IW$9='2. Protocols'!$C36,IW$9='2. Protocols'!$E36,IW$9='2. Protocols'!$G36)),1,0)*'4. Formulations'!$O36</f>
        <v>0</v>
      </c>
      <c r="IX37" s="45">
        <f>IF(AND(OR(ISBLANK(IX$9),IX$9=0)=FALSE,OR(IX$9='2. Protocols'!$C36,IX$9='2. Protocols'!$E36,IX$9='2. Protocols'!$G36)),1,0)*'4. Formulations'!$O36</f>
        <v>0</v>
      </c>
      <c r="IY37" s="45">
        <f>IF(AND(OR(ISBLANK(IY$9),IY$9=0)=FALSE,OR(IY$9='2. Protocols'!$C36,IY$9='2. Protocols'!$E36,IY$9='2. Protocols'!$G36)),1,0)*'4. Formulations'!$O36</f>
        <v>0</v>
      </c>
      <c r="IZ37" s="45">
        <f>IF(AND(OR(ISBLANK(IZ$9),IZ$9=0)=FALSE,OR(IZ$9='2. Protocols'!$C36,IZ$9='2. Protocols'!$E36,IZ$9='2. Protocols'!$G36)),1,0)*'4. Formulations'!$O36</f>
        <v>0</v>
      </c>
      <c r="JA37" s="45">
        <f>IF(AND(OR(ISBLANK(JA$9),JA$9=0)=FALSE,OR(JA$9='2. Protocols'!$C36,JA$9='2. Protocols'!$E36,JA$9='2. Protocols'!$G36)),1,0)*'4. Formulations'!$O36</f>
        <v>0</v>
      </c>
      <c r="JC37" s="45">
        <f>IF(AND(OR(ISBLANK(JC$9),JC$9=0)=FALSE,JC$9=$DL37),1,0)*'4. Formulations'!$P36</f>
        <v>0</v>
      </c>
      <c r="JD37" s="45">
        <f>IF(AND(OR(ISBLANK(JD$9),JD$9=0)=FALSE,JD$9=$DL37),1,0)*'4. Formulations'!$P36</f>
        <v>0</v>
      </c>
      <c r="JE37" s="45">
        <f>IF(AND(OR(ISBLANK(JE$9),JE$9=0)=FALSE,JE$9=$DL37),1,0)*'4. Formulations'!$P36</f>
        <v>0</v>
      </c>
      <c r="JF37" s="45">
        <f>IF(AND(OR(ISBLANK(JF$9),JF$9=0)=FALSE,JF$9=$DL37),1,0)*'4. Formulations'!$P36</f>
        <v>0</v>
      </c>
      <c r="JG37" s="45">
        <f>IF(AND(OR(ISBLANK(JG$9),JG$9=0)=FALSE,JG$9=$DL37),1,0)*'4. Formulations'!$P36</f>
        <v>0</v>
      </c>
      <c r="JH37" s="45">
        <f>IF(AND(OR(ISBLANK(JH$9),JH$9=0)=FALSE,JH$9=$DL37),1,0)*'4. Formulations'!$P36</f>
        <v>0</v>
      </c>
      <c r="JI37" s="45">
        <f>IF(AND(OR(ISBLANK(JI$9),JI$9=0)=FALSE,JI$9=$DL37),1,0)*'4. Formulations'!$P36</f>
        <v>0</v>
      </c>
      <c r="JJ37" s="45">
        <f>IF(AND(OR(ISBLANK(JJ$9),JJ$9=0)=FALSE,JJ$9=$DL37),1,0)*'4. Formulations'!$P36</f>
        <v>0</v>
      </c>
      <c r="JK37" s="45">
        <f>IF(AND(OR(ISBLANK(JK$9),JK$9=0)=FALSE,JK$9=$DL37),1,0)*'4. Formulations'!$P36</f>
        <v>0</v>
      </c>
      <c r="JL37" s="45">
        <f>IF(AND(OR(ISBLANK(JL$9),JL$9=0)=FALSE,JL$9=$DL37),1,0)*'4. Formulations'!$P36</f>
        <v>0</v>
      </c>
      <c r="JM37" s="45">
        <f>IF(AND(OR(ISBLANK(JM$9),JM$9=0)=FALSE,JM$9=$DL37),1,0)*'4. Formulations'!$P36</f>
        <v>0</v>
      </c>
      <c r="JN37" s="45">
        <f>IF(AND(OR(ISBLANK(JN$9),JN$9=0)=FALSE,JN$9=$DL37),1,0)*'4. Formulations'!$P36</f>
        <v>0</v>
      </c>
      <c r="JO37" s="45">
        <f>IF(AND(OR(ISBLANK(JO$9),JO$9=0)=FALSE,JO$9=$DL37),1,0)*'4. Formulations'!$P36</f>
        <v>0</v>
      </c>
      <c r="JP37" s="45">
        <f>IF(AND(OR(ISBLANK(JP$9),JP$9=0)=FALSE,JP$9=$DL37),1,0)*'4. Formulations'!$P36</f>
        <v>0</v>
      </c>
      <c r="JQ37" s="45">
        <f>IF(AND(OR(ISBLANK(JQ$9),JQ$9=0)=FALSE,JQ$9=$DL37),1,0)*'4. Formulations'!$P36</f>
        <v>0</v>
      </c>
      <c r="JS37" s="45">
        <f>IF(AND(OR(ISBLANK(JS$9),JS$9=0)=FALSE,SUM($JC37:$JQ37)&gt;0,JS$9='2. Protocols'!$G36),1,0)*'4. Formulations'!$P36</f>
        <v>0</v>
      </c>
      <c r="JT37" s="45">
        <f>IF(AND(OR(ISBLANK(JT$9),JT$9=0)=FALSE,SUM($JC37:$JQ37)&gt;0,JT$9='2. Protocols'!$G36),1,0)*'4. Formulations'!$P36</f>
        <v>0</v>
      </c>
      <c r="JU37" s="45">
        <f>IF(AND(OR(ISBLANK(JU$9),JU$9=0)=FALSE,SUM($JC37:$JQ37)&gt;0,JU$9='2. Protocols'!$G36),1,0)*'4. Formulations'!$P36</f>
        <v>0</v>
      </c>
      <c r="JV37" s="45">
        <f>IF(AND(OR(ISBLANK(JV$9),JV$9=0)=FALSE,SUM($JC37:$JQ37)&gt;0,JV$9='2. Protocols'!$G36),1,0)*'4. Formulations'!$P36</f>
        <v>0</v>
      </c>
      <c r="JW37" s="45">
        <f>IF(AND(OR(ISBLANK(JW$9),JW$9=0)=FALSE,SUM($JC37:$JQ37)&gt;0,JW$9='2. Protocols'!$G36),1,0)*'4. Formulations'!$P36</f>
        <v>0</v>
      </c>
      <c r="JX37" s="45">
        <f>IF(AND(OR(ISBLANK(JX$9),JX$9=0)=FALSE,SUM($JC37:$JQ37)&gt;0,JX$9='2. Protocols'!$G36),1,0)*'4. Formulations'!$P36</f>
        <v>0</v>
      </c>
      <c r="JY37" s="45">
        <f>IF(AND(OR(ISBLANK(JY$9),JY$9=0)=FALSE,SUM($JC37:$JQ37)&gt;0,JY$9='2. Protocols'!$G36),1,0)*'4. Formulations'!$P36</f>
        <v>0</v>
      </c>
      <c r="JZ37" s="45">
        <f>IF(AND(OR(ISBLANK(JZ$9),JZ$9=0)=FALSE,SUM($JC37:$JQ37)&gt;0,JZ$9='2. Protocols'!$G36),1,0)*'4. Formulations'!$P36</f>
        <v>0</v>
      </c>
      <c r="KA37" s="45">
        <f>IF(AND(OR(ISBLANK(KA$9),KA$9=0)=FALSE,SUM($JC37:$JQ37)&gt;0,KA$9='2. Protocols'!$G36),1,0)*'4. Formulations'!$P36</f>
        <v>0</v>
      </c>
      <c r="KB37" s="45">
        <f>IF(AND(OR(ISBLANK(KB$9),KB$9=0)=FALSE,SUM($JC37:$JQ37)&gt;0,KB$9='2. Protocols'!$G36),1,0)*'4. Formulations'!$P36</f>
        <v>0</v>
      </c>
      <c r="KC37" s="45">
        <f>IF(AND(OR(ISBLANK(KC$9),KC$9=0)=FALSE,SUM($JC37:$JQ37)&gt;0,KC$9='2. Protocols'!$G36),1,0)*'4. Formulations'!$P36</f>
        <v>0</v>
      </c>
      <c r="KD37" s="45">
        <f>IF(AND(OR(ISBLANK(KD$9),KD$9=0)=FALSE,SUM($JC37:$JQ37)&gt;0,KD$9='2. Protocols'!$G36),1,0)*'4. Formulations'!$P36</f>
        <v>0</v>
      </c>
      <c r="KE37" s="45">
        <f>IF(AND(OR(ISBLANK(KE$9),KE$9=0)=FALSE,SUM($JC37:$JQ37)&gt;0,KE$9='2. Protocols'!$G36),1,0)*'4. Formulations'!$P36</f>
        <v>0</v>
      </c>
      <c r="KF37" s="45">
        <f>IF(AND(OR(ISBLANK(KF$9),KF$9=0)=FALSE,SUM($JC37:$JQ37)&gt;0,KF$9='2. Protocols'!$G36),1,0)*'4. Formulations'!$P36</f>
        <v>0</v>
      </c>
      <c r="KG37" s="45">
        <f>IF(AND(OR(ISBLANK(KG$9),KG$9=0)=FALSE,SUM($JC37:$JQ37)&gt;0,KG$9='2. Protocols'!$G36),1,0)*'4. Formulations'!$P36</f>
        <v>0</v>
      </c>
      <c r="KI37" s="45">
        <f>IF(AND(OR(ISBLANK(KI$9),KI$9=0)=FALSE,KI$9=$DM37),1,0)*'4. Formulations'!$Q36</f>
        <v>0</v>
      </c>
      <c r="KJ37" s="45">
        <f>IF(AND(OR(ISBLANK(KJ$9),KJ$9=0)=FALSE,KJ$9=$DM37),1,0)*'4. Formulations'!$Q36</f>
        <v>0</v>
      </c>
      <c r="KK37" s="45">
        <f>IF(AND(OR(ISBLANK(KK$9),KK$9=0)=FALSE,KK$9=$DM37),1,0)*'4. Formulations'!$Q36</f>
        <v>0</v>
      </c>
      <c r="KL37" s="45">
        <f>IF(AND(OR(ISBLANK(KL$9),KL$9=0)=FALSE,KL$9=$DM37),1,0)*'4. Formulations'!$Q36</f>
        <v>0</v>
      </c>
      <c r="KM37" s="45">
        <f>IF(AND(OR(ISBLANK(KM$9),KM$9=0)=FALSE,KM$9=$DM37),1,0)*'4. Formulations'!$Q36</f>
        <v>0</v>
      </c>
      <c r="KN37" s="45">
        <f>IF(AND(OR(ISBLANK(KN$9),KN$9=0)=FALSE,KN$9=$DM37),1,0)*'4. Formulations'!$Q36</f>
        <v>0</v>
      </c>
      <c r="KO37" s="45">
        <f>IF(AND(OR(ISBLANK(KO$9),KO$9=0)=FALSE,KO$9=$DM37),1,0)*'4. Formulations'!$Q36</f>
        <v>0</v>
      </c>
      <c r="KP37" s="45">
        <f>IF(AND(OR(ISBLANK(KP$9),KP$9=0)=FALSE,KP$9=$DM37),1,0)*'4. Formulations'!$Q36</f>
        <v>0</v>
      </c>
      <c r="KQ37" s="45">
        <f>IF(AND(OR(ISBLANK(KQ$9),KQ$9=0)=FALSE,KQ$9=$DM37),1,0)*'4. Formulations'!$Q36</f>
        <v>0</v>
      </c>
      <c r="KR37" s="45">
        <f>IF(AND(OR(ISBLANK(KR$9),KR$9=0)=FALSE,KR$9=$DM37),1,0)*'4. Formulations'!$Q36</f>
        <v>0</v>
      </c>
      <c r="KS37" s="45">
        <f>IF(AND(OR(ISBLANK(KS$9),KS$9=0)=FALSE,KS$9=$DM37),1,0)*'4. Formulations'!$Q36</f>
        <v>0</v>
      </c>
      <c r="KT37" s="45">
        <f>IF(AND(OR(ISBLANK(KT$9),KT$9=0)=FALSE,KT$9=$DM37),1,0)*'4. Formulations'!$Q36</f>
        <v>0</v>
      </c>
      <c r="KU37" s="45">
        <f>IF(AND(OR(ISBLANK(KU$9),KU$9=0)=FALSE,KU$9=$DM37),1,0)*'4. Formulations'!$Q36</f>
        <v>0</v>
      </c>
      <c r="KV37" s="45">
        <f>IF(AND(OR(ISBLANK(KV$9),KV$9=0)=FALSE,KV$9=$DM37),1,0)*'4. Formulations'!$Q36</f>
        <v>0</v>
      </c>
      <c r="KW37" s="45">
        <f>IF(AND(OR(ISBLANK(KW$9),KW$9=0)=FALSE,KW$9=$DM37),1,0)*'4. Formulations'!$Q36</f>
        <v>0</v>
      </c>
    </row>
    <row r="38" spans="2:309" collapsed="1" x14ac:dyDescent="0.3">
      <c r="B38" s="2"/>
      <c r="C38" s="155" t="str">
        <f>IF('2. Protocols'!C37&amp;"+"&amp;'2. Protocols'!E37&amp;"+"&amp;'2. Protocols'!G37="++","",'2. Protocols'!C37&amp;"+"&amp;'2. Protocols'!E37&amp;"+"&amp;'2. Protocols'!G37)</f>
        <v/>
      </c>
      <c r="D38" s="22"/>
      <c r="E38" s="23"/>
      <c r="G38" s="403" t="e">
        <f>'2. Protocols'!J37*'1. General Inputs'!$J$13</f>
        <v>#VALUE!</v>
      </c>
      <c r="H38" s="403" t="e">
        <f>MAX(G38*(1+'1. General Inputs'!$AW$23+HLOOKUP(H$7,'1. General Inputs'!$AW$17:$AY$19,ROWS('1. General Inputs'!$AU$17:$AU$19),0))+(CHOOSE(H$7,'1. General Inputs'!$J$15,'1. General Inputs'!$L$15,'1. General Inputs'!$N$15)/12)*CHOOSE(H$7,'2. Protocols'!$K37,'2. Protocols'!$L37,'2. Protocols'!$M37)+'3. ARV Substitutions'!L63,0)</f>
        <v>#VALUE!</v>
      </c>
      <c r="I38" s="403" t="e">
        <f>MAX(H38*(1+'1. General Inputs'!$AW$23+HLOOKUP(I$7,'1. General Inputs'!$AW$17:$AY$19,ROWS('1. General Inputs'!$AU$17:$AU$19),0))+(CHOOSE(I$7,'1. General Inputs'!$J$15,'1. General Inputs'!$L$15,'1. General Inputs'!$N$15)/12)*CHOOSE(I$7,'2. Protocols'!$K37,'2. Protocols'!$L37,'2. Protocols'!$M37)+'3. ARV Substitutions'!M63,0)</f>
        <v>#VALUE!</v>
      </c>
      <c r="J38" s="403" t="e">
        <f>MAX(I38*(1+'1. General Inputs'!$AW$23+HLOOKUP(J$7,'1. General Inputs'!$AW$17:$AY$19,ROWS('1. General Inputs'!$AU$17:$AU$19),0))+(CHOOSE(J$7,'1. General Inputs'!$J$15,'1. General Inputs'!$L$15,'1. General Inputs'!$N$15)/12)*CHOOSE(J$7,'2. Protocols'!$K37,'2. Protocols'!$L37,'2. Protocols'!$M37)+'3. ARV Substitutions'!N63,0)</f>
        <v>#VALUE!</v>
      </c>
      <c r="K38" s="403" t="e">
        <f>MAX(J38*(1+'1. General Inputs'!$AW$23+HLOOKUP(K$7,'1. General Inputs'!$AW$17:$AY$19,ROWS('1. General Inputs'!$AU$17:$AU$19),0))+(CHOOSE(K$7,'1. General Inputs'!$J$15,'1. General Inputs'!$L$15,'1. General Inputs'!$N$15)/12)*CHOOSE(K$7,'2. Protocols'!$K37,'2. Protocols'!$L37,'2. Protocols'!$M37)+'3. ARV Substitutions'!O63,0)</f>
        <v>#VALUE!</v>
      </c>
      <c r="L38" s="403" t="e">
        <f>MAX(K38*(1+'1. General Inputs'!$AW$23+HLOOKUP(L$7,'1. General Inputs'!$AW$17:$AY$19,ROWS('1. General Inputs'!$AU$17:$AU$19),0))+(CHOOSE(L$7,'1. General Inputs'!$J$15,'1. General Inputs'!$L$15,'1. General Inputs'!$N$15)/12)*CHOOSE(L$7,'2. Protocols'!$K37,'2. Protocols'!$L37,'2. Protocols'!$M37)+'3. ARV Substitutions'!P63,0)</f>
        <v>#VALUE!</v>
      </c>
      <c r="M38" s="403" t="e">
        <f>MAX(L38*(1+'1. General Inputs'!$AW$23+HLOOKUP(M$7,'1. General Inputs'!$AW$17:$AY$19,ROWS('1. General Inputs'!$AU$17:$AU$19),0))+(CHOOSE(M$7,'1. General Inputs'!$J$15,'1. General Inputs'!$L$15,'1. General Inputs'!$N$15)/12)*CHOOSE(M$7,'2. Protocols'!$K37,'2. Protocols'!$L37,'2. Protocols'!$M37)+'3. ARV Substitutions'!Q63,0)</f>
        <v>#VALUE!</v>
      </c>
      <c r="N38" s="403" t="e">
        <f>MAX(M38*(1+'1. General Inputs'!$AW$23+HLOOKUP(N$7,'1. General Inputs'!$AW$17:$AY$19,ROWS('1. General Inputs'!$AU$17:$AU$19),0))+(CHOOSE(N$7,'1. General Inputs'!$J$15,'1. General Inputs'!$L$15,'1. General Inputs'!$N$15)/12)*CHOOSE(N$7,'2. Protocols'!$K37,'2. Protocols'!$L37,'2. Protocols'!$M37)+'3. ARV Substitutions'!R63,0)</f>
        <v>#VALUE!</v>
      </c>
      <c r="O38" s="403" t="e">
        <f>MAX(N38*(1+'1. General Inputs'!$AW$23+HLOOKUP(O$7,'1. General Inputs'!$AW$17:$AY$19,ROWS('1. General Inputs'!$AU$17:$AU$19),0))+(CHOOSE(O$7,'1. General Inputs'!$J$15,'1. General Inputs'!$L$15,'1. General Inputs'!$N$15)/12)*CHOOSE(O$7,'2. Protocols'!$K37,'2. Protocols'!$L37,'2. Protocols'!$M37)+'3. ARV Substitutions'!S63,0)</f>
        <v>#VALUE!</v>
      </c>
      <c r="P38" s="403" t="e">
        <f>MAX(O38*(1+'1. General Inputs'!$AW$23+HLOOKUP(P$7,'1. General Inputs'!$AW$17:$AY$19,ROWS('1. General Inputs'!$AU$17:$AU$19),0))+(CHOOSE(P$7,'1. General Inputs'!$J$15,'1. General Inputs'!$L$15,'1. General Inputs'!$N$15)/12)*CHOOSE(P$7,'2. Protocols'!$K37,'2. Protocols'!$L37,'2. Protocols'!$M37)+'3. ARV Substitutions'!T63,0)</f>
        <v>#VALUE!</v>
      </c>
      <c r="Q38" s="403" t="e">
        <f>MAX(P38*(1+'1. General Inputs'!$AW$23+HLOOKUP(Q$7,'1. General Inputs'!$AW$17:$AY$19,ROWS('1. General Inputs'!$AU$17:$AU$19),0))+(CHOOSE(Q$7,'1. General Inputs'!$J$15,'1. General Inputs'!$L$15,'1. General Inputs'!$N$15)/12)*CHOOSE(Q$7,'2. Protocols'!$K37,'2. Protocols'!$L37,'2. Protocols'!$M37)+'3. ARV Substitutions'!U63,0)</f>
        <v>#VALUE!</v>
      </c>
      <c r="R38" s="403" t="e">
        <f>MAX(Q38*(1+'1. General Inputs'!$AW$23+HLOOKUP(R$7,'1. General Inputs'!$AW$17:$AY$19,ROWS('1. General Inputs'!$AU$17:$AU$19),0))+(CHOOSE(R$7,'1. General Inputs'!$J$15,'1. General Inputs'!$L$15,'1. General Inputs'!$N$15)/12)*CHOOSE(R$7,'2. Protocols'!$K37,'2. Protocols'!$L37,'2. Protocols'!$M37)+'3. ARV Substitutions'!V63,0)</f>
        <v>#VALUE!</v>
      </c>
      <c r="S38" s="403" t="e">
        <f>MAX(R38*(1+'1. General Inputs'!$AW$23+HLOOKUP(S$7,'1. General Inputs'!$AW$17:$AY$19,ROWS('1. General Inputs'!$AU$17:$AU$19),0))+(CHOOSE(S$7,'1. General Inputs'!$J$15,'1. General Inputs'!$L$15,'1. General Inputs'!$N$15)/12)*CHOOSE(S$7,'2. Protocols'!$K37,'2. Protocols'!$L37,'2. Protocols'!$M37)+'3. ARV Substitutions'!W63,0)</f>
        <v>#VALUE!</v>
      </c>
      <c r="T38" s="403" t="e">
        <f>MAX(S38*(1+'1. General Inputs'!$AW$23+HLOOKUP(T$7,'1. General Inputs'!$AW$17:$AY$19,ROWS('1. General Inputs'!$AU$17:$AU$19),0))+(CHOOSE(T$7,'1. General Inputs'!$J$15,'1. General Inputs'!$L$15,'1. General Inputs'!$N$15)/12)*CHOOSE(T$7,'2. Protocols'!$K37,'2. Protocols'!$L37,'2. Protocols'!$M37)+'3. ARV Substitutions'!X63,0)</f>
        <v>#VALUE!</v>
      </c>
      <c r="U38" s="403" t="e">
        <f>MAX(T38*(1+'1. General Inputs'!$AW$23+HLOOKUP(U$7,'1. General Inputs'!$AW$17:$AY$19,ROWS('1. General Inputs'!$AU$17:$AU$19),0))+(CHOOSE(U$7,'1. General Inputs'!$J$15,'1. General Inputs'!$L$15,'1. General Inputs'!$N$15)/12)*CHOOSE(U$7,'2. Protocols'!$K37,'2. Protocols'!$L37,'2. Protocols'!$M37)+'3. ARV Substitutions'!Y63,0)</f>
        <v>#VALUE!</v>
      </c>
      <c r="V38" s="403" t="e">
        <f>MAX(U38*(1+'1. General Inputs'!$AW$23+HLOOKUP(V$7,'1. General Inputs'!$AW$17:$AY$19,ROWS('1. General Inputs'!$AU$17:$AU$19),0))+(CHOOSE(V$7,'1. General Inputs'!$J$15,'1. General Inputs'!$L$15,'1. General Inputs'!$N$15)/12)*CHOOSE(V$7,'2. Protocols'!$K37,'2. Protocols'!$L37,'2. Protocols'!$M37)+'3. ARV Substitutions'!Z63,0)</f>
        <v>#VALUE!</v>
      </c>
      <c r="W38" s="403" t="e">
        <f>MAX(V38*(1+'1. General Inputs'!$AW$23+HLOOKUP(W$7,'1. General Inputs'!$AW$17:$AY$19,ROWS('1. General Inputs'!$AU$17:$AU$19),0))+(CHOOSE(W$7,'1. General Inputs'!$J$15,'1. General Inputs'!$L$15,'1. General Inputs'!$N$15)/12)*CHOOSE(W$7,'2. Protocols'!$K37,'2. Protocols'!$L37,'2. Protocols'!$M37)+'3. ARV Substitutions'!AA63,0)</f>
        <v>#VALUE!</v>
      </c>
      <c r="X38" s="403" t="e">
        <f>MAX(W38*(1+'1. General Inputs'!$AW$23+HLOOKUP(X$7,'1. General Inputs'!$AW$17:$AY$19,ROWS('1. General Inputs'!$AU$17:$AU$19),0))+(CHOOSE(X$7,'1. General Inputs'!$J$15,'1. General Inputs'!$L$15,'1. General Inputs'!$N$15)/12)*CHOOSE(X$7,'2. Protocols'!$K37,'2. Protocols'!$L37,'2. Protocols'!$M37)+'3. ARV Substitutions'!AB63,0)</f>
        <v>#VALUE!</v>
      </c>
      <c r="Y38" s="403" t="e">
        <f>MAX(X38*(1+'1. General Inputs'!$AW$23+HLOOKUP(Y$7,'1. General Inputs'!$AW$17:$AY$19,ROWS('1. General Inputs'!$AU$17:$AU$19),0))+(CHOOSE(Y$7,'1. General Inputs'!$J$15,'1. General Inputs'!$L$15,'1. General Inputs'!$N$15)/12)*CHOOSE(Y$7,'2. Protocols'!$K37,'2. Protocols'!$L37,'2. Protocols'!$M37)+'3. ARV Substitutions'!AC63,0)</f>
        <v>#VALUE!</v>
      </c>
      <c r="Z38" s="403" t="e">
        <f>MAX(Y38*(1+'1. General Inputs'!$AW$23+HLOOKUP(Z$7,'1. General Inputs'!$AW$17:$AY$19,ROWS('1. General Inputs'!$AU$17:$AU$19),0))+(CHOOSE(Z$7,'1. General Inputs'!$J$15,'1. General Inputs'!$L$15,'1. General Inputs'!$N$15)/12)*CHOOSE(Z$7,'2. Protocols'!$K37,'2. Protocols'!$L37,'2. Protocols'!$M37)+'3. ARV Substitutions'!AD63,0)</f>
        <v>#VALUE!</v>
      </c>
      <c r="AA38" s="403" t="e">
        <f>MAX(Z38*(1+'1. General Inputs'!$AW$23+HLOOKUP(AA$7,'1. General Inputs'!$AW$17:$AY$19,ROWS('1. General Inputs'!$AU$17:$AU$19),0))+(CHOOSE(AA$7,'1. General Inputs'!$J$15,'1. General Inputs'!$L$15,'1. General Inputs'!$N$15)/12)*CHOOSE(AA$7,'2. Protocols'!$K37,'2. Protocols'!$L37,'2. Protocols'!$M37)+'3. ARV Substitutions'!AE63,0)</f>
        <v>#VALUE!</v>
      </c>
      <c r="AB38" s="403" t="e">
        <f>MAX(AA38*(1+'1. General Inputs'!$AW$23+HLOOKUP(AB$7,'1. General Inputs'!$AW$17:$AY$19,ROWS('1. General Inputs'!$AU$17:$AU$19),0))+(CHOOSE(AB$7,'1. General Inputs'!$J$15,'1. General Inputs'!$L$15,'1. General Inputs'!$N$15)/12)*CHOOSE(AB$7,'2. Protocols'!$K37,'2. Protocols'!$L37,'2. Protocols'!$M37)+'3. ARV Substitutions'!AF63,0)</f>
        <v>#VALUE!</v>
      </c>
      <c r="AC38" s="403" t="e">
        <f>MAX(AB38*(1+'1. General Inputs'!$AW$23+HLOOKUP(AC$7,'1. General Inputs'!$AW$17:$AY$19,ROWS('1. General Inputs'!$AU$17:$AU$19),0))+(CHOOSE(AC$7,'1. General Inputs'!$J$15,'1. General Inputs'!$L$15,'1. General Inputs'!$N$15)/12)*CHOOSE(AC$7,'2. Protocols'!$K37,'2. Protocols'!$L37,'2. Protocols'!$M37)+'3. ARV Substitutions'!AG63,0)</f>
        <v>#VALUE!</v>
      </c>
      <c r="AD38" s="403" t="e">
        <f>MAX(AC38*(1+'1. General Inputs'!$AW$23+HLOOKUP(AD$7,'1. General Inputs'!$AW$17:$AY$19,ROWS('1. General Inputs'!$AU$17:$AU$19),0))+(CHOOSE(AD$7,'1. General Inputs'!$J$15,'1. General Inputs'!$L$15,'1. General Inputs'!$N$15)/12)*CHOOSE(AD$7,'2. Protocols'!$K37,'2. Protocols'!$L37,'2. Protocols'!$M37)+'3. ARV Substitutions'!AH63,0)</f>
        <v>#VALUE!</v>
      </c>
      <c r="AE38" s="403" t="e">
        <f>MAX(AD38*(1+'1. General Inputs'!$AW$23+HLOOKUP(AE$7,'1. General Inputs'!$AW$17:$AY$19,ROWS('1. General Inputs'!$AU$17:$AU$19),0))+(CHOOSE(AE$7,'1. General Inputs'!$J$15,'1. General Inputs'!$L$15,'1. General Inputs'!$N$15)/12)*CHOOSE(AE$7,'2. Protocols'!$K37,'2. Protocols'!$L37,'2. Protocols'!$M37)+'3. ARV Substitutions'!AI63,0)</f>
        <v>#VALUE!</v>
      </c>
      <c r="AF38" s="403" t="e">
        <f>MAX(AE38*(1+'1. General Inputs'!$AW$23+HLOOKUP(AF$7,'1. General Inputs'!$AW$17:$AY$19,ROWS('1. General Inputs'!$AU$17:$AU$19),0))+(CHOOSE(AF$7,'1. General Inputs'!$J$15,'1. General Inputs'!$L$15,'1. General Inputs'!$N$15)/12)*CHOOSE(AF$7,'2. Protocols'!$K37,'2. Protocols'!$L37,'2. Protocols'!$M37)+'3. ARV Substitutions'!AJ63,0)</f>
        <v>#VALUE!</v>
      </c>
      <c r="AG38" s="403" t="e">
        <f>MAX(AF38*(1+'1. General Inputs'!$AW$23+HLOOKUP(AG$7,'1. General Inputs'!$AW$17:$AY$19,ROWS('1. General Inputs'!$AU$17:$AU$19),0))+(CHOOSE(AG$7,'1. General Inputs'!$J$15,'1. General Inputs'!$L$15,'1. General Inputs'!$N$15)/12)*CHOOSE(AG$7,'2. Protocols'!$K37,'2. Protocols'!$L37,'2. Protocols'!$M37)+'3. ARV Substitutions'!AK63,0)</f>
        <v>#VALUE!</v>
      </c>
      <c r="AH38" s="403" t="e">
        <f>MAX(AG38*(1+'1. General Inputs'!$AW$23+HLOOKUP(AH$7,'1. General Inputs'!$AW$17:$AY$19,ROWS('1. General Inputs'!$AU$17:$AU$19),0))+(CHOOSE(AH$7,'1. General Inputs'!$J$15,'1. General Inputs'!$L$15,'1. General Inputs'!$N$15)/12)*CHOOSE(AH$7,'2. Protocols'!$K37,'2. Protocols'!$L37,'2. Protocols'!$M37)+'3. ARV Substitutions'!AL63,0)</f>
        <v>#VALUE!</v>
      </c>
      <c r="AI38" s="403" t="e">
        <f>MAX(AH38*(1+'1. General Inputs'!$AW$23+HLOOKUP(AI$7,'1. General Inputs'!$AW$17:$AY$19,ROWS('1. General Inputs'!$AU$17:$AU$19),0))+(CHOOSE(AI$7,'1. General Inputs'!$J$15,'1. General Inputs'!$L$15,'1. General Inputs'!$N$15)/12)*CHOOSE(AI$7,'2. Protocols'!$K37,'2. Protocols'!$L37,'2. Protocols'!$M37)+'3. ARV Substitutions'!AM63,0)</f>
        <v>#VALUE!</v>
      </c>
      <c r="AJ38" s="403" t="e">
        <f>MAX(AI38*(1+'1. General Inputs'!$AW$23+HLOOKUP(AJ$7,'1. General Inputs'!$AW$17:$AY$19,ROWS('1. General Inputs'!$AU$17:$AU$19),0))+(CHOOSE(AJ$7,'1. General Inputs'!$J$15,'1. General Inputs'!$L$15,'1. General Inputs'!$N$15)/12)*CHOOSE(AJ$7,'2. Protocols'!$K37,'2. Protocols'!$L37,'2. Protocols'!$M37)+'3. ARV Substitutions'!AN63,0)</f>
        <v>#VALUE!</v>
      </c>
      <c r="AK38" s="403" t="e">
        <f>MAX(AJ38*(1+'1. General Inputs'!$AW$23+HLOOKUP(AK$7,'1. General Inputs'!$AW$17:$AY$19,ROWS('1. General Inputs'!$AU$17:$AU$19),0))+(CHOOSE(AK$7,'1. General Inputs'!$J$15,'1. General Inputs'!$L$15,'1. General Inputs'!$N$15)/12)*CHOOSE(AK$7,'2. Protocols'!$K37,'2. Protocols'!$L37,'2. Protocols'!$M37)+'3. ARV Substitutions'!AO63,0)</f>
        <v>#VALUE!</v>
      </c>
      <c r="AL38" s="403" t="e">
        <f>MAX(AK38*(1+'1. General Inputs'!$AW$23+HLOOKUP(AL$7,'1. General Inputs'!$AW$17:$AY$19,ROWS('1. General Inputs'!$AU$17:$AU$19),0))+(CHOOSE(AL$7,'1. General Inputs'!$J$15,'1. General Inputs'!$L$15,'1. General Inputs'!$N$15)/12)*CHOOSE(AL$7,'2. Protocols'!$K37,'2. Protocols'!$L37,'2. Protocols'!$M37)+'3. ARV Substitutions'!AP63,0)</f>
        <v>#VALUE!</v>
      </c>
      <c r="AM38" s="403" t="e">
        <f>MAX(AL38*(1+'1. General Inputs'!$AW$23+HLOOKUP(AM$7,'1. General Inputs'!$AW$17:$AY$19,ROWS('1. General Inputs'!$AU$17:$AU$19),0))+(CHOOSE(AM$7,'1. General Inputs'!$J$15,'1. General Inputs'!$L$15,'1. General Inputs'!$N$15)/12)*CHOOSE(AM$7,'2. Protocols'!$K37,'2. Protocols'!$L37,'2. Protocols'!$M37)+'3. ARV Substitutions'!AQ63,0)</f>
        <v>#VALUE!</v>
      </c>
      <c r="AN38" s="403" t="e">
        <f>MAX(AM38*(1+'1. General Inputs'!$AW$23+HLOOKUP(AN$7,'1. General Inputs'!$AW$17:$AY$19,ROWS('1. General Inputs'!$AU$17:$AU$19),0))+(CHOOSE(AN$7,'1. General Inputs'!$J$15,'1. General Inputs'!$L$15,'1. General Inputs'!$N$15)/12)*CHOOSE(AN$7,'2. Protocols'!$K37,'2. Protocols'!$L37,'2. Protocols'!$M37)+'3. ARV Substitutions'!AR63,0)</f>
        <v>#VALUE!</v>
      </c>
      <c r="AO38" s="403" t="e">
        <f>MAX(AN38*(1+'1. General Inputs'!$AW$23+HLOOKUP(AO$7,'1. General Inputs'!$AW$17:$AY$19,ROWS('1. General Inputs'!$AU$17:$AU$19),0))+(CHOOSE(AO$7,'1. General Inputs'!$J$15,'1. General Inputs'!$L$15,'1. General Inputs'!$N$15)/12)*CHOOSE(AO$7,'2. Protocols'!$K37,'2. Protocols'!$L37,'2. Protocols'!$M37)+'3. ARV Substitutions'!AS63,0)</f>
        <v>#VALUE!</v>
      </c>
      <c r="AP38" s="403" t="e">
        <f>MAX(AO38*(1+'1. General Inputs'!$AW$23+HLOOKUP(AP$7,'1. General Inputs'!$AW$17:$AY$19,ROWS('1. General Inputs'!$AU$17:$AU$19),0))+(CHOOSE(AP$7,'1. General Inputs'!$J$15,'1. General Inputs'!$L$15,'1. General Inputs'!$N$15)/12)*CHOOSE(AP$7,'2. Protocols'!$K37,'2. Protocols'!$L37,'2. Protocols'!$M37)+'3. ARV Substitutions'!AT63,0)</f>
        <v>#VALUE!</v>
      </c>
      <c r="AQ38" s="403" t="e">
        <f>MAX(AP38*(1+'1. General Inputs'!$AW$23+HLOOKUP(AQ$7,'1. General Inputs'!$AW$17:$AY$19,ROWS('1. General Inputs'!$AU$17:$AU$19),0))+(CHOOSE(AQ$7,'1. General Inputs'!$J$15,'1. General Inputs'!$L$15,'1. General Inputs'!$N$15)/12)*CHOOSE(AQ$7,'2. Protocols'!$K37,'2. Protocols'!$L37,'2. Protocols'!$M37)+'3. ARV Substitutions'!AU63,0)</f>
        <v>#VALUE!</v>
      </c>
      <c r="CA38" s="105" t="e">
        <f t="shared" si="20"/>
        <v>#VALUE!</v>
      </c>
      <c r="CB38" s="105" t="e">
        <f t="shared" si="21"/>
        <v>#VALUE!</v>
      </c>
      <c r="CC38" s="105" t="e">
        <f t="shared" si="22"/>
        <v>#VALUE!</v>
      </c>
      <c r="CD38" s="105" t="e">
        <f t="shared" si="23"/>
        <v>#VALUE!</v>
      </c>
      <c r="CE38" s="105" t="e">
        <f t="shared" si="24"/>
        <v>#VALUE!</v>
      </c>
      <c r="CF38" s="105" t="e">
        <f t="shared" si="25"/>
        <v>#VALUE!</v>
      </c>
      <c r="CG38" s="105" t="e">
        <f t="shared" si="26"/>
        <v>#VALUE!</v>
      </c>
      <c r="CH38" s="105" t="e">
        <f t="shared" si="27"/>
        <v>#VALUE!</v>
      </c>
      <c r="CI38" s="105" t="e">
        <f t="shared" si="28"/>
        <v>#VALUE!</v>
      </c>
      <c r="CJ38" s="105" t="e">
        <f t="shared" si="29"/>
        <v>#VALUE!</v>
      </c>
      <c r="CK38" s="105" t="e">
        <f t="shared" si="30"/>
        <v>#VALUE!</v>
      </c>
      <c r="CL38" s="105" t="e">
        <f t="shared" si="31"/>
        <v>#VALUE!</v>
      </c>
      <c r="CM38" s="105" t="e">
        <f t="shared" si="32"/>
        <v>#VALUE!</v>
      </c>
      <c r="CN38" s="105" t="e">
        <f t="shared" si="33"/>
        <v>#VALUE!</v>
      </c>
      <c r="CO38" s="105" t="e">
        <f t="shared" si="34"/>
        <v>#VALUE!</v>
      </c>
      <c r="CP38" s="105" t="e">
        <f t="shared" si="35"/>
        <v>#VALUE!</v>
      </c>
      <c r="CQ38" s="105" t="e">
        <f t="shared" si="36"/>
        <v>#VALUE!</v>
      </c>
      <c r="CR38" s="105" t="e">
        <f t="shared" si="37"/>
        <v>#VALUE!</v>
      </c>
      <c r="CS38" s="105" t="e">
        <f t="shared" si="38"/>
        <v>#VALUE!</v>
      </c>
      <c r="CT38" s="105" t="e">
        <f t="shared" si="39"/>
        <v>#VALUE!</v>
      </c>
      <c r="CU38" s="105" t="e">
        <f t="shared" si="40"/>
        <v>#VALUE!</v>
      </c>
      <c r="CV38" s="105" t="e">
        <f t="shared" si="41"/>
        <v>#VALUE!</v>
      </c>
      <c r="CW38" s="105" t="e">
        <f t="shared" si="42"/>
        <v>#VALUE!</v>
      </c>
      <c r="CX38" s="105" t="e">
        <f t="shared" si="43"/>
        <v>#VALUE!</v>
      </c>
      <c r="CY38" s="105" t="e">
        <f t="shared" si="44"/>
        <v>#VALUE!</v>
      </c>
      <c r="CZ38" s="105" t="e">
        <f t="shared" si="45"/>
        <v>#VALUE!</v>
      </c>
      <c r="DA38" s="105" t="e">
        <f t="shared" si="46"/>
        <v>#VALUE!</v>
      </c>
      <c r="DB38" s="105" t="e">
        <f t="shared" si="47"/>
        <v>#VALUE!</v>
      </c>
      <c r="DC38" s="105" t="e">
        <f t="shared" si="48"/>
        <v>#VALUE!</v>
      </c>
      <c r="DD38" s="105" t="e">
        <f t="shared" si="49"/>
        <v>#VALUE!</v>
      </c>
      <c r="DE38" s="105" t="e">
        <f t="shared" si="50"/>
        <v>#VALUE!</v>
      </c>
      <c r="DF38" s="105" t="e">
        <f t="shared" si="51"/>
        <v>#VALUE!</v>
      </c>
      <c r="DG38" s="105" t="e">
        <f t="shared" si="52"/>
        <v>#VALUE!</v>
      </c>
      <c r="DH38" s="105" t="e">
        <f t="shared" si="53"/>
        <v>#VALUE!</v>
      </c>
      <c r="DI38" s="105" t="e">
        <f t="shared" si="54"/>
        <v>#VALUE!</v>
      </c>
      <c r="DJ38" s="105" t="e">
        <f t="shared" si="55"/>
        <v>#VALUE!</v>
      </c>
      <c r="DL38" s="39" t="str">
        <f>CONCATENATE('2. Protocols'!C37, '2. Protocols'!D37, '2. Protocols'!E37)</f>
        <v>+</v>
      </c>
      <c r="DM38" s="39" t="str">
        <f>CONCATENATE('2. Protocols'!C37, '2. Protocols'!D37, '2. Protocols'!E37, '2. Protocols'!F37, '2. Protocols'!G37,)</f>
        <v>++</v>
      </c>
      <c r="DO38" s="45">
        <f>IF(AND(OR(ISBLANK(DO$9),DO$9=0)=FALSE,OR(DO$9='2. Protocols'!$C37,DO$9='2. Protocols'!$E37,DO$9='2. Protocols'!$G37)),1,0)*'4. Formulations'!$I37</f>
        <v>0</v>
      </c>
      <c r="DP38" s="45">
        <f>IF(AND(OR(ISBLANK(DP$9),DP$9=0)=FALSE,OR(DP$9='2. Protocols'!$C37,DP$9='2. Protocols'!$E37,DP$9='2. Protocols'!$G37)),1,0)*'4. Formulations'!$I37</f>
        <v>0</v>
      </c>
      <c r="DQ38" s="45">
        <f>IF(AND(OR(ISBLANK(DQ$9),DQ$9=0)=FALSE,OR(DQ$9='2. Protocols'!$C37,DQ$9='2. Protocols'!$E37,DQ$9='2. Protocols'!$G37)),1,0)*'4. Formulations'!$I37</f>
        <v>0</v>
      </c>
      <c r="DR38" s="45">
        <f>IF(AND(OR(ISBLANK(DR$9),DR$9=0)=FALSE,OR(DR$9='2. Protocols'!$C37,DR$9='2. Protocols'!$E37,DR$9='2. Protocols'!$G37)),1,0)*'4. Formulations'!$I37</f>
        <v>0</v>
      </c>
      <c r="DS38" s="45">
        <f>IF(AND(OR(ISBLANK(DS$9),DS$9=0)=FALSE,OR(DS$9='2. Protocols'!$C37,DS$9='2. Protocols'!$E37,DS$9='2. Protocols'!$G37)),1,0)*'4. Formulations'!$I37</f>
        <v>0</v>
      </c>
      <c r="DT38" s="45">
        <f>IF(AND(OR(ISBLANK(DT$9),DT$9=0)=FALSE,OR(DT$9='2. Protocols'!$C37,DT$9='2. Protocols'!$E37,DT$9='2. Protocols'!$G37)),1,0)*'4. Formulations'!$I37</f>
        <v>0</v>
      </c>
      <c r="DU38" s="45">
        <f>IF(AND(OR(ISBLANK(DU$9),DU$9=0)=FALSE,OR(DU$9='2. Protocols'!$C37,DU$9='2. Protocols'!$E37,DU$9='2. Protocols'!$G37)),1,0)*'4. Formulations'!$I37</f>
        <v>0</v>
      </c>
      <c r="DV38" s="45">
        <f>IF(AND(OR(ISBLANK(DV$9),DV$9=0)=FALSE,OR(DV$9='2. Protocols'!$C37,DV$9='2. Protocols'!$E37,DV$9='2. Protocols'!$G37)),1,0)*'4. Formulations'!$I37</f>
        <v>0</v>
      </c>
      <c r="DW38" s="45">
        <f>IF(AND(OR(ISBLANK(DW$9),DW$9=0)=FALSE,OR(DW$9='2. Protocols'!$C37,DW$9='2. Protocols'!$E37,DW$9='2. Protocols'!$G37)),1,0)*'4. Formulations'!$I37</f>
        <v>0</v>
      </c>
      <c r="DX38" s="45">
        <f>IF(AND(OR(ISBLANK(DX$9),DX$9=0)=FALSE,OR(DX$9='2. Protocols'!$C37,DX$9='2. Protocols'!$E37,DX$9='2. Protocols'!$G37)),1,0)*'4. Formulations'!$I37</f>
        <v>0</v>
      </c>
      <c r="DY38" s="45">
        <f>IF(AND(OR(ISBLANK(DY$9),DY$9=0)=FALSE,OR(DY$9='2. Protocols'!$C37,DY$9='2. Protocols'!$E37,DY$9='2. Protocols'!$G37)),1,0)*'4. Formulations'!$I37</f>
        <v>0</v>
      </c>
      <c r="DZ38" s="45">
        <f>IF(AND(OR(ISBLANK(DZ$9),DZ$9=0)=FALSE,OR(DZ$9='2. Protocols'!$C37,DZ$9='2. Protocols'!$E37,DZ$9='2. Protocols'!$G37)),1,0)*'4. Formulations'!$I37</f>
        <v>0</v>
      </c>
      <c r="EA38" s="45">
        <f>IF(AND(OR(ISBLANK(EA$9),EA$9=0)=FALSE,OR(EA$9='2. Protocols'!$C37,EA$9='2. Protocols'!$E37,EA$9='2. Protocols'!$G37)),1,0)*'4. Formulations'!$I37</f>
        <v>0</v>
      </c>
      <c r="EB38" s="45">
        <f>IF(AND(OR(ISBLANK(EB$9),EB$9=0)=FALSE,OR(EB$9='2. Protocols'!$C37,EB$9='2. Protocols'!$E37,EB$9='2. Protocols'!$G37)),1,0)*'4. Formulations'!$I37</f>
        <v>0</v>
      </c>
      <c r="EC38" s="45">
        <f>IF(AND(OR(ISBLANK(EC$9),EC$9=0)=FALSE,OR(EC$9='2. Protocols'!$C37,EC$9='2. Protocols'!$E37,EC$9='2. Protocols'!$G37)),1,0)*'4. Formulations'!$I37</f>
        <v>0</v>
      </c>
      <c r="EE38" s="45">
        <f>IF(AND(OR(ISBLANK(EE$9),EE$9=0)=FALSE,EE$9=$DL38),1,0)*'4. Formulations'!$J37</f>
        <v>0</v>
      </c>
      <c r="EF38" s="45">
        <f>IF(AND(OR(ISBLANK(EF$9),EF$9=0)=FALSE,EF$9=$DL38),1,0)*'4. Formulations'!$J37</f>
        <v>0</v>
      </c>
      <c r="EG38" s="45">
        <f>IF(AND(OR(ISBLANK(EG$9),EG$9=0)=FALSE,EG$9=$DL38),1,0)*'4. Formulations'!$J37</f>
        <v>0</v>
      </c>
      <c r="EH38" s="45">
        <f>IF(AND(OR(ISBLANK(EH$9),EH$9=0)=FALSE,EH$9=$DL38),1,0)*'4. Formulations'!$J37</f>
        <v>0</v>
      </c>
      <c r="EI38" s="45">
        <f>IF(AND(OR(ISBLANK(EI$9),EI$9=0)=FALSE,EI$9=$DL38),1,0)*'4. Formulations'!$J37</f>
        <v>0</v>
      </c>
      <c r="EJ38" s="45">
        <f>IF(AND(OR(ISBLANK(EJ$9),EJ$9=0)=FALSE,EJ$9=$DL38),1,0)*'4. Formulations'!$J37</f>
        <v>0</v>
      </c>
      <c r="EK38" s="45">
        <f>IF(AND(OR(ISBLANK(EK$9),EK$9=0)=FALSE,EK$9=$DL38),1,0)*'4. Formulations'!$J37</f>
        <v>0</v>
      </c>
      <c r="EL38" s="45">
        <f>IF(AND(OR(ISBLANK(EL$9),EL$9=0)=FALSE,EL$9=$DL38),1,0)*'4. Formulations'!$J37</f>
        <v>0</v>
      </c>
      <c r="EM38" s="45">
        <f>IF(AND(OR(ISBLANK(EM$9),EM$9=0)=FALSE,EM$9=$DL38),1,0)*'4. Formulations'!$J37</f>
        <v>0</v>
      </c>
      <c r="EN38" s="45">
        <f>IF(AND(OR(ISBLANK(EN$9),EN$9=0)=FALSE,EN$9=$DL38),1,0)*'4. Formulations'!$J37</f>
        <v>0</v>
      </c>
      <c r="EO38" s="45">
        <f>IF(AND(OR(ISBLANK(EO$9),EO$9=0)=FALSE,EO$9=$DL38),1,0)*'4. Formulations'!$J37</f>
        <v>0</v>
      </c>
      <c r="EP38" s="45">
        <f>IF(AND(OR(ISBLANK(EP$9),EP$9=0)=FALSE,EP$9=$DL38),1,0)*'4. Formulations'!$J37</f>
        <v>0</v>
      </c>
      <c r="EQ38" s="45">
        <f>IF(AND(OR(ISBLANK(EQ$9),EQ$9=0)=FALSE,EQ$9=$DL38),1,0)*'4. Formulations'!$J37</f>
        <v>0</v>
      </c>
      <c r="ER38" s="45">
        <f>IF(AND(OR(ISBLANK(ER$9),ER$9=0)=FALSE,ER$9=$DL38),1,0)*'4. Formulations'!$J37</f>
        <v>0</v>
      </c>
      <c r="ES38" s="45">
        <f>IF(AND(OR(ISBLANK(ES$9),ES$9=0)=FALSE,ES$9=$DL38),1,0)*'4. Formulations'!$J37</f>
        <v>0</v>
      </c>
      <c r="EU38" s="45">
        <f>IF(AND(OR(ISBLANK(EU$9),EU$9=0)=FALSE,SUM($EE38:$ES38)&gt;0,EU$9='2. Protocols'!$G37),1,0)*'4. Formulations'!$J37</f>
        <v>0</v>
      </c>
      <c r="EV38" s="45">
        <f>IF(AND(OR(ISBLANK(EV$9),EV$9=0)=FALSE,SUM($EE38:$ES38)&gt;0,EV$9='2. Protocols'!$G37),1,0)*'4. Formulations'!$J37</f>
        <v>0</v>
      </c>
      <c r="EW38" s="45">
        <f>IF(AND(OR(ISBLANK(EW$9),EW$9=0)=FALSE,SUM($EE38:$ES38)&gt;0,EW$9='2. Protocols'!$G37),1,0)*'4. Formulations'!$J37</f>
        <v>0</v>
      </c>
      <c r="EX38" s="45">
        <f>IF(AND(OR(ISBLANK(EX$9),EX$9=0)=FALSE,SUM($EE38:$ES38)&gt;0,EX$9='2. Protocols'!$G37),1,0)*'4. Formulations'!$J37</f>
        <v>0</v>
      </c>
      <c r="EY38" s="45">
        <f>IF(AND(OR(ISBLANK(EY$9),EY$9=0)=FALSE,SUM($EE38:$ES38)&gt;0,EY$9='2. Protocols'!$G37),1,0)*'4. Formulations'!$J37</f>
        <v>0</v>
      </c>
      <c r="EZ38" s="45">
        <f>IF(AND(OR(ISBLANK(EZ$9),EZ$9=0)=FALSE,SUM($EE38:$ES38)&gt;0,EZ$9='2. Protocols'!$G37),1,0)*'4. Formulations'!$J37</f>
        <v>0</v>
      </c>
      <c r="FA38" s="45">
        <f>IF(AND(OR(ISBLANK(FA$9),FA$9=0)=FALSE,SUM($EE38:$ES38)&gt;0,FA$9='2. Protocols'!$G37),1,0)*'4. Formulations'!$J37</f>
        <v>0</v>
      </c>
      <c r="FB38" s="45">
        <f>IF(AND(OR(ISBLANK(FB$9),FB$9=0)=FALSE,SUM($EE38:$ES38)&gt;0,FB$9='2. Protocols'!$G37),1,0)*'4. Formulations'!$J37</f>
        <v>0</v>
      </c>
      <c r="FC38" s="45">
        <f>IF(AND(OR(ISBLANK(FC$9),FC$9=0)=FALSE,SUM($EE38:$ES38)&gt;0,FC$9='2. Protocols'!$G37),1,0)*'4. Formulations'!$J37</f>
        <v>0</v>
      </c>
      <c r="FD38" s="45">
        <f>IF(AND(OR(ISBLANK(FD$9),FD$9=0)=FALSE,SUM($EE38:$ES38)&gt;0,FD$9='2. Protocols'!$G37),1,0)*'4. Formulations'!$J37</f>
        <v>0</v>
      </c>
      <c r="FE38" s="45">
        <f>IF(AND(OR(ISBLANK(FE$9),FE$9=0)=FALSE,SUM($EE38:$ES38)&gt;0,FE$9='2. Protocols'!$G37),1,0)*'4. Formulations'!$J37</f>
        <v>0</v>
      </c>
      <c r="FF38" s="45">
        <f>IF(AND(OR(ISBLANK(FF$9),FF$9=0)=FALSE,SUM($EE38:$ES38)&gt;0,FF$9='2. Protocols'!$G37),1,0)*'4. Formulations'!$J37</f>
        <v>0</v>
      </c>
      <c r="FG38" s="45">
        <f>IF(AND(OR(ISBLANK(FG$9),FG$9=0)=FALSE,SUM($EE38:$ES38)&gt;0,FG$9='2. Protocols'!$G37),1,0)*'4. Formulations'!$J37</f>
        <v>0</v>
      </c>
      <c r="FH38" s="45">
        <f>IF(AND(OR(ISBLANK(FH$9),FH$9=0)=FALSE,SUM($EE38:$ES38)&gt;0,FH$9='2. Protocols'!$G37),1,0)*'4. Formulations'!$J37</f>
        <v>0</v>
      </c>
      <c r="FI38" s="45">
        <f>IF(AND(OR(ISBLANK(FI$9),FI$9=0)=FALSE,SUM($EE38:$ES38)&gt;0,FI$9='2. Protocols'!$G37),1,0)*'4. Formulations'!$J37</f>
        <v>0</v>
      </c>
      <c r="FK38" s="45">
        <f>IF(AND(OR(ISBLANK(EU$9),EU$9=0)=FALSE,FK$9=$DM38),1,0)*'4. Formulations'!$K37</f>
        <v>0</v>
      </c>
      <c r="FL38" s="45">
        <f>IF(AND(OR(ISBLANK(EV$9),EV$9=0)=FALSE,FL$9=$DM38),1,0)*'4. Formulations'!$K37</f>
        <v>0</v>
      </c>
      <c r="FM38" s="45">
        <f>IF(AND(OR(ISBLANK(EW$9),EW$9=0)=FALSE,FM$9=$DM38),1,0)*'4. Formulations'!$K37</f>
        <v>0</v>
      </c>
      <c r="FN38" s="45">
        <f>IF(AND(OR(ISBLANK(EX$9),EX$9=0)=FALSE,FN$9=$DM38),1,0)*'4. Formulations'!$K37</f>
        <v>0</v>
      </c>
      <c r="FO38" s="45">
        <f>IF(AND(OR(ISBLANK(EY$9),EY$9=0)=FALSE,FO$9=$DM38),1,0)*'4. Formulations'!$K37</f>
        <v>0</v>
      </c>
      <c r="FP38" s="45">
        <f>IF(AND(OR(ISBLANK(EZ$9),EZ$9=0)=FALSE,FP$9=$DM38),1,0)*'4. Formulations'!$K37</f>
        <v>0</v>
      </c>
      <c r="FQ38" s="45">
        <f>IF(AND(OR(ISBLANK(FA$9),FA$9=0)=FALSE,FQ$9=$DM38),1,0)*'4. Formulations'!$K37</f>
        <v>0</v>
      </c>
      <c r="FR38" s="45">
        <f>IF(AND(OR(ISBLANK(FB$9),FB$9=0)=FALSE,FR$9=$DM38),1,0)*'4. Formulations'!$K37</f>
        <v>0</v>
      </c>
      <c r="FS38" s="45">
        <f>IF(AND(OR(ISBLANK(FC$9),FC$9=0)=FALSE,FS$9=$DM38),1,0)*'4. Formulations'!$K37</f>
        <v>0</v>
      </c>
      <c r="FT38" s="45">
        <f>IF(AND(OR(ISBLANK(FD$9),FD$9=0)=FALSE,FT$9=$DM38),1,0)*'4. Formulations'!$K37</f>
        <v>0</v>
      </c>
      <c r="FU38" s="45">
        <f>IF(AND(OR(ISBLANK(FE$9),FE$9=0)=FALSE,FU$9=$DM38),1,0)*'4. Formulations'!$K37</f>
        <v>0</v>
      </c>
      <c r="FV38" s="45">
        <f>IF(AND(OR(ISBLANK(FF$9),FF$9=0)=FALSE,FV$9=$DM38),1,0)*'4. Formulations'!$K37</f>
        <v>0</v>
      </c>
      <c r="FW38" s="45">
        <f>IF(AND(OR(ISBLANK(FG$9),FG$9=0)=FALSE,FW$9=$DM38),1,0)*'4. Formulations'!$K37</f>
        <v>0</v>
      </c>
      <c r="FX38" s="45">
        <f>IF(AND(OR(ISBLANK(FH$9),FH$9=0)=FALSE,FX$9=$DM38),1,0)*'4. Formulations'!$K37</f>
        <v>0</v>
      </c>
      <c r="FY38" s="45">
        <f>IF(AND(OR(ISBLANK(FI$9),FI$9=0)=FALSE,FY$9=$DM38),1,0)*'4. Formulations'!$K37</f>
        <v>0</v>
      </c>
      <c r="GA38" s="45">
        <f>IF(AND(OR(ISBLANK(GA$9),GA$9=0)=FALSE,OR(GA$9='2. Protocols'!$C37,GA$9='2. Protocols'!$E37,GA$9='2. Protocols'!$G37)),1,0)*'4. Formulations'!$L37</f>
        <v>0</v>
      </c>
      <c r="GB38" s="45">
        <f>IF(AND(OR(ISBLANK(GB$9),GB$9=0)=FALSE,OR(GB$9='2. Protocols'!$C37,GB$9='2. Protocols'!$E37,GB$9='2. Protocols'!$G37)),1,0)*'4. Formulations'!$L37</f>
        <v>0</v>
      </c>
      <c r="GC38" s="45">
        <f>IF(AND(OR(ISBLANK(GC$9),GC$9=0)=FALSE,OR(GC$9='2. Protocols'!$C37,GC$9='2. Protocols'!$E37,GC$9='2. Protocols'!$G37)),1,0)*'4. Formulations'!$L37</f>
        <v>0</v>
      </c>
      <c r="GD38" s="45">
        <f>IF(AND(OR(ISBLANK(GD$9),GD$9=0)=FALSE,OR(GD$9='2. Protocols'!$C37,GD$9='2. Protocols'!$E37,GD$9='2. Protocols'!$G37)),1,0)*'4. Formulations'!$L37</f>
        <v>0</v>
      </c>
      <c r="GE38" s="45">
        <f>IF(AND(OR(ISBLANK(GE$9),GE$9=0)=FALSE,OR(GE$9='2. Protocols'!$C37,GE$9='2. Protocols'!$E37,GE$9='2. Protocols'!$G37)),1,0)*'4. Formulations'!$L37</f>
        <v>0</v>
      </c>
      <c r="GF38" s="45">
        <f>IF(AND(OR(ISBLANK(GF$9),GF$9=0)=FALSE,OR(GF$9='2. Protocols'!$C37,GF$9='2. Protocols'!$E37,GF$9='2. Protocols'!$G37)),1,0)*'4. Formulations'!$L37</f>
        <v>0</v>
      </c>
      <c r="GG38" s="45">
        <f>IF(AND(OR(ISBLANK(GG$9),GG$9=0)=FALSE,OR(GG$9='2. Protocols'!$C37,GG$9='2. Protocols'!$E37,GG$9='2. Protocols'!$G37)),1,0)*'4. Formulations'!$L37</f>
        <v>0</v>
      </c>
      <c r="GH38" s="45">
        <f>IF(AND(OR(ISBLANK(GH$9),GH$9=0)=FALSE,OR(GH$9='2. Protocols'!$C37,GH$9='2. Protocols'!$E37,GH$9='2. Protocols'!$G37)),1,0)*'4. Formulations'!$L37</f>
        <v>0</v>
      </c>
      <c r="GI38" s="45">
        <f>IF(AND(OR(ISBLANK(GI$9),GI$9=0)=FALSE,OR(GI$9='2. Protocols'!$C37,GI$9='2. Protocols'!$E37,GI$9='2. Protocols'!$G37)),1,0)*'4. Formulations'!$L37</f>
        <v>0</v>
      </c>
      <c r="GJ38" s="45">
        <f>IF(AND(OR(ISBLANK(GJ$9),GJ$9=0)=FALSE,OR(GJ$9='2. Protocols'!$C37,GJ$9='2. Protocols'!$E37,GJ$9='2. Protocols'!$G37)),1,0)*'4. Formulations'!$L37</f>
        <v>0</v>
      </c>
      <c r="GK38" s="45">
        <f>IF(AND(OR(ISBLANK(GK$9),GK$9=0)=FALSE,OR(GK$9='2. Protocols'!$C37,GK$9='2. Protocols'!$E37,GK$9='2. Protocols'!$G37)),1,0)*'4. Formulations'!$L37</f>
        <v>0</v>
      </c>
      <c r="GL38" s="45">
        <f>IF(AND(OR(ISBLANK(GL$9),GL$9=0)=FALSE,OR(GL$9='2. Protocols'!$C37,GL$9='2. Protocols'!$E37,GL$9='2. Protocols'!$G37)),1,0)*'4. Formulations'!$L37</f>
        <v>0</v>
      </c>
      <c r="GM38" s="45">
        <f>IF(AND(OR(ISBLANK(GM$9),GM$9=0)=FALSE,OR(GM$9='2. Protocols'!$C37,GM$9='2. Protocols'!$E37,GM$9='2. Protocols'!$G37)),1,0)*'4. Formulations'!$L37</f>
        <v>0</v>
      </c>
      <c r="GN38" s="45">
        <f>IF(AND(OR(ISBLANK(GN$9),GN$9=0)=FALSE,OR(GN$9='2. Protocols'!$C37,GN$9='2. Protocols'!$E37,GN$9='2. Protocols'!$G37)),1,0)*'4. Formulations'!$L37</f>
        <v>0</v>
      </c>
      <c r="GO38" s="45">
        <f>IF(AND(OR(ISBLANK(GO$9),GO$9=0)=FALSE,OR(GO$9='2. Protocols'!$C37,GO$9='2. Protocols'!$E37,GO$9='2. Protocols'!$G37)),1,0)*'4. Formulations'!$L37</f>
        <v>0</v>
      </c>
      <c r="GQ38" s="45">
        <f>IF(AND(OR(ISBLANK(GQ$9),GQ$9=0)=FALSE,GQ$9=$DL38),1,0)*'4. Formulations'!$M37</f>
        <v>0</v>
      </c>
      <c r="GR38" s="45">
        <f>IF(AND(OR(ISBLANK(GR$9),GR$9=0)=FALSE,GR$9=$DL38),1,0)*'4. Formulations'!$M37</f>
        <v>0</v>
      </c>
      <c r="GS38" s="45">
        <f>IF(AND(OR(ISBLANK(GS$9),GS$9=0)=FALSE,GS$9=$DL38),1,0)*'4. Formulations'!$M37</f>
        <v>0</v>
      </c>
      <c r="GT38" s="45">
        <f>IF(AND(OR(ISBLANK(GT$9),GT$9=0)=FALSE,GT$9=$DL38),1,0)*'4. Formulations'!$M37</f>
        <v>0</v>
      </c>
      <c r="GU38" s="45">
        <f>IF(AND(OR(ISBLANK(GU$9),GU$9=0)=FALSE,GU$9=$DL38),1,0)*'4. Formulations'!$M37</f>
        <v>0</v>
      </c>
      <c r="GV38" s="45">
        <f>IF(AND(OR(ISBLANK(GV$9),GV$9=0)=FALSE,GV$9=$DL38),1,0)*'4. Formulations'!$M37</f>
        <v>0</v>
      </c>
      <c r="GW38" s="45">
        <f>IF(AND(OR(ISBLANK(GW$9),GW$9=0)=FALSE,GW$9=$DL38),1,0)*'4. Formulations'!$M37</f>
        <v>0</v>
      </c>
      <c r="GX38" s="45">
        <f>IF(AND(OR(ISBLANK(GX$9),GX$9=0)=FALSE,GX$9=$DL38),1,0)*'4. Formulations'!$M37</f>
        <v>0</v>
      </c>
      <c r="GY38" s="45">
        <f>IF(AND(OR(ISBLANK(GY$9),GY$9=0)=FALSE,GY$9=$DL38),1,0)*'4. Formulations'!$M37</f>
        <v>0</v>
      </c>
      <c r="GZ38" s="45">
        <f>IF(AND(OR(ISBLANK(GZ$9),GZ$9=0)=FALSE,GZ$9=$DL38),1,0)*'4. Formulations'!$M37</f>
        <v>0</v>
      </c>
      <c r="HA38" s="45">
        <f>IF(AND(OR(ISBLANK(HA$9),HA$9=0)=FALSE,HA$9=$DL38),1,0)*'4. Formulations'!$M37</f>
        <v>0</v>
      </c>
      <c r="HB38" s="45">
        <f>IF(AND(OR(ISBLANK(HB$9),HB$9=0)=FALSE,HB$9=$DL38),1,0)*'4. Formulations'!$M37</f>
        <v>0</v>
      </c>
      <c r="HC38" s="45">
        <f>IF(AND(OR(ISBLANK(HC$9),HC$9=0)=FALSE,HC$9=$DL38),1,0)*'4. Formulations'!$M37</f>
        <v>0</v>
      </c>
      <c r="HD38" s="45">
        <f>IF(AND(OR(ISBLANK(HD$9),HD$9=0)=FALSE,HD$9=$DL38),1,0)*'4. Formulations'!$M37</f>
        <v>0</v>
      </c>
      <c r="HE38" s="45">
        <f>IF(AND(OR(ISBLANK(HE$9),HE$9=0)=FALSE,HE$9=$DL38),1,0)*'4. Formulations'!$M37</f>
        <v>0</v>
      </c>
      <c r="HG38" s="45">
        <f>IF(AND(OR(ISBLANK(HG$9),HG$9=0)=FALSE,SUM($GQ38:$HE38)&gt;0,HG$9='2. Protocols'!$G37),1,0)*'4. Formulations'!$M37</f>
        <v>0</v>
      </c>
      <c r="HH38" s="45">
        <f>IF(AND(OR(ISBLANK(HH$9),HH$9=0)=FALSE,SUM($GQ38:$HE38)&gt;0,HH$9='2. Protocols'!$G37),1,0)*'4. Formulations'!$M37</f>
        <v>0</v>
      </c>
      <c r="HI38" s="45">
        <f>IF(AND(OR(ISBLANK(HI$9),HI$9=0)=FALSE,SUM($GQ38:$HE38)&gt;0,HI$9='2. Protocols'!$G37),1,0)*'4. Formulations'!$M37</f>
        <v>0</v>
      </c>
      <c r="HJ38" s="45">
        <f>IF(AND(OR(ISBLANK(HJ$9),HJ$9=0)=FALSE,SUM($GQ38:$HE38)&gt;0,HJ$9='2. Protocols'!$G37),1,0)*'4. Formulations'!$M37</f>
        <v>0</v>
      </c>
      <c r="HK38" s="45">
        <f>IF(AND(OR(ISBLANK(HK$9),HK$9=0)=FALSE,SUM($GQ38:$HE38)&gt;0,HK$9='2. Protocols'!$G37),1,0)*'4. Formulations'!$M37</f>
        <v>0</v>
      </c>
      <c r="HL38" s="45">
        <f>IF(AND(OR(ISBLANK(HL$9),HL$9=0)=FALSE,SUM($GQ38:$HE38)&gt;0,HL$9='2. Protocols'!$G37),1,0)*'4. Formulations'!$M37</f>
        <v>0</v>
      </c>
      <c r="HM38" s="45">
        <f>IF(AND(OR(ISBLANK(HM$9),HM$9=0)=FALSE,SUM($GQ38:$HE38)&gt;0,HM$9='2. Protocols'!$G37),1,0)*'4. Formulations'!$M37</f>
        <v>0</v>
      </c>
      <c r="HN38" s="45">
        <f>IF(AND(OR(ISBLANK(HN$9),HN$9=0)=FALSE,SUM($GQ38:$HE38)&gt;0,HN$9='2. Protocols'!$G37),1,0)*'4. Formulations'!$M37</f>
        <v>0</v>
      </c>
      <c r="HO38" s="45">
        <f>IF(AND(OR(ISBLANK(HO$9),HO$9=0)=FALSE,SUM($GQ38:$HE38)&gt;0,HO$9='2. Protocols'!$G37),1,0)*'4. Formulations'!$M37</f>
        <v>0</v>
      </c>
      <c r="HP38" s="45">
        <f>IF(AND(OR(ISBLANK(HP$9),HP$9=0)=FALSE,SUM($GQ38:$HE38)&gt;0,HP$9='2. Protocols'!$G37),1,0)*'4. Formulations'!$M37</f>
        <v>0</v>
      </c>
      <c r="HQ38" s="45">
        <f>IF(AND(OR(ISBLANK(HQ$9),HQ$9=0)=FALSE,SUM($GQ38:$HE38)&gt;0,HQ$9='2. Protocols'!$G37),1,0)*'4. Formulations'!$M37</f>
        <v>0</v>
      </c>
      <c r="HR38" s="45">
        <f>IF(AND(OR(ISBLANK(HR$9),HR$9=0)=FALSE,SUM($GQ38:$HE38)&gt;0,HR$9='2. Protocols'!$G37),1,0)*'4. Formulations'!$M37</f>
        <v>0</v>
      </c>
      <c r="HS38" s="45">
        <f>IF(AND(OR(ISBLANK(HS$9),HS$9=0)=FALSE,SUM($GQ38:$HE38)&gt;0,HS$9='2. Protocols'!$G37),1,0)*'4. Formulations'!$M37</f>
        <v>0</v>
      </c>
      <c r="HT38" s="45">
        <f>IF(AND(OR(ISBLANK(HT$9),HT$9=0)=FALSE,SUM($GQ38:$HE38)&gt;0,HT$9='2. Protocols'!$G37),1,0)*'4. Formulations'!$M37</f>
        <v>0</v>
      </c>
      <c r="HU38" s="45">
        <f>IF(AND(OR(ISBLANK(HU$9),HU$9=0)=FALSE,SUM($GQ38:$HE38)&gt;0,HU$9='2. Protocols'!$G37),1,0)*'4. Formulations'!$M37</f>
        <v>0</v>
      </c>
      <c r="HW38" s="45">
        <f>IF(AND(OR(ISBLANK(HW$9),HW$9=0)=FALSE,HW$9=$DM38),1,0)*'4. Formulations'!$N37</f>
        <v>0</v>
      </c>
      <c r="HX38" s="45">
        <f>IF(AND(OR(ISBLANK(HX$9),HX$9=0)=FALSE,HX$9=$DM38),1,0)*'4. Formulations'!$N37</f>
        <v>0</v>
      </c>
      <c r="HY38" s="45">
        <f>IF(AND(OR(ISBLANK(HY$9),HY$9=0)=FALSE,HY$9=$DM38),1,0)*'4. Formulations'!$N37</f>
        <v>0</v>
      </c>
      <c r="HZ38" s="45">
        <f>IF(AND(OR(ISBLANK(HZ$9),HZ$9=0)=FALSE,HZ$9=$DM38),1,0)*'4. Formulations'!$N37</f>
        <v>0</v>
      </c>
      <c r="IA38" s="45">
        <f>IF(AND(OR(ISBLANK(IA$9),IA$9=0)=FALSE,IA$9=$DM38),1,0)*'4. Formulations'!$N37</f>
        <v>0</v>
      </c>
      <c r="IB38" s="45">
        <f>IF(AND(OR(ISBLANK(IB$9),IB$9=0)=FALSE,IB$9=$DM38),1,0)*'4. Formulations'!$N37</f>
        <v>0</v>
      </c>
      <c r="IC38" s="45">
        <f>IF(AND(OR(ISBLANK(IC$9),IC$9=0)=FALSE,IC$9=$DM38),1,0)*'4. Formulations'!$N37</f>
        <v>0</v>
      </c>
      <c r="ID38" s="45">
        <f>IF(AND(OR(ISBLANK(ID$9),ID$9=0)=FALSE,ID$9=$DM38),1,0)*'4. Formulations'!$N37</f>
        <v>0</v>
      </c>
      <c r="IE38" s="45">
        <f>IF(AND(OR(ISBLANK(IE$9),IE$9=0)=FALSE,IE$9=$DM38),1,0)*'4. Formulations'!$N37</f>
        <v>0</v>
      </c>
      <c r="IF38" s="45">
        <f>IF(AND(OR(ISBLANK(IF$9),IF$9=0)=FALSE,IF$9=$DM38),1,0)*'4. Formulations'!$N37</f>
        <v>0</v>
      </c>
      <c r="IG38" s="45">
        <f>IF(AND(OR(ISBLANK(IG$9),IG$9=0)=FALSE,IG$9=$DM38),1,0)*'4. Formulations'!$N37</f>
        <v>0</v>
      </c>
      <c r="IH38" s="45">
        <f>IF(AND(OR(ISBLANK(IH$9),IH$9=0)=FALSE,IH$9=$DM38),1,0)*'4. Formulations'!$N37</f>
        <v>0</v>
      </c>
      <c r="II38" s="45">
        <f>IF(AND(OR(ISBLANK(II$9),II$9=0)=FALSE,II$9=$DM38),1,0)*'4. Formulations'!$N37</f>
        <v>0</v>
      </c>
      <c r="IJ38" s="45">
        <f>IF(AND(OR(ISBLANK(IJ$9),IJ$9=0)=FALSE,IJ$9=$DM38),1,0)*'4. Formulations'!$N37</f>
        <v>0</v>
      </c>
      <c r="IK38" s="45">
        <f>IF(AND(OR(ISBLANK(IK$9),IK$9=0)=FALSE,IK$9=$DM38),1,0)*'4. Formulations'!$N37</f>
        <v>0</v>
      </c>
      <c r="IM38" s="45">
        <f>IF(AND(OR(ISBLANK(IM$9),IM$9=0)=FALSE,OR(IM$9='2. Protocols'!$C37,IM$9='2. Protocols'!$E37,IM$9='2. Protocols'!$G37)),1,0)*'4. Formulations'!$O37</f>
        <v>0</v>
      </c>
      <c r="IN38" s="45">
        <f>IF(AND(OR(ISBLANK(IN$9),IN$9=0)=FALSE,OR(IN$9='2. Protocols'!$C37,IN$9='2. Protocols'!$E37,IN$9='2. Protocols'!$G37)),1,0)*'4. Formulations'!$O37</f>
        <v>0</v>
      </c>
      <c r="IO38" s="45">
        <f>IF(AND(OR(ISBLANK(IO$9),IO$9=0)=FALSE,OR(IO$9='2. Protocols'!$C37,IO$9='2. Protocols'!$E37,IO$9='2. Protocols'!$G37)),1,0)*'4. Formulations'!$O37</f>
        <v>0</v>
      </c>
      <c r="IP38" s="45">
        <f>IF(AND(OR(ISBLANK(IP$9),IP$9=0)=FALSE,OR(IP$9='2. Protocols'!$C37,IP$9='2. Protocols'!$E37,IP$9='2. Protocols'!$G37)),1,0)*'4. Formulations'!$O37</f>
        <v>0</v>
      </c>
      <c r="IQ38" s="45">
        <f>IF(AND(OR(ISBLANK(IQ$9),IQ$9=0)=FALSE,OR(IQ$9='2. Protocols'!$C37,IQ$9='2. Protocols'!$E37,IQ$9='2. Protocols'!$G37)),1,0)*'4. Formulations'!$O37</f>
        <v>0</v>
      </c>
      <c r="IR38" s="45">
        <f>IF(AND(OR(ISBLANK(IR$9),IR$9=0)=FALSE,OR(IR$9='2. Protocols'!$C37,IR$9='2. Protocols'!$E37,IR$9='2. Protocols'!$G37)),1,0)*'4. Formulations'!$O37</f>
        <v>0</v>
      </c>
      <c r="IS38" s="45">
        <f>IF(AND(OR(ISBLANK(IS$9),IS$9=0)=FALSE,OR(IS$9='2. Protocols'!$C37,IS$9='2. Protocols'!$E37,IS$9='2. Protocols'!$G37)),1,0)*'4. Formulations'!$O37</f>
        <v>0</v>
      </c>
      <c r="IT38" s="45">
        <f>IF(AND(OR(ISBLANK(IT$9),IT$9=0)=FALSE,OR(IT$9='2. Protocols'!$C37,IT$9='2. Protocols'!$E37,IT$9='2. Protocols'!$G37)),1,0)*'4. Formulations'!$O37</f>
        <v>0</v>
      </c>
      <c r="IU38" s="45">
        <f>IF(AND(OR(ISBLANK(IU$9),IU$9=0)=FALSE,OR(IU$9='2. Protocols'!$C37,IU$9='2. Protocols'!$E37,IU$9='2. Protocols'!$G37)),1,0)*'4. Formulations'!$O37</f>
        <v>0</v>
      </c>
      <c r="IV38" s="45">
        <f>IF(AND(OR(ISBLANK(IV$9),IV$9=0)=FALSE,OR(IV$9='2. Protocols'!$C37,IV$9='2. Protocols'!$E37,IV$9='2. Protocols'!$G37)),1,0)*'4. Formulations'!$O37</f>
        <v>0</v>
      </c>
      <c r="IW38" s="45">
        <f>IF(AND(OR(ISBLANK(IW$9),IW$9=0)=FALSE,OR(IW$9='2. Protocols'!$C37,IW$9='2. Protocols'!$E37,IW$9='2. Protocols'!$G37)),1,0)*'4. Formulations'!$O37</f>
        <v>0</v>
      </c>
      <c r="IX38" s="45">
        <f>IF(AND(OR(ISBLANK(IX$9),IX$9=0)=FALSE,OR(IX$9='2. Protocols'!$C37,IX$9='2. Protocols'!$E37,IX$9='2. Protocols'!$G37)),1,0)*'4. Formulations'!$O37</f>
        <v>0</v>
      </c>
      <c r="IY38" s="45">
        <f>IF(AND(OR(ISBLANK(IY$9),IY$9=0)=FALSE,OR(IY$9='2. Protocols'!$C37,IY$9='2. Protocols'!$E37,IY$9='2. Protocols'!$G37)),1,0)*'4. Formulations'!$O37</f>
        <v>0</v>
      </c>
      <c r="IZ38" s="45">
        <f>IF(AND(OR(ISBLANK(IZ$9),IZ$9=0)=FALSE,OR(IZ$9='2. Protocols'!$C37,IZ$9='2. Protocols'!$E37,IZ$9='2. Protocols'!$G37)),1,0)*'4. Formulations'!$O37</f>
        <v>0</v>
      </c>
      <c r="JA38" s="45">
        <f>IF(AND(OR(ISBLANK(JA$9),JA$9=0)=FALSE,OR(JA$9='2. Protocols'!$C37,JA$9='2. Protocols'!$E37,JA$9='2. Protocols'!$G37)),1,0)*'4. Formulations'!$O37</f>
        <v>0</v>
      </c>
      <c r="JC38" s="45">
        <f>IF(AND(OR(ISBLANK(JC$9),JC$9=0)=FALSE,JC$9=$DL38),1,0)*'4. Formulations'!$P37</f>
        <v>0</v>
      </c>
      <c r="JD38" s="45">
        <f>IF(AND(OR(ISBLANK(JD$9),JD$9=0)=FALSE,JD$9=$DL38),1,0)*'4. Formulations'!$P37</f>
        <v>0</v>
      </c>
      <c r="JE38" s="45">
        <f>IF(AND(OR(ISBLANK(JE$9),JE$9=0)=FALSE,JE$9=$DL38),1,0)*'4. Formulations'!$P37</f>
        <v>0</v>
      </c>
      <c r="JF38" s="45">
        <f>IF(AND(OR(ISBLANK(JF$9),JF$9=0)=FALSE,JF$9=$DL38),1,0)*'4. Formulations'!$P37</f>
        <v>0</v>
      </c>
      <c r="JG38" s="45">
        <f>IF(AND(OR(ISBLANK(JG$9),JG$9=0)=FALSE,JG$9=$DL38),1,0)*'4. Formulations'!$P37</f>
        <v>0</v>
      </c>
      <c r="JH38" s="45">
        <f>IF(AND(OR(ISBLANK(JH$9),JH$9=0)=FALSE,JH$9=$DL38),1,0)*'4. Formulations'!$P37</f>
        <v>0</v>
      </c>
      <c r="JI38" s="45">
        <f>IF(AND(OR(ISBLANK(JI$9),JI$9=0)=FALSE,JI$9=$DL38),1,0)*'4. Formulations'!$P37</f>
        <v>0</v>
      </c>
      <c r="JJ38" s="45">
        <f>IF(AND(OR(ISBLANK(JJ$9),JJ$9=0)=FALSE,JJ$9=$DL38),1,0)*'4. Formulations'!$P37</f>
        <v>0</v>
      </c>
      <c r="JK38" s="45">
        <f>IF(AND(OR(ISBLANK(JK$9),JK$9=0)=FALSE,JK$9=$DL38),1,0)*'4. Formulations'!$P37</f>
        <v>0</v>
      </c>
      <c r="JL38" s="45">
        <f>IF(AND(OR(ISBLANK(JL$9),JL$9=0)=FALSE,JL$9=$DL38),1,0)*'4. Formulations'!$P37</f>
        <v>0</v>
      </c>
      <c r="JM38" s="45">
        <f>IF(AND(OR(ISBLANK(JM$9),JM$9=0)=FALSE,JM$9=$DL38),1,0)*'4. Formulations'!$P37</f>
        <v>0</v>
      </c>
      <c r="JN38" s="45">
        <f>IF(AND(OR(ISBLANK(JN$9),JN$9=0)=FALSE,JN$9=$DL38),1,0)*'4. Formulations'!$P37</f>
        <v>0</v>
      </c>
      <c r="JO38" s="45">
        <f>IF(AND(OR(ISBLANK(JO$9),JO$9=0)=FALSE,JO$9=$DL38),1,0)*'4. Formulations'!$P37</f>
        <v>0</v>
      </c>
      <c r="JP38" s="45">
        <f>IF(AND(OR(ISBLANK(JP$9),JP$9=0)=FALSE,JP$9=$DL38),1,0)*'4. Formulations'!$P37</f>
        <v>0</v>
      </c>
      <c r="JQ38" s="45">
        <f>IF(AND(OR(ISBLANK(JQ$9),JQ$9=0)=FALSE,JQ$9=$DL38),1,0)*'4. Formulations'!$P37</f>
        <v>0</v>
      </c>
      <c r="JS38" s="45">
        <f>IF(AND(OR(ISBLANK(JS$9),JS$9=0)=FALSE,SUM($JC38:$JQ38)&gt;0,JS$9='2. Protocols'!$G37),1,0)*'4. Formulations'!$P37</f>
        <v>0</v>
      </c>
      <c r="JT38" s="45">
        <f>IF(AND(OR(ISBLANK(JT$9),JT$9=0)=FALSE,SUM($JC38:$JQ38)&gt;0,JT$9='2. Protocols'!$G37),1,0)*'4. Formulations'!$P37</f>
        <v>0</v>
      </c>
      <c r="JU38" s="45">
        <f>IF(AND(OR(ISBLANK(JU$9),JU$9=0)=FALSE,SUM($JC38:$JQ38)&gt;0,JU$9='2. Protocols'!$G37),1,0)*'4. Formulations'!$P37</f>
        <v>0</v>
      </c>
      <c r="JV38" s="45">
        <f>IF(AND(OR(ISBLANK(JV$9),JV$9=0)=FALSE,SUM($JC38:$JQ38)&gt;0,JV$9='2. Protocols'!$G37),1,0)*'4. Formulations'!$P37</f>
        <v>0</v>
      </c>
      <c r="JW38" s="45">
        <f>IF(AND(OR(ISBLANK(JW$9),JW$9=0)=FALSE,SUM($JC38:$JQ38)&gt;0,JW$9='2. Protocols'!$G37),1,0)*'4. Formulations'!$P37</f>
        <v>0</v>
      </c>
      <c r="JX38" s="45">
        <f>IF(AND(OR(ISBLANK(JX$9),JX$9=0)=FALSE,SUM($JC38:$JQ38)&gt;0,JX$9='2. Protocols'!$G37),1,0)*'4. Formulations'!$P37</f>
        <v>0</v>
      </c>
      <c r="JY38" s="45">
        <f>IF(AND(OR(ISBLANK(JY$9),JY$9=0)=FALSE,SUM($JC38:$JQ38)&gt;0,JY$9='2. Protocols'!$G37),1,0)*'4. Formulations'!$P37</f>
        <v>0</v>
      </c>
      <c r="JZ38" s="45">
        <f>IF(AND(OR(ISBLANK(JZ$9),JZ$9=0)=FALSE,SUM($JC38:$JQ38)&gt;0,JZ$9='2. Protocols'!$G37),1,0)*'4. Formulations'!$P37</f>
        <v>0</v>
      </c>
      <c r="KA38" s="45">
        <f>IF(AND(OR(ISBLANK(KA$9),KA$9=0)=FALSE,SUM($JC38:$JQ38)&gt;0,KA$9='2. Protocols'!$G37),1,0)*'4. Formulations'!$P37</f>
        <v>0</v>
      </c>
      <c r="KB38" s="45">
        <f>IF(AND(OR(ISBLANK(KB$9),KB$9=0)=FALSE,SUM($JC38:$JQ38)&gt;0,KB$9='2. Protocols'!$G37),1,0)*'4. Formulations'!$P37</f>
        <v>0</v>
      </c>
      <c r="KC38" s="45">
        <f>IF(AND(OR(ISBLANK(KC$9),KC$9=0)=FALSE,SUM($JC38:$JQ38)&gt;0,KC$9='2. Protocols'!$G37),1,0)*'4. Formulations'!$P37</f>
        <v>0</v>
      </c>
      <c r="KD38" s="45">
        <f>IF(AND(OR(ISBLANK(KD$9),KD$9=0)=FALSE,SUM($JC38:$JQ38)&gt;0,KD$9='2. Protocols'!$G37),1,0)*'4. Formulations'!$P37</f>
        <v>0</v>
      </c>
      <c r="KE38" s="45">
        <f>IF(AND(OR(ISBLANK(KE$9),KE$9=0)=FALSE,SUM($JC38:$JQ38)&gt;0,KE$9='2. Protocols'!$G37),1,0)*'4. Formulations'!$P37</f>
        <v>0</v>
      </c>
      <c r="KF38" s="45">
        <f>IF(AND(OR(ISBLANK(KF$9),KF$9=0)=FALSE,SUM($JC38:$JQ38)&gt;0,KF$9='2. Protocols'!$G37),1,0)*'4. Formulations'!$P37</f>
        <v>0</v>
      </c>
      <c r="KG38" s="45">
        <f>IF(AND(OR(ISBLANK(KG$9),KG$9=0)=FALSE,SUM($JC38:$JQ38)&gt;0,KG$9='2. Protocols'!$G37),1,0)*'4. Formulations'!$P37</f>
        <v>0</v>
      </c>
      <c r="KI38" s="45">
        <f>IF(AND(OR(ISBLANK(KI$9),KI$9=0)=FALSE,KI$9=$DM38),1,0)*'4. Formulations'!$Q37</f>
        <v>0</v>
      </c>
      <c r="KJ38" s="45">
        <f>IF(AND(OR(ISBLANK(KJ$9),KJ$9=0)=FALSE,KJ$9=$DM38),1,0)*'4. Formulations'!$Q37</f>
        <v>0</v>
      </c>
      <c r="KK38" s="45">
        <f>IF(AND(OR(ISBLANK(KK$9),KK$9=0)=FALSE,KK$9=$DM38),1,0)*'4. Formulations'!$Q37</f>
        <v>0</v>
      </c>
      <c r="KL38" s="45">
        <f>IF(AND(OR(ISBLANK(KL$9),KL$9=0)=FALSE,KL$9=$DM38),1,0)*'4. Formulations'!$Q37</f>
        <v>0</v>
      </c>
      <c r="KM38" s="45">
        <f>IF(AND(OR(ISBLANK(KM$9),KM$9=0)=FALSE,KM$9=$DM38),1,0)*'4. Formulations'!$Q37</f>
        <v>0</v>
      </c>
      <c r="KN38" s="45">
        <f>IF(AND(OR(ISBLANK(KN$9),KN$9=0)=FALSE,KN$9=$DM38),1,0)*'4. Formulations'!$Q37</f>
        <v>0</v>
      </c>
      <c r="KO38" s="45">
        <f>IF(AND(OR(ISBLANK(KO$9),KO$9=0)=FALSE,KO$9=$DM38),1,0)*'4. Formulations'!$Q37</f>
        <v>0</v>
      </c>
      <c r="KP38" s="45">
        <f>IF(AND(OR(ISBLANK(KP$9),KP$9=0)=FALSE,KP$9=$DM38),1,0)*'4. Formulations'!$Q37</f>
        <v>0</v>
      </c>
      <c r="KQ38" s="45">
        <f>IF(AND(OR(ISBLANK(KQ$9),KQ$9=0)=FALSE,KQ$9=$DM38),1,0)*'4. Formulations'!$Q37</f>
        <v>0</v>
      </c>
      <c r="KR38" s="45">
        <f>IF(AND(OR(ISBLANK(KR$9),KR$9=0)=FALSE,KR$9=$DM38),1,0)*'4. Formulations'!$Q37</f>
        <v>0</v>
      </c>
      <c r="KS38" s="45">
        <f>IF(AND(OR(ISBLANK(KS$9),KS$9=0)=FALSE,KS$9=$DM38),1,0)*'4. Formulations'!$Q37</f>
        <v>0</v>
      </c>
      <c r="KT38" s="45">
        <f>IF(AND(OR(ISBLANK(KT$9),KT$9=0)=FALSE,KT$9=$DM38),1,0)*'4. Formulations'!$Q37</f>
        <v>0</v>
      </c>
      <c r="KU38" s="45">
        <f>IF(AND(OR(ISBLANK(KU$9),KU$9=0)=FALSE,KU$9=$DM38),1,0)*'4. Formulations'!$Q37</f>
        <v>0</v>
      </c>
      <c r="KV38" s="45">
        <f>IF(AND(OR(ISBLANK(KV$9),KV$9=0)=FALSE,KV$9=$DM38),1,0)*'4. Formulations'!$Q37</f>
        <v>0</v>
      </c>
      <c r="KW38" s="45">
        <f>IF(AND(OR(ISBLANK(KW$9),KW$9=0)=FALSE,KW$9=$DM38),1,0)*'4. Formulations'!$Q37</f>
        <v>0</v>
      </c>
    </row>
    <row r="39" spans="2:309" x14ac:dyDescent="0.3">
      <c r="B39" s="2"/>
      <c r="C39" s="155" t="str">
        <f>IF('2. Protocols'!C38&amp;"+"&amp;'2. Protocols'!E38&amp;"+"&amp;'2. Protocols'!G38="++","",'2. Protocols'!C38&amp;"+"&amp;'2. Protocols'!E38&amp;"+"&amp;'2. Protocols'!G38)</f>
        <v/>
      </c>
      <c r="D39" s="22"/>
      <c r="E39" s="23"/>
      <c r="G39" s="403" t="e">
        <f>'2. Protocols'!J38*'1. General Inputs'!$J$13</f>
        <v>#VALUE!</v>
      </c>
      <c r="H39" s="403" t="e">
        <f>MAX(G39*(1+'1. General Inputs'!$AW$23+HLOOKUP(H$7,'1. General Inputs'!$AW$17:$AY$19,ROWS('1. General Inputs'!$AU$17:$AU$19),0))+(CHOOSE(H$7,'1. General Inputs'!$J$15,'1. General Inputs'!$L$15,'1. General Inputs'!$N$15)/12)*CHOOSE(H$7,'2. Protocols'!$K38,'2. Protocols'!$L38,'2. Protocols'!$M38)+'3. ARV Substitutions'!L64,0)</f>
        <v>#VALUE!</v>
      </c>
      <c r="I39" s="403" t="e">
        <f>MAX(H39*(1+'1. General Inputs'!$AW$23+HLOOKUP(I$7,'1. General Inputs'!$AW$17:$AY$19,ROWS('1. General Inputs'!$AU$17:$AU$19),0))+(CHOOSE(I$7,'1. General Inputs'!$J$15,'1. General Inputs'!$L$15,'1. General Inputs'!$N$15)/12)*CHOOSE(I$7,'2. Protocols'!$K38,'2. Protocols'!$L38,'2. Protocols'!$M38)+'3. ARV Substitutions'!M64,0)</f>
        <v>#VALUE!</v>
      </c>
      <c r="J39" s="403" t="e">
        <f>MAX(I39*(1+'1. General Inputs'!$AW$23+HLOOKUP(J$7,'1. General Inputs'!$AW$17:$AY$19,ROWS('1. General Inputs'!$AU$17:$AU$19),0))+(CHOOSE(J$7,'1. General Inputs'!$J$15,'1. General Inputs'!$L$15,'1. General Inputs'!$N$15)/12)*CHOOSE(J$7,'2. Protocols'!$K38,'2. Protocols'!$L38,'2. Protocols'!$M38)+'3. ARV Substitutions'!N64,0)</f>
        <v>#VALUE!</v>
      </c>
      <c r="K39" s="403" t="e">
        <f>MAX(J39*(1+'1. General Inputs'!$AW$23+HLOOKUP(K$7,'1. General Inputs'!$AW$17:$AY$19,ROWS('1. General Inputs'!$AU$17:$AU$19),0))+(CHOOSE(K$7,'1. General Inputs'!$J$15,'1. General Inputs'!$L$15,'1. General Inputs'!$N$15)/12)*CHOOSE(K$7,'2. Protocols'!$K38,'2. Protocols'!$L38,'2. Protocols'!$M38)+'3. ARV Substitutions'!O64,0)</f>
        <v>#VALUE!</v>
      </c>
      <c r="L39" s="403" t="e">
        <f>MAX(K39*(1+'1. General Inputs'!$AW$23+HLOOKUP(L$7,'1. General Inputs'!$AW$17:$AY$19,ROWS('1. General Inputs'!$AU$17:$AU$19),0))+(CHOOSE(L$7,'1. General Inputs'!$J$15,'1. General Inputs'!$L$15,'1. General Inputs'!$N$15)/12)*CHOOSE(L$7,'2. Protocols'!$K38,'2. Protocols'!$L38,'2. Protocols'!$M38)+'3. ARV Substitutions'!P64,0)</f>
        <v>#VALUE!</v>
      </c>
      <c r="M39" s="403" t="e">
        <f>MAX(L39*(1+'1. General Inputs'!$AW$23+HLOOKUP(M$7,'1. General Inputs'!$AW$17:$AY$19,ROWS('1. General Inputs'!$AU$17:$AU$19),0))+(CHOOSE(M$7,'1. General Inputs'!$J$15,'1. General Inputs'!$L$15,'1. General Inputs'!$N$15)/12)*CHOOSE(M$7,'2. Protocols'!$K38,'2. Protocols'!$L38,'2. Protocols'!$M38)+'3. ARV Substitutions'!Q64,0)</f>
        <v>#VALUE!</v>
      </c>
      <c r="N39" s="403" t="e">
        <f>MAX(M39*(1+'1. General Inputs'!$AW$23+HLOOKUP(N$7,'1. General Inputs'!$AW$17:$AY$19,ROWS('1. General Inputs'!$AU$17:$AU$19),0))+(CHOOSE(N$7,'1. General Inputs'!$J$15,'1. General Inputs'!$L$15,'1. General Inputs'!$N$15)/12)*CHOOSE(N$7,'2. Protocols'!$K38,'2. Protocols'!$L38,'2. Protocols'!$M38)+'3. ARV Substitutions'!R64,0)</f>
        <v>#VALUE!</v>
      </c>
      <c r="O39" s="403" t="e">
        <f>MAX(N39*(1+'1. General Inputs'!$AW$23+HLOOKUP(O$7,'1. General Inputs'!$AW$17:$AY$19,ROWS('1. General Inputs'!$AU$17:$AU$19),0))+(CHOOSE(O$7,'1. General Inputs'!$J$15,'1. General Inputs'!$L$15,'1. General Inputs'!$N$15)/12)*CHOOSE(O$7,'2. Protocols'!$K38,'2. Protocols'!$L38,'2. Protocols'!$M38)+'3. ARV Substitutions'!S64,0)</f>
        <v>#VALUE!</v>
      </c>
      <c r="P39" s="403" t="e">
        <f>MAX(O39*(1+'1. General Inputs'!$AW$23+HLOOKUP(P$7,'1. General Inputs'!$AW$17:$AY$19,ROWS('1. General Inputs'!$AU$17:$AU$19),0))+(CHOOSE(P$7,'1. General Inputs'!$J$15,'1. General Inputs'!$L$15,'1. General Inputs'!$N$15)/12)*CHOOSE(P$7,'2. Protocols'!$K38,'2. Protocols'!$L38,'2. Protocols'!$M38)+'3. ARV Substitutions'!T64,0)</f>
        <v>#VALUE!</v>
      </c>
      <c r="Q39" s="403" t="e">
        <f>MAX(P39*(1+'1. General Inputs'!$AW$23+HLOOKUP(Q$7,'1. General Inputs'!$AW$17:$AY$19,ROWS('1. General Inputs'!$AU$17:$AU$19),0))+(CHOOSE(Q$7,'1. General Inputs'!$J$15,'1. General Inputs'!$L$15,'1. General Inputs'!$N$15)/12)*CHOOSE(Q$7,'2. Protocols'!$K38,'2. Protocols'!$L38,'2. Protocols'!$M38)+'3. ARV Substitutions'!U64,0)</f>
        <v>#VALUE!</v>
      </c>
      <c r="R39" s="403" t="e">
        <f>MAX(Q39*(1+'1. General Inputs'!$AW$23+HLOOKUP(R$7,'1. General Inputs'!$AW$17:$AY$19,ROWS('1. General Inputs'!$AU$17:$AU$19),0))+(CHOOSE(R$7,'1. General Inputs'!$J$15,'1. General Inputs'!$L$15,'1. General Inputs'!$N$15)/12)*CHOOSE(R$7,'2. Protocols'!$K38,'2. Protocols'!$L38,'2. Protocols'!$M38)+'3. ARV Substitutions'!V64,0)</f>
        <v>#VALUE!</v>
      </c>
      <c r="S39" s="403" t="e">
        <f>MAX(R39*(1+'1. General Inputs'!$AW$23+HLOOKUP(S$7,'1. General Inputs'!$AW$17:$AY$19,ROWS('1. General Inputs'!$AU$17:$AU$19),0))+(CHOOSE(S$7,'1. General Inputs'!$J$15,'1. General Inputs'!$L$15,'1. General Inputs'!$N$15)/12)*CHOOSE(S$7,'2. Protocols'!$K38,'2. Protocols'!$L38,'2. Protocols'!$M38)+'3. ARV Substitutions'!W64,0)</f>
        <v>#VALUE!</v>
      </c>
      <c r="T39" s="403" t="e">
        <f>MAX(S39*(1+'1. General Inputs'!$AW$23+HLOOKUP(T$7,'1. General Inputs'!$AW$17:$AY$19,ROWS('1. General Inputs'!$AU$17:$AU$19),0))+(CHOOSE(T$7,'1. General Inputs'!$J$15,'1. General Inputs'!$L$15,'1. General Inputs'!$N$15)/12)*CHOOSE(T$7,'2. Protocols'!$K38,'2. Protocols'!$L38,'2. Protocols'!$M38)+'3. ARV Substitutions'!X64,0)</f>
        <v>#VALUE!</v>
      </c>
      <c r="U39" s="403" t="e">
        <f>MAX(T39*(1+'1. General Inputs'!$AW$23+HLOOKUP(U$7,'1. General Inputs'!$AW$17:$AY$19,ROWS('1. General Inputs'!$AU$17:$AU$19),0))+(CHOOSE(U$7,'1. General Inputs'!$J$15,'1. General Inputs'!$L$15,'1. General Inputs'!$N$15)/12)*CHOOSE(U$7,'2. Protocols'!$K38,'2. Protocols'!$L38,'2. Protocols'!$M38)+'3. ARV Substitutions'!Y64,0)</f>
        <v>#VALUE!</v>
      </c>
      <c r="V39" s="403" t="e">
        <f>MAX(U39*(1+'1. General Inputs'!$AW$23+HLOOKUP(V$7,'1. General Inputs'!$AW$17:$AY$19,ROWS('1. General Inputs'!$AU$17:$AU$19),0))+(CHOOSE(V$7,'1. General Inputs'!$J$15,'1. General Inputs'!$L$15,'1. General Inputs'!$N$15)/12)*CHOOSE(V$7,'2. Protocols'!$K38,'2. Protocols'!$L38,'2. Protocols'!$M38)+'3. ARV Substitutions'!Z64,0)</f>
        <v>#VALUE!</v>
      </c>
      <c r="W39" s="403" t="e">
        <f>MAX(V39*(1+'1. General Inputs'!$AW$23+HLOOKUP(W$7,'1. General Inputs'!$AW$17:$AY$19,ROWS('1. General Inputs'!$AU$17:$AU$19),0))+(CHOOSE(W$7,'1. General Inputs'!$J$15,'1. General Inputs'!$L$15,'1. General Inputs'!$N$15)/12)*CHOOSE(W$7,'2. Protocols'!$K38,'2. Protocols'!$L38,'2. Protocols'!$M38)+'3. ARV Substitutions'!AA64,0)</f>
        <v>#VALUE!</v>
      </c>
      <c r="X39" s="403" t="e">
        <f>MAX(W39*(1+'1. General Inputs'!$AW$23+HLOOKUP(X$7,'1. General Inputs'!$AW$17:$AY$19,ROWS('1. General Inputs'!$AU$17:$AU$19),0))+(CHOOSE(X$7,'1. General Inputs'!$J$15,'1. General Inputs'!$L$15,'1. General Inputs'!$N$15)/12)*CHOOSE(X$7,'2. Protocols'!$K38,'2. Protocols'!$L38,'2. Protocols'!$M38)+'3. ARV Substitutions'!AB64,0)</f>
        <v>#VALUE!</v>
      </c>
      <c r="Y39" s="403" t="e">
        <f>MAX(X39*(1+'1. General Inputs'!$AW$23+HLOOKUP(Y$7,'1. General Inputs'!$AW$17:$AY$19,ROWS('1. General Inputs'!$AU$17:$AU$19),0))+(CHOOSE(Y$7,'1. General Inputs'!$J$15,'1. General Inputs'!$L$15,'1. General Inputs'!$N$15)/12)*CHOOSE(Y$7,'2. Protocols'!$K38,'2. Protocols'!$L38,'2. Protocols'!$M38)+'3. ARV Substitutions'!AC64,0)</f>
        <v>#VALUE!</v>
      </c>
      <c r="Z39" s="403" t="e">
        <f>MAX(Y39*(1+'1. General Inputs'!$AW$23+HLOOKUP(Z$7,'1. General Inputs'!$AW$17:$AY$19,ROWS('1. General Inputs'!$AU$17:$AU$19),0))+(CHOOSE(Z$7,'1. General Inputs'!$J$15,'1. General Inputs'!$L$15,'1. General Inputs'!$N$15)/12)*CHOOSE(Z$7,'2. Protocols'!$K38,'2. Protocols'!$L38,'2. Protocols'!$M38)+'3. ARV Substitutions'!AD64,0)</f>
        <v>#VALUE!</v>
      </c>
      <c r="AA39" s="403" t="e">
        <f>MAX(Z39*(1+'1. General Inputs'!$AW$23+HLOOKUP(AA$7,'1. General Inputs'!$AW$17:$AY$19,ROWS('1. General Inputs'!$AU$17:$AU$19),0))+(CHOOSE(AA$7,'1. General Inputs'!$J$15,'1. General Inputs'!$L$15,'1. General Inputs'!$N$15)/12)*CHOOSE(AA$7,'2. Protocols'!$K38,'2. Protocols'!$L38,'2. Protocols'!$M38)+'3. ARV Substitutions'!AE64,0)</f>
        <v>#VALUE!</v>
      </c>
      <c r="AB39" s="403" t="e">
        <f>MAX(AA39*(1+'1. General Inputs'!$AW$23+HLOOKUP(AB$7,'1. General Inputs'!$AW$17:$AY$19,ROWS('1. General Inputs'!$AU$17:$AU$19),0))+(CHOOSE(AB$7,'1. General Inputs'!$J$15,'1. General Inputs'!$L$15,'1. General Inputs'!$N$15)/12)*CHOOSE(AB$7,'2. Protocols'!$K38,'2. Protocols'!$L38,'2. Protocols'!$M38)+'3. ARV Substitutions'!AF64,0)</f>
        <v>#VALUE!</v>
      </c>
      <c r="AC39" s="403" t="e">
        <f>MAX(AB39*(1+'1. General Inputs'!$AW$23+HLOOKUP(AC$7,'1. General Inputs'!$AW$17:$AY$19,ROWS('1. General Inputs'!$AU$17:$AU$19),0))+(CHOOSE(AC$7,'1. General Inputs'!$J$15,'1. General Inputs'!$L$15,'1. General Inputs'!$N$15)/12)*CHOOSE(AC$7,'2. Protocols'!$K38,'2. Protocols'!$L38,'2. Protocols'!$M38)+'3. ARV Substitutions'!AG64,0)</f>
        <v>#VALUE!</v>
      </c>
      <c r="AD39" s="403" t="e">
        <f>MAX(AC39*(1+'1. General Inputs'!$AW$23+HLOOKUP(AD$7,'1. General Inputs'!$AW$17:$AY$19,ROWS('1. General Inputs'!$AU$17:$AU$19),0))+(CHOOSE(AD$7,'1. General Inputs'!$J$15,'1. General Inputs'!$L$15,'1. General Inputs'!$N$15)/12)*CHOOSE(AD$7,'2. Protocols'!$K38,'2. Protocols'!$L38,'2. Protocols'!$M38)+'3. ARV Substitutions'!AH64,0)</f>
        <v>#VALUE!</v>
      </c>
      <c r="AE39" s="403" t="e">
        <f>MAX(AD39*(1+'1. General Inputs'!$AW$23+HLOOKUP(AE$7,'1. General Inputs'!$AW$17:$AY$19,ROWS('1. General Inputs'!$AU$17:$AU$19),0))+(CHOOSE(AE$7,'1. General Inputs'!$J$15,'1. General Inputs'!$L$15,'1. General Inputs'!$N$15)/12)*CHOOSE(AE$7,'2. Protocols'!$K38,'2. Protocols'!$L38,'2. Protocols'!$M38)+'3. ARV Substitutions'!AI64,0)</f>
        <v>#VALUE!</v>
      </c>
      <c r="AF39" s="403" t="e">
        <f>MAX(AE39*(1+'1. General Inputs'!$AW$23+HLOOKUP(AF$7,'1. General Inputs'!$AW$17:$AY$19,ROWS('1. General Inputs'!$AU$17:$AU$19),0))+(CHOOSE(AF$7,'1. General Inputs'!$J$15,'1. General Inputs'!$L$15,'1. General Inputs'!$N$15)/12)*CHOOSE(AF$7,'2. Protocols'!$K38,'2. Protocols'!$L38,'2. Protocols'!$M38)+'3. ARV Substitutions'!AJ64,0)</f>
        <v>#VALUE!</v>
      </c>
      <c r="AG39" s="403" t="e">
        <f>MAX(AF39*(1+'1. General Inputs'!$AW$23+HLOOKUP(AG$7,'1. General Inputs'!$AW$17:$AY$19,ROWS('1. General Inputs'!$AU$17:$AU$19),0))+(CHOOSE(AG$7,'1. General Inputs'!$J$15,'1. General Inputs'!$L$15,'1. General Inputs'!$N$15)/12)*CHOOSE(AG$7,'2. Protocols'!$K38,'2. Protocols'!$L38,'2. Protocols'!$M38)+'3. ARV Substitutions'!AK64,0)</f>
        <v>#VALUE!</v>
      </c>
      <c r="AH39" s="403" t="e">
        <f>MAX(AG39*(1+'1. General Inputs'!$AW$23+HLOOKUP(AH$7,'1. General Inputs'!$AW$17:$AY$19,ROWS('1. General Inputs'!$AU$17:$AU$19),0))+(CHOOSE(AH$7,'1. General Inputs'!$J$15,'1. General Inputs'!$L$15,'1. General Inputs'!$N$15)/12)*CHOOSE(AH$7,'2. Protocols'!$K38,'2. Protocols'!$L38,'2. Protocols'!$M38)+'3. ARV Substitutions'!AL64,0)</f>
        <v>#VALUE!</v>
      </c>
      <c r="AI39" s="403" t="e">
        <f>MAX(AH39*(1+'1. General Inputs'!$AW$23+HLOOKUP(AI$7,'1. General Inputs'!$AW$17:$AY$19,ROWS('1. General Inputs'!$AU$17:$AU$19),0))+(CHOOSE(AI$7,'1. General Inputs'!$J$15,'1. General Inputs'!$L$15,'1. General Inputs'!$N$15)/12)*CHOOSE(AI$7,'2. Protocols'!$K38,'2. Protocols'!$L38,'2. Protocols'!$M38)+'3. ARV Substitutions'!AM64,0)</f>
        <v>#VALUE!</v>
      </c>
      <c r="AJ39" s="403" t="e">
        <f>MAX(AI39*(1+'1. General Inputs'!$AW$23+HLOOKUP(AJ$7,'1. General Inputs'!$AW$17:$AY$19,ROWS('1. General Inputs'!$AU$17:$AU$19),0))+(CHOOSE(AJ$7,'1. General Inputs'!$J$15,'1. General Inputs'!$L$15,'1. General Inputs'!$N$15)/12)*CHOOSE(AJ$7,'2. Protocols'!$K38,'2. Protocols'!$L38,'2. Protocols'!$M38)+'3. ARV Substitutions'!AN64,0)</f>
        <v>#VALUE!</v>
      </c>
      <c r="AK39" s="403" t="e">
        <f>MAX(AJ39*(1+'1. General Inputs'!$AW$23+HLOOKUP(AK$7,'1. General Inputs'!$AW$17:$AY$19,ROWS('1. General Inputs'!$AU$17:$AU$19),0))+(CHOOSE(AK$7,'1. General Inputs'!$J$15,'1. General Inputs'!$L$15,'1. General Inputs'!$N$15)/12)*CHOOSE(AK$7,'2. Protocols'!$K38,'2. Protocols'!$L38,'2. Protocols'!$M38)+'3. ARV Substitutions'!AO64,0)</f>
        <v>#VALUE!</v>
      </c>
      <c r="AL39" s="403" t="e">
        <f>MAX(AK39*(1+'1. General Inputs'!$AW$23+HLOOKUP(AL$7,'1. General Inputs'!$AW$17:$AY$19,ROWS('1. General Inputs'!$AU$17:$AU$19),0))+(CHOOSE(AL$7,'1. General Inputs'!$J$15,'1. General Inputs'!$L$15,'1. General Inputs'!$N$15)/12)*CHOOSE(AL$7,'2. Protocols'!$K38,'2. Protocols'!$L38,'2. Protocols'!$M38)+'3. ARV Substitutions'!AP64,0)</f>
        <v>#VALUE!</v>
      </c>
      <c r="AM39" s="403" t="e">
        <f>MAX(AL39*(1+'1. General Inputs'!$AW$23+HLOOKUP(AM$7,'1. General Inputs'!$AW$17:$AY$19,ROWS('1. General Inputs'!$AU$17:$AU$19),0))+(CHOOSE(AM$7,'1. General Inputs'!$J$15,'1. General Inputs'!$L$15,'1. General Inputs'!$N$15)/12)*CHOOSE(AM$7,'2. Protocols'!$K38,'2. Protocols'!$L38,'2. Protocols'!$M38)+'3. ARV Substitutions'!AQ64,0)</f>
        <v>#VALUE!</v>
      </c>
      <c r="AN39" s="403" t="e">
        <f>MAX(AM39*(1+'1. General Inputs'!$AW$23+HLOOKUP(AN$7,'1. General Inputs'!$AW$17:$AY$19,ROWS('1. General Inputs'!$AU$17:$AU$19),0))+(CHOOSE(AN$7,'1. General Inputs'!$J$15,'1. General Inputs'!$L$15,'1. General Inputs'!$N$15)/12)*CHOOSE(AN$7,'2. Protocols'!$K38,'2. Protocols'!$L38,'2. Protocols'!$M38)+'3. ARV Substitutions'!AR64,0)</f>
        <v>#VALUE!</v>
      </c>
      <c r="AO39" s="403" t="e">
        <f>MAX(AN39*(1+'1. General Inputs'!$AW$23+HLOOKUP(AO$7,'1. General Inputs'!$AW$17:$AY$19,ROWS('1. General Inputs'!$AU$17:$AU$19),0))+(CHOOSE(AO$7,'1. General Inputs'!$J$15,'1. General Inputs'!$L$15,'1. General Inputs'!$N$15)/12)*CHOOSE(AO$7,'2. Protocols'!$K38,'2. Protocols'!$L38,'2. Protocols'!$M38)+'3. ARV Substitutions'!AS64,0)</f>
        <v>#VALUE!</v>
      </c>
      <c r="AP39" s="403" t="e">
        <f>MAX(AO39*(1+'1. General Inputs'!$AW$23+HLOOKUP(AP$7,'1. General Inputs'!$AW$17:$AY$19,ROWS('1. General Inputs'!$AU$17:$AU$19),0))+(CHOOSE(AP$7,'1. General Inputs'!$J$15,'1. General Inputs'!$L$15,'1. General Inputs'!$N$15)/12)*CHOOSE(AP$7,'2. Protocols'!$K38,'2. Protocols'!$L38,'2. Protocols'!$M38)+'3. ARV Substitutions'!AT64,0)</f>
        <v>#VALUE!</v>
      </c>
      <c r="AQ39" s="403" t="e">
        <f>MAX(AP39*(1+'1. General Inputs'!$AW$23+HLOOKUP(AQ$7,'1. General Inputs'!$AW$17:$AY$19,ROWS('1. General Inputs'!$AU$17:$AU$19),0))+(CHOOSE(AQ$7,'1. General Inputs'!$J$15,'1. General Inputs'!$L$15,'1. General Inputs'!$N$15)/12)*CHOOSE(AQ$7,'2. Protocols'!$K38,'2. Protocols'!$L38,'2. Protocols'!$M38)+'3. ARV Substitutions'!AU64,0)</f>
        <v>#VALUE!</v>
      </c>
      <c r="CA39" s="105" t="e">
        <f t="shared" si="20"/>
        <v>#VALUE!</v>
      </c>
      <c r="CB39" s="105" t="e">
        <f t="shared" si="21"/>
        <v>#VALUE!</v>
      </c>
      <c r="CC39" s="105" t="e">
        <f t="shared" si="22"/>
        <v>#VALUE!</v>
      </c>
      <c r="CD39" s="105" t="e">
        <f t="shared" si="23"/>
        <v>#VALUE!</v>
      </c>
      <c r="CE39" s="105" t="e">
        <f t="shared" si="24"/>
        <v>#VALUE!</v>
      </c>
      <c r="CF39" s="105" t="e">
        <f t="shared" si="25"/>
        <v>#VALUE!</v>
      </c>
      <c r="CG39" s="105" t="e">
        <f t="shared" si="26"/>
        <v>#VALUE!</v>
      </c>
      <c r="CH39" s="105" t="e">
        <f t="shared" si="27"/>
        <v>#VALUE!</v>
      </c>
      <c r="CI39" s="105" t="e">
        <f t="shared" si="28"/>
        <v>#VALUE!</v>
      </c>
      <c r="CJ39" s="105" t="e">
        <f t="shared" si="29"/>
        <v>#VALUE!</v>
      </c>
      <c r="CK39" s="105" t="e">
        <f t="shared" si="30"/>
        <v>#VALUE!</v>
      </c>
      <c r="CL39" s="105" t="e">
        <f t="shared" si="31"/>
        <v>#VALUE!</v>
      </c>
      <c r="CM39" s="105" t="e">
        <f t="shared" si="32"/>
        <v>#VALUE!</v>
      </c>
      <c r="CN39" s="105" t="e">
        <f t="shared" si="33"/>
        <v>#VALUE!</v>
      </c>
      <c r="CO39" s="105" t="e">
        <f t="shared" si="34"/>
        <v>#VALUE!</v>
      </c>
      <c r="CP39" s="105" t="e">
        <f t="shared" si="35"/>
        <v>#VALUE!</v>
      </c>
      <c r="CQ39" s="105" t="e">
        <f t="shared" si="36"/>
        <v>#VALUE!</v>
      </c>
      <c r="CR39" s="105" t="e">
        <f t="shared" si="37"/>
        <v>#VALUE!</v>
      </c>
      <c r="CS39" s="105" t="e">
        <f t="shared" si="38"/>
        <v>#VALUE!</v>
      </c>
      <c r="CT39" s="105" t="e">
        <f t="shared" si="39"/>
        <v>#VALUE!</v>
      </c>
      <c r="CU39" s="105" t="e">
        <f t="shared" si="40"/>
        <v>#VALUE!</v>
      </c>
      <c r="CV39" s="105" t="e">
        <f t="shared" si="41"/>
        <v>#VALUE!</v>
      </c>
      <c r="CW39" s="105" t="e">
        <f t="shared" si="42"/>
        <v>#VALUE!</v>
      </c>
      <c r="CX39" s="105" t="e">
        <f t="shared" si="43"/>
        <v>#VALUE!</v>
      </c>
      <c r="CY39" s="105" t="e">
        <f t="shared" si="44"/>
        <v>#VALUE!</v>
      </c>
      <c r="CZ39" s="105" t="e">
        <f t="shared" si="45"/>
        <v>#VALUE!</v>
      </c>
      <c r="DA39" s="105" t="e">
        <f t="shared" si="46"/>
        <v>#VALUE!</v>
      </c>
      <c r="DB39" s="105" t="e">
        <f t="shared" si="47"/>
        <v>#VALUE!</v>
      </c>
      <c r="DC39" s="105" t="e">
        <f t="shared" si="48"/>
        <v>#VALUE!</v>
      </c>
      <c r="DD39" s="105" t="e">
        <f t="shared" si="49"/>
        <v>#VALUE!</v>
      </c>
      <c r="DE39" s="105" t="e">
        <f t="shared" si="50"/>
        <v>#VALUE!</v>
      </c>
      <c r="DF39" s="105" t="e">
        <f t="shared" si="51"/>
        <v>#VALUE!</v>
      </c>
      <c r="DG39" s="105" t="e">
        <f t="shared" si="52"/>
        <v>#VALUE!</v>
      </c>
      <c r="DH39" s="105" t="e">
        <f t="shared" si="53"/>
        <v>#VALUE!</v>
      </c>
      <c r="DI39" s="105" t="e">
        <f t="shared" si="54"/>
        <v>#VALUE!</v>
      </c>
      <c r="DJ39" s="105" t="e">
        <f t="shared" si="55"/>
        <v>#VALUE!</v>
      </c>
      <c r="DL39" s="39" t="str">
        <f>CONCATENATE('2. Protocols'!C38, '2. Protocols'!D38, '2. Protocols'!E38)</f>
        <v>+</v>
      </c>
      <c r="DM39" s="39" t="str">
        <f>CONCATENATE('2. Protocols'!C38, '2. Protocols'!D38, '2. Protocols'!E38, '2. Protocols'!F38, '2. Protocols'!G38,)</f>
        <v>++</v>
      </c>
      <c r="DO39" s="45">
        <f>IF(AND(OR(ISBLANK(DO$9),DO$9=0)=FALSE,OR(DO$9='2. Protocols'!$C38,DO$9='2. Protocols'!$E38,DO$9='2. Protocols'!$G38)),1,0)*'4. Formulations'!$I38</f>
        <v>0</v>
      </c>
      <c r="DP39" s="45">
        <f>IF(AND(OR(ISBLANK(DP$9),DP$9=0)=FALSE,OR(DP$9='2. Protocols'!$C38,DP$9='2. Protocols'!$E38,DP$9='2. Protocols'!$G38)),1,0)*'4. Formulations'!$I38</f>
        <v>0</v>
      </c>
      <c r="DQ39" s="45">
        <f>IF(AND(OR(ISBLANK(DQ$9),DQ$9=0)=FALSE,OR(DQ$9='2. Protocols'!$C38,DQ$9='2. Protocols'!$E38,DQ$9='2. Protocols'!$G38)),1,0)*'4. Formulations'!$I38</f>
        <v>0</v>
      </c>
      <c r="DR39" s="45">
        <f>IF(AND(OR(ISBLANK(DR$9),DR$9=0)=FALSE,OR(DR$9='2. Protocols'!$C38,DR$9='2. Protocols'!$E38,DR$9='2. Protocols'!$G38)),1,0)*'4. Formulations'!$I38</f>
        <v>0</v>
      </c>
      <c r="DS39" s="45">
        <f>IF(AND(OR(ISBLANK(DS$9),DS$9=0)=FALSE,OR(DS$9='2. Protocols'!$C38,DS$9='2. Protocols'!$E38,DS$9='2. Protocols'!$G38)),1,0)*'4. Formulations'!$I38</f>
        <v>0</v>
      </c>
      <c r="DT39" s="45">
        <f>IF(AND(OR(ISBLANK(DT$9),DT$9=0)=FALSE,OR(DT$9='2. Protocols'!$C38,DT$9='2. Protocols'!$E38,DT$9='2. Protocols'!$G38)),1,0)*'4. Formulations'!$I38</f>
        <v>0</v>
      </c>
      <c r="DU39" s="45">
        <f>IF(AND(OR(ISBLANK(DU$9),DU$9=0)=FALSE,OR(DU$9='2. Protocols'!$C38,DU$9='2. Protocols'!$E38,DU$9='2. Protocols'!$G38)),1,0)*'4. Formulations'!$I38</f>
        <v>0</v>
      </c>
      <c r="DV39" s="45">
        <f>IF(AND(OR(ISBLANK(DV$9),DV$9=0)=FALSE,OR(DV$9='2. Protocols'!$C38,DV$9='2. Protocols'!$E38,DV$9='2. Protocols'!$G38)),1,0)*'4. Formulations'!$I38</f>
        <v>0</v>
      </c>
      <c r="DW39" s="45">
        <f>IF(AND(OR(ISBLANK(DW$9),DW$9=0)=FALSE,OR(DW$9='2. Protocols'!$C38,DW$9='2. Protocols'!$E38,DW$9='2. Protocols'!$G38)),1,0)*'4. Formulations'!$I38</f>
        <v>0</v>
      </c>
      <c r="DX39" s="45">
        <f>IF(AND(OR(ISBLANK(DX$9),DX$9=0)=FALSE,OR(DX$9='2. Protocols'!$C38,DX$9='2. Protocols'!$E38,DX$9='2. Protocols'!$G38)),1,0)*'4. Formulations'!$I38</f>
        <v>0</v>
      </c>
      <c r="DY39" s="45">
        <f>IF(AND(OR(ISBLANK(DY$9),DY$9=0)=FALSE,OR(DY$9='2. Protocols'!$C38,DY$9='2. Protocols'!$E38,DY$9='2. Protocols'!$G38)),1,0)*'4. Formulations'!$I38</f>
        <v>0</v>
      </c>
      <c r="DZ39" s="45">
        <f>IF(AND(OR(ISBLANK(DZ$9),DZ$9=0)=FALSE,OR(DZ$9='2. Protocols'!$C38,DZ$9='2. Protocols'!$E38,DZ$9='2. Protocols'!$G38)),1,0)*'4. Formulations'!$I38</f>
        <v>0</v>
      </c>
      <c r="EA39" s="45">
        <f>IF(AND(OR(ISBLANK(EA$9),EA$9=0)=FALSE,OR(EA$9='2. Protocols'!$C38,EA$9='2. Protocols'!$E38,EA$9='2. Protocols'!$G38)),1,0)*'4. Formulations'!$I38</f>
        <v>0</v>
      </c>
      <c r="EB39" s="45">
        <f>IF(AND(OR(ISBLANK(EB$9),EB$9=0)=FALSE,OR(EB$9='2. Protocols'!$C38,EB$9='2. Protocols'!$E38,EB$9='2. Protocols'!$G38)),1,0)*'4. Formulations'!$I38</f>
        <v>0</v>
      </c>
      <c r="EC39" s="45">
        <f>IF(AND(OR(ISBLANK(EC$9),EC$9=0)=FALSE,OR(EC$9='2. Protocols'!$C38,EC$9='2. Protocols'!$E38,EC$9='2. Protocols'!$G38)),1,0)*'4. Formulations'!$I38</f>
        <v>0</v>
      </c>
      <c r="EE39" s="45">
        <f>IF(AND(OR(ISBLANK(EE$9),EE$9=0)=FALSE,EE$9=$DL39),1,0)*'4. Formulations'!$J38</f>
        <v>0</v>
      </c>
      <c r="EF39" s="45">
        <f>IF(AND(OR(ISBLANK(EF$9),EF$9=0)=FALSE,EF$9=$DL39),1,0)*'4. Formulations'!$J38</f>
        <v>0</v>
      </c>
      <c r="EG39" s="45">
        <f>IF(AND(OR(ISBLANK(EG$9),EG$9=0)=FALSE,EG$9=$DL39),1,0)*'4. Formulations'!$J38</f>
        <v>0</v>
      </c>
      <c r="EH39" s="45">
        <f>IF(AND(OR(ISBLANK(EH$9),EH$9=0)=FALSE,EH$9=$DL39),1,0)*'4. Formulations'!$J38</f>
        <v>0</v>
      </c>
      <c r="EI39" s="45">
        <f>IF(AND(OR(ISBLANK(EI$9),EI$9=0)=FALSE,EI$9=$DL39),1,0)*'4. Formulations'!$J38</f>
        <v>0</v>
      </c>
      <c r="EJ39" s="45">
        <f>IF(AND(OR(ISBLANK(EJ$9),EJ$9=0)=FALSE,EJ$9=$DL39),1,0)*'4. Formulations'!$J38</f>
        <v>0</v>
      </c>
      <c r="EK39" s="45">
        <f>IF(AND(OR(ISBLANK(EK$9),EK$9=0)=FALSE,EK$9=$DL39),1,0)*'4. Formulations'!$J38</f>
        <v>0</v>
      </c>
      <c r="EL39" s="45">
        <f>IF(AND(OR(ISBLANK(EL$9),EL$9=0)=FALSE,EL$9=$DL39),1,0)*'4. Formulations'!$J38</f>
        <v>0</v>
      </c>
      <c r="EM39" s="45">
        <f>IF(AND(OR(ISBLANK(EM$9),EM$9=0)=FALSE,EM$9=$DL39),1,0)*'4. Formulations'!$J38</f>
        <v>0</v>
      </c>
      <c r="EN39" s="45">
        <f>IF(AND(OR(ISBLANK(EN$9),EN$9=0)=FALSE,EN$9=$DL39),1,0)*'4. Formulations'!$J38</f>
        <v>0</v>
      </c>
      <c r="EO39" s="45">
        <f>IF(AND(OR(ISBLANK(EO$9),EO$9=0)=FALSE,EO$9=$DL39),1,0)*'4. Formulations'!$J38</f>
        <v>0</v>
      </c>
      <c r="EP39" s="45">
        <f>IF(AND(OR(ISBLANK(EP$9),EP$9=0)=FALSE,EP$9=$DL39),1,0)*'4. Formulations'!$J38</f>
        <v>0</v>
      </c>
      <c r="EQ39" s="45">
        <f>IF(AND(OR(ISBLANK(EQ$9),EQ$9=0)=FALSE,EQ$9=$DL39),1,0)*'4. Formulations'!$J38</f>
        <v>0</v>
      </c>
      <c r="ER39" s="45">
        <f>IF(AND(OR(ISBLANK(ER$9),ER$9=0)=FALSE,ER$9=$DL39),1,0)*'4. Formulations'!$J38</f>
        <v>0</v>
      </c>
      <c r="ES39" s="45">
        <f>IF(AND(OR(ISBLANK(ES$9),ES$9=0)=FALSE,ES$9=$DL39),1,0)*'4. Formulations'!$J38</f>
        <v>0</v>
      </c>
      <c r="EU39" s="45">
        <f>IF(AND(OR(ISBLANK(EU$9),EU$9=0)=FALSE,SUM($EE39:$ES39)&gt;0,EU$9='2. Protocols'!$G38),1,0)*'4. Formulations'!$J38</f>
        <v>0</v>
      </c>
      <c r="EV39" s="45">
        <f>IF(AND(OR(ISBLANK(EV$9),EV$9=0)=FALSE,SUM($EE39:$ES39)&gt;0,EV$9='2. Protocols'!$G38),1,0)*'4. Formulations'!$J38</f>
        <v>0</v>
      </c>
      <c r="EW39" s="45">
        <f>IF(AND(OR(ISBLANK(EW$9),EW$9=0)=FALSE,SUM($EE39:$ES39)&gt;0,EW$9='2. Protocols'!$G38),1,0)*'4. Formulations'!$J38</f>
        <v>0</v>
      </c>
      <c r="EX39" s="45">
        <f>IF(AND(OR(ISBLANK(EX$9),EX$9=0)=FALSE,SUM($EE39:$ES39)&gt;0,EX$9='2. Protocols'!$G38),1,0)*'4. Formulations'!$J38</f>
        <v>0</v>
      </c>
      <c r="EY39" s="45">
        <f>IF(AND(OR(ISBLANK(EY$9),EY$9=0)=FALSE,SUM($EE39:$ES39)&gt;0,EY$9='2. Protocols'!$G38),1,0)*'4. Formulations'!$J38</f>
        <v>0</v>
      </c>
      <c r="EZ39" s="45">
        <f>IF(AND(OR(ISBLANK(EZ$9),EZ$9=0)=FALSE,SUM($EE39:$ES39)&gt;0,EZ$9='2. Protocols'!$G38),1,0)*'4. Formulations'!$J38</f>
        <v>0</v>
      </c>
      <c r="FA39" s="45">
        <f>IF(AND(OR(ISBLANK(FA$9),FA$9=0)=FALSE,SUM($EE39:$ES39)&gt;0,FA$9='2. Protocols'!$G38),1,0)*'4. Formulations'!$J38</f>
        <v>0</v>
      </c>
      <c r="FB39" s="45">
        <f>IF(AND(OR(ISBLANK(FB$9),FB$9=0)=FALSE,SUM($EE39:$ES39)&gt;0,FB$9='2. Protocols'!$G38),1,0)*'4. Formulations'!$J38</f>
        <v>0</v>
      </c>
      <c r="FC39" s="45">
        <f>IF(AND(OR(ISBLANK(FC$9),FC$9=0)=FALSE,SUM($EE39:$ES39)&gt;0,FC$9='2. Protocols'!$G38),1,0)*'4. Formulations'!$J38</f>
        <v>0</v>
      </c>
      <c r="FD39" s="45">
        <f>IF(AND(OR(ISBLANK(FD$9),FD$9=0)=FALSE,SUM($EE39:$ES39)&gt;0,FD$9='2. Protocols'!$G38),1,0)*'4. Formulations'!$J38</f>
        <v>0</v>
      </c>
      <c r="FE39" s="45">
        <f>IF(AND(OR(ISBLANK(FE$9),FE$9=0)=FALSE,SUM($EE39:$ES39)&gt;0,FE$9='2. Protocols'!$G38),1,0)*'4. Formulations'!$J38</f>
        <v>0</v>
      </c>
      <c r="FF39" s="45">
        <f>IF(AND(OR(ISBLANK(FF$9),FF$9=0)=FALSE,SUM($EE39:$ES39)&gt;0,FF$9='2. Protocols'!$G38),1,0)*'4. Formulations'!$J38</f>
        <v>0</v>
      </c>
      <c r="FG39" s="45">
        <f>IF(AND(OR(ISBLANK(FG$9),FG$9=0)=FALSE,SUM($EE39:$ES39)&gt;0,FG$9='2. Protocols'!$G38),1,0)*'4. Formulations'!$J38</f>
        <v>0</v>
      </c>
      <c r="FH39" s="45">
        <f>IF(AND(OR(ISBLANK(FH$9),FH$9=0)=FALSE,SUM($EE39:$ES39)&gt;0,FH$9='2. Protocols'!$G38),1,0)*'4. Formulations'!$J38</f>
        <v>0</v>
      </c>
      <c r="FI39" s="45">
        <f>IF(AND(OR(ISBLANK(FI$9),FI$9=0)=FALSE,SUM($EE39:$ES39)&gt;0,FI$9='2. Protocols'!$G38),1,0)*'4. Formulations'!$J38</f>
        <v>0</v>
      </c>
      <c r="FK39" s="45">
        <f>IF(AND(OR(ISBLANK(EU$9),EU$9=0)=FALSE,FK$9=$DM39),1,0)*'4. Formulations'!$K38</f>
        <v>0</v>
      </c>
      <c r="FL39" s="45">
        <f>IF(AND(OR(ISBLANK(EV$9),EV$9=0)=FALSE,FL$9=$DM39),1,0)*'4. Formulations'!$K38</f>
        <v>0</v>
      </c>
      <c r="FM39" s="45">
        <f>IF(AND(OR(ISBLANK(EW$9),EW$9=0)=FALSE,FM$9=$DM39),1,0)*'4. Formulations'!$K38</f>
        <v>0</v>
      </c>
      <c r="FN39" s="45">
        <f>IF(AND(OR(ISBLANK(EX$9),EX$9=0)=FALSE,FN$9=$DM39),1,0)*'4. Formulations'!$K38</f>
        <v>0</v>
      </c>
      <c r="FO39" s="45">
        <f>IF(AND(OR(ISBLANK(EY$9),EY$9=0)=FALSE,FO$9=$DM39),1,0)*'4. Formulations'!$K38</f>
        <v>0</v>
      </c>
      <c r="FP39" s="45">
        <f>IF(AND(OR(ISBLANK(EZ$9),EZ$9=0)=FALSE,FP$9=$DM39),1,0)*'4. Formulations'!$K38</f>
        <v>0</v>
      </c>
      <c r="FQ39" s="45">
        <f>IF(AND(OR(ISBLANK(FA$9),FA$9=0)=FALSE,FQ$9=$DM39),1,0)*'4. Formulations'!$K38</f>
        <v>0</v>
      </c>
      <c r="FR39" s="45">
        <f>IF(AND(OR(ISBLANK(FB$9),FB$9=0)=FALSE,FR$9=$DM39),1,0)*'4. Formulations'!$K38</f>
        <v>0</v>
      </c>
      <c r="FS39" s="45">
        <f>IF(AND(OR(ISBLANK(FC$9),FC$9=0)=FALSE,FS$9=$DM39),1,0)*'4. Formulations'!$K38</f>
        <v>0</v>
      </c>
      <c r="FT39" s="45">
        <f>IF(AND(OR(ISBLANK(FD$9),FD$9=0)=FALSE,FT$9=$DM39),1,0)*'4. Formulations'!$K38</f>
        <v>0</v>
      </c>
      <c r="FU39" s="45">
        <f>IF(AND(OR(ISBLANK(FE$9),FE$9=0)=FALSE,FU$9=$DM39),1,0)*'4. Formulations'!$K38</f>
        <v>0</v>
      </c>
      <c r="FV39" s="45">
        <f>IF(AND(OR(ISBLANK(FF$9),FF$9=0)=FALSE,FV$9=$DM39),1,0)*'4. Formulations'!$K38</f>
        <v>0</v>
      </c>
      <c r="FW39" s="45">
        <f>IF(AND(OR(ISBLANK(FG$9),FG$9=0)=FALSE,FW$9=$DM39),1,0)*'4. Formulations'!$K38</f>
        <v>0</v>
      </c>
      <c r="FX39" s="45">
        <f>IF(AND(OR(ISBLANK(FH$9),FH$9=0)=FALSE,FX$9=$DM39),1,0)*'4. Formulations'!$K38</f>
        <v>0</v>
      </c>
      <c r="FY39" s="45">
        <f>IF(AND(OR(ISBLANK(FI$9),FI$9=0)=FALSE,FY$9=$DM39),1,0)*'4. Formulations'!$K38</f>
        <v>0</v>
      </c>
      <c r="GA39" s="45">
        <f>IF(AND(OR(ISBLANK(GA$9),GA$9=0)=FALSE,OR(GA$9='2. Protocols'!$C38,GA$9='2. Protocols'!$E38,GA$9='2. Protocols'!$G38)),1,0)*'4. Formulations'!$L38</f>
        <v>0</v>
      </c>
      <c r="GB39" s="45">
        <f>IF(AND(OR(ISBLANK(GB$9),GB$9=0)=FALSE,OR(GB$9='2. Protocols'!$C38,GB$9='2. Protocols'!$E38,GB$9='2. Protocols'!$G38)),1,0)*'4. Formulations'!$L38</f>
        <v>0</v>
      </c>
      <c r="GC39" s="45">
        <f>IF(AND(OR(ISBLANK(GC$9),GC$9=0)=FALSE,OR(GC$9='2. Protocols'!$C38,GC$9='2. Protocols'!$E38,GC$9='2. Protocols'!$G38)),1,0)*'4. Formulations'!$L38</f>
        <v>0</v>
      </c>
      <c r="GD39" s="45">
        <f>IF(AND(OR(ISBLANK(GD$9),GD$9=0)=FALSE,OR(GD$9='2. Protocols'!$C38,GD$9='2. Protocols'!$E38,GD$9='2. Protocols'!$G38)),1,0)*'4. Formulations'!$L38</f>
        <v>0</v>
      </c>
      <c r="GE39" s="45">
        <f>IF(AND(OR(ISBLANK(GE$9),GE$9=0)=FALSE,OR(GE$9='2. Protocols'!$C38,GE$9='2. Protocols'!$E38,GE$9='2. Protocols'!$G38)),1,0)*'4. Formulations'!$L38</f>
        <v>0</v>
      </c>
      <c r="GF39" s="45">
        <f>IF(AND(OR(ISBLANK(GF$9),GF$9=0)=FALSE,OR(GF$9='2. Protocols'!$C38,GF$9='2. Protocols'!$E38,GF$9='2. Protocols'!$G38)),1,0)*'4. Formulations'!$L38</f>
        <v>0</v>
      </c>
      <c r="GG39" s="45">
        <f>IF(AND(OR(ISBLANK(GG$9),GG$9=0)=FALSE,OR(GG$9='2. Protocols'!$C38,GG$9='2. Protocols'!$E38,GG$9='2. Protocols'!$G38)),1,0)*'4. Formulations'!$L38</f>
        <v>0</v>
      </c>
      <c r="GH39" s="45">
        <f>IF(AND(OR(ISBLANK(GH$9),GH$9=0)=FALSE,OR(GH$9='2. Protocols'!$C38,GH$9='2. Protocols'!$E38,GH$9='2. Protocols'!$G38)),1,0)*'4. Formulations'!$L38</f>
        <v>0</v>
      </c>
      <c r="GI39" s="45">
        <f>IF(AND(OR(ISBLANK(GI$9),GI$9=0)=FALSE,OR(GI$9='2. Protocols'!$C38,GI$9='2. Protocols'!$E38,GI$9='2. Protocols'!$G38)),1,0)*'4. Formulations'!$L38</f>
        <v>0</v>
      </c>
      <c r="GJ39" s="45">
        <f>IF(AND(OR(ISBLANK(GJ$9),GJ$9=0)=FALSE,OR(GJ$9='2. Protocols'!$C38,GJ$9='2. Protocols'!$E38,GJ$9='2. Protocols'!$G38)),1,0)*'4. Formulations'!$L38</f>
        <v>0</v>
      </c>
      <c r="GK39" s="45">
        <f>IF(AND(OR(ISBLANK(GK$9),GK$9=0)=FALSE,OR(GK$9='2. Protocols'!$C38,GK$9='2. Protocols'!$E38,GK$9='2. Protocols'!$G38)),1,0)*'4. Formulations'!$L38</f>
        <v>0</v>
      </c>
      <c r="GL39" s="45">
        <f>IF(AND(OR(ISBLANK(GL$9),GL$9=0)=FALSE,OR(GL$9='2. Protocols'!$C38,GL$9='2. Protocols'!$E38,GL$9='2. Protocols'!$G38)),1,0)*'4. Formulations'!$L38</f>
        <v>0</v>
      </c>
      <c r="GM39" s="45">
        <f>IF(AND(OR(ISBLANK(GM$9),GM$9=0)=FALSE,OR(GM$9='2. Protocols'!$C38,GM$9='2. Protocols'!$E38,GM$9='2. Protocols'!$G38)),1,0)*'4. Formulations'!$L38</f>
        <v>0</v>
      </c>
      <c r="GN39" s="45">
        <f>IF(AND(OR(ISBLANK(GN$9),GN$9=0)=FALSE,OR(GN$9='2. Protocols'!$C38,GN$9='2. Protocols'!$E38,GN$9='2. Protocols'!$G38)),1,0)*'4. Formulations'!$L38</f>
        <v>0</v>
      </c>
      <c r="GO39" s="45">
        <f>IF(AND(OR(ISBLANK(GO$9),GO$9=0)=FALSE,OR(GO$9='2. Protocols'!$C38,GO$9='2. Protocols'!$E38,GO$9='2. Protocols'!$G38)),1,0)*'4. Formulations'!$L38</f>
        <v>0</v>
      </c>
      <c r="GQ39" s="45">
        <f>IF(AND(OR(ISBLANK(GQ$9),GQ$9=0)=FALSE,GQ$9=$DL39),1,0)*'4. Formulations'!$M38</f>
        <v>0</v>
      </c>
      <c r="GR39" s="45">
        <f>IF(AND(OR(ISBLANK(GR$9),GR$9=0)=FALSE,GR$9=$DL39),1,0)*'4. Formulations'!$M38</f>
        <v>0</v>
      </c>
      <c r="GS39" s="45">
        <f>IF(AND(OR(ISBLANK(GS$9),GS$9=0)=FALSE,GS$9=$DL39),1,0)*'4. Formulations'!$M38</f>
        <v>0</v>
      </c>
      <c r="GT39" s="45">
        <f>IF(AND(OR(ISBLANK(GT$9),GT$9=0)=FALSE,GT$9=$DL39),1,0)*'4. Formulations'!$M38</f>
        <v>0</v>
      </c>
      <c r="GU39" s="45">
        <f>IF(AND(OR(ISBLANK(GU$9),GU$9=0)=FALSE,GU$9=$DL39),1,0)*'4. Formulations'!$M38</f>
        <v>0</v>
      </c>
      <c r="GV39" s="45">
        <f>IF(AND(OR(ISBLANK(GV$9),GV$9=0)=FALSE,GV$9=$DL39),1,0)*'4. Formulations'!$M38</f>
        <v>0</v>
      </c>
      <c r="GW39" s="45">
        <f>IF(AND(OR(ISBLANK(GW$9),GW$9=0)=FALSE,GW$9=$DL39),1,0)*'4. Formulations'!$M38</f>
        <v>0</v>
      </c>
      <c r="GX39" s="45">
        <f>IF(AND(OR(ISBLANK(GX$9),GX$9=0)=FALSE,GX$9=$DL39),1,0)*'4. Formulations'!$M38</f>
        <v>0</v>
      </c>
      <c r="GY39" s="45">
        <f>IF(AND(OR(ISBLANK(GY$9),GY$9=0)=FALSE,GY$9=$DL39),1,0)*'4. Formulations'!$M38</f>
        <v>0</v>
      </c>
      <c r="GZ39" s="45">
        <f>IF(AND(OR(ISBLANK(GZ$9),GZ$9=0)=FALSE,GZ$9=$DL39),1,0)*'4. Formulations'!$M38</f>
        <v>0</v>
      </c>
      <c r="HA39" s="45">
        <f>IF(AND(OR(ISBLANK(HA$9),HA$9=0)=FALSE,HA$9=$DL39),1,0)*'4. Formulations'!$M38</f>
        <v>0</v>
      </c>
      <c r="HB39" s="45">
        <f>IF(AND(OR(ISBLANK(HB$9),HB$9=0)=FALSE,HB$9=$DL39),1,0)*'4. Formulations'!$M38</f>
        <v>0</v>
      </c>
      <c r="HC39" s="45">
        <f>IF(AND(OR(ISBLANK(HC$9),HC$9=0)=FALSE,HC$9=$DL39),1,0)*'4. Formulations'!$M38</f>
        <v>0</v>
      </c>
      <c r="HD39" s="45">
        <f>IF(AND(OR(ISBLANK(HD$9),HD$9=0)=FALSE,HD$9=$DL39),1,0)*'4. Formulations'!$M38</f>
        <v>0</v>
      </c>
      <c r="HE39" s="45">
        <f>IF(AND(OR(ISBLANK(HE$9),HE$9=0)=FALSE,HE$9=$DL39),1,0)*'4. Formulations'!$M38</f>
        <v>0</v>
      </c>
      <c r="HG39" s="45">
        <f>IF(AND(OR(ISBLANK(HG$9),HG$9=0)=FALSE,SUM($GQ39:$HE39)&gt;0,HG$9='2. Protocols'!$G38),1,0)*'4. Formulations'!$M38</f>
        <v>0</v>
      </c>
      <c r="HH39" s="45">
        <f>IF(AND(OR(ISBLANK(HH$9),HH$9=0)=FALSE,SUM($GQ39:$HE39)&gt;0,HH$9='2. Protocols'!$G38),1,0)*'4. Formulations'!$M38</f>
        <v>0</v>
      </c>
      <c r="HI39" s="45">
        <f>IF(AND(OR(ISBLANK(HI$9),HI$9=0)=FALSE,SUM($GQ39:$HE39)&gt;0,HI$9='2. Protocols'!$G38),1,0)*'4. Formulations'!$M38</f>
        <v>0</v>
      </c>
      <c r="HJ39" s="45">
        <f>IF(AND(OR(ISBLANK(HJ$9),HJ$9=0)=FALSE,SUM($GQ39:$HE39)&gt;0,HJ$9='2. Protocols'!$G38),1,0)*'4. Formulations'!$M38</f>
        <v>0</v>
      </c>
      <c r="HK39" s="45">
        <f>IF(AND(OR(ISBLANK(HK$9),HK$9=0)=FALSE,SUM($GQ39:$HE39)&gt;0,HK$9='2. Protocols'!$G38),1,0)*'4. Formulations'!$M38</f>
        <v>0</v>
      </c>
      <c r="HL39" s="45">
        <f>IF(AND(OR(ISBLANK(HL$9),HL$9=0)=FALSE,SUM($GQ39:$HE39)&gt;0,HL$9='2. Protocols'!$G38),1,0)*'4. Formulations'!$M38</f>
        <v>0</v>
      </c>
      <c r="HM39" s="45">
        <f>IF(AND(OR(ISBLANK(HM$9),HM$9=0)=FALSE,SUM($GQ39:$HE39)&gt;0,HM$9='2. Protocols'!$G38),1,0)*'4. Formulations'!$M38</f>
        <v>0</v>
      </c>
      <c r="HN39" s="45">
        <f>IF(AND(OR(ISBLANK(HN$9),HN$9=0)=FALSE,SUM($GQ39:$HE39)&gt;0,HN$9='2. Protocols'!$G38),1,0)*'4. Formulations'!$M38</f>
        <v>0</v>
      </c>
      <c r="HO39" s="45">
        <f>IF(AND(OR(ISBLANK(HO$9),HO$9=0)=FALSE,SUM($GQ39:$HE39)&gt;0,HO$9='2. Protocols'!$G38),1,0)*'4. Formulations'!$M38</f>
        <v>0</v>
      </c>
      <c r="HP39" s="45">
        <f>IF(AND(OR(ISBLANK(HP$9),HP$9=0)=FALSE,SUM($GQ39:$HE39)&gt;0,HP$9='2. Protocols'!$G38),1,0)*'4. Formulations'!$M38</f>
        <v>0</v>
      </c>
      <c r="HQ39" s="45">
        <f>IF(AND(OR(ISBLANK(HQ$9),HQ$9=0)=FALSE,SUM($GQ39:$HE39)&gt;0,HQ$9='2. Protocols'!$G38),1,0)*'4. Formulations'!$M38</f>
        <v>0</v>
      </c>
      <c r="HR39" s="45">
        <f>IF(AND(OR(ISBLANK(HR$9),HR$9=0)=FALSE,SUM($GQ39:$HE39)&gt;0,HR$9='2. Protocols'!$G38),1,0)*'4. Formulations'!$M38</f>
        <v>0</v>
      </c>
      <c r="HS39" s="45">
        <f>IF(AND(OR(ISBLANK(HS$9),HS$9=0)=FALSE,SUM($GQ39:$HE39)&gt;0,HS$9='2. Protocols'!$G38),1,0)*'4. Formulations'!$M38</f>
        <v>0</v>
      </c>
      <c r="HT39" s="45">
        <f>IF(AND(OR(ISBLANK(HT$9),HT$9=0)=FALSE,SUM($GQ39:$HE39)&gt;0,HT$9='2. Protocols'!$G38),1,0)*'4. Formulations'!$M38</f>
        <v>0</v>
      </c>
      <c r="HU39" s="45">
        <f>IF(AND(OR(ISBLANK(HU$9),HU$9=0)=FALSE,SUM($GQ39:$HE39)&gt;0,HU$9='2. Protocols'!$G38),1,0)*'4. Formulations'!$M38</f>
        <v>0</v>
      </c>
      <c r="HW39" s="45">
        <f>IF(AND(OR(ISBLANK(HW$9),HW$9=0)=FALSE,HW$9=$DM39),1,0)*'4. Formulations'!$N38</f>
        <v>0</v>
      </c>
      <c r="HX39" s="45">
        <f>IF(AND(OR(ISBLANK(HX$9),HX$9=0)=FALSE,HX$9=$DM39),1,0)*'4. Formulations'!$N38</f>
        <v>0</v>
      </c>
      <c r="HY39" s="45">
        <f>IF(AND(OR(ISBLANK(HY$9),HY$9=0)=FALSE,HY$9=$DM39),1,0)*'4. Formulations'!$N38</f>
        <v>0</v>
      </c>
      <c r="HZ39" s="45">
        <f>IF(AND(OR(ISBLANK(HZ$9),HZ$9=0)=FALSE,HZ$9=$DM39),1,0)*'4. Formulations'!$N38</f>
        <v>0</v>
      </c>
      <c r="IA39" s="45">
        <f>IF(AND(OR(ISBLANK(IA$9),IA$9=0)=FALSE,IA$9=$DM39),1,0)*'4. Formulations'!$N38</f>
        <v>0</v>
      </c>
      <c r="IB39" s="45">
        <f>IF(AND(OR(ISBLANK(IB$9),IB$9=0)=FALSE,IB$9=$DM39),1,0)*'4. Formulations'!$N38</f>
        <v>0</v>
      </c>
      <c r="IC39" s="45">
        <f>IF(AND(OR(ISBLANK(IC$9),IC$9=0)=FALSE,IC$9=$DM39),1,0)*'4. Formulations'!$N38</f>
        <v>0</v>
      </c>
      <c r="ID39" s="45">
        <f>IF(AND(OR(ISBLANK(ID$9),ID$9=0)=FALSE,ID$9=$DM39),1,0)*'4. Formulations'!$N38</f>
        <v>0</v>
      </c>
      <c r="IE39" s="45">
        <f>IF(AND(OR(ISBLANK(IE$9),IE$9=0)=FALSE,IE$9=$DM39),1,0)*'4. Formulations'!$N38</f>
        <v>0</v>
      </c>
      <c r="IF39" s="45">
        <f>IF(AND(OR(ISBLANK(IF$9),IF$9=0)=FALSE,IF$9=$DM39),1,0)*'4. Formulations'!$N38</f>
        <v>0</v>
      </c>
      <c r="IG39" s="45">
        <f>IF(AND(OR(ISBLANK(IG$9),IG$9=0)=FALSE,IG$9=$DM39),1,0)*'4. Formulations'!$N38</f>
        <v>0</v>
      </c>
      <c r="IH39" s="45">
        <f>IF(AND(OR(ISBLANK(IH$9),IH$9=0)=FALSE,IH$9=$DM39),1,0)*'4. Formulations'!$N38</f>
        <v>0</v>
      </c>
      <c r="II39" s="45">
        <f>IF(AND(OR(ISBLANK(II$9),II$9=0)=FALSE,II$9=$DM39),1,0)*'4. Formulations'!$N38</f>
        <v>0</v>
      </c>
      <c r="IJ39" s="45">
        <f>IF(AND(OR(ISBLANK(IJ$9),IJ$9=0)=FALSE,IJ$9=$DM39),1,0)*'4. Formulations'!$N38</f>
        <v>0</v>
      </c>
      <c r="IK39" s="45">
        <f>IF(AND(OR(ISBLANK(IK$9),IK$9=0)=FALSE,IK$9=$DM39),1,0)*'4. Formulations'!$N38</f>
        <v>0</v>
      </c>
      <c r="IM39" s="45">
        <f>IF(AND(OR(ISBLANK(IM$9),IM$9=0)=FALSE,OR(IM$9='2. Protocols'!$C38,IM$9='2. Protocols'!$E38,IM$9='2. Protocols'!$G38)),1,0)*'4. Formulations'!$O38</f>
        <v>0</v>
      </c>
      <c r="IN39" s="45">
        <f>IF(AND(OR(ISBLANK(IN$9),IN$9=0)=FALSE,OR(IN$9='2. Protocols'!$C38,IN$9='2. Protocols'!$E38,IN$9='2. Protocols'!$G38)),1,0)*'4. Formulations'!$O38</f>
        <v>0</v>
      </c>
      <c r="IO39" s="45">
        <f>IF(AND(OR(ISBLANK(IO$9),IO$9=0)=FALSE,OR(IO$9='2. Protocols'!$C38,IO$9='2. Protocols'!$E38,IO$9='2. Protocols'!$G38)),1,0)*'4. Formulations'!$O38</f>
        <v>0</v>
      </c>
      <c r="IP39" s="45">
        <f>IF(AND(OR(ISBLANK(IP$9),IP$9=0)=FALSE,OR(IP$9='2. Protocols'!$C38,IP$9='2. Protocols'!$E38,IP$9='2. Protocols'!$G38)),1,0)*'4. Formulations'!$O38</f>
        <v>0</v>
      </c>
      <c r="IQ39" s="45">
        <f>IF(AND(OR(ISBLANK(IQ$9),IQ$9=0)=FALSE,OR(IQ$9='2. Protocols'!$C38,IQ$9='2. Protocols'!$E38,IQ$9='2. Protocols'!$G38)),1,0)*'4. Formulations'!$O38</f>
        <v>0</v>
      </c>
      <c r="IR39" s="45">
        <f>IF(AND(OR(ISBLANK(IR$9),IR$9=0)=FALSE,OR(IR$9='2. Protocols'!$C38,IR$9='2. Protocols'!$E38,IR$9='2. Protocols'!$G38)),1,0)*'4. Formulations'!$O38</f>
        <v>0</v>
      </c>
      <c r="IS39" s="45">
        <f>IF(AND(OR(ISBLANK(IS$9),IS$9=0)=FALSE,OR(IS$9='2. Protocols'!$C38,IS$9='2. Protocols'!$E38,IS$9='2. Protocols'!$G38)),1,0)*'4. Formulations'!$O38</f>
        <v>0</v>
      </c>
      <c r="IT39" s="45">
        <f>IF(AND(OR(ISBLANK(IT$9),IT$9=0)=FALSE,OR(IT$9='2. Protocols'!$C38,IT$9='2. Protocols'!$E38,IT$9='2. Protocols'!$G38)),1,0)*'4. Formulations'!$O38</f>
        <v>0</v>
      </c>
      <c r="IU39" s="45">
        <f>IF(AND(OR(ISBLANK(IU$9),IU$9=0)=FALSE,OR(IU$9='2. Protocols'!$C38,IU$9='2. Protocols'!$E38,IU$9='2. Protocols'!$G38)),1,0)*'4. Formulations'!$O38</f>
        <v>0</v>
      </c>
      <c r="IV39" s="45">
        <f>IF(AND(OR(ISBLANK(IV$9),IV$9=0)=FALSE,OR(IV$9='2. Protocols'!$C38,IV$9='2. Protocols'!$E38,IV$9='2. Protocols'!$G38)),1,0)*'4. Formulations'!$O38</f>
        <v>0</v>
      </c>
      <c r="IW39" s="45">
        <f>IF(AND(OR(ISBLANK(IW$9),IW$9=0)=FALSE,OR(IW$9='2. Protocols'!$C38,IW$9='2. Protocols'!$E38,IW$9='2. Protocols'!$G38)),1,0)*'4. Formulations'!$O38</f>
        <v>0</v>
      </c>
      <c r="IX39" s="45">
        <f>IF(AND(OR(ISBLANK(IX$9),IX$9=0)=FALSE,OR(IX$9='2. Protocols'!$C38,IX$9='2. Protocols'!$E38,IX$9='2. Protocols'!$G38)),1,0)*'4. Formulations'!$O38</f>
        <v>0</v>
      </c>
      <c r="IY39" s="45">
        <f>IF(AND(OR(ISBLANK(IY$9),IY$9=0)=FALSE,OR(IY$9='2. Protocols'!$C38,IY$9='2. Protocols'!$E38,IY$9='2. Protocols'!$G38)),1,0)*'4. Formulations'!$O38</f>
        <v>0</v>
      </c>
      <c r="IZ39" s="45">
        <f>IF(AND(OR(ISBLANK(IZ$9),IZ$9=0)=FALSE,OR(IZ$9='2. Protocols'!$C38,IZ$9='2. Protocols'!$E38,IZ$9='2. Protocols'!$G38)),1,0)*'4. Formulations'!$O38</f>
        <v>0</v>
      </c>
      <c r="JA39" s="45">
        <f>IF(AND(OR(ISBLANK(JA$9),JA$9=0)=FALSE,OR(JA$9='2. Protocols'!$C38,JA$9='2. Protocols'!$E38,JA$9='2. Protocols'!$G38)),1,0)*'4. Formulations'!$O38</f>
        <v>0</v>
      </c>
      <c r="JC39" s="45">
        <f>IF(AND(OR(ISBLANK(JC$9),JC$9=0)=FALSE,JC$9=$DL39),1,0)*'4. Formulations'!$P38</f>
        <v>0</v>
      </c>
      <c r="JD39" s="45">
        <f>IF(AND(OR(ISBLANK(JD$9),JD$9=0)=FALSE,JD$9=$DL39),1,0)*'4. Formulations'!$P38</f>
        <v>0</v>
      </c>
      <c r="JE39" s="45">
        <f>IF(AND(OR(ISBLANK(JE$9),JE$9=0)=FALSE,JE$9=$DL39),1,0)*'4. Formulations'!$P38</f>
        <v>0</v>
      </c>
      <c r="JF39" s="45">
        <f>IF(AND(OR(ISBLANK(JF$9),JF$9=0)=FALSE,JF$9=$DL39),1,0)*'4. Formulations'!$P38</f>
        <v>0</v>
      </c>
      <c r="JG39" s="45">
        <f>IF(AND(OR(ISBLANK(JG$9),JG$9=0)=FALSE,JG$9=$DL39),1,0)*'4. Formulations'!$P38</f>
        <v>0</v>
      </c>
      <c r="JH39" s="45">
        <f>IF(AND(OR(ISBLANK(JH$9),JH$9=0)=FALSE,JH$9=$DL39),1,0)*'4. Formulations'!$P38</f>
        <v>0</v>
      </c>
      <c r="JI39" s="45">
        <f>IF(AND(OR(ISBLANK(JI$9),JI$9=0)=FALSE,JI$9=$DL39),1,0)*'4. Formulations'!$P38</f>
        <v>0</v>
      </c>
      <c r="JJ39" s="45">
        <f>IF(AND(OR(ISBLANK(JJ$9),JJ$9=0)=FALSE,JJ$9=$DL39),1,0)*'4. Formulations'!$P38</f>
        <v>0</v>
      </c>
      <c r="JK39" s="45">
        <f>IF(AND(OR(ISBLANK(JK$9),JK$9=0)=FALSE,JK$9=$DL39),1,0)*'4. Formulations'!$P38</f>
        <v>0</v>
      </c>
      <c r="JL39" s="45">
        <f>IF(AND(OR(ISBLANK(JL$9),JL$9=0)=FALSE,JL$9=$DL39),1,0)*'4. Formulations'!$P38</f>
        <v>0</v>
      </c>
      <c r="JM39" s="45">
        <f>IF(AND(OR(ISBLANK(JM$9),JM$9=0)=FALSE,JM$9=$DL39),1,0)*'4. Formulations'!$P38</f>
        <v>0</v>
      </c>
      <c r="JN39" s="45">
        <f>IF(AND(OR(ISBLANK(JN$9),JN$9=0)=FALSE,JN$9=$DL39),1,0)*'4. Formulations'!$P38</f>
        <v>0</v>
      </c>
      <c r="JO39" s="45">
        <f>IF(AND(OR(ISBLANK(JO$9),JO$9=0)=FALSE,JO$9=$DL39),1,0)*'4. Formulations'!$P38</f>
        <v>0</v>
      </c>
      <c r="JP39" s="45">
        <f>IF(AND(OR(ISBLANK(JP$9),JP$9=0)=FALSE,JP$9=$DL39),1,0)*'4. Formulations'!$P38</f>
        <v>0</v>
      </c>
      <c r="JQ39" s="45">
        <f>IF(AND(OR(ISBLANK(JQ$9),JQ$9=0)=FALSE,JQ$9=$DL39),1,0)*'4. Formulations'!$P38</f>
        <v>0</v>
      </c>
      <c r="JS39" s="45">
        <f>IF(AND(OR(ISBLANK(JS$9),JS$9=0)=FALSE,SUM($JC39:$JQ39)&gt;0,JS$9='2. Protocols'!$G38),1,0)*'4. Formulations'!$P38</f>
        <v>0</v>
      </c>
      <c r="JT39" s="45">
        <f>IF(AND(OR(ISBLANK(JT$9),JT$9=0)=FALSE,SUM($JC39:$JQ39)&gt;0,JT$9='2. Protocols'!$G38),1,0)*'4. Formulations'!$P38</f>
        <v>0</v>
      </c>
      <c r="JU39" s="45">
        <f>IF(AND(OR(ISBLANK(JU$9),JU$9=0)=FALSE,SUM($JC39:$JQ39)&gt;0,JU$9='2. Protocols'!$G38),1,0)*'4. Formulations'!$P38</f>
        <v>0</v>
      </c>
      <c r="JV39" s="45">
        <f>IF(AND(OR(ISBLANK(JV$9),JV$9=0)=FALSE,SUM($JC39:$JQ39)&gt;0,JV$9='2. Protocols'!$G38),1,0)*'4. Formulations'!$P38</f>
        <v>0</v>
      </c>
      <c r="JW39" s="45">
        <f>IF(AND(OR(ISBLANK(JW$9),JW$9=0)=FALSE,SUM($JC39:$JQ39)&gt;0,JW$9='2. Protocols'!$G38),1,0)*'4. Formulations'!$P38</f>
        <v>0</v>
      </c>
      <c r="JX39" s="45">
        <f>IF(AND(OR(ISBLANK(JX$9),JX$9=0)=FALSE,SUM($JC39:$JQ39)&gt;0,JX$9='2. Protocols'!$G38),1,0)*'4. Formulations'!$P38</f>
        <v>0</v>
      </c>
      <c r="JY39" s="45">
        <f>IF(AND(OR(ISBLANK(JY$9),JY$9=0)=FALSE,SUM($JC39:$JQ39)&gt;0,JY$9='2. Protocols'!$G38),1,0)*'4. Formulations'!$P38</f>
        <v>0</v>
      </c>
      <c r="JZ39" s="45">
        <f>IF(AND(OR(ISBLANK(JZ$9),JZ$9=0)=FALSE,SUM($JC39:$JQ39)&gt;0,JZ$9='2. Protocols'!$G38),1,0)*'4. Formulations'!$P38</f>
        <v>0</v>
      </c>
      <c r="KA39" s="45">
        <f>IF(AND(OR(ISBLANK(KA$9),KA$9=0)=FALSE,SUM($JC39:$JQ39)&gt;0,KA$9='2. Protocols'!$G38),1,0)*'4. Formulations'!$P38</f>
        <v>0</v>
      </c>
      <c r="KB39" s="45">
        <f>IF(AND(OR(ISBLANK(KB$9),KB$9=0)=FALSE,SUM($JC39:$JQ39)&gt;0,KB$9='2. Protocols'!$G38),1,0)*'4. Formulations'!$P38</f>
        <v>0</v>
      </c>
      <c r="KC39" s="45">
        <f>IF(AND(OR(ISBLANK(KC$9),KC$9=0)=FALSE,SUM($JC39:$JQ39)&gt;0,KC$9='2. Protocols'!$G38),1,0)*'4. Formulations'!$P38</f>
        <v>0</v>
      </c>
      <c r="KD39" s="45">
        <f>IF(AND(OR(ISBLANK(KD$9),KD$9=0)=FALSE,SUM($JC39:$JQ39)&gt;0,KD$9='2. Protocols'!$G38),1,0)*'4. Formulations'!$P38</f>
        <v>0</v>
      </c>
      <c r="KE39" s="45">
        <f>IF(AND(OR(ISBLANK(KE$9),KE$9=0)=FALSE,SUM($JC39:$JQ39)&gt;0,KE$9='2. Protocols'!$G38),1,0)*'4. Formulations'!$P38</f>
        <v>0</v>
      </c>
      <c r="KF39" s="45">
        <f>IF(AND(OR(ISBLANK(KF$9),KF$9=0)=FALSE,SUM($JC39:$JQ39)&gt;0,KF$9='2. Protocols'!$G38),1,0)*'4. Formulations'!$P38</f>
        <v>0</v>
      </c>
      <c r="KG39" s="45">
        <f>IF(AND(OR(ISBLANK(KG$9),KG$9=0)=FALSE,SUM($JC39:$JQ39)&gt;0,KG$9='2. Protocols'!$G38),1,0)*'4. Formulations'!$P38</f>
        <v>0</v>
      </c>
      <c r="KI39" s="45">
        <f>IF(AND(OR(ISBLANK(KI$9),KI$9=0)=FALSE,KI$9=$DM39),1,0)*'4. Formulations'!$Q38</f>
        <v>0</v>
      </c>
      <c r="KJ39" s="45">
        <f>IF(AND(OR(ISBLANK(KJ$9),KJ$9=0)=FALSE,KJ$9=$DM39),1,0)*'4. Formulations'!$Q38</f>
        <v>0</v>
      </c>
      <c r="KK39" s="45">
        <f>IF(AND(OR(ISBLANK(KK$9),KK$9=0)=FALSE,KK$9=$DM39),1,0)*'4. Formulations'!$Q38</f>
        <v>0</v>
      </c>
      <c r="KL39" s="45">
        <f>IF(AND(OR(ISBLANK(KL$9),KL$9=0)=FALSE,KL$9=$DM39),1,0)*'4. Formulations'!$Q38</f>
        <v>0</v>
      </c>
      <c r="KM39" s="45">
        <f>IF(AND(OR(ISBLANK(KM$9),KM$9=0)=FALSE,KM$9=$DM39),1,0)*'4. Formulations'!$Q38</f>
        <v>0</v>
      </c>
      <c r="KN39" s="45">
        <f>IF(AND(OR(ISBLANK(KN$9),KN$9=0)=FALSE,KN$9=$DM39),1,0)*'4. Formulations'!$Q38</f>
        <v>0</v>
      </c>
      <c r="KO39" s="45">
        <f>IF(AND(OR(ISBLANK(KO$9),KO$9=0)=FALSE,KO$9=$DM39),1,0)*'4. Formulations'!$Q38</f>
        <v>0</v>
      </c>
      <c r="KP39" s="45">
        <f>IF(AND(OR(ISBLANK(KP$9),KP$9=0)=FALSE,KP$9=$DM39),1,0)*'4. Formulations'!$Q38</f>
        <v>0</v>
      </c>
      <c r="KQ39" s="45">
        <f>IF(AND(OR(ISBLANK(KQ$9),KQ$9=0)=FALSE,KQ$9=$DM39),1,0)*'4. Formulations'!$Q38</f>
        <v>0</v>
      </c>
      <c r="KR39" s="45">
        <f>IF(AND(OR(ISBLANK(KR$9),KR$9=0)=FALSE,KR$9=$DM39),1,0)*'4. Formulations'!$Q38</f>
        <v>0</v>
      </c>
      <c r="KS39" s="45">
        <f>IF(AND(OR(ISBLANK(KS$9),KS$9=0)=FALSE,KS$9=$DM39),1,0)*'4. Formulations'!$Q38</f>
        <v>0</v>
      </c>
      <c r="KT39" s="45">
        <f>IF(AND(OR(ISBLANK(KT$9),KT$9=0)=FALSE,KT$9=$DM39),1,0)*'4. Formulations'!$Q38</f>
        <v>0</v>
      </c>
      <c r="KU39" s="45">
        <f>IF(AND(OR(ISBLANK(KU$9),KU$9=0)=FALSE,KU$9=$DM39),1,0)*'4. Formulations'!$Q38</f>
        <v>0</v>
      </c>
      <c r="KV39" s="45">
        <f>IF(AND(OR(ISBLANK(KV$9),KV$9=0)=FALSE,KV$9=$DM39),1,0)*'4. Formulations'!$Q38</f>
        <v>0</v>
      </c>
      <c r="KW39" s="45">
        <f>IF(AND(OR(ISBLANK(KW$9),KW$9=0)=FALSE,KW$9=$DM39),1,0)*'4. Formulations'!$Q38</f>
        <v>0</v>
      </c>
    </row>
    <row r="40" spans="2:309" x14ac:dyDescent="0.3">
      <c r="B40" s="2"/>
      <c r="C40" s="156" t="s">
        <v>21</v>
      </c>
      <c r="D40" s="29"/>
      <c r="E40" s="30"/>
      <c r="G40" s="111" t="e">
        <f t="shared" ref="G40:AL40" si="56">SUM(G10:G39)</f>
        <v>#VALUE!</v>
      </c>
      <c r="H40" s="111" t="e">
        <f t="shared" si="56"/>
        <v>#VALUE!</v>
      </c>
      <c r="I40" s="111" t="e">
        <f t="shared" si="56"/>
        <v>#VALUE!</v>
      </c>
      <c r="J40" s="111" t="e">
        <f t="shared" si="56"/>
        <v>#VALUE!</v>
      </c>
      <c r="K40" s="111" t="e">
        <f t="shared" si="56"/>
        <v>#VALUE!</v>
      </c>
      <c r="L40" s="111" t="e">
        <f t="shared" si="56"/>
        <v>#VALUE!</v>
      </c>
      <c r="M40" s="111" t="e">
        <f t="shared" si="56"/>
        <v>#VALUE!</v>
      </c>
      <c r="N40" s="111" t="e">
        <f t="shared" si="56"/>
        <v>#VALUE!</v>
      </c>
      <c r="O40" s="111" t="e">
        <f t="shared" si="56"/>
        <v>#VALUE!</v>
      </c>
      <c r="P40" s="111" t="e">
        <f t="shared" si="56"/>
        <v>#VALUE!</v>
      </c>
      <c r="Q40" s="111" t="e">
        <f t="shared" si="56"/>
        <v>#VALUE!</v>
      </c>
      <c r="R40" s="111" t="e">
        <f t="shared" si="56"/>
        <v>#VALUE!</v>
      </c>
      <c r="S40" s="111" t="e">
        <f t="shared" si="56"/>
        <v>#VALUE!</v>
      </c>
      <c r="T40" s="111" t="e">
        <f t="shared" si="56"/>
        <v>#VALUE!</v>
      </c>
      <c r="U40" s="111" t="e">
        <f t="shared" si="56"/>
        <v>#VALUE!</v>
      </c>
      <c r="V40" s="111" t="e">
        <f t="shared" si="56"/>
        <v>#VALUE!</v>
      </c>
      <c r="W40" s="111" t="e">
        <f t="shared" si="56"/>
        <v>#VALUE!</v>
      </c>
      <c r="X40" s="111" t="e">
        <f t="shared" si="56"/>
        <v>#VALUE!</v>
      </c>
      <c r="Y40" s="111" t="e">
        <f t="shared" si="56"/>
        <v>#VALUE!</v>
      </c>
      <c r="Z40" s="111" t="e">
        <f t="shared" si="56"/>
        <v>#VALUE!</v>
      </c>
      <c r="AA40" s="111" t="e">
        <f t="shared" si="56"/>
        <v>#VALUE!</v>
      </c>
      <c r="AB40" s="111" t="e">
        <f t="shared" si="56"/>
        <v>#VALUE!</v>
      </c>
      <c r="AC40" s="111" t="e">
        <f t="shared" si="56"/>
        <v>#VALUE!</v>
      </c>
      <c r="AD40" s="111" t="e">
        <f t="shared" si="56"/>
        <v>#VALUE!</v>
      </c>
      <c r="AE40" s="111" t="e">
        <f t="shared" si="56"/>
        <v>#VALUE!</v>
      </c>
      <c r="AF40" s="111" t="e">
        <f t="shared" si="56"/>
        <v>#VALUE!</v>
      </c>
      <c r="AG40" s="111" t="e">
        <f t="shared" si="56"/>
        <v>#VALUE!</v>
      </c>
      <c r="AH40" s="111" t="e">
        <f t="shared" si="56"/>
        <v>#VALUE!</v>
      </c>
      <c r="AI40" s="111" t="e">
        <f t="shared" si="56"/>
        <v>#VALUE!</v>
      </c>
      <c r="AJ40" s="111" t="e">
        <f t="shared" si="56"/>
        <v>#VALUE!</v>
      </c>
      <c r="AK40" s="111" t="e">
        <f t="shared" si="56"/>
        <v>#VALUE!</v>
      </c>
      <c r="AL40" s="111" t="e">
        <f t="shared" si="56"/>
        <v>#VALUE!</v>
      </c>
      <c r="AM40" s="111" t="e">
        <f>SUM(AM10:AM39)</f>
        <v>#VALUE!</v>
      </c>
      <c r="AN40" s="111" t="e">
        <f>SUM(AN10:AN39)</f>
        <v>#VALUE!</v>
      </c>
      <c r="AO40" s="111" t="e">
        <f>SUM(AO10:AO39)</f>
        <v>#VALUE!</v>
      </c>
      <c r="AP40" s="111" t="e">
        <f>SUM(AP10:AP39)</f>
        <v>#VALUE!</v>
      </c>
      <c r="AQ40" s="111" t="e">
        <f>SUM(AQ10:AQ39)</f>
        <v>#VALUE!</v>
      </c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</row>
    <row r="41" spans="2:309" x14ac:dyDescent="0.3">
      <c r="B41" s="2"/>
      <c r="C41" s="157" t="s">
        <v>80</v>
      </c>
      <c r="D41" s="31"/>
      <c r="E41" s="31"/>
      <c r="G41" s="34" t="e">
        <f t="shared" ref="G41:AQ41" si="57">G40/SUM(G$40,G$74,G$108)</f>
        <v>#VALUE!</v>
      </c>
      <c r="H41" s="34" t="e">
        <f t="shared" si="57"/>
        <v>#VALUE!</v>
      </c>
      <c r="I41" s="34" t="e">
        <f t="shared" si="57"/>
        <v>#VALUE!</v>
      </c>
      <c r="J41" s="34" t="e">
        <f t="shared" si="57"/>
        <v>#VALUE!</v>
      </c>
      <c r="K41" s="34" t="e">
        <f t="shared" si="57"/>
        <v>#VALUE!</v>
      </c>
      <c r="L41" s="34" t="e">
        <f t="shared" si="57"/>
        <v>#VALUE!</v>
      </c>
      <c r="M41" s="34" t="e">
        <f t="shared" si="57"/>
        <v>#VALUE!</v>
      </c>
      <c r="N41" s="34" t="e">
        <f t="shared" si="57"/>
        <v>#VALUE!</v>
      </c>
      <c r="O41" s="34" t="e">
        <f t="shared" si="57"/>
        <v>#VALUE!</v>
      </c>
      <c r="P41" s="34" t="e">
        <f t="shared" si="57"/>
        <v>#VALUE!</v>
      </c>
      <c r="Q41" s="34" t="e">
        <f t="shared" si="57"/>
        <v>#VALUE!</v>
      </c>
      <c r="R41" s="34" t="e">
        <f t="shared" si="57"/>
        <v>#VALUE!</v>
      </c>
      <c r="S41" s="34" t="e">
        <f t="shared" si="57"/>
        <v>#VALUE!</v>
      </c>
      <c r="T41" s="34" t="e">
        <f t="shared" si="57"/>
        <v>#VALUE!</v>
      </c>
      <c r="U41" s="34" t="e">
        <f t="shared" si="57"/>
        <v>#VALUE!</v>
      </c>
      <c r="V41" s="34" t="e">
        <f t="shared" si="57"/>
        <v>#VALUE!</v>
      </c>
      <c r="W41" s="34" t="e">
        <f t="shared" si="57"/>
        <v>#VALUE!</v>
      </c>
      <c r="X41" s="34" t="e">
        <f t="shared" si="57"/>
        <v>#VALUE!</v>
      </c>
      <c r="Y41" s="34" t="e">
        <f t="shared" si="57"/>
        <v>#VALUE!</v>
      </c>
      <c r="Z41" s="34" t="e">
        <f t="shared" si="57"/>
        <v>#VALUE!</v>
      </c>
      <c r="AA41" s="34" t="e">
        <f t="shared" si="57"/>
        <v>#VALUE!</v>
      </c>
      <c r="AB41" s="34" t="e">
        <f t="shared" si="57"/>
        <v>#VALUE!</v>
      </c>
      <c r="AC41" s="34" t="e">
        <f t="shared" si="57"/>
        <v>#VALUE!</v>
      </c>
      <c r="AD41" s="34" t="e">
        <f t="shared" si="57"/>
        <v>#VALUE!</v>
      </c>
      <c r="AE41" s="34" t="e">
        <f t="shared" si="57"/>
        <v>#VALUE!</v>
      </c>
      <c r="AF41" s="34" t="e">
        <f t="shared" si="57"/>
        <v>#VALUE!</v>
      </c>
      <c r="AG41" s="34" t="e">
        <f t="shared" si="57"/>
        <v>#VALUE!</v>
      </c>
      <c r="AH41" s="34" t="e">
        <f t="shared" si="57"/>
        <v>#VALUE!</v>
      </c>
      <c r="AI41" s="34" t="e">
        <f t="shared" si="57"/>
        <v>#VALUE!</v>
      </c>
      <c r="AJ41" s="34" t="e">
        <f t="shared" si="57"/>
        <v>#VALUE!</v>
      </c>
      <c r="AK41" s="34" t="e">
        <f t="shared" si="57"/>
        <v>#VALUE!</v>
      </c>
      <c r="AL41" s="34" t="e">
        <f t="shared" si="57"/>
        <v>#VALUE!</v>
      </c>
      <c r="AM41" s="34" t="e">
        <f t="shared" si="57"/>
        <v>#VALUE!</v>
      </c>
      <c r="AN41" s="34" t="e">
        <f t="shared" si="57"/>
        <v>#VALUE!</v>
      </c>
      <c r="AO41" s="34" t="e">
        <f t="shared" si="57"/>
        <v>#VALUE!</v>
      </c>
      <c r="AP41" s="34" t="e">
        <f t="shared" si="57"/>
        <v>#VALUE!</v>
      </c>
      <c r="AQ41" s="34" t="e">
        <f t="shared" si="57"/>
        <v>#VALUE!</v>
      </c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</row>
    <row r="42" spans="2:309" x14ac:dyDescent="0.3">
      <c r="B42" s="2"/>
      <c r="C42" s="31"/>
      <c r="D42" s="31"/>
      <c r="E42" s="31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</row>
    <row r="43" spans="2:309" ht="18" x14ac:dyDescent="0.35">
      <c r="B43" s="2"/>
      <c r="C43" s="158" t="s">
        <v>22</v>
      </c>
      <c r="D43" s="12"/>
      <c r="E43" s="13"/>
      <c r="G43" s="25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CA43" s="119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</row>
    <row r="44" spans="2:309" x14ac:dyDescent="0.3">
      <c r="B44" s="2"/>
      <c r="C44" s="155" t="str">
        <f>IF('2. Protocols'!C43&amp;"+"&amp;'2. Protocols'!E43&amp;"+"&amp;'2. Protocols'!G43="++","",'2. Protocols'!C43&amp;"+"&amp;'2. Protocols'!E43&amp;"+"&amp;'2. Protocols'!G43)</f>
        <v/>
      </c>
      <c r="D44" s="22"/>
      <c r="E44" s="23"/>
      <c r="G44" s="135" t="e">
        <f>'2. Protocols'!J43*'1. General Inputs'!$L$13</f>
        <v>#VALUE!</v>
      </c>
      <c r="H44" s="135" t="e">
        <f>MAX(G44*(1+'1. General Inputs'!$BA$23+HLOOKUP(H$7,'1. General Inputs'!$BC$17:$BE$19,ROWS('1. General Inputs'!$BA$17:$BA$19),0))+(H$76*'2. Protocols'!$O43)+'3. ARV Substitutions'!L66,0)</f>
        <v>#VALUE!</v>
      </c>
      <c r="I44" s="135" t="e">
        <f>MAX(H44*(1+'1. General Inputs'!$BA$23+HLOOKUP(I$7,'1. General Inputs'!$BC$17:$BE$19,ROWS('1. General Inputs'!$BA$17:$BA$19),0))+(I$76*'2. Protocols'!$O43)+'3. ARV Substitutions'!M66,0)</f>
        <v>#VALUE!</v>
      </c>
      <c r="J44" s="135" t="e">
        <f>MAX(I44*(1+'1. General Inputs'!$BA$23+HLOOKUP(J$7,'1. General Inputs'!$BC$17:$BE$19,ROWS('1. General Inputs'!$BA$17:$BA$19),0))+(J$76*'2. Protocols'!$O43)+'3. ARV Substitutions'!N66,0)</f>
        <v>#VALUE!</v>
      </c>
      <c r="K44" s="135" t="e">
        <f>MAX(J44*(1+'1. General Inputs'!$BA$23+HLOOKUP(K$7,'1. General Inputs'!$BC$17:$BE$19,ROWS('1. General Inputs'!$BA$17:$BA$19),0))+(K$76*'2. Protocols'!$O43)+'3. ARV Substitutions'!O66,0)</f>
        <v>#VALUE!</v>
      </c>
      <c r="L44" s="135" t="e">
        <f>MAX(K44*(1+'1. General Inputs'!$BA$23+HLOOKUP(L$7,'1. General Inputs'!$BC$17:$BE$19,ROWS('1. General Inputs'!$BA$17:$BA$19),0))+(L$76*'2. Protocols'!$O43)+'3. ARV Substitutions'!P66,0)</f>
        <v>#VALUE!</v>
      </c>
      <c r="M44" s="135" t="e">
        <f>MAX(L44*(1+'1. General Inputs'!$BA$23+HLOOKUP(M$7,'1. General Inputs'!$BC$17:$BE$19,ROWS('1. General Inputs'!$BA$17:$BA$19),0))+(M$76*'2. Protocols'!$O43)+'3. ARV Substitutions'!Q66,0)</f>
        <v>#VALUE!</v>
      </c>
      <c r="N44" s="135" t="e">
        <f>MAX(M44*(1+'1. General Inputs'!$BA$23+HLOOKUP(N$7,'1. General Inputs'!$BC$17:$BE$19,ROWS('1. General Inputs'!$BA$17:$BA$19),0))+(N$76*'2. Protocols'!$O43)+'3. ARV Substitutions'!R66,0)</f>
        <v>#VALUE!</v>
      </c>
      <c r="O44" s="135" t="e">
        <f>MAX(N44*(1+'1. General Inputs'!$BA$23+HLOOKUP(O$7,'1. General Inputs'!$BC$17:$BE$19,ROWS('1. General Inputs'!$BA$17:$BA$19),0))+(O$76*'2. Protocols'!$O43)+'3. ARV Substitutions'!S66,0)</f>
        <v>#VALUE!</v>
      </c>
      <c r="P44" s="135" t="e">
        <f>MAX(O44*(1+'1. General Inputs'!$BA$23+HLOOKUP(P$7,'1. General Inputs'!$BC$17:$BE$19,ROWS('1. General Inputs'!$BA$17:$BA$19),0))+(P$76*'2. Protocols'!$O43)+'3. ARV Substitutions'!T66,0)</f>
        <v>#VALUE!</v>
      </c>
      <c r="Q44" s="135" t="e">
        <f>MAX(P44*(1+'1. General Inputs'!$BA$23+HLOOKUP(Q$7,'1. General Inputs'!$BC$17:$BE$19,ROWS('1. General Inputs'!$BA$17:$BA$19),0))+(Q$76*'2. Protocols'!$O43)+'3. ARV Substitutions'!U66,0)</f>
        <v>#VALUE!</v>
      </c>
      <c r="R44" s="135" t="e">
        <f>MAX(Q44*(1+'1. General Inputs'!$BA$23+HLOOKUP(R$7,'1. General Inputs'!$BC$17:$BE$19,ROWS('1. General Inputs'!$BA$17:$BA$19),0))+(R$76*'2. Protocols'!$O43)+'3. ARV Substitutions'!V66,0)</f>
        <v>#VALUE!</v>
      </c>
      <c r="S44" s="135" t="e">
        <f>MAX(R44*(1+'1. General Inputs'!$BA$23+HLOOKUP(S$7,'1. General Inputs'!$BC$17:$BE$19,ROWS('1. General Inputs'!$BA$17:$BA$19),0))+(S$76*'2. Protocols'!$O43)+'3. ARV Substitutions'!W66,0)</f>
        <v>#VALUE!</v>
      </c>
      <c r="T44" s="135" t="e">
        <f>MAX(S44*(1+'1. General Inputs'!$BA$23+HLOOKUP(T$7,'1. General Inputs'!$BC$17:$BE$19,ROWS('1. General Inputs'!$BA$17:$BA$19),0))+(T$76*'2. Protocols'!$O43)+'3. ARV Substitutions'!X66,0)</f>
        <v>#VALUE!</v>
      </c>
      <c r="U44" s="135" t="e">
        <f>MAX(T44*(1+'1. General Inputs'!$BA$23+HLOOKUP(U$7,'1. General Inputs'!$BC$17:$BE$19,ROWS('1. General Inputs'!$BA$17:$BA$19),0))+(U$76*'2. Protocols'!$O43)+'3. ARV Substitutions'!Y66,0)</f>
        <v>#VALUE!</v>
      </c>
      <c r="V44" s="135" t="e">
        <f>MAX(U44*(1+'1. General Inputs'!$BA$23+HLOOKUP(V$7,'1. General Inputs'!$BC$17:$BE$19,ROWS('1. General Inputs'!$BA$17:$BA$19),0))+(V$76*'2. Protocols'!$O43)+'3. ARV Substitutions'!Z66,0)</f>
        <v>#VALUE!</v>
      </c>
      <c r="W44" s="135" t="e">
        <f>MAX(V44*(1+'1. General Inputs'!$BA$23+HLOOKUP(W$7,'1. General Inputs'!$BC$17:$BE$19,ROWS('1. General Inputs'!$BA$17:$BA$19),0))+(W$76*'2. Protocols'!$O43)+'3. ARV Substitutions'!AA66,0)</f>
        <v>#VALUE!</v>
      </c>
      <c r="X44" s="135" t="e">
        <f>MAX(W44*(1+'1. General Inputs'!$BA$23+HLOOKUP(X$7,'1. General Inputs'!$BC$17:$BE$19,ROWS('1. General Inputs'!$BA$17:$BA$19),0))+(X$76*'2. Protocols'!$O43)+'3. ARV Substitutions'!AB66,0)</f>
        <v>#VALUE!</v>
      </c>
      <c r="Y44" s="135" t="e">
        <f>MAX(X44*(1+'1. General Inputs'!$BA$23+HLOOKUP(Y$7,'1. General Inputs'!$BC$17:$BE$19,ROWS('1. General Inputs'!$BA$17:$BA$19),0))+(Y$76*'2. Protocols'!$O43)+'3. ARV Substitutions'!AC66,0)</f>
        <v>#VALUE!</v>
      </c>
      <c r="Z44" s="135" t="e">
        <f>MAX(Y44*(1+'1. General Inputs'!$BA$23+HLOOKUP(Z$7,'1. General Inputs'!$BC$17:$BE$19,ROWS('1. General Inputs'!$BA$17:$BA$19),0))+(Z$76*'2. Protocols'!$O43)+'3. ARV Substitutions'!AD66,0)</f>
        <v>#VALUE!</v>
      </c>
      <c r="AA44" s="135" t="e">
        <f>MAX(Z44*(1+'1. General Inputs'!$BA$23+HLOOKUP(AA$7,'1. General Inputs'!$BC$17:$BE$19,ROWS('1. General Inputs'!$BA$17:$BA$19),0))+(AA$76*'2. Protocols'!$O43)+'3. ARV Substitutions'!AE66,0)</f>
        <v>#VALUE!</v>
      </c>
      <c r="AB44" s="135" t="e">
        <f>MAX(AA44*(1+'1. General Inputs'!$BA$23+HLOOKUP(AB$7,'1. General Inputs'!$BC$17:$BE$19,ROWS('1. General Inputs'!$BA$17:$BA$19),0))+(AB$76*'2. Protocols'!$O43)+'3. ARV Substitutions'!AF66,0)</f>
        <v>#VALUE!</v>
      </c>
      <c r="AC44" s="135" t="e">
        <f>MAX(AB44*(1+'1. General Inputs'!$BA$23+HLOOKUP(AC$7,'1. General Inputs'!$BC$17:$BE$19,ROWS('1. General Inputs'!$BA$17:$BA$19),0))+(AC$76*'2. Protocols'!$O43)+'3. ARV Substitutions'!AG66,0)</f>
        <v>#VALUE!</v>
      </c>
      <c r="AD44" s="135" t="e">
        <f>MAX(AC44*(1+'1. General Inputs'!$BA$23+HLOOKUP(AD$7,'1. General Inputs'!$BC$17:$BE$19,ROWS('1. General Inputs'!$BA$17:$BA$19),0))+(AD$76*'2. Protocols'!$O43)+'3. ARV Substitutions'!AH66,0)</f>
        <v>#VALUE!</v>
      </c>
      <c r="AE44" s="135" t="e">
        <f>MAX(AD44*(1+'1. General Inputs'!$BA$23+HLOOKUP(AE$7,'1. General Inputs'!$BC$17:$BE$19,ROWS('1. General Inputs'!$BA$17:$BA$19),0))+(AE$76*'2. Protocols'!$O43)+'3. ARV Substitutions'!AI66,0)</f>
        <v>#VALUE!</v>
      </c>
      <c r="AF44" s="135" t="e">
        <f>MAX(AE44*(1+'1. General Inputs'!$BA$23+HLOOKUP(AF$7,'1. General Inputs'!$BC$17:$BE$19,ROWS('1. General Inputs'!$BA$17:$BA$19),0))+(AF$76*'2. Protocols'!$O43)+'3. ARV Substitutions'!AJ66,0)</f>
        <v>#VALUE!</v>
      </c>
      <c r="AG44" s="135" t="e">
        <f>MAX(AF44*(1+'1. General Inputs'!$BA$23+HLOOKUP(AG$7,'1. General Inputs'!$BC$17:$BE$19,ROWS('1. General Inputs'!$BA$17:$BA$19),0))+(AG$76*'2. Protocols'!$O43)+'3. ARV Substitutions'!AK66,0)</f>
        <v>#VALUE!</v>
      </c>
      <c r="AH44" s="135" t="e">
        <f>MAX(AG44*(1+'1. General Inputs'!$BA$23+HLOOKUP(AH$7,'1. General Inputs'!$BC$17:$BE$19,ROWS('1. General Inputs'!$BA$17:$BA$19),0))+(AH$76*'2. Protocols'!$O43)+'3. ARV Substitutions'!AL66,0)</f>
        <v>#VALUE!</v>
      </c>
      <c r="AI44" s="135" t="e">
        <f>MAX(AH44*(1+'1. General Inputs'!$BA$23+HLOOKUP(AI$7,'1. General Inputs'!$BC$17:$BE$19,ROWS('1. General Inputs'!$BA$17:$BA$19),0))+(AI$76*'2. Protocols'!$O43)+'3. ARV Substitutions'!AM66,0)</f>
        <v>#VALUE!</v>
      </c>
      <c r="AJ44" s="135" t="e">
        <f>MAX(AI44*(1+'1. General Inputs'!$BA$23+HLOOKUP(AJ$7,'1. General Inputs'!$BC$17:$BE$19,ROWS('1. General Inputs'!$BA$17:$BA$19),0))+(AJ$76*'2. Protocols'!$O43)+'3. ARV Substitutions'!AN66,0)</f>
        <v>#VALUE!</v>
      </c>
      <c r="AK44" s="135" t="e">
        <f>MAX(AJ44*(1+'1. General Inputs'!$BA$23+HLOOKUP(AK$7,'1. General Inputs'!$BC$17:$BE$19,ROWS('1. General Inputs'!$BA$17:$BA$19),0))+(AK$76*'2. Protocols'!$O43)+'3. ARV Substitutions'!AO66,0)</f>
        <v>#VALUE!</v>
      </c>
      <c r="AL44" s="135" t="e">
        <f>MAX(AK44*(1+'1. General Inputs'!$BA$23+HLOOKUP(AL$7,'1. General Inputs'!$BC$17:$BE$19,ROWS('1. General Inputs'!$BA$17:$BA$19),0))+(AL$76*'2. Protocols'!$O43)+'3. ARV Substitutions'!AP66,0)</f>
        <v>#VALUE!</v>
      </c>
      <c r="AM44" s="135" t="e">
        <f>MAX(AL44*(1+'1. General Inputs'!$BA$23+HLOOKUP(AM$7,'1. General Inputs'!$BC$17:$BE$19,ROWS('1. General Inputs'!$BA$17:$BA$19),0))+(AM$76*'2. Protocols'!$O43)+'3. ARV Substitutions'!AQ66,0)</f>
        <v>#VALUE!</v>
      </c>
      <c r="AN44" s="135" t="e">
        <f>MAX(AM44*(1+'1. General Inputs'!$BA$23+HLOOKUP(AN$7,'1. General Inputs'!$BC$17:$BE$19,ROWS('1. General Inputs'!$BA$17:$BA$19),0))+(AN$76*'2. Protocols'!$O43)+'3. ARV Substitutions'!AR66,0)</f>
        <v>#VALUE!</v>
      </c>
      <c r="AO44" s="135" t="e">
        <f>MAX(AN44*(1+'1. General Inputs'!$BA$23+HLOOKUP(AO$7,'1. General Inputs'!$BC$17:$BE$19,ROWS('1. General Inputs'!$BA$17:$BA$19),0))+(AO$76*'2. Protocols'!$O43)+'3. ARV Substitutions'!AS66,0)</f>
        <v>#VALUE!</v>
      </c>
      <c r="AP44" s="135" t="e">
        <f>MAX(AO44*(1+'1. General Inputs'!$BA$23+HLOOKUP(AP$7,'1. General Inputs'!$BC$17:$BE$19,ROWS('1. General Inputs'!$BA$17:$BA$19),0))+(AP$76*'2. Protocols'!$O43)+'3. ARV Substitutions'!AT66,0)</f>
        <v>#VALUE!</v>
      </c>
      <c r="AQ44" s="135" t="e">
        <f>MAX(AP44*(1+'1. General Inputs'!$BA$23+HLOOKUP(AQ$7,'1. General Inputs'!$BC$17:$BE$19,ROWS('1. General Inputs'!$BA$17:$BA$19),0))+(AQ$76*'2. Protocols'!$O43)+'3. ARV Substitutions'!AU66,0)</f>
        <v>#VALUE!</v>
      </c>
      <c r="CA44" s="121" t="e">
        <f t="shared" ref="CA44:CA73" si="58">(G44+H44)/2</f>
        <v>#VALUE!</v>
      </c>
      <c r="CB44" s="121" t="e">
        <f t="shared" ref="CB44:CB73" si="59">(H44+I44)/2</f>
        <v>#VALUE!</v>
      </c>
      <c r="CC44" s="121" t="e">
        <f t="shared" ref="CC44:CC73" si="60">(I44+J44)/2</f>
        <v>#VALUE!</v>
      </c>
      <c r="CD44" s="121" t="e">
        <f t="shared" ref="CD44:CD73" si="61">(J44+K44)/2</f>
        <v>#VALUE!</v>
      </c>
      <c r="CE44" s="121" t="e">
        <f>(K44+L44)/2</f>
        <v>#VALUE!</v>
      </c>
      <c r="CF44" s="121" t="e">
        <f t="shared" ref="CF44:CF73" si="62">(L44+M44)/2</f>
        <v>#VALUE!</v>
      </c>
      <c r="CG44" s="121" t="e">
        <f t="shared" ref="CG44:CG73" si="63">(M44+N44)/2</f>
        <v>#VALUE!</v>
      </c>
      <c r="CH44" s="121" t="e">
        <f t="shared" ref="CH44:CH73" si="64">(N44+O44)/2</f>
        <v>#VALUE!</v>
      </c>
      <c r="CI44" s="121" t="e">
        <f t="shared" ref="CI44:CI73" si="65">(O44+P44)/2</f>
        <v>#VALUE!</v>
      </c>
      <c r="CJ44" s="121" t="e">
        <f t="shared" ref="CJ44:CJ73" si="66">(P44+Q44)/2</f>
        <v>#VALUE!</v>
      </c>
      <c r="CK44" s="121" t="e">
        <f t="shared" ref="CK44:CK73" si="67">(Q44+R44)/2</f>
        <v>#VALUE!</v>
      </c>
      <c r="CL44" s="121" t="e">
        <f t="shared" ref="CL44:CL73" si="68">(R44+S44)/2</f>
        <v>#VALUE!</v>
      </c>
      <c r="CM44" s="121" t="e">
        <f t="shared" ref="CM44:CM73" si="69">(S44+T44)/2</f>
        <v>#VALUE!</v>
      </c>
      <c r="CN44" s="121" t="e">
        <f t="shared" ref="CN44:CN73" si="70">(T44+U44)/2</f>
        <v>#VALUE!</v>
      </c>
      <c r="CO44" s="121" t="e">
        <f t="shared" ref="CO44:CO73" si="71">(U44+V44)/2</f>
        <v>#VALUE!</v>
      </c>
      <c r="CP44" s="121" t="e">
        <f t="shared" ref="CP44:CP73" si="72">(V44+W44)/2</f>
        <v>#VALUE!</v>
      </c>
      <c r="CQ44" s="121" t="e">
        <f t="shared" ref="CQ44:CQ73" si="73">(W44+X44)/2</f>
        <v>#VALUE!</v>
      </c>
      <c r="CR44" s="121" t="e">
        <f t="shared" ref="CR44:CR73" si="74">(X44+Y44)/2</f>
        <v>#VALUE!</v>
      </c>
      <c r="CS44" s="121" t="e">
        <f t="shared" ref="CS44:CS73" si="75">(Y44+Z44)/2</f>
        <v>#VALUE!</v>
      </c>
      <c r="CT44" s="121" t="e">
        <f t="shared" ref="CT44:CT73" si="76">(Z44+AA44)/2</f>
        <v>#VALUE!</v>
      </c>
      <c r="CU44" s="121" t="e">
        <f t="shared" ref="CU44:CU73" si="77">(AA44+AB44)/2</f>
        <v>#VALUE!</v>
      </c>
      <c r="CV44" s="121" t="e">
        <f t="shared" ref="CV44:CV73" si="78">(AB44+AC44)/2</f>
        <v>#VALUE!</v>
      </c>
      <c r="CW44" s="121" t="e">
        <f t="shared" ref="CW44:CW73" si="79">(AC44+AD44)/2</f>
        <v>#VALUE!</v>
      </c>
      <c r="CX44" s="121" t="e">
        <f t="shared" ref="CX44:CX73" si="80">(AD44+AE44)/2</f>
        <v>#VALUE!</v>
      </c>
      <c r="CY44" s="121" t="e">
        <f t="shared" ref="CY44:CY73" si="81">(AE44+AF44)/2</f>
        <v>#VALUE!</v>
      </c>
      <c r="CZ44" s="121" t="e">
        <f t="shared" ref="CZ44:CZ73" si="82">(AF44+AG44)/2</f>
        <v>#VALUE!</v>
      </c>
      <c r="DA44" s="121" t="e">
        <f t="shared" ref="DA44:DA73" si="83">(AG44+AH44)/2</f>
        <v>#VALUE!</v>
      </c>
      <c r="DB44" s="121" t="e">
        <f t="shared" ref="DB44:DB73" si="84">(AH44+AI44)/2</f>
        <v>#VALUE!</v>
      </c>
      <c r="DC44" s="121" t="e">
        <f t="shared" ref="DC44:DC73" si="85">(AI44+AJ44)/2</f>
        <v>#VALUE!</v>
      </c>
      <c r="DD44" s="121" t="e">
        <f t="shared" ref="DD44:DD73" si="86">(AJ44+AK44)/2</f>
        <v>#VALUE!</v>
      </c>
      <c r="DE44" s="121" t="e">
        <f t="shared" ref="DE44:DE73" si="87">(AK44+AL44)/2</f>
        <v>#VALUE!</v>
      </c>
      <c r="DF44" s="121" t="e">
        <f t="shared" ref="DF44:DF73" si="88">(AL44+AM44)/2</f>
        <v>#VALUE!</v>
      </c>
      <c r="DG44" s="121" t="e">
        <f t="shared" ref="DG44:DG73" si="89">(AM44+AN44)/2</f>
        <v>#VALUE!</v>
      </c>
      <c r="DH44" s="121" t="e">
        <f t="shared" ref="DH44:DH73" si="90">(AN44+AO44)/2</f>
        <v>#VALUE!</v>
      </c>
      <c r="DI44" s="121" t="e">
        <f t="shared" ref="DI44:DI73" si="91">(AO44+AP44)/2</f>
        <v>#VALUE!</v>
      </c>
      <c r="DJ44" s="121" t="e">
        <f t="shared" ref="DJ44:DJ73" si="92">(AP44+AQ44)/2</f>
        <v>#VALUE!</v>
      </c>
      <c r="DL44" s="39" t="str">
        <f>CONCATENATE('2. Protocols'!C43, '2. Protocols'!D43, '2. Protocols'!E43)</f>
        <v>+</v>
      </c>
      <c r="DM44" s="39" t="str">
        <f>CONCATENATE('2. Protocols'!C43, '2. Protocols'!D43, '2. Protocols'!E43, '2. Protocols'!F43, '2. Protocols'!G43,)</f>
        <v>++</v>
      </c>
      <c r="DO44" s="45">
        <f>IF(AND(OR(ISBLANK(DO$9),DO$9=0)=FALSE,OR(DO$9='2. Protocols'!$C43,DO$9='2. Protocols'!$E43,DO$9='2. Protocols'!$G43)),1,0)*'4. Formulations'!$I43</f>
        <v>0</v>
      </c>
      <c r="DP44" s="45">
        <f>IF(AND(OR(ISBLANK(DP$9),DP$9=0)=FALSE,OR(DP$9='2. Protocols'!$C43,DP$9='2. Protocols'!$E43,DP$9='2. Protocols'!$G43)),1,0)*'4. Formulations'!$I43</f>
        <v>0</v>
      </c>
      <c r="DQ44" s="45">
        <f>IF(AND(OR(ISBLANK(DQ$9),DQ$9=0)=FALSE,OR(DQ$9='2. Protocols'!$C43,DQ$9='2. Protocols'!$E43,DQ$9='2. Protocols'!$G43)),1,0)*'4. Formulations'!$I43</f>
        <v>0</v>
      </c>
      <c r="DR44" s="45">
        <f>IF(AND(OR(ISBLANK(DR$9),DR$9=0)=FALSE,OR(DR$9='2. Protocols'!$C43,DR$9='2. Protocols'!$E43,DR$9='2. Protocols'!$G43)),1,0)*'4. Formulations'!$I43</f>
        <v>0</v>
      </c>
      <c r="DS44" s="45">
        <f>IF(AND(OR(ISBLANK(DS$9),DS$9=0)=FALSE,OR(DS$9='2. Protocols'!$C43,DS$9='2. Protocols'!$E43,DS$9='2. Protocols'!$G43)),1,0)*'4. Formulations'!$I43</f>
        <v>0</v>
      </c>
      <c r="DT44" s="45">
        <f>IF(AND(OR(ISBLANK(DT$9),DT$9=0)=FALSE,OR(DT$9='2. Protocols'!$C43,DT$9='2. Protocols'!$E43,DT$9='2. Protocols'!$G43)),1,0)*'4. Formulations'!$I43</f>
        <v>0</v>
      </c>
      <c r="DU44" s="45">
        <f>IF(AND(OR(ISBLANK(DU$9),DU$9=0)=FALSE,OR(DU$9='2. Protocols'!$C43,DU$9='2. Protocols'!$E43,DU$9='2. Protocols'!$G43)),1,0)*'4. Formulations'!$I43</f>
        <v>0</v>
      </c>
      <c r="DV44" s="45">
        <f>IF(AND(OR(ISBLANK(DV$9),DV$9=0)=FALSE,OR(DV$9='2. Protocols'!$C43,DV$9='2. Protocols'!$E43,DV$9='2. Protocols'!$G43)),1,0)*'4. Formulations'!$I43</f>
        <v>0</v>
      </c>
      <c r="DW44" s="45">
        <f>IF(AND(OR(ISBLANK(DW$9),DW$9=0)=FALSE,OR(DW$9='2. Protocols'!$C43,DW$9='2. Protocols'!$E43,DW$9='2. Protocols'!$G43)),1,0)*'4. Formulations'!$I43</f>
        <v>0</v>
      </c>
      <c r="DX44" s="45">
        <f>IF(AND(OR(ISBLANK(DX$9),DX$9=0)=FALSE,OR(DX$9='2. Protocols'!$C43,DX$9='2. Protocols'!$E43,DX$9='2. Protocols'!$G43)),1,0)*'4. Formulations'!$I43</f>
        <v>0</v>
      </c>
      <c r="DY44" s="45">
        <f>IF(AND(OR(ISBLANK(DY$9),DY$9=0)=FALSE,OR(DY$9='2. Protocols'!$C43,DY$9='2. Protocols'!$E43,DY$9='2. Protocols'!$G43)),1,0)*'4. Formulations'!$I43</f>
        <v>0</v>
      </c>
      <c r="DZ44" s="45">
        <f>IF(AND(OR(ISBLANK(DZ$9),DZ$9=0)=FALSE,OR(DZ$9='2. Protocols'!$C43,DZ$9='2. Protocols'!$E43,DZ$9='2. Protocols'!$G43)),1,0)*'4. Formulations'!$I43</f>
        <v>0</v>
      </c>
      <c r="EA44" s="45">
        <f>IF(AND(OR(ISBLANK(EA$9),EA$9=0)=FALSE,OR(EA$9='2. Protocols'!$C43,EA$9='2. Protocols'!$E43,EA$9='2. Protocols'!$G43)),1,0)*'4. Formulations'!$I43</f>
        <v>0</v>
      </c>
      <c r="EB44" s="45">
        <f>IF(AND(OR(ISBLANK(EB$9),EB$9=0)=FALSE,OR(EB$9='2. Protocols'!$C43,EB$9='2. Protocols'!$E43,EB$9='2. Protocols'!$G43)),1,0)*'4. Formulations'!$I43</f>
        <v>0</v>
      </c>
      <c r="EC44" s="45">
        <f>IF(AND(OR(ISBLANK(EC$9),EC$9=0)=FALSE,OR(EC$9='2. Protocols'!$C43,EC$9='2. Protocols'!$E43,EC$9='2. Protocols'!$G43)),1,0)*'4. Formulations'!$I43</f>
        <v>0</v>
      </c>
      <c r="EE44" s="45">
        <f>IF(AND(OR(ISBLANK(EE$9),EE$9=0)=FALSE,EE$9=$DL44),1,0)*'4. Formulations'!$J43</f>
        <v>0</v>
      </c>
      <c r="EF44" s="45">
        <f>IF(AND(OR(ISBLANK(EF$9),EF$9=0)=FALSE,EF$9=$DL44),1,0)*'4. Formulations'!$J43</f>
        <v>0</v>
      </c>
      <c r="EG44" s="45">
        <f>IF(AND(OR(ISBLANK(EG$9),EG$9=0)=FALSE,EG$9=$DL44),1,0)*'4. Formulations'!$J43</f>
        <v>0</v>
      </c>
      <c r="EH44" s="45">
        <f>IF(AND(OR(ISBLANK(EH$9),EH$9=0)=FALSE,EH$9=$DL44),1,0)*'4. Formulations'!$J43</f>
        <v>0</v>
      </c>
      <c r="EI44" s="45">
        <f>IF(AND(OR(ISBLANK(EI$9),EI$9=0)=FALSE,EI$9=$DL44),1,0)*'4. Formulations'!$J43</f>
        <v>0</v>
      </c>
      <c r="EJ44" s="45">
        <f>IF(AND(OR(ISBLANK(EJ$9),EJ$9=0)=FALSE,EJ$9=$DL44),1,0)*'4. Formulations'!$J43</f>
        <v>0</v>
      </c>
      <c r="EK44" s="45">
        <f>IF(AND(OR(ISBLANK(EK$9),EK$9=0)=FALSE,EK$9=$DL44),1,0)*'4. Formulations'!$J43</f>
        <v>0</v>
      </c>
      <c r="EL44" s="45">
        <f>IF(AND(OR(ISBLANK(EL$9),EL$9=0)=FALSE,EL$9=$DL44),1,0)*'4. Formulations'!$J43</f>
        <v>0</v>
      </c>
      <c r="EM44" s="45">
        <f>IF(AND(OR(ISBLANK(EM$9),EM$9=0)=FALSE,EM$9=$DL44),1,0)*'4. Formulations'!$J43</f>
        <v>0</v>
      </c>
      <c r="EN44" s="45">
        <f>IF(AND(OR(ISBLANK(EN$9),EN$9=0)=FALSE,EN$9=$DL44),1,0)*'4. Formulations'!$J43</f>
        <v>0</v>
      </c>
      <c r="EO44" s="45">
        <f>IF(AND(OR(ISBLANK(EO$9),EO$9=0)=FALSE,EO$9=$DL44),1,0)*'4. Formulations'!$J43</f>
        <v>0</v>
      </c>
      <c r="EP44" s="45">
        <f>IF(AND(OR(ISBLANK(EP$9),EP$9=0)=FALSE,EP$9=$DL44),1,0)*'4. Formulations'!$J43</f>
        <v>0</v>
      </c>
      <c r="EQ44" s="45">
        <f>IF(AND(OR(ISBLANK(EQ$9),EQ$9=0)=FALSE,EQ$9=$DL44),1,0)*'4. Formulations'!$J43</f>
        <v>0</v>
      </c>
      <c r="ER44" s="45">
        <f>IF(AND(OR(ISBLANK(ER$9),ER$9=0)=FALSE,ER$9=$DL44),1,0)*'4. Formulations'!$J43</f>
        <v>0</v>
      </c>
      <c r="ES44" s="45">
        <f>IF(AND(OR(ISBLANK(ES$9),ES$9=0)=FALSE,ES$9=$DL44),1,0)*'4. Formulations'!$J43</f>
        <v>0</v>
      </c>
      <c r="EU44" s="45">
        <f>IF(AND(OR(ISBLANK(EU$9),EU$9=0)=FALSE,SUM($EE44:$ES44)&gt;0,EU$9='2. Protocols'!$G43),1,0)*'4. Formulations'!$J43</f>
        <v>0</v>
      </c>
      <c r="EV44" s="45">
        <f>IF(AND(OR(ISBLANK(EV$9),EV$9=0)=FALSE,SUM($EE44:$ES44)&gt;0,EV$9='2. Protocols'!$G43),1,0)*'4. Formulations'!$J43</f>
        <v>0</v>
      </c>
      <c r="EW44" s="45">
        <f>IF(AND(OR(ISBLANK(EW$9),EW$9=0)=FALSE,SUM($EE44:$ES44)&gt;0,EW$9='2. Protocols'!$G43),1,0)*'4. Formulations'!$J43</f>
        <v>0</v>
      </c>
      <c r="EX44" s="45">
        <f>IF(AND(OR(ISBLANK(EX$9),EX$9=0)=FALSE,SUM($EE44:$ES44)&gt;0,EX$9='2. Protocols'!$G43),1,0)*'4. Formulations'!$J43</f>
        <v>0</v>
      </c>
      <c r="EY44" s="45">
        <f>IF(AND(OR(ISBLANK(EY$9),EY$9=0)=FALSE,SUM($EE44:$ES44)&gt;0,EY$9='2. Protocols'!$G43),1,0)*'4. Formulations'!$J43</f>
        <v>0</v>
      </c>
      <c r="EZ44" s="45">
        <f>IF(AND(OR(ISBLANK(EZ$9),EZ$9=0)=FALSE,SUM($EE44:$ES44)&gt;0,EZ$9='2. Protocols'!$G43),1,0)*'4. Formulations'!$J43</f>
        <v>0</v>
      </c>
      <c r="FA44" s="45">
        <f>IF(AND(OR(ISBLANK(FA$9),FA$9=0)=FALSE,SUM($EE44:$ES44)&gt;0,FA$9='2. Protocols'!$G43),1,0)*'4. Formulations'!$J43</f>
        <v>0</v>
      </c>
      <c r="FB44" s="45">
        <f>IF(AND(OR(ISBLANK(FB$9),FB$9=0)=FALSE,SUM($EE44:$ES44)&gt;0,FB$9='2. Protocols'!$G43),1,0)*'4. Formulations'!$J43</f>
        <v>0</v>
      </c>
      <c r="FC44" s="45">
        <f>IF(AND(OR(ISBLANK(FC$9),FC$9=0)=FALSE,SUM($EE44:$ES44)&gt;0,FC$9='2. Protocols'!$G43),1,0)*'4. Formulations'!$J43</f>
        <v>0</v>
      </c>
      <c r="FD44" s="45">
        <f>IF(AND(OR(ISBLANK(FD$9),FD$9=0)=FALSE,SUM($EE44:$ES44)&gt;0,FD$9='2. Protocols'!$G43),1,0)*'4. Formulations'!$J43</f>
        <v>0</v>
      </c>
      <c r="FE44" s="45">
        <f>IF(AND(OR(ISBLANK(FE$9),FE$9=0)=FALSE,SUM($EE44:$ES44)&gt;0,FE$9='2. Protocols'!$G43),1,0)*'4. Formulations'!$J43</f>
        <v>0</v>
      </c>
      <c r="FF44" s="45">
        <f>IF(AND(OR(ISBLANK(FF$9),FF$9=0)=FALSE,SUM($EE44:$ES44)&gt;0,FF$9='2. Protocols'!$G43),1,0)*'4. Formulations'!$J43</f>
        <v>0</v>
      </c>
      <c r="FG44" s="45">
        <f>IF(AND(OR(ISBLANK(FG$9),FG$9=0)=FALSE,SUM($EE44:$ES44)&gt;0,FG$9='2. Protocols'!$G43),1,0)*'4. Formulations'!$J43</f>
        <v>0</v>
      </c>
      <c r="FH44" s="45">
        <f>IF(AND(OR(ISBLANK(FH$9),FH$9=0)=FALSE,SUM($EE44:$ES44)&gt;0,FH$9='2. Protocols'!$G43),1,0)*'4. Formulations'!$J43</f>
        <v>0</v>
      </c>
      <c r="FI44" s="45">
        <f>IF(AND(OR(ISBLANK(FI$9),FI$9=0)=FALSE,SUM($EE44:$ES44)&gt;0,FI$9='2. Protocols'!$G43),1,0)*'4. Formulations'!$J43</f>
        <v>0</v>
      </c>
      <c r="FK44" s="45">
        <f>IF(AND(OR(ISBLANK(EU$9),EU$9=0)=FALSE,FK$9=$DM44),1,0)*'4. Formulations'!$K43</f>
        <v>0</v>
      </c>
      <c r="FL44" s="45">
        <f>IF(AND(OR(ISBLANK(EV$9),EV$9=0)=FALSE,FL$9=$DM44),1,0)*'4. Formulations'!$K43</f>
        <v>0</v>
      </c>
      <c r="FM44" s="45">
        <f>IF(AND(OR(ISBLANK(EW$9),EW$9=0)=FALSE,FM$9=$DM44),1,0)*'4. Formulations'!$K43</f>
        <v>0</v>
      </c>
      <c r="FN44" s="45">
        <f>IF(AND(OR(ISBLANK(EX$9),EX$9=0)=FALSE,FN$9=$DM44),1,0)*'4. Formulations'!$K43</f>
        <v>0</v>
      </c>
      <c r="FO44" s="45">
        <f>IF(AND(OR(ISBLANK(EY$9),EY$9=0)=FALSE,FO$9=$DM44),1,0)*'4. Formulations'!$K43</f>
        <v>0</v>
      </c>
      <c r="FP44" s="45">
        <f>IF(AND(OR(ISBLANK(EZ$9),EZ$9=0)=FALSE,FP$9=$DM44),1,0)*'4. Formulations'!$K43</f>
        <v>0</v>
      </c>
      <c r="FQ44" s="45">
        <f>IF(AND(OR(ISBLANK(FA$9),FA$9=0)=FALSE,FQ$9=$DM44),1,0)*'4. Formulations'!$K43</f>
        <v>0</v>
      </c>
      <c r="FR44" s="45">
        <f>IF(AND(OR(ISBLANK(FB$9),FB$9=0)=FALSE,FR$9=$DM44),1,0)*'4. Formulations'!$K43</f>
        <v>0</v>
      </c>
      <c r="FS44" s="45">
        <f>IF(AND(OR(ISBLANK(FC$9),FC$9=0)=FALSE,FS$9=$DM44),1,0)*'4. Formulations'!$K43</f>
        <v>0</v>
      </c>
      <c r="FT44" s="45">
        <f>IF(AND(OR(ISBLANK(FD$9),FD$9=0)=FALSE,FT$9=$DM44),1,0)*'4. Formulations'!$K43</f>
        <v>0</v>
      </c>
      <c r="FU44" s="45">
        <f>IF(AND(OR(ISBLANK(FE$9),FE$9=0)=FALSE,FU$9=$DM44),1,0)*'4. Formulations'!$K43</f>
        <v>0</v>
      </c>
      <c r="FV44" s="45">
        <f>IF(AND(OR(ISBLANK(FF$9),FF$9=0)=FALSE,FV$9=$DM44),1,0)*'4. Formulations'!$K43</f>
        <v>0</v>
      </c>
      <c r="FW44" s="45">
        <f>IF(AND(OR(ISBLANK(FG$9),FG$9=0)=FALSE,FW$9=$DM44),1,0)*'4. Formulations'!$K43</f>
        <v>0</v>
      </c>
      <c r="FX44" s="45">
        <f>IF(AND(OR(ISBLANK(FH$9),FH$9=0)=FALSE,FX$9=$DM44),1,0)*'4. Formulations'!$K43</f>
        <v>0</v>
      </c>
      <c r="FY44" s="45">
        <f>IF(AND(OR(ISBLANK(FI$9),FI$9=0)=FALSE,FY$9=$DM44),1,0)*'4. Formulations'!$K43</f>
        <v>0</v>
      </c>
      <c r="GA44" s="45">
        <f>IF(AND(OR(ISBLANK(GA$9),GA$9=0)=FALSE,OR(GA$9='2. Protocols'!$C43,GA$9='2. Protocols'!$E43,GA$9='2. Protocols'!$G43)),1,0)*'4. Formulations'!$L43</f>
        <v>0</v>
      </c>
      <c r="GB44" s="45">
        <f>IF(AND(OR(ISBLANK(GB$9),GB$9=0)=FALSE,OR(GB$9='2. Protocols'!$C43,GB$9='2. Protocols'!$E43,GB$9='2. Protocols'!$G43)),1,0)*'4. Formulations'!$L43</f>
        <v>0</v>
      </c>
      <c r="GC44" s="45">
        <f>IF(AND(OR(ISBLANK(GC$9),GC$9=0)=FALSE,OR(GC$9='2. Protocols'!$C43,GC$9='2. Protocols'!$E43,GC$9='2. Protocols'!$G43)),1,0)*'4. Formulations'!$L43</f>
        <v>0</v>
      </c>
      <c r="GD44" s="45">
        <f>IF(AND(OR(ISBLANK(GD$9),GD$9=0)=FALSE,OR(GD$9='2. Protocols'!$C43,GD$9='2. Protocols'!$E43,GD$9='2. Protocols'!$G43)),1,0)*'4. Formulations'!$L43</f>
        <v>0</v>
      </c>
      <c r="GE44" s="45">
        <f>IF(AND(OR(ISBLANK(GE$9),GE$9=0)=FALSE,OR(GE$9='2. Protocols'!$C43,GE$9='2. Protocols'!$E43,GE$9='2. Protocols'!$G43)),1,0)*'4. Formulations'!$L43</f>
        <v>0</v>
      </c>
      <c r="GF44" s="45">
        <f>IF(AND(OR(ISBLANK(GF$9),GF$9=0)=FALSE,OR(GF$9='2. Protocols'!$C43,GF$9='2. Protocols'!$E43,GF$9='2. Protocols'!$G43)),1,0)*'4. Formulations'!$L43</f>
        <v>0</v>
      </c>
      <c r="GG44" s="45">
        <f>IF(AND(OR(ISBLANK(GG$9),GG$9=0)=FALSE,OR(GG$9='2. Protocols'!$C43,GG$9='2. Protocols'!$E43,GG$9='2. Protocols'!$G43)),1,0)*'4. Formulations'!$L43</f>
        <v>0</v>
      </c>
      <c r="GH44" s="45">
        <f>IF(AND(OR(ISBLANK(GH$9),GH$9=0)=FALSE,OR(GH$9='2. Protocols'!$C43,GH$9='2. Protocols'!$E43,GH$9='2. Protocols'!$G43)),1,0)*'4. Formulations'!$L43</f>
        <v>0</v>
      </c>
      <c r="GI44" s="45">
        <f>IF(AND(OR(ISBLANK(GI$9),GI$9=0)=FALSE,OR(GI$9='2. Protocols'!$C43,GI$9='2. Protocols'!$E43,GI$9='2. Protocols'!$G43)),1,0)*'4. Formulations'!$L43</f>
        <v>0</v>
      </c>
      <c r="GJ44" s="45">
        <f>IF(AND(OR(ISBLANK(GJ$9),GJ$9=0)=FALSE,OR(GJ$9='2. Protocols'!$C43,GJ$9='2. Protocols'!$E43,GJ$9='2. Protocols'!$G43)),1,0)*'4. Formulations'!$L43</f>
        <v>0</v>
      </c>
      <c r="GK44" s="45">
        <f>IF(AND(OR(ISBLANK(GK$9),GK$9=0)=FALSE,OR(GK$9='2. Protocols'!$C43,GK$9='2. Protocols'!$E43,GK$9='2. Protocols'!$G43)),1,0)*'4. Formulations'!$L43</f>
        <v>0</v>
      </c>
      <c r="GL44" s="45">
        <f>IF(AND(OR(ISBLANK(GL$9),GL$9=0)=FALSE,OR(GL$9='2. Protocols'!$C43,GL$9='2. Protocols'!$E43,GL$9='2. Protocols'!$G43)),1,0)*'4. Formulations'!$L43</f>
        <v>0</v>
      </c>
      <c r="GM44" s="45">
        <f>IF(AND(OR(ISBLANK(GM$9),GM$9=0)=FALSE,OR(GM$9='2. Protocols'!$C43,GM$9='2. Protocols'!$E43,GM$9='2. Protocols'!$G43)),1,0)*'4. Formulations'!$L43</f>
        <v>0</v>
      </c>
      <c r="GN44" s="45">
        <f>IF(AND(OR(ISBLANK(GN$9),GN$9=0)=FALSE,OR(GN$9='2. Protocols'!$C43,GN$9='2. Protocols'!$E43,GN$9='2. Protocols'!$G43)),1,0)*'4. Formulations'!$L43</f>
        <v>0</v>
      </c>
      <c r="GO44" s="45">
        <f>IF(AND(OR(ISBLANK(GO$9),GO$9=0)=FALSE,OR(GO$9='2. Protocols'!$C43,GO$9='2. Protocols'!$E43,GO$9='2. Protocols'!$G43)),1,0)*'4. Formulations'!$L43</f>
        <v>0</v>
      </c>
      <c r="GQ44" s="45">
        <f>IF(AND(OR(ISBLANK(GQ$9),GQ$9=0)=FALSE,GQ$9=$DL44),1,0)*'4. Formulations'!$M43</f>
        <v>0</v>
      </c>
      <c r="GR44" s="45">
        <f>IF(AND(OR(ISBLANK(GR$9),GR$9=0)=FALSE,GR$9=$DL44),1,0)*'4. Formulations'!$M43</f>
        <v>0</v>
      </c>
      <c r="GS44" s="45">
        <f>IF(AND(OR(ISBLANK(GS$9),GS$9=0)=FALSE,GS$9=$DL44),1,0)*'4. Formulations'!$M43</f>
        <v>0</v>
      </c>
      <c r="GT44" s="45">
        <f>IF(AND(OR(ISBLANK(GT$9),GT$9=0)=FALSE,GT$9=$DL44),1,0)*'4. Formulations'!$M43</f>
        <v>0</v>
      </c>
      <c r="GU44" s="45">
        <f>IF(AND(OR(ISBLANK(GU$9),GU$9=0)=FALSE,GU$9=$DL44),1,0)*'4. Formulations'!$M43</f>
        <v>0</v>
      </c>
      <c r="GV44" s="45">
        <f>IF(AND(OR(ISBLANK(GV$9),GV$9=0)=FALSE,GV$9=$DL44),1,0)*'4. Formulations'!$M43</f>
        <v>0</v>
      </c>
      <c r="GW44" s="45">
        <f>IF(AND(OR(ISBLANK(GW$9),GW$9=0)=FALSE,GW$9=$DL44),1,0)*'4. Formulations'!$M43</f>
        <v>0</v>
      </c>
      <c r="GX44" s="45">
        <f>IF(AND(OR(ISBLANK(GX$9),GX$9=0)=FALSE,GX$9=$DL44),1,0)*'4. Formulations'!$M43</f>
        <v>0</v>
      </c>
      <c r="GY44" s="45">
        <f>IF(AND(OR(ISBLANK(GY$9),GY$9=0)=FALSE,GY$9=$DL44),1,0)*'4. Formulations'!$M43</f>
        <v>0</v>
      </c>
      <c r="GZ44" s="45">
        <f>IF(AND(OR(ISBLANK(GZ$9),GZ$9=0)=FALSE,GZ$9=$DL44),1,0)*'4. Formulations'!$M43</f>
        <v>0</v>
      </c>
      <c r="HA44" s="45">
        <f>IF(AND(OR(ISBLANK(HA$9),HA$9=0)=FALSE,HA$9=$DL44),1,0)*'4. Formulations'!$M43</f>
        <v>0</v>
      </c>
      <c r="HB44" s="45">
        <f>IF(AND(OR(ISBLANK(HB$9),HB$9=0)=FALSE,HB$9=$DL44),1,0)*'4. Formulations'!$M43</f>
        <v>0</v>
      </c>
      <c r="HC44" s="45">
        <f>IF(AND(OR(ISBLANK(HC$9),HC$9=0)=FALSE,HC$9=$DL44),1,0)*'4. Formulations'!$M43</f>
        <v>0</v>
      </c>
      <c r="HD44" s="45">
        <f>IF(AND(OR(ISBLANK(HD$9),HD$9=0)=FALSE,HD$9=$DL44),1,0)*'4. Formulations'!$M43</f>
        <v>0</v>
      </c>
      <c r="HE44" s="45">
        <f>IF(AND(OR(ISBLANK(HE$9),HE$9=0)=FALSE,HE$9=$DL44),1,0)*'4. Formulations'!$M43</f>
        <v>0</v>
      </c>
      <c r="HG44" s="45">
        <f>IF(AND(OR(ISBLANK(HG$9),HG$9=0)=FALSE,SUM($GQ44:$HE44)&gt;0,HG$9='2. Protocols'!$G43),1,0)*'4. Formulations'!$M43</f>
        <v>0</v>
      </c>
      <c r="HH44" s="45">
        <f>IF(AND(OR(ISBLANK(HH$9),HH$9=0)=FALSE,SUM($GQ44:$HE44)&gt;0,HH$9='2. Protocols'!$G43),1,0)*'4. Formulations'!$M43</f>
        <v>0</v>
      </c>
      <c r="HI44" s="45">
        <f>IF(AND(OR(ISBLANK(HI$9),HI$9=0)=FALSE,SUM($GQ44:$HE44)&gt;0,HI$9='2. Protocols'!$G43),1,0)*'4. Formulations'!$M43</f>
        <v>0</v>
      </c>
      <c r="HJ44" s="45">
        <f>IF(AND(OR(ISBLANK(HJ$9),HJ$9=0)=FALSE,SUM($GQ44:$HE44)&gt;0,HJ$9='2. Protocols'!$G43),1,0)*'4. Formulations'!$M43</f>
        <v>0</v>
      </c>
      <c r="HK44" s="45">
        <f>IF(AND(OR(ISBLANK(HK$9),HK$9=0)=FALSE,SUM($GQ44:$HE44)&gt;0,HK$9='2. Protocols'!$G43),1,0)*'4. Formulations'!$M43</f>
        <v>0</v>
      </c>
      <c r="HL44" s="45">
        <f>IF(AND(OR(ISBLANK(HL$9),HL$9=0)=FALSE,SUM($GQ44:$HE44)&gt;0,HL$9='2. Protocols'!$G43),1,0)*'4. Formulations'!$M43</f>
        <v>0</v>
      </c>
      <c r="HM44" s="45">
        <f>IF(AND(OR(ISBLANK(HM$9),HM$9=0)=FALSE,SUM($GQ44:$HE44)&gt;0,HM$9='2. Protocols'!$G43),1,0)*'4. Formulations'!$M43</f>
        <v>0</v>
      </c>
      <c r="HN44" s="45">
        <f>IF(AND(OR(ISBLANK(HN$9),HN$9=0)=FALSE,SUM($GQ44:$HE44)&gt;0,HN$9='2. Protocols'!$G43),1,0)*'4. Formulations'!$M43</f>
        <v>0</v>
      </c>
      <c r="HO44" s="45">
        <f>IF(AND(OR(ISBLANK(HO$9),HO$9=0)=FALSE,SUM($GQ44:$HE44)&gt;0,HO$9='2. Protocols'!$G43),1,0)*'4. Formulations'!$M43</f>
        <v>0</v>
      </c>
      <c r="HP44" s="45">
        <f>IF(AND(OR(ISBLANK(HP$9),HP$9=0)=FALSE,SUM($GQ44:$HE44)&gt;0,HP$9='2. Protocols'!$G43),1,0)*'4. Formulations'!$M43</f>
        <v>0</v>
      </c>
      <c r="HQ44" s="45">
        <f>IF(AND(OR(ISBLANK(HQ$9),HQ$9=0)=FALSE,SUM($GQ44:$HE44)&gt;0,HQ$9='2. Protocols'!$G43),1,0)*'4. Formulations'!$M43</f>
        <v>0</v>
      </c>
      <c r="HR44" s="45">
        <f>IF(AND(OR(ISBLANK(HR$9),HR$9=0)=FALSE,SUM($GQ44:$HE44)&gt;0,HR$9='2. Protocols'!$G43),1,0)*'4. Formulations'!$M43</f>
        <v>0</v>
      </c>
      <c r="HS44" s="45">
        <f>IF(AND(OR(ISBLANK(HS$9),HS$9=0)=FALSE,SUM($GQ44:$HE44)&gt;0,HS$9='2. Protocols'!$G43),1,0)*'4. Formulations'!$M43</f>
        <v>0</v>
      </c>
      <c r="HT44" s="45">
        <f>IF(AND(OR(ISBLANK(HT$9),HT$9=0)=FALSE,SUM($GQ44:$HE44)&gt;0,HT$9='2. Protocols'!$G43),1,0)*'4. Formulations'!$M43</f>
        <v>0</v>
      </c>
      <c r="HU44" s="45">
        <f>IF(AND(OR(ISBLANK(HU$9),HU$9=0)=FALSE,SUM($GQ44:$HE44)&gt;0,HU$9='2. Protocols'!$G43),1,0)*'4. Formulations'!$M43</f>
        <v>0</v>
      </c>
      <c r="HW44" s="45">
        <f>IF(AND(OR(ISBLANK(HW$9),HW$9=0)=FALSE,HW$9=$DM44),1,0)*'4. Formulations'!$N43</f>
        <v>0</v>
      </c>
      <c r="HX44" s="45">
        <f>IF(AND(OR(ISBLANK(HX$9),HX$9=0)=FALSE,HX$9=$DM44),1,0)*'4. Formulations'!$N43</f>
        <v>0</v>
      </c>
      <c r="HY44" s="45">
        <f>IF(AND(OR(ISBLANK(HY$9),HY$9=0)=FALSE,HY$9=$DM44),1,0)*'4. Formulations'!$N43</f>
        <v>0</v>
      </c>
      <c r="HZ44" s="45">
        <f>IF(AND(OR(ISBLANK(HZ$9),HZ$9=0)=FALSE,HZ$9=$DM44),1,0)*'4. Formulations'!$N43</f>
        <v>0</v>
      </c>
      <c r="IA44" s="45">
        <f>IF(AND(OR(ISBLANK(IA$9),IA$9=0)=FALSE,IA$9=$DM44),1,0)*'4. Formulations'!$N43</f>
        <v>0</v>
      </c>
      <c r="IB44" s="45">
        <f>IF(AND(OR(ISBLANK(IB$9),IB$9=0)=FALSE,IB$9=$DM44),1,0)*'4. Formulations'!$N43</f>
        <v>0</v>
      </c>
      <c r="IC44" s="45">
        <f>IF(AND(OR(ISBLANK(IC$9),IC$9=0)=FALSE,IC$9=$DM44),1,0)*'4. Formulations'!$N43</f>
        <v>0</v>
      </c>
      <c r="ID44" s="45">
        <f>IF(AND(OR(ISBLANK(ID$9),ID$9=0)=FALSE,ID$9=$DM44),1,0)*'4. Formulations'!$N43</f>
        <v>0</v>
      </c>
      <c r="IE44" s="45">
        <f>IF(AND(OR(ISBLANK(IE$9),IE$9=0)=FALSE,IE$9=$DM44),1,0)*'4. Formulations'!$N43</f>
        <v>0</v>
      </c>
      <c r="IF44" s="45">
        <f>IF(AND(OR(ISBLANK(IF$9),IF$9=0)=FALSE,IF$9=$DM44),1,0)*'4. Formulations'!$N43</f>
        <v>0</v>
      </c>
      <c r="IG44" s="45">
        <f>IF(AND(OR(ISBLANK(IG$9),IG$9=0)=FALSE,IG$9=$DM44),1,0)*'4. Formulations'!$N43</f>
        <v>0</v>
      </c>
      <c r="IH44" s="45">
        <f>IF(AND(OR(ISBLANK(IH$9),IH$9=0)=FALSE,IH$9=$DM44),1,0)*'4. Formulations'!$N43</f>
        <v>0</v>
      </c>
      <c r="II44" s="45">
        <f>IF(AND(OR(ISBLANK(II$9),II$9=0)=FALSE,II$9=$DM44),1,0)*'4. Formulations'!$N43</f>
        <v>0</v>
      </c>
      <c r="IJ44" s="45">
        <f>IF(AND(OR(ISBLANK(IJ$9),IJ$9=0)=FALSE,IJ$9=$DM44),1,0)*'4. Formulations'!$N43</f>
        <v>0</v>
      </c>
      <c r="IK44" s="45">
        <f>IF(AND(OR(ISBLANK(IK$9),IK$9=0)=FALSE,IK$9=$DM44),1,0)*'4. Formulations'!$N43</f>
        <v>0</v>
      </c>
      <c r="IM44" s="45">
        <f>IF(AND(OR(ISBLANK(IM$9),IM$9=0)=FALSE,OR(IM$9='2. Protocols'!$C43,IM$9='2. Protocols'!$E43,IM$9='2. Protocols'!$G43)),1,0)*'4. Formulations'!$O43</f>
        <v>0</v>
      </c>
      <c r="IN44" s="45">
        <f>IF(AND(OR(ISBLANK(IN$9),IN$9=0)=FALSE,OR(IN$9='2. Protocols'!$C43,IN$9='2. Protocols'!$E43,IN$9='2. Protocols'!$G43)),1,0)*'4. Formulations'!$O43</f>
        <v>0</v>
      </c>
      <c r="IO44" s="45">
        <f>IF(AND(OR(ISBLANK(IO$9),IO$9=0)=FALSE,OR(IO$9='2. Protocols'!$C43,IO$9='2. Protocols'!$E43,IO$9='2. Protocols'!$G43)),1,0)*'4. Formulations'!$O43</f>
        <v>0</v>
      </c>
      <c r="IP44" s="45">
        <f>IF(AND(OR(ISBLANK(IP$9),IP$9=0)=FALSE,OR(IP$9='2. Protocols'!$C43,IP$9='2. Protocols'!$E43,IP$9='2. Protocols'!$G43)),1,0)*'4. Formulations'!$O43</f>
        <v>0</v>
      </c>
      <c r="IQ44" s="45">
        <f>IF(AND(OR(ISBLANK(IQ$9),IQ$9=0)=FALSE,OR(IQ$9='2. Protocols'!$C43,IQ$9='2. Protocols'!$E43,IQ$9='2. Protocols'!$G43)),1,0)*'4. Formulations'!$O43</f>
        <v>0</v>
      </c>
      <c r="IR44" s="45">
        <f>IF(AND(OR(ISBLANK(IR$9),IR$9=0)=FALSE,OR(IR$9='2. Protocols'!$C43,IR$9='2. Protocols'!$E43,IR$9='2. Protocols'!$G43)),1,0)*'4. Formulations'!$O43</f>
        <v>0</v>
      </c>
      <c r="IS44" s="45">
        <f>IF(AND(OR(ISBLANK(IS$9),IS$9=0)=FALSE,OR(IS$9='2. Protocols'!$C43,IS$9='2. Protocols'!$E43,IS$9='2. Protocols'!$G43)),1,0)*'4. Formulations'!$O43</f>
        <v>0</v>
      </c>
      <c r="IT44" s="45">
        <f>IF(AND(OR(ISBLANK(IT$9),IT$9=0)=FALSE,OR(IT$9='2. Protocols'!$C43,IT$9='2. Protocols'!$E43,IT$9='2. Protocols'!$G43)),1,0)*'4. Formulations'!$O43</f>
        <v>0</v>
      </c>
      <c r="IU44" s="45">
        <f>IF(AND(OR(ISBLANK(IU$9),IU$9=0)=FALSE,OR(IU$9='2. Protocols'!$C43,IU$9='2. Protocols'!$E43,IU$9='2. Protocols'!$G43)),1,0)*'4. Formulations'!$O43</f>
        <v>0</v>
      </c>
      <c r="IV44" s="45">
        <f>IF(AND(OR(ISBLANK(IV$9),IV$9=0)=FALSE,OR(IV$9='2. Protocols'!$C43,IV$9='2. Protocols'!$E43,IV$9='2. Protocols'!$G43)),1,0)*'4. Formulations'!$O43</f>
        <v>0</v>
      </c>
      <c r="IW44" s="45">
        <f>IF(AND(OR(ISBLANK(IW$9),IW$9=0)=FALSE,OR(IW$9='2. Protocols'!$C43,IW$9='2. Protocols'!$E43,IW$9='2. Protocols'!$G43)),1,0)*'4. Formulations'!$O43</f>
        <v>0</v>
      </c>
      <c r="IX44" s="45">
        <f>IF(AND(OR(ISBLANK(IX$9),IX$9=0)=FALSE,OR(IX$9='2. Protocols'!$C43,IX$9='2. Protocols'!$E43,IX$9='2. Protocols'!$G43)),1,0)*'4. Formulations'!$O43</f>
        <v>0</v>
      </c>
      <c r="IY44" s="45">
        <f>IF(AND(OR(ISBLANK(IY$9),IY$9=0)=FALSE,OR(IY$9='2. Protocols'!$C43,IY$9='2. Protocols'!$E43,IY$9='2. Protocols'!$G43)),1,0)*'4. Formulations'!$O43</f>
        <v>0</v>
      </c>
      <c r="IZ44" s="45">
        <f>IF(AND(OR(ISBLANK(IZ$9),IZ$9=0)=FALSE,OR(IZ$9='2. Protocols'!$C43,IZ$9='2. Protocols'!$E43,IZ$9='2. Protocols'!$G43)),1,0)*'4. Formulations'!$O43</f>
        <v>0</v>
      </c>
      <c r="JA44" s="45">
        <f>IF(AND(OR(ISBLANK(JA$9),JA$9=0)=FALSE,OR(JA$9='2. Protocols'!$C43,JA$9='2. Protocols'!$E43,JA$9='2. Protocols'!$G43)),1,0)*'4. Formulations'!$O43</f>
        <v>0</v>
      </c>
      <c r="JC44" s="45">
        <f>IF(AND(OR(ISBLANK(JC$9),JC$9=0)=FALSE,JC$9=$DL44),1,0)*'4. Formulations'!$P43</f>
        <v>0</v>
      </c>
      <c r="JD44" s="45">
        <f>IF(AND(OR(ISBLANK(JD$9),JD$9=0)=FALSE,JD$9=$DL44),1,0)*'4. Formulations'!$P43</f>
        <v>0</v>
      </c>
      <c r="JE44" s="45">
        <f>IF(AND(OR(ISBLANK(JE$9),JE$9=0)=FALSE,JE$9=$DL44),1,0)*'4. Formulations'!$P43</f>
        <v>0</v>
      </c>
      <c r="JF44" s="45">
        <f>IF(AND(OR(ISBLANK(JF$9),JF$9=0)=FALSE,JF$9=$DL44),1,0)*'4. Formulations'!$P43</f>
        <v>0</v>
      </c>
      <c r="JG44" s="45">
        <f>IF(AND(OR(ISBLANK(JG$9),JG$9=0)=FALSE,JG$9=$DL44),1,0)*'4. Formulations'!$P43</f>
        <v>0</v>
      </c>
      <c r="JH44" s="45">
        <f>IF(AND(OR(ISBLANK(JH$9),JH$9=0)=FALSE,JH$9=$DL44),1,0)*'4. Formulations'!$P43</f>
        <v>0</v>
      </c>
      <c r="JI44" s="45">
        <f>IF(AND(OR(ISBLANK(JI$9),JI$9=0)=FALSE,JI$9=$DL44),1,0)*'4. Formulations'!$P43</f>
        <v>0</v>
      </c>
      <c r="JJ44" s="45">
        <f>IF(AND(OR(ISBLANK(JJ$9),JJ$9=0)=FALSE,JJ$9=$DL44),1,0)*'4. Formulations'!$P43</f>
        <v>0</v>
      </c>
      <c r="JK44" s="45">
        <f>IF(AND(OR(ISBLANK(JK$9),JK$9=0)=FALSE,JK$9=$DL44),1,0)*'4. Formulations'!$P43</f>
        <v>0</v>
      </c>
      <c r="JL44" s="45">
        <f>IF(AND(OR(ISBLANK(JL$9),JL$9=0)=FALSE,JL$9=$DL44),1,0)*'4. Formulations'!$P43</f>
        <v>0</v>
      </c>
      <c r="JM44" s="45">
        <f>IF(AND(OR(ISBLANK(JM$9),JM$9=0)=FALSE,JM$9=$DL44),1,0)*'4. Formulations'!$P43</f>
        <v>0</v>
      </c>
      <c r="JN44" s="45">
        <f>IF(AND(OR(ISBLANK(JN$9),JN$9=0)=FALSE,JN$9=$DL44),1,0)*'4. Formulations'!$P43</f>
        <v>0</v>
      </c>
      <c r="JO44" s="45">
        <f>IF(AND(OR(ISBLANK(JO$9),JO$9=0)=FALSE,JO$9=$DL44),1,0)*'4. Formulations'!$P43</f>
        <v>0</v>
      </c>
      <c r="JP44" s="45">
        <f>IF(AND(OR(ISBLANK(JP$9),JP$9=0)=FALSE,JP$9=$DL44),1,0)*'4. Formulations'!$P43</f>
        <v>0</v>
      </c>
      <c r="JQ44" s="45">
        <f>IF(AND(OR(ISBLANK(JQ$9),JQ$9=0)=FALSE,JQ$9=$DL44),1,0)*'4. Formulations'!$P43</f>
        <v>0</v>
      </c>
      <c r="JS44" s="45">
        <f>IF(AND(OR(ISBLANK(JS$9),JS$9=0)=FALSE,SUM($JC44:$JQ44)&gt;0,JS$9='2. Protocols'!$G43),1,0)*'4. Formulations'!$P43</f>
        <v>0</v>
      </c>
      <c r="JT44" s="45">
        <f>IF(AND(OR(ISBLANK(JT$9),JT$9=0)=FALSE,SUM($JC44:$JQ44)&gt;0,JT$9='2. Protocols'!$G43),1,0)*'4. Formulations'!$P43</f>
        <v>0</v>
      </c>
      <c r="JU44" s="45">
        <f>IF(AND(OR(ISBLANK(JU$9),JU$9=0)=FALSE,SUM($JC44:$JQ44)&gt;0,JU$9='2. Protocols'!$G43),1,0)*'4. Formulations'!$P43</f>
        <v>0</v>
      </c>
      <c r="JV44" s="45">
        <f>IF(AND(OR(ISBLANK(JV$9),JV$9=0)=FALSE,SUM($JC44:$JQ44)&gt;0,JV$9='2. Protocols'!$G43),1,0)*'4. Formulations'!$P43</f>
        <v>0</v>
      </c>
      <c r="JW44" s="45">
        <f>IF(AND(OR(ISBLANK(JW$9),JW$9=0)=FALSE,SUM($JC44:$JQ44)&gt;0,JW$9='2. Protocols'!$G43),1,0)*'4. Formulations'!$P43</f>
        <v>0</v>
      </c>
      <c r="JX44" s="45">
        <f>IF(AND(OR(ISBLANK(JX$9),JX$9=0)=FALSE,SUM($JC44:$JQ44)&gt;0,JX$9='2. Protocols'!$G43),1,0)*'4. Formulations'!$P43</f>
        <v>0</v>
      </c>
      <c r="JY44" s="45">
        <f>IF(AND(OR(ISBLANK(JY$9),JY$9=0)=FALSE,SUM($JC44:$JQ44)&gt;0,JY$9='2. Protocols'!$G43),1,0)*'4. Formulations'!$P43</f>
        <v>0</v>
      </c>
      <c r="JZ44" s="45">
        <f>IF(AND(OR(ISBLANK(JZ$9),JZ$9=0)=FALSE,SUM($JC44:$JQ44)&gt;0,JZ$9='2. Protocols'!$G43),1,0)*'4. Formulations'!$P43</f>
        <v>0</v>
      </c>
      <c r="KA44" s="45">
        <f>IF(AND(OR(ISBLANK(KA$9),KA$9=0)=FALSE,SUM($JC44:$JQ44)&gt;0,KA$9='2. Protocols'!$G43),1,0)*'4. Formulations'!$P43</f>
        <v>0</v>
      </c>
      <c r="KB44" s="45">
        <f>IF(AND(OR(ISBLANK(KB$9),KB$9=0)=FALSE,SUM($JC44:$JQ44)&gt;0,KB$9='2. Protocols'!$G43),1,0)*'4. Formulations'!$P43</f>
        <v>0</v>
      </c>
      <c r="KC44" s="45">
        <f>IF(AND(OR(ISBLANK(KC$9),KC$9=0)=FALSE,SUM($JC44:$JQ44)&gt;0,KC$9='2. Protocols'!$G43),1,0)*'4. Formulations'!$P43</f>
        <v>0</v>
      </c>
      <c r="KD44" s="45">
        <f>IF(AND(OR(ISBLANK(KD$9),KD$9=0)=FALSE,SUM($JC44:$JQ44)&gt;0,KD$9='2. Protocols'!$G43),1,0)*'4. Formulations'!$P43</f>
        <v>0</v>
      </c>
      <c r="KE44" s="45">
        <f>IF(AND(OR(ISBLANK(KE$9),KE$9=0)=FALSE,SUM($JC44:$JQ44)&gt;0,KE$9='2. Protocols'!$G43),1,0)*'4. Formulations'!$P43</f>
        <v>0</v>
      </c>
      <c r="KF44" s="45">
        <f>IF(AND(OR(ISBLANK(KF$9),KF$9=0)=FALSE,SUM($JC44:$JQ44)&gt;0,KF$9='2. Protocols'!$G43),1,0)*'4. Formulations'!$P43</f>
        <v>0</v>
      </c>
      <c r="KG44" s="45">
        <f>IF(AND(OR(ISBLANK(KG$9),KG$9=0)=FALSE,SUM($JC44:$JQ44)&gt;0,KG$9='2. Protocols'!$G43),1,0)*'4. Formulations'!$P43</f>
        <v>0</v>
      </c>
      <c r="KI44" s="45">
        <f>IF(AND(OR(ISBLANK(KI$9),KI$9=0)=FALSE,KI$9=$DM44),1,0)*'4. Formulations'!$Q43</f>
        <v>0</v>
      </c>
      <c r="KJ44" s="45">
        <f>IF(AND(OR(ISBLANK(KJ$9),KJ$9=0)=FALSE,KJ$9=$DM44),1,0)*'4. Formulations'!$Q43</f>
        <v>0</v>
      </c>
      <c r="KK44" s="45">
        <f>IF(AND(OR(ISBLANK(KK$9),KK$9=0)=FALSE,KK$9=$DM44),1,0)*'4. Formulations'!$Q43</f>
        <v>0</v>
      </c>
      <c r="KL44" s="45">
        <f>IF(AND(OR(ISBLANK(KL$9),KL$9=0)=FALSE,KL$9=$DM44),1,0)*'4. Formulations'!$Q43</f>
        <v>0</v>
      </c>
      <c r="KM44" s="45">
        <f>IF(AND(OR(ISBLANK(KM$9),KM$9=0)=FALSE,KM$9=$DM44),1,0)*'4. Formulations'!$Q43</f>
        <v>0</v>
      </c>
      <c r="KN44" s="45">
        <f>IF(AND(OR(ISBLANK(KN$9),KN$9=0)=FALSE,KN$9=$DM44),1,0)*'4. Formulations'!$Q43</f>
        <v>0</v>
      </c>
      <c r="KO44" s="45">
        <f>IF(AND(OR(ISBLANK(KO$9),KO$9=0)=FALSE,KO$9=$DM44),1,0)*'4. Formulations'!$Q43</f>
        <v>0</v>
      </c>
      <c r="KP44" s="45">
        <f>IF(AND(OR(ISBLANK(KP$9),KP$9=0)=FALSE,KP$9=$DM44),1,0)*'4. Formulations'!$Q43</f>
        <v>0</v>
      </c>
      <c r="KQ44" s="45">
        <f>IF(AND(OR(ISBLANK(KQ$9),KQ$9=0)=FALSE,KQ$9=$DM44),1,0)*'4. Formulations'!$Q43</f>
        <v>0</v>
      </c>
      <c r="KR44" s="45">
        <f>IF(AND(OR(ISBLANK(KR$9),KR$9=0)=FALSE,KR$9=$DM44),1,0)*'4. Formulations'!$Q43</f>
        <v>0</v>
      </c>
      <c r="KS44" s="45">
        <f>IF(AND(OR(ISBLANK(KS$9),KS$9=0)=FALSE,KS$9=$DM44),1,0)*'4. Formulations'!$Q43</f>
        <v>0</v>
      </c>
      <c r="KT44" s="45">
        <f>IF(AND(OR(ISBLANK(KT$9),KT$9=0)=FALSE,KT$9=$DM44),1,0)*'4. Formulations'!$Q43</f>
        <v>0</v>
      </c>
      <c r="KU44" s="45">
        <f>IF(AND(OR(ISBLANK(KU$9),KU$9=0)=FALSE,KU$9=$DM44),1,0)*'4. Formulations'!$Q43</f>
        <v>0</v>
      </c>
      <c r="KV44" s="45">
        <f>IF(AND(OR(ISBLANK(KV$9),KV$9=0)=FALSE,KV$9=$DM44),1,0)*'4. Formulations'!$Q43</f>
        <v>0</v>
      </c>
      <c r="KW44" s="45">
        <f>IF(AND(OR(ISBLANK(KW$9),KW$9=0)=FALSE,KW$9=$DM44),1,0)*'4. Formulations'!$Q43</f>
        <v>0</v>
      </c>
    </row>
    <row r="45" spans="2:309" x14ac:dyDescent="0.3">
      <c r="B45" s="2"/>
      <c r="C45" s="155" t="str">
        <f>IF('2. Protocols'!C44&amp;"+"&amp;'2. Protocols'!E44&amp;"+"&amp;'2. Protocols'!G44="++","",'2. Protocols'!C44&amp;"+"&amp;'2. Protocols'!E44&amp;"+"&amp;'2. Protocols'!G44)</f>
        <v/>
      </c>
      <c r="D45" s="22"/>
      <c r="E45" s="23"/>
      <c r="G45" s="135" t="e">
        <f>'2. Protocols'!J44*'1. General Inputs'!$L$13</f>
        <v>#VALUE!</v>
      </c>
      <c r="H45" s="135" t="e">
        <f>MAX(G45*(1+'1. General Inputs'!$BA$23+HLOOKUP(H$7,'1. General Inputs'!$BC$17:$BE$19,ROWS('1. General Inputs'!$BA$17:$BA$19),0))+(H$76*'2. Protocols'!$O44)+'3. ARV Substitutions'!L67,0)</f>
        <v>#VALUE!</v>
      </c>
      <c r="I45" s="135" t="e">
        <f>MAX(H45*(1+'1. General Inputs'!$BA$23+HLOOKUP(I$7,'1. General Inputs'!$BC$17:$BE$19,ROWS('1. General Inputs'!$BA$17:$BA$19),0))+(I$76*'2. Protocols'!$O44)+'3. ARV Substitutions'!M67,0)</f>
        <v>#VALUE!</v>
      </c>
      <c r="J45" s="135" t="e">
        <f>MAX(I45*(1+'1. General Inputs'!$BA$23+HLOOKUP(J$7,'1. General Inputs'!$BC$17:$BE$19,ROWS('1. General Inputs'!$BA$17:$BA$19),0))+(J$76*'2. Protocols'!$O44)+'3. ARV Substitutions'!N67,0)</f>
        <v>#VALUE!</v>
      </c>
      <c r="K45" s="135" t="e">
        <f>MAX(J45*(1+'1. General Inputs'!$BA$23+HLOOKUP(K$7,'1. General Inputs'!$BC$17:$BE$19,ROWS('1. General Inputs'!$BA$17:$BA$19),0))+(K$76*'2. Protocols'!$O44)+'3. ARV Substitutions'!O67,0)</f>
        <v>#VALUE!</v>
      </c>
      <c r="L45" s="135" t="e">
        <f>MAX(K45*(1+'1. General Inputs'!$BA$23+HLOOKUP(L$7,'1. General Inputs'!$BC$17:$BE$19,ROWS('1. General Inputs'!$BA$17:$BA$19),0))+(L$76*'2. Protocols'!$O44)+'3. ARV Substitutions'!P67,0)</f>
        <v>#VALUE!</v>
      </c>
      <c r="M45" s="135" t="e">
        <f>MAX(L45*(1+'1. General Inputs'!$BA$23+HLOOKUP(M$7,'1. General Inputs'!$BC$17:$BE$19,ROWS('1. General Inputs'!$BA$17:$BA$19),0))+(M$76*'2. Protocols'!$O44)+'3. ARV Substitutions'!Q67,0)</f>
        <v>#VALUE!</v>
      </c>
      <c r="N45" s="135" t="e">
        <f>MAX(M45*(1+'1. General Inputs'!$BA$23+HLOOKUP(N$7,'1. General Inputs'!$BC$17:$BE$19,ROWS('1. General Inputs'!$BA$17:$BA$19),0))+(N$76*'2. Protocols'!$O44)+'3. ARV Substitutions'!R67,0)</f>
        <v>#VALUE!</v>
      </c>
      <c r="O45" s="135" t="e">
        <f>MAX(N45*(1+'1. General Inputs'!$BA$23+HLOOKUP(O$7,'1. General Inputs'!$BC$17:$BE$19,ROWS('1. General Inputs'!$BA$17:$BA$19),0))+(O$76*'2. Protocols'!$O44)+'3. ARV Substitutions'!S67,0)</f>
        <v>#VALUE!</v>
      </c>
      <c r="P45" s="135" t="e">
        <f>MAX(O45*(1+'1. General Inputs'!$BA$23+HLOOKUP(P$7,'1. General Inputs'!$BC$17:$BE$19,ROWS('1. General Inputs'!$BA$17:$BA$19),0))+(P$76*'2. Protocols'!$O44)+'3. ARV Substitutions'!T67,0)</f>
        <v>#VALUE!</v>
      </c>
      <c r="Q45" s="135" t="e">
        <f>MAX(P45*(1+'1. General Inputs'!$BA$23+HLOOKUP(Q$7,'1. General Inputs'!$BC$17:$BE$19,ROWS('1. General Inputs'!$BA$17:$BA$19),0))+(Q$76*'2. Protocols'!$O44)+'3. ARV Substitutions'!U67,0)</f>
        <v>#VALUE!</v>
      </c>
      <c r="R45" s="135" t="e">
        <f>MAX(Q45*(1+'1. General Inputs'!$BA$23+HLOOKUP(R$7,'1. General Inputs'!$BC$17:$BE$19,ROWS('1. General Inputs'!$BA$17:$BA$19),0))+(R$76*'2. Protocols'!$O44)+'3. ARV Substitutions'!V67,0)</f>
        <v>#VALUE!</v>
      </c>
      <c r="S45" s="135" t="e">
        <f>MAX(R45*(1+'1. General Inputs'!$BA$23+HLOOKUP(S$7,'1. General Inputs'!$BC$17:$BE$19,ROWS('1. General Inputs'!$BA$17:$BA$19),0))+(S$76*'2. Protocols'!$O44)+'3. ARV Substitutions'!W67,0)</f>
        <v>#VALUE!</v>
      </c>
      <c r="T45" s="135" t="e">
        <f>MAX(S45*(1+'1. General Inputs'!$BA$23+HLOOKUP(T$7,'1. General Inputs'!$BC$17:$BE$19,ROWS('1. General Inputs'!$BA$17:$BA$19),0))+(T$76*'2. Protocols'!$O44)+'3. ARV Substitutions'!X67,0)</f>
        <v>#VALUE!</v>
      </c>
      <c r="U45" s="135" t="e">
        <f>MAX(T45*(1+'1. General Inputs'!$BA$23+HLOOKUP(U$7,'1. General Inputs'!$BC$17:$BE$19,ROWS('1. General Inputs'!$BA$17:$BA$19),0))+(U$76*'2. Protocols'!$O44)+'3. ARV Substitutions'!Y67,0)</f>
        <v>#VALUE!</v>
      </c>
      <c r="V45" s="135" t="e">
        <f>MAX(U45*(1+'1. General Inputs'!$BA$23+HLOOKUP(V$7,'1. General Inputs'!$BC$17:$BE$19,ROWS('1. General Inputs'!$BA$17:$BA$19),0))+(V$76*'2. Protocols'!$O44)+'3. ARV Substitutions'!Z67,0)</f>
        <v>#VALUE!</v>
      </c>
      <c r="W45" s="135" t="e">
        <f>MAX(V45*(1+'1. General Inputs'!$BA$23+HLOOKUP(W$7,'1. General Inputs'!$BC$17:$BE$19,ROWS('1. General Inputs'!$BA$17:$BA$19),0))+(W$76*'2. Protocols'!$O44)+'3. ARV Substitutions'!AA67,0)</f>
        <v>#VALUE!</v>
      </c>
      <c r="X45" s="135" t="e">
        <f>MAX(W45*(1+'1. General Inputs'!$BA$23+HLOOKUP(X$7,'1. General Inputs'!$BC$17:$BE$19,ROWS('1. General Inputs'!$BA$17:$BA$19),0))+(X$76*'2. Protocols'!$O44)+'3. ARV Substitutions'!AB67,0)</f>
        <v>#VALUE!</v>
      </c>
      <c r="Y45" s="135" t="e">
        <f>MAX(X45*(1+'1. General Inputs'!$BA$23+HLOOKUP(Y$7,'1. General Inputs'!$BC$17:$BE$19,ROWS('1. General Inputs'!$BA$17:$BA$19),0))+(Y$76*'2. Protocols'!$O44)+'3. ARV Substitutions'!AC67,0)</f>
        <v>#VALUE!</v>
      </c>
      <c r="Z45" s="135" t="e">
        <f>MAX(Y45*(1+'1. General Inputs'!$BA$23+HLOOKUP(Z$7,'1. General Inputs'!$BC$17:$BE$19,ROWS('1. General Inputs'!$BA$17:$BA$19),0))+(Z$76*'2. Protocols'!$O44)+'3. ARV Substitutions'!AD67,0)</f>
        <v>#VALUE!</v>
      </c>
      <c r="AA45" s="135" t="e">
        <f>MAX(Z45*(1+'1. General Inputs'!$BA$23+HLOOKUP(AA$7,'1. General Inputs'!$BC$17:$BE$19,ROWS('1. General Inputs'!$BA$17:$BA$19),0))+(AA$76*'2. Protocols'!$O44)+'3. ARV Substitutions'!AE67,0)</f>
        <v>#VALUE!</v>
      </c>
      <c r="AB45" s="135" t="e">
        <f>MAX(AA45*(1+'1. General Inputs'!$BA$23+HLOOKUP(AB$7,'1. General Inputs'!$BC$17:$BE$19,ROWS('1. General Inputs'!$BA$17:$BA$19),0))+(AB$76*'2. Protocols'!$O44)+'3. ARV Substitutions'!AF67,0)</f>
        <v>#VALUE!</v>
      </c>
      <c r="AC45" s="135" t="e">
        <f>MAX(AB45*(1+'1. General Inputs'!$BA$23+HLOOKUP(AC$7,'1. General Inputs'!$BC$17:$BE$19,ROWS('1. General Inputs'!$BA$17:$BA$19),0))+(AC$76*'2. Protocols'!$O44)+'3. ARV Substitutions'!AG67,0)</f>
        <v>#VALUE!</v>
      </c>
      <c r="AD45" s="135" t="e">
        <f>MAX(AC45*(1+'1. General Inputs'!$BA$23+HLOOKUP(AD$7,'1. General Inputs'!$BC$17:$BE$19,ROWS('1. General Inputs'!$BA$17:$BA$19),0))+(AD$76*'2. Protocols'!$O44)+'3. ARV Substitutions'!AH67,0)</f>
        <v>#VALUE!</v>
      </c>
      <c r="AE45" s="135" t="e">
        <f>MAX(AD45*(1+'1. General Inputs'!$BA$23+HLOOKUP(AE$7,'1. General Inputs'!$BC$17:$BE$19,ROWS('1. General Inputs'!$BA$17:$BA$19),0))+(AE$76*'2. Protocols'!$O44)+'3. ARV Substitutions'!AI67,0)</f>
        <v>#VALUE!</v>
      </c>
      <c r="AF45" s="135" t="e">
        <f>MAX(AE45*(1+'1. General Inputs'!$BA$23+HLOOKUP(AF$7,'1. General Inputs'!$BC$17:$BE$19,ROWS('1. General Inputs'!$BA$17:$BA$19),0))+(AF$76*'2. Protocols'!$O44)+'3. ARV Substitutions'!AJ67,0)</f>
        <v>#VALUE!</v>
      </c>
      <c r="AG45" s="135" t="e">
        <f>MAX(AF45*(1+'1. General Inputs'!$BA$23+HLOOKUP(AG$7,'1. General Inputs'!$BC$17:$BE$19,ROWS('1. General Inputs'!$BA$17:$BA$19),0))+(AG$76*'2. Protocols'!$O44)+'3. ARV Substitutions'!AK67,0)</f>
        <v>#VALUE!</v>
      </c>
      <c r="AH45" s="135" t="e">
        <f>MAX(AG45*(1+'1. General Inputs'!$BA$23+HLOOKUP(AH$7,'1. General Inputs'!$BC$17:$BE$19,ROWS('1. General Inputs'!$BA$17:$BA$19),0))+(AH$76*'2. Protocols'!$O44)+'3. ARV Substitutions'!AL67,0)</f>
        <v>#VALUE!</v>
      </c>
      <c r="AI45" s="135" t="e">
        <f>MAX(AH45*(1+'1. General Inputs'!$BA$23+HLOOKUP(AI$7,'1. General Inputs'!$BC$17:$BE$19,ROWS('1. General Inputs'!$BA$17:$BA$19),0))+(AI$76*'2. Protocols'!$O44)+'3. ARV Substitutions'!AM67,0)</f>
        <v>#VALUE!</v>
      </c>
      <c r="AJ45" s="135" t="e">
        <f>MAX(AI45*(1+'1. General Inputs'!$BA$23+HLOOKUP(AJ$7,'1. General Inputs'!$BC$17:$BE$19,ROWS('1. General Inputs'!$BA$17:$BA$19),0))+(AJ$76*'2. Protocols'!$O44)+'3. ARV Substitutions'!AN67,0)</f>
        <v>#VALUE!</v>
      </c>
      <c r="AK45" s="135" t="e">
        <f>MAX(AJ45*(1+'1. General Inputs'!$BA$23+HLOOKUP(AK$7,'1. General Inputs'!$BC$17:$BE$19,ROWS('1. General Inputs'!$BA$17:$BA$19),0))+(AK$76*'2. Protocols'!$O44)+'3. ARV Substitutions'!AO67,0)</f>
        <v>#VALUE!</v>
      </c>
      <c r="AL45" s="135" t="e">
        <f>MAX(AK45*(1+'1. General Inputs'!$BA$23+HLOOKUP(AL$7,'1. General Inputs'!$BC$17:$BE$19,ROWS('1. General Inputs'!$BA$17:$BA$19),0))+(AL$76*'2. Protocols'!$O44)+'3. ARV Substitutions'!AP67,0)</f>
        <v>#VALUE!</v>
      </c>
      <c r="AM45" s="135" t="e">
        <f>MAX(AL45*(1+'1. General Inputs'!$BA$23+HLOOKUP(AM$7,'1. General Inputs'!$BC$17:$BE$19,ROWS('1. General Inputs'!$BA$17:$BA$19),0))+(AM$76*'2. Protocols'!$O44)+'3. ARV Substitutions'!AQ67,0)</f>
        <v>#VALUE!</v>
      </c>
      <c r="AN45" s="135" t="e">
        <f>MAX(AM45*(1+'1. General Inputs'!$BA$23+HLOOKUP(AN$7,'1. General Inputs'!$BC$17:$BE$19,ROWS('1. General Inputs'!$BA$17:$BA$19),0))+(AN$76*'2. Protocols'!$O44)+'3. ARV Substitutions'!AR67,0)</f>
        <v>#VALUE!</v>
      </c>
      <c r="AO45" s="135" t="e">
        <f>MAX(AN45*(1+'1. General Inputs'!$BA$23+HLOOKUP(AO$7,'1. General Inputs'!$BC$17:$BE$19,ROWS('1. General Inputs'!$BA$17:$BA$19),0))+(AO$76*'2. Protocols'!$O44)+'3. ARV Substitutions'!AS67,0)</f>
        <v>#VALUE!</v>
      </c>
      <c r="AP45" s="135" t="e">
        <f>MAX(AO45*(1+'1. General Inputs'!$BA$23+HLOOKUP(AP$7,'1. General Inputs'!$BC$17:$BE$19,ROWS('1. General Inputs'!$BA$17:$BA$19),0))+(AP$76*'2. Protocols'!$O44)+'3. ARV Substitutions'!AT67,0)</f>
        <v>#VALUE!</v>
      </c>
      <c r="AQ45" s="135" t="e">
        <f>MAX(AP45*(1+'1. General Inputs'!$BA$23+HLOOKUP(AQ$7,'1. General Inputs'!$BC$17:$BE$19,ROWS('1. General Inputs'!$BA$17:$BA$19),0))+(AQ$76*'2. Protocols'!$O44)+'3. ARV Substitutions'!AU67,0)</f>
        <v>#VALUE!</v>
      </c>
      <c r="CA45" s="105" t="e">
        <f t="shared" si="58"/>
        <v>#VALUE!</v>
      </c>
      <c r="CB45" s="105" t="e">
        <f t="shared" si="59"/>
        <v>#VALUE!</v>
      </c>
      <c r="CC45" s="105" t="e">
        <f t="shared" si="60"/>
        <v>#VALUE!</v>
      </c>
      <c r="CD45" s="105" t="e">
        <f t="shared" si="61"/>
        <v>#VALUE!</v>
      </c>
      <c r="CE45" s="105" t="e">
        <f t="shared" ref="CE45:CE73" si="93">(K45+L45)/2</f>
        <v>#VALUE!</v>
      </c>
      <c r="CF45" s="105" t="e">
        <f t="shared" si="62"/>
        <v>#VALUE!</v>
      </c>
      <c r="CG45" s="105" t="e">
        <f t="shared" si="63"/>
        <v>#VALUE!</v>
      </c>
      <c r="CH45" s="105" t="e">
        <f t="shared" si="64"/>
        <v>#VALUE!</v>
      </c>
      <c r="CI45" s="105" t="e">
        <f t="shared" si="65"/>
        <v>#VALUE!</v>
      </c>
      <c r="CJ45" s="105" t="e">
        <f t="shared" si="66"/>
        <v>#VALUE!</v>
      </c>
      <c r="CK45" s="105" t="e">
        <f t="shared" si="67"/>
        <v>#VALUE!</v>
      </c>
      <c r="CL45" s="105" t="e">
        <f t="shared" si="68"/>
        <v>#VALUE!</v>
      </c>
      <c r="CM45" s="105" t="e">
        <f t="shared" si="69"/>
        <v>#VALUE!</v>
      </c>
      <c r="CN45" s="105" t="e">
        <f t="shared" si="70"/>
        <v>#VALUE!</v>
      </c>
      <c r="CO45" s="105" t="e">
        <f t="shared" si="71"/>
        <v>#VALUE!</v>
      </c>
      <c r="CP45" s="105" t="e">
        <f t="shared" si="72"/>
        <v>#VALUE!</v>
      </c>
      <c r="CQ45" s="105" t="e">
        <f t="shared" si="73"/>
        <v>#VALUE!</v>
      </c>
      <c r="CR45" s="105" t="e">
        <f t="shared" si="74"/>
        <v>#VALUE!</v>
      </c>
      <c r="CS45" s="105" t="e">
        <f t="shared" si="75"/>
        <v>#VALUE!</v>
      </c>
      <c r="CT45" s="105" t="e">
        <f t="shared" si="76"/>
        <v>#VALUE!</v>
      </c>
      <c r="CU45" s="105" t="e">
        <f t="shared" si="77"/>
        <v>#VALUE!</v>
      </c>
      <c r="CV45" s="105" t="e">
        <f t="shared" si="78"/>
        <v>#VALUE!</v>
      </c>
      <c r="CW45" s="105" t="e">
        <f t="shared" si="79"/>
        <v>#VALUE!</v>
      </c>
      <c r="CX45" s="105" t="e">
        <f t="shared" si="80"/>
        <v>#VALUE!</v>
      </c>
      <c r="CY45" s="105" t="e">
        <f t="shared" si="81"/>
        <v>#VALUE!</v>
      </c>
      <c r="CZ45" s="105" t="e">
        <f t="shared" si="82"/>
        <v>#VALUE!</v>
      </c>
      <c r="DA45" s="105" t="e">
        <f t="shared" si="83"/>
        <v>#VALUE!</v>
      </c>
      <c r="DB45" s="105" t="e">
        <f t="shared" si="84"/>
        <v>#VALUE!</v>
      </c>
      <c r="DC45" s="105" t="e">
        <f t="shared" si="85"/>
        <v>#VALUE!</v>
      </c>
      <c r="DD45" s="105" t="e">
        <f t="shared" si="86"/>
        <v>#VALUE!</v>
      </c>
      <c r="DE45" s="105" t="e">
        <f t="shared" si="87"/>
        <v>#VALUE!</v>
      </c>
      <c r="DF45" s="105" t="e">
        <f t="shared" si="88"/>
        <v>#VALUE!</v>
      </c>
      <c r="DG45" s="105" t="e">
        <f t="shared" si="89"/>
        <v>#VALUE!</v>
      </c>
      <c r="DH45" s="105" t="e">
        <f t="shared" si="90"/>
        <v>#VALUE!</v>
      </c>
      <c r="DI45" s="105" t="e">
        <f t="shared" si="91"/>
        <v>#VALUE!</v>
      </c>
      <c r="DJ45" s="105" t="e">
        <f t="shared" si="92"/>
        <v>#VALUE!</v>
      </c>
      <c r="DL45" s="39" t="str">
        <f>CONCATENATE('2. Protocols'!C44, '2. Protocols'!D44, '2. Protocols'!E44)</f>
        <v>+</v>
      </c>
      <c r="DM45" s="39" t="str">
        <f>CONCATENATE('2. Protocols'!C44, '2. Protocols'!D44, '2. Protocols'!E44, '2. Protocols'!F44, '2. Protocols'!G44,)</f>
        <v>++</v>
      </c>
      <c r="DO45" s="45">
        <f>IF(AND(OR(ISBLANK(DO$9),DO$9=0)=FALSE,OR(DO$9='2. Protocols'!$C44,DO$9='2. Protocols'!$E44,DO$9='2. Protocols'!$G44)),1,0)*'4. Formulations'!$I44</f>
        <v>0</v>
      </c>
      <c r="DP45" s="45">
        <f>IF(AND(OR(ISBLANK(DP$9),DP$9=0)=FALSE,OR(DP$9='2. Protocols'!$C44,DP$9='2. Protocols'!$E44,DP$9='2. Protocols'!$G44)),1,0)*'4. Formulations'!$I44</f>
        <v>0</v>
      </c>
      <c r="DQ45" s="45">
        <f>IF(AND(OR(ISBLANK(DQ$9),DQ$9=0)=FALSE,OR(DQ$9='2. Protocols'!$C44,DQ$9='2. Protocols'!$E44,DQ$9='2. Protocols'!$G44)),1,0)*'4. Formulations'!$I44</f>
        <v>0</v>
      </c>
      <c r="DR45" s="45">
        <f>IF(AND(OR(ISBLANK(DR$9),DR$9=0)=FALSE,OR(DR$9='2. Protocols'!$C44,DR$9='2. Protocols'!$E44,DR$9='2. Protocols'!$G44)),1,0)*'4. Formulations'!$I44</f>
        <v>0</v>
      </c>
      <c r="DS45" s="45">
        <f>IF(AND(OR(ISBLANK(DS$9),DS$9=0)=FALSE,OR(DS$9='2. Protocols'!$C44,DS$9='2. Protocols'!$E44,DS$9='2. Protocols'!$G44)),1,0)*'4. Formulations'!$I44</f>
        <v>0</v>
      </c>
      <c r="DT45" s="45">
        <f>IF(AND(OR(ISBLANK(DT$9),DT$9=0)=FALSE,OR(DT$9='2. Protocols'!$C44,DT$9='2. Protocols'!$E44,DT$9='2. Protocols'!$G44)),1,0)*'4. Formulations'!$I44</f>
        <v>0</v>
      </c>
      <c r="DU45" s="45">
        <f>IF(AND(OR(ISBLANK(DU$9),DU$9=0)=FALSE,OR(DU$9='2. Protocols'!$C44,DU$9='2. Protocols'!$E44,DU$9='2. Protocols'!$G44)),1,0)*'4. Formulations'!$I44</f>
        <v>0</v>
      </c>
      <c r="DV45" s="45">
        <f>IF(AND(OR(ISBLANK(DV$9),DV$9=0)=FALSE,OR(DV$9='2. Protocols'!$C44,DV$9='2. Protocols'!$E44,DV$9='2. Protocols'!$G44)),1,0)*'4. Formulations'!$I44</f>
        <v>0</v>
      </c>
      <c r="DW45" s="45">
        <f>IF(AND(OR(ISBLANK(DW$9),DW$9=0)=FALSE,OR(DW$9='2. Protocols'!$C44,DW$9='2. Protocols'!$E44,DW$9='2. Protocols'!$G44)),1,0)*'4. Formulations'!$I44</f>
        <v>0</v>
      </c>
      <c r="DX45" s="45">
        <f>IF(AND(OR(ISBLANK(DX$9),DX$9=0)=FALSE,OR(DX$9='2. Protocols'!$C44,DX$9='2. Protocols'!$E44,DX$9='2. Protocols'!$G44)),1,0)*'4. Formulations'!$I44</f>
        <v>0</v>
      </c>
      <c r="DY45" s="45">
        <f>IF(AND(OR(ISBLANK(DY$9),DY$9=0)=FALSE,OR(DY$9='2. Protocols'!$C44,DY$9='2. Protocols'!$E44,DY$9='2. Protocols'!$G44)),1,0)*'4. Formulations'!$I44</f>
        <v>0</v>
      </c>
      <c r="DZ45" s="45">
        <f>IF(AND(OR(ISBLANK(DZ$9),DZ$9=0)=FALSE,OR(DZ$9='2. Protocols'!$C44,DZ$9='2. Protocols'!$E44,DZ$9='2. Protocols'!$G44)),1,0)*'4. Formulations'!$I44</f>
        <v>0</v>
      </c>
      <c r="EA45" s="45">
        <f>IF(AND(OR(ISBLANK(EA$9),EA$9=0)=FALSE,OR(EA$9='2. Protocols'!$C44,EA$9='2. Protocols'!$E44,EA$9='2. Protocols'!$G44)),1,0)*'4. Formulations'!$I44</f>
        <v>0</v>
      </c>
      <c r="EB45" s="45">
        <f>IF(AND(OR(ISBLANK(EB$9),EB$9=0)=FALSE,OR(EB$9='2. Protocols'!$C44,EB$9='2. Protocols'!$E44,EB$9='2. Protocols'!$G44)),1,0)*'4. Formulations'!$I44</f>
        <v>0</v>
      </c>
      <c r="EC45" s="45">
        <f>IF(AND(OR(ISBLANK(EC$9),EC$9=0)=FALSE,OR(EC$9='2. Protocols'!$C44,EC$9='2. Protocols'!$E44,EC$9='2. Protocols'!$G44)),1,0)*'4. Formulations'!$I44</f>
        <v>0</v>
      </c>
      <c r="EE45" s="45">
        <f>IF(AND(OR(ISBLANK(EE$9),EE$9=0)=FALSE,EE$9=$DL45),1,0)*'4. Formulations'!$J44</f>
        <v>0</v>
      </c>
      <c r="EF45" s="45">
        <f>IF(AND(OR(ISBLANK(EF$9),EF$9=0)=FALSE,EF$9=$DL45),1,0)*'4. Formulations'!$J44</f>
        <v>0</v>
      </c>
      <c r="EG45" s="45">
        <f>IF(AND(OR(ISBLANK(EG$9),EG$9=0)=FALSE,EG$9=$DL45),1,0)*'4. Formulations'!$J44</f>
        <v>0</v>
      </c>
      <c r="EH45" s="45">
        <f>IF(AND(OR(ISBLANK(EH$9),EH$9=0)=FALSE,EH$9=$DL45),1,0)*'4. Formulations'!$J44</f>
        <v>0</v>
      </c>
      <c r="EI45" s="45">
        <f>IF(AND(OR(ISBLANK(EI$9),EI$9=0)=FALSE,EI$9=$DL45),1,0)*'4. Formulations'!$J44</f>
        <v>0</v>
      </c>
      <c r="EJ45" s="45">
        <f>IF(AND(OR(ISBLANK(EJ$9),EJ$9=0)=FALSE,EJ$9=$DL45),1,0)*'4. Formulations'!$J44</f>
        <v>0</v>
      </c>
      <c r="EK45" s="45">
        <f>IF(AND(OR(ISBLANK(EK$9),EK$9=0)=FALSE,EK$9=$DL45),1,0)*'4. Formulations'!$J44</f>
        <v>0</v>
      </c>
      <c r="EL45" s="45">
        <f>IF(AND(OR(ISBLANK(EL$9),EL$9=0)=FALSE,EL$9=$DL45),1,0)*'4. Formulations'!$J44</f>
        <v>0</v>
      </c>
      <c r="EM45" s="45">
        <f>IF(AND(OR(ISBLANK(EM$9),EM$9=0)=FALSE,EM$9=$DL45),1,0)*'4. Formulations'!$J44</f>
        <v>0</v>
      </c>
      <c r="EN45" s="45">
        <f>IF(AND(OR(ISBLANK(EN$9),EN$9=0)=FALSE,EN$9=$DL45),1,0)*'4. Formulations'!$J44</f>
        <v>0</v>
      </c>
      <c r="EO45" s="45">
        <f>IF(AND(OR(ISBLANK(EO$9),EO$9=0)=FALSE,EO$9=$DL45),1,0)*'4. Formulations'!$J44</f>
        <v>0</v>
      </c>
      <c r="EP45" s="45">
        <f>IF(AND(OR(ISBLANK(EP$9),EP$9=0)=FALSE,EP$9=$DL45),1,0)*'4. Formulations'!$J44</f>
        <v>0</v>
      </c>
      <c r="EQ45" s="45">
        <f>IF(AND(OR(ISBLANK(EQ$9),EQ$9=0)=FALSE,EQ$9=$DL45),1,0)*'4. Formulations'!$J44</f>
        <v>0</v>
      </c>
      <c r="ER45" s="45">
        <f>IF(AND(OR(ISBLANK(ER$9),ER$9=0)=FALSE,ER$9=$DL45),1,0)*'4. Formulations'!$J44</f>
        <v>0</v>
      </c>
      <c r="ES45" s="45">
        <f>IF(AND(OR(ISBLANK(ES$9),ES$9=0)=FALSE,ES$9=$DL45),1,0)*'4. Formulations'!$J44</f>
        <v>0</v>
      </c>
      <c r="EU45" s="45">
        <f>IF(AND(OR(ISBLANK(EU$9),EU$9=0)=FALSE,SUM($EE45:$ES45)&gt;0,EU$9='2. Protocols'!$G44),1,0)*'4. Formulations'!$J44</f>
        <v>0</v>
      </c>
      <c r="EV45" s="45">
        <f>IF(AND(OR(ISBLANK(EV$9),EV$9=0)=FALSE,SUM($EE45:$ES45)&gt;0,EV$9='2. Protocols'!$G44),1,0)*'4. Formulations'!$J44</f>
        <v>0</v>
      </c>
      <c r="EW45" s="45">
        <f>IF(AND(OR(ISBLANK(EW$9),EW$9=0)=FALSE,SUM($EE45:$ES45)&gt;0,EW$9='2. Protocols'!$G44),1,0)*'4. Formulations'!$J44</f>
        <v>0</v>
      </c>
      <c r="EX45" s="45">
        <f>IF(AND(OR(ISBLANK(EX$9),EX$9=0)=FALSE,SUM($EE45:$ES45)&gt;0,EX$9='2. Protocols'!$G44),1,0)*'4. Formulations'!$J44</f>
        <v>0</v>
      </c>
      <c r="EY45" s="45">
        <f>IF(AND(OR(ISBLANK(EY$9),EY$9=0)=FALSE,SUM($EE45:$ES45)&gt;0,EY$9='2. Protocols'!$G44),1,0)*'4. Formulations'!$J44</f>
        <v>0</v>
      </c>
      <c r="EZ45" s="45">
        <f>IF(AND(OR(ISBLANK(EZ$9),EZ$9=0)=FALSE,SUM($EE45:$ES45)&gt;0,EZ$9='2. Protocols'!$G44),1,0)*'4. Formulations'!$J44</f>
        <v>0</v>
      </c>
      <c r="FA45" s="45">
        <f>IF(AND(OR(ISBLANK(FA$9),FA$9=0)=FALSE,SUM($EE45:$ES45)&gt;0,FA$9='2. Protocols'!$G44),1,0)*'4. Formulations'!$J44</f>
        <v>0</v>
      </c>
      <c r="FB45" s="45">
        <f>IF(AND(OR(ISBLANK(FB$9),FB$9=0)=FALSE,SUM($EE45:$ES45)&gt;0,FB$9='2. Protocols'!$G44),1,0)*'4. Formulations'!$J44</f>
        <v>0</v>
      </c>
      <c r="FC45" s="45">
        <f>IF(AND(OR(ISBLANK(FC$9),FC$9=0)=FALSE,SUM($EE45:$ES45)&gt;0,FC$9='2. Protocols'!$G44),1,0)*'4. Formulations'!$J44</f>
        <v>0</v>
      </c>
      <c r="FD45" s="45">
        <f>IF(AND(OR(ISBLANK(FD$9),FD$9=0)=FALSE,SUM($EE45:$ES45)&gt;0,FD$9='2. Protocols'!$G44),1,0)*'4. Formulations'!$J44</f>
        <v>0</v>
      </c>
      <c r="FE45" s="45">
        <f>IF(AND(OR(ISBLANK(FE$9),FE$9=0)=FALSE,SUM($EE45:$ES45)&gt;0,FE$9='2. Protocols'!$G44),1,0)*'4. Formulations'!$J44</f>
        <v>0</v>
      </c>
      <c r="FF45" s="45">
        <f>IF(AND(OR(ISBLANK(FF$9),FF$9=0)=FALSE,SUM($EE45:$ES45)&gt;0,FF$9='2. Protocols'!$G44),1,0)*'4. Formulations'!$J44</f>
        <v>0</v>
      </c>
      <c r="FG45" s="45">
        <f>IF(AND(OR(ISBLANK(FG$9),FG$9=0)=FALSE,SUM($EE45:$ES45)&gt;0,FG$9='2. Protocols'!$G44),1,0)*'4. Formulations'!$J44</f>
        <v>0</v>
      </c>
      <c r="FH45" s="45">
        <f>IF(AND(OR(ISBLANK(FH$9),FH$9=0)=FALSE,SUM($EE45:$ES45)&gt;0,FH$9='2. Protocols'!$G44),1,0)*'4. Formulations'!$J44</f>
        <v>0</v>
      </c>
      <c r="FI45" s="45">
        <f>IF(AND(OR(ISBLANK(FI$9),FI$9=0)=FALSE,SUM($EE45:$ES45)&gt;0,FI$9='2. Protocols'!$G44),1,0)*'4. Formulations'!$J44</f>
        <v>0</v>
      </c>
      <c r="FK45" s="45">
        <f>IF(AND(OR(ISBLANK(EU$9),EU$9=0)=FALSE,FK$9=$DM45),1,0)*'4. Formulations'!$K44</f>
        <v>0</v>
      </c>
      <c r="FL45" s="45">
        <f>IF(AND(OR(ISBLANK(EV$9),EV$9=0)=FALSE,FL$9=$DM45),1,0)*'4. Formulations'!$K44</f>
        <v>0</v>
      </c>
      <c r="FM45" s="45">
        <f>IF(AND(OR(ISBLANK(EW$9),EW$9=0)=FALSE,FM$9=$DM45),1,0)*'4. Formulations'!$K44</f>
        <v>0</v>
      </c>
      <c r="FN45" s="45">
        <f>IF(AND(OR(ISBLANK(EX$9),EX$9=0)=FALSE,FN$9=$DM45),1,0)*'4. Formulations'!$K44</f>
        <v>0</v>
      </c>
      <c r="FO45" s="45">
        <f>IF(AND(OR(ISBLANK(EY$9),EY$9=0)=FALSE,FO$9=$DM45),1,0)*'4. Formulations'!$K44</f>
        <v>0</v>
      </c>
      <c r="FP45" s="45">
        <f>IF(AND(OR(ISBLANK(EZ$9),EZ$9=0)=FALSE,FP$9=$DM45),1,0)*'4. Formulations'!$K44</f>
        <v>0</v>
      </c>
      <c r="FQ45" s="45">
        <f>IF(AND(OR(ISBLANK(FA$9),FA$9=0)=FALSE,FQ$9=$DM45),1,0)*'4. Formulations'!$K44</f>
        <v>0</v>
      </c>
      <c r="FR45" s="45">
        <f>IF(AND(OR(ISBLANK(FB$9),FB$9=0)=FALSE,FR$9=$DM45),1,0)*'4. Formulations'!$K44</f>
        <v>0</v>
      </c>
      <c r="FS45" s="45">
        <f>IF(AND(OR(ISBLANK(FC$9),FC$9=0)=FALSE,FS$9=$DM45),1,0)*'4. Formulations'!$K44</f>
        <v>0</v>
      </c>
      <c r="FT45" s="45">
        <f>IF(AND(OR(ISBLANK(FD$9),FD$9=0)=FALSE,FT$9=$DM45),1,0)*'4. Formulations'!$K44</f>
        <v>0</v>
      </c>
      <c r="FU45" s="45">
        <f>IF(AND(OR(ISBLANK(FE$9),FE$9=0)=FALSE,FU$9=$DM45),1,0)*'4. Formulations'!$K44</f>
        <v>0</v>
      </c>
      <c r="FV45" s="45">
        <f>IF(AND(OR(ISBLANK(FF$9),FF$9=0)=FALSE,FV$9=$DM45),1,0)*'4. Formulations'!$K44</f>
        <v>0</v>
      </c>
      <c r="FW45" s="45">
        <f>IF(AND(OR(ISBLANK(FG$9),FG$9=0)=FALSE,FW$9=$DM45),1,0)*'4. Formulations'!$K44</f>
        <v>0</v>
      </c>
      <c r="FX45" s="45">
        <f>IF(AND(OR(ISBLANK(FH$9),FH$9=0)=FALSE,FX$9=$DM45),1,0)*'4. Formulations'!$K44</f>
        <v>0</v>
      </c>
      <c r="FY45" s="45">
        <f>IF(AND(OR(ISBLANK(FI$9),FI$9=0)=FALSE,FY$9=$DM45),1,0)*'4. Formulations'!$K44</f>
        <v>0</v>
      </c>
      <c r="GA45" s="45">
        <f>IF(AND(OR(ISBLANK(GA$9),GA$9=0)=FALSE,OR(GA$9='2. Protocols'!$C44,GA$9='2. Protocols'!$E44,GA$9='2. Protocols'!$G44)),1,0)*'4. Formulations'!$L44</f>
        <v>0</v>
      </c>
      <c r="GB45" s="45">
        <f>IF(AND(OR(ISBLANK(GB$9),GB$9=0)=FALSE,OR(GB$9='2. Protocols'!$C44,GB$9='2. Protocols'!$E44,GB$9='2. Protocols'!$G44)),1,0)*'4. Formulations'!$L44</f>
        <v>0</v>
      </c>
      <c r="GC45" s="45">
        <f>IF(AND(OR(ISBLANK(GC$9),GC$9=0)=FALSE,OR(GC$9='2. Protocols'!$C44,GC$9='2. Protocols'!$E44,GC$9='2. Protocols'!$G44)),1,0)*'4. Formulations'!$L44</f>
        <v>0</v>
      </c>
      <c r="GD45" s="45">
        <f>IF(AND(OR(ISBLANK(GD$9),GD$9=0)=FALSE,OR(GD$9='2. Protocols'!$C44,GD$9='2. Protocols'!$E44,GD$9='2. Protocols'!$G44)),1,0)*'4. Formulations'!$L44</f>
        <v>0</v>
      </c>
      <c r="GE45" s="45">
        <f>IF(AND(OR(ISBLANK(GE$9),GE$9=0)=FALSE,OR(GE$9='2. Protocols'!$C44,GE$9='2. Protocols'!$E44,GE$9='2. Protocols'!$G44)),1,0)*'4. Formulations'!$L44</f>
        <v>0</v>
      </c>
      <c r="GF45" s="45">
        <f>IF(AND(OR(ISBLANK(GF$9),GF$9=0)=FALSE,OR(GF$9='2. Protocols'!$C44,GF$9='2. Protocols'!$E44,GF$9='2. Protocols'!$G44)),1,0)*'4. Formulations'!$L44</f>
        <v>0</v>
      </c>
      <c r="GG45" s="45">
        <f>IF(AND(OR(ISBLANK(GG$9),GG$9=0)=FALSE,OR(GG$9='2. Protocols'!$C44,GG$9='2. Protocols'!$E44,GG$9='2. Protocols'!$G44)),1,0)*'4. Formulations'!$L44</f>
        <v>0</v>
      </c>
      <c r="GH45" s="45">
        <f>IF(AND(OR(ISBLANK(GH$9),GH$9=0)=FALSE,OR(GH$9='2. Protocols'!$C44,GH$9='2. Protocols'!$E44,GH$9='2. Protocols'!$G44)),1,0)*'4. Formulations'!$L44</f>
        <v>0</v>
      </c>
      <c r="GI45" s="45">
        <f>IF(AND(OR(ISBLANK(GI$9),GI$9=0)=FALSE,OR(GI$9='2. Protocols'!$C44,GI$9='2. Protocols'!$E44,GI$9='2. Protocols'!$G44)),1,0)*'4. Formulations'!$L44</f>
        <v>0</v>
      </c>
      <c r="GJ45" s="45">
        <f>IF(AND(OR(ISBLANK(GJ$9),GJ$9=0)=FALSE,OR(GJ$9='2. Protocols'!$C44,GJ$9='2. Protocols'!$E44,GJ$9='2. Protocols'!$G44)),1,0)*'4. Formulations'!$L44</f>
        <v>0</v>
      </c>
      <c r="GK45" s="45">
        <f>IF(AND(OR(ISBLANK(GK$9),GK$9=0)=FALSE,OR(GK$9='2. Protocols'!$C44,GK$9='2. Protocols'!$E44,GK$9='2. Protocols'!$G44)),1,0)*'4. Formulations'!$L44</f>
        <v>0</v>
      </c>
      <c r="GL45" s="45">
        <f>IF(AND(OR(ISBLANK(GL$9),GL$9=0)=FALSE,OR(GL$9='2. Protocols'!$C44,GL$9='2. Protocols'!$E44,GL$9='2. Protocols'!$G44)),1,0)*'4. Formulations'!$L44</f>
        <v>0</v>
      </c>
      <c r="GM45" s="45">
        <f>IF(AND(OR(ISBLANK(GM$9),GM$9=0)=FALSE,OR(GM$9='2. Protocols'!$C44,GM$9='2. Protocols'!$E44,GM$9='2. Protocols'!$G44)),1,0)*'4. Formulations'!$L44</f>
        <v>0</v>
      </c>
      <c r="GN45" s="45">
        <f>IF(AND(OR(ISBLANK(GN$9),GN$9=0)=FALSE,OR(GN$9='2. Protocols'!$C44,GN$9='2. Protocols'!$E44,GN$9='2. Protocols'!$G44)),1,0)*'4. Formulations'!$L44</f>
        <v>0</v>
      </c>
      <c r="GO45" s="45">
        <f>IF(AND(OR(ISBLANK(GO$9),GO$9=0)=FALSE,OR(GO$9='2. Protocols'!$C44,GO$9='2. Protocols'!$E44,GO$9='2. Protocols'!$G44)),1,0)*'4. Formulations'!$L44</f>
        <v>0</v>
      </c>
      <c r="GQ45" s="45">
        <f>IF(AND(OR(ISBLANK(GQ$9),GQ$9=0)=FALSE,GQ$9=$DL45),1,0)*'4. Formulations'!$M44</f>
        <v>0</v>
      </c>
      <c r="GR45" s="45">
        <f>IF(AND(OR(ISBLANK(GR$9),GR$9=0)=FALSE,GR$9=$DL45),1,0)*'4. Formulations'!$M44</f>
        <v>0</v>
      </c>
      <c r="GS45" s="45">
        <f>IF(AND(OR(ISBLANK(GS$9),GS$9=0)=FALSE,GS$9=$DL45),1,0)*'4. Formulations'!$M44</f>
        <v>0</v>
      </c>
      <c r="GT45" s="45">
        <f>IF(AND(OR(ISBLANK(GT$9),GT$9=0)=FALSE,GT$9=$DL45),1,0)*'4. Formulations'!$M44</f>
        <v>0</v>
      </c>
      <c r="GU45" s="45">
        <f>IF(AND(OR(ISBLANK(GU$9),GU$9=0)=FALSE,GU$9=$DL45),1,0)*'4. Formulations'!$M44</f>
        <v>0</v>
      </c>
      <c r="GV45" s="45">
        <f>IF(AND(OR(ISBLANK(GV$9),GV$9=0)=FALSE,GV$9=$DL45),1,0)*'4. Formulations'!$M44</f>
        <v>0</v>
      </c>
      <c r="GW45" s="45">
        <f>IF(AND(OR(ISBLANK(GW$9),GW$9=0)=FALSE,GW$9=$DL45),1,0)*'4. Formulations'!$M44</f>
        <v>0</v>
      </c>
      <c r="GX45" s="45">
        <f>IF(AND(OR(ISBLANK(GX$9),GX$9=0)=FALSE,GX$9=$DL45),1,0)*'4. Formulations'!$M44</f>
        <v>0</v>
      </c>
      <c r="GY45" s="45">
        <f>IF(AND(OR(ISBLANK(GY$9),GY$9=0)=FALSE,GY$9=$DL45),1,0)*'4. Formulations'!$M44</f>
        <v>0</v>
      </c>
      <c r="GZ45" s="45">
        <f>IF(AND(OR(ISBLANK(GZ$9),GZ$9=0)=FALSE,GZ$9=$DL45),1,0)*'4. Formulations'!$M44</f>
        <v>0</v>
      </c>
      <c r="HA45" s="45">
        <f>IF(AND(OR(ISBLANK(HA$9),HA$9=0)=FALSE,HA$9=$DL45),1,0)*'4. Formulations'!$M44</f>
        <v>0</v>
      </c>
      <c r="HB45" s="45">
        <f>IF(AND(OR(ISBLANK(HB$9),HB$9=0)=FALSE,HB$9=$DL45),1,0)*'4. Formulations'!$M44</f>
        <v>0</v>
      </c>
      <c r="HC45" s="45">
        <f>IF(AND(OR(ISBLANK(HC$9),HC$9=0)=FALSE,HC$9=$DL45),1,0)*'4. Formulations'!$M44</f>
        <v>0</v>
      </c>
      <c r="HD45" s="45">
        <f>IF(AND(OR(ISBLANK(HD$9),HD$9=0)=FALSE,HD$9=$DL45),1,0)*'4. Formulations'!$M44</f>
        <v>0</v>
      </c>
      <c r="HE45" s="45">
        <f>IF(AND(OR(ISBLANK(HE$9),HE$9=0)=FALSE,HE$9=$DL45),1,0)*'4. Formulations'!$M44</f>
        <v>0</v>
      </c>
      <c r="HG45" s="45">
        <f>IF(AND(OR(ISBLANK(HG$9),HG$9=0)=FALSE,SUM($GQ45:$HE45)&gt;0,HG$9='2. Protocols'!$G44),1,0)*'4. Formulations'!$M44</f>
        <v>0</v>
      </c>
      <c r="HH45" s="45">
        <f>IF(AND(OR(ISBLANK(HH$9),HH$9=0)=FALSE,SUM($GQ45:$HE45)&gt;0,HH$9='2. Protocols'!$G44),1,0)*'4. Formulations'!$M44</f>
        <v>0</v>
      </c>
      <c r="HI45" s="45">
        <f>IF(AND(OR(ISBLANK(HI$9),HI$9=0)=FALSE,SUM($GQ45:$HE45)&gt;0,HI$9='2. Protocols'!$G44),1,0)*'4. Formulations'!$M44</f>
        <v>0</v>
      </c>
      <c r="HJ45" s="45">
        <f>IF(AND(OR(ISBLANK(HJ$9),HJ$9=0)=FALSE,SUM($GQ45:$HE45)&gt;0,HJ$9='2. Protocols'!$G44),1,0)*'4. Formulations'!$M44</f>
        <v>0</v>
      </c>
      <c r="HK45" s="45">
        <f>IF(AND(OR(ISBLANK(HK$9),HK$9=0)=FALSE,SUM($GQ45:$HE45)&gt;0,HK$9='2. Protocols'!$G44),1,0)*'4. Formulations'!$M44</f>
        <v>0</v>
      </c>
      <c r="HL45" s="45">
        <f>IF(AND(OR(ISBLANK(HL$9),HL$9=0)=FALSE,SUM($GQ45:$HE45)&gt;0,HL$9='2. Protocols'!$G44),1,0)*'4. Formulations'!$M44</f>
        <v>0</v>
      </c>
      <c r="HM45" s="45">
        <f>IF(AND(OR(ISBLANK(HM$9),HM$9=0)=FALSE,SUM($GQ45:$HE45)&gt;0,HM$9='2. Protocols'!$G44),1,0)*'4. Formulations'!$M44</f>
        <v>0</v>
      </c>
      <c r="HN45" s="45">
        <f>IF(AND(OR(ISBLANK(HN$9),HN$9=0)=FALSE,SUM($GQ45:$HE45)&gt;0,HN$9='2. Protocols'!$G44),1,0)*'4. Formulations'!$M44</f>
        <v>0</v>
      </c>
      <c r="HO45" s="45">
        <f>IF(AND(OR(ISBLANK(HO$9),HO$9=0)=FALSE,SUM($GQ45:$HE45)&gt;0,HO$9='2. Protocols'!$G44),1,0)*'4. Formulations'!$M44</f>
        <v>0</v>
      </c>
      <c r="HP45" s="45">
        <f>IF(AND(OR(ISBLANK(HP$9),HP$9=0)=FALSE,SUM($GQ45:$HE45)&gt;0,HP$9='2. Protocols'!$G44),1,0)*'4. Formulations'!$M44</f>
        <v>0</v>
      </c>
      <c r="HQ45" s="45">
        <f>IF(AND(OR(ISBLANK(HQ$9),HQ$9=0)=FALSE,SUM($GQ45:$HE45)&gt;0,HQ$9='2. Protocols'!$G44),1,0)*'4. Formulations'!$M44</f>
        <v>0</v>
      </c>
      <c r="HR45" s="45">
        <f>IF(AND(OR(ISBLANK(HR$9),HR$9=0)=FALSE,SUM($GQ45:$HE45)&gt;0,HR$9='2. Protocols'!$G44),1,0)*'4. Formulations'!$M44</f>
        <v>0</v>
      </c>
      <c r="HS45" s="45">
        <f>IF(AND(OR(ISBLANK(HS$9),HS$9=0)=FALSE,SUM($GQ45:$HE45)&gt;0,HS$9='2. Protocols'!$G44),1,0)*'4. Formulations'!$M44</f>
        <v>0</v>
      </c>
      <c r="HT45" s="45">
        <f>IF(AND(OR(ISBLANK(HT$9),HT$9=0)=FALSE,SUM($GQ45:$HE45)&gt;0,HT$9='2. Protocols'!$G44),1,0)*'4. Formulations'!$M44</f>
        <v>0</v>
      </c>
      <c r="HU45" s="45">
        <f>IF(AND(OR(ISBLANK(HU$9),HU$9=0)=FALSE,SUM($GQ45:$HE45)&gt;0,HU$9='2. Protocols'!$G44),1,0)*'4. Formulations'!$M44</f>
        <v>0</v>
      </c>
      <c r="HW45" s="45">
        <f>IF(AND(OR(ISBLANK(HW$9),HW$9=0)=FALSE,HW$9=$DM45),1,0)*'4. Formulations'!$N44</f>
        <v>0</v>
      </c>
      <c r="HX45" s="45">
        <f>IF(AND(OR(ISBLANK(HX$9),HX$9=0)=FALSE,HX$9=$DM45),1,0)*'4. Formulations'!$N44</f>
        <v>0</v>
      </c>
      <c r="HY45" s="45">
        <f>IF(AND(OR(ISBLANK(HY$9),HY$9=0)=FALSE,HY$9=$DM45),1,0)*'4. Formulations'!$N44</f>
        <v>0</v>
      </c>
      <c r="HZ45" s="45">
        <f>IF(AND(OR(ISBLANK(HZ$9),HZ$9=0)=FALSE,HZ$9=$DM45),1,0)*'4. Formulations'!$N44</f>
        <v>0</v>
      </c>
      <c r="IA45" s="45">
        <f>IF(AND(OR(ISBLANK(IA$9),IA$9=0)=FALSE,IA$9=$DM45),1,0)*'4. Formulations'!$N44</f>
        <v>0</v>
      </c>
      <c r="IB45" s="45">
        <f>IF(AND(OR(ISBLANK(IB$9),IB$9=0)=FALSE,IB$9=$DM45),1,0)*'4. Formulations'!$N44</f>
        <v>0</v>
      </c>
      <c r="IC45" s="45">
        <f>IF(AND(OR(ISBLANK(IC$9),IC$9=0)=FALSE,IC$9=$DM45),1,0)*'4. Formulations'!$N44</f>
        <v>0</v>
      </c>
      <c r="ID45" s="45">
        <f>IF(AND(OR(ISBLANK(ID$9),ID$9=0)=FALSE,ID$9=$DM45),1,0)*'4. Formulations'!$N44</f>
        <v>0</v>
      </c>
      <c r="IE45" s="45">
        <f>IF(AND(OR(ISBLANK(IE$9),IE$9=0)=FALSE,IE$9=$DM45),1,0)*'4. Formulations'!$N44</f>
        <v>0</v>
      </c>
      <c r="IF45" s="45">
        <f>IF(AND(OR(ISBLANK(IF$9),IF$9=0)=FALSE,IF$9=$DM45),1,0)*'4. Formulations'!$N44</f>
        <v>0</v>
      </c>
      <c r="IG45" s="45">
        <f>IF(AND(OR(ISBLANK(IG$9),IG$9=0)=FALSE,IG$9=$DM45),1,0)*'4. Formulations'!$N44</f>
        <v>0</v>
      </c>
      <c r="IH45" s="45">
        <f>IF(AND(OR(ISBLANK(IH$9),IH$9=0)=FALSE,IH$9=$DM45),1,0)*'4. Formulations'!$N44</f>
        <v>0</v>
      </c>
      <c r="II45" s="45">
        <f>IF(AND(OR(ISBLANK(II$9),II$9=0)=FALSE,II$9=$DM45),1,0)*'4. Formulations'!$N44</f>
        <v>0</v>
      </c>
      <c r="IJ45" s="45">
        <f>IF(AND(OR(ISBLANK(IJ$9),IJ$9=0)=FALSE,IJ$9=$DM45),1,0)*'4. Formulations'!$N44</f>
        <v>0</v>
      </c>
      <c r="IK45" s="45">
        <f>IF(AND(OR(ISBLANK(IK$9),IK$9=0)=FALSE,IK$9=$DM45),1,0)*'4. Formulations'!$N44</f>
        <v>0</v>
      </c>
      <c r="IM45" s="45">
        <f>IF(AND(OR(ISBLANK(IM$9),IM$9=0)=FALSE,OR(IM$9='2. Protocols'!$C44,IM$9='2. Protocols'!$E44,IM$9='2. Protocols'!$G44)),1,0)*'4. Formulations'!$O44</f>
        <v>0</v>
      </c>
      <c r="IN45" s="45">
        <f>IF(AND(OR(ISBLANK(IN$9),IN$9=0)=FALSE,OR(IN$9='2. Protocols'!$C44,IN$9='2. Protocols'!$E44,IN$9='2. Protocols'!$G44)),1,0)*'4. Formulations'!$O44</f>
        <v>0</v>
      </c>
      <c r="IO45" s="45">
        <f>IF(AND(OR(ISBLANK(IO$9),IO$9=0)=FALSE,OR(IO$9='2. Protocols'!$C44,IO$9='2. Protocols'!$E44,IO$9='2. Protocols'!$G44)),1,0)*'4. Formulations'!$O44</f>
        <v>0</v>
      </c>
      <c r="IP45" s="45">
        <f>IF(AND(OR(ISBLANK(IP$9),IP$9=0)=FALSE,OR(IP$9='2. Protocols'!$C44,IP$9='2. Protocols'!$E44,IP$9='2. Protocols'!$G44)),1,0)*'4. Formulations'!$O44</f>
        <v>0</v>
      </c>
      <c r="IQ45" s="45">
        <f>IF(AND(OR(ISBLANK(IQ$9),IQ$9=0)=FALSE,OR(IQ$9='2. Protocols'!$C44,IQ$9='2. Protocols'!$E44,IQ$9='2. Protocols'!$G44)),1,0)*'4. Formulations'!$O44</f>
        <v>0</v>
      </c>
      <c r="IR45" s="45">
        <f>IF(AND(OR(ISBLANK(IR$9),IR$9=0)=FALSE,OR(IR$9='2. Protocols'!$C44,IR$9='2. Protocols'!$E44,IR$9='2. Protocols'!$G44)),1,0)*'4. Formulations'!$O44</f>
        <v>0</v>
      </c>
      <c r="IS45" s="45">
        <f>IF(AND(OR(ISBLANK(IS$9),IS$9=0)=FALSE,OR(IS$9='2. Protocols'!$C44,IS$9='2. Protocols'!$E44,IS$9='2. Protocols'!$G44)),1,0)*'4. Formulations'!$O44</f>
        <v>0</v>
      </c>
      <c r="IT45" s="45">
        <f>IF(AND(OR(ISBLANK(IT$9),IT$9=0)=FALSE,OR(IT$9='2. Protocols'!$C44,IT$9='2. Protocols'!$E44,IT$9='2. Protocols'!$G44)),1,0)*'4. Formulations'!$O44</f>
        <v>0</v>
      </c>
      <c r="IU45" s="45">
        <f>IF(AND(OR(ISBLANK(IU$9),IU$9=0)=FALSE,OR(IU$9='2. Protocols'!$C44,IU$9='2. Protocols'!$E44,IU$9='2. Protocols'!$G44)),1,0)*'4. Formulations'!$O44</f>
        <v>0</v>
      </c>
      <c r="IV45" s="45">
        <f>IF(AND(OR(ISBLANK(IV$9),IV$9=0)=FALSE,OR(IV$9='2. Protocols'!$C44,IV$9='2. Protocols'!$E44,IV$9='2. Protocols'!$G44)),1,0)*'4. Formulations'!$O44</f>
        <v>0</v>
      </c>
      <c r="IW45" s="45">
        <f>IF(AND(OR(ISBLANK(IW$9),IW$9=0)=FALSE,OR(IW$9='2. Protocols'!$C44,IW$9='2. Protocols'!$E44,IW$9='2. Protocols'!$G44)),1,0)*'4. Formulations'!$O44</f>
        <v>0</v>
      </c>
      <c r="IX45" s="45">
        <f>IF(AND(OR(ISBLANK(IX$9),IX$9=0)=FALSE,OR(IX$9='2. Protocols'!$C44,IX$9='2. Protocols'!$E44,IX$9='2. Protocols'!$G44)),1,0)*'4. Formulations'!$O44</f>
        <v>0</v>
      </c>
      <c r="IY45" s="45">
        <f>IF(AND(OR(ISBLANK(IY$9),IY$9=0)=FALSE,OR(IY$9='2. Protocols'!$C44,IY$9='2. Protocols'!$E44,IY$9='2. Protocols'!$G44)),1,0)*'4. Formulations'!$O44</f>
        <v>0</v>
      </c>
      <c r="IZ45" s="45">
        <f>IF(AND(OR(ISBLANK(IZ$9),IZ$9=0)=FALSE,OR(IZ$9='2. Protocols'!$C44,IZ$9='2. Protocols'!$E44,IZ$9='2. Protocols'!$G44)),1,0)*'4. Formulations'!$O44</f>
        <v>0</v>
      </c>
      <c r="JA45" s="45">
        <f>IF(AND(OR(ISBLANK(JA$9),JA$9=0)=FALSE,OR(JA$9='2. Protocols'!$C44,JA$9='2. Protocols'!$E44,JA$9='2. Protocols'!$G44)),1,0)*'4. Formulations'!$O44</f>
        <v>0</v>
      </c>
      <c r="JC45" s="45">
        <f>IF(AND(OR(ISBLANK(JC$9),JC$9=0)=FALSE,JC$9=$DL45),1,0)*'4. Formulations'!$P44</f>
        <v>0</v>
      </c>
      <c r="JD45" s="45">
        <f>IF(AND(OR(ISBLANK(JD$9),JD$9=0)=FALSE,JD$9=$DL45),1,0)*'4. Formulations'!$P44</f>
        <v>0</v>
      </c>
      <c r="JE45" s="45">
        <f>IF(AND(OR(ISBLANK(JE$9),JE$9=0)=FALSE,JE$9=$DL45),1,0)*'4. Formulations'!$P44</f>
        <v>0</v>
      </c>
      <c r="JF45" s="45">
        <f>IF(AND(OR(ISBLANK(JF$9),JF$9=0)=FALSE,JF$9=$DL45),1,0)*'4. Formulations'!$P44</f>
        <v>0</v>
      </c>
      <c r="JG45" s="45">
        <f>IF(AND(OR(ISBLANK(JG$9),JG$9=0)=FALSE,JG$9=$DL45),1,0)*'4. Formulations'!$P44</f>
        <v>0</v>
      </c>
      <c r="JH45" s="45">
        <f>IF(AND(OR(ISBLANK(JH$9),JH$9=0)=FALSE,JH$9=$DL45),1,0)*'4. Formulations'!$P44</f>
        <v>0</v>
      </c>
      <c r="JI45" s="45">
        <f>IF(AND(OR(ISBLANK(JI$9),JI$9=0)=FALSE,JI$9=$DL45),1,0)*'4. Formulations'!$P44</f>
        <v>0</v>
      </c>
      <c r="JJ45" s="45">
        <f>IF(AND(OR(ISBLANK(JJ$9),JJ$9=0)=FALSE,JJ$9=$DL45),1,0)*'4. Formulations'!$P44</f>
        <v>0</v>
      </c>
      <c r="JK45" s="45">
        <f>IF(AND(OR(ISBLANK(JK$9),JK$9=0)=FALSE,JK$9=$DL45),1,0)*'4. Formulations'!$P44</f>
        <v>0</v>
      </c>
      <c r="JL45" s="45">
        <f>IF(AND(OR(ISBLANK(JL$9),JL$9=0)=FALSE,JL$9=$DL45),1,0)*'4. Formulations'!$P44</f>
        <v>0</v>
      </c>
      <c r="JM45" s="45">
        <f>IF(AND(OR(ISBLANK(JM$9),JM$9=0)=FALSE,JM$9=$DL45),1,0)*'4. Formulations'!$P44</f>
        <v>0</v>
      </c>
      <c r="JN45" s="45">
        <f>IF(AND(OR(ISBLANK(JN$9),JN$9=0)=FALSE,JN$9=$DL45),1,0)*'4. Formulations'!$P44</f>
        <v>0</v>
      </c>
      <c r="JO45" s="45">
        <f>IF(AND(OR(ISBLANK(JO$9),JO$9=0)=FALSE,JO$9=$DL45),1,0)*'4. Formulations'!$P44</f>
        <v>0</v>
      </c>
      <c r="JP45" s="45">
        <f>IF(AND(OR(ISBLANK(JP$9),JP$9=0)=FALSE,JP$9=$DL45),1,0)*'4. Formulations'!$P44</f>
        <v>0</v>
      </c>
      <c r="JQ45" s="45">
        <f>IF(AND(OR(ISBLANK(JQ$9),JQ$9=0)=FALSE,JQ$9=$DL45),1,0)*'4. Formulations'!$P44</f>
        <v>0</v>
      </c>
      <c r="JS45" s="45">
        <f>IF(AND(OR(ISBLANK(JS$9),JS$9=0)=FALSE,SUM($JC45:$JQ45)&gt;0,JS$9='2. Protocols'!$G44),1,0)*'4. Formulations'!$P44</f>
        <v>0</v>
      </c>
      <c r="JT45" s="45">
        <f>IF(AND(OR(ISBLANK(JT$9),JT$9=0)=FALSE,SUM($JC45:$JQ45)&gt;0,JT$9='2. Protocols'!$G44),1,0)*'4. Formulations'!$P44</f>
        <v>0</v>
      </c>
      <c r="JU45" s="45">
        <f>IF(AND(OR(ISBLANK(JU$9),JU$9=0)=FALSE,SUM($JC45:$JQ45)&gt;0,JU$9='2. Protocols'!$G44),1,0)*'4. Formulations'!$P44</f>
        <v>0</v>
      </c>
      <c r="JV45" s="45">
        <f>IF(AND(OR(ISBLANK(JV$9),JV$9=0)=FALSE,SUM($JC45:$JQ45)&gt;0,JV$9='2. Protocols'!$G44),1,0)*'4. Formulations'!$P44</f>
        <v>0</v>
      </c>
      <c r="JW45" s="45">
        <f>IF(AND(OR(ISBLANK(JW$9),JW$9=0)=FALSE,SUM($JC45:$JQ45)&gt;0,JW$9='2. Protocols'!$G44),1,0)*'4. Formulations'!$P44</f>
        <v>0</v>
      </c>
      <c r="JX45" s="45">
        <f>IF(AND(OR(ISBLANK(JX$9),JX$9=0)=FALSE,SUM($JC45:$JQ45)&gt;0,JX$9='2. Protocols'!$G44),1,0)*'4. Formulations'!$P44</f>
        <v>0</v>
      </c>
      <c r="JY45" s="45">
        <f>IF(AND(OR(ISBLANK(JY$9),JY$9=0)=FALSE,SUM($JC45:$JQ45)&gt;0,JY$9='2. Protocols'!$G44),1,0)*'4. Formulations'!$P44</f>
        <v>0</v>
      </c>
      <c r="JZ45" s="45">
        <f>IF(AND(OR(ISBLANK(JZ$9),JZ$9=0)=FALSE,SUM($JC45:$JQ45)&gt;0,JZ$9='2. Protocols'!$G44),1,0)*'4. Formulations'!$P44</f>
        <v>0</v>
      </c>
      <c r="KA45" s="45">
        <f>IF(AND(OR(ISBLANK(KA$9),KA$9=0)=FALSE,SUM($JC45:$JQ45)&gt;0,KA$9='2. Protocols'!$G44),1,0)*'4. Formulations'!$P44</f>
        <v>0</v>
      </c>
      <c r="KB45" s="45">
        <f>IF(AND(OR(ISBLANK(KB$9),KB$9=0)=FALSE,SUM($JC45:$JQ45)&gt;0,KB$9='2. Protocols'!$G44),1,0)*'4. Formulations'!$P44</f>
        <v>0</v>
      </c>
      <c r="KC45" s="45">
        <f>IF(AND(OR(ISBLANK(KC$9),KC$9=0)=FALSE,SUM($JC45:$JQ45)&gt;0,KC$9='2. Protocols'!$G44),1,0)*'4. Formulations'!$P44</f>
        <v>0</v>
      </c>
      <c r="KD45" s="45">
        <f>IF(AND(OR(ISBLANK(KD$9),KD$9=0)=FALSE,SUM($JC45:$JQ45)&gt;0,KD$9='2. Protocols'!$G44),1,0)*'4. Formulations'!$P44</f>
        <v>0</v>
      </c>
      <c r="KE45" s="45">
        <f>IF(AND(OR(ISBLANK(KE$9),KE$9=0)=FALSE,SUM($JC45:$JQ45)&gt;0,KE$9='2. Protocols'!$G44),1,0)*'4. Formulations'!$P44</f>
        <v>0</v>
      </c>
      <c r="KF45" s="45">
        <f>IF(AND(OR(ISBLANK(KF$9),KF$9=0)=FALSE,SUM($JC45:$JQ45)&gt;0,KF$9='2. Protocols'!$G44),1,0)*'4. Formulations'!$P44</f>
        <v>0</v>
      </c>
      <c r="KG45" s="45">
        <f>IF(AND(OR(ISBLANK(KG$9),KG$9=0)=FALSE,SUM($JC45:$JQ45)&gt;0,KG$9='2. Protocols'!$G44),1,0)*'4. Formulations'!$P44</f>
        <v>0</v>
      </c>
      <c r="KI45" s="45">
        <f>IF(AND(OR(ISBLANK(KI$9),KI$9=0)=FALSE,KI$9=$DM45),1,0)*'4. Formulations'!$Q44</f>
        <v>0</v>
      </c>
      <c r="KJ45" s="45">
        <f>IF(AND(OR(ISBLANK(KJ$9),KJ$9=0)=FALSE,KJ$9=$DM45),1,0)*'4. Formulations'!$Q44</f>
        <v>0</v>
      </c>
      <c r="KK45" s="45">
        <f>IF(AND(OR(ISBLANK(KK$9),KK$9=0)=FALSE,KK$9=$DM45),1,0)*'4. Formulations'!$Q44</f>
        <v>0</v>
      </c>
      <c r="KL45" s="45">
        <f>IF(AND(OR(ISBLANK(KL$9),KL$9=0)=FALSE,KL$9=$DM45),1,0)*'4. Formulations'!$Q44</f>
        <v>0</v>
      </c>
      <c r="KM45" s="45">
        <f>IF(AND(OR(ISBLANK(KM$9),KM$9=0)=FALSE,KM$9=$DM45),1,0)*'4. Formulations'!$Q44</f>
        <v>0</v>
      </c>
      <c r="KN45" s="45">
        <f>IF(AND(OR(ISBLANK(KN$9),KN$9=0)=FALSE,KN$9=$DM45),1,0)*'4. Formulations'!$Q44</f>
        <v>0</v>
      </c>
      <c r="KO45" s="45">
        <f>IF(AND(OR(ISBLANK(KO$9),KO$9=0)=FALSE,KO$9=$DM45),1,0)*'4. Formulations'!$Q44</f>
        <v>0</v>
      </c>
      <c r="KP45" s="45">
        <f>IF(AND(OR(ISBLANK(KP$9),KP$9=0)=FALSE,KP$9=$DM45),1,0)*'4. Formulations'!$Q44</f>
        <v>0</v>
      </c>
      <c r="KQ45" s="45">
        <f>IF(AND(OR(ISBLANK(KQ$9),KQ$9=0)=FALSE,KQ$9=$DM45),1,0)*'4. Formulations'!$Q44</f>
        <v>0</v>
      </c>
      <c r="KR45" s="45">
        <f>IF(AND(OR(ISBLANK(KR$9),KR$9=0)=FALSE,KR$9=$DM45),1,0)*'4. Formulations'!$Q44</f>
        <v>0</v>
      </c>
      <c r="KS45" s="45">
        <f>IF(AND(OR(ISBLANK(KS$9),KS$9=0)=FALSE,KS$9=$DM45),1,0)*'4. Formulations'!$Q44</f>
        <v>0</v>
      </c>
      <c r="KT45" s="45">
        <f>IF(AND(OR(ISBLANK(KT$9),KT$9=0)=FALSE,KT$9=$DM45),1,0)*'4. Formulations'!$Q44</f>
        <v>0</v>
      </c>
      <c r="KU45" s="45">
        <f>IF(AND(OR(ISBLANK(KU$9),KU$9=0)=FALSE,KU$9=$DM45),1,0)*'4. Formulations'!$Q44</f>
        <v>0</v>
      </c>
      <c r="KV45" s="45">
        <f>IF(AND(OR(ISBLANK(KV$9),KV$9=0)=FALSE,KV$9=$DM45),1,0)*'4. Formulations'!$Q44</f>
        <v>0</v>
      </c>
      <c r="KW45" s="45">
        <f>IF(AND(OR(ISBLANK(KW$9),KW$9=0)=FALSE,KW$9=$DM45),1,0)*'4. Formulations'!$Q44</f>
        <v>0</v>
      </c>
    </row>
    <row r="46" spans="2:309" x14ac:dyDescent="0.3">
      <c r="B46" s="2"/>
      <c r="C46" s="155" t="str">
        <f>IF('2. Protocols'!C45&amp;"+"&amp;'2. Protocols'!E45&amp;"+"&amp;'2. Protocols'!G45="++","",'2. Protocols'!C45&amp;"+"&amp;'2. Protocols'!E45&amp;"+"&amp;'2. Protocols'!G45)</f>
        <v/>
      </c>
      <c r="D46" s="22"/>
      <c r="E46" s="23"/>
      <c r="G46" s="135" t="e">
        <f>'2. Protocols'!J45*'1. General Inputs'!$L$13</f>
        <v>#VALUE!</v>
      </c>
      <c r="H46" s="135" t="e">
        <f>MAX(G46*(1+'1. General Inputs'!$BA$23+HLOOKUP(H$7,'1. General Inputs'!$BC$17:$BE$19,ROWS('1. General Inputs'!$BA$17:$BA$19),0))+(H$76*'2. Protocols'!$O45)+'3. ARV Substitutions'!L68,0)</f>
        <v>#VALUE!</v>
      </c>
      <c r="I46" s="135" t="e">
        <f>MAX(H46*(1+'1. General Inputs'!$BA$23+HLOOKUP(I$7,'1. General Inputs'!$BC$17:$BE$19,ROWS('1. General Inputs'!$BA$17:$BA$19),0))+(I$76*'2. Protocols'!$O45)+'3. ARV Substitutions'!M68,0)</f>
        <v>#VALUE!</v>
      </c>
      <c r="J46" s="135" t="e">
        <f>MAX(I46*(1+'1. General Inputs'!$BA$23+HLOOKUP(J$7,'1. General Inputs'!$BC$17:$BE$19,ROWS('1. General Inputs'!$BA$17:$BA$19),0))+(J$76*'2. Protocols'!$O45)+'3. ARV Substitutions'!N68,0)</f>
        <v>#VALUE!</v>
      </c>
      <c r="K46" s="135" t="e">
        <f>MAX(J46*(1+'1. General Inputs'!$BA$23+HLOOKUP(K$7,'1. General Inputs'!$BC$17:$BE$19,ROWS('1. General Inputs'!$BA$17:$BA$19),0))+(K$76*'2. Protocols'!$O45)+'3. ARV Substitutions'!O68,0)</f>
        <v>#VALUE!</v>
      </c>
      <c r="L46" s="135" t="e">
        <f>MAX(K46*(1+'1. General Inputs'!$BA$23+HLOOKUP(L$7,'1. General Inputs'!$BC$17:$BE$19,ROWS('1. General Inputs'!$BA$17:$BA$19),0))+(L$76*'2. Protocols'!$O45)+'3. ARV Substitutions'!P68,0)</f>
        <v>#VALUE!</v>
      </c>
      <c r="M46" s="135" t="e">
        <f>MAX(L46*(1+'1. General Inputs'!$BA$23+HLOOKUP(M$7,'1. General Inputs'!$BC$17:$BE$19,ROWS('1. General Inputs'!$BA$17:$BA$19),0))+(M$76*'2. Protocols'!$O45)+'3. ARV Substitutions'!Q68,0)</f>
        <v>#VALUE!</v>
      </c>
      <c r="N46" s="135" t="e">
        <f>MAX(M46*(1+'1. General Inputs'!$BA$23+HLOOKUP(N$7,'1. General Inputs'!$BC$17:$BE$19,ROWS('1. General Inputs'!$BA$17:$BA$19),0))+(N$76*'2. Protocols'!$O45)+'3. ARV Substitutions'!R68,0)</f>
        <v>#VALUE!</v>
      </c>
      <c r="O46" s="135" t="e">
        <f>MAX(N46*(1+'1. General Inputs'!$BA$23+HLOOKUP(O$7,'1. General Inputs'!$BC$17:$BE$19,ROWS('1. General Inputs'!$BA$17:$BA$19),0))+(O$76*'2. Protocols'!$O45)+'3. ARV Substitutions'!S68,0)</f>
        <v>#VALUE!</v>
      </c>
      <c r="P46" s="135" t="e">
        <f>MAX(O46*(1+'1. General Inputs'!$BA$23+HLOOKUP(P$7,'1. General Inputs'!$BC$17:$BE$19,ROWS('1. General Inputs'!$BA$17:$BA$19),0))+(P$76*'2. Protocols'!$O45)+'3. ARV Substitutions'!T68,0)</f>
        <v>#VALUE!</v>
      </c>
      <c r="Q46" s="135" t="e">
        <f>MAX(P46*(1+'1. General Inputs'!$BA$23+HLOOKUP(Q$7,'1. General Inputs'!$BC$17:$BE$19,ROWS('1. General Inputs'!$BA$17:$BA$19),0))+(Q$76*'2. Protocols'!$O45)+'3. ARV Substitutions'!U68,0)</f>
        <v>#VALUE!</v>
      </c>
      <c r="R46" s="135" t="e">
        <f>MAX(Q46*(1+'1. General Inputs'!$BA$23+HLOOKUP(R$7,'1. General Inputs'!$BC$17:$BE$19,ROWS('1. General Inputs'!$BA$17:$BA$19),0))+(R$76*'2. Protocols'!$O45)+'3. ARV Substitutions'!V68,0)</f>
        <v>#VALUE!</v>
      </c>
      <c r="S46" s="135" t="e">
        <f>MAX(R46*(1+'1. General Inputs'!$BA$23+HLOOKUP(S$7,'1. General Inputs'!$BC$17:$BE$19,ROWS('1. General Inputs'!$BA$17:$BA$19),0))+(S$76*'2. Protocols'!$O45)+'3. ARV Substitutions'!W68,0)</f>
        <v>#VALUE!</v>
      </c>
      <c r="T46" s="135" t="e">
        <f>MAX(S46*(1+'1. General Inputs'!$BA$23+HLOOKUP(T$7,'1. General Inputs'!$BC$17:$BE$19,ROWS('1. General Inputs'!$BA$17:$BA$19),0))+(T$76*'2. Protocols'!$O45)+'3. ARV Substitutions'!X68,0)</f>
        <v>#VALUE!</v>
      </c>
      <c r="U46" s="135" t="e">
        <f>MAX(T46*(1+'1. General Inputs'!$BA$23+HLOOKUP(U$7,'1. General Inputs'!$BC$17:$BE$19,ROWS('1. General Inputs'!$BA$17:$BA$19),0))+(U$76*'2. Protocols'!$O45)+'3. ARV Substitutions'!Y68,0)</f>
        <v>#VALUE!</v>
      </c>
      <c r="V46" s="135" t="e">
        <f>MAX(U46*(1+'1. General Inputs'!$BA$23+HLOOKUP(V$7,'1. General Inputs'!$BC$17:$BE$19,ROWS('1. General Inputs'!$BA$17:$BA$19),0))+(V$76*'2. Protocols'!$O45)+'3. ARV Substitutions'!Z68,0)</f>
        <v>#VALUE!</v>
      </c>
      <c r="W46" s="135" t="e">
        <f>MAX(V46*(1+'1. General Inputs'!$BA$23+HLOOKUP(W$7,'1. General Inputs'!$BC$17:$BE$19,ROWS('1. General Inputs'!$BA$17:$BA$19),0))+(W$76*'2. Protocols'!$O45)+'3. ARV Substitutions'!AA68,0)</f>
        <v>#VALUE!</v>
      </c>
      <c r="X46" s="135" t="e">
        <f>MAX(W46*(1+'1. General Inputs'!$BA$23+HLOOKUP(X$7,'1. General Inputs'!$BC$17:$BE$19,ROWS('1. General Inputs'!$BA$17:$BA$19),0))+(X$76*'2. Protocols'!$O45)+'3. ARV Substitutions'!AB68,0)</f>
        <v>#VALUE!</v>
      </c>
      <c r="Y46" s="135" t="e">
        <f>MAX(X46*(1+'1. General Inputs'!$BA$23+HLOOKUP(Y$7,'1. General Inputs'!$BC$17:$BE$19,ROWS('1. General Inputs'!$BA$17:$BA$19),0))+(Y$76*'2. Protocols'!$O45)+'3. ARV Substitutions'!AC68,0)</f>
        <v>#VALUE!</v>
      </c>
      <c r="Z46" s="135" t="e">
        <f>MAX(Y46*(1+'1. General Inputs'!$BA$23+HLOOKUP(Z$7,'1. General Inputs'!$BC$17:$BE$19,ROWS('1. General Inputs'!$BA$17:$BA$19),0))+(Z$76*'2. Protocols'!$O45)+'3. ARV Substitutions'!AD68,0)</f>
        <v>#VALUE!</v>
      </c>
      <c r="AA46" s="135" t="e">
        <f>MAX(Z46*(1+'1. General Inputs'!$BA$23+HLOOKUP(AA$7,'1. General Inputs'!$BC$17:$BE$19,ROWS('1. General Inputs'!$BA$17:$BA$19),0))+(AA$76*'2. Protocols'!$O45)+'3. ARV Substitutions'!AE68,0)</f>
        <v>#VALUE!</v>
      </c>
      <c r="AB46" s="135" t="e">
        <f>MAX(AA46*(1+'1. General Inputs'!$BA$23+HLOOKUP(AB$7,'1. General Inputs'!$BC$17:$BE$19,ROWS('1. General Inputs'!$BA$17:$BA$19),0))+(AB$76*'2. Protocols'!$O45)+'3. ARV Substitutions'!AF68,0)</f>
        <v>#VALUE!</v>
      </c>
      <c r="AC46" s="135" t="e">
        <f>MAX(AB46*(1+'1. General Inputs'!$BA$23+HLOOKUP(AC$7,'1. General Inputs'!$BC$17:$BE$19,ROWS('1. General Inputs'!$BA$17:$BA$19),0))+(AC$76*'2. Protocols'!$O45)+'3. ARV Substitutions'!AG68,0)</f>
        <v>#VALUE!</v>
      </c>
      <c r="AD46" s="135" t="e">
        <f>MAX(AC46*(1+'1. General Inputs'!$BA$23+HLOOKUP(AD$7,'1. General Inputs'!$BC$17:$BE$19,ROWS('1. General Inputs'!$BA$17:$BA$19),0))+(AD$76*'2. Protocols'!$O45)+'3. ARV Substitutions'!AH68,0)</f>
        <v>#VALUE!</v>
      </c>
      <c r="AE46" s="135" t="e">
        <f>MAX(AD46*(1+'1. General Inputs'!$BA$23+HLOOKUP(AE$7,'1. General Inputs'!$BC$17:$BE$19,ROWS('1. General Inputs'!$BA$17:$BA$19),0))+(AE$76*'2. Protocols'!$O45)+'3. ARV Substitutions'!AI68,0)</f>
        <v>#VALUE!</v>
      </c>
      <c r="AF46" s="135" t="e">
        <f>MAX(AE46*(1+'1. General Inputs'!$BA$23+HLOOKUP(AF$7,'1. General Inputs'!$BC$17:$BE$19,ROWS('1. General Inputs'!$BA$17:$BA$19),0))+(AF$76*'2. Protocols'!$O45)+'3. ARV Substitutions'!AJ68,0)</f>
        <v>#VALUE!</v>
      </c>
      <c r="AG46" s="135" t="e">
        <f>MAX(AF46*(1+'1. General Inputs'!$BA$23+HLOOKUP(AG$7,'1. General Inputs'!$BC$17:$BE$19,ROWS('1. General Inputs'!$BA$17:$BA$19),0))+(AG$76*'2. Protocols'!$O45)+'3. ARV Substitutions'!AK68,0)</f>
        <v>#VALUE!</v>
      </c>
      <c r="AH46" s="135" t="e">
        <f>MAX(AG46*(1+'1. General Inputs'!$BA$23+HLOOKUP(AH$7,'1. General Inputs'!$BC$17:$BE$19,ROWS('1. General Inputs'!$BA$17:$BA$19),0))+(AH$76*'2. Protocols'!$O45)+'3. ARV Substitutions'!AL68,0)</f>
        <v>#VALUE!</v>
      </c>
      <c r="AI46" s="135" t="e">
        <f>MAX(AH46*(1+'1. General Inputs'!$BA$23+HLOOKUP(AI$7,'1. General Inputs'!$BC$17:$BE$19,ROWS('1. General Inputs'!$BA$17:$BA$19),0))+(AI$76*'2. Protocols'!$O45)+'3. ARV Substitutions'!AM68,0)</f>
        <v>#VALUE!</v>
      </c>
      <c r="AJ46" s="135" t="e">
        <f>MAX(AI46*(1+'1. General Inputs'!$BA$23+HLOOKUP(AJ$7,'1. General Inputs'!$BC$17:$BE$19,ROWS('1. General Inputs'!$BA$17:$BA$19),0))+(AJ$76*'2. Protocols'!$O45)+'3. ARV Substitutions'!AN68,0)</f>
        <v>#VALUE!</v>
      </c>
      <c r="AK46" s="135" t="e">
        <f>MAX(AJ46*(1+'1. General Inputs'!$BA$23+HLOOKUP(AK$7,'1. General Inputs'!$BC$17:$BE$19,ROWS('1. General Inputs'!$BA$17:$BA$19),0))+(AK$76*'2. Protocols'!$O45)+'3. ARV Substitutions'!AO68,0)</f>
        <v>#VALUE!</v>
      </c>
      <c r="AL46" s="135" t="e">
        <f>MAX(AK46*(1+'1. General Inputs'!$BA$23+HLOOKUP(AL$7,'1. General Inputs'!$BC$17:$BE$19,ROWS('1. General Inputs'!$BA$17:$BA$19),0))+(AL$76*'2. Protocols'!$O45)+'3. ARV Substitutions'!AP68,0)</f>
        <v>#VALUE!</v>
      </c>
      <c r="AM46" s="135" t="e">
        <f>MAX(AL46*(1+'1. General Inputs'!$BA$23+HLOOKUP(AM$7,'1. General Inputs'!$BC$17:$BE$19,ROWS('1. General Inputs'!$BA$17:$BA$19),0))+(AM$76*'2. Protocols'!$O45)+'3. ARV Substitutions'!AQ68,0)</f>
        <v>#VALUE!</v>
      </c>
      <c r="AN46" s="135" t="e">
        <f>MAX(AM46*(1+'1. General Inputs'!$BA$23+HLOOKUP(AN$7,'1. General Inputs'!$BC$17:$BE$19,ROWS('1. General Inputs'!$BA$17:$BA$19),0))+(AN$76*'2. Protocols'!$O45)+'3. ARV Substitutions'!AR68,0)</f>
        <v>#VALUE!</v>
      </c>
      <c r="AO46" s="135" t="e">
        <f>MAX(AN46*(1+'1. General Inputs'!$BA$23+HLOOKUP(AO$7,'1. General Inputs'!$BC$17:$BE$19,ROWS('1. General Inputs'!$BA$17:$BA$19),0))+(AO$76*'2. Protocols'!$O45)+'3. ARV Substitutions'!AS68,0)</f>
        <v>#VALUE!</v>
      </c>
      <c r="AP46" s="135" t="e">
        <f>MAX(AO46*(1+'1. General Inputs'!$BA$23+HLOOKUP(AP$7,'1. General Inputs'!$BC$17:$BE$19,ROWS('1. General Inputs'!$BA$17:$BA$19),0))+(AP$76*'2. Protocols'!$O45)+'3. ARV Substitutions'!AT68,0)</f>
        <v>#VALUE!</v>
      </c>
      <c r="AQ46" s="135" t="e">
        <f>MAX(AP46*(1+'1. General Inputs'!$BA$23+HLOOKUP(AQ$7,'1. General Inputs'!$BC$17:$BE$19,ROWS('1. General Inputs'!$BA$17:$BA$19),0))+(AQ$76*'2. Protocols'!$O45)+'3. ARV Substitutions'!AU68,0)</f>
        <v>#VALUE!</v>
      </c>
      <c r="CA46" s="105" t="e">
        <f t="shared" si="58"/>
        <v>#VALUE!</v>
      </c>
      <c r="CB46" s="105" t="e">
        <f t="shared" si="59"/>
        <v>#VALUE!</v>
      </c>
      <c r="CC46" s="105" t="e">
        <f t="shared" si="60"/>
        <v>#VALUE!</v>
      </c>
      <c r="CD46" s="105" t="e">
        <f t="shared" si="61"/>
        <v>#VALUE!</v>
      </c>
      <c r="CE46" s="105" t="e">
        <f t="shared" si="93"/>
        <v>#VALUE!</v>
      </c>
      <c r="CF46" s="105" t="e">
        <f t="shared" si="62"/>
        <v>#VALUE!</v>
      </c>
      <c r="CG46" s="105" t="e">
        <f t="shared" si="63"/>
        <v>#VALUE!</v>
      </c>
      <c r="CH46" s="105" t="e">
        <f t="shared" si="64"/>
        <v>#VALUE!</v>
      </c>
      <c r="CI46" s="105" t="e">
        <f t="shared" si="65"/>
        <v>#VALUE!</v>
      </c>
      <c r="CJ46" s="105" t="e">
        <f t="shared" si="66"/>
        <v>#VALUE!</v>
      </c>
      <c r="CK46" s="105" t="e">
        <f t="shared" si="67"/>
        <v>#VALUE!</v>
      </c>
      <c r="CL46" s="105" t="e">
        <f t="shared" si="68"/>
        <v>#VALUE!</v>
      </c>
      <c r="CM46" s="105" t="e">
        <f t="shared" si="69"/>
        <v>#VALUE!</v>
      </c>
      <c r="CN46" s="105" t="e">
        <f t="shared" si="70"/>
        <v>#VALUE!</v>
      </c>
      <c r="CO46" s="105" t="e">
        <f t="shared" si="71"/>
        <v>#VALUE!</v>
      </c>
      <c r="CP46" s="105" t="e">
        <f t="shared" si="72"/>
        <v>#VALUE!</v>
      </c>
      <c r="CQ46" s="105" t="e">
        <f t="shared" si="73"/>
        <v>#VALUE!</v>
      </c>
      <c r="CR46" s="105" t="e">
        <f t="shared" si="74"/>
        <v>#VALUE!</v>
      </c>
      <c r="CS46" s="105" t="e">
        <f t="shared" si="75"/>
        <v>#VALUE!</v>
      </c>
      <c r="CT46" s="105" t="e">
        <f t="shared" si="76"/>
        <v>#VALUE!</v>
      </c>
      <c r="CU46" s="105" t="e">
        <f t="shared" si="77"/>
        <v>#VALUE!</v>
      </c>
      <c r="CV46" s="105" t="e">
        <f t="shared" si="78"/>
        <v>#VALUE!</v>
      </c>
      <c r="CW46" s="105" t="e">
        <f t="shared" si="79"/>
        <v>#VALUE!</v>
      </c>
      <c r="CX46" s="105" t="e">
        <f t="shared" si="80"/>
        <v>#VALUE!</v>
      </c>
      <c r="CY46" s="105" t="e">
        <f t="shared" si="81"/>
        <v>#VALUE!</v>
      </c>
      <c r="CZ46" s="105" t="e">
        <f t="shared" si="82"/>
        <v>#VALUE!</v>
      </c>
      <c r="DA46" s="105" t="e">
        <f t="shared" si="83"/>
        <v>#VALUE!</v>
      </c>
      <c r="DB46" s="105" t="e">
        <f t="shared" si="84"/>
        <v>#VALUE!</v>
      </c>
      <c r="DC46" s="105" t="e">
        <f t="shared" si="85"/>
        <v>#VALUE!</v>
      </c>
      <c r="DD46" s="105" t="e">
        <f t="shared" si="86"/>
        <v>#VALUE!</v>
      </c>
      <c r="DE46" s="105" t="e">
        <f t="shared" si="87"/>
        <v>#VALUE!</v>
      </c>
      <c r="DF46" s="105" t="e">
        <f t="shared" si="88"/>
        <v>#VALUE!</v>
      </c>
      <c r="DG46" s="105" t="e">
        <f t="shared" si="89"/>
        <v>#VALUE!</v>
      </c>
      <c r="DH46" s="105" t="e">
        <f t="shared" si="90"/>
        <v>#VALUE!</v>
      </c>
      <c r="DI46" s="105" t="e">
        <f t="shared" si="91"/>
        <v>#VALUE!</v>
      </c>
      <c r="DJ46" s="105" t="e">
        <f t="shared" si="92"/>
        <v>#VALUE!</v>
      </c>
      <c r="DL46" s="39" t="str">
        <f>CONCATENATE('2. Protocols'!C45, '2. Protocols'!D45, '2. Protocols'!E45)</f>
        <v>+</v>
      </c>
      <c r="DM46" s="39" t="str">
        <f>CONCATENATE('2. Protocols'!C45, '2. Protocols'!D45, '2. Protocols'!E45, '2. Protocols'!F45, '2. Protocols'!G45,)</f>
        <v>++</v>
      </c>
      <c r="DO46" s="45">
        <f>IF(AND(OR(ISBLANK(DO$9),DO$9=0)=FALSE,OR(DO$9='2. Protocols'!$C45,DO$9='2. Protocols'!$E45,DO$9='2. Protocols'!$G45)),1,0)*'4. Formulations'!$I45</f>
        <v>0</v>
      </c>
      <c r="DP46" s="45">
        <f>IF(AND(OR(ISBLANK(DP$9),DP$9=0)=FALSE,OR(DP$9='2. Protocols'!$C45,DP$9='2. Protocols'!$E45,DP$9='2. Protocols'!$G45)),1,0)*'4. Formulations'!$I45</f>
        <v>0</v>
      </c>
      <c r="DQ46" s="45">
        <f>IF(AND(OR(ISBLANK(DQ$9),DQ$9=0)=FALSE,OR(DQ$9='2. Protocols'!$C45,DQ$9='2. Protocols'!$E45,DQ$9='2. Protocols'!$G45)),1,0)*'4. Formulations'!$I45</f>
        <v>0</v>
      </c>
      <c r="DR46" s="45">
        <f>IF(AND(OR(ISBLANK(DR$9),DR$9=0)=FALSE,OR(DR$9='2. Protocols'!$C45,DR$9='2. Protocols'!$E45,DR$9='2. Protocols'!$G45)),1,0)*'4. Formulations'!$I45</f>
        <v>0</v>
      </c>
      <c r="DS46" s="45">
        <f>IF(AND(OR(ISBLANK(DS$9),DS$9=0)=FALSE,OR(DS$9='2. Protocols'!$C45,DS$9='2. Protocols'!$E45,DS$9='2. Protocols'!$G45)),1,0)*'4. Formulations'!$I45</f>
        <v>0</v>
      </c>
      <c r="DT46" s="45">
        <f>IF(AND(OR(ISBLANK(DT$9),DT$9=0)=FALSE,OR(DT$9='2. Protocols'!$C45,DT$9='2. Protocols'!$E45,DT$9='2. Protocols'!$G45)),1,0)*'4. Formulations'!$I45</f>
        <v>0</v>
      </c>
      <c r="DU46" s="45">
        <f>IF(AND(OR(ISBLANK(DU$9),DU$9=0)=FALSE,OR(DU$9='2. Protocols'!$C45,DU$9='2. Protocols'!$E45,DU$9='2. Protocols'!$G45)),1,0)*'4. Formulations'!$I45</f>
        <v>0</v>
      </c>
      <c r="DV46" s="45">
        <f>IF(AND(OR(ISBLANK(DV$9),DV$9=0)=FALSE,OR(DV$9='2. Protocols'!$C45,DV$9='2. Protocols'!$E45,DV$9='2. Protocols'!$G45)),1,0)*'4. Formulations'!$I45</f>
        <v>0</v>
      </c>
      <c r="DW46" s="45">
        <f>IF(AND(OR(ISBLANK(DW$9),DW$9=0)=FALSE,OR(DW$9='2. Protocols'!$C45,DW$9='2. Protocols'!$E45,DW$9='2. Protocols'!$G45)),1,0)*'4. Formulations'!$I45</f>
        <v>0</v>
      </c>
      <c r="DX46" s="45">
        <f>IF(AND(OR(ISBLANK(DX$9),DX$9=0)=FALSE,OR(DX$9='2. Protocols'!$C45,DX$9='2. Protocols'!$E45,DX$9='2. Protocols'!$G45)),1,0)*'4. Formulations'!$I45</f>
        <v>0</v>
      </c>
      <c r="DY46" s="45">
        <f>IF(AND(OR(ISBLANK(DY$9),DY$9=0)=FALSE,OR(DY$9='2. Protocols'!$C45,DY$9='2. Protocols'!$E45,DY$9='2. Protocols'!$G45)),1,0)*'4. Formulations'!$I45</f>
        <v>0</v>
      </c>
      <c r="DZ46" s="45">
        <f>IF(AND(OR(ISBLANK(DZ$9),DZ$9=0)=FALSE,OR(DZ$9='2. Protocols'!$C45,DZ$9='2. Protocols'!$E45,DZ$9='2. Protocols'!$G45)),1,0)*'4. Formulations'!$I45</f>
        <v>0</v>
      </c>
      <c r="EA46" s="45">
        <f>IF(AND(OR(ISBLANK(EA$9),EA$9=0)=FALSE,OR(EA$9='2. Protocols'!$C45,EA$9='2. Protocols'!$E45,EA$9='2. Protocols'!$G45)),1,0)*'4. Formulations'!$I45</f>
        <v>0</v>
      </c>
      <c r="EB46" s="45">
        <f>IF(AND(OR(ISBLANK(EB$9),EB$9=0)=FALSE,OR(EB$9='2. Protocols'!$C45,EB$9='2. Protocols'!$E45,EB$9='2. Protocols'!$G45)),1,0)*'4. Formulations'!$I45</f>
        <v>0</v>
      </c>
      <c r="EC46" s="45">
        <f>IF(AND(OR(ISBLANK(EC$9),EC$9=0)=FALSE,OR(EC$9='2. Protocols'!$C45,EC$9='2. Protocols'!$E45,EC$9='2. Protocols'!$G45)),1,0)*'4. Formulations'!$I45</f>
        <v>0</v>
      </c>
      <c r="EE46" s="45">
        <f>IF(AND(OR(ISBLANK(EE$9),EE$9=0)=FALSE,EE$9=$DL46),1,0)*'4. Formulations'!$J45</f>
        <v>0</v>
      </c>
      <c r="EF46" s="45">
        <f>IF(AND(OR(ISBLANK(EF$9),EF$9=0)=FALSE,EF$9=$DL46),1,0)*'4. Formulations'!$J45</f>
        <v>0</v>
      </c>
      <c r="EG46" s="45">
        <f>IF(AND(OR(ISBLANK(EG$9),EG$9=0)=FALSE,EG$9=$DL46),1,0)*'4. Formulations'!$J45</f>
        <v>0</v>
      </c>
      <c r="EH46" s="45">
        <f>IF(AND(OR(ISBLANK(EH$9),EH$9=0)=FALSE,EH$9=$DL46),1,0)*'4. Formulations'!$J45</f>
        <v>0</v>
      </c>
      <c r="EI46" s="45">
        <f>IF(AND(OR(ISBLANK(EI$9),EI$9=0)=FALSE,EI$9=$DL46),1,0)*'4. Formulations'!$J45</f>
        <v>0</v>
      </c>
      <c r="EJ46" s="45">
        <f>IF(AND(OR(ISBLANK(EJ$9),EJ$9=0)=FALSE,EJ$9=$DL46),1,0)*'4. Formulations'!$J45</f>
        <v>0</v>
      </c>
      <c r="EK46" s="45">
        <f>IF(AND(OR(ISBLANK(EK$9),EK$9=0)=FALSE,EK$9=$DL46),1,0)*'4. Formulations'!$J45</f>
        <v>0</v>
      </c>
      <c r="EL46" s="45">
        <f>IF(AND(OR(ISBLANK(EL$9),EL$9=0)=FALSE,EL$9=$DL46),1,0)*'4. Formulations'!$J45</f>
        <v>0</v>
      </c>
      <c r="EM46" s="45">
        <f>IF(AND(OR(ISBLANK(EM$9),EM$9=0)=FALSE,EM$9=$DL46),1,0)*'4. Formulations'!$J45</f>
        <v>0</v>
      </c>
      <c r="EN46" s="45">
        <f>IF(AND(OR(ISBLANK(EN$9),EN$9=0)=FALSE,EN$9=$DL46),1,0)*'4. Formulations'!$J45</f>
        <v>0</v>
      </c>
      <c r="EO46" s="45">
        <f>IF(AND(OR(ISBLANK(EO$9),EO$9=0)=FALSE,EO$9=$DL46),1,0)*'4. Formulations'!$J45</f>
        <v>0</v>
      </c>
      <c r="EP46" s="45">
        <f>IF(AND(OR(ISBLANK(EP$9),EP$9=0)=FALSE,EP$9=$DL46),1,0)*'4. Formulations'!$J45</f>
        <v>0</v>
      </c>
      <c r="EQ46" s="45">
        <f>IF(AND(OR(ISBLANK(EQ$9),EQ$9=0)=FALSE,EQ$9=$DL46),1,0)*'4. Formulations'!$J45</f>
        <v>0</v>
      </c>
      <c r="ER46" s="45">
        <f>IF(AND(OR(ISBLANK(ER$9),ER$9=0)=FALSE,ER$9=$DL46),1,0)*'4. Formulations'!$J45</f>
        <v>0</v>
      </c>
      <c r="ES46" s="45">
        <f>IF(AND(OR(ISBLANK(ES$9),ES$9=0)=FALSE,ES$9=$DL46),1,0)*'4. Formulations'!$J45</f>
        <v>0</v>
      </c>
      <c r="EU46" s="45">
        <f>IF(AND(OR(ISBLANK(EU$9),EU$9=0)=FALSE,SUM($EE46:$ES46)&gt;0,EU$9='2. Protocols'!$G45),1,0)*'4. Formulations'!$J45</f>
        <v>0</v>
      </c>
      <c r="EV46" s="45">
        <f>IF(AND(OR(ISBLANK(EV$9),EV$9=0)=FALSE,SUM($EE46:$ES46)&gt;0,EV$9='2. Protocols'!$G45),1,0)*'4. Formulations'!$J45</f>
        <v>0</v>
      </c>
      <c r="EW46" s="45">
        <f>IF(AND(OR(ISBLANK(EW$9),EW$9=0)=FALSE,SUM($EE46:$ES46)&gt;0,EW$9='2. Protocols'!$G45),1,0)*'4. Formulations'!$J45</f>
        <v>0</v>
      </c>
      <c r="EX46" s="45">
        <f>IF(AND(OR(ISBLANK(EX$9),EX$9=0)=FALSE,SUM($EE46:$ES46)&gt;0,EX$9='2. Protocols'!$G45),1,0)*'4. Formulations'!$J45</f>
        <v>0</v>
      </c>
      <c r="EY46" s="45">
        <f>IF(AND(OR(ISBLANK(EY$9),EY$9=0)=FALSE,SUM($EE46:$ES46)&gt;0,EY$9='2. Protocols'!$G45),1,0)*'4. Formulations'!$J45</f>
        <v>0</v>
      </c>
      <c r="EZ46" s="45">
        <f>IF(AND(OR(ISBLANK(EZ$9),EZ$9=0)=FALSE,SUM($EE46:$ES46)&gt;0,EZ$9='2. Protocols'!$G45),1,0)*'4. Formulations'!$J45</f>
        <v>0</v>
      </c>
      <c r="FA46" s="45">
        <f>IF(AND(OR(ISBLANK(FA$9),FA$9=0)=FALSE,SUM($EE46:$ES46)&gt;0,FA$9='2. Protocols'!$G45),1,0)*'4. Formulations'!$J45</f>
        <v>0</v>
      </c>
      <c r="FB46" s="45">
        <f>IF(AND(OR(ISBLANK(FB$9),FB$9=0)=FALSE,SUM($EE46:$ES46)&gt;0,FB$9='2. Protocols'!$G45),1,0)*'4. Formulations'!$J45</f>
        <v>0</v>
      </c>
      <c r="FC46" s="45">
        <f>IF(AND(OR(ISBLANK(FC$9),FC$9=0)=FALSE,SUM($EE46:$ES46)&gt;0,FC$9='2. Protocols'!$G45),1,0)*'4. Formulations'!$J45</f>
        <v>0</v>
      </c>
      <c r="FD46" s="45">
        <f>IF(AND(OR(ISBLANK(FD$9),FD$9=0)=FALSE,SUM($EE46:$ES46)&gt;0,FD$9='2. Protocols'!$G45),1,0)*'4. Formulations'!$J45</f>
        <v>0</v>
      </c>
      <c r="FE46" s="45">
        <f>IF(AND(OR(ISBLANK(FE$9),FE$9=0)=FALSE,SUM($EE46:$ES46)&gt;0,FE$9='2. Protocols'!$G45),1,0)*'4. Formulations'!$J45</f>
        <v>0</v>
      </c>
      <c r="FF46" s="45">
        <f>IF(AND(OR(ISBLANK(FF$9),FF$9=0)=FALSE,SUM($EE46:$ES46)&gt;0,FF$9='2. Protocols'!$G45),1,0)*'4. Formulations'!$J45</f>
        <v>0</v>
      </c>
      <c r="FG46" s="45">
        <f>IF(AND(OR(ISBLANK(FG$9),FG$9=0)=FALSE,SUM($EE46:$ES46)&gt;0,FG$9='2. Protocols'!$G45),1,0)*'4. Formulations'!$J45</f>
        <v>0</v>
      </c>
      <c r="FH46" s="45">
        <f>IF(AND(OR(ISBLANK(FH$9),FH$9=0)=FALSE,SUM($EE46:$ES46)&gt;0,FH$9='2. Protocols'!$G45),1,0)*'4. Formulations'!$J45</f>
        <v>0</v>
      </c>
      <c r="FI46" s="45">
        <f>IF(AND(OR(ISBLANK(FI$9),FI$9=0)=FALSE,SUM($EE46:$ES46)&gt;0,FI$9='2. Protocols'!$G45),1,0)*'4. Formulations'!$J45</f>
        <v>0</v>
      </c>
      <c r="FK46" s="45">
        <f>IF(AND(OR(ISBLANK(EU$9),EU$9=0)=FALSE,FK$9=$DM46),1,0)*'4. Formulations'!$K45</f>
        <v>0</v>
      </c>
      <c r="FL46" s="45">
        <f>IF(AND(OR(ISBLANK(EV$9),EV$9=0)=FALSE,FL$9=$DM46),1,0)*'4. Formulations'!$K45</f>
        <v>0</v>
      </c>
      <c r="FM46" s="45">
        <f>IF(AND(OR(ISBLANK(EW$9),EW$9=0)=FALSE,FM$9=$DM46),1,0)*'4. Formulations'!$K45</f>
        <v>0</v>
      </c>
      <c r="FN46" s="45">
        <f>IF(AND(OR(ISBLANK(EX$9),EX$9=0)=FALSE,FN$9=$DM46),1,0)*'4. Formulations'!$K45</f>
        <v>0</v>
      </c>
      <c r="FO46" s="45">
        <f>IF(AND(OR(ISBLANK(EY$9),EY$9=0)=FALSE,FO$9=$DM46),1,0)*'4. Formulations'!$K45</f>
        <v>0</v>
      </c>
      <c r="FP46" s="45">
        <f>IF(AND(OR(ISBLANK(EZ$9),EZ$9=0)=FALSE,FP$9=$DM46),1,0)*'4. Formulations'!$K45</f>
        <v>0</v>
      </c>
      <c r="FQ46" s="45">
        <f>IF(AND(OR(ISBLANK(FA$9),FA$9=0)=FALSE,FQ$9=$DM46),1,0)*'4. Formulations'!$K45</f>
        <v>0</v>
      </c>
      <c r="FR46" s="45">
        <f>IF(AND(OR(ISBLANK(FB$9),FB$9=0)=FALSE,FR$9=$DM46),1,0)*'4. Formulations'!$K45</f>
        <v>0</v>
      </c>
      <c r="FS46" s="45">
        <f>IF(AND(OR(ISBLANK(FC$9),FC$9=0)=FALSE,FS$9=$DM46),1,0)*'4. Formulations'!$K45</f>
        <v>0</v>
      </c>
      <c r="FT46" s="45">
        <f>IF(AND(OR(ISBLANK(FD$9),FD$9=0)=FALSE,FT$9=$DM46),1,0)*'4. Formulations'!$K45</f>
        <v>0</v>
      </c>
      <c r="FU46" s="45">
        <f>IF(AND(OR(ISBLANK(FE$9),FE$9=0)=FALSE,FU$9=$DM46),1,0)*'4. Formulations'!$K45</f>
        <v>0</v>
      </c>
      <c r="FV46" s="45">
        <f>IF(AND(OR(ISBLANK(FF$9),FF$9=0)=FALSE,FV$9=$DM46),1,0)*'4. Formulations'!$K45</f>
        <v>0</v>
      </c>
      <c r="FW46" s="45">
        <f>IF(AND(OR(ISBLANK(FG$9),FG$9=0)=FALSE,FW$9=$DM46),1,0)*'4. Formulations'!$K45</f>
        <v>0</v>
      </c>
      <c r="FX46" s="45">
        <f>IF(AND(OR(ISBLANK(FH$9),FH$9=0)=FALSE,FX$9=$DM46),1,0)*'4. Formulations'!$K45</f>
        <v>0</v>
      </c>
      <c r="FY46" s="45">
        <f>IF(AND(OR(ISBLANK(FI$9),FI$9=0)=FALSE,FY$9=$DM46),1,0)*'4. Formulations'!$K45</f>
        <v>0</v>
      </c>
      <c r="GA46" s="45">
        <f>IF(AND(OR(ISBLANK(GA$9),GA$9=0)=FALSE,OR(GA$9='2. Protocols'!$C45,GA$9='2. Protocols'!$E45,GA$9='2. Protocols'!$G45)),1,0)*'4. Formulations'!$L45</f>
        <v>0</v>
      </c>
      <c r="GB46" s="45">
        <f>IF(AND(OR(ISBLANK(GB$9),GB$9=0)=FALSE,OR(GB$9='2. Protocols'!$C45,GB$9='2. Protocols'!$E45,GB$9='2. Protocols'!$G45)),1,0)*'4. Formulations'!$L45</f>
        <v>0</v>
      </c>
      <c r="GC46" s="45">
        <f>IF(AND(OR(ISBLANK(GC$9),GC$9=0)=FALSE,OR(GC$9='2. Protocols'!$C45,GC$9='2. Protocols'!$E45,GC$9='2. Protocols'!$G45)),1,0)*'4. Formulations'!$L45</f>
        <v>0</v>
      </c>
      <c r="GD46" s="45">
        <f>IF(AND(OR(ISBLANK(GD$9),GD$9=0)=FALSE,OR(GD$9='2. Protocols'!$C45,GD$9='2. Protocols'!$E45,GD$9='2. Protocols'!$G45)),1,0)*'4. Formulations'!$L45</f>
        <v>0</v>
      </c>
      <c r="GE46" s="45">
        <f>IF(AND(OR(ISBLANK(GE$9),GE$9=0)=FALSE,OR(GE$9='2. Protocols'!$C45,GE$9='2. Protocols'!$E45,GE$9='2. Protocols'!$G45)),1,0)*'4. Formulations'!$L45</f>
        <v>0</v>
      </c>
      <c r="GF46" s="45">
        <f>IF(AND(OR(ISBLANK(GF$9),GF$9=0)=FALSE,OR(GF$9='2. Protocols'!$C45,GF$9='2. Protocols'!$E45,GF$9='2. Protocols'!$G45)),1,0)*'4. Formulations'!$L45</f>
        <v>0</v>
      </c>
      <c r="GG46" s="45">
        <f>IF(AND(OR(ISBLANK(GG$9),GG$9=0)=FALSE,OR(GG$9='2. Protocols'!$C45,GG$9='2. Protocols'!$E45,GG$9='2. Protocols'!$G45)),1,0)*'4. Formulations'!$L45</f>
        <v>0</v>
      </c>
      <c r="GH46" s="45">
        <f>IF(AND(OR(ISBLANK(GH$9),GH$9=0)=FALSE,OR(GH$9='2. Protocols'!$C45,GH$9='2. Protocols'!$E45,GH$9='2. Protocols'!$G45)),1,0)*'4. Formulations'!$L45</f>
        <v>0</v>
      </c>
      <c r="GI46" s="45">
        <f>IF(AND(OR(ISBLANK(GI$9),GI$9=0)=FALSE,OR(GI$9='2. Protocols'!$C45,GI$9='2. Protocols'!$E45,GI$9='2. Protocols'!$G45)),1,0)*'4. Formulations'!$L45</f>
        <v>0</v>
      </c>
      <c r="GJ46" s="45">
        <f>IF(AND(OR(ISBLANK(GJ$9),GJ$9=0)=FALSE,OR(GJ$9='2. Protocols'!$C45,GJ$9='2. Protocols'!$E45,GJ$9='2. Protocols'!$G45)),1,0)*'4. Formulations'!$L45</f>
        <v>0</v>
      </c>
      <c r="GK46" s="45">
        <f>IF(AND(OR(ISBLANK(GK$9),GK$9=0)=FALSE,OR(GK$9='2. Protocols'!$C45,GK$9='2. Protocols'!$E45,GK$9='2. Protocols'!$G45)),1,0)*'4. Formulations'!$L45</f>
        <v>0</v>
      </c>
      <c r="GL46" s="45">
        <f>IF(AND(OR(ISBLANK(GL$9),GL$9=0)=FALSE,OR(GL$9='2. Protocols'!$C45,GL$9='2. Protocols'!$E45,GL$9='2. Protocols'!$G45)),1,0)*'4. Formulations'!$L45</f>
        <v>0</v>
      </c>
      <c r="GM46" s="45">
        <f>IF(AND(OR(ISBLANK(GM$9),GM$9=0)=FALSE,OR(GM$9='2. Protocols'!$C45,GM$9='2. Protocols'!$E45,GM$9='2. Protocols'!$G45)),1,0)*'4. Formulations'!$L45</f>
        <v>0</v>
      </c>
      <c r="GN46" s="45">
        <f>IF(AND(OR(ISBLANK(GN$9),GN$9=0)=FALSE,OR(GN$9='2. Protocols'!$C45,GN$9='2. Protocols'!$E45,GN$9='2. Protocols'!$G45)),1,0)*'4. Formulations'!$L45</f>
        <v>0</v>
      </c>
      <c r="GO46" s="45">
        <f>IF(AND(OR(ISBLANK(GO$9),GO$9=0)=FALSE,OR(GO$9='2. Protocols'!$C45,GO$9='2. Protocols'!$E45,GO$9='2. Protocols'!$G45)),1,0)*'4. Formulations'!$L45</f>
        <v>0</v>
      </c>
      <c r="GQ46" s="45">
        <f>IF(AND(OR(ISBLANK(GQ$9),GQ$9=0)=FALSE,GQ$9=$DL46),1,0)*'4. Formulations'!$M45</f>
        <v>0</v>
      </c>
      <c r="GR46" s="45">
        <f>IF(AND(OR(ISBLANK(GR$9),GR$9=0)=FALSE,GR$9=$DL46),1,0)*'4. Formulations'!$M45</f>
        <v>0</v>
      </c>
      <c r="GS46" s="45">
        <f>IF(AND(OR(ISBLANK(GS$9),GS$9=0)=FALSE,GS$9=$DL46),1,0)*'4. Formulations'!$M45</f>
        <v>0</v>
      </c>
      <c r="GT46" s="45">
        <f>IF(AND(OR(ISBLANK(GT$9),GT$9=0)=FALSE,GT$9=$DL46),1,0)*'4. Formulations'!$M45</f>
        <v>0</v>
      </c>
      <c r="GU46" s="45">
        <f>IF(AND(OR(ISBLANK(GU$9),GU$9=0)=FALSE,GU$9=$DL46),1,0)*'4. Formulations'!$M45</f>
        <v>0</v>
      </c>
      <c r="GV46" s="45">
        <f>IF(AND(OR(ISBLANK(GV$9),GV$9=0)=FALSE,GV$9=$DL46),1,0)*'4. Formulations'!$M45</f>
        <v>0</v>
      </c>
      <c r="GW46" s="45">
        <f>IF(AND(OR(ISBLANK(GW$9),GW$9=0)=FALSE,GW$9=$DL46),1,0)*'4. Formulations'!$M45</f>
        <v>0</v>
      </c>
      <c r="GX46" s="45">
        <f>IF(AND(OR(ISBLANK(GX$9),GX$9=0)=FALSE,GX$9=$DL46),1,0)*'4. Formulations'!$M45</f>
        <v>0</v>
      </c>
      <c r="GY46" s="45">
        <f>IF(AND(OR(ISBLANK(GY$9),GY$9=0)=FALSE,GY$9=$DL46),1,0)*'4. Formulations'!$M45</f>
        <v>0</v>
      </c>
      <c r="GZ46" s="45">
        <f>IF(AND(OR(ISBLANK(GZ$9),GZ$9=0)=FALSE,GZ$9=$DL46),1,0)*'4. Formulations'!$M45</f>
        <v>0</v>
      </c>
      <c r="HA46" s="45">
        <f>IF(AND(OR(ISBLANK(HA$9),HA$9=0)=FALSE,HA$9=$DL46),1,0)*'4. Formulations'!$M45</f>
        <v>0</v>
      </c>
      <c r="HB46" s="45">
        <f>IF(AND(OR(ISBLANK(HB$9),HB$9=0)=FALSE,HB$9=$DL46),1,0)*'4. Formulations'!$M45</f>
        <v>0</v>
      </c>
      <c r="HC46" s="45">
        <f>IF(AND(OR(ISBLANK(HC$9),HC$9=0)=FALSE,HC$9=$DL46),1,0)*'4. Formulations'!$M45</f>
        <v>0</v>
      </c>
      <c r="HD46" s="45">
        <f>IF(AND(OR(ISBLANK(HD$9),HD$9=0)=FALSE,HD$9=$DL46),1,0)*'4. Formulations'!$M45</f>
        <v>0</v>
      </c>
      <c r="HE46" s="45">
        <f>IF(AND(OR(ISBLANK(HE$9),HE$9=0)=FALSE,HE$9=$DL46),1,0)*'4. Formulations'!$M45</f>
        <v>0</v>
      </c>
      <c r="HG46" s="45">
        <f>IF(AND(OR(ISBLANK(HG$9),HG$9=0)=FALSE,SUM($GQ46:$HE46)&gt;0,HG$9='2. Protocols'!$G45),1,0)*'4. Formulations'!$M45</f>
        <v>0</v>
      </c>
      <c r="HH46" s="45">
        <f>IF(AND(OR(ISBLANK(HH$9),HH$9=0)=FALSE,SUM($GQ46:$HE46)&gt;0,HH$9='2. Protocols'!$G45),1,0)*'4. Formulations'!$M45</f>
        <v>0</v>
      </c>
      <c r="HI46" s="45">
        <f>IF(AND(OR(ISBLANK(HI$9),HI$9=0)=FALSE,SUM($GQ46:$HE46)&gt;0,HI$9='2. Protocols'!$G45),1,0)*'4. Formulations'!$M45</f>
        <v>0</v>
      </c>
      <c r="HJ46" s="45">
        <f>IF(AND(OR(ISBLANK(HJ$9),HJ$9=0)=FALSE,SUM($GQ46:$HE46)&gt;0,HJ$9='2. Protocols'!$G45),1,0)*'4. Formulations'!$M45</f>
        <v>0</v>
      </c>
      <c r="HK46" s="45">
        <f>IF(AND(OR(ISBLANK(HK$9),HK$9=0)=FALSE,SUM($GQ46:$HE46)&gt;0,HK$9='2. Protocols'!$G45),1,0)*'4. Formulations'!$M45</f>
        <v>0</v>
      </c>
      <c r="HL46" s="45">
        <f>IF(AND(OR(ISBLANK(HL$9),HL$9=0)=FALSE,SUM($GQ46:$HE46)&gt;0,HL$9='2. Protocols'!$G45),1,0)*'4. Formulations'!$M45</f>
        <v>0</v>
      </c>
      <c r="HM46" s="45">
        <f>IF(AND(OR(ISBLANK(HM$9),HM$9=0)=FALSE,SUM($GQ46:$HE46)&gt;0,HM$9='2. Protocols'!$G45),1,0)*'4. Formulations'!$M45</f>
        <v>0</v>
      </c>
      <c r="HN46" s="45">
        <f>IF(AND(OR(ISBLANK(HN$9),HN$9=0)=FALSE,SUM($GQ46:$HE46)&gt;0,HN$9='2. Protocols'!$G45),1,0)*'4. Formulations'!$M45</f>
        <v>0</v>
      </c>
      <c r="HO46" s="45">
        <f>IF(AND(OR(ISBLANK(HO$9),HO$9=0)=FALSE,SUM($GQ46:$HE46)&gt;0,HO$9='2. Protocols'!$G45),1,0)*'4. Formulations'!$M45</f>
        <v>0</v>
      </c>
      <c r="HP46" s="45">
        <f>IF(AND(OR(ISBLANK(HP$9),HP$9=0)=FALSE,SUM($GQ46:$HE46)&gt;0,HP$9='2. Protocols'!$G45),1,0)*'4. Formulations'!$M45</f>
        <v>0</v>
      </c>
      <c r="HQ46" s="45">
        <f>IF(AND(OR(ISBLANK(HQ$9),HQ$9=0)=FALSE,SUM($GQ46:$HE46)&gt;0,HQ$9='2. Protocols'!$G45),1,0)*'4. Formulations'!$M45</f>
        <v>0</v>
      </c>
      <c r="HR46" s="45">
        <f>IF(AND(OR(ISBLANK(HR$9),HR$9=0)=FALSE,SUM($GQ46:$HE46)&gt;0,HR$9='2. Protocols'!$G45),1,0)*'4. Formulations'!$M45</f>
        <v>0</v>
      </c>
      <c r="HS46" s="45">
        <f>IF(AND(OR(ISBLANK(HS$9),HS$9=0)=FALSE,SUM($GQ46:$HE46)&gt;0,HS$9='2. Protocols'!$G45),1,0)*'4. Formulations'!$M45</f>
        <v>0</v>
      </c>
      <c r="HT46" s="45">
        <f>IF(AND(OR(ISBLANK(HT$9),HT$9=0)=FALSE,SUM($GQ46:$HE46)&gt;0,HT$9='2. Protocols'!$G45),1,0)*'4. Formulations'!$M45</f>
        <v>0</v>
      </c>
      <c r="HU46" s="45">
        <f>IF(AND(OR(ISBLANK(HU$9),HU$9=0)=FALSE,SUM($GQ46:$HE46)&gt;0,HU$9='2. Protocols'!$G45),1,0)*'4. Formulations'!$M45</f>
        <v>0</v>
      </c>
      <c r="HW46" s="45">
        <f>IF(AND(OR(ISBLANK(HW$9),HW$9=0)=FALSE,HW$9=$DM46),1,0)*'4. Formulations'!$N45</f>
        <v>0</v>
      </c>
      <c r="HX46" s="45">
        <f>IF(AND(OR(ISBLANK(HX$9),HX$9=0)=FALSE,HX$9=$DM46),1,0)*'4. Formulations'!$N45</f>
        <v>0</v>
      </c>
      <c r="HY46" s="45">
        <f>IF(AND(OR(ISBLANK(HY$9),HY$9=0)=FALSE,HY$9=$DM46),1,0)*'4. Formulations'!$N45</f>
        <v>0</v>
      </c>
      <c r="HZ46" s="45">
        <f>IF(AND(OR(ISBLANK(HZ$9),HZ$9=0)=FALSE,HZ$9=$DM46),1,0)*'4. Formulations'!$N45</f>
        <v>0</v>
      </c>
      <c r="IA46" s="45">
        <f>IF(AND(OR(ISBLANK(IA$9),IA$9=0)=FALSE,IA$9=$DM46),1,0)*'4. Formulations'!$N45</f>
        <v>0</v>
      </c>
      <c r="IB46" s="45">
        <f>IF(AND(OR(ISBLANK(IB$9),IB$9=0)=FALSE,IB$9=$DM46),1,0)*'4. Formulations'!$N45</f>
        <v>0</v>
      </c>
      <c r="IC46" s="45">
        <f>IF(AND(OR(ISBLANK(IC$9),IC$9=0)=FALSE,IC$9=$DM46),1,0)*'4. Formulations'!$N45</f>
        <v>0</v>
      </c>
      <c r="ID46" s="45">
        <f>IF(AND(OR(ISBLANK(ID$9),ID$9=0)=FALSE,ID$9=$DM46),1,0)*'4. Formulations'!$N45</f>
        <v>0</v>
      </c>
      <c r="IE46" s="45">
        <f>IF(AND(OR(ISBLANK(IE$9),IE$9=0)=FALSE,IE$9=$DM46),1,0)*'4. Formulations'!$N45</f>
        <v>0</v>
      </c>
      <c r="IF46" s="45">
        <f>IF(AND(OR(ISBLANK(IF$9),IF$9=0)=FALSE,IF$9=$DM46),1,0)*'4. Formulations'!$N45</f>
        <v>0</v>
      </c>
      <c r="IG46" s="45">
        <f>IF(AND(OR(ISBLANK(IG$9),IG$9=0)=FALSE,IG$9=$DM46),1,0)*'4. Formulations'!$N45</f>
        <v>0</v>
      </c>
      <c r="IH46" s="45">
        <f>IF(AND(OR(ISBLANK(IH$9),IH$9=0)=FALSE,IH$9=$DM46),1,0)*'4. Formulations'!$N45</f>
        <v>0</v>
      </c>
      <c r="II46" s="45">
        <f>IF(AND(OR(ISBLANK(II$9),II$9=0)=FALSE,II$9=$DM46),1,0)*'4. Formulations'!$N45</f>
        <v>0</v>
      </c>
      <c r="IJ46" s="45">
        <f>IF(AND(OR(ISBLANK(IJ$9),IJ$9=0)=FALSE,IJ$9=$DM46),1,0)*'4. Formulations'!$N45</f>
        <v>0</v>
      </c>
      <c r="IK46" s="45">
        <f>IF(AND(OR(ISBLANK(IK$9),IK$9=0)=FALSE,IK$9=$DM46),1,0)*'4. Formulations'!$N45</f>
        <v>0</v>
      </c>
      <c r="IM46" s="45">
        <f>IF(AND(OR(ISBLANK(IM$9),IM$9=0)=FALSE,OR(IM$9='2. Protocols'!$C45,IM$9='2. Protocols'!$E45,IM$9='2. Protocols'!$G45)),1,0)*'4. Formulations'!$O45</f>
        <v>0</v>
      </c>
      <c r="IN46" s="45">
        <f>IF(AND(OR(ISBLANK(IN$9),IN$9=0)=FALSE,OR(IN$9='2. Protocols'!$C45,IN$9='2. Protocols'!$E45,IN$9='2. Protocols'!$G45)),1,0)*'4. Formulations'!$O45</f>
        <v>0</v>
      </c>
      <c r="IO46" s="45">
        <f>IF(AND(OR(ISBLANK(IO$9),IO$9=0)=FALSE,OR(IO$9='2. Protocols'!$C45,IO$9='2. Protocols'!$E45,IO$9='2. Protocols'!$G45)),1,0)*'4. Formulations'!$O45</f>
        <v>0</v>
      </c>
      <c r="IP46" s="45">
        <f>IF(AND(OR(ISBLANK(IP$9),IP$9=0)=FALSE,OR(IP$9='2. Protocols'!$C45,IP$9='2. Protocols'!$E45,IP$9='2. Protocols'!$G45)),1,0)*'4. Formulations'!$O45</f>
        <v>0</v>
      </c>
      <c r="IQ46" s="45">
        <f>IF(AND(OR(ISBLANK(IQ$9),IQ$9=0)=FALSE,OR(IQ$9='2. Protocols'!$C45,IQ$9='2. Protocols'!$E45,IQ$9='2. Protocols'!$G45)),1,0)*'4. Formulations'!$O45</f>
        <v>0</v>
      </c>
      <c r="IR46" s="45">
        <f>IF(AND(OR(ISBLANK(IR$9),IR$9=0)=FALSE,OR(IR$9='2. Protocols'!$C45,IR$9='2. Protocols'!$E45,IR$9='2. Protocols'!$G45)),1,0)*'4. Formulations'!$O45</f>
        <v>0</v>
      </c>
      <c r="IS46" s="45">
        <f>IF(AND(OR(ISBLANK(IS$9),IS$9=0)=FALSE,OR(IS$9='2. Protocols'!$C45,IS$9='2. Protocols'!$E45,IS$9='2. Protocols'!$G45)),1,0)*'4. Formulations'!$O45</f>
        <v>0</v>
      </c>
      <c r="IT46" s="45">
        <f>IF(AND(OR(ISBLANK(IT$9),IT$9=0)=FALSE,OR(IT$9='2. Protocols'!$C45,IT$9='2. Protocols'!$E45,IT$9='2. Protocols'!$G45)),1,0)*'4. Formulations'!$O45</f>
        <v>0</v>
      </c>
      <c r="IU46" s="45">
        <f>IF(AND(OR(ISBLANK(IU$9),IU$9=0)=FALSE,OR(IU$9='2. Protocols'!$C45,IU$9='2. Protocols'!$E45,IU$9='2. Protocols'!$G45)),1,0)*'4. Formulations'!$O45</f>
        <v>0</v>
      </c>
      <c r="IV46" s="45">
        <f>IF(AND(OR(ISBLANK(IV$9),IV$9=0)=FALSE,OR(IV$9='2. Protocols'!$C45,IV$9='2. Protocols'!$E45,IV$9='2. Protocols'!$G45)),1,0)*'4. Formulations'!$O45</f>
        <v>0</v>
      </c>
      <c r="IW46" s="45">
        <f>IF(AND(OR(ISBLANK(IW$9),IW$9=0)=FALSE,OR(IW$9='2. Protocols'!$C45,IW$9='2. Protocols'!$E45,IW$9='2. Protocols'!$G45)),1,0)*'4. Formulations'!$O45</f>
        <v>0</v>
      </c>
      <c r="IX46" s="45">
        <f>IF(AND(OR(ISBLANK(IX$9),IX$9=0)=FALSE,OR(IX$9='2. Protocols'!$C45,IX$9='2. Protocols'!$E45,IX$9='2. Protocols'!$G45)),1,0)*'4. Formulations'!$O45</f>
        <v>0</v>
      </c>
      <c r="IY46" s="45">
        <f>IF(AND(OR(ISBLANK(IY$9),IY$9=0)=FALSE,OR(IY$9='2. Protocols'!$C45,IY$9='2. Protocols'!$E45,IY$9='2. Protocols'!$G45)),1,0)*'4. Formulations'!$O45</f>
        <v>0</v>
      </c>
      <c r="IZ46" s="45">
        <f>IF(AND(OR(ISBLANK(IZ$9),IZ$9=0)=FALSE,OR(IZ$9='2. Protocols'!$C45,IZ$9='2. Protocols'!$E45,IZ$9='2. Protocols'!$G45)),1,0)*'4. Formulations'!$O45</f>
        <v>0</v>
      </c>
      <c r="JA46" s="45">
        <f>IF(AND(OR(ISBLANK(JA$9),JA$9=0)=FALSE,OR(JA$9='2. Protocols'!$C45,JA$9='2. Protocols'!$E45,JA$9='2. Protocols'!$G45)),1,0)*'4. Formulations'!$O45</f>
        <v>0</v>
      </c>
      <c r="JC46" s="45">
        <f>IF(AND(OR(ISBLANK(JC$9),JC$9=0)=FALSE,JC$9=$DL46),1,0)*'4. Formulations'!$P45</f>
        <v>0</v>
      </c>
      <c r="JD46" s="45">
        <f>IF(AND(OR(ISBLANK(JD$9),JD$9=0)=FALSE,JD$9=$DL46),1,0)*'4. Formulations'!$P45</f>
        <v>0</v>
      </c>
      <c r="JE46" s="45">
        <f>IF(AND(OR(ISBLANK(JE$9),JE$9=0)=FALSE,JE$9=$DL46),1,0)*'4. Formulations'!$P45</f>
        <v>0</v>
      </c>
      <c r="JF46" s="45">
        <f>IF(AND(OR(ISBLANK(JF$9),JF$9=0)=FALSE,JF$9=$DL46),1,0)*'4. Formulations'!$P45</f>
        <v>0</v>
      </c>
      <c r="JG46" s="45">
        <f>IF(AND(OR(ISBLANK(JG$9),JG$9=0)=FALSE,JG$9=$DL46),1,0)*'4. Formulations'!$P45</f>
        <v>0</v>
      </c>
      <c r="JH46" s="45">
        <f>IF(AND(OR(ISBLANK(JH$9),JH$9=0)=FALSE,JH$9=$DL46),1,0)*'4. Formulations'!$P45</f>
        <v>0</v>
      </c>
      <c r="JI46" s="45">
        <f>IF(AND(OR(ISBLANK(JI$9),JI$9=0)=FALSE,JI$9=$DL46),1,0)*'4. Formulations'!$P45</f>
        <v>0</v>
      </c>
      <c r="JJ46" s="45">
        <f>IF(AND(OR(ISBLANK(JJ$9),JJ$9=0)=FALSE,JJ$9=$DL46),1,0)*'4. Formulations'!$P45</f>
        <v>0</v>
      </c>
      <c r="JK46" s="45">
        <f>IF(AND(OR(ISBLANK(JK$9),JK$9=0)=FALSE,JK$9=$DL46),1,0)*'4. Formulations'!$P45</f>
        <v>0</v>
      </c>
      <c r="JL46" s="45">
        <f>IF(AND(OR(ISBLANK(JL$9),JL$9=0)=FALSE,JL$9=$DL46),1,0)*'4. Formulations'!$P45</f>
        <v>0</v>
      </c>
      <c r="JM46" s="45">
        <f>IF(AND(OR(ISBLANK(JM$9),JM$9=0)=FALSE,JM$9=$DL46),1,0)*'4. Formulations'!$P45</f>
        <v>0</v>
      </c>
      <c r="JN46" s="45">
        <f>IF(AND(OR(ISBLANK(JN$9),JN$9=0)=FALSE,JN$9=$DL46),1,0)*'4. Formulations'!$P45</f>
        <v>0</v>
      </c>
      <c r="JO46" s="45">
        <f>IF(AND(OR(ISBLANK(JO$9),JO$9=0)=FALSE,JO$9=$DL46),1,0)*'4. Formulations'!$P45</f>
        <v>0</v>
      </c>
      <c r="JP46" s="45">
        <f>IF(AND(OR(ISBLANK(JP$9),JP$9=0)=FALSE,JP$9=$DL46),1,0)*'4. Formulations'!$P45</f>
        <v>0</v>
      </c>
      <c r="JQ46" s="45">
        <f>IF(AND(OR(ISBLANK(JQ$9),JQ$9=0)=FALSE,JQ$9=$DL46),1,0)*'4. Formulations'!$P45</f>
        <v>0</v>
      </c>
      <c r="JS46" s="45">
        <f>IF(AND(OR(ISBLANK(JS$9),JS$9=0)=FALSE,SUM($JC46:$JQ46)&gt;0,JS$9='2. Protocols'!$G45),1,0)*'4. Formulations'!$P45</f>
        <v>0</v>
      </c>
      <c r="JT46" s="45">
        <f>IF(AND(OR(ISBLANK(JT$9),JT$9=0)=FALSE,SUM($JC46:$JQ46)&gt;0,JT$9='2. Protocols'!$G45),1,0)*'4. Formulations'!$P45</f>
        <v>0</v>
      </c>
      <c r="JU46" s="45">
        <f>IF(AND(OR(ISBLANK(JU$9),JU$9=0)=FALSE,SUM($JC46:$JQ46)&gt;0,JU$9='2. Protocols'!$G45),1,0)*'4. Formulations'!$P45</f>
        <v>0</v>
      </c>
      <c r="JV46" s="45">
        <f>IF(AND(OR(ISBLANK(JV$9),JV$9=0)=FALSE,SUM($JC46:$JQ46)&gt;0,JV$9='2. Protocols'!$G45),1,0)*'4. Formulations'!$P45</f>
        <v>0</v>
      </c>
      <c r="JW46" s="45">
        <f>IF(AND(OR(ISBLANK(JW$9),JW$9=0)=FALSE,SUM($JC46:$JQ46)&gt;0,JW$9='2. Protocols'!$G45),1,0)*'4. Formulations'!$P45</f>
        <v>0</v>
      </c>
      <c r="JX46" s="45">
        <f>IF(AND(OR(ISBLANK(JX$9),JX$9=0)=FALSE,SUM($JC46:$JQ46)&gt;0,JX$9='2. Protocols'!$G45),1,0)*'4. Formulations'!$P45</f>
        <v>0</v>
      </c>
      <c r="JY46" s="45">
        <f>IF(AND(OR(ISBLANK(JY$9),JY$9=0)=FALSE,SUM($JC46:$JQ46)&gt;0,JY$9='2. Protocols'!$G45),1,0)*'4. Formulations'!$P45</f>
        <v>0</v>
      </c>
      <c r="JZ46" s="45">
        <f>IF(AND(OR(ISBLANK(JZ$9),JZ$9=0)=FALSE,SUM($JC46:$JQ46)&gt;0,JZ$9='2. Protocols'!$G45),1,0)*'4. Formulations'!$P45</f>
        <v>0</v>
      </c>
      <c r="KA46" s="45">
        <f>IF(AND(OR(ISBLANK(KA$9),KA$9=0)=FALSE,SUM($JC46:$JQ46)&gt;0,KA$9='2. Protocols'!$G45),1,0)*'4. Formulations'!$P45</f>
        <v>0</v>
      </c>
      <c r="KB46" s="45">
        <f>IF(AND(OR(ISBLANK(KB$9),KB$9=0)=FALSE,SUM($JC46:$JQ46)&gt;0,KB$9='2. Protocols'!$G45),1,0)*'4. Formulations'!$P45</f>
        <v>0</v>
      </c>
      <c r="KC46" s="45">
        <f>IF(AND(OR(ISBLANK(KC$9),KC$9=0)=FALSE,SUM($JC46:$JQ46)&gt;0,KC$9='2. Protocols'!$G45),1,0)*'4. Formulations'!$P45</f>
        <v>0</v>
      </c>
      <c r="KD46" s="45">
        <f>IF(AND(OR(ISBLANK(KD$9),KD$9=0)=FALSE,SUM($JC46:$JQ46)&gt;0,KD$9='2. Protocols'!$G45),1,0)*'4. Formulations'!$P45</f>
        <v>0</v>
      </c>
      <c r="KE46" s="45">
        <f>IF(AND(OR(ISBLANK(KE$9),KE$9=0)=FALSE,SUM($JC46:$JQ46)&gt;0,KE$9='2. Protocols'!$G45),1,0)*'4. Formulations'!$P45</f>
        <v>0</v>
      </c>
      <c r="KF46" s="45">
        <f>IF(AND(OR(ISBLANK(KF$9),KF$9=0)=FALSE,SUM($JC46:$JQ46)&gt;0,KF$9='2. Protocols'!$G45),1,0)*'4. Formulations'!$P45</f>
        <v>0</v>
      </c>
      <c r="KG46" s="45">
        <f>IF(AND(OR(ISBLANK(KG$9),KG$9=0)=FALSE,SUM($JC46:$JQ46)&gt;0,KG$9='2. Protocols'!$G45),1,0)*'4. Formulations'!$P45</f>
        <v>0</v>
      </c>
      <c r="KI46" s="45">
        <f>IF(AND(OR(ISBLANK(KI$9),KI$9=0)=FALSE,KI$9=$DM46),1,0)*'4. Formulations'!$Q45</f>
        <v>0</v>
      </c>
      <c r="KJ46" s="45">
        <f>IF(AND(OR(ISBLANK(KJ$9),KJ$9=0)=FALSE,KJ$9=$DM46),1,0)*'4. Formulations'!$Q45</f>
        <v>0</v>
      </c>
      <c r="KK46" s="45">
        <f>IF(AND(OR(ISBLANK(KK$9),KK$9=0)=FALSE,KK$9=$DM46),1,0)*'4. Formulations'!$Q45</f>
        <v>0</v>
      </c>
      <c r="KL46" s="45">
        <f>IF(AND(OR(ISBLANK(KL$9),KL$9=0)=FALSE,KL$9=$DM46),1,0)*'4. Formulations'!$Q45</f>
        <v>0</v>
      </c>
      <c r="KM46" s="45">
        <f>IF(AND(OR(ISBLANK(KM$9),KM$9=0)=FALSE,KM$9=$DM46),1,0)*'4. Formulations'!$Q45</f>
        <v>0</v>
      </c>
      <c r="KN46" s="45">
        <f>IF(AND(OR(ISBLANK(KN$9),KN$9=0)=FALSE,KN$9=$DM46),1,0)*'4. Formulations'!$Q45</f>
        <v>0</v>
      </c>
      <c r="KO46" s="45">
        <f>IF(AND(OR(ISBLANK(KO$9),KO$9=0)=FALSE,KO$9=$DM46),1,0)*'4. Formulations'!$Q45</f>
        <v>0</v>
      </c>
      <c r="KP46" s="45">
        <f>IF(AND(OR(ISBLANK(KP$9),KP$9=0)=FALSE,KP$9=$DM46),1,0)*'4. Formulations'!$Q45</f>
        <v>0</v>
      </c>
      <c r="KQ46" s="45">
        <f>IF(AND(OR(ISBLANK(KQ$9),KQ$9=0)=FALSE,KQ$9=$DM46),1,0)*'4. Formulations'!$Q45</f>
        <v>0</v>
      </c>
      <c r="KR46" s="45">
        <f>IF(AND(OR(ISBLANK(KR$9),KR$9=0)=FALSE,KR$9=$DM46),1,0)*'4. Formulations'!$Q45</f>
        <v>0</v>
      </c>
      <c r="KS46" s="45">
        <f>IF(AND(OR(ISBLANK(KS$9),KS$9=0)=FALSE,KS$9=$DM46),1,0)*'4. Formulations'!$Q45</f>
        <v>0</v>
      </c>
      <c r="KT46" s="45">
        <f>IF(AND(OR(ISBLANK(KT$9),KT$9=0)=FALSE,KT$9=$DM46),1,0)*'4. Formulations'!$Q45</f>
        <v>0</v>
      </c>
      <c r="KU46" s="45">
        <f>IF(AND(OR(ISBLANK(KU$9),KU$9=0)=FALSE,KU$9=$DM46),1,0)*'4. Formulations'!$Q45</f>
        <v>0</v>
      </c>
      <c r="KV46" s="45">
        <f>IF(AND(OR(ISBLANK(KV$9),KV$9=0)=FALSE,KV$9=$DM46),1,0)*'4. Formulations'!$Q45</f>
        <v>0</v>
      </c>
      <c r="KW46" s="45">
        <f>IF(AND(OR(ISBLANK(KW$9),KW$9=0)=FALSE,KW$9=$DM46),1,0)*'4. Formulations'!$Q45</f>
        <v>0</v>
      </c>
    </row>
    <row r="47" spans="2:309" x14ac:dyDescent="0.3">
      <c r="B47" s="2"/>
      <c r="C47" s="155" t="str">
        <f>IF('2. Protocols'!C46&amp;"+"&amp;'2. Protocols'!E46&amp;"+"&amp;'2. Protocols'!G46="++","",'2. Protocols'!C46&amp;"+"&amp;'2. Protocols'!E46&amp;"+"&amp;'2. Protocols'!G46)</f>
        <v/>
      </c>
      <c r="D47" s="22"/>
      <c r="E47" s="23"/>
      <c r="G47" s="135" t="e">
        <f>'2. Protocols'!J46*'1. General Inputs'!$L$13</f>
        <v>#VALUE!</v>
      </c>
      <c r="H47" s="135" t="e">
        <f>MAX(G47*(1+'1. General Inputs'!$BA$23+HLOOKUP(H$7,'1. General Inputs'!$BC$17:$BE$19,ROWS('1. General Inputs'!$BA$17:$BA$19),0))+(H$76*'2. Protocols'!$O46)+'3. ARV Substitutions'!L69,0)</f>
        <v>#VALUE!</v>
      </c>
      <c r="I47" s="135" t="e">
        <f>MAX(H47*(1+'1. General Inputs'!$BA$23+HLOOKUP(I$7,'1. General Inputs'!$BC$17:$BE$19,ROWS('1. General Inputs'!$BA$17:$BA$19),0))+(I$76*'2. Protocols'!$O46)+'3. ARV Substitutions'!M69,0)</f>
        <v>#VALUE!</v>
      </c>
      <c r="J47" s="135" t="e">
        <f>MAX(I47*(1+'1. General Inputs'!$BA$23+HLOOKUP(J$7,'1. General Inputs'!$BC$17:$BE$19,ROWS('1. General Inputs'!$BA$17:$BA$19),0))+(J$76*'2. Protocols'!$O46)+'3. ARV Substitutions'!N69,0)</f>
        <v>#VALUE!</v>
      </c>
      <c r="K47" s="135" t="e">
        <f>MAX(J47*(1+'1. General Inputs'!$BA$23+HLOOKUP(K$7,'1. General Inputs'!$BC$17:$BE$19,ROWS('1. General Inputs'!$BA$17:$BA$19),0))+(K$76*'2. Protocols'!$O46)+'3. ARV Substitutions'!O69,0)</f>
        <v>#VALUE!</v>
      </c>
      <c r="L47" s="135" t="e">
        <f>MAX(K47*(1+'1. General Inputs'!$BA$23+HLOOKUP(L$7,'1. General Inputs'!$BC$17:$BE$19,ROWS('1. General Inputs'!$BA$17:$BA$19),0))+(L$76*'2. Protocols'!$O46)+'3. ARV Substitutions'!P69,0)</f>
        <v>#VALUE!</v>
      </c>
      <c r="M47" s="135" t="e">
        <f>MAX(L47*(1+'1. General Inputs'!$BA$23+HLOOKUP(M$7,'1. General Inputs'!$BC$17:$BE$19,ROWS('1. General Inputs'!$BA$17:$BA$19),0))+(M$76*'2. Protocols'!$O46)+'3. ARV Substitutions'!Q69,0)</f>
        <v>#VALUE!</v>
      </c>
      <c r="N47" s="135" t="e">
        <f>MAX(M47*(1+'1. General Inputs'!$BA$23+HLOOKUP(N$7,'1. General Inputs'!$BC$17:$BE$19,ROWS('1. General Inputs'!$BA$17:$BA$19),0))+(N$76*'2. Protocols'!$O46)+'3. ARV Substitutions'!R69,0)</f>
        <v>#VALUE!</v>
      </c>
      <c r="O47" s="135" t="e">
        <f>MAX(N47*(1+'1. General Inputs'!$BA$23+HLOOKUP(O$7,'1. General Inputs'!$BC$17:$BE$19,ROWS('1. General Inputs'!$BA$17:$BA$19),0))+(O$76*'2. Protocols'!$O46)+'3. ARV Substitutions'!S69,0)</f>
        <v>#VALUE!</v>
      </c>
      <c r="P47" s="135" t="e">
        <f>MAX(O47*(1+'1. General Inputs'!$BA$23+HLOOKUP(P$7,'1. General Inputs'!$BC$17:$BE$19,ROWS('1. General Inputs'!$BA$17:$BA$19),0))+(P$76*'2. Protocols'!$O46)+'3. ARV Substitutions'!T69,0)</f>
        <v>#VALUE!</v>
      </c>
      <c r="Q47" s="135" t="e">
        <f>MAX(P47*(1+'1. General Inputs'!$BA$23+HLOOKUP(Q$7,'1. General Inputs'!$BC$17:$BE$19,ROWS('1. General Inputs'!$BA$17:$BA$19),0))+(Q$76*'2. Protocols'!$O46)+'3. ARV Substitutions'!U69,0)</f>
        <v>#VALUE!</v>
      </c>
      <c r="R47" s="135" t="e">
        <f>MAX(Q47*(1+'1. General Inputs'!$BA$23+HLOOKUP(R$7,'1. General Inputs'!$BC$17:$BE$19,ROWS('1. General Inputs'!$BA$17:$BA$19),0))+(R$76*'2. Protocols'!$O46)+'3. ARV Substitutions'!V69,0)</f>
        <v>#VALUE!</v>
      </c>
      <c r="S47" s="135" t="e">
        <f>MAX(R47*(1+'1. General Inputs'!$BA$23+HLOOKUP(S$7,'1. General Inputs'!$BC$17:$BE$19,ROWS('1. General Inputs'!$BA$17:$BA$19),0))+(S$76*'2. Protocols'!$O46)+'3. ARV Substitutions'!W69,0)</f>
        <v>#VALUE!</v>
      </c>
      <c r="T47" s="135" t="e">
        <f>MAX(S47*(1+'1. General Inputs'!$BA$23+HLOOKUP(T$7,'1. General Inputs'!$BC$17:$BE$19,ROWS('1. General Inputs'!$BA$17:$BA$19),0))+(T$76*'2. Protocols'!$O46)+'3. ARV Substitutions'!X69,0)</f>
        <v>#VALUE!</v>
      </c>
      <c r="U47" s="135" t="e">
        <f>MAX(T47*(1+'1. General Inputs'!$BA$23+HLOOKUP(U$7,'1. General Inputs'!$BC$17:$BE$19,ROWS('1. General Inputs'!$BA$17:$BA$19),0))+(U$76*'2. Protocols'!$O46)+'3. ARV Substitutions'!Y69,0)</f>
        <v>#VALUE!</v>
      </c>
      <c r="V47" s="135" t="e">
        <f>MAX(U47*(1+'1. General Inputs'!$BA$23+HLOOKUP(V$7,'1. General Inputs'!$BC$17:$BE$19,ROWS('1. General Inputs'!$BA$17:$BA$19),0))+(V$76*'2. Protocols'!$O46)+'3. ARV Substitutions'!Z69,0)</f>
        <v>#VALUE!</v>
      </c>
      <c r="W47" s="135" t="e">
        <f>MAX(V47*(1+'1. General Inputs'!$BA$23+HLOOKUP(W$7,'1. General Inputs'!$BC$17:$BE$19,ROWS('1. General Inputs'!$BA$17:$BA$19),0))+(W$76*'2. Protocols'!$O46)+'3. ARV Substitutions'!AA69,0)</f>
        <v>#VALUE!</v>
      </c>
      <c r="X47" s="135" t="e">
        <f>MAX(W47*(1+'1. General Inputs'!$BA$23+HLOOKUP(X$7,'1. General Inputs'!$BC$17:$BE$19,ROWS('1. General Inputs'!$BA$17:$BA$19),0))+(X$76*'2. Protocols'!$O46)+'3. ARV Substitutions'!AB69,0)</f>
        <v>#VALUE!</v>
      </c>
      <c r="Y47" s="135" t="e">
        <f>MAX(X47*(1+'1. General Inputs'!$BA$23+HLOOKUP(Y$7,'1. General Inputs'!$BC$17:$BE$19,ROWS('1. General Inputs'!$BA$17:$BA$19),0))+(Y$76*'2. Protocols'!$O46)+'3. ARV Substitutions'!AC69,0)</f>
        <v>#VALUE!</v>
      </c>
      <c r="Z47" s="135" t="e">
        <f>MAX(Y47*(1+'1. General Inputs'!$BA$23+HLOOKUP(Z$7,'1. General Inputs'!$BC$17:$BE$19,ROWS('1. General Inputs'!$BA$17:$BA$19),0))+(Z$76*'2. Protocols'!$O46)+'3. ARV Substitutions'!AD69,0)</f>
        <v>#VALUE!</v>
      </c>
      <c r="AA47" s="135" t="e">
        <f>MAX(Z47*(1+'1. General Inputs'!$BA$23+HLOOKUP(AA$7,'1. General Inputs'!$BC$17:$BE$19,ROWS('1. General Inputs'!$BA$17:$BA$19),0))+(AA$76*'2. Protocols'!$O46)+'3. ARV Substitutions'!AE69,0)</f>
        <v>#VALUE!</v>
      </c>
      <c r="AB47" s="135" t="e">
        <f>MAX(AA47*(1+'1. General Inputs'!$BA$23+HLOOKUP(AB$7,'1. General Inputs'!$BC$17:$BE$19,ROWS('1. General Inputs'!$BA$17:$BA$19),0))+(AB$76*'2. Protocols'!$O46)+'3. ARV Substitutions'!AF69,0)</f>
        <v>#VALUE!</v>
      </c>
      <c r="AC47" s="135" t="e">
        <f>MAX(AB47*(1+'1. General Inputs'!$BA$23+HLOOKUP(AC$7,'1. General Inputs'!$BC$17:$BE$19,ROWS('1. General Inputs'!$BA$17:$BA$19),0))+(AC$76*'2. Protocols'!$O46)+'3. ARV Substitutions'!AG69,0)</f>
        <v>#VALUE!</v>
      </c>
      <c r="AD47" s="135" t="e">
        <f>MAX(AC47*(1+'1. General Inputs'!$BA$23+HLOOKUP(AD$7,'1. General Inputs'!$BC$17:$BE$19,ROWS('1. General Inputs'!$BA$17:$BA$19),0))+(AD$76*'2. Protocols'!$O46)+'3. ARV Substitutions'!AH69,0)</f>
        <v>#VALUE!</v>
      </c>
      <c r="AE47" s="135" t="e">
        <f>MAX(AD47*(1+'1. General Inputs'!$BA$23+HLOOKUP(AE$7,'1. General Inputs'!$BC$17:$BE$19,ROWS('1. General Inputs'!$BA$17:$BA$19),0))+(AE$76*'2. Protocols'!$O46)+'3. ARV Substitutions'!AI69,0)</f>
        <v>#VALUE!</v>
      </c>
      <c r="AF47" s="135" t="e">
        <f>MAX(AE47*(1+'1. General Inputs'!$BA$23+HLOOKUP(AF$7,'1. General Inputs'!$BC$17:$BE$19,ROWS('1. General Inputs'!$BA$17:$BA$19),0))+(AF$76*'2. Protocols'!$O46)+'3. ARV Substitutions'!AJ69,0)</f>
        <v>#VALUE!</v>
      </c>
      <c r="AG47" s="135" t="e">
        <f>MAX(AF47*(1+'1. General Inputs'!$BA$23+HLOOKUP(AG$7,'1. General Inputs'!$BC$17:$BE$19,ROWS('1. General Inputs'!$BA$17:$BA$19),0))+(AG$76*'2. Protocols'!$O46)+'3. ARV Substitutions'!AK69,0)</f>
        <v>#VALUE!</v>
      </c>
      <c r="AH47" s="135" t="e">
        <f>MAX(AG47*(1+'1. General Inputs'!$BA$23+HLOOKUP(AH$7,'1. General Inputs'!$BC$17:$BE$19,ROWS('1. General Inputs'!$BA$17:$BA$19),0))+(AH$76*'2. Protocols'!$O46)+'3. ARV Substitutions'!AL69,0)</f>
        <v>#VALUE!</v>
      </c>
      <c r="AI47" s="135" t="e">
        <f>MAX(AH47*(1+'1. General Inputs'!$BA$23+HLOOKUP(AI$7,'1. General Inputs'!$BC$17:$BE$19,ROWS('1. General Inputs'!$BA$17:$BA$19),0))+(AI$76*'2. Protocols'!$O46)+'3. ARV Substitutions'!AM69,0)</f>
        <v>#VALUE!</v>
      </c>
      <c r="AJ47" s="135" t="e">
        <f>MAX(AI47*(1+'1. General Inputs'!$BA$23+HLOOKUP(AJ$7,'1. General Inputs'!$BC$17:$BE$19,ROWS('1. General Inputs'!$BA$17:$BA$19),0))+(AJ$76*'2. Protocols'!$O46)+'3. ARV Substitutions'!AN69,0)</f>
        <v>#VALUE!</v>
      </c>
      <c r="AK47" s="135" t="e">
        <f>MAX(AJ47*(1+'1. General Inputs'!$BA$23+HLOOKUP(AK$7,'1. General Inputs'!$BC$17:$BE$19,ROWS('1. General Inputs'!$BA$17:$BA$19),0))+(AK$76*'2. Protocols'!$O46)+'3. ARV Substitutions'!AO69,0)</f>
        <v>#VALUE!</v>
      </c>
      <c r="AL47" s="135" t="e">
        <f>MAX(AK47*(1+'1. General Inputs'!$BA$23+HLOOKUP(AL$7,'1. General Inputs'!$BC$17:$BE$19,ROWS('1. General Inputs'!$BA$17:$BA$19),0))+(AL$76*'2. Protocols'!$O46)+'3. ARV Substitutions'!AP69,0)</f>
        <v>#VALUE!</v>
      </c>
      <c r="AM47" s="135" t="e">
        <f>MAX(AL47*(1+'1. General Inputs'!$BA$23+HLOOKUP(AM$7,'1. General Inputs'!$BC$17:$BE$19,ROWS('1. General Inputs'!$BA$17:$BA$19),0))+(AM$76*'2. Protocols'!$O46)+'3. ARV Substitutions'!AQ69,0)</f>
        <v>#VALUE!</v>
      </c>
      <c r="AN47" s="135" t="e">
        <f>MAX(AM47*(1+'1. General Inputs'!$BA$23+HLOOKUP(AN$7,'1. General Inputs'!$BC$17:$BE$19,ROWS('1. General Inputs'!$BA$17:$BA$19),0))+(AN$76*'2. Protocols'!$O46)+'3. ARV Substitutions'!AR69,0)</f>
        <v>#VALUE!</v>
      </c>
      <c r="AO47" s="135" t="e">
        <f>MAX(AN47*(1+'1. General Inputs'!$BA$23+HLOOKUP(AO$7,'1. General Inputs'!$BC$17:$BE$19,ROWS('1. General Inputs'!$BA$17:$BA$19),0))+(AO$76*'2. Protocols'!$O46)+'3. ARV Substitutions'!AS69,0)</f>
        <v>#VALUE!</v>
      </c>
      <c r="AP47" s="135" t="e">
        <f>MAX(AO47*(1+'1. General Inputs'!$BA$23+HLOOKUP(AP$7,'1. General Inputs'!$BC$17:$BE$19,ROWS('1. General Inputs'!$BA$17:$BA$19),0))+(AP$76*'2. Protocols'!$O46)+'3. ARV Substitutions'!AT69,0)</f>
        <v>#VALUE!</v>
      </c>
      <c r="AQ47" s="135" t="e">
        <f>MAX(AP47*(1+'1. General Inputs'!$BA$23+HLOOKUP(AQ$7,'1. General Inputs'!$BC$17:$BE$19,ROWS('1. General Inputs'!$BA$17:$BA$19),0))+(AQ$76*'2. Protocols'!$O46)+'3. ARV Substitutions'!AU69,0)</f>
        <v>#VALUE!</v>
      </c>
      <c r="CA47" s="105" t="e">
        <f t="shared" si="58"/>
        <v>#VALUE!</v>
      </c>
      <c r="CB47" s="105" t="e">
        <f t="shared" si="59"/>
        <v>#VALUE!</v>
      </c>
      <c r="CC47" s="105" t="e">
        <f t="shared" si="60"/>
        <v>#VALUE!</v>
      </c>
      <c r="CD47" s="105" t="e">
        <f t="shared" si="61"/>
        <v>#VALUE!</v>
      </c>
      <c r="CE47" s="105" t="e">
        <f t="shared" si="93"/>
        <v>#VALUE!</v>
      </c>
      <c r="CF47" s="105" t="e">
        <f t="shared" si="62"/>
        <v>#VALUE!</v>
      </c>
      <c r="CG47" s="105" t="e">
        <f t="shared" si="63"/>
        <v>#VALUE!</v>
      </c>
      <c r="CH47" s="105" t="e">
        <f t="shared" si="64"/>
        <v>#VALUE!</v>
      </c>
      <c r="CI47" s="105" t="e">
        <f t="shared" si="65"/>
        <v>#VALUE!</v>
      </c>
      <c r="CJ47" s="105" t="e">
        <f t="shared" si="66"/>
        <v>#VALUE!</v>
      </c>
      <c r="CK47" s="105" t="e">
        <f t="shared" si="67"/>
        <v>#VALUE!</v>
      </c>
      <c r="CL47" s="105" t="e">
        <f t="shared" si="68"/>
        <v>#VALUE!</v>
      </c>
      <c r="CM47" s="105" t="e">
        <f t="shared" si="69"/>
        <v>#VALUE!</v>
      </c>
      <c r="CN47" s="105" t="e">
        <f t="shared" si="70"/>
        <v>#VALUE!</v>
      </c>
      <c r="CO47" s="105" t="e">
        <f t="shared" si="71"/>
        <v>#VALUE!</v>
      </c>
      <c r="CP47" s="105" t="e">
        <f t="shared" si="72"/>
        <v>#VALUE!</v>
      </c>
      <c r="CQ47" s="105" t="e">
        <f t="shared" si="73"/>
        <v>#VALUE!</v>
      </c>
      <c r="CR47" s="105" t="e">
        <f t="shared" si="74"/>
        <v>#VALUE!</v>
      </c>
      <c r="CS47" s="105" t="e">
        <f t="shared" si="75"/>
        <v>#VALUE!</v>
      </c>
      <c r="CT47" s="105" t="e">
        <f t="shared" si="76"/>
        <v>#VALUE!</v>
      </c>
      <c r="CU47" s="105" t="e">
        <f t="shared" si="77"/>
        <v>#VALUE!</v>
      </c>
      <c r="CV47" s="105" t="e">
        <f t="shared" si="78"/>
        <v>#VALUE!</v>
      </c>
      <c r="CW47" s="105" t="e">
        <f t="shared" si="79"/>
        <v>#VALUE!</v>
      </c>
      <c r="CX47" s="105" t="e">
        <f t="shared" si="80"/>
        <v>#VALUE!</v>
      </c>
      <c r="CY47" s="105" t="e">
        <f t="shared" si="81"/>
        <v>#VALUE!</v>
      </c>
      <c r="CZ47" s="105" t="e">
        <f t="shared" si="82"/>
        <v>#VALUE!</v>
      </c>
      <c r="DA47" s="105" t="e">
        <f t="shared" si="83"/>
        <v>#VALUE!</v>
      </c>
      <c r="DB47" s="105" t="e">
        <f t="shared" si="84"/>
        <v>#VALUE!</v>
      </c>
      <c r="DC47" s="105" t="e">
        <f t="shared" si="85"/>
        <v>#VALUE!</v>
      </c>
      <c r="DD47" s="105" t="e">
        <f t="shared" si="86"/>
        <v>#VALUE!</v>
      </c>
      <c r="DE47" s="105" t="e">
        <f t="shared" si="87"/>
        <v>#VALUE!</v>
      </c>
      <c r="DF47" s="105" t="e">
        <f t="shared" si="88"/>
        <v>#VALUE!</v>
      </c>
      <c r="DG47" s="105" t="e">
        <f t="shared" si="89"/>
        <v>#VALUE!</v>
      </c>
      <c r="DH47" s="105" t="e">
        <f t="shared" si="90"/>
        <v>#VALUE!</v>
      </c>
      <c r="DI47" s="105" t="e">
        <f t="shared" si="91"/>
        <v>#VALUE!</v>
      </c>
      <c r="DJ47" s="105" t="e">
        <f t="shared" si="92"/>
        <v>#VALUE!</v>
      </c>
      <c r="DL47" s="39" t="str">
        <f>CONCATENATE('2. Protocols'!C46, '2. Protocols'!D46, '2. Protocols'!E46)</f>
        <v>+</v>
      </c>
      <c r="DM47" s="39" t="str">
        <f>CONCATENATE('2. Protocols'!C46, '2. Protocols'!D46, '2. Protocols'!E46, '2. Protocols'!F46, '2. Protocols'!G46,)</f>
        <v>++</v>
      </c>
      <c r="DO47" s="45">
        <f>IF(AND(OR(ISBLANK(DO$9),DO$9=0)=FALSE,OR(DO$9='2. Protocols'!$C46,DO$9='2. Protocols'!$E46,DO$9='2. Protocols'!$G46)),1,0)*'4. Formulations'!$I46</f>
        <v>0</v>
      </c>
      <c r="DP47" s="45">
        <f>IF(AND(OR(ISBLANK(DP$9),DP$9=0)=FALSE,OR(DP$9='2. Protocols'!$C46,DP$9='2. Protocols'!$E46,DP$9='2. Protocols'!$G46)),1,0)*'4. Formulations'!$I46</f>
        <v>0</v>
      </c>
      <c r="DQ47" s="45">
        <f>IF(AND(OR(ISBLANK(DQ$9),DQ$9=0)=FALSE,OR(DQ$9='2. Protocols'!$C46,DQ$9='2. Protocols'!$E46,DQ$9='2. Protocols'!$G46)),1,0)*'4. Formulations'!$I46</f>
        <v>0</v>
      </c>
      <c r="DR47" s="45">
        <f>IF(AND(OR(ISBLANK(DR$9),DR$9=0)=FALSE,OR(DR$9='2. Protocols'!$C46,DR$9='2. Protocols'!$E46,DR$9='2. Protocols'!$G46)),1,0)*'4. Formulations'!$I46</f>
        <v>0</v>
      </c>
      <c r="DS47" s="45">
        <f>IF(AND(OR(ISBLANK(DS$9),DS$9=0)=FALSE,OR(DS$9='2. Protocols'!$C46,DS$9='2. Protocols'!$E46,DS$9='2. Protocols'!$G46)),1,0)*'4. Formulations'!$I46</f>
        <v>0</v>
      </c>
      <c r="DT47" s="45">
        <f>IF(AND(OR(ISBLANK(DT$9),DT$9=0)=FALSE,OR(DT$9='2. Protocols'!$C46,DT$9='2. Protocols'!$E46,DT$9='2. Protocols'!$G46)),1,0)*'4. Formulations'!$I46</f>
        <v>0</v>
      </c>
      <c r="DU47" s="45">
        <f>IF(AND(OR(ISBLANK(DU$9),DU$9=0)=FALSE,OR(DU$9='2. Protocols'!$C46,DU$9='2. Protocols'!$E46,DU$9='2. Protocols'!$G46)),1,0)*'4. Formulations'!$I46</f>
        <v>0</v>
      </c>
      <c r="DV47" s="45">
        <f>IF(AND(OR(ISBLANK(DV$9),DV$9=0)=FALSE,OR(DV$9='2. Protocols'!$C46,DV$9='2. Protocols'!$E46,DV$9='2. Protocols'!$G46)),1,0)*'4. Formulations'!$I46</f>
        <v>0</v>
      </c>
      <c r="DW47" s="45">
        <f>IF(AND(OR(ISBLANK(DW$9),DW$9=0)=FALSE,OR(DW$9='2. Protocols'!$C46,DW$9='2. Protocols'!$E46,DW$9='2. Protocols'!$G46)),1,0)*'4. Formulations'!$I46</f>
        <v>0</v>
      </c>
      <c r="DX47" s="45">
        <f>IF(AND(OR(ISBLANK(DX$9),DX$9=0)=FALSE,OR(DX$9='2. Protocols'!$C46,DX$9='2. Protocols'!$E46,DX$9='2. Protocols'!$G46)),1,0)*'4. Formulations'!$I46</f>
        <v>0</v>
      </c>
      <c r="DY47" s="45">
        <f>IF(AND(OR(ISBLANK(DY$9),DY$9=0)=FALSE,OR(DY$9='2. Protocols'!$C46,DY$9='2. Protocols'!$E46,DY$9='2. Protocols'!$G46)),1,0)*'4. Formulations'!$I46</f>
        <v>0</v>
      </c>
      <c r="DZ47" s="45">
        <f>IF(AND(OR(ISBLANK(DZ$9),DZ$9=0)=FALSE,OR(DZ$9='2. Protocols'!$C46,DZ$9='2. Protocols'!$E46,DZ$9='2. Protocols'!$G46)),1,0)*'4. Formulations'!$I46</f>
        <v>0</v>
      </c>
      <c r="EA47" s="45">
        <f>IF(AND(OR(ISBLANK(EA$9),EA$9=0)=FALSE,OR(EA$9='2. Protocols'!$C46,EA$9='2. Protocols'!$E46,EA$9='2. Protocols'!$G46)),1,0)*'4. Formulations'!$I46</f>
        <v>0</v>
      </c>
      <c r="EB47" s="45">
        <f>IF(AND(OR(ISBLANK(EB$9),EB$9=0)=FALSE,OR(EB$9='2. Protocols'!$C46,EB$9='2. Protocols'!$E46,EB$9='2. Protocols'!$G46)),1,0)*'4. Formulations'!$I46</f>
        <v>0</v>
      </c>
      <c r="EC47" s="45">
        <f>IF(AND(OR(ISBLANK(EC$9),EC$9=0)=FALSE,OR(EC$9='2. Protocols'!$C46,EC$9='2. Protocols'!$E46,EC$9='2. Protocols'!$G46)),1,0)*'4. Formulations'!$I46</f>
        <v>0</v>
      </c>
      <c r="EE47" s="45">
        <f>IF(AND(OR(ISBLANK(EE$9),EE$9=0)=FALSE,EE$9=$DL47),1,0)*'4. Formulations'!$J46</f>
        <v>0</v>
      </c>
      <c r="EF47" s="45">
        <f>IF(AND(OR(ISBLANK(EF$9),EF$9=0)=FALSE,EF$9=$DL47),1,0)*'4. Formulations'!$J46</f>
        <v>0</v>
      </c>
      <c r="EG47" s="45">
        <f>IF(AND(OR(ISBLANK(EG$9),EG$9=0)=FALSE,EG$9=$DL47),1,0)*'4. Formulations'!$J46</f>
        <v>0</v>
      </c>
      <c r="EH47" s="45">
        <f>IF(AND(OR(ISBLANK(EH$9),EH$9=0)=FALSE,EH$9=$DL47),1,0)*'4. Formulations'!$J46</f>
        <v>0</v>
      </c>
      <c r="EI47" s="45">
        <f>IF(AND(OR(ISBLANK(EI$9),EI$9=0)=FALSE,EI$9=$DL47),1,0)*'4. Formulations'!$J46</f>
        <v>0</v>
      </c>
      <c r="EJ47" s="45">
        <f>IF(AND(OR(ISBLANK(EJ$9),EJ$9=0)=FALSE,EJ$9=$DL47),1,0)*'4. Formulations'!$J46</f>
        <v>0</v>
      </c>
      <c r="EK47" s="45">
        <f>IF(AND(OR(ISBLANK(EK$9),EK$9=0)=FALSE,EK$9=$DL47),1,0)*'4. Formulations'!$J46</f>
        <v>0</v>
      </c>
      <c r="EL47" s="45">
        <f>IF(AND(OR(ISBLANK(EL$9),EL$9=0)=FALSE,EL$9=$DL47),1,0)*'4. Formulations'!$J46</f>
        <v>0</v>
      </c>
      <c r="EM47" s="45">
        <f>IF(AND(OR(ISBLANK(EM$9),EM$9=0)=FALSE,EM$9=$DL47),1,0)*'4. Formulations'!$J46</f>
        <v>0</v>
      </c>
      <c r="EN47" s="45">
        <f>IF(AND(OR(ISBLANK(EN$9),EN$9=0)=FALSE,EN$9=$DL47),1,0)*'4. Formulations'!$J46</f>
        <v>0</v>
      </c>
      <c r="EO47" s="45">
        <f>IF(AND(OR(ISBLANK(EO$9),EO$9=0)=FALSE,EO$9=$DL47),1,0)*'4. Formulations'!$J46</f>
        <v>0</v>
      </c>
      <c r="EP47" s="45">
        <f>IF(AND(OR(ISBLANK(EP$9),EP$9=0)=FALSE,EP$9=$DL47),1,0)*'4. Formulations'!$J46</f>
        <v>0</v>
      </c>
      <c r="EQ47" s="45">
        <f>IF(AND(OR(ISBLANK(EQ$9),EQ$9=0)=FALSE,EQ$9=$DL47),1,0)*'4. Formulations'!$J46</f>
        <v>0</v>
      </c>
      <c r="ER47" s="45">
        <f>IF(AND(OR(ISBLANK(ER$9),ER$9=0)=FALSE,ER$9=$DL47),1,0)*'4. Formulations'!$J46</f>
        <v>0</v>
      </c>
      <c r="ES47" s="45">
        <f>IF(AND(OR(ISBLANK(ES$9),ES$9=0)=FALSE,ES$9=$DL47),1,0)*'4. Formulations'!$J46</f>
        <v>0</v>
      </c>
      <c r="EU47" s="45">
        <f>IF(AND(OR(ISBLANK(EU$9),EU$9=0)=FALSE,SUM($EE47:$ES47)&gt;0,EU$9='2. Protocols'!$G46),1,0)*'4. Formulations'!$J46</f>
        <v>0</v>
      </c>
      <c r="EV47" s="45">
        <f>IF(AND(OR(ISBLANK(EV$9),EV$9=0)=FALSE,SUM($EE47:$ES47)&gt;0,EV$9='2. Protocols'!$G46),1,0)*'4. Formulations'!$J46</f>
        <v>0</v>
      </c>
      <c r="EW47" s="45">
        <f>IF(AND(OR(ISBLANK(EW$9),EW$9=0)=FALSE,SUM($EE47:$ES47)&gt;0,EW$9='2. Protocols'!$G46),1,0)*'4. Formulations'!$J46</f>
        <v>0</v>
      </c>
      <c r="EX47" s="45">
        <f>IF(AND(OR(ISBLANK(EX$9),EX$9=0)=FALSE,SUM($EE47:$ES47)&gt;0,EX$9='2. Protocols'!$G46),1,0)*'4. Formulations'!$J46</f>
        <v>0</v>
      </c>
      <c r="EY47" s="45">
        <f>IF(AND(OR(ISBLANK(EY$9),EY$9=0)=FALSE,SUM($EE47:$ES47)&gt;0,EY$9='2. Protocols'!$G46),1,0)*'4. Formulations'!$J46</f>
        <v>0</v>
      </c>
      <c r="EZ47" s="45">
        <f>IF(AND(OR(ISBLANK(EZ$9),EZ$9=0)=FALSE,SUM($EE47:$ES47)&gt;0,EZ$9='2. Protocols'!$G46),1,0)*'4. Formulations'!$J46</f>
        <v>0</v>
      </c>
      <c r="FA47" s="45">
        <f>IF(AND(OR(ISBLANK(FA$9),FA$9=0)=FALSE,SUM($EE47:$ES47)&gt;0,FA$9='2. Protocols'!$G46),1,0)*'4. Formulations'!$J46</f>
        <v>0</v>
      </c>
      <c r="FB47" s="45">
        <f>IF(AND(OR(ISBLANK(FB$9),FB$9=0)=FALSE,SUM($EE47:$ES47)&gt;0,FB$9='2. Protocols'!$G46),1,0)*'4. Formulations'!$J46</f>
        <v>0</v>
      </c>
      <c r="FC47" s="45">
        <f>IF(AND(OR(ISBLANK(FC$9),FC$9=0)=FALSE,SUM($EE47:$ES47)&gt;0,FC$9='2. Protocols'!$G46),1,0)*'4. Formulations'!$J46</f>
        <v>0</v>
      </c>
      <c r="FD47" s="45">
        <f>IF(AND(OR(ISBLANK(FD$9),FD$9=0)=FALSE,SUM($EE47:$ES47)&gt;0,FD$9='2. Protocols'!$G46),1,0)*'4. Formulations'!$J46</f>
        <v>0</v>
      </c>
      <c r="FE47" s="45">
        <f>IF(AND(OR(ISBLANK(FE$9),FE$9=0)=FALSE,SUM($EE47:$ES47)&gt;0,FE$9='2. Protocols'!$G46),1,0)*'4. Formulations'!$J46</f>
        <v>0</v>
      </c>
      <c r="FF47" s="45">
        <f>IF(AND(OR(ISBLANK(FF$9),FF$9=0)=FALSE,SUM($EE47:$ES47)&gt;0,FF$9='2. Protocols'!$G46),1,0)*'4. Formulations'!$J46</f>
        <v>0</v>
      </c>
      <c r="FG47" s="45">
        <f>IF(AND(OR(ISBLANK(FG$9),FG$9=0)=FALSE,SUM($EE47:$ES47)&gt;0,FG$9='2. Protocols'!$G46),1,0)*'4. Formulations'!$J46</f>
        <v>0</v>
      </c>
      <c r="FH47" s="45">
        <f>IF(AND(OR(ISBLANK(FH$9),FH$9=0)=FALSE,SUM($EE47:$ES47)&gt;0,FH$9='2. Protocols'!$G46),1,0)*'4. Formulations'!$J46</f>
        <v>0</v>
      </c>
      <c r="FI47" s="45">
        <f>IF(AND(OR(ISBLANK(FI$9),FI$9=0)=FALSE,SUM($EE47:$ES47)&gt;0,FI$9='2. Protocols'!$G46),1,0)*'4. Formulations'!$J46</f>
        <v>0</v>
      </c>
      <c r="FK47" s="45">
        <f>IF(AND(OR(ISBLANK(EU$9),EU$9=0)=FALSE,FK$9=$DM47),1,0)*'4. Formulations'!$K46</f>
        <v>0</v>
      </c>
      <c r="FL47" s="45">
        <f>IF(AND(OR(ISBLANK(EV$9),EV$9=0)=FALSE,FL$9=$DM47),1,0)*'4. Formulations'!$K46</f>
        <v>0</v>
      </c>
      <c r="FM47" s="45">
        <f>IF(AND(OR(ISBLANK(EW$9),EW$9=0)=FALSE,FM$9=$DM47),1,0)*'4. Formulations'!$K46</f>
        <v>0</v>
      </c>
      <c r="FN47" s="45">
        <f>IF(AND(OR(ISBLANK(EX$9),EX$9=0)=FALSE,FN$9=$DM47),1,0)*'4. Formulations'!$K46</f>
        <v>0</v>
      </c>
      <c r="FO47" s="45">
        <f>IF(AND(OR(ISBLANK(EY$9),EY$9=0)=FALSE,FO$9=$DM47),1,0)*'4. Formulations'!$K46</f>
        <v>0</v>
      </c>
      <c r="FP47" s="45">
        <f>IF(AND(OR(ISBLANK(EZ$9),EZ$9=0)=FALSE,FP$9=$DM47),1,0)*'4. Formulations'!$K46</f>
        <v>0</v>
      </c>
      <c r="FQ47" s="45">
        <f>IF(AND(OR(ISBLANK(FA$9),FA$9=0)=FALSE,FQ$9=$DM47),1,0)*'4. Formulations'!$K46</f>
        <v>0</v>
      </c>
      <c r="FR47" s="45">
        <f>IF(AND(OR(ISBLANK(FB$9),FB$9=0)=FALSE,FR$9=$DM47),1,0)*'4. Formulations'!$K46</f>
        <v>0</v>
      </c>
      <c r="FS47" s="45">
        <f>IF(AND(OR(ISBLANK(FC$9),FC$9=0)=FALSE,FS$9=$DM47),1,0)*'4. Formulations'!$K46</f>
        <v>0</v>
      </c>
      <c r="FT47" s="45">
        <f>IF(AND(OR(ISBLANK(FD$9),FD$9=0)=FALSE,FT$9=$DM47),1,0)*'4. Formulations'!$K46</f>
        <v>0</v>
      </c>
      <c r="FU47" s="45">
        <f>IF(AND(OR(ISBLANK(FE$9),FE$9=0)=FALSE,FU$9=$DM47),1,0)*'4. Formulations'!$K46</f>
        <v>0</v>
      </c>
      <c r="FV47" s="45">
        <f>IF(AND(OR(ISBLANK(FF$9),FF$9=0)=FALSE,FV$9=$DM47),1,0)*'4. Formulations'!$K46</f>
        <v>0</v>
      </c>
      <c r="FW47" s="45">
        <f>IF(AND(OR(ISBLANK(FG$9),FG$9=0)=FALSE,FW$9=$DM47),1,0)*'4. Formulations'!$K46</f>
        <v>0</v>
      </c>
      <c r="FX47" s="45">
        <f>IF(AND(OR(ISBLANK(FH$9),FH$9=0)=FALSE,FX$9=$DM47),1,0)*'4. Formulations'!$K46</f>
        <v>0</v>
      </c>
      <c r="FY47" s="45">
        <f>IF(AND(OR(ISBLANK(FI$9),FI$9=0)=FALSE,FY$9=$DM47),1,0)*'4. Formulations'!$K46</f>
        <v>0</v>
      </c>
      <c r="GA47" s="45">
        <f>IF(AND(OR(ISBLANK(GA$9),GA$9=0)=FALSE,OR(GA$9='2. Protocols'!$C46,GA$9='2. Protocols'!$E46,GA$9='2. Protocols'!$G46)),1,0)*'4. Formulations'!$L46</f>
        <v>0</v>
      </c>
      <c r="GB47" s="45">
        <f>IF(AND(OR(ISBLANK(GB$9),GB$9=0)=FALSE,OR(GB$9='2. Protocols'!$C46,GB$9='2. Protocols'!$E46,GB$9='2. Protocols'!$G46)),1,0)*'4. Formulations'!$L46</f>
        <v>0</v>
      </c>
      <c r="GC47" s="45">
        <f>IF(AND(OR(ISBLANK(GC$9),GC$9=0)=FALSE,OR(GC$9='2. Protocols'!$C46,GC$9='2. Protocols'!$E46,GC$9='2. Protocols'!$G46)),1,0)*'4. Formulations'!$L46</f>
        <v>0</v>
      </c>
      <c r="GD47" s="45">
        <f>IF(AND(OR(ISBLANK(GD$9),GD$9=0)=FALSE,OR(GD$9='2. Protocols'!$C46,GD$9='2. Protocols'!$E46,GD$9='2. Protocols'!$G46)),1,0)*'4. Formulations'!$L46</f>
        <v>0</v>
      </c>
      <c r="GE47" s="45">
        <f>IF(AND(OR(ISBLANK(GE$9),GE$9=0)=FALSE,OR(GE$9='2. Protocols'!$C46,GE$9='2. Protocols'!$E46,GE$9='2. Protocols'!$G46)),1,0)*'4. Formulations'!$L46</f>
        <v>0</v>
      </c>
      <c r="GF47" s="45">
        <f>IF(AND(OR(ISBLANK(GF$9),GF$9=0)=FALSE,OR(GF$9='2. Protocols'!$C46,GF$9='2. Protocols'!$E46,GF$9='2. Protocols'!$G46)),1,0)*'4. Formulations'!$L46</f>
        <v>0</v>
      </c>
      <c r="GG47" s="45">
        <f>IF(AND(OR(ISBLANK(GG$9),GG$9=0)=FALSE,OR(GG$9='2. Protocols'!$C46,GG$9='2. Protocols'!$E46,GG$9='2. Protocols'!$G46)),1,0)*'4. Formulations'!$L46</f>
        <v>0</v>
      </c>
      <c r="GH47" s="45">
        <f>IF(AND(OR(ISBLANK(GH$9),GH$9=0)=FALSE,OR(GH$9='2. Protocols'!$C46,GH$9='2. Protocols'!$E46,GH$9='2. Protocols'!$G46)),1,0)*'4. Formulations'!$L46</f>
        <v>0</v>
      </c>
      <c r="GI47" s="45">
        <f>IF(AND(OR(ISBLANK(GI$9),GI$9=0)=FALSE,OR(GI$9='2. Protocols'!$C46,GI$9='2. Protocols'!$E46,GI$9='2. Protocols'!$G46)),1,0)*'4. Formulations'!$L46</f>
        <v>0</v>
      </c>
      <c r="GJ47" s="45">
        <f>IF(AND(OR(ISBLANK(GJ$9),GJ$9=0)=FALSE,OR(GJ$9='2. Protocols'!$C46,GJ$9='2. Protocols'!$E46,GJ$9='2. Protocols'!$G46)),1,0)*'4. Formulations'!$L46</f>
        <v>0</v>
      </c>
      <c r="GK47" s="45">
        <f>IF(AND(OR(ISBLANK(GK$9),GK$9=0)=FALSE,OR(GK$9='2. Protocols'!$C46,GK$9='2. Protocols'!$E46,GK$9='2. Protocols'!$G46)),1,0)*'4. Formulations'!$L46</f>
        <v>0</v>
      </c>
      <c r="GL47" s="45">
        <f>IF(AND(OR(ISBLANK(GL$9),GL$9=0)=FALSE,OR(GL$9='2. Protocols'!$C46,GL$9='2. Protocols'!$E46,GL$9='2. Protocols'!$G46)),1,0)*'4. Formulations'!$L46</f>
        <v>0</v>
      </c>
      <c r="GM47" s="45">
        <f>IF(AND(OR(ISBLANK(GM$9),GM$9=0)=FALSE,OR(GM$9='2. Protocols'!$C46,GM$9='2. Protocols'!$E46,GM$9='2. Protocols'!$G46)),1,0)*'4. Formulations'!$L46</f>
        <v>0</v>
      </c>
      <c r="GN47" s="45">
        <f>IF(AND(OR(ISBLANK(GN$9),GN$9=0)=FALSE,OR(GN$9='2. Protocols'!$C46,GN$9='2. Protocols'!$E46,GN$9='2. Protocols'!$G46)),1,0)*'4. Formulations'!$L46</f>
        <v>0</v>
      </c>
      <c r="GO47" s="45">
        <f>IF(AND(OR(ISBLANK(GO$9),GO$9=0)=FALSE,OR(GO$9='2. Protocols'!$C46,GO$9='2. Protocols'!$E46,GO$9='2. Protocols'!$G46)),1,0)*'4. Formulations'!$L46</f>
        <v>0</v>
      </c>
      <c r="GQ47" s="45">
        <f>IF(AND(OR(ISBLANK(GQ$9),GQ$9=0)=FALSE,GQ$9=$DL47),1,0)*'4. Formulations'!$M46</f>
        <v>0</v>
      </c>
      <c r="GR47" s="45">
        <f>IF(AND(OR(ISBLANK(GR$9),GR$9=0)=FALSE,GR$9=$DL47),1,0)*'4. Formulations'!$M46</f>
        <v>0</v>
      </c>
      <c r="GS47" s="45">
        <f>IF(AND(OR(ISBLANK(GS$9),GS$9=0)=FALSE,GS$9=$DL47),1,0)*'4. Formulations'!$M46</f>
        <v>0</v>
      </c>
      <c r="GT47" s="45">
        <f>IF(AND(OR(ISBLANK(GT$9),GT$9=0)=FALSE,GT$9=$DL47),1,0)*'4. Formulations'!$M46</f>
        <v>0</v>
      </c>
      <c r="GU47" s="45">
        <f>IF(AND(OR(ISBLANK(GU$9),GU$9=0)=FALSE,GU$9=$DL47),1,0)*'4. Formulations'!$M46</f>
        <v>0</v>
      </c>
      <c r="GV47" s="45">
        <f>IF(AND(OR(ISBLANK(GV$9),GV$9=0)=FALSE,GV$9=$DL47),1,0)*'4. Formulations'!$M46</f>
        <v>0</v>
      </c>
      <c r="GW47" s="45">
        <f>IF(AND(OR(ISBLANK(GW$9),GW$9=0)=FALSE,GW$9=$DL47),1,0)*'4. Formulations'!$M46</f>
        <v>0</v>
      </c>
      <c r="GX47" s="45">
        <f>IF(AND(OR(ISBLANK(GX$9),GX$9=0)=FALSE,GX$9=$DL47),1,0)*'4. Formulations'!$M46</f>
        <v>0</v>
      </c>
      <c r="GY47" s="45">
        <f>IF(AND(OR(ISBLANK(GY$9),GY$9=0)=FALSE,GY$9=$DL47),1,0)*'4. Formulations'!$M46</f>
        <v>0</v>
      </c>
      <c r="GZ47" s="45">
        <f>IF(AND(OR(ISBLANK(GZ$9),GZ$9=0)=FALSE,GZ$9=$DL47),1,0)*'4. Formulations'!$M46</f>
        <v>0</v>
      </c>
      <c r="HA47" s="45">
        <f>IF(AND(OR(ISBLANK(HA$9),HA$9=0)=FALSE,HA$9=$DL47),1,0)*'4. Formulations'!$M46</f>
        <v>0</v>
      </c>
      <c r="HB47" s="45">
        <f>IF(AND(OR(ISBLANK(HB$9),HB$9=0)=FALSE,HB$9=$DL47),1,0)*'4. Formulations'!$M46</f>
        <v>0</v>
      </c>
      <c r="HC47" s="45">
        <f>IF(AND(OR(ISBLANK(HC$9),HC$9=0)=FALSE,HC$9=$DL47),1,0)*'4. Formulations'!$M46</f>
        <v>0</v>
      </c>
      <c r="HD47" s="45">
        <f>IF(AND(OR(ISBLANK(HD$9),HD$9=0)=FALSE,HD$9=$DL47),1,0)*'4. Formulations'!$M46</f>
        <v>0</v>
      </c>
      <c r="HE47" s="45">
        <f>IF(AND(OR(ISBLANK(HE$9),HE$9=0)=FALSE,HE$9=$DL47),1,0)*'4. Formulations'!$M46</f>
        <v>0</v>
      </c>
      <c r="HG47" s="45">
        <f>IF(AND(OR(ISBLANK(HG$9),HG$9=0)=FALSE,SUM($GQ47:$HE47)&gt;0,HG$9='2. Protocols'!$G46),1,0)*'4. Formulations'!$M46</f>
        <v>0</v>
      </c>
      <c r="HH47" s="45">
        <f>IF(AND(OR(ISBLANK(HH$9),HH$9=0)=FALSE,SUM($GQ47:$HE47)&gt;0,HH$9='2. Protocols'!$G46),1,0)*'4. Formulations'!$M46</f>
        <v>0</v>
      </c>
      <c r="HI47" s="45">
        <f>IF(AND(OR(ISBLANK(HI$9),HI$9=0)=FALSE,SUM($GQ47:$HE47)&gt;0,HI$9='2. Protocols'!$G46),1,0)*'4. Formulations'!$M46</f>
        <v>0</v>
      </c>
      <c r="HJ47" s="45">
        <f>IF(AND(OR(ISBLANK(HJ$9),HJ$9=0)=FALSE,SUM($GQ47:$HE47)&gt;0,HJ$9='2. Protocols'!$G46),1,0)*'4. Formulations'!$M46</f>
        <v>0</v>
      </c>
      <c r="HK47" s="45">
        <f>IF(AND(OR(ISBLANK(HK$9),HK$9=0)=FALSE,SUM($GQ47:$HE47)&gt;0,HK$9='2. Protocols'!$G46),1,0)*'4. Formulations'!$M46</f>
        <v>0</v>
      </c>
      <c r="HL47" s="45">
        <f>IF(AND(OR(ISBLANK(HL$9),HL$9=0)=FALSE,SUM($GQ47:$HE47)&gt;0,HL$9='2. Protocols'!$G46),1,0)*'4. Formulations'!$M46</f>
        <v>0</v>
      </c>
      <c r="HM47" s="45">
        <f>IF(AND(OR(ISBLANK(HM$9),HM$9=0)=FALSE,SUM($GQ47:$HE47)&gt;0,HM$9='2. Protocols'!$G46),1,0)*'4. Formulations'!$M46</f>
        <v>0</v>
      </c>
      <c r="HN47" s="45">
        <f>IF(AND(OR(ISBLANK(HN$9),HN$9=0)=FALSE,SUM($GQ47:$HE47)&gt;0,HN$9='2. Protocols'!$G46),1,0)*'4. Formulations'!$M46</f>
        <v>0</v>
      </c>
      <c r="HO47" s="45">
        <f>IF(AND(OR(ISBLANK(HO$9),HO$9=0)=FALSE,SUM($GQ47:$HE47)&gt;0,HO$9='2. Protocols'!$G46),1,0)*'4. Formulations'!$M46</f>
        <v>0</v>
      </c>
      <c r="HP47" s="45">
        <f>IF(AND(OR(ISBLANK(HP$9),HP$9=0)=FALSE,SUM($GQ47:$HE47)&gt;0,HP$9='2. Protocols'!$G46),1,0)*'4. Formulations'!$M46</f>
        <v>0</v>
      </c>
      <c r="HQ47" s="45">
        <f>IF(AND(OR(ISBLANK(HQ$9),HQ$9=0)=FALSE,SUM($GQ47:$HE47)&gt;0,HQ$9='2. Protocols'!$G46),1,0)*'4. Formulations'!$M46</f>
        <v>0</v>
      </c>
      <c r="HR47" s="45">
        <f>IF(AND(OR(ISBLANK(HR$9),HR$9=0)=FALSE,SUM($GQ47:$HE47)&gt;0,HR$9='2. Protocols'!$G46),1,0)*'4. Formulations'!$M46</f>
        <v>0</v>
      </c>
      <c r="HS47" s="45">
        <f>IF(AND(OR(ISBLANK(HS$9),HS$9=0)=FALSE,SUM($GQ47:$HE47)&gt;0,HS$9='2. Protocols'!$G46),1,0)*'4. Formulations'!$M46</f>
        <v>0</v>
      </c>
      <c r="HT47" s="45">
        <f>IF(AND(OR(ISBLANK(HT$9),HT$9=0)=FALSE,SUM($GQ47:$HE47)&gt;0,HT$9='2. Protocols'!$G46),1,0)*'4. Formulations'!$M46</f>
        <v>0</v>
      </c>
      <c r="HU47" s="45">
        <f>IF(AND(OR(ISBLANK(HU$9),HU$9=0)=FALSE,SUM($GQ47:$HE47)&gt;0,HU$9='2. Protocols'!$G46),1,0)*'4. Formulations'!$M46</f>
        <v>0</v>
      </c>
      <c r="HW47" s="45">
        <f>IF(AND(OR(ISBLANK(HW$9),HW$9=0)=FALSE,HW$9=$DM47),1,0)*'4. Formulations'!$N46</f>
        <v>0</v>
      </c>
      <c r="HX47" s="45">
        <f>IF(AND(OR(ISBLANK(HX$9),HX$9=0)=FALSE,HX$9=$DM47),1,0)*'4. Formulations'!$N46</f>
        <v>0</v>
      </c>
      <c r="HY47" s="45">
        <f>IF(AND(OR(ISBLANK(HY$9),HY$9=0)=FALSE,HY$9=$DM47),1,0)*'4. Formulations'!$N46</f>
        <v>0</v>
      </c>
      <c r="HZ47" s="45">
        <f>IF(AND(OR(ISBLANK(HZ$9),HZ$9=0)=FALSE,HZ$9=$DM47),1,0)*'4. Formulations'!$N46</f>
        <v>0</v>
      </c>
      <c r="IA47" s="45">
        <f>IF(AND(OR(ISBLANK(IA$9),IA$9=0)=FALSE,IA$9=$DM47),1,0)*'4. Formulations'!$N46</f>
        <v>0</v>
      </c>
      <c r="IB47" s="45">
        <f>IF(AND(OR(ISBLANK(IB$9),IB$9=0)=FALSE,IB$9=$DM47),1,0)*'4. Formulations'!$N46</f>
        <v>0</v>
      </c>
      <c r="IC47" s="45">
        <f>IF(AND(OR(ISBLANK(IC$9),IC$9=0)=FALSE,IC$9=$DM47),1,0)*'4. Formulations'!$N46</f>
        <v>0</v>
      </c>
      <c r="ID47" s="45">
        <f>IF(AND(OR(ISBLANK(ID$9),ID$9=0)=FALSE,ID$9=$DM47),1,0)*'4. Formulations'!$N46</f>
        <v>0</v>
      </c>
      <c r="IE47" s="45">
        <f>IF(AND(OR(ISBLANK(IE$9),IE$9=0)=FALSE,IE$9=$DM47),1,0)*'4. Formulations'!$N46</f>
        <v>0</v>
      </c>
      <c r="IF47" s="45">
        <f>IF(AND(OR(ISBLANK(IF$9),IF$9=0)=FALSE,IF$9=$DM47),1,0)*'4. Formulations'!$N46</f>
        <v>0</v>
      </c>
      <c r="IG47" s="45">
        <f>IF(AND(OR(ISBLANK(IG$9),IG$9=0)=FALSE,IG$9=$DM47),1,0)*'4. Formulations'!$N46</f>
        <v>0</v>
      </c>
      <c r="IH47" s="45">
        <f>IF(AND(OR(ISBLANK(IH$9),IH$9=0)=FALSE,IH$9=$DM47),1,0)*'4. Formulations'!$N46</f>
        <v>0</v>
      </c>
      <c r="II47" s="45">
        <f>IF(AND(OR(ISBLANK(II$9),II$9=0)=FALSE,II$9=$DM47),1,0)*'4. Formulations'!$N46</f>
        <v>0</v>
      </c>
      <c r="IJ47" s="45">
        <f>IF(AND(OR(ISBLANK(IJ$9),IJ$9=0)=FALSE,IJ$9=$DM47),1,0)*'4. Formulations'!$N46</f>
        <v>0</v>
      </c>
      <c r="IK47" s="45">
        <f>IF(AND(OR(ISBLANK(IK$9),IK$9=0)=FALSE,IK$9=$DM47),1,0)*'4. Formulations'!$N46</f>
        <v>0</v>
      </c>
      <c r="IM47" s="45">
        <f>IF(AND(OR(ISBLANK(IM$9),IM$9=0)=FALSE,OR(IM$9='2. Protocols'!$C46,IM$9='2. Protocols'!$E46,IM$9='2. Protocols'!$G46)),1,0)*'4. Formulations'!$O46</f>
        <v>0</v>
      </c>
      <c r="IN47" s="45">
        <f>IF(AND(OR(ISBLANK(IN$9),IN$9=0)=FALSE,OR(IN$9='2. Protocols'!$C46,IN$9='2. Protocols'!$E46,IN$9='2. Protocols'!$G46)),1,0)*'4. Formulations'!$O46</f>
        <v>0</v>
      </c>
      <c r="IO47" s="45">
        <f>IF(AND(OR(ISBLANK(IO$9),IO$9=0)=FALSE,OR(IO$9='2. Protocols'!$C46,IO$9='2. Protocols'!$E46,IO$9='2. Protocols'!$G46)),1,0)*'4. Formulations'!$O46</f>
        <v>0</v>
      </c>
      <c r="IP47" s="45">
        <f>IF(AND(OR(ISBLANK(IP$9),IP$9=0)=FALSE,OR(IP$9='2. Protocols'!$C46,IP$9='2. Protocols'!$E46,IP$9='2. Protocols'!$G46)),1,0)*'4. Formulations'!$O46</f>
        <v>0</v>
      </c>
      <c r="IQ47" s="45">
        <f>IF(AND(OR(ISBLANK(IQ$9),IQ$9=0)=FALSE,OR(IQ$9='2. Protocols'!$C46,IQ$9='2. Protocols'!$E46,IQ$9='2. Protocols'!$G46)),1,0)*'4. Formulations'!$O46</f>
        <v>0</v>
      </c>
      <c r="IR47" s="45">
        <f>IF(AND(OR(ISBLANK(IR$9),IR$9=0)=FALSE,OR(IR$9='2. Protocols'!$C46,IR$9='2. Protocols'!$E46,IR$9='2. Protocols'!$G46)),1,0)*'4. Formulations'!$O46</f>
        <v>0</v>
      </c>
      <c r="IS47" s="45">
        <f>IF(AND(OR(ISBLANK(IS$9),IS$9=0)=FALSE,OR(IS$9='2. Protocols'!$C46,IS$9='2. Protocols'!$E46,IS$9='2. Protocols'!$G46)),1,0)*'4. Formulations'!$O46</f>
        <v>0</v>
      </c>
      <c r="IT47" s="45">
        <f>IF(AND(OR(ISBLANK(IT$9),IT$9=0)=FALSE,OR(IT$9='2. Protocols'!$C46,IT$9='2. Protocols'!$E46,IT$9='2. Protocols'!$G46)),1,0)*'4. Formulations'!$O46</f>
        <v>0</v>
      </c>
      <c r="IU47" s="45">
        <f>IF(AND(OR(ISBLANK(IU$9),IU$9=0)=FALSE,OR(IU$9='2. Protocols'!$C46,IU$9='2. Protocols'!$E46,IU$9='2. Protocols'!$G46)),1,0)*'4. Formulations'!$O46</f>
        <v>0</v>
      </c>
      <c r="IV47" s="45">
        <f>IF(AND(OR(ISBLANK(IV$9),IV$9=0)=FALSE,OR(IV$9='2. Protocols'!$C46,IV$9='2. Protocols'!$E46,IV$9='2. Protocols'!$G46)),1,0)*'4. Formulations'!$O46</f>
        <v>0</v>
      </c>
      <c r="IW47" s="45">
        <f>IF(AND(OR(ISBLANK(IW$9),IW$9=0)=FALSE,OR(IW$9='2. Protocols'!$C46,IW$9='2. Protocols'!$E46,IW$9='2. Protocols'!$G46)),1,0)*'4. Formulations'!$O46</f>
        <v>0</v>
      </c>
      <c r="IX47" s="45">
        <f>IF(AND(OR(ISBLANK(IX$9),IX$9=0)=FALSE,OR(IX$9='2. Protocols'!$C46,IX$9='2. Protocols'!$E46,IX$9='2. Protocols'!$G46)),1,0)*'4. Formulations'!$O46</f>
        <v>0</v>
      </c>
      <c r="IY47" s="45">
        <f>IF(AND(OR(ISBLANK(IY$9),IY$9=0)=FALSE,OR(IY$9='2. Protocols'!$C46,IY$9='2. Protocols'!$E46,IY$9='2. Protocols'!$G46)),1,0)*'4. Formulations'!$O46</f>
        <v>0</v>
      </c>
      <c r="IZ47" s="45">
        <f>IF(AND(OR(ISBLANK(IZ$9),IZ$9=0)=FALSE,OR(IZ$9='2. Protocols'!$C46,IZ$9='2. Protocols'!$E46,IZ$9='2. Protocols'!$G46)),1,0)*'4. Formulations'!$O46</f>
        <v>0</v>
      </c>
      <c r="JA47" s="45">
        <f>IF(AND(OR(ISBLANK(JA$9),JA$9=0)=FALSE,OR(JA$9='2. Protocols'!$C46,JA$9='2. Protocols'!$E46,JA$9='2. Protocols'!$G46)),1,0)*'4. Formulations'!$O46</f>
        <v>0</v>
      </c>
      <c r="JC47" s="45">
        <f>IF(AND(OR(ISBLANK(JC$9),JC$9=0)=FALSE,JC$9=$DL47),1,0)*'4. Formulations'!$P46</f>
        <v>0</v>
      </c>
      <c r="JD47" s="45">
        <f>IF(AND(OR(ISBLANK(JD$9),JD$9=0)=FALSE,JD$9=$DL47),1,0)*'4. Formulations'!$P46</f>
        <v>0</v>
      </c>
      <c r="JE47" s="45">
        <f>IF(AND(OR(ISBLANK(JE$9),JE$9=0)=FALSE,JE$9=$DL47),1,0)*'4. Formulations'!$P46</f>
        <v>0</v>
      </c>
      <c r="JF47" s="45">
        <f>IF(AND(OR(ISBLANK(JF$9),JF$9=0)=FALSE,JF$9=$DL47),1,0)*'4. Formulations'!$P46</f>
        <v>0</v>
      </c>
      <c r="JG47" s="45">
        <f>IF(AND(OR(ISBLANK(JG$9),JG$9=0)=FALSE,JG$9=$DL47),1,0)*'4. Formulations'!$P46</f>
        <v>0</v>
      </c>
      <c r="JH47" s="45">
        <f>IF(AND(OR(ISBLANK(JH$9),JH$9=0)=FALSE,JH$9=$DL47),1,0)*'4. Formulations'!$P46</f>
        <v>0</v>
      </c>
      <c r="JI47" s="45">
        <f>IF(AND(OR(ISBLANK(JI$9),JI$9=0)=FALSE,JI$9=$DL47),1,0)*'4. Formulations'!$P46</f>
        <v>0</v>
      </c>
      <c r="JJ47" s="45">
        <f>IF(AND(OR(ISBLANK(JJ$9),JJ$9=0)=FALSE,JJ$9=$DL47),1,0)*'4. Formulations'!$P46</f>
        <v>0</v>
      </c>
      <c r="JK47" s="45">
        <f>IF(AND(OR(ISBLANK(JK$9),JK$9=0)=FALSE,JK$9=$DL47),1,0)*'4. Formulations'!$P46</f>
        <v>0</v>
      </c>
      <c r="JL47" s="45">
        <f>IF(AND(OR(ISBLANK(JL$9),JL$9=0)=FALSE,JL$9=$DL47),1,0)*'4. Formulations'!$P46</f>
        <v>0</v>
      </c>
      <c r="JM47" s="45">
        <f>IF(AND(OR(ISBLANK(JM$9),JM$9=0)=FALSE,JM$9=$DL47),1,0)*'4. Formulations'!$P46</f>
        <v>0</v>
      </c>
      <c r="JN47" s="45">
        <f>IF(AND(OR(ISBLANK(JN$9),JN$9=0)=FALSE,JN$9=$DL47),1,0)*'4. Formulations'!$P46</f>
        <v>0</v>
      </c>
      <c r="JO47" s="45">
        <f>IF(AND(OR(ISBLANK(JO$9),JO$9=0)=FALSE,JO$9=$DL47),1,0)*'4. Formulations'!$P46</f>
        <v>0</v>
      </c>
      <c r="JP47" s="45">
        <f>IF(AND(OR(ISBLANK(JP$9),JP$9=0)=FALSE,JP$9=$DL47),1,0)*'4. Formulations'!$P46</f>
        <v>0</v>
      </c>
      <c r="JQ47" s="45">
        <f>IF(AND(OR(ISBLANK(JQ$9),JQ$9=0)=FALSE,JQ$9=$DL47),1,0)*'4. Formulations'!$P46</f>
        <v>0</v>
      </c>
      <c r="JS47" s="45">
        <f>IF(AND(OR(ISBLANK(JS$9),JS$9=0)=FALSE,SUM($JC47:$JQ47)&gt;0,JS$9='2. Protocols'!$G46),1,0)*'4. Formulations'!$P46</f>
        <v>0</v>
      </c>
      <c r="JT47" s="45">
        <f>IF(AND(OR(ISBLANK(JT$9),JT$9=0)=FALSE,SUM($JC47:$JQ47)&gt;0,JT$9='2. Protocols'!$G46),1,0)*'4. Formulations'!$P46</f>
        <v>0</v>
      </c>
      <c r="JU47" s="45">
        <f>IF(AND(OR(ISBLANK(JU$9),JU$9=0)=FALSE,SUM($JC47:$JQ47)&gt;0,JU$9='2. Protocols'!$G46),1,0)*'4. Formulations'!$P46</f>
        <v>0</v>
      </c>
      <c r="JV47" s="45">
        <f>IF(AND(OR(ISBLANK(JV$9),JV$9=0)=FALSE,SUM($JC47:$JQ47)&gt;0,JV$9='2. Protocols'!$G46),1,0)*'4. Formulations'!$P46</f>
        <v>0</v>
      </c>
      <c r="JW47" s="45">
        <f>IF(AND(OR(ISBLANK(JW$9),JW$9=0)=FALSE,SUM($JC47:$JQ47)&gt;0,JW$9='2. Protocols'!$G46),1,0)*'4. Formulations'!$P46</f>
        <v>0</v>
      </c>
      <c r="JX47" s="45">
        <f>IF(AND(OR(ISBLANK(JX$9),JX$9=0)=FALSE,SUM($JC47:$JQ47)&gt;0,JX$9='2. Protocols'!$G46),1,0)*'4. Formulations'!$P46</f>
        <v>0</v>
      </c>
      <c r="JY47" s="45">
        <f>IF(AND(OR(ISBLANK(JY$9),JY$9=0)=FALSE,SUM($JC47:$JQ47)&gt;0,JY$9='2. Protocols'!$G46),1,0)*'4. Formulations'!$P46</f>
        <v>0</v>
      </c>
      <c r="JZ47" s="45">
        <f>IF(AND(OR(ISBLANK(JZ$9),JZ$9=0)=FALSE,SUM($JC47:$JQ47)&gt;0,JZ$9='2. Protocols'!$G46),1,0)*'4. Formulations'!$P46</f>
        <v>0</v>
      </c>
      <c r="KA47" s="45">
        <f>IF(AND(OR(ISBLANK(KA$9),KA$9=0)=FALSE,SUM($JC47:$JQ47)&gt;0,KA$9='2. Protocols'!$G46),1,0)*'4. Formulations'!$P46</f>
        <v>0</v>
      </c>
      <c r="KB47" s="45">
        <f>IF(AND(OR(ISBLANK(KB$9),KB$9=0)=FALSE,SUM($JC47:$JQ47)&gt;0,KB$9='2. Protocols'!$G46),1,0)*'4. Formulations'!$P46</f>
        <v>0</v>
      </c>
      <c r="KC47" s="45">
        <f>IF(AND(OR(ISBLANK(KC$9),KC$9=0)=FALSE,SUM($JC47:$JQ47)&gt;0,KC$9='2. Protocols'!$G46),1,0)*'4. Formulations'!$P46</f>
        <v>0</v>
      </c>
      <c r="KD47" s="45">
        <f>IF(AND(OR(ISBLANK(KD$9),KD$9=0)=FALSE,SUM($JC47:$JQ47)&gt;0,KD$9='2. Protocols'!$G46),1,0)*'4. Formulations'!$P46</f>
        <v>0</v>
      </c>
      <c r="KE47" s="45">
        <f>IF(AND(OR(ISBLANK(KE$9),KE$9=0)=FALSE,SUM($JC47:$JQ47)&gt;0,KE$9='2. Protocols'!$G46),1,0)*'4. Formulations'!$P46</f>
        <v>0</v>
      </c>
      <c r="KF47" s="45">
        <f>IF(AND(OR(ISBLANK(KF$9),KF$9=0)=FALSE,SUM($JC47:$JQ47)&gt;0,KF$9='2. Protocols'!$G46),1,0)*'4. Formulations'!$P46</f>
        <v>0</v>
      </c>
      <c r="KG47" s="45">
        <f>IF(AND(OR(ISBLANK(KG$9),KG$9=0)=FALSE,SUM($JC47:$JQ47)&gt;0,KG$9='2. Protocols'!$G46),1,0)*'4. Formulations'!$P46</f>
        <v>0</v>
      </c>
      <c r="KI47" s="45">
        <f>IF(AND(OR(ISBLANK(KI$9),KI$9=0)=FALSE,KI$9=$DM47),1,0)*'4. Formulations'!$Q46</f>
        <v>0</v>
      </c>
      <c r="KJ47" s="45">
        <f>IF(AND(OR(ISBLANK(KJ$9),KJ$9=0)=FALSE,KJ$9=$DM47),1,0)*'4. Formulations'!$Q46</f>
        <v>0</v>
      </c>
      <c r="KK47" s="45">
        <f>IF(AND(OR(ISBLANK(KK$9),KK$9=0)=FALSE,KK$9=$DM47),1,0)*'4. Formulations'!$Q46</f>
        <v>0</v>
      </c>
      <c r="KL47" s="45">
        <f>IF(AND(OR(ISBLANK(KL$9),KL$9=0)=FALSE,KL$9=$DM47),1,0)*'4. Formulations'!$Q46</f>
        <v>0</v>
      </c>
      <c r="KM47" s="45">
        <f>IF(AND(OR(ISBLANK(KM$9),KM$9=0)=FALSE,KM$9=$DM47),1,0)*'4. Formulations'!$Q46</f>
        <v>0</v>
      </c>
      <c r="KN47" s="45">
        <f>IF(AND(OR(ISBLANK(KN$9),KN$9=0)=FALSE,KN$9=$DM47),1,0)*'4. Formulations'!$Q46</f>
        <v>0</v>
      </c>
      <c r="KO47" s="45">
        <f>IF(AND(OR(ISBLANK(KO$9),KO$9=0)=FALSE,KO$9=$DM47),1,0)*'4. Formulations'!$Q46</f>
        <v>0</v>
      </c>
      <c r="KP47" s="45">
        <f>IF(AND(OR(ISBLANK(KP$9),KP$9=0)=FALSE,KP$9=$DM47),1,0)*'4. Formulations'!$Q46</f>
        <v>0</v>
      </c>
      <c r="KQ47" s="45">
        <f>IF(AND(OR(ISBLANK(KQ$9),KQ$9=0)=FALSE,KQ$9=$DM47),1,0)*'4. Formulations'!$Q46</f>
        <v>0</v>
      </c>
      <c r="KR47" s="45">
        <f>IF(AND(OR(ISBLANK(KR$9),KR$9=0)=FALSE,KR$9=$DM47),1,0)*'4. Formulations'!$Q46</f>
        <v>0</v>
      </c>
      <c r="KS47" s="45">
        <f>IF(AND(OR(ISBLANK(KS$9),KS$9=0)=FALSE,KS$9=$DM47),1,0)*'4. Formulations'!$Q46</f>
        <v>0</v>
      </c>
      <c r="KT47" s="45">
        <f>IF(AND(OR(ISBLANK(KT$9),KT$9=0)=FALSE,KT$9=$DM47),1,0)*'4. Formulations'!$Q46</f>
        <v>0</v>
      </c>
      <c r="KU47" s="45">
        <f>IF(AND(OR(ISBLANK(KU$9),KU$9=0)=FALSE,KU$9=$DM47),1,0)*'4. Formulations'!$Q46</f>
        <v>0</v>
      </c>
      <c r="KV47" s="45">
        <f>IF(AND(OR(ISBLANK(KV$9),KV$9=0)=FALSE,KV$9=$DM47),1,0)*'4. Formulations'!$Q46</f>
        <v>0</v>
      </c>
      <c r="KW47" s="45">
        <f>IF(AND(OR(ISBLANK(KW$9),KW$9=0)=FALSE,KW$9=$DM47),1,0)*'4. Formulations'!$Q46</f>
        <v>0</v>
      </c>
    </row>
    <row r="48" spans="2:309" x14ac:dyDescent="0.3">
      <c r="B48" s="2"/>
      <c r="C48" s="155" t="str">
        <f>IF('2. Protocols'!C47&amp;"+"&amp;'2. Protocols'!E47&amp;"+"&amp;'2. Protocols'!G47="++","",'2. Protocols'!C47&amp;"+"&amp;'2. Protocols'!E47&amp;"+"&amp;'2. Protocols'!G47)</f>
        <v/>
      </c>
      <c r="D48" s="22"/>
      <c r="E48" s="23"/>
      <c r="G48" s="135" t="e">
        <f>'2. Protocols'!J47*'1. General Inputs'!$L$13</f>
        <v>#VALUE!</v>
      </c>
      <c r="H48" s="135" t="e">
        <f>MAX(G48*(1+'1. General Inputs'!$BA$23+HLOOKUP(H$7,'1. General Inputs'!$BC$17:$BE$19,ROWS('1. General Inputs'!$BA$17:$BA$19),0))+(H$76*'2. Protocols'!$O47)+'3. ARV Substitutions'!L70,0)</f>
        <v>#VALUE!</v>
      </c>
      <c r="I48" s="135" t="e">
        <f>MAX(H48*(1+'1. General Inputs'!$BA$23+HLOOKUP(I$7,'1. General Inputs'!$BC$17:$BE$19,ROWS('1. General Inputs'!$BA$17:$BA$19),0))+(I$76*'2. Protocols'!$O47)+'3. ARV Substitutions'!M70,0)</f>
        <v>#VALUE!</v>
      </c>
      <c r="J48" s="135" t="e">
        <f>MAX(I48*(1+'1. General Inputs'!$BA$23+HLOOKUP(J$7,'1. General Inputs'!$BC$17:$BE$19,ROWS('1. General Inputs'!$BA$17:$BA$19),0))+(J$76*'2. Protocols'!$O47)+'3. ARV Substitutions'!N70,0)</f>
        <v>#VALUE!</v>
      </c>
      <c r="K48" s="135" t="e">
        <f>MAX(J48*(1+'1. General Inputs'!$BA$23+HLOOKUP(K$7,'1. General Inputs'!$BC$17:$BE$19,ROWS('1. General Inputs'!$BA$17:$BA$19),0))+(K$76*'2. Protocols'!$O47)+'3. ARV Substitutions'!O70,0)</f>
        <v>#VALUE!</v>
      </c>
      <c r="L48" s="135" t="e">
        <f>MAX(K48*(1+'1. General Inputs'!$BA$23+HLOOKUP(L$7,'1. General Inputs'!$BC$17:$BE$19,ROWS('1. General Inputs'!$BA$17:$BA$19),0))+(L$76*'2. Protocols'!$O47)+'3. ARV Substitutions'!P70,0)</f>
        <v>#VALUE!</v>
      </c>
      <c r="M48" s="135" t="e">
        <f>MAX(L48*(1+'1. General Inputs'!$BA$23+HLOOKUP(M$7,'1. General Inputs'!$BC$17:$BE$19,ROWS('1. General Inputs'!$BA$17:$BA$19),0))+(M$76*'2. Protocols'!$O47)+'3. ARV Substitutions'!Q70,0)</f>
        <v>#VALUE!</v>
      </c>
      <c r="N48" s="135" t="e">
        <f>MAX(M48*(1+'1. General Inputs'!$BA$23+HLOOKUP(N$7,'1. General Inputs'!$BC$17:$BE$19,ROWS('1. General Inputs'!$BA$17:$BA$19),0))+(N$76*'2. Protocols'!$O47)+'3. ARV Substitutions'!R70,0)</f>
        <v>#VALUE!</v>
      </c>
      <c r="O48" s="135" t="e">
        <f>MAX(N48*(1+'1. General Inputs'!$BA$23+HLOOKUP(O$7,'1. General Inputs'!$BC$17:$BE$19,ROWS('1. General Inputs'!$BA$17:$BA$19),0))+(O$76*'2. Protocols'!$O47)+'3. ARV Substitutions'!S70,0)</f>
        <v>#VALUE!</v>
      </c>
      <c r="P48" s="135" t="e">
        <f>MAX(O48*(1+'1. General Inputs'!$BA$23+HLOOKUP(P$7,'1. General Inputs'!$BC$17:$BE$19,ROWS('1. General Inputs'!$BA$17:$BA$19),0))+(P$76*'2. Protocols'!$O47)+'3. ARV Substitutions'!T70,0)</f>
        <v>#VALUE!</v>
      </c>
      <c r="Q48" s="135" t="e">
        <f>MAX(P48*(1+'1. General Inputs'!$BA$23+HLOOKUP(Q$7,'1. General Inputs'!$BC$17:$BE$19,ROWS('1. General Inputs'!$BA$17:$BA$19),0))+(Q$76*'2. Protocols'!$O47)+'3. ARV Substitutions'!U70,0)</f>
        <v>#VALUE!</v>
      </c>
      <c r="R48" s="135" t="e">
        <f>MAX(Q48*(1+'1. General Inputs'!$BA$23+HLOOKUP(R$7,'1. General Inputs'!$BC$17:$BE$19,ROWS('1. General Inputs'!$BA$17:$BA$19),0))+(R$76*'2. Protocols'!$O47)+'3. ARV Substitutions'!V70,0)</f>
        <v>#VALUE!</v>
      </c>
      <c r="S48" s="135" t="e">
        <f>MAX(R48*(1+'1. General Inputs'!$BA$23+HLOOKUP(S$7,'1. General Inputs'!$BC$17:$BE$19,ROWS('1. General Inputs'!$BA$17:$BA$19),0))+(S$76*'2. Protocols'!$O47)+'3. ARV Substitutions'!W70,0)</f>
        <v>#VALUE!</v>
      </c>
      <c r="T48" s="135" t="e">
        <f>MAX(S48*(1+'1. General Inputs'!$BA$23+HLOOKUP(T$7,'1. General Inputs'!$BC$17:$BE$19,ROWS('1. General Inputs'!$BA$17:$BA$19),0))+(T$76*'2. Protocols'!$O47)+'3. ARV Substitutions'!X70,0)</f>
        <v>#VALUE!</v>
      </c>
      <c r="U48" s="135" t="e">
        <f>MAX(T48*(1+'1. General Inputs'!$BA$23+HLOOKUP(U$7,'1. General Inputs'!$BC$17:$BE$19,ROWS('1. General Inputs'!$BA$17:$BA$19),0))+(U$76*'2. Protocols'!$O47)+'3. ARV Substitutions'!Y70,0)</f>
        <v>#VALUE!</v>
      </c>
      <c r="V48" s="135" t="e">
        <f>MAX(U48*(1+'1. General Inputs'!$BA$23+HLOOKUP(V$7,'1. General Inputs'!$BC$17:$BE$19,ROWS('1. General Inputs'!$BA$17:$BA$19),0))+(V$76*'2. Protocols'!$O47)+'3. ARV Substitutions'!Z70,0)</f>
        <v>#VALUE!</v>
      </c>
      <c r="W48" s="135" t="e">
        <f>MAX(V48*(1+'1. General Inputs'!$BA$23+HLOOKUP(W$7,'1. General Inputs'!$BC$17:$BE$19,ROWS('1. General Inputs'!$BA$17:$BA$19),0))+(W$76*'2. Protocols'!$O47)+'3. ARV Substitutions'!AA70,0)</f>
        <v>#VALUE!</v>
      </c>
      <c r="X48" s="135" t="e">
        <f>MAX(W48*(1+'1. General Inputs'!$BA$23+HLOOKUP(X$7,'1. General Inputs'!$BC$17:$BE$19,ROWS('1. General Inputs'!$BA$17:$BA$19),0))+(X$76*'2. Protocols'!$O47)+'3. ARV Substitutions'!AB70,0)</f>
        <v>#VALUE!</v>
      </c>
      <c r="Y48" s="135" t="e">
        <f>MAX(X48*(1+'1. General Inputs'!$BA$23+HLOOKUP(Y$7,'1. General Inputs'!$BC$17:$BE$19,ROWS('1. General Inputs'!$BA$17:$BA$19),0))+(Y$76*'2. Protocols'!$O47)+'3. ARV Substitutions'!AC70,0)</f>
        <v>#VALUE!</v>
      </c>
      <c r="Z48" s="135" t="e">
        <f>MAX(Y48*(1+'1. General Inputs'!$BA$23+HLOOKUP(Z$7,'1. General Inputs'!$BC$17:$BE$19,ROWS('1. General Inputs'!$BA$17:$BA$19),0))+(Z$76*'2. Protocols'!$O47)+'3. ARV Substitutions'!AD70,0)</f>
        <v>#VALUE!</v>
      </c>
      <c r="AA48" s="135" t="e">
        <f>MAX(Z48*(1+'1. General Inputs'!$BA$23+HLOOKUP(AA$7,'1. General Inputs'!$BC$17:$BE$19,ROWS('1. General Inputs'!$BA$17:$BA$19),0))+(AA$76*'2. Protocols'!$O47)+'3. ARV Substitutions'!AE70,0)</f>
        <v>#VALUE!</v>
      </c>
      <c r="AB48" s="135" t="e">
        <f>MAX(AA48*(1+'1. General Inputs'!$BA$23+HLOOKUP(AB$7,'1. General Inputs'!$BC$17:$BE$19,ROWS('1. General Inputs'!$BA$17:$BA$19),0))+(AB$76*'2. Protocols'!$O47)+'3. ARV Substitutions'!AF70,0)</f>
        <v>#VALUE!</v>
      </c>
      <c r="AC48" s="135" t="e">
        <f>MAX(AB48*(1+'1. General Inputs'!$BA$23+HLOOKUP(AC$7,'1. General Inputs'!$BC$17:$BE$19,ROWS('1. General Inputs'!$BA$17:$BA$19),0))+(AC$76*'2. Protocols'!$O47)+'3. ARV Substitutions'!AG70,0)</f>
        <v>#VALUE!</v>
      </c>
      <c r="AD48" s="135" t="e">
        <f>MAX(AC48*(1+'1. General Inputs'!$BA$23+HLOOKUP(AD$7,'1. General Inputs'!$BC$17:$BE$19,ROWS('1. General Inputs'!$BA$17:$BA$19),0))+(AD$76*'2. Protocols'!$O47)+'3. ARV Substitutions'!AH70,0)</f>
        <v>#VALUE!</v>
      </c>
      <c r="AE48" s="135" t="e">
        <f>MAX(AD48*(1+'1. General Inputs'!$BA$23+HLOOKUP(AE$7,'1. General Inputs'!$BC$17:$BE$19,ROWS('1. General Inputs'!$BA$17:$BA$19),0))+(AE$76*'2. Protocols'!$O47)+'3. ARV Substitutions'!AI70,0)</f>
        <v>#VALUE!</v>
      </c>
      <c r="AF48" s="135" t="e">
        <f>MAX(AE48*(1+'1. General Inputs'!$BA$23+HLOOKUP(AF$7,'1. General Inputs'!$BC$17:$BE$19,ROWS('1. General Inputs'!$BA$17:$BA$19),0))+(AF$76*'2. Protocols'!$O47)+'3. ARV Substitutions'!AJ70,0)</f>
        <v>#VALUE!</v>
      </c>
      <c r="AG48" s="135" t="e">
        <f>MAX(AF48*(1+'1. General Inputs'!$BA$23+HLOOKUP(AG$7,'1. General Inputs'!$BC$17:$BE$19,ROWS('1. General Inputs'!$BA$17:$BA$19),0))+(AG$76*'2. Protocols'!$O47)+'3. ARV Substitutions'!AK70,0)</f>
        <v>#VALUE!</v>
      </c>
      <c r="AH48" s="135" t="e">
        <f>MAX(AG48*(1+'1. General Inputs'!$BA$23+HLOOKUP(AH$7,'1. General Inputs'!$BC$17:$BE$19,ROWS('1. General Inputs'!$BA$17:$BA$19),0))+(AH$76*'2. Protocols'!$O47)+'3. ARV Substitutions'!AL70,0)</f>
        <v>#VALUE!</v>
      </c>
      <c r="AI48" s="135" t="e">
        <f>MAX(AH48*(1+'1. General Inputs'!$BA$23+HLOOKUP(AI$7,'1. General Inputs'!$BC$17:$BE$19,ROWS('1. General Inputs'!$BA$17:$BA$19),0))+(AI$76*'2. Protocols'!$O47)+'3. ARV Substitutions'!AM70,0)</f>
        <v>#VALUE!</v>
      </c>
      <c r="AJ48" s="135" t="e">
        <f>MAX(AI48*(1+'1. General Inputs'!$BA$23+HLOOKUP(AJ$7,'1. General Inputs'!$BC$17:$BE$19,ROWS('1. General Inputs'!$BA$17:$BA$19),0))+(AJ$76*'2. Protocols'!$O47)+'3. ARV Substitutions'!AN70,0)</f>
        <v>#VALUE!</v>
      </c>
      <c r="AK48" s="135" t="e">
        <f>MAX(AJ48*(1+'1. General Inputs'!$BA$23+HLOOKUP(AK$7,'1. General Inputs'!$BC$17:$BE$19,ROWS('1. General Inputs'!$BA$17:$BA$19),0))+(AK$76*'2. Protocols'!$O47)+'3. ARV Substitutions'!AO70,0)</f>
        <v>#VALUE!</v>
      </c>
      <c r="AL48" s="135" t="e">
        <f>MAX(AK48*(1+'1. General Inputs'!$BA$23+HLOOKUP(AL$7,'1. General Inputs'!$BC$17:$BE$19,ROWS('1. General Inputs'!$BA$17:$BA$19),0))+(AL$76*'2. Protocols'!$O47)+'3. ARV Substitutions'!AP70,0)</f>
        <v>#VALUE!</v>
      </c>
      <c r="AM48" s="135" t="e">
        <f>MAX(AL48*(1+'1. General Inputs'!$BA$23+HLOOKUP(AM$7,'1. General Inputs'!$BC$17:$BE$19,ROWS('1. General Inputs'!$BA$17:$BA$19),0))+(AM$76*'2. Protocols'!$O47)+'3. ARV Substitutions'!AQ70,0)</f>
        <v>#VALUE!</v>
      </c>
      <c r="AN48" s="135" t="e">
        <f>MAX(AM48*(1+'1. General Inputs'!$BA$23+HLOOKUP(AN$7,'1. General Inputs'!$BC$17:$BE$19,ROWS('1. General Inputs'!$BA$17:$BA$19),0))+(AN$76*'2. Protocols'!$O47)+'3. ARV Substitutions'!AR70,0)</f>
        <v>#VALUE!</v>
      </c>
      <c r="AO48" s="135" t="e">
        <f>MAX(AN48*(1+'1. General Inputs'!$BA$23+HLOOKUP(AO$7,'1. General Inputs'!$BC$17:$BE$19,ROWS('1. General Inputs'!$BA$17:$BA$19),0))+(AO$76*'2. Protocols'!$O47)+'3. ARV Substitutions'!AS70,0)</f>
        <v>#VALUE!</v>
      </c>
      <c r="AP48" s="135" t="e">
        <f>MAX(AO48*(1+'1. General Inputs'!$BA$23+HLOOKUP(AP$7,'1. General Inputs'!$BC$17:$BE$19,ROWS('1. General Inputs'!$BA$17:$BA$19),0))+(AP$76*'2. Protocols'!$O47)+'3. ARV Substitutions'!AT70,0)</f>
        <v>#VALUE!</v>
      </c>
      <c r="AQ48" s="135" t="e">
        <f>MAX(AP48*(1+'1. General Inputs'!$BA$23+HLOOKUP(AQ$7,'1. General Inputs'!$BC$17:$BE$19,ROWS('1. General Inputs'!$BA$17:$BA$19),0))+(AQ$76*'2. Protocols'!$O47)+'3. ARV Substitutions'!AU70,0)</f>
        <v>#VALUE!</v>
      </c>
      <c r="CA48" s="105" t="e">
        <f t="shared" si="58"/>
        <v>#VALUE!</v>
      </c>
      <c r="CB48" s="105" t="e">
        <f t="shared" si="59"/>
        <v>#VALUE!</v>
      </c>
      <c r="CC48" s="105" t="e">
        <f t="shared" si="60"/>
        <v>#VALUE!</v>
      </c>
      <c r="CD48" s="105" t="e">
        <f t="shared" si="61"/>
        <v>#VALUE!</v>
      </c>
      <c r="CE48" s="105" t="e">
        <f t="shared" si="93"/>
        <v>#VALUE!</v>
      </c>
      <c r="CF48" s="105" t="e">
        <f t="shared" si="62"/>
        <v>#VALUE!</v>
      </c>
      <c r="CG48" s="105" t="e">
        <f t="shared" si="63"/>
        <v>#VALUE!</v>
      </c>
      <c r="CH48" s="105" t="e">
        <f t="shared" si="64"/>
        <v>#VALUE!</v>
      </c>
      <c r="CI48" s="105" t="e">
        <f t="shared" si="65"/>
        <v>#VALUE!</v>
      </c>
      <c r="CJ48" s="105" t="e">
        <f t="shared" si="66"/>
        <v>#VALUE!</v>
      </c>
      <c r="CK48" s="105" t="e">
        <f t="shared" si="67"/>
        <v>#VALUE!</v>
      </c>
      <c r="CL48" s="105" t="e">
        <f t="shared" si="68"/>
        <v>#VALUE!</v>
      </c>
      <c r="CM48" s="105" t="e">
        <f t="shared" si="69"/>
        <v>#VALUE!</v>
      </c>
      <c r="CN48" s="105" t="e">
        <f t="shared" si="70"/>
        <v>#VALUE!</v>
      </c>
      <c r="CO48" s="105" t="e">
        <f t="shared" si="71"/>
        <v>#VALUE!</v>
      </c>
      <c r="CP48" s="105" t="e">
        <f t="shared" si="72"/>
        <v>#VALUE!</v>
      </c>
      <c r="CQ48" s="105" t="e">
        <f t="shared" si="73"/>
        <v>#VALUE!</v>
      </c>
      <c r="CR48" s="105" t="e">
        <f t="shared" si="74"/>
        <v>#VALUE!</v>
      </c>
      <c r="CS48" s="105" t="e">
        <f t="shared" si="75"/>
        <v>#VALUE!</v>
      </c>
      <c r="CT48" s="105" t="e">
        <f t="shared" si="76"/>
        <v>#VALUE!</v>
      </c>
      <c r="CU48" s="105" t="e">
        <f t="shared" si="77"/>
        <v>#VALUE!</v>
      </c>
      <c r="CV48" s="105" t="e">
        <f t="shared" si="78"/>
        <v>#VALUE!</v>
      </c>
      <c r="CW48" s="105" t="e">
        <f t="shared" si="79"/>
        <v>#VALUE!</v>
      </c>
      <c r="CX48" s="105" t="e">
        <f t="shared" si="80"/>
        <v>#VALUE!</v>
      </c>
      <c r="CY48" s="105" t="e">
        <f t="shared" si="81"/>
        <v>#VALUE!</v>
      </c>
      <c r="CZ48" s="105" t="e">
        <f t="shared" si="82"/>
        <v>#VALUE!</v>
      </c>
      <c r="DA48" s="105" t="e">
        <f t="shared" si="83"/>
        <v>#VALUE!</v>
      </c>
      <c r="DB48" s="105" t="e">
        <f t="shared" si="84"/>
        <v>#VALUE!</v>
      </c>
      <c r="DC48" s="105" t="e">
        <f t="shared" si="85"/>
        <v>#VALUE!</v>
      </c>
      <c r="DD48" s="105" t="e">
        <f t="shared" si="86"/>
        <v>#VALUE!</v>
      </c>
      <c r="DE48" s="105" t="e">
        <f t="shared" si="87"/>
        <v>#VALUE!</v>
      </c>
      <c r="DF48" s="105" t="e">
        <f t="shared" si="88"/>
        <v>#VALUE!</v>
      </c>
      <c r="DG48" s="105" t="e">
        <f t="shared" si="89"/>
        <v>#VALUE!</v>
      </c>
      <c r="DH48" s="105" t="e">
        <f t="shared" si="90"/>
        <v>#VALUE!</v>
      </c>
      <c r="DI48" s="105" t="e">
        <f t="shared" si="91"/>
        <v>#VALUE!</v>
      </c>
      <c r="DJ48" s="105" t="e">
        <f t="shared" si="92"/>
        <v>#VALUE!</v>
      </c>
      <c r="DL48" s="39" t="str">
        <f>CONCATENATE('2. Protocols'!C47, '2. Protocols'!D47, '2. Protocols'!E47)</f>
        <v>+</v>
      </c>
      <c r="DM48" s="39" t="str">
        <f>CONCATENATE('2. Protocols'!C47, '2. Protocols'!D47, '2. Protocols'!E47, '2. Protocols'!F47, '2. Protocols'!G47,)</f>
        <v>++</v>
      </c>
      <c r="DO48" s="45">
        <f>IF(AND(OR(ISBLANK(DO$9),DO$9=0)=FALSE,OR(DO$9='2. Protocols'!$C47,DO$9='2. Protocols'!$E47,DO$9='2. Protocols'!$G47)),1,0)*'4. Formulations'!$I47</f>
        <v>0</v>
      </c>
      <c r="DP48" s="45">
        <f>IF(AND(OR(ISBLANK(DP$9),DP$9=0)=FALSE,OR(DP$9='2. Protocols'!$C47,DP$9='2. Protocols'!$E47,DP$9='2. Protocols'!$G47)),1,0)*'4. Formulations'!$I47</f>
        <v>0</v>
      </c>
      <c r="DQ48" s="45">
        <f>IF(AND(OR(ISBLANK(DQ$9),DQ$9=0)=FALSE,OR(DQ$9='2. Protocols'!$C47,DQ$9='2. Protocols'!$E47,DQ$9='2. Protocols'!$G47)),1,0)*'4. Formulations'!$I47</f>
        <v>0</v>
      </c>
      <c r="DR48" s="45">
        <f>IF(AND(OR(ISBLANK(DR$9),DR$9=0)=FALSE,OR(DR$9='2. Protocols'!$C47,DR$9='2. Protocols'!$E47,DR$9='2. Protocols'!$G47)),1,0)*'4. Formulations'!$I47</f>
        <v>0</v>
      </c>
      <c r="DS48" s="45">
        <f>IF(AND(OR(ISBLANK(DS$9),DS$9=0)=FALSE,OR(DS$9='2. Protocols'!$C47,DS$9='2. Protocols'!$E47,DS$9='2. Protocols'!$G47)),1,0)*'4. Formulations'!$I47</f>
        <v>0</v>
      </c>
      <c r="DT48" s="45">
        <f>IF(AND(OR(ISBLANK(DT$9),DT$9=0)=FALSE,OR(DT$9='2. Protocols'!$C47,DT$9='2. Protocols'!$E47,DT$9='2. Protocols'!$G47)),1,0)*'4. Formulations'!$I47</f>
        <v>0</v>
      </c>
      <c r="DU48" s="45">
        <f>IF(AND(OR(ISBLANK(DU$9),DU$9=0)=FALSE,OR(DU$9='2. Protocols'!$C47,DU$9='2. Protocols'!$E47,DU$9='2. Protocols'!$G47)),1,0)*'4. Formulations'!$I47</f>
        <v>0</v>
      </c>
      <c r="DV48" s="45">
        <f>IF(AND(OR(ISBLANK(DV$9),DV$9=0)=FALSE,OR(DV$9='2. Protocols'!$C47,DV$9='2. Protocols'!$E47,DV$9='2. Protocols'!$G47)),1,0)*'4. Formulations'!$I47</f>
        <v>0</v>
      </c>
      <c r="DW48" s="45">
        <f>IF(AND(OR(ISBLANK(DW$9),DW$9=0)=FALSE,OR(DW$9='2. Protocols'!$C47,DW$9='2. Protocols'!$E47,DW$9='2. Protocols'!$G47)),1,0)*'4. Formulations'!$I47</f>
        <v>0</v>
      </c>
      <c r="DX48" s="45">
        <f>IF(AND(OR(ISBLANK(DX$9),DX$9=0)=FALSE,OR(DX$9='2. Protocols'!$C47,DX$9='2. Protocols'!$E47,DX$9='2. Protocols'!$G47)),1,0)*'4. Formulations'!$I47</f>
        <v>0</v>
      </c>
      <c r="DY48" s="45">
        <f>IF(AND(OR(ISBLANK(DY$9),DY$9=0)=FALSE,OR(DY$9='2. Protocols'!$C47,DY$9='2. Protocols'!$E47,DY$9='2. Protocols'!$G47)),1,0)*'4. Formulations'!$I47</f>
        <v>0</v>
      </c>
      <c r="DZ48" s="45">
        <f>IF(AND(OR(ISBLANK(DZ$9),DZ$9=0)=FALSE,OR(DZ$9='2. Protocols'!$C47,DZ$9='2. Protocols'!$E47,DZ$9='2. Protocols'!$G47)),1,0)*'4. Formulations'!$I47</f>
        <v>0</v>
      </c>
      <c r="EA48" s="45">
        <f>IF(AND(OR(ISBLANK(EA$9),EA$9=0)=FALSE,OR(EA$9='2. Protocols'!$C47,EA$9='2. Protocols'!$E47,EA$9='2. Protocols'!$G47)),1,0)*'4. Formulations'!$I47</f>
        <v>0</v>
      </c>
      <c r="EB48" s="45">
        <f>IF(AND(OR(ISBLANK(EB$9),EB$9=0)=FALSE,OR(EB$9='2. Protocols'!$C47,EB$9='2. Protocols'!$E47,EB$9='2. Protocols'!$G47)),1,0)*'4. Formulations'!$I47</f>
        <v>0</v>
      </c>
      <c r="EC48" s="45">
        <f>IF(AND(OR(ISBLANK(EC$9),EC$9=0)=FALSE,OR(EC$9='2. Protocols'!$C47,EC$9='2. Protocols'!$E47,EC$9='2. Protocols'!$G47)),1,0)*'4. Formulations'!$I47</f>
        <v>0</v>
      </c>
      <c r="EE48" s="45">
        <f>IF(AND(OR(ISBLANK(EE$9),EE$9=0)=FALSE,EE$9=$DL48),1,0)*'4. Formulations'!$J47</f>
        <v>0</v>
      </c>
      <c r="EF48" s="45">
        <f>IF(AND(OR(ISBLANK(EF$9),EF$9=0)=FALSE,EF$9=$DL48),1,0)*'4. Formulations'!$J47</f>
        <v>0</v>
      </c>
      <c r="EG48" s="45">
        <f>IF(AND(OR(ISBLANK(EG$9),EG$9=0)=FALSE,EG$9=$DL48),1,0)*'4. Formulations'!$J47</f>
        <v>0</v>
      </c>
      <c r="EH48" s="45">
        <f>IF(AND(OR(ISBLANK(EH$9),EH$9=0)=FALSE,EH$9=$DL48),1,0)*'4. Formulations'!$J47</f>
        <v>0</v>
      </c>
      <c r="EI48" s="45">
        <f>IF(AND(OR(ISBLANK(EI$9),EI$9=0)=FALSE,EI$9=$DL48),1,0)*'4. Formulations'!$J47</f>
        <v>0</v>
      </c>
      <c r="EJ48" s="45">
        <f>IF(AND(OR(ISBLANK(EJ$9),EJ$9=0)=FALSE,EJ$9=$DL48),1,0)*'4. Formulations'!$J47</f>
        <v>0</v>
      </c>
      <c r="EK48" s="45">
        <f>IF(AND(OR(ISBLANK(EK$9),EK$9=0)=FALSE,EK$9=$DL48),1,0)*'4. Formulations'!$J47</f>
        <v>0</v>
      </c>
      <c r="EL48" s="45">
        <f>IF(AND(OR(ISBLANK(EL$9),EL$9=0)=FALSE,EL$9=$DL48),1,0)*'4. Formulations'!$J47</f>
        <v>0</v>
      </c>
      <c r="EM48" s="45">
        <f>IF(AND(OR(ISBLANK(EM$9),EM$9=0)=FALSE,EM$9=$DL48),1,0)*'4. Formulations'!$J47</f>
        <v>0</v>
      </c>
      <c r="EN48" s="45">
        <f>IF(AND(OR(ISBLANK(EN$9),EN$9=0)=FALSE,EN$9=$DL48),1,0)*'4. Formulations'!$J47</f>
        <v>0</v>
      </c>
      <c r="EO48" s="45">
        <f>IF(AND(OR(ISBLANK(EO$9),EO$9=0)=FALSE,EO$9=$DL48),1,0)*'4. Formulations'!$J47</f>
        <v>0</v>
      </c>
      <c r="EP48" s="45">
        <f>IF(AND(OR(ISBLANK(EP$9),EP$9=0)=FALSE,EP$9=$DL48),1,0)*'4. Formulations'!$J47</f>
        <v>0</v>
      </c>
      <c r="EQ48" s="45">
        <f>IF(AND(OR(ISBLANK(EQ$9),EQ$9=0)=FALSE,EQ$9=$DL48),1,0)*'4. Formulations'!$J47</f>
        <v>0</v>
      </c>
      <c r="ER48" s="45">
        <f>IF(AND(OR(ISBLANK(ER$9),ER$9=0)=FALSE,ER$9=$DL48),1,0)*'4. Formulations'!$J47</f>
        <v>0</v>
      </c>
      <c r="ES48" s="45">
        <f>IF(AND(OR(ISBLANK(ES$9),ES$9=0)=FALSE,ES$9=$DL48),1,0)*'4. Formulations'!$J47</f>
        <v>0</v>
      </c>
      <c r="EU48" s="45">
        <f>IF(AND(OR(ISBLANK(EU$9),EU$9=0)=FALSE,SUM($EE48:$ES48)&gt;0,EU$9='2. Protocols'!$G47),1,0)*'4. Formulations'!$J47</f>
        <v>0</v>
      </c>
      <c r="EV48" s="45">
        <f>IF(AND(OR(ISBLANK(EV$9),EV$9=0)=FALSE,SUM($EE48:$ES48)&gt;0,EV$9='2. Protocols'!$G47),1,0)*'4. Formulations'!$J47</f>
        <v>0</v>
      </c>
      <c r="EW48" s="45">
        <f>IF(AND(OR(ISBLANK(EW$9),EW$9=0)=FALSE,SUM($EE48:$ES48)&gt;0,EW$9='2. Protocols'!$G47),1,0)*'4. Formulations'!$J47</f>
        <v>0</v>
      </c>
      <c r="EX48" s="45">
        <f>IF(AND(OR(ISBLANK(EX$9),EX$9=0)=FALSE,SUM($EE48:$ES48)&gt;0,EX$9='2. Protocols'!$G47),1,0)*'4. Formulations'!$J47</f>
        <v>0</v>
      </c>
      <c r="EY48" s="45">
        <f>IF(AND(OR(ISBLANK(EY$9),EY$9=0)=FALSE,SUM($EE48:$ES48)&gt;0,EY$9='2. Protocols'!$G47),1,0)*'4. Formulations'!$J47</f>
        <v>0</v>
      </c>
      <c r="EZ48" s="45">
        <f>IF(AND(OR(ISBLANK(EZ$9),EZ$9=0)=FALSE,SUM($EE48:$ES48)&gt;0,EZ$9='2. Protocols'!$G47),1,0)*'4. Formulations'!$J47</f>
        <v>0</v>
      </c>
      <c r="FA48" s="45">
        <f>IF(AND(OR(ISBLANK(FA$9),FA$9=0)=FALSE,SUM($EE48:$ES48)&gt;0,FA$9='2. Protocols'!$G47),1,0)*'4. Formulations'!$J47</f>
        <v>0</v>
      </c>
      <c r="FB48" s="45">
        <f>IF(AND(OR(ISBLANK(FB$9),FB$9=0)=FALSE,SUM($EE48:$ES48)&gt;0,FB$9='2. Protocols'!$G47),1,0)*'4. Formulations'!$J47</f>
        <v>0</v>
      </c>
      <c r="FC48" s="45">
        <f>IF(AND(OR(ISBLANK(FC$9),FC$9=0)=FALSE,SUM($EE48:$ES48)&gt;0,FC$9='2. Protocols'!$G47),1,0)*'4. Formulations'!$J47</f>
        <v>0</v>
      </c>
      <c r="FD48" s="45">
        <f>IF(AND(OR(ISBLANK(FD$9),FD$9=0)=FALSE,SUM($EE48:$ES48)&gt;0,FD$9='2. Protocols'!$G47),1,0)*'4. Formulations'!$J47</f>
        <v>0</v>
      </c>
      <c r="FE48" s="45">
        <f>IF(AND(OR(ISBLANK(FE$9),FE$9=0)=FALSE,SUM($EE48:$ES48)&gt;0,FE$9='2. Protocols'!$G47),1,0)*'4. Formulations'!$J47</f>
        <v>0</v>
      </c>
      <c r="FF48" s="45">
        <f>IF(AND(OR(ISBLANK(FF$9),FF$9=0)=FALSE,SUM($EE48:$ES48)&gt;0,FF$9='2. Protocols'!$G47),1,0)*'4. Formulations'!$J47</f>
        <v>0</v>
      </c>
      <c r="FG48" s="45">
        <f>IF(AND(OR(ISBLANK(FG$9),FG$9=0)=FALSE,SUM($EE48:$ES48)&gt;0,FG$9='2. Protocols'!$G47),1,0)*'4. Formulations'!$J47</f>
        <v>0</v>
      </c>
      <c r="FH48" s="45">
        <f>IF(AND(OR(ISBLANK(FH$9),FH$9=0)=FALSE,SUM($EE48:$ES48)&gt;0,FH$9='2. Protocols'!$G47),1,0)*'4. Formulations'!$J47</f>
        <v>0</v>
      </c>
      <c r="FI48" s="45">
        <f>IF(AND(OR(ISBLANK(FI$9),FI$9=0)=FALSE,SUM($EE48:$ES48)&gt;0,FI$9='2. Protocols'!$G47),1,0)*'4. Formulations'!$J47</f>
        <v>0</v>
      </c>
      <c r="FK48" s="45">
        <f>IF(AND(OR(ISBLANK(EU$9),EU$9=0)=FALSE,FK$9=$DM48),1,0)*'4. Formulations'!$K47</f>
        <v>0</v>
      </c>
      <c r="FL48" s="45">
        <f>IF(AND(OR(ISBLANK(EV$9),EV$9=0)=FALSE,FL$9=$DM48),1,0)*'4. Formulations'!$K47</f>
        <v>0</v>
      </c>
      <c r="FM48" s="45">
        <f>IF(AND(OR(ISBLANK(EW$9),EW$9=0)=FALSE,FM$9=$DM48),1,0)*'4. Formulations'!$K47</f>
        <v>0</v>
      </c>
      <c r="FN48" s="45">
        <f>IF(AND(OR(ISBLANK(EX$9),EX$9=0)=FALSE,FN$9=$DM48),1,0)*'4. Formulations'!$K47</f>
        <v>0</v>
      </c>
      <c r="FO48" s="45">
        <f>IF(AND(OR(ISBLANK(EY$9),EY$9=0)=FALSE,FO$9=$DM48),1,0)*'4. Formulations'!$K47</f>
        <v>0</v>
      </c>
      <c r="FP48" s="45">
        <f>IF(AND(OR(ISBLANK(EZ$9),EZ$9=0)=FALSE,FP$9=$DM48),1,0)*'4. Formulations'!$K47</f>
        <v>0</v>
      </c>
      <c r="FQ48" s="45">
        <f>IF(AND(OR(ISBLANK(FA$9),FA$9=0)=FALSE,FQ$9=$DM48),1,0)*'4. Formulations'!$K47</f>
        <v>0</v>
      </c>
      <c r="FR48" s="45">
        <f>IF(AND(OR(ISBLANK(FB$9),FB$9=0)=FALSE,FR$9=$DM48),1,0)*'4. Formulations'!$K47</f>
        <v>0</v>
      </c>
      <c r="FS48" s="45">
        <f>IF(AND(OR(ISBLANK(FC$9),FC$9=0)=FALSE,FS$9=$DM48),1,0)*'4. Formulations'!$K47</f>
        <v>0</v>
      </c>
      <c r="FT48" s="45">
        <f>IF(AND(OR(ISBLANK(FD$9),FD$9=0)=FALSE,FT$9=$DM48),1,0)*'4. Formulations'!$K47</f>
        <v>0</v>
      </c>
      <c r="FU48" s="45">
        <f>IF(AND(OR(ISBLANK(FE$9),FE$9=0)=FALSE,FU$9=$DM48),1,0)*'4. Formulations'!$K47</f>
        <v>0</v>
      </c>
      <c r="FV48" s="45">
        <f>IF(AND(OR(ISBLANK(FF$9),FF$9=0)=FALSE,FV$9=$DM48),1,0)*'4. Formulations'!$K47</f>
        <v>0</v>
      </c>
      <c r="FW48" s="45">
        <f>IF(AND(OR(ISBLANK(FG$9),FG$9=0)=FALSE,FW$9=$DM48),1,0)*'4. Formulations'!$K47</f>
        <v>0</v>
      </c>
      <c r="FX48" s="45">
        <f>IF(AND(OR(ISBLANK(FH$9),FH$9=0)=FALSE,FX$9=$DM48),1,0)*'4. Formulations'!$K47</f>
        <v>0</v>
      </c>
      <c r="FY48" s="45">
        <f>IF(AND(OR(ISBLANK(FI$9),FI$9=0)=FALSE,FY$9=$DM48),1,0)*'4. Formulations'!$K47</f>
        <v>0</v>
      </c>
      <c r="GA48" s="45">
        <f>IF(AND(OR(ISBLANK(GA$9),GA$9=0)=FALSE,OR(GA$9='2. Protocols'!$C47,GA$9='2. Protocols'!$E47,GA$9='2. Protocols'!$G47)),1,0)*'4. Formulations'!$L47</f>
        <v>0</v>
      </c>
      <c r="GB48" s="45">
        <f>IF(AND(OR(ISBLANK(GB$9),GB$9=0)=FALSE,OR(GB$9='2. Protocols'!$C47,GB$9='2. Protocols'!$E47,GB$9='2. Protocols'!$G47)),1,0)*'4. Formulations'!$L47</f>
        <v>0</v>
      </c>
      <c r="GC48" s="45">
        <f>IF(AND(OR(ISBLANK(GC$9),GC$9=0)=FALSE,OR(GC$9='2. Protocols'!$C47,GC$9='2. Protocols'!$E47,GC$9='2. Protocols'!$G47)),1,0)*'4. Formulations'!$L47</f>
        <v>0</v>
      </c>
      <c r="GD48" s="45">
        <f>IF(AND(OR(ISBLANK(GD$9),GD$9=0)=FALSE,OR(GD$9='2. Protocols'!$C47,GD$9='2. Protocols'!$E47,GD$9='2. Protocols'!$G47)),1,0)*'4. Formulations'!$L47</f>
        <v>0</v>
      </c>
      <c r="GE48" s="45">
        <f>IF(AND(OR(ISBLANK(GE$9),GE$9=0)=FALSE,OR(GE$9='2. Protocols'!$C47,GE$9='2. Protocols'!$E47,GE$9='2. Protocols'!$G47)),1,0)*'4. Formulations'!$L47</f>
        <v>0</v>
      </c>
      <c r="GF48" s="45">
        <f>IF(AND(OR(ISBLANK(GF$9),GF$9=0)=FALSE,OR(GF$9='2. Protocols'!$C47,GF$9='2. Protocols'!$E47,GF$9='2. Protocols'!$G47)),1,0)*'4. Formulations'!$L47</f>
        <v>0</v>
      </c>
      <c r="GG48" s="45">
        <f>IF(AND(OR(ISBLANK(GG$9),GG$9=0)=FALSE,OR(GG$9='2. Protocols'!$C47,GG$9='2. Protocols'!$E47,GG$9='2. Protocols'!$G47)),1,0)*'4. Formulations'!$L47</f>
        <v>0</v>
      </c>
      <c r="GH48" s="45">
        <f>IF(AND(OR(ISBLANK(GH$9),GH$9=0)=FALSE,OR(GH$9='2. Protocols'!$C47,GH$9='2. Protocols'!$E47,GH$9='2. Protocols'!$G47)),1,0)*'4. Formulations'!$L47</f>
        <v>0</v>
      </c>
      <c r="GI48" s="45">
        <f>IF(AND(OR(ISBLANK(GI$9),GI$9=0)=FALSE,OR(GI$9='2. Protocols'!$C47,GI$9='2. Protocols'!$E47,GI$9='2. Protocols'!$G47)),1,0)*'4. Formulations'!$L47</f>
        <v>0</v>
      </c>
      <c r="GJ48" s="45">
        <f>IF(AND(OR(ISBLANK(GJ$9),GJ$9=0)=FALSE,OR(GJ$9='2. Protocols'!$C47,GJ$9='2. Protocols'!$E47,GJ$9='2. Protocols'!$G47)),1,0)*'4. Formulations'!$L47</f>
        <v>0</v>
      </c>
      <c r="GK48" s="45">
        <f>IF(AND(OR(ISBLANK(GK$9),GK$9=0)=FALSE,OR(GK$9='2. Protocols'!$C47,GK$9='2. Protocols'!$E47,GK$9='2. Protocols'!$G47)),1,0)*'4. Formulations'!$L47</f>
        <v>0</v>
      </c>
      <c r="GL48" s="45">
        <f>IF(AND(OR(ISBLANK(GL$9),GL$9=0)=FALSE,OR(GL$9='2. Protocols'!$C47,GL$9='2. Protocols'!$E47,GL$9='2. Protocols'!$G47)),1,0)*'4. Formulations'!$L47</f>
        <v>0</v>
      </c>
      <c r="GM48" s="45">
        <f>IF(AND(OR(ISBLANK(GM$9),GM$9=0)=FALSE,OR(GM$9='2. Protocols'!$C47,GM$9='2. Protocols'!$E47,GM$9='2. Protocols'!$G47)),1,0)*'4. Formulations'!$L47</f>
        <v>0</v>
      </c>
      <c r="GN48" s="45">
        <f>IF(AND(OR(ISBLANK(GN$9),GN$9=0)=FALSE,OR(GN$9='2. Protocols'!$C47,GN$9='2. Protocols'!$E47,GN$9='2. Protocols'!$G47)),1,0)*'4. Formulations'!$L47</f>
        <v>0</v>
      </c>
      <c r="GO48" s="45">
        <f>IF(AND(OR(ISBLANK(GO$9),GO$9=0)=FALSE,OR(GO$9='2. Protocols'!$C47,GO$9='2. Protocols'!$E47,GO$9='2. Protocols'!$G47)),1,0)*'4. Formulations'!$L47</f>
        <v>0</v>
      </c>
      <c r="GQ48" s="45">
        <f>IF(AND(OR(ISBLANK(GQ$9),GQ$9=0)=FALSE,GQ$9=$DL48),1,0)*'4. Formulations'!$M47</f>
        <v>0</v>
      </c>
      <c r="GR48" s="45">
        <f>IF(AND(OR(ISBLANK(GR$9),GR$9=0)=FALSE,GR$9=$DL48),1,0)*'4. Formulations'!$M47</f>
        <v>0</v>
      </c>
      <c r="GS48" s="45">
        <f>IF(AND(OR(ISBLANK(GS$9),GS$9=0)=FALSE,GS$9=$DL48),1,0)*'4. Formulations'!$M47</f>
        <v>0</v>
      </c>
      <c r="GT48" s="45">
        <f>IF(AND(OR(ISBLANK(GT$9),GT$9=0)=FALSE,GT$9=$DL48),1,0)*'4. Formulations'!$M47</f>
        <v>0</v>
      </c>
      <c r="GU48" s="45">
        <f>IF(AND(OR(ISBLANK(GU$9),GU$9=0)=FALSE,GU$9=$DL48),1,0)*'4. Formulations'!$M47</f>
        <v>0</v>
      </c>
      <c r="GV48" s="45">
        <f>IF(AND(OR(ISBLANK(GV$9),GV$9=0)=FALSE,GV$9=$DL48),1,0)*'4. Formulations'!$M47</f>
        <v>0</v>
      </c>
      <c r="GW48" s="45">
        <f>IF(AND(OR(ISBLANK(GW$9),GW$9=0)=FALSE,GW$9=$DL48),1,0)*'4. Formulations'!$M47</f>
        <v>0</v>
      </c>
      <c r="GX48" s="45">
        <f>IF(AND(OR(ISBLANK(GX$9),GX$9=0)=FALSE,GX$9=$DL48),1,0)*'4. Formulations'!$M47</f>
        <v>0</v>
      </c>
      <c r="GY48" s="45">
        <f>IF(AND(OR(ISBLANK(GY$9),GY$9=0)=FALSE,GY$9=$DL48),1,0)*'4. Formulations'!$M47</f>
        <v>0</v>
      </c>
      <c r="GZ48" s="45">
        <f>IF(AND(OR(ISBLANK(GZ$9),GZ$9=0)=FALSE,GZ$9=$DL48),1,0)*'4. Formulations'!$M47</f>
        <v>0</v>
      </c>
      <c r="HA48" s="45">
        <f>IF(AND(OR(ISBLANK(HA$9),HA$9=0)=FALSE,HA$9=$DL48),1,0)*'4. Formulations'!$M47</f>
        <v>0</v>
      </c>
      <c r="HB48" s="45">
        <f>IF(AND(OR(ISBLANK(HB$9),HB$9=0)=FALSE,HB$9=$DL48),1,0)*'4. Formulations'!$M47</f>
        <v>0</v>
      </c>
      <c r="HC48" s="45">
        <f>IF(AND(OR(ISBLANK(HC$9),HC$9=0)=FALSE,HC$9=$DL48),1,0)*'4. Formulations'!$M47</f>
        <v>0</v>
      </c>
      <c r="HD48" s="45">
        <f>IF(AND(OR(ISBLANK(HD$9),HD$9=0)=FALSE,HD$9=$DL48),1,0)*'4. Formulations'!$M47</f>
        <v>0</v>
      </c>
      <c r="HE48" s="45">
        <f>IF(AND(OR(ISBLANK(HE$9),HE$9=0)=FALSE,HE$9=$DL48),1,0)*'4. Formulations'!$M47</f>
        <v>0</v>
      </c>
      <c r="HG48" s="45">
        <f>IF(AND(OR(ISBLANK(HG$9),HG$9=0)=FALSE,SUM($GQ48:$HE48)&gt;0,HG$9='2. Protocols'!$G47),1,0)*'4. Formulations'!$M47</f>
        <v>0</v>
      </c>
      <c r="HH48" s="45">
        <f>IF(AND(OR(ISBLANK(HH$9),HH$9=0)=FALSE,SUM($GQ48:$HE48)&gt;0,HH$9='2. Protocols'!$G47),1,0)*'4. Formulations'!$M47</f>
        <v>0</v>
      </c>
      <c r="HI48" s="45">
        <f>IF(AND(OR(ISBLANK(HI$9),HI$9=0)=FALSE,SUM($GQ48:$HE48)&gt;0,HI$9='2. Protocols'!$G47),1,0)*'4. Formulations'!$M47</f>
        <v>0</v>
      </c>
      <c r="HJ48" s="45">
        <f>IF(AND(OR(ISBLANK(HJ$9),HJ$9=0)=FALSE,SUM($GQ48:$HE48)&gt;0,HJ$9='2. Protocols'!$G47),1,0)*'4. Formulations'!$M47</f>
        <v>0</v>
      </c>
      <c r="HK48" s="45">
        <f>IF(AND(OR(ISBLANK(HK$9),HK$9=0)=FALSE,SUM($GQ48:$HE48)&gt;0,HK$9='2. Protocols'!$G47),1,0)*'4. Formulations'!$M47</f>
        <v>0</v>
      </c>
      <c r="HL48" s="45">
        <f>IF(AND(OR(ISBLANK(HL$9),HL$9=0)=FALSE,SUM($GQ48:$HE48)&gt;0,HL$9='2. Protocols'!$G47),1,0)*'4. Formulations'!$M47</f>
        <v>0</v>
      </c>
      <c r="HM48" s="45">
        <f>IF(AND(OR(ISBLANK(HM$9),HM$9=0)=FALSE,SUM($GQ48:$HE48)&gt;0,HM$9='2. Protocols'!$G47),1,0)*'4. Formulations'!$M47</f>
        <v>0</v>
      </c>
      <c r="HN48" s="45">
        <f>IF(AND(OR(ISBLANK(HN$9),HN$9=0)=FALSE,SUM($GQ48:$HE48)&gt;0,HN$9='2. Protocols'!$G47),1,0)*'4. Formulations'!$M47</f>
        <v>0</v>
      </c>
      <c r="HO48" s="45">
        <f>IF(AND(OR(ISBLANK(HO$9),HO$9=0)=FALSE,SUM($GQ48:$HE48)&gt;0,HO$9='2. Protocols'!$G47),1,0)*'4. Formulations'!$M47</f>
        <v>0</v>
      </c>
      <c r="HP48" s="45">
        <f>IF(AND(OR(ISBLANK(HP$9),HP$9=0)=FALSE,SUM($GQ48:$HE48)&gt;0,HP$9='2. Protocols'!$G47),1,0)*'4. Formulations'!$M47</f>
        <v>0</v>
      </c>
      <c r="HQ48" s="45">
        <f>IF(AND(OR(ISBLANK(HQ$9),HQ$9=0)=FALSE,SUM($GQ48:$HE48)&gt;0,HQ$9='2. Protocols'!$G47),1,0)*'4. Formulations'!$M47</f>
        <v>0</v>
      </c>
      <c r="HR48" s="45">
        <f>IF(AND(OR(ISBLANK(HR$9),HR$9=0)=FALSE,SUM($GQ48:$HE48)&gt;0,HR$9='2. Protocols'!$G47),1,0)*'4. Formulations'!$M47</f>
        <v>0</v>
      </c>
      <c r="HS48" s="45">
        <f>IF(AND(OR(ISBLANK(HS$9),HS$9=0)=FALSE,SUM($GQ48:$HE48)&gt;0,HS$9='2. Protocols'!$G47),1,0)*'4. Formulations'!$M47</f>
        <v>0</v>
      </c>
      <c r="HT48" s="45">
        <f>IF(AND(OR(ISBLANK(HT$9),HT$9=0)=FALSE,SUM($GQ48:$HE48)&gt;0,HT$9='2. Protocols'!$G47),1,0)*'4. Formulations'!$M47</f>
        <v>0</v>
      </c>
      <c r="HU48" s="45">
        <f>IF(AND(OR(ISBLANK(HU$9),HU$9=0)=FALSE,SUM($GQ48:$HE48)&gt;0,HU$9='2. Protocols'!$G47),1,0)*'4. Formulations'!$M47</f>
        <v>0</v>
      </c>
      <c r="HW48" s="45">
        <f>IF(AND(OR(ISBLANK(HW$9),HW$9=0)=FALSE,HW$9=$DM48),1,0)*'4. Formulations'!$N47</f>
        <v>0</v>
      </c>
      <c r="HX48" s="45">
        <f>IF(AND(OR(ISBLANK(HX$9),HX$9=0)=FALSE,HX$9=$DM48),1,0)*'4. Formulations'!$N47</f>
        <v>0</v>
      </c>
      <c r="HY48" s="45">
        <f>IF(AND(OR(ISBLANK(HY$9),HY$9=0)=FALSE,HY$9=$DM48),1,0)*'4. Formulations'!$N47</f>
        <v>0</v>
      </c>
      <c r="HZ48" s="45">
        <f>IF(AND(OR(ISBLANK(HZ$9),HZ$9=0)=FALSE,HZ$9=$DM48),1,0)*'4. Formulations'!$N47</f>
        <v>0</v>
      </c>
      <c r="IA48" s="45">
        <f>IF(AND(OR(ISBLANK(IA$9),IA$9=0)=FALSE,IA$9=$DM48),1,0)*'4. Formulations'!$N47</f>
        <v>0</v>
      </c>
      <c r="IB48" s="45">
        <f>IF(AND(OR(ISBLANK(IB$9),IB$9=0)=FALSE,IB$9=$DM48),1,0)*'4. Formulations'!$N47</f>
        <v>0</v>
      </c>
      <c r="IC48" s="45">
        <f>IF(AND(OR(ISBLANK(IC$9),IC$9=0)=FALSE,IC$9=$DM48),1,0)*'4. Formulations'!$N47</f>
        <v>0</v>
      </c>
      <c r="ID48" s="45">
        <f>IF(AND(OR(ISBLANK(ID$9),ID$9=0)=FALSE,ID$9=$DM48),1,0)*'4. Formulations'!$N47</f>
        <v>0</v>
      </c>
      <c r="IE48" s="45">
        <f>IF(AND(OR(ISBLANK(IE$9),IE$9=0)=FALSE,IE$9=$DM48),1,0)*'4. Formulations'!$N47</f>
        <v>0</v>
      </c>
      <c r="IF48" s="45">
        <f>IF(AND(OR(ISBLANK(IF$9),IF$9=0)=FALSE,IF$9=$DM48),1,0)*'4. Formulations'!$N47</f>
        <v>0</v>
      </c>
      <c r="IG48" s="45">
        <f>IF(AND(OR(ISBLANK(IG$9),IG$9=0)=FALSE,IG$9=$DM48),1,0)*'4. Formulations'!$N47</f>
        <v>0</v>
      </c>
      <c r="IH48" s="45">
        <f>IF(AND(OR(ISBLANK(IH$9),IH$9=0)=FALSE,IH$9=$DM48),1,0)*'4. Formulations'!$N47</f>
        <v>0</v>
      </c>
      <c r="II48" s="45">
        <f>IF(AND(OR(ISBLANK(II$9),II$9=0)=FALSE,II$9=$DM48),1,0)*'4. Formulations'!$N47</f>
        <v>0</v>
      </c>
      <c r="IJ48" s="45">
        <f>IF(AND(OR(ISBLANK(IJ$9),IJ$9=0)=FALSE,IJ$9=$DM48),1,0)*'4. Formulations'!$N47</f>
        <v>0</v>
      </c>
      <c r="IK48" s="45">
        <f>IF(AND(OR(ISBLANK(IK$9),IK$9=0)=FALSE,IK$9=$DM48),1,0)*'4. Formulations'!$N47</f>
        <v>0</v>
      </c>
      <c r="IM48" s="45">
        <f>IF(AND(OR(ISBLANK(IM$9),IM$9=0)=FALSE,OR(IM$9='2. Protocols'!$C47,IM$9='2. Protocols'!$E47,IM$9='2. Protocols'!$G47)),1,0)*'4. Formulations'!$O47</f>
        <v>0</v>
      </c>
      <c r="IN48" s="45">
        <f>IF(AND(OR(ISBLANK(IN$9),IN$9=0)=FALSE,OR(IN$9='2. Protocols'!$C47,IN$9='2. Protocols'!$E47,IN$9='2. Protocols'!$G47)),1,0)*'4. Formulations'!$O47</f>
        <v>0</v>
      </c>
      <c r="IO48" s="45">
        <f>IF(AND(OR(ISBLANK(IO$9),IO$9=0)=FALSE,OR(IO$9='2. Protocols'!$C47,IO$9='2. Protocols'!$E47,IO$9='2. Protocols'!$G47)),1,0)*'4. Formulations'!$O47</f>
        <v>0</v>
      </c>
      <c r="IP48" s="45">
        <f>IF(AND(OR(ISBLANK(IP$9),IP$9=0)=FALSE,OR(IP$9='2. Protocols'!$C47,IP$9='2. Protocols'!$E47,IP$9='2. Protocols'!$G47)),1,0)*'4. Formulations'!$O47</f>
        <v>0</v>
      </c>
      <c r="IQ48" s="45">
        <f>IF(AND(OR(ISBLANK(IQ$9),IQ$9=0)=FALSE,OR(IQ$9='2. Protocols'!$C47,IQ$9='2. Protocols'!$E47,IQ$9='2. Protocols'!$G47)),1,0)*'4. Formulations'!$O47</f>
        <v>0</v>
      </c>
      <c r="IR48" s="45">
        <f>IF(AND(OR(ISBLANK(IR$9),IR$9=0)=FALSE,OR(IR$9='2. Protocols'!$C47,IR$9='2. Protocols'!$E47,IR$9='2. Protocols'!$G47)),1,0)*'4. Formulations'!$O47</f>
        <v>0</v>
      </c>
      <c r="IS48" s="45">
        <f>IF(AND(OR(ISBLANK(IS$9),IS$9=0)=FALSE,OR(IS$9='2. Protocols'!$C47,IS$9='2. Protocols'!$E47,IS$9='2. Protocols'!$G47)),1,0)*'4. Formulations'!$O47</f>
        <v>0</v>
      </c>
      <c r="IT48" s="45">
        <f>IF(AND(OR(ISBLANK(IT$9),IT$9=0)=FALSE,OR(IT$9='2. Protocols'!$C47,IT$9='2. Protocols'!$E47,IT$9='2. Protocols'!$G47)),1,0)*'4. Formulations'!$O47</f>
        <v>0</v>
      </c>
      <c r="IU48" s="45">
        <f>IF(AND(OR(ISBLANK(IU$9),IU$9=0)=FALSE,OR(IU$9='2. Protocols'!$C47,IU$9='2. Protocols'!$E47,IU$9='2. Protocols'!$G47)),1,0)*'4. Formulations'!$O47</f>
        <v>0</v>
      </c>
      <c r="IV48" s="45">
        <f>IF(AND(OR(ISBLANK(IV$9),IV$9=0)=FALSE,OR(IV$9='2. Protocols'!$C47,IV$9='2. Protocols'!$E47,IV$9='2. Protocols'!$G47)),1,0)*'4. Formulations'!$O47</f>
        <v>0</v>
      </c>
      <c r="IW48" s="45">
        <f>IF(AND(OR(ISBLANK(IW$9),IW$9=0)=FALSE,OR(IW$9='2. Protocols'!$C47,IW$9='2. Protocols'!$E47,IW$9='2. Protocols'!$G47)),1,0)*'4. Formulations'!$O47</f>
        <v>0</v>
      </c>
      <c r="IX48" s="45">
        <f>IF(AND(OR(ISBLANK(IX$9),IX$9=0)=FALSE,OR(IX$9='2. Protocols'!$C47,IX$9='2. Protocols'!$E47,IX$9='2. Protocols'!$G47)),1,0)*'4. Formulations'!$O47</f>
        <v>0</v>
      </c>
      <c r="IY48" s="45">
        <f>IF(AND(OR(ISBLANK(IY$9),IY$9=0)=FALSE,OR(IY$9='2. Protocols'!$C47,IY$9='2. Protocols'!$E47,IY$9='2. Protocols'!$G47)),1,0)*'4. Formulations'!$O47</f>
        <v>0</v>
      </c>
      <c r="IZ48" s="45">
        <f>IF(AND(OR(ISBLANK(IZ$9),IZ$9=0)=FALSE,OR(IZ$9='2. Protocols'!$C47,IZ$9='2. Protocols'!$E47,IZ$9='2. Protocols'!$G47)),1,0)*'4. Formulations'!$O47</f>
        <v>0</v>
      </c>
      <c r="JA48" s="45">
        <f>IF(AND(OR(ISBLANK(JA$9),JA$9=0)=FALSE,OR(JA$9='2. Protocols'!$C47,JA$9='2. Protocols'!$E47,JA$9='2. Protocols'!$G47)),1,0)*'4. Formulations'!$O47</f>
        <v>0</v>
      </c>
      <c r="JC48" s="45">
        <f>IF(AND(OR(ISBLANK(JC$9),JC$9=0)=FALSE,JC$9=$DL48),1,0)*'4. Formulations'!$P47</f>
        <v>0</v>
      </c>
      <c r="JD48" s="45">
        <f>IF(AND(OR(ISBLANK(JD$9),JD$9=0)=FALSE,JD$9=$DL48),1,0)*'4. Formulations'!$P47</f>
        <v>0</v>
      </c>
      <c r="JE48" s="45">
        <f>IF(AND(OR(ISBLANK(JE$9),JE$9=0)=FALSE,JE$9=$DL48),1,0)*'4. Formulations'!$P47</f>
        <v>0</v>
      </c>
      <c r="JF48" s="45">
        <f>IF(AND(OR(ISBLANK(JF$9),JF$9=0)=FALSE,JF$9=$DL48),1,0)*'4. Formulations'!$P47</f>
        <v>0</v>
      </c>
      <c r="JG48" s="45">
        <f>IF(AND(OR(ISBLANK(JG$9),JG$9=0)=FALSE,JG$9=$DL48),1,0)*'4. Formulations'!$P47</f>
        <v>0</v>
      </c>
      <c r="JH48" s="45">
        <f>IF(AND(OR(ISBLANK(JH$9),JH$9=0)=FALSE,JH$9=$DL48),1,0)*'4. Formulations'!$P47</f>
        <v>0</v>
      </c>
      <c r="JI48" s="45">
        <f>IF(AND(OR(ISBLANK(JI$9),JI$9=0)=FALSE,JI$9=$DL48),1,0)*'4. Formulations'!$P47</f>
        <v>0</v>
      </c>
      <c r="JJ48" s="45">
        <f>IF(AND(OR(ISBLANK(JJ$9),JJ$9=0)=FALSE,JJ$9=$DL48),1,0)*'4. Formulations'!$P47</f>
        <v>0</v>
      </c>
      <c r="JK48" s="45">
        <f>IF(AND(OR(ISBLANK(JK$9),JK$9=0)=FALSE,JK$9=$DL48),1,0)*'4. Formulations'!$P47</f>
        <v>0</v>
      </c>
      <c r="JL48" s="45">
        <f>IF(AND(OR(ISBLANK(JL$9),JL$9=0)=FALSE,JL$9=$DL48),1,0)*'4. Formulations'!$P47</f>
        <v>0</v>
      </c>
      <c r="JM48" s="45">
        <f>IF(AND(OR(ISBLANK(JM$9),JM$9=0)=FALSE,JM$9=$DL48),1,0)*'4. Formulations'!$P47</f>
        <v>0</v>
      </c>
      <c r="JN48" s="45">
        <f>IF(AND(OR(ISBLANK(JN$9),JN$9=0)=FALSE,JN$9=$DL48),1,0)*'4. Formulations'!$P47</f>
        <v>0</v>
      </c>
      <c r="JO48" s="45">
        <f>IF(AND(OR(ISBLANK(JO$9),JO$9=0)=FALSE,JO$9=$DL48),1,0)*'4. Formulations'!$P47</f>
        <v>0</v>
      </c>
      <c r="JP48" s="45">
        <f>IF(AND(OR(ISBLANK(JP$9),JP$9=0)=FALSE,JP$9=$DL48),1,0)*'4. Formulations'!$P47</f>
        <v>0</v>
      </c>
      <c r="JQ48" s="45">
        <f>IF(AND(OR(ISBLANK(JQ$9),JQ$9=0)=FALSE,JQ$9=$DL48),1,0)*'4. Formulations'!$P47</f>
        <v>0</v>
      </c>
      <c r="JS48" s="45">
        <f>IF(AND(OR(ISBLANK(JS$9),JS$9=0)=FALSE,SUM($JC48:$JQ48)&gt;0,JS$9='2. Protocols'!$G47),1,0)*'4. Formulations'!$P47</f>
        <v>0</v>
      </c>
      <c r="JT48" s="45">
        <f>IF(AND(OR(ISBLANK(JT$9),JT$9=0)=FALSE,SUM($JC48:$JQ48)&gt;0,JT$9='2. Protocols'!$G47),1,0)*'4. Formulations'!$P47</f>
        <v>0</v>
      </c>
      <c r="JU48" s="45">
        <f>IF(AND(OR(ISBLANK(JU$9),JU$9=0)=FALSE,SUM($JC48:$JQ48)&gt;0,JU$9='2. Protocols'!$G47),1,0)*'4. Formulations'!$P47</f>
        <v>0</v>
      </c>
      <c r="JV48" s="45">
        <f>IF(AND(OR(ISBLANK(JV$9),JV$9=0)=FALSE,SUM($JC48:$JQ48)&gt;0,JV$9='2. Protocols'!$G47),1,0)*'4. Formulations'!$P47</f>
        <v>0</v>
      </c>
      <c r="JW48" s="45">
        <f>IF(AND(OR(ISBLANK(JW$9),JW$9=0)=FALSE,SUM($JC48:$JQ48)&gt;0,JW$9='2. Protocols'!$G47),1,0)*'4. Formulations'!$P47</f>
        <v>0</v>
      </c>
      <c r="JX48" s="45">
        <f>IF(AND(OR(ISBLANK(JX$9),JX$9=0)=FALSE,SUM($JC48:$JQ48)&gt;0,JX$9='2. Protocols'!$G47),1,0)*'4. Formulations'!$P47</f>
        <v>0</v>
      </c>
      <c r="JY48" s="45">
        <f>IF(AND(OR(ISBLANK(JY$9),JY$9=0)=FALSE,SUM($JC48:$JQ48)&gt;0,JY$9='2. Protocols'!$G47),1,0)*'4. Formulations'!$P47</f>
        <v>0</v>
      </c>
      <c r="JZ48" s="45">
        <f>IF(AND(OR(ISBLANK(JZ$9),JZ$9=0)=FALSE,SUM($JC48:$JQ48)&gt;0,JZ$9='2. Protocols'!$G47),1,0)*'4. Formulations'!$P47</f>
        <v>0</v>
      </c>
      <c r="KA48" s="45">
        <f>IF(AND(OR(ISBLANK(KA$9),KA$9=0)=FALSE,SUM($JC48:$JQ48)&gt;0,KA$9='2. Protocols'!$G47),1,0)*'4. Formulations'!$P47</f>
        <v>0</v>
      </c>
      <c r="KB48" s="45">
        <f>IF(AND(OR(ISBLANK(KB$9),KB$9=0)=FALSE,SUM($JC48:$JQ48)&gt;0,KB$9='2. Protocols'!$G47),1,0)*'4. Formulations'!$P47</f>
        <v>0</v>
      </c>
      <c r="KC48" s="45">
        <f>IF(AND(OR(ISBLANK(KC$9),KC$9=0)=FALSE,SUM($JC48:$JQ48)&gt;0,KC$9='2. Protocols'!$G47),1,0)*'4. Formulations'!$P47</f>
        <v>0</v>
      </c>
      <c r="KD48" s="45">
        <f>IF(AND(OR(ISBLANK(KD$9),KD$9=0)=FALSE,SUM($JC48:$JQ48)&gt;0,KD$9='2. Protocols'!$G47),1,0)*'4. Formulations'!$P47</f>
        <v>0</v>
      </c>
      <c r="KE48" s="45">
        <f>IF(AND(OR(ISBLANK(KE$9),KE$9=0)=FALSE,SUM($JC48:$JQ48)&gt;0,KE$9='2. Protocols'!$G47),1,0)*'4. Formulations'!$P47</f>
        <v>0</v>
      </c>
      <c r="KF48" s="45">
        <f>IF(AND(OR(ISBLANK(KF$9),KF$9=0)=FALSE,SUM($JC48:$JQ48)&gt;0,KF$9='2. Protocols'!$G47),1,0)*'4. Formulations'!$P47</f>
        <v>0</v>
      </c>
      <c r="KG48" s="45">
        <f>IF(AND(OR(ISBLANK(KG$9),KG$9=0)=FALSE,SUM($JC48:$JQ48)&gt;0,KG$9='2. Protocols'!$G47),1,0)*'4. Formulations'!$P47</f>
        <v>0</v>
      </c>
      <c r="KI48" s="45">
        <f>IF(AND(OR(ISBLANK(KI$9),KI$9=0)=FALSE,KI$9=$DM48),1,0)*'4. Formulations'!$Q47</f>
        <v>0</v>
      </c>
      <c r="KJ48" s="45">
        <f>IF(AND(OR(ISBLANK(KJ$9),KJ$9=0)=FALSE,KJ$9=$DM48),1,0)*'4. Formulations'!$Q47</f>
        <v>0</v>
      </c>
      <c r="KK48" s="45">
        <f>IF(AND(OR(ISBLANK(KK$9),KK$9=0)=FALSE,KK$9=$DM48),1,0)*'4. Formulations'!$Q47</f>
        <v>0</v>
      </c>
      <c r="KL48" s="45">
        <f>IF(AND(OR(ISBLANK(KL$9),KL$9=0)=FALSE,KL$9=$DM48),1,0)*'4. Formulations'!$Q47</f>
        <v>0</v>
      </c>
      <c r="KM48" s="45">
        <f>IF(AND(OR(ISBLANK(KM$9),KM$9=0)=FALSE,KM$9=$DM48),1,0)*'4. Formulations'!$Q47</f>
        <v>0</v>
      </c>
      <c r="KN48" s="45">
        <f>IF(AND(OR(ISBLANK(KN$9),KN$9=0)=FALSE,KN$9=$DM48),1,0)*'4. Formulations'!$Q47</f>
        <v>0</v>
      </c>
      <c r="KO48" s="45">
        <f>IF(AND(OR(ISBLANK(KO$9),KO$9=0)=FALSE,KO$9=$DM48),1,0)*'4. Formulations'!$Q47</f>
        <v>0</v>
      </c>
      <c r="KP48" s="45">
        <f>IF(AND(OR(ISBLANK(KP$9),KP$9=0)=FALSE,KP$9=$DM48),1,0)*'4. Formulations'!$Q47</f>
        <v>0</v>
      </c>
      <c r="KQ48" s="45">
        <f>IF(AND(OR(ISBLANK(KQ$9),KQ$9=0)=FALSE,KQ$9=$DM48),1,0)*'4. Formulations'!$Q47</f>
        <v>0</v>
      </c>
      <c r="KR48" s="45">
        <f>IF(AND(OR(ISBLANK(KR$9),KR$9=0)=FALSE,KR$9=$DM48),1,0)*'4. Formulations'!$Q47</f>
        <v>0</v>
      </c>
      <c r="KS48" s="45">
        <f>IF(AND(OR(ISBLANK(KS$9),KS$9=0)=FALSE,KS$9=$DM48),1,0)*'4. Formulations'!$Q47</f>
        <v>0</v>
      </c>
      <c r="KT48" s="45">
        <f>IF(AND(OR(ISBLANK(KT$9),KT$9=0)=FALSE,KT$9=$DM48),1,0)*'4. Formulations'!$Q47</f>
        <v>0</v>
      </c>
      <c r="KU48" s="45">
        <f>IF(AND(OR(ISBLANK(KU$9),KU$9=0)=FALSE,KU$9=$DM48),1,0)*'4. Formulations'!$Q47</f>
        <v>0</v>
      </c>
      <c r="KV48" s="45">
        <f>IF(AND(OR(ISBLANK(KV$9),KV$9=0)=FALSE,KV$9=$DM48),1,0)*'4. Formulations'!$Q47</f>
        <v>0</v>
      </c>
      <c r="KW48" s="45">
        <f>IF(AND(OR(ISBLANK(KW$9),KW$9=0)=FALSE,KW$9=$DM48),1,0)*'4. Formulations'!$Q47</f>
        <v>0</v>
      </c>
    </row>
    <row r="49" spans="2:309" x14ac:dyDescent="0.3">
      <c r="B49" s="2"/>
      <c r="C49" s="155" t="str">
        <f>IF('2. Protocols'!C48&amp;"+"&amp;'2. Protocols'!E48&amp;"+"&amp;'2. Protocols'!G48="++","",'2. Protocols'!C48&amp;"+"&amp;'2. Protocols'!E48&amp;"+"&amp;'2. Protocols'!G48)</f>
        <v/>
      </c>
      <c r="D49" s="22"/>
      <c r="E49" s="23"/>
      <c r="G49" s="135" t="e">
        <f>'2. Protocols'!J48*'1. General Inputs'!$L$13</f>
        <v>#VALUE!</v>
      </c>
      <c r="H49" s="135" t="e">
        <f>MAX(G49*(1+'1. General Inputs'!$BA$23+HLOOKUP(H$7,'1. General Inputs'!$BC$17:$BE$19,ROWS('1. General Inputs'!$BA$17:$BA$19),0))+(H$76*'2. Protocols'!$O48)+'3. ARV Substitutions'!L71,0)</f>
        <v>#VALUE!</v>
      </c>
      <c r="I49" s="135" t="e">
        <f>MAX(H49*(1+'1. General Inputs'!$BA$23+HLOOKUP(I$7,'1. General Inputs'!$BC$17:$BE$19,ROWS('1. General Inputs'!$BA$17:$BA$19),0))+(I$76*'2. Protocols'!$O48)+'3. ARV Substitutions'!M71,0)</f>
        <v>#VALUE!</v>
      </c>
      <c r="J49" s="135" t="e">
        <f>MAX(I49*(1+'1. General Inputs'!$BA$23+HLOOKUP(J$7,'1. General Inputs'!$BC$17:$BE$19,ROWS('1. General Inputs'!$BA$17:$BA$19),0))+(J$76*'2. Protocols'!$O48)+'3. ARV Substitutions'!N71,0)</f>
        <v>#VALUE!</v>
      </c>
      <c r="K49" s="135" t="e">
        <f>MAX(J49*(1+'1. General Inputs'!$BA$23+HLOOKUP(K$7,'1. General Inputs'!$BC$17:$BE$19,ROWS('1. General Inputs'!$BA$17:$BA$19),0))+(K$76*'2. Protocols'!$O48)+'3. ARV Substitutions'!O71,0)</f>
        <v>#VALUE!</v>
      </c>
      <c r="L49" s="135" t="e">
        <f>MAX(K49*(1+'1. General Inputs'!$BA$23+HLOOKUP(L$7,'1. General Inputs'!$BC$17:$BE$19,ROWS('1. General Inputs'!$BA$17:$BA$19),0))+(L$76*'2. Protocols'!$O48)+'3. ARV Substitutions'!P71,0)</f>
        <v>#VALUE!</v>
      </c>
      <c r="M49" s="135" t="e">
        <f>MAX(L49*(1+'1. General Inputs'!$BA$23+HLOOKUP(M$7,'1. General Inputs'!$BC$17:$BE$19,ROWS('1. General Inputs'!$BA$17:$BA$19),0))+(M$76*'2. Protocols'!$O48)+'3. ARV Substitutions'!Q71,0)</f>
        <v>#VALUE!</v>
      </c>
      <c r="N49" s="135" t="e">
        <f>MAX(M49*(1+'1. General Inputs'!$BA$23+HLOOKUP(N$7,'1. General Inputs'!$BC$17:$BE$19,ROWS('1. General Inputs'!$BA$17:$BA$19),0))+(N$76*'2. Protocols'!$O48)+'3. ARV Substitutions'!R71,0)</f>
        <v>#VALUE!</v>
      </c>
      <c r="O49" s="135" t="e">
        <f>MAX(N49*(1+'1. General Inputs'!$BA$23+HLOOKUP(O$7,'1. General Inputs'!$BC$17:$BE$19,ROWS('1. General Inputs'!$BA$17:$BA$19),0))+(O$76*'2. Protocols'!$O48)+'3. ARV Substitutions'!S71,0)</f>
        <v>#VALUE!</v>
      </c>
      <c r="P49" s="135" t="e">
        <f>MAX(O49*(1+'1. General Inputs'!$BA$23+HLOOKUP(P$7,'1. General Inputs'!$BC$17:$BE$19,ROWS('1. General Inputs'!$BA$17:$BA$19),0))+(P$76*'2. Protocols'!$O48)+'3. ARV Substitutions'!T71,0)</f>
        <v>#VALUE!</v>
      </c>
      <c r="Q49" s="135" t="e">
        <f>MAX(P49*(1+'1. General Inputs'!$BA$23+HLOOKUP(Q$7,'1. General Inputs'!$BC$17:$BE$19,ROWS('1. General Inputs'!$BA$17:$BA$19),0))+(Q$76*'2. Protocols'!$O48)+'3. ARV Substitutions'!U71,0)</f>
        <v>#VALUE!</v>
      </c>
      <c r="R49" s="135" t="e">
        <f>MAX(Q49*(1+'1. General Inputs'!$BA$23+HLOOKUP(R$7,'1. General Inputs'!$BC$17:$BE$19,ROWS('1. General Inputs'!$BA$17:$BA$19),0))+(R$76*'2. Protocols'!$O48)+'3. ARV Substitutions'!V71,0)</f>
        <v>#VALUE!</v>
      </c>
      <c r="S49" s="135" t="e">
        <f>MAX(R49*(1+'1. General Inputs'!$BA$23+HLOOKUP(S$7,'1. General Inputs'!$BC$17:$BE$19,ROWS('1. General Inputs'!$BA$17:$BA$19),0))+(S$76*'2. Protocols'!$O48)+'3. ARV Substitutions'!W71,0)</f>
        <v>#VALUE!</v>
      </c>
      <c r="T49" s="135" t="e">
        <f>MAX(S49*(1+'1. General Inputs'!$BA$23+HLOOKUP(T$7,'1. General Inputs'!$BC$17:$BE$19,ROWS('1. General Inputs'!$BA$17:$BA$19),0))+(T$76*'2. Protocols'!$O48)+'3. ARV Substitutions'!X71,0)</f>
        <v>#VALUE!</v>
      </c>
      <c r="U49" s="135" t="e">
        <f>MAX(T49*(1+'1. General Inputs'!$BA$23+HLOOKUP(U$7,'1. General Inputs'!$BC$17:$BE$19,ROWS('1. General Inputs'!$BA$17:$BA$19),0))+(U$76*'2. Protocols'!$O48)+'3. ARV Substitutions'!Y71,0)</f>
        <v>#VALUE!</v>
      </c>
      <c r="V49" s="135" t="e">
        <f>MAX(U49*(1+'1. General Inputs'!$BA$23+HLOOKUP(V$7,'1. General Inputs'!$BC$17:$BE$19,ROWS('1. General Inputs'!$BA$17:$BA$19),0))+(V$76*'2. Protocols'!$O48)+'3. ARV Substitutions'!Z71,0)</f>
        <v>#VALUE!</v>
      </c>
      <c r="W49" s="135" t="e">
        <f>MAX(V49*(1+'1. General Inputs'!$BA$23+HLOOKUP(W$7,'1. General Inputs'!$BC$17:$BE$19,ROWS('1. General Inputs'!$BA$17:$BA$19),0))+(W$76*'2. Protocols'!$O48)+'3. ARV Substitutions'!AA71,0)</f>
        <v>#VALUE!</v>
      </c>
      <c r="X49" s="135" t="e">
        <f>MAX(W49*(1+'1. General Inputs'!$BA$23+HLOOKUP(X$7,'1. General Inputs'!$BC$17:$BE$19,ROWS('1. General Inputs'!$BA$17:$BA$19),0))+(X$76*'2. Protocols'!$O48)+'3. ARV Substitutions'!AB71,0)</f>
        <v>#VALUE!</v>
      </c>
      <c r="Y49" s="135" t="e">
        <f>MAX(X49*(1+'1. General Inputs'!$BA$23+HLOOKUP(Y$7,'1. General Inputs'!$BC$17:$BE$19,ROWS('1. General Inputs'!$BA$17:$BA$19),0))+(Y$76*'2. Protocols'!$O48)+'3. ARV Substitutions'!AC71,0)</f>
        <v>#VALUE!</v>
      </c>
      <c r="Z49" s="135" t="e">
        <f>MAX(Y49*(1+'1. General Inputs'!$BA$23+HLOOKUP(Z$7,'1. General Inputs'!$BC$17:$BE$19,ROWS('1. General Inputs'!$BA$17:$BA$19),0))+(Z$76*'2. Protocols'!$O48)+'3. ARV Substitutions'!AD71,0)</f>
        <v>#VALUE!</v>
      </c>
      <c r="AA49" s="135" t="e">
        <f>MAX(Z49*(1+'1. General Inputs'!$BA$23+HLOOKUP(AA$7,'1. General Inputs'!$BC$17:$BE$19,ROWS('1. General Inputs'!$BA$17:$BA$19),0))+(AA$76*'2. Protocols'!$O48)+'3. ARV Substitutions'!AE71,0)</f>
        <v>#VALUE!</v>
      </c>
      <c r="AB49" s="135" t="e">
        <f>MAX(AA49*(1+'1. General Inputs'!$BA$23+HLOOKUP(AB$7,'1. General Inputs'!$BC$17:$BE$19,ROWS('1. General Inputs'!$BA$17:$BA$19),0))+(AB$76*'2. Protocols'!$O48)+'3. ARV Substitutions'!AF71,0)</f>
        <v>#VALUE!</v>
      </c>
      <c r="AC49" s="135" t="e">
        <f>MAX(AB49*(1+'1. General Inputs'!$BA$23+HLOOKUP(AC$7,'1. General Inputs'!$BC$17:$BE$19,ROWS('1. General Inputs'!$BA$17:$BA$19),0))+(AC$76*'2. Protocols'!$O48)+'3. ARV Substitutions'!AG71,0)</f>
        <v>#VALUE!</v>
      </c>
      <c r="AD49" s="135" t="e">
        <f>MAX(AC49*(1+'1. General Inputs'!$BA$23+HLOOKUP(AD$7,'1. General Inputs'!$BC$17:$BE$19,ROWS('1. General Inputs'!$BA$17:$BA$19),0))+(AD$76*'2. Protocols'!$O48)+'3. ARV Substitutions'!AH71,0)</f>
        <v>#VALUE!</v>
      </c>
      <c r="AE49" s="135" t="e">
        <f>MAX(AD49*(1+'1. General Inputs'!$BA$23+HLOOKUP(AE$7,'1. General Inputs'!$BC$17:$BE$19,ROWS('1. General Inputs'!$BA$17:$BA$19),0))+(AE$76*'2. Protocols'!$O48)+'3. ARV Substitutions'!AI71,0)</f>
        <v>#VALUE!</v>
      </c>
      <c r="AF49" s="135" t="e">
        <f>MAX(AE49*(1+'1. General Inputs'!$BA$23+HLOOKUP(AF$7,'1. General Inputs'!$BC$17:$BE$19,ROWS('1. General Inputs'!$BA$17:$BA$19),0))+(AF$76*'2. Protocols'!$O48)+'3. ARV Substitutions'!AJ71,0)</f>
        <v>#VALUE!</v>
      </c>
      <c r="AG49" s="135" t="e">
        <f>MAX(AF49*(1+'1. General Inputs'!$BA$23+HLOOKUP(AG$7,'1. General Inputs'!$BC$17:$BE$19,ROWS('1. General Inputs'!$BA$17:$BA$19),0))+(AG$76*'2. Protocols'!$O48)+'3. ARV Substitutions'!AK71,0)</f>
        <v>#VALUE!</v>
      </c>
      <c r="AH49" s="135" t="e">
        <f>MAX(AG49*(1+'1. General Inputs'!$BA$23+HLOOKUP(AH$7,'1. General Inputs'!$BC$17:$BE$19,ROWS('1. General Inputs'!$BA$17:$BA$19),0))+(AH$76*'2. Protocols'!$O48)+'3. ARV Substitutions'!AL71,0)</f>
        <v>#VALUE!</v>
      </c>
      <c r="AI49" s="135" t="e">
        <f>MAX(AH49*(1+'1. General Inputs'!$BA$23+HLOOKUP(AI$7,'1. General Inputs'!$BC$17:$BE$19,ROWS('1. General Inputs'!$BA$17:$BA$19),0))+(AI$76*'2. Protocols'!$O48)+'3. ARV Substitutions'!AM71,0)</f>
        <v>#VALUE!</v>
      </c>
      <c r="AJ49" s="135" t="e">
        <f>MAX(AI49*(1+'1. General Inputs'!$BA$23+HLOOKUP(AJ$7,'1. General Inputs'!$BC$17:$BE$19,ROWS('1. General Inputs'!$BA$17:$BA$19),0))+(AJ$76*'2. Protocols'!$O48)+'3. ARV Substitutions'!AN71,0)</f>
        <v>#VALUE!</v>
      </c>
      <c r="AK49" s="135" t="e">
        <f>MAX(AJ49*(1+'1. General Inputs'!$BA$23+HLOOKUP(AK$7,'1. General Inputs'!$BC$17:$BE$19,ROWS('1. General Inputs'!$BA$17:$BA$19),0))+(AK$76*'2. Protocols'!$O48)+'3. ARV Substitutions'!AO71,0)</f>
        <v>#VALUE!</v>
      </c>
      <c r="AL49" s="135" t="e">
        <f>MAX(AK49*(1+'1. General Inputs'!$BA$23+HLOOKUP(AL$7,'1. General Inputs'!$BC$17:$BE$19,ROWS('1. General Inputs'!$BA$17:$BA$19),0))+(AL$76*'2. Protocols'!$O48)+'3. ARV Substitutions'!AP71,0)</f>
        <v>#VALUE!</v>
      </c>
      <c r="AM49" s="135" t="e">
        <f>MAX(AL49*(1+'1. General Inputs'!$BA$23+HLOOKUP(AM$7,'1. General Inputs'!$BC$17:$BE$19,ROWS('1. General Inputs'!$BA$17:$BA$19),0))+(AM$76*'2. Protocols'!$O48)+'3. ARV Substitutions'!AQ71,0)</f>
        <v>#VALUE!</v>
      </c>
      <c r="AN49" s="135" t="e">
        <f>MAX(AM49*(1+'1. General Inputs'!$BA$23+HLOOKUP(AN$7,'1. General Inputs'!$BC$17:$BE$19,ROWS('1. General Inputs'!$BA$17:$BA$19),0))+(AN$76*'2. Protocols'!$O48)+'3. ARV Substitutions'!AR71,0)</f>
        <v>#VALUE!</v>
      </c>
      <c r="AO49" s="135" t="e">
        <f>MAX(AN49*(1+'1. General Inputs'!$BA$23+HLOOKUP(AO$7,'1. General Inputs'!$BC$17:$BE$19,ROWS('1. General Inputs'!$BA$17:$BA$19),0))+(AO$76*'2. Protocols'!$O48)+'3. ARV Substitutions'!AS71,0)</f>
        <v>#VALUE!</v>
      </c>
      <c r="AP49" s="135" t="e">
        <f>MAX(AO49*(1+'1. General Inputs'!$BA$23+HLOOKUP(AP$7,'1. General Inputs'!$BC$17:$BE$19,ROWS('1. General Inputs'!$BA$17:$BA$19),0))+(AP$76*'2. Protocols'!$O48)+'3. ARV Substitutions'!AT71,0)</f>
        <v>#VALUE!</v>
      </c>
      <c r="AQ49" s="135" t="e">
        <f>MAX(AP49*(1+'1. General Inputs'!$BA$23+HLOOKUP(AQ$7,'1. General Inputs'!$BC$17:$BE$19,ROWS('1. General Inputs'!$BA$17:$BA$19),0))+(AQ$76*'2. Protocols'!$O48)+'3. ARV Substitutions'!AU71,0)</f>
        <v>#VALUE!</v>
      </c>
      <c r="CA49" s="105" t="e">
        <f t="shared" si="58"/>
        <v>#VALUE!</v>
      </c>
      <c r="CB49" s="105" t="e">
        <f t="shared" si="59"/>
        <v>#VALUE!</v>
      </c>
      <c r="CC49" s="105" t="e">
        <f t="shared" si="60"/>
        <v>#VALUE!</v>
      </c>
      <c r="CD49" s="105" t="e">
        <f t="shared" si="61"/>
        <v>#VALUE!</v>
      </c>
      <c r="CE49" s="105" t="e">
        <f t="shared" si="93"/>
        <v>#VALUE!</v>
      </c>
      <c r="CF49" s="105" t="e">
        <f t="shared" si="62"/>
        <v>#VALUE!</v>
      </c>
      <c r="CG49" s="105" t="e">
        <f t="shared" si="63"/>
        <v>#VALUE!</v>
      </c>
      <c r="CH49" s="105" t="e">
        <f t="shared" si="64"/>
        <v>#VALUE!</v>
      </c>
      <c r="CI49" s="105" t="e">
        <f t="shared" si="65"/>
        <v>#VALUE!</v>
      </c>
      <c r="CJ49" s="105" t="e">
        <f t="shared" si="66"/>
        <v>#VALUE!</v>
      </c>
      <c r="CK49" s="105" t="e">
        <f t="shared" si="67"/>
        <v>#VALUE!</v>
      </c>
      <c r="CL49" s="105" t="e">
        <f t="shared" si="68"/>
        <v>#VALUE!</v>
      </c>
      <c r="CM49" s="105" t="e">
        <f t="shared" si="69"/>
        <v>#VALUE!</v>
      </c>
      <c r="CN49" s="105" t="e">
        <f t="shared" si="70"/>
        <v>#VALUE!</v>
      </c>
      <c r="CO49" s="105" t="e">
        <f t="shared" si="71"/>
        <v>#VALUE!</v>
      </c>
      <c r="CP49" s="105" t="e">
        <f t="shared" si="72"/>
        <v>#VALUE!</v>
      </c>
      <c r="CQ49" s="105" t="e">
        <f t="shared" si="73"/>
        <v>#VALUE!</v>
      </c>
      <c r="CR49" s="105" t="e">
        <f t="shared" si="74"/>
        <v>#VALUE!</v>
      </c>
      <c r="CS49" s="105" t="e">
        <f t="shared" si="75"/>
        <v>#VALUE!</v>
      </c>
      <c r="CT49" s="105" t="e">
        <f t="shared" si="76"/>
        <v>#VALUE!</v>
      </c>
      <c r="CU49" s="105" t="e">
        <f t="shared" si="77"/>
        <v>#VALUE!</v>
      </c>
      <c r="CV49" s="105" t="e">
        <f t="shared" si="78"/>
        <v>#VALUE!</v>
      </c>
      <c r="CW49" s="105" t="e">
        <f t="shared" si="79"/>
        <v>#VALUE!</v>
      </c>
      <c r="CX49" s="105" t="e">
        <f t="shared" si="80"/>
        <v>#VALUE!</v>
      </c>
      <c r="CY49" s="105" t="e">
        <f t="shared" si="81"/>
        <v>#VALUE!</v>
      </c>
      <c r="CZ49" s="105" t="e">
        <f t="shared" si="82"/>
        <v>#VALUE!</v>
      </c>
      <c r="DA49" s="105" t="e">
        <f t="shared" si="83"/>
        <v>#VALUE!</v>
      </c>
      <c r="DB49" s="105" t="e">
        <f t="shared" si="84"/>
        <v>#VALUE!</v>
      </c>
      <c r="DC49" s="105" t="e">
        <f t="shared" si="85"/>
        <v>#VALUE!</v>
      </c>
      <c r="DD49" s="105" t="e">
        <f t="shared" si="86"/>
        <v>#VALUE!</v>
      </c>
      <c r="DE49" s="105" t="e">
        <f t="shared" si="87"/>
        <v>#VALUE!</v>
      </c>
      <c r="DF49" s="105" t="e">
        <f t="shared" si="88"/>
        <v>#VALUE!</v>
      </c>
      <c r="DG49" s="105" t="e">
        <f t="shared" si="89"/>
        <v>#VALUE!</v>
      </c>
      <c r="DH49" s="105" t="e">
        <f t="shared" si="90"/>
        <v>#VALUE!</v>
      </c>
      <c r="DI49" s="105" t="e">
        <f t="shared" si="91"/>
        <v>#VALUE!</v>
      </c>
      <c r="DJ49" s="105" t="e">
        <f t="shared" si="92"/>
        <v>#VALUE!</v>
      </c>
      <c r="DL49" s="39" t="str">
        <f>CONCATENATE('2. Protocols'!C48, '2. Protocols'!D48, '2. Protocols'!E48)</f>
        <v>+</v>
      </c>
      <c r="DM49" s="39" t="str">
        <f>CONCATENATE('2. Protocols'!C48, '2. Protocols'!D48, '2. Protocols'!E48, '2. Protocols'!F48, '2. Protocols'!G48,)</f>
        <v>++</v>
      </c>
      <c r="DO49" s="45">
        <f>IF(AND(OR(ISBLANK(DO$9),DO$9=0)=FALSE,OR(DO$9='2. Protocols'!$C48,DO$9='2. Protocols'!$E48,DO$9='2. Protocols'!$G48)),1,0)*'4. Formulations'!$I48</f>
        <v>0</v>
      </c>
      <c r="DP49" s="45">
        <f>IF(AND(OR(ISBLANK(DP$9),DP$9=0)=FALSE,OR(DP$9='2. Protocols'!$C48,DP$9='2. Protocols'!$E48,DP$9='2. Protocols'!$G48)),1,0)*'4. Formulations'!$I48</f>
        <v>0</v>
      </c>
      <c r="DQ49" s="45">
        <f>IF(AND(OR(ISBLANK(DQ$9),DQ$9=0)=FALSE,OR(DQ$9='2. Protocols'!$C48,DQ$9='2. Protocols'!$E48,DQ$9='2. Protocols'!$G48)),1,0)*'4. Formulations'!$I48</f>
        <v>0</v>
      </c>
      <c r="DR49" s="45">
        <f>IF(AND(OR(ISBLANK(DR$9),DR$9=0)=FALSE,OR(DR$9='2. Protocols'!$C48,DR$9='2. Protocols'!$E48,DR$9='2. Protocols'!$G48)),1,0)*'4. Formulations'!$I48</f>
        <v>0</v>
      </c>
      <c r="DS49" s="45">
        <f>IF(AND(OR(ISBLANK(DS$9),DS$9=0)=FALSE,OR(DS$9='2. Protocols'!$C48,DS$9='2. Protocols'!$E48,DS$9='2. Protocols'!$G48)),1,0)*'4. Formulations'!$I48</f>
        <v>0</v>
      </c>
      <c r="DT49" s="45">
        <f>IF(AND(OR(ISBLANK(DT$9),DT$9=0)=FALSE,OR(DT$9='2. Protocols'!$C48,DT$9='2. Protocols'!$E48,DT$9='2. Protocols'!$G48)),1,0)*'4. Formulations'!$I48</f>
        <v>0</v>
      </c>
      <c r="DU49" s="45">
        <f>IF(AND(OR(ISBLANK(DU$9),DU$9=0)=FALSE,OR(DU$9='2. Protocols'!$C48,DU$9='2. Protocols'!$E48,DU$9='2. Protocols'!$G48)),1,0)*'4. Formulations'!$I48</f>
        <v>0</v>
      </c>
      <c r="DV49" s="45">
        <f>IF(AND(OR(ISBLANK(DV$9),DV$9=0)=FALSE,OR(DV$9='2. Protocols'!$C48,DV$9='2. Protocols'!$E48,DV$9='2. Protocols'!$G48)),1,0)*'4. Formulations'!$I48</f>
        <v>0</v>
      </c>
      <c r="DW49" s="45">
        <f>IF(AND(OR(ISBLANK(DW$9),DW$9=0)=FALSE,OR(DW$9='2. Protocols'!$C48,DW$9='2. Protocols'!$E48,DW$9='2. Protocols'!$G48)),1,0)*'4. Formulations'!$I48</f>
        <v>0</v>
      </c>
      <c r="DX49" s="45">
        <f>IF(AND(OR(ISBLANK(DX$9),DX$9=0)=FALSE,OR(DX$9='2. Protocols'!$C48,DX$9='2. Protocols'!$E48,DX$9='2. Protocols'!$G48)),1,0)*'4. Formulations'!$I48</f>
        <v>0</v>
      </c>
      <c r="DY49" s="45">
        <f>IF(AND(OR(ISBLANK(DY$9),DY$9=0)=FALSE,OR(DY$9='2. Protocols'!$C48,DY$9='2. Protocols'!$E48,DY$9='2. Protocols'!$G48)),1,0)*'4. Formulations'!$I48</f>
        <v>0</v>
      </c>
      <c r="DZ49" s="45">
        <f>IF(AND(OR(ISBLANK(DZ$9),DZ$9=0)=FALSE,OR(DZ$9='2. Protocols'!$C48,DZ$9='2. Protocols'!$E48,DZ$9='2. Protocols'!$G48)),1,0)*'4. Formulations'!$I48</f>
        <v>0</v>
      </c>
      <c r="EA49" s="45">
        <f>IF(AND(OR(ISBLANK(EA$9),EA$9=0)=FALSE,OR(EA$9='2. Protocols'!$C48,EA$9='2. Protocols'!$E48,EA$9='2. Protocols'!$G48)),1,0)*'4. Formulations'!$I48</f>
        <v>0</v>
      </c>
      <c r="EB49" s="45">
        <f>IF(AND(OR(ISBLANK(EB$9),EB$9=0)=FALSE,OR(EB$9='2. Protocols'!$C48,EB$9='2. Protocols'!$E48,EB$9='2. Protocols'!$G48)),1,0)*'4. Formulations'!$I48</f>
        <v>0</v>
      </c>
      <c r="EC49" s="45">
        <f>IF(AND(OR(ISBLANK(EC$9),EC$9=0)=FALSE,OR(EC$9='2. Protocols'!$C48,EC$9='2. Protocols'!$E48,EC$9='2. Protocols'!$G48)),1,0)*'4. Formulations'!$I48</f>
        <v>0</v>
      </c>
      <c r="EE49" s="45">
        <f>IF(AND(OR(ISBLANK(EE$9),EE$9=0)=FALSE,EE$9=$DL49),1,0)*'4. Formulations'!$J48</f>
        <v>0</v>
      </c>
      <c r="EF49" s="45">
        <f>IF(AND(OR(ISBLANK(EF$9),EF$9=0)=FALSE,EF$9=$DL49),1,0)*'4. Formulations'!$J48</f>
        <v>0</v>
      </c>
      <c r="EG49" s="45">
        <f>IF(AND(OR(ISBLANK(EG$9),EG$9=0)=FALSE,EG$9=$DL49),1,0)*'4. Formulations'!$J48</f>
        <v>0</v>
      </c>
      <c r="EH49" s="45">
        <f>IF(AND(OR(ISBLANK(EH$9),EH$9=0)=FALSE,EH$9=$DL49),1,0)*'4. Formulations'!$J48</f>
        <v>0</v>
      </c>
      <c r="EI49" s="45">
        <f>IF(AND(OR(ISBLANK(EI$9),EI$9=0)=FALSE,EI$9=$DL49),1,0)*'4. Formulations'!$J48</f>
        <v>0</v>
      </c>
      <c r="EJ49" s="45">
        <f>IF(AND(OR(ISBLANK(EJ$9),EJ$9=0)=FALSE,EJ$9=$DL49),1,0)*'4. Formulations'!$J48</f>
        <v>0</v>
      </c>
      <c r="EK49" s="45">
        <f>IF(AND(OR(ISBLANK(EK$9),EK$9=0)=FALSE,EK$9=$DL49),1,0)*'4. Formulations'!$J48</f>
        <v>0</v>
      </c>
      <c r="EL49" s="45">
        <f>IF(AND(OR(ISBLANK(EL$9),EL$9=0)=FALSE,EL$9=$DL49),1,0)*'4. Formulations'!$J48</f>
        <v>0</v>
      </c>
      <c r="EM49" s="45">
        <f>IF(AND(OR(ISBLANK(EM$9),EM$9=0)=FALSE,EM$9=$DL49),1,0)*'4. Formulations'!$J48</f>
        <v>0</v>
      </c>
      <c r="EN49" s="45">
        <f>IF(AND(OR(ISBLANK(EN$9),EN$9=0)=FALSE,EN$9=$DL49),1,0)*'4. Formulations'!$J48</f>
        <v>0</v>
      </c>
      <c r="EO49" s="45">
        <f>IF(AND(OR(ISBLANK(EO$9),EO$9=0)=FALSE,EO$9=$DL49),1,0)*'4. Formulations'!$J48</f>
        <v>0</v>
      </c>
      <c r="EP49" s="45">
        <f>IF(AND(OR(ISBLANK(EP$9),EP$9=0)=FALSE,EP$9=$DL49),1,0)*'4. Formulations'!$J48</f>
        <v>0</v>
      </c>
      <c r="EQ49" s="45">
        <f>IF(AND(OR(ISBLANK(EQ$9),EQ$9=0)=FALSE,EQ$9=$DL49),1,0)*'4. Formulations'!$J48</f>
        <v>0</v>
      </c>
      <c r="ER49" s="45">
        <f>IF(AND(OR(ISBLANK(ER$9),ER$9=0)=FALSE,ER$9=$DL49),1,0)*'4. Formulations'!$J48</f>
        <v>0</v>
      </c>
      <c r="ES49" s="45">
        <f>IF(AND(OR(ISBLANK(ES$9),ES$9=0)=FALSE,ES$9=$DL49),1,0)*'4. Formulations'!$J48</f>
        <v>0</v>
      </c>
      <c r="EU49" s="45">
        <f>IF(AND(OR(ISBLANK(EU$9),EU$9=0)=FALSE,SUM($EE49:$ES49)&gt;0,EU$9='2. Protocols'!$G48),1,0)*'4. Formulations'!$J48</f>
        <v>0</v>
      </c>
      <c r="EV49" s="45">
        <f>IF(AND(OR(ISBLANK(EV$9),EV$9=0)=FALSE,SUM($EE49:$ES49)&gt;0,EV$9='2. Protocols'!$G48),1,0)*'4. Formulations'!$J48</f>
        <v>0</v>
      </c>
      <c r="EW49" s="45">
        <f>IF(AND(OR(ISBLANK(EW$9),EW$9=0)=FALSE,SUM($EE49:$ES49)&gt;0,EW$9='2. Protocols'!$G48),1,0)*'4. Formulations'!$J48</f>
        <v>0</v>
      </c>
      <c r="EX49" s="45">
        <f>IF(AND(OR(ISBLANK(EX$9),EX$9=0)=FALSE,SUM($EE49:$ES49)&gt;0,EX$9='2. Protocols'!$G48),1,0)*'4. Formulations'!$J48</f>
        <v>0</v>
      </c>
      <c r="EY49" s="45">
        <f>IF(AND(OR(ISBLANK(EY$9),EY$9=0)=FALSE,SUM($EE49:$ES49)&gt;0,EY$9='2. Protocols'!$G48),1,0)*'4. Formulations'!$J48</f>
        <v>0</v>
      </c>
      <c r="EZ49" s="45">
        <f>IF(AND(OR(ISBLANK(EZ$9),EZ$9=0)=FALSE,SUM($EE49:$ES49)&gt;0,EZ$9='2. Protocols'!$G48),1,0)*'4. Formulations'!$J48</f>
        <v>0</v>
      </c>
      <c r="FA49" s="45">
        <f>IF(AND(OR(ISBLANK(FA$9),FA$9=0)=FALSE,SUM($EE49:$ES49)&gt;0,FA$9='2. Protocols'!$G48),1,0)*'4. Formulations'!$J48</f>
        <v>0</v>
      </c>
      <c r="FB49" s="45">
        <f>IF(AND(OR(ISBLANK(FB$9),FB$9=0)=FALSE,SUM($EE49:$ES49)&gt;0,FB$9='2. Protocols'!$G48),1,0)*'4. Formulations'!$J48</f>
        <v>0</v>
      </c>
      <c r="FC49" s="45">
        <f>IF(AND(OR(ISBLANK(FC$9),FC$9=0)=FALSE,SUM($EE49:$ES49)&gt;0,FC$9='2. Protocols'!$G48),1,0)*'4. Formulations'!$J48</f>
        <v>0</v>
      </c>
      <c r="FD49" s="45">
        <f>IF(AND(OR(ISBLANK(FD$9),FD$9=0)=FALSE,SUM($EE49:$ES49)&gt;0,FD$9='2. Protocols'!$G48),1,0)*'4. Formulations'!$J48</f>
        <v>0</v>
      </c>
      <c r="FE49" s="45">
        <f>IF(AND(OR(ISBLANK(FE$9),FE$9=0)=FALSE,SUM($EE49:$ES49)&gt;0,FE$9='2. Protocols'!$G48),1,0)*'4. Formulations'!$J48</f>
        <v>0</v>
      </c>
      <c r="FF49" s="45">
        <f>IF(AND(OR(ISBLANK(FF$9),FF$9=0)=FALSE,SUM($EE49:$ES49)&gt;0,FF$9='2. Protocols'!$G48),1,0)*'4. Formulations'!$J48</f>
        <v>0</v>
      </c>
      <c r="FG49" s="45">
        <f>IF(AND(OR(ISBLANK(FG$9),FG$9=0)=FALSE,SUM($EE49:$ES49)&gt;0,FG$9='2. Protocols'!$G48),1,0)*'4. Formulations'!$J48</f>
        <v>0</v>
      </c>
      <c r="FH49" s="45">
        <f>IF(AND(OR(ISBLANK(FH$9),FH$9=0)=FALSE,SUM($EE49:$ES49)&gt;0,FH$9='2. Protocols'!$G48),1,0)*'4. Formulations'!$J48</f>
        <v>0</v>
      </c>
      <c r="FI49" s="45">
        <f>IF(AND(OR(ISBLANK(FI$9),FI$9=0)=FALSE,SUM($EE49:$ES49)&gt;0,FI$9='2. Protocols'!$G48),1,0)*'4. Formulations'!$J48</f>
        <v>0</v>
      </c>
      <c r="FK49" s="45">
        <f>IF(AND(OR(ISBLANK(EU$9),EU$9=0)=FALSE,FK$9=$DM49),1,0)*'4. Formulations'!$K48</f>
        <v>0</v>
      </c>
      <c r="FL49" s="45">
        <f>IF(AND(OR(ISBLANK(EV$9),EV$9=0)=FALSE,FL$9=$DM49),1,0)*'4. Formulations'!$K48</f>
        <v>0</v>
      </c>
      <c r="FM49" s="45">
        <f>IF(AND(OR(ISBLANK(EW$9),EW$9=0)=FALSE,FM$9=$DM49),1,0)*'4. Formulations'!$K48</f>
        <v>0</v>
      </c>
      <c r="FN49" s="45">
        <f>IF(AND(OR(ISBLANK(EX$9),EX$9=0)=FALSE,FN$9=$DM49),1,0)*'4. Formulations'!$K48</f>
        <v>0</v>
      </c>
      <c r="FO49" s="45">
        <f>IF(AND(OR(ISBLANK(EY$9),EY$9=0)=FALSE,FO$9=$DM49),1,0)*'4. Formulations'!$K48</f>
        <v>0</v>
      </c>
      <c r="FP49" s="45">
        <f>IF(AND(OR(ISBLANK(EZ$9),EZ$9=0)=FALSE,FP$9=$DM49),1,0)*'4. Formulations'!$K48</f>
        <v>0</v>
      </c>
      <c r="FQ49" s="45">
        <f>IF(AND(OR(ISBLANK(FA$9),FA$9=0)=FALSE,FQ$9=$DM49),1,0)*'4. Formulations'!$K48</f>
        <v>0</v>
      </c>
      <c r="FR49" s="45">
        <f>IF(AND(OR(ISBLANK(FB$9),FB$9=0)=FALSE,FR$9=$DM49),1,0)*'4. Formulations'!$K48</f>
        <v>0</v>
      </c>
      <c r="FS49" s="45">
        <f>IF(AND(OR(ISBLANK(FC$9),FC$9=0)=FALSE,FS$9=$DM49),1,0)*'4. Formulations'!$K48</f>
        <v>0</v>
      </c>
      <c r="FT49" s="45">
        <f>IF(AND(OR(ISBLANK(FD$9),FD$9=0)=FALSE,FT$9=$DM49),1,0)*'4. Formulations'!$K48</f>
        <v>0</v>
      </c>
      <c r="FU49" s="45">
        <f>IF(AND(OR(ISBLANK(FE$9),FE$9=0)=FALSE,FU$9=$DM49),1,0)*'4. Formulations'!$K48</f>
        <v>0</v>
      </c>
      <c r="FV49" s="45">
        <f>IF(AND(OR(ISBLANK(FF$9),FF$9=0)=FALSE,FV$9=$DM49),1,0)*'4. Formulations'!$K48</f>
        <v>0</v>
      </c>
      <c r="FW49" s="45">
        <f>IF(AND(OR(ISBLANK(FG$9),FG$9=0)=FALSE,FW$9=$DM49),1,0)*'4. Formulations'!$K48</f>
        <v>0</v>
      </c>
      <c r="FX49" s="45">
        <f>IF(AND(OR(ISBLANK(FH$9),FH$9=0)=FALSE,FX$9=$DM49),1,0)*'4. Formulations'!$K48</f>
        <v>0</v>
      </c>
      <c r="FY49" s="45">
        <f>IF(AND(OR(ISBLANK(FI$9),FI$9=0)=FALSE,FY$9=$DM49),1,0)*'4. Formulations'!$K48</f>
        <v>0</v>
      </c>
      <c r="GA49" s="45">
        <f>IF(AND(OR(ISBLANK(GA$9),GA$9=0)=FALSE,OR(GA$9='2. Protocols'!$C48,GA$9='2. Protocols'!$E48,GA$9='2. Protocols'!$G48)),1,0)*'4. Formulations'!$L48</f>
        <v>0</v>
      </c>
      <c r="GB49" s="45">
        <f>IF(AND(OR(ISBLANK(GB$9),GB$9=0)=FALSE,OR(GB$9='2. Protocols'!$C48,GB$9='2. Protocols'!$E48,GB$9='2. Protocols'!$G48)),1,0)*'4. Formulations'!$L48</f>
        <v>0</v>
      </c>
      <c r="GC49" s="45">
        <f>IF(AND(OR(ISBLANK(GC$9),GC$9=0)=FALSE,OR(GC$9='2. Protocols'!$C48,GC$9='2. Protocols'!$E48,GC$9='2. Protocols'!$G48)),1,0)*'4. Formulations'!$L48</f>
        <v>0</v>
      </c>
      <c r="GD49" s="45">
        <f>IF(AND(OR(ISBLANK(GD$9),GD$9=0)=FALSE,OR(GD$9='2. Protocols'!$C48,GD$9='2. Protocols'!$E48,GD$9='2. Protocols'!$G48)),1,0)*'4. Formulations'!$L48</f>
        <v>0</v>
      </c>
      <c r="GE49" s="45">
        <f>IF(AND(OR(ISBLANK(GE$9),GE$9=0)=FALSE,OR(GE$9='2. Protocols'!$C48,GE$9='2. Protocols'!$E48,GE$9='2. Protocols'!$G48)),1,0)*'4. Formulations'!$L48</f>
        <v>0</v>
      </c>
      <c r="GF49" s="45">
        <f>IF(AND(OR(ISBLANK(GF$9),GF$9=0)=FALSE,OR(GF$9='2. Protocols'!$C48,GF$9='2. Protocols'!$E48,GF$9='2. Protocols'!$G48)),1,0)*'4. Formulations'!$L48</f>
        <v>0</v>
      </c>
      <c r="GG49" s="45">
        <f>IF(AND(OR(ISBLANK(GG$9),GG$9=0)=FALSE,OR(GG$9='2. Protocols'!$C48,GG$9='2. Protocols'!$E48,GG$9='2. Protocols'!$G48)),1,0)*'4. Formulations'!$L48</f>
        <v>0</v>
      </c>
      <c r="GH49" s="45">
        <f>IF(AND(OR(ISBLANK(GH$9),GH$9=0)=FALSE,OR(GH$9='2. Protocols'!$C48,GH$9='2. Protocols'!$E48,GH$9='2. Protocols'!$G48)),1,0)*'4. Formulations'!$L48</f>
        <v>0</v>
      </c>
      <c r="GI49" s="45">
        <f>IF(AND(OR(ISBLANK(GI$9),GI$9=0)=FALSE,OR(GI$9='2. Protocols'!$C48,GI$9='2. Protocols'!$E48,GI$9='2. Protocols'!$G48)),1,0)*'4. Formulations'!$L48</f>
        <v>0</v>
      </c>
      <c r="GJ49" s="45">
        <f>IF(AND(OR(ISBLANK(GJ$9),GJ$9=0)=FALSE,OR(GJ$9='2. Protocols'!$C48,GJ$9='2. Protocols'!$E48,GJ$9='2. Protocols'!$G48)),1,0)*'4. Formulations'!$L48</f>
        <v>0</v>
      </c>
      <c r="GK49" s="45">
        <f>IF(AND(OR(ISBLANK(GK$9),GK$9=0)=FALSE,OR(GK$9='2. Protocols'!$C48,GK$9='2. Protocols'!$E48,GK$9='2. Protocols'!$G48)),1,0)*'4. Formulations'!$L48</f>
        <v>0</v>
      </c>
      <c r="GL49" s="45">
        <f>IF(AND(OR(ISBLANK(GL$9),GL$9=0)=FALSE,OR(GL$9='2. Protocols'!$C48,GL$9='2. Protocols'!$E48,GL$9='2. Protocols'!$G48)),1,0)*'4. Formulations'!$L48</f>
        <v>0</v>
      </c>
      <c r="GM49" s="45">
        <f>IF(AND(OR(ISBLANK(GM$9),GM$9=0)=FALSE,OR(GM$9='2. Protocols'!$C48,GM$9='2. Protocols'!$E48,GM$9='2. Protocols'!$G48)),1,0)*'4. Formulations'!$L48</f>
        <v>0</v>
      </c>
      <c r="GN49" s="45">
        <f>IF(AND(OR(ISBLANK(GN$9),GN$9=0)=FALSE,OR(GN$9='2. Protocols'!$C48,GN$9='2. Protocols'!$E48,GN$9='2. Protocols'!$G48)),1,0)*'4. Formulations'!$L48</f>
        <v>0</v>
      </c>
      <c r="GO49" s="45">
        <f>IF(AND(OR(ISBLANK(GO$9),GO$9=0)=FALSE,OR(GO$9='2. Protocols'!$C48,GO$9='2. Protocols'!$E48,GO$9='2. Protocols'!$G48)),1,0)*'4. Formulations'!$L48</f>
        <v>0</v>
      </c>
      <c r="GQ49" s="45">
        <f>IF(AND(OR(ISBLANK(GQ$9),GQ$9=0)=FALSE,GQ$9=$DL49),1,0)*'4. Formulations'!$M48</f>
        <v>0</v>
      </c>
      <c r="GR49" s="45">
        <f>IF(AND(OR(ISBLANK(GR$9),GR$9=0)=FALSE,GR$9=$DL49),1,0)*'4. Formulations'!$M48</f>
        <v>0</v>
      </c>
      <c r="GS49" s="45">
        <f>IF(AND(OR(ISBLANK(GS$9),GS$9=0)=FALSE,GS$9=$DL49),1,0)*'4. Formulations'!$M48</f>
        <v>0</v>
      </c>
      <c r="GT49" s="45">
        <f>IF(AND(OR(ISBLANK(GT$9),GT$9=0)=FALSE,GT$9=$DL49),1,0)*'4. Formulations'!$M48</f>
        <v>0</v>
      </c>
      <c r="GU49" s="45">
        <f>IF(AND(OR(ISBLANK(GU$9),GU$9=0)=FALSE,GU$9=$DL49),1,0)*'4. Formulations'!$M48</f>
        <v>0</v>
      </c>
      <c r="GV49" s="45">
        <f>IF(AND(OR(ISBLANK(GV$9),GV$9=0)=FALSE,GV$9=$DL49),1,0)*'4. Formulations'!$M48</f>
        <v>0</v>
      </c>
      <c r="GW49" s="45">
        <f>IF(AND(OR(ISBLANK(GW$9),GW$9=0)=FALSE,GW$9=$DL49),1,0)*'4. Formulations'!$M48</f>
        <v>0</v>
      </c>
      <c r="GX49" s="45">
        <f>IF(AND(OR(ISBLANK(GX$9),GX$9=0)=FALSE,GX$9=$DL49),1,0)*'4. Formulations'!$M48</f>
        <v>0</v>
      </c>
      <c r="GY49" s="45">
        <f>IF(AND(OR(ISBLANK(GY$9),GY$9=0)=FALSE,GY$9=$DL49),1,0)*'4. Formulations'!$M48</f>
        <v>0</v>
      </c>
      <c r="GZ49" s="45">
        <f>IF(AND(OR(ISBLANK(GZ$9),GZ$9=0)=FALSE,GZ$9=$DL49),1,0)*'4. Formulations'!$M48</f>
        <v>0</v>
      </c>
      <c r="HA49" s="45">
        <f>IF(AND(OR(ISBLANK(HA$9),HA$9=0)=FALSE,HA$9=$DL49),1,0)*'4. Formulations'!$M48</f>
        <v>0</v>
      </c>
      <c r="HB49" s="45">
        <f>IF(AND(OR(ISBLANK(HB$9),HB$9=0)=FALSE,HB$9=$DL49),1,0)*'4. Formulations'!$M48</f>
        <v>0</v>
      </c>
      <c r="HC49" s="45">
        <f>IF(AND(OR(ISBLANK(HC$9),HC$9=0)=FALSE,HC$9=$DL49),1,0)*'4. Formulations'!$M48</f>
        <v>0</v>
      </c>
      <c r="HD49" s="45">
        <f>IF(AND(OR(ISBLANK(HD$9),HD$9=0)=FALSE,HD$9=$DL49),1,0)*'4. Formulations'!$M48</f>
        <v>0</v>
      </c>
      <c r="HE49" s="45">
        <f>IF(AND(OR(ISBLANK(HE$9),HE$9=0)=FALSE,HE$9=$DL49),1,0)*'4. Formulations'!$M48</f>
        <v>0</v>
      </c>
      <c r="HG49" s="45">
        <f>IF(AND(OR(ISBLANK(HG$9),HG$9=0)=FALSE,SUM($GQ49:$HE49)&gt;0,HG$9='2. Protocols'!$G48),1,0)*'4. Formulations'!$M48</f>
        <v>0</v>
      </c>
      <c r="HH49" s="45">
        <f>IF(AND(OR(ISBLANK(HH$9),HH$9=0)=FALSE,SUM($GQ49:$HE49)&gt;0,HH$9='2. Protocols'!$G48),1,0)*'4. Formulations'!$M48</f>
        <v>0</v>
      </c>
      <c r="HI49" s="45">
        <f>IF(AND(OR(ISBLANK(HI$9),HI$9=0)=FALSE,SUM($GQ49:$HE49)&gt;0,HI$9='2. Protocols'!$G48),1,0)*'4. Formulations'!$M48</f>
        <v>0</v>
      </c>
      <c r="HJ49" s="45">
        <f>IF(AND(OR(ISBLANK(HJ$9),HJ$9=0)=FALSE,SUM($GQ49:$HE49)&gt;0,HJ$9='2. Protocols'!$G48),1,0)*'4. Formulations'!$M48</f>
        <v>0</v>
      </c>
      <c r="HK49" s="45">
        <f>IF(AND(OR(ISBLANK(HK$9),HK$9=0)=FALSE,SUM($GQ49:$HE49)&gt;0,HK$9='2. Protocols'!$G48),1,0)*'4. Formulations'!$M48</f>
        <v>0</v>
      </c>
      <c r="HL49" s="45">
        <f>IF(AND(OR(ISBLANK(HL$9),HL$9=0)=FALSE,SUM($GQ49:$HE49)&gt;0,HL$9='2. Protocols'!$G48),1,0)*'4. Formulations'!$M48</f>
        <v>0</v>
      </c>
      <c r="HM49" s="45">
        <f>IF(AND(OR(ISBLANK(HM$9),HM$9=0)=FALSE,SUM($GQ49:$HE49)&gt;0,HM$9='2. Protocols'!$G48),1,0)*'4. Formulations'!$M48</f>
        <v>0</v>
      </c>
      <c r="HN49" s="45">
        <f>IF(AND(OR(ISBLANK(HN$9),HN$9=0)=FALSE,SUM($GQ49:$HE49)&gt;0,HN$9='2. Protocols'!$G48),1,0)*'4. Formulations'!$M48</f>
        <v>0</v>
      </c>
      <c r="HO49" s="45">
        <f>IF(AND(OR(ISBLANK(HO$9),HO$9=0)=FALSE,SUM($GQ49:$HE49)&gt;0,HO$9='2. Protocols'!$G48),1,0)*'4. Formulations'!$M48</f>
        <v>0</v>
      </c>
      <c r="HP49" s="45">
        <f>IF(AND(OR(ISBLANK(HP$9),HP$9=0)=FALSE,SUM($GQ49:$HE49)&gt;0,HP$9='2. Protocols'!$G48),1,0)*'4. Formulations'!$M48</f>
        <v>0</v>
      </c>
      <c r="HQ49" s="45">
        <f>IF(AND(OR(ISBLANK(HQ$9),HQ$9=0)=FALSE,SUM($GQ49:$HE49)&gt;0,HQ$9='2. Protocols'!$G48),1,0)*'4. Formulations'!$M48</f>
        <v>0</v>
      </c>
      <c r="HR49" s="45">
        <f>IF(AND(OR(ISBLANK(HR$9),HR$9=0)=FALSE,SUM($GQ49:$HE49)&gt;0,HR$9='2. Protocols'!$G48),1,0)*'4. Formulations'!$M48</f>
        <v>0</v>
      </c>
      <c r="HS49" s="45">
        <f>IF(AND(OR(ISBLANK(HS$9),HS$9=0)=FALSE,SUM($GQ49:$HE49)&gt;0,HS$9='2. Protocols'!$G48),1,0)*'4. Formulations'!$M48</f>
        <v>0</v>
      </c>
      <c r="HT49" s="45">
        <f>IF(AND(OR(ISBLANK(HT$9),HT$9=0)=FALSE,SUM($GQ49:$HE49)&gt;0,HT$9='2. Protocols'!$G48),1,0)*'4. Formulations'!$M48</f>
        <v>0</v>
      </c>
      <c r="HU49" s="45">
        <f>IF(AND(OR(ISBLANK(HU$9),HU$9=0)=FALSE,SUM($GQ49:$HE49)&gt;0,HU$9='2. Protocols'!$G48),1,0)*'4. Formulations'!$M48</f>
        <v>0</v>
      </c>
      <c r="HW49" s="45">
        <f>IF(AND(OR(ISBLANK(HW$9),HW$9=0)=FALSE,HW$9=$DM49),1,0)*'4. Formulations'!$N48</f>
        <v>0</v>
      </c>
      <c r="HX49" s="45">
        <f>IF(AND(OR(ISBLANK(HX$9),HX$9=0)=FALSE,HX$9=$DM49),1,0)*'4. Formulations'!$N48</f>
        <v>0</v>
      </c>
      <c r="HY49" s="45">
        <f>IF(AND(OR(ISBLANK(HY$9),HY$9=0)=FALSE,HY$9=$DM49),1,0)*'4. Formulations'!$N48</f>
        <v>0</v>
      </c>
      <c r="HZ49" s="45">
        <f>IF(AND(OR(ISBLANK(HZ$9),HZ$9=0)=FALSE,HZ$9=$DM49),1,0)*'4. Formulations'!$N48</f>
        <v>0</v>
      </c>
      <c r="IA49" s="45">
        <f>IF(AND(OR(ISBLANK(IA$9),IA$9=0)=FALSE,IA$9=$DM49),1,0)*'4. Formulations'!$N48</f>
        <v>0</v>
      </c>
      <c r="IB49" s="45">
        <f>IF(AND(OR(ISBLANK(IB$9),IB$9=0)=FALSE,IB$9=$DM49),1,0)*'4. Formulations'!$N48</f>
        <v>0</v>
      </c>
      <c r="IC49" s="45">
        <f>IF(AND(OR(ISBLANK(IC$9),IC$9=0)=FALSE,IC$9=$DM49),1,0)*'4. Formulations'!$N48</f>
        <v>0</v>
      </c>
      <c r="ID49" s="45">
        <f>IF(AND(OR(ISBLANK(ID$9),ID$9=0)=FALSE,ID$9=$DM49),1,0)*'4. Formulations'!$N48</f>
        <v>0</v>
      </c>
      <c r="IE49" s="45">
        <f>IF(AND(OR(ISBLANK(IE$9),IE$9=0)=FALSE,IE$9=$DM49),1,0)*'4. Formulations'!$N48</f>
        <v>0</v>
      </c>
      <c r="IF49" s="45">
        <f>IF(AND(OR(ISBLANK(IF$9),IF$9=0)=FALSE,IF$9=$DM49),1,0)*'4. Formulations'!$N48</f>
        <v>0</v>
      </c>
      <c r="IG49" s="45">
        <f>IF(AND(OR(ISBLANK(IG$9),IG$9=0)=FALSE,IG$9=$DM49),1,0)*'4. Formulations'!$N48</f>
        <v>0</v>
      </c>
      <c r="IH49" s="45">
        <f>IF(AND(OR(ISBLANK(IH$9),IH$9=0)=FALSE,IH$9=$DM49),1,0)*'4. Formulations'!$N48</f>
        <v>0</v>
      </c>
      <c r="II49" s="45">
        <f>IF(AND(OR(ISBLANK(II$9),II$9=0)=FALSE,II$9=$DM49),1,0)*'4. Formulations'!$N48</f>
        <v>0</v>
      </c>
      <c r="IJ49" s="45">
        <f>IF(AND(OR(ISBLANK(IJ$9),IJ$9=0)=FALSE,IJ$9=$DM49),1,0)*'4. Formulations'!$N48</f>
        <v>0</v>
      </c>
      <c r="IK49" s="45">
        <f>IF(AND(OR(ISBLANK(IK$9),IK$9=0)=FALSE,IK$9=$DM49),1,0)*'4. Formulations'!$N48</f>
        <v>0</v>
      </c>
      <c r="IM49" s="45">
        <f>IF(AND(OR(ISBLANK(IM$9),IM$9=0)=FALSE,OR(IM$9='2. Protocols'!$C48,IM$9='2. Protocols'!$E48,IM$9='2. Protocols'!$G48)),1,0)*'4. Formulations'!$O48</f>
        <v>0</v>
      </c>
      <c r="IN49" s="45">
        <f>IF(AND(OR(ISBLANK(IN$9),IN$9=0)=FALSE,OR(IN$9='2. Protocols'!$C48,IN$9='2. Protocols'!$E48,IN$9='2. Protocols'!$G48)),1,0)*'4. Formulations'!$O48</f>
        <v>0</v>
      </c>
      <c r="IO49" s="45">
        <f>IF(AND(OR(ISBLANK(IO$9),IO$9=0)=FALSE,OR(IO$9='2. Protocols'!$C48,IO$9='2. Protocols'!$E48,IO$9='2. Protocols'!$G48)),1,0)*'4. Formulations'!$O48</f>
        <v>0</v>
      </c>
      <c r="IP49" s="45">
        <f>IF(AND(OR(ISBLANK(IP$9),IP$9=0)=FALSE,OR(IP$9='2. Protocols'!$C48,IP$9='2. Protocols'!$E48,IP$9='2. Protocols'!$G48)),1,0)*'4. Formulations'!$O48</f>
        <v>0</v>
      </c>
      <c r="IQ49" s="45">
        <f>IF(AND(OR(ISBLANK(IQ$9),IQ$9=0)=FALSE,OR(IQ$9='2. Protocols'!$C48,IQ$9='2. Protocols'!$E48,IQ$9='2. Protocols'!$G48)),1,0)*'4. Formulations'!$O48</f>
        <v>0</v>
      </c>
      <c r="IR49" s="45">
        <f>IF(AND(OR(ISBLANK(IR$9),IR$9=0)=FALSE,OR(IR$9='2. Protocols'!$C48,IR$9='2. Protocols'!$E48,IR$9='2. Protocols'!$G48)),1,0)*'4. Formulations'!$O48</f>
        <v>0</v>
      </c>
      <c r="IS49" s="45">
        <f>IF(AND(OR(ISBLANK(IS$9),IS$9=0)=FALSE,OR(IS$9='2. Protocols'!$C48,IS$9='2. Protocols'!$E48,IS$9='2. Protocols'!$G48)),1,0)*'4. Formulations'!$O48</f>
        <v>0</v>
      </c>
      <c r="IT49" s="45">
        <f>IF(AND(OR(ISBLANK(IT$9),IT$9=0)=FALSE,OR(IT$9='2. Protocols'!$C48,IT$9='2. Protocols'!$E48,IT$9='2. Protocols'!$G48)),1,0)*'4. Formulations'!$O48</f>
        <v>0</v>
      </c>
      <c r="IU49" s="45">
        <f>IF(AND(OR(ISBLANK(IU$9),IU$9=0)=FALSE,OR(IU$9='2. Protocols'!$C48,IU$9='2. Protocols'!$E48,IU$9='2. Protocols'!$G48)),1,0)*'4. Formulations'!$O48</f>
        <v>0</v>
      </c>
      <c r="IV49" s="45">
        <f>IF(AND(OR(ISBLANK(IV$9),IV$9=0)=FALSE,OR(IV$9='2. Protocols'!$C48,IV$9='2. Protocols'!$E48,IV$9='2. Protocols'!$G48)),1,0)*'4. Formulations'!$O48</f>
        <v>0</v>
      </c>
      <c r="IW49" s="45">
        <f>IF(AND(OR(ISBLANK(IW$9),IW$9=0)=FALSE,OR(IW$9='2. Protocols'!$C48,IW$9='2. Protocols'!$E48,IW$9='2. Protocols'!$G48)),1,0)*'4. Formulations'!$O48</f>
        <v>0</v>
      </c>
      <c r="IX49" s="45">
        <f>IF(AND(OR(ISBLANK(IX$9),IX$9=0)=FALSE,OR(IX$9='2. Protocols'!$C48,IX$9='2. Protocols'!$E48,IX$9='2. Protocols'!$G48)),1,0)*'4. Formulations'!$O48</f>
        <v>0</v>
      </c>
      <c r="IY49" s="45">
        <f>IF(AND(OR(ISBLANK(IY$9),IY$9=0)=FALSE,OR(IY$9='2. Protocols'!$C48,IY$9='2. Protocols'!$E48,IY$9='2. Protocols'!$G48)),1,0)*'4. Formulations'!$O48</f>
        <v>0</v>
      </c>
      <c r="IZ49" s="45">
        <f>IF(AND(OR(ISBLANK(IZ$9),IZ$9=0)=FALSE,OR(IZ$9='2. Protocols'!$C48,IZ$9='2. Protocols'!$E48,IZ$9='2. Protocols'!$G48)),1,0)*'4. Formulations'!$O48</f>
        <v>0</v>
      </c>
      <c r="JA49" s="45">
        <f>IF(AND(OR(ISBLANK(JA$9),JA$9=0)=FALSE,OR(JA$9='2. Protocols'!$C48,JA$9='2. Protocols'!$E48,JA$9='2. Protocols'!$G48)),1,0)*'4. Formulations'!$O48</f>
        <v>0</v>
      </c>
      <c r="JC49" s="45">
        <f>IF(AND(OR(ISBLANK(JC$9),JC$9=0)=FALSE,JC$9=$DL49),1,0)*'4. Formulations'!$P48</f>
        <v>0</v>
      </c>
      <c r="JD49" s="45">
        <f>IF(AND(OR(ISBLANK(JD$9),JD$9=0)=FALSE,JD$9=$DL49),1,0)*'4. Formulations'!$P48</f>
        <v>0</v>
      </c>
      <c r="JE49" s="45">
        <f>IF(AND(OR(ISBLANK(JE$9),JE$9=0)=FALSE,JE$9=$DL49),1,0)*'4. Formulations'!$P48</f>
        <v>0</v>
      </c>
      <c r="JF49" s="45">
        <f>IF(AND(OR(ISBLANK(JF$9),JF$9=0)=FALSE,JF$9=$DL49),1,0)*'4. Formulations'!$P48</f>
        <v>0</v>
      </c>
      <c r="JG49" s="45">
        <f>IF(AND(OR(ISBLANK(JG$9),JG$9=0)=FALSE,JG$9=$DL49),1,0)*'4. Formulations'!$P48</f>
        <v>0</v>
      </c>
      <c r="JH49" s="45">
        <f>IF(AND(OR(ISBLANK(JH$9),JH$9=0)=FALSE,JH$9=$DL49),1,0)*'4. Formulations'!$P48</f>
        <v>0</v>
      </c>
      <c r="JI49" s="45">
        <f>IF(AND(OR(ISBLANK(JI$9),JI$9=0)=FALSE,JI$9=$DL49),1,0)*'4. Formulations'!$P48</f>
        <v>0</v>
      </c>
      <c r="JJ49" s="45">
        <f>IF(AND(OR(ISBLANK(JJ$9),JJ$9=0)=FALSE,JJ$9=$DL49),1,0)*'4. Formulations'!$P48</f>
        <v>0</v>
      </c>
      <c r="JK49" s="45">
        <f>IF(AND(OR(ISBLANK(JK$9),JK$9=0)=FALSE,JK$9=$DL49),1,0)*'4. Formulations'!$P48</f>
        <v>0</v>
      </c>
      <c r="JL49" s="45">
        <f>IF(AND(OR(ISBLANK(JL$9),JL$9=0)=FALSE,JL$9=$DL49),1,0)*'4. Formulations'!$P48</f>
        <v>0</v>
      </c>
      <c r="JM49" s="45">
        <f>IF(AND(OR(ISBLANK(JM$9),JM$9=0)=FALSE,JM$9=$DL49),1,0)*'4. Formulations'!$P48</f>
        <v>0</v>
      </c>
      <c r="JN49" s="45">
        <f>IF(AND(OR(ISBLANK(JN$9),JN$9=0)=FALSE,JN$9=$DL49),1,0)*'4. Formulations'!$P48</f>
        <v>0</v>
      </c>
      <c r="JO49" s="45">
        <f>IF(AND(OR(ISBLANK(JO$9),JO$9=0)=FALSE,JO$9=$DL49),1,0)*'4. Formulations'!$P48</f>
        <v>0</v>
      </c>
      <c r="JP49" s="45">
        <f>IF(AND(OR(ISBLANK(JP$9),JP$9=0)=FALSE,JP$9=$DL49),1,0)*'4. Formulations'!$P48</f>
        <v>0</v>
      </c>
      <c r="JQ49" s="45">
        <f>IF(AND(OR(ISBLANK(JQ$9),JQ$9=0)=FALSE,JQ$9=$DL49),1,0)*'4. Formulations'!$P48</f>
        <v>0</v>
      </c>
      <c r="JS49" s="45">
        <f>IF(AND(OR(ISBLANK(JS$9),JS$9=0)=FALSE,SUM($JC49:$JQ49)&gt;0,JS$9='2. Protocols'!$G48),1,0)*'4. Formulations'!$P48</f>
        <v>0</v>
      </c>
      <c r="JT49" s="45">
        <f>IF(AND(OR(ISBLANK(JT$9),JT$9=0)=FALSE,SUM($JC49:$JQ49)&gt;0,JT$9='2. Protocols'!$G48),1,0)*'4. Formulations'!$P48</f>
        <v>0</v>
      </c>
      <c r="JU49" s="45">
        <f>IF(AND(OR(ISBLANK(JU$9),JU$9=0)=FALSE,SUM($JC49:$JQ49)&gt;0,JU$9='2. Protocols'!$G48),1,0)*'4. Formulations'!$P48</f>
        <v>0</v>
      </c>
      <c r="JV49" s="45">
        <f>IF(AND(OR(ISBLANK(JV$9),JV$9=0)=FALSE,SUM($JC49:$JQ49)&gt;0,JV$9='2. Protocols'!$G48),1,0)*'4. Formulations'!$P48</f>
        <v>0</v>
      </c>
      <c r="JW49" s="45">
        <f>IF(AND(OR(ISBLANK(JW$9),JW$9=0)=FALSE,SUM($JC49:$JQ49)&gt;0,JW$9='2. Protocols'!$G48),1,0)*'4. Formulations'!$P48</f>
        <v>0</v>
      </c>
      <c r="JX49" s="45">
        <f>IF(AND(OR(ISBLANK(JX$9),JX$9=0)=FALSE,SUM($JC49:$JQ49)&gt;0,JX$9='2. Protocols'!$G48),1,0)*'4. Formulations'!$P48</f>
        <v>0</v>
      </c>
      <c r="JY49" s="45">
        <f>IF(AND(OR(ISBLANK(JY$9),JY$9=0)=FALSE,SUM($JC49:$JQ49)&gt;0,JY$9='2. Protocols'!$G48),1,0)*'4. Formulations'!$P48</f>
        <v>0</v>
      </c>
      <c r="JZ49" s="45">
        <f>IF(AND(OR(ISBLANK(JZ$9),JZ$9=0)=FALSE,SUM($JC49:$JQ49)&gt;0,JZ$9='2. Protocols'!$G48),1,0)*'4. Formulations'!$P48</f>
        <v>0</v>
      </c>
      <c r="KA49" s="45">
        <f>IF(AND(OR(ISBLANK(KA$9),KA$9=0)=FALSE,SUM($JC49:$JQ49)&gt;0,KA$9='2. Protocols'!$G48),1,0)*'4. Formulations'!$P48</f>
        <v>0</v>
      </c>
      <c r="KB49" s="45">
        <f>IF(AND(OR(ISBLANK(KB$9),KB$9=0)=FALSE,SUM($JC49:$JQ49)&gt;0,KB$9='2. Protocols'!$G48),1,0)*'4. Formulations'!$P48</f>
        <v>0</v>
      </c>
      <c r="KC49" s="45">
        <f>IF(AND(OR(ISBLANK(KC$9),KC$9=0)=FALSE,SUM($JC49:$JQ49)&gt;0,KC$9='2. Protocols'!$G48),1,0)*'4. Formulations'!$P48</f>
        <v>0</v>
      </c>
      <c r="KD49" s="45">
        <f>IF(AND(OR(ISBLANK(KD$9),KD$9=0)=FALSE,SUM($JC49:$JQ49)&gt;0,KD$9='2. Protocols'!$G48),1,0)*'4. Formulations'!$P48</f>
        <v>0</v>
      </c>
      <c r="KE49" s="45">
        <f>IF(AND(OR(ISBLANK(KE$9),KE$9=0)=FALSE,SUM($JC49:$JQ49)&gt;0,KE$9='2. Protocols'!$G48),1,0)*'4. Formulations'!$P48</f>
        <v>0</v>
      </c>
      <c r="KF49" s="45">
        <f>IF(AND(OR(ISBLANK(KF$9),KF$9=0)=FALSE,SUM($JC49:$JQ49)&gt;0,KF$9='2. Protocols'!$G48),1,0)*'4. Formulations'!$P48</f>
        <v>0</v>
      </c>
      <c r="KG49" s="45">
        <f>IF(AND(OR(ISBLANK(KG$9),KG$9=0)=FALSE,SUM($JC49:$JQ49)&gt;0,KG$9='2. Protocols'!$G48),1,0)*'4. Formulations'!$P48</f>
        <v>0</v>
      </c>
      <c r="KI49" s="45">
        <f>IF(AND(OR(ISBLANK(KI$9),KI$9=0)=FALSE,KI$9=$DM49),1,0)*'4. Formulations'!$Q48</f>
        <v>0</v>
      </c>
      <c r="KJ49" s="45">
        <f>IF(AND(OR(ISBLANK(KJ$9),KJ$9=0)=FALSE,KJ$9=$DM49),1,0)*'4. Formulations'!$Q48</f>
        <v>0</v>
      </c>
      <c r="KK49" s="45">
        <f>IF(AND(OR(ISBLANK(KK$9),KK$9=0)=FALSE,KK$9=$DM49),1,0)*'4. Formulations'!$Q48</f>
        <v>0</v>
      </c>
      <c r="KL49" s="45">
        <f>IF(AND(OR(ISBLANK(KL$9),KL$9=0)=FALSE,KL$9=$DM49),1,0)*'4. Formulations'!$Q48</f>
        <v>0</v>
      </c>
      <c r="KM49" s="45">
        <f>IF(AND(OR(ISBLANK(KM$9),KM$9=0)=FALSE,KM$9=$DM49),1,0)*'4. Formulations'!$Q48</f>
        <v>0</v>
      </c>
      <c r="KN49" s="45">
        <f>IF(AND(OR(ISBLANK(KN$9),KN$9=0)=FALSE,KN$9=$DM49),1,0)*'4. Formulations'!$Q48</f>
        <v>0</v>
      </c>
      <c r="KO49" s="45">
        <f>IF(AND(OR(ISBLANK(KO$9),KO$9=0)=FALSE,KO$9=$DM49),1,0)*'4. Formulations'!$Q48</f>
        <v>0</v>
      </c>
      <c r="KP49" s="45">
        <f>IF(AND(OR(ISBLANK(KP$9),KP$9=0)=FALSE,KP$9=$DM49),1,0)*'4. Formulations'!$Q48</f>
        <v>0</v>
      </c>
      <c r="KQ49" s="45">
        <f>IF(AND(OR(ISBLANK(KQ$9),KQ$9=0)=FALSE,KQ$9=$DM49),1,0)*'4. Formulations'!$Q48</f>
        <v>0</v>
      </c>
      <c r="KR49" s="45">
        <f>IF(AND(OR(ISBLANK(KR$9),KR$9=0)=FALSE,KR$9=$DM49),1,0)*'4. Formulations'!$Q48</f>
        <v>0</v>
      </c>
      <c r="KS49" s="45">
        <f>IF(AND(OR(ISBLANK(KS$9),KS$9=0)=FALSE,KS$9=$DM49),1,0)*'4. Formulations'!$Q48</f>
        <v>0</v>
      </c>
      <c r="KT49" s="45">
        <f>IF(AND(OR(ISBLANK(KT$9),KT$9=0)=FALSE,KT$9=$DM49),1,0)*'4. Formulations'!$Q48</f>
        <v>0</v>
      </c>
      <c r="KU49" s="45">
        <f>IF(AND(OR(ISBLANK(KU$9),KU$9=0)=FALSE,KU$9=$DM49),1,0)*'4. Formulations'!$Q48</f>
        <v>0</v>
      </c>
      <c r="KV49" s="45">
        <f>IF(AND(OR(ISBLANK(KV$9),KV$9=0)=FALSE,KV$9=$DM49),1,0)*'4. Formulations'!$Q48</f>
        <v>0</v>
      </c>
      <c r="KW49" s="45">
        <f>IF(AND(OR(ISBLANK(KW$9),KW$9=0)=FALSE,KW$9=$DM49),1,0)*'4. Formulations'!$Q48</f>
        <v>0</v>
      </c>
    </row>
    <row r="50" spans="2:309" x14ac:dyDescent="0.3">
      <c r="B50" s="2"/>
      <c r="C50" s="155" t="str">
        <f>IF('2. Protocols'!C49&amp;"+"&amp;'2. Protocols'!E49&amp;"+"&amp;'2. Protocols'!G49="++","",'2. Protocols'!C49&amp;"+"&amp;'2. Protocols'!E49&amp;"+"&amp;'2. Protocols'!G49)</f>
        <v/>
      </c>
      <c r="D50" s="22"/>
      <c r="E50" s="23"/>
      <c r="G50" s="135" t="e">
        <f>'2. Protocols'!J49*'1. General Inputs'!$L$13</f>
        <v>#VALUE!</v>
      </c>
      <c r="H50" s="135" t="e">
        <f>MAX(G50*(1+'1. General Inputs'!$BA$23+HLOOKUP(H$7,'1. General Inputs'!$BC$17:$BE$19,ROWS('1. General Inputs'!$BA$17:$BA$19),0))+(H$76*'2. Protocols'!$O49)+'3. ARV Substitutions'!L72,0)</f>
        <v>#VALUE!</v>
      </c>
      <c r="I50" s="135" t="e">
        <f>MAX(H50*(1+'1. General Inputs'!$BA$23+HLOOKUP(I$7,'1. General Inputs'!$BC$17:$BE$19,ROWS('1. General Inputs'!$BA$17:$BA$19),0))+(I$76*'2. Protocols'!$O49)+'3. ARV Substitutions'!M72,0)</f>
        <v>#VALUE!</v>
      </c>
      <c r="J50" s="135" t="e">
        <f>MAX(I50*(1+'1. General Inputs'!$BA$23+HLOOKUP(J$7,'1. General Inputs'!$BC$17:$BE$19,ROWS('1. General Inputs'!$BA$17:$BA$19),0))+(J$76*'2. Protocols'!$O49)+'3. ARV Substitutions'!N72,0)</f>
        <v>#VALUE!</v>
      </c>
      <c r="K50" s="135" t="e">
        <f>MAX(J50*(1+'1. General Inputs'!$BA$23+HLOOKUP(K$7,'1. General Inputs'!$BC$17:$BE$19,ROWS('1. General Inputs'!$BA$17:$BA$19),0))+(K$76*'2. Protocols'!$O49)+'3. ARV Substitutions'!O72,0)</f>
        <v>#VALUE!</v>
      </c>
      <c r="L50" s="135" t="e">
        <f>MAX(K50*(1+'1. General Inputs'!$BA$23+HLOOKUP(L$7,'1. General Inputs'!$BC$17:$BE$19,ROWS('1. General Inputs'!$BA$17:$BA$19),0))+(L$76*'2. Protocols'!$O49)+'3. ARV Substitutions'!P72,0)</f>
        <v>#VALUE!</v>
      </c>
      <c r="M50" s="135" t="e">
        <f>MAX(L50*(1+'1. General Inputs'!$BA$23+HLOOKUP(M$7,'1. General Inputs'!$BC$17:$BE$19,ROWS('1. General Inputs'!$BA$17:$BA$19),0))+(M$76*'2. Protocols'!$O49)+'3. ARV Substitutions'!Q72,0)</f>
        <v>#VALUE!</v>
      </c>
      <c r="N50" s="135" t="e">
        <f>MAX(M50*(1+'1. General Inputs'!$BA$23+HLOOKUP(N$7,'1. General Inputs'!$BC$17:$BE$19,ROWS('1. General Inputs'!$BA$17:$BA$19),0))+(N$76*'2. Protocols'!$O49)+'3. ARV Substitutions'!R72,0)</f>
        <v>#VALUE!</v>
      </c>
      <c r="O50" s="135" t="e">
        <f>MAX(N50*(1+'1. General Inputs'!$BA$23+HLOOKUP(O$7,'1. General Inputs'!$BC$17:$BE$19,ROWS('1. General Inputs'!$BA$17:$BA$19),0))+(O$76*'2. Protocols'!$O49)+'3. ARV Substitutions'!S72,0)</f>
        <v>#VALUE!</v>
      </c>
      <c r="P50" s="135" t="e">
        <f>MAX(O50*(1+'1. General Inputs'!$BA$23+HLOOKUP(P$7,'1. General Inputs'!$BC$17:$BE$19,ROWS('1. General Inputs'!$BA$17:$BA$19),0))+(P$76*'2. Protocols'!$O49)+'3. ARV Substitutions'!T72,0)</f>
        <v>#VALUE!</v>
      </c>
      <c r="Q50" s="135" t="e">
        <f>MAX(P50*(1+'1. General Inputs'!$BA$23+HLOOKUP(Q$7,'1. General Inputs'!$BC$17:$BE$19,ROWS('1. General Inputs'!$BA$17:$BA$19),0))+(Q$76*'2. Protocols'!$O49)+'3. ARV Substitutions'!U72,0)</f>
        <v>#VALUE!</v>
      </c>
      <c r="R50" s="135" t="e">
        <f>MAX(Q50*(1+'1. General Inputs'!$BA$23+HLOOKUP(R$7,'1. General Inputs'!$BC$17:$BE$19,ROWS('1. General Inputs'!$BA$17:$BA$19),0))+(R$76*'2. Protocols'!$O49)+'3. ARV Substitutions'!V72,0)</f>
        <v>#VALUE!</v>
      </c>
      <c r="S50" s="135" t="e">
        <f>MAX(R50*(1+'1. General Inputs'!$BA$23+HLOOKUP(S$7,'1. General Inputs'!$BC$17:$BE$19,ROWS('1. General Inputs'!$BA$17:$BA$19),0))+(S$76*'2. Protocols'!$O49)+'3. ARV Substitutions'!W72,0)</f>
        <v>#VALUE!</v>
      </c>
      <c r="T50" s="135" t="e">
        <f>MAX(S50*(1+'1. General Inputs'!$BA$23+HLOOKUP(T$7,'1. General Inputs'!$BC$17:$BE$19,ROWS('1. General Inputs'!$BA$17:$BA$19),0))+(T$76*'2. Protocols'!$O49)+'3. ARV Substitutions'!X72,0)</f>
        <v>#VALUE!</v>
      </c>
      <c r="U50" s="135" t="e">
        <f>MAX(T50*(1+'1. General Inputs'!$BA$23+HLOOKUP(U$7,'1. General Inputs'!$BC$17:$BE$19,ROWS('1. General Inputs'!$BA$17:$BA$19),0))+(U$76*'2. Protocols'!$O49)+'3. ARV Substitutions'!Y72,0)</f>
        <v>#VALUE!</v>
      </c>
      <c r="V50" s="135" t="e">
        <f>MAX(U50*(1+'1. General Inputs'!$BA$23+HLOOKUP(V$7,'1. General Inputs'!$BC$17:$BE$19,ROWS('1. General Inputs'!$BA$17:$BA$19),0))+(V$76*'2. Protocols'!$O49)+'3. ARV Substitutions'!Z72,0)</f>
        <v>#VALUE!</v>
      </c>
      <c r="W50" s="135" t="e">
        <f>MAX(V50*(1+'1. General Inputs'!$BA$23+HLOOKUP(W$7,'1. General Inputs'!$BC$17:$BE$19,ROWS('1. General Inputs'!$BA$17:$BA$19),0))+(W$76*'2. Protocols'!$O49)+'3. ARV Substitutions'!AA72,0)</f>
        <v>#VALUE!</v>
      </c>
      <c r="X50" s="135" t="e">
        <f>MAX(W50*(1+'1. General Inputs'!$BA$23+HLOOKUP(X$7,'1. General Inputs'!$BC$17:$BE$19,ROWS('1. General Inputs'!$BA$17:$BA$19),0))+(X$76*'2. Protocols'!$O49)+'3. ARV Substitutions'!AB72,0)</f>
        <v>#VALUE!</v>
      </c>
      <c r="Y50" s="135" t="e">
        <f>MAX(X50*(1+'1. General Inputs'!$BA$23+HLOOKUP(Y$7,'1. General Inputs'!$BC$17:$BE$19,ROWS('1. General Inputs'!$BA$17:$BA$19),0))+(Y$76*'2. Protocols'!$O49)+'3. ARV Substitutions'!AC72,0)</f>
        <v>#VALUE!</v>
      </c>
      <c r="Z50" s="135" t="e">
        <f>MAX(Y50*(1+'1. General Inputs'!$BA$23+HLOOKUP(Z$7,'1. General Inputs'!$BC$17:$BE$19,ROWS('1. General Inputs'!$BA$17:$BA$19),0))+(Z$76*'2. Protocols'!$O49)+'3. ARV Substitutions'!AD72,0)</f>
        <v>#VALUE!</v>
      </c>
      <c r="AA50" s="135" t="e">
        <f>MAX(Z50*(1+'1. General Inputs'!$BA$23+HLOOKUP(AA$7,'1. General Inputs'!$BC$17:$BE$19,ROWS('1. General Inputs'!$BA$17:$BA$19),0))+(AA$76*'2. Protocols'!$O49)+'3. ARV Substitutions'!AE72,0)</f>
        <v>#VALUE!</v>
      </c>
      <c r="AB50" s="135" t="e">
        <f>MAX(AA50*(1+'1. General Inputs'!$BA$23+HLOOKUP(AB$7,'1. General Inputs'!$BC$17:$BE$19,ROWS('1. General Inputs'!$BA$17:$BA$19),0))+(AB$76*'2. Protocols'!$O49)+'3. ARV Substitutions'!AF72,0)</f>
        <v>#VALUE!</v>
      </c>
      <c r="AC50" s="135" t="e">
        <f>MAX(AB50*(1+'1. General Inputs'!$BA$23+HLOOKUP(AC$7,'1. General Inputs'!$BC$17:$BE$19,ROWS('1. General Inputs'!$BA$17:$BA$19),0))+(AC$76*'2. Protocols'!$O49)+'3. ARV Substitutions'!AG72,0)</f>
        <v>#VALUE!</v>
      </c>
      <c r="AD50" s="135" t="e">
        <f>MAX(AC50*(1+'1. General Inputs'!$BA$23+HLOOKUP(AD$7,'1. General Inputs'!$BC$17:$BE$19,ROWS('1. General Inputs'!$BA$17:$BA$19),0))+(AD$76*'2. Protocols'!$O49)+'3. ARV Substitutions'!AH72,0)</f>
        <v>#VALUE!</v>
      </c>
      <c r="AE50" s="135" t="e">
        <f>MAX(AD50*(1+'1. General Inputs'!$BA$23+HLOOKUP(AE$7,'1. General Inputs'!$BC$17:$BE$19,ROWS('1. General Inputs'!$BA$17:$BA$19),0))+(AE$76*'2. Protocols'!$O49)+'3. ARV Substitutions'!AI72,0)</f>
        <v>#VALUE!</v>
      </c>
      <c r="AF50" s="135" t="e">
        <f>MAX(AE50*(1+'1. General Inputs'!$BA$23+HLOOKUP(AF$7,'1. General Inputs'!$BC$17:$BE$19,ROWS('1. General Inputs'!$BA$17:$BA$19),0))+(AF$76*'2. Protocols'!$O49)+'3. ARV Substitutions'!AJ72,0)</f>
        <v>#VALUE!</v>
      </c>
      <c r="AG50" s="135" t="e">
        <f>MAX(AF50*(1+'1. General Inputs'!$BA$23+HLOOKUP(AG$7,'1. General Inputs'!$BC$17:$BE$19,ROWS('1. General Inputs'!$BA$17:$BA$19),0))+(AG$76*'2. Protocols'!$O49)+'3. ARV Substitutions'!AK72,0)</f>
        <v>#VALUE!</v>
      </c>
      <c r="AH50" s="135" t="e">
        <f>MAX(AG50*(1+'1. General Inputs'!$BA$23+HLOOKUP(AH$7,'1. General Inputs'!$BC$17:$BE$19,ROWS('1. General Inputs'!$BA$17:$BA$19),0))+(AH$76*'2. Protocols'!$O49)+'3. ARV Substitutions'!AL72,0)</f>
        <v>#VALUE!</v>
      </c>
      <c r="AI50" s="135" t="e">
        <f>MAX(AH50*(1+'1. General Inputs'!$BA$23+HLOOKUP(AI$7,'1. General Inputs'!$BC$17:$BE$19,ROWS('1. General Inputs'!$BA$17:$BA$19),0))+(AI$76*'2. Protocols'!$O49)+'3. ARV Substitutions'!AM72,0)</f>
        <v>#VALUE!</v>
      </c>
      <c r="AJ50" s="135" t="e">
        <f>MAX(AI50*(1+'1. General Inputs'!$BA$23+HLOOKUP(AJ$7,'1. General Inputs'!$BC$17:$BE$19,ROWS('1. General Inputs'!$BA$17:$BA$19),0))+(AJ$76*'2. Protocols'!$O49)+'3. ARV Substitutions'!AN72,0)</f>
        <v>#VALUE!</v>
      </c>
      <c r="AK50" s="135" t="e">
        <f>MAX(AJ50*(1+'1. General Inputs'!$BA$23+HLOOKUP(AK$7,'1. General Inputs'!$BC$17:$BE$19,ROWS('1. General Inputs'!$BA$17:$BA$19),0))+(AK$76*'2. Protocols'!$O49)+'3. ARV Substitutions'!AO72,0)</f>
        <v>#VALUE!</v>
      </c>
      <c r="AL50" s="135" t="e">
        <f>MAX(AK50*(1+'1. General Inputs'!$BA$23+HLOOKUP(AL$7,'1. General Inputs'!$BC$17:$BE$19,ROWS('1. General Inputs'!$BA$17:$BA$19),0))+(AL$76*'2. Protocols'!$O49)+'3. ARV Substitutions'!AP72,0)</f>
        <v>#VALUE!</v>
      </c>
      <c r="AM50" s="135" t="e">
        <f>MAX(AL50*(1+'1. General Inputs'!$BA$23+HLOOKUP(AM$7,'1. General Inputs'!$BC$17:$BE$19,ROWS('1. General Inputs'!$BA$17:$BA$19),0))+(AM$76*'2. Protocols'!$O49)+'3. ARV Substitutions'!AQ72,0)</f>
        <v>#VALUE!</v>
      </c>
      <c r="AN50" s="135" t="e">
        <f>MAX(AM50*(1+'1. General Inputs'!$BA$23+HLOOKUP(AN$7,'1. General Inputs'!$BC$17:$BE$19,ROWS('1. General Inputs'!$BA$17:$BA$19),0))+(AN$76*'2. Protocols'!$O49)+'3. ARV Substitutions'!AR72,0)</f>
        <v>#VALUE!</v>
      </c>
      <c r="AO50" s="135" t="e">
        <f>MAX(AN50*(1+'1. General Inputs'!$BA$23+HLOOKUP(AO$7,'1. General Inputs'!$BC$17:$BE$19,ROWS('1. General Inputs'!$BA$17:$BA$19),0))+(AO$76*'2. Protocols'!$O49)+'3. ARV Substitutions'!AS72,0)</f>
        <v>#VALUE!</v>
      </c>
      <c r="AP50" s="135" t="e">
        <f>MAX(AO50*(1+'1. General Inputs'!$BA$23+HLOOKUP(AP$7,'1. General Inputs'!$BC$17:$BE$19,ROWS('1. General Inputs'!$BA$17:$BA$19),0))+(AP$76*'2. Protocols'!$O49)+'3. ARV Substitutions'!AT72,0)</f>
        <v>#VALUE!</v>
      </c>
      <c r="AQ50" s="135" t="e">
        <f>MAX(AP50*(1+'1. General Inputs'!$BA$23+HLOOKUP(AQ$7,'1. General Inputs'!$BC$17:$BE$19,ROWS('1. General Inputs'!$BA$17:$BA$19),0))+(AQ$76*'2. Protocols'!$O49)+'3. ARV Substitutions'!AU72,0)</f>
        <v>#VALUE!</v>
      </c>
      <c r="CA50" s="105" t="e">
        <f t="shared" si="58"/>
        <v>#VALUE!</v>
      </c>
      <c r="CB50" s="105" t="e">
        <f t="shared" si="59"/>
        <v>#VALUE!</v>
      </c>
      <c r="CC50" s="105" t="e">
        <f t="shared" si="60"/>
        <v>#VALUE!</v>
      </c>
      <c r="CD50" s="105" t="e">
        <f t="shared" si="61"/>
        <v>#VALUE!</v>
      </c>
      <c r="CE50" s="105" t="e">
        <f t="shared" si="93"/>
        <v>#VALUE!</v>
      </c>
      <c r="CF50" s="105" t="e">
        <f t="shared" si="62"/>
        <v>#VALUE!</v>
      </c>
      <c r="CG50" s="105" t="e">
        <f t="shared" si="63"/>
        <v>#VALUE!</v>
      </c>
      <c r="CH50" s="105" t="e">
        <f t="shared" si="64"/>
        <v>#VALUE!</v>
      </c>
      <c r="CI50" s="105" t="e">
        <f t="shared" si="65"/>
        <v>#VALUE!</v>
      </c>
      <c r="CJ50" s="105" t="e">
        <f t="shared" si="66"/>
        <v>#VALUE!</v>
      </c>
      <c r="CK50" s="105" t="e">
        <f t="shared" si="67"/>
        <v>#VALUE!</v>
      </c>
      <c r="CL50" s="105" t="e">
        <f t="shared" si="68"/>
        <v>#VALUE!</v>
      </c>
      <c r="CM50" s="105" t="e">
        <f t="shared" si="69"/>
        <v>#VALUE!</v>
      </c>
      <c r="CN50" s="105" t="e">
        <f t="shared" si="70"/>
        <v>#VALUE!</v>
      </c>
      <c r="CO50" s="105" t="e">
        <f t="shared" si="71"/>
        <v>#VALUE!</v>
      </c>
      <c r="CP50" s="105" t="e">
        <f t="shared" si="72"/>
        <v>#VALUE!</v>
      </c>
      <c r="CQ50" s="105" t="e">
        <f t="shared" si="73"/>
        <v>#VALUE!</v>
      </c>
      <c r="CR50" s="105" t="e">
        <f t="shared" si="74"/>
        <v>#VALUE!</v>
      </c>
      <c r="CS50" s="105" t="e">
        <f t="shared" si="75"/>
        <v>#VALUE!</v>
      </c>
      <c r="CT50" s="105" t="e">
        <f t="shared" si="76"/>
        <v>#VALUE!</v>
      </c>
      <c r="CU50" s="105" t="e">
        <f t="shared" si="77"/>
        <v>#VALUE!</v>
      </c>
      <c r="CV50" s="105" t="e">
        <f t="shared" si="78"/>
        <v>#VALUE!</v>
      </c>
      <c r="CW50" s="105" t="e">
        <f t="shared" si="79"/>
        <v>#VALUE!</v>
      </c>
      <c r="CX50" s="105" t="e">
        <f t="shared" si="80"/>
        <v>#VALUE!</v>
      </c>
      <c r="CY50" s="105" t="e">
        <f t="shared" si="81"/>
        <v>#VALUE!</v>
      </c>
      <c r="CZ50" s="105" t="e">
        <f t="shared" si="82"/>
        <v>#VALUE!</v>
      </c>
      <c r="DA50" s="105" t="e">
        <f t="shared" si="83"/>
        <v>#VALUE!</v>
      </c>
      <c r="DB50" s="105" t="e">
        <f t="shared" si="84"/>
        <v>#VALUE!</v>
      </c>
      <c r="DC50" s="105" t="e">
        <f t="shared" si="85"/>
        <v>#VALUE!</v>
      </c>
      <c r="DD50" s="105" t="e">
        <f t="shared" si="86"/>
        <v>#VALUE!</v>
      </c>
      <c r="DE50" s="105" t="e">
        <f t="shared" si="87"/>
        <v>#VALUE!</v>
      </c>
      <c r="DF50" s="105" t="e">
        <f t="shared" si="88"/>
        <v>#VALUE!</v>
      </c>
      <c r="DG50" s="105" t="e">
        <f t="shared" si="89"/>
        <v>#VALUE!</v>
      </c>
      <c r="DH50" s="105" t="e">
        <f t="shared" si="90"/>
        <v>#VALUE!</v>
      </c>
      <c r="DI50" s="105" t="e">
        <f t="shared" si="91"/>
        <v>#VALUE!</v>
      </c>
      <c r="DJ50" s="105" t="e">
        <f t="shared" si="92"/>
        <v>#VALUE!</v>
      </c>
      <c r="DL50" s="39" t="str">
        <f>CONCATENATE('2. Protocols'!C49, '2. Protocols'!D49, '2. Protocols'!E49)</f>
        <v>+</v>
      </c>
      <c r="DM50" s="39" t="str">
        <f>CONCATENATE('2. Protocols'!C49, '2. Protocols'!D49, '2. Protocols'!E49, '2. Protocols'!F49, '2. Protocols'!G49,)</f>
        <v>++</v>
      </c>
      <c r="DO50" s="45">
        <f>IF(AND(OR(ISBLANK(DO$9),DO$9=0)=FALSE,OR(DO$9='2. Protocols'!$C49,DO$9='2. Protocols'!$E49,DO$9='2. Protocols'!$G49)),1,0)*'4. Formulations'!$I49</f>
        <v>0</v>
      </c>
      <c r="DP50" s="45">
        <f>IF(AND(OR(ISBLANK(DP$9),DP$9=0)=FALSE,OR(DP$9='2. Protocols'!$C49,DP$9='2. Protocols'!$E49,DP$9='2. Protocols'!$G49)),1,0)*'4. Formulations'!$I49</f>
        <v>0</v>
      </c>
      <c r="DQ50" s="45">
        <f>IF(AND(OR(ISBLANK(DQ$9),DQ$9=0)=FALSE,OR(DQ$9='2. Protocols'!$C49,DQ$9='2. Protocols'!$E49,DQ$9='2. Protocols'!$G49)),1,0)*'4. Formulations'!$I49</f>
        <v>0</v>
      </c>
      <c r="DR50" s="45">
        <f>IF(AND(OR(ISBLANK(DR$9),DR$9=0)=FALSE,OR(DR$9='2. Protocols'!$C49,DR$9='2. Protocols'!$E49,DR$9='2. Protocols'!$G49)),1,0)*'4. Formulations'!$I49</f>
        <v>0</v>
      </c>
      <c r="DS50" s="45">
        <f>IF(AND(OR(ISBLANK(DS$9),DS$9=0)=FALSE,OR(DS$9='2. Protocols'!$C49,DS$9='2. Protocols'!$E49,DS$9='2. Protocols'!$G49)),1,0)*'4. Formulations'!$I49</f>
        <v>0</v>
      </c>
      <c r="DT50" s="45">
        <f>IF(AND(OR(ISBLANK(DT$9),DT$9=0)=FALSE,OR(DT$9='2. Protocols'!$C49,DT$9='2. Protocols'!$E49,DT$9='2. Protocols'!$G49)),1,0)*'4. Formulations'!$I49</f>
        <v>0</v>
      </c>
      <c r="DU50" s="45">
        <f>IF(AND(OR(ISBLANK(DU$9),DU$9=0)=FALSE,OR(DU$9='2. Protocols'!$C49,DU$9='2. Protocols'!$E49,DU$9='2. Protocols'!$G49)),1,0)*'4. Formulations'!$I49</f>
        <v>0</v>
      </c>
      <c r="DV50" s="45">
        <f>IF(AND(OR(ISBLANK(DV$9),DV$9=0)=FALSE,OR(DV$9='2. Protocols'!$C49,DV$9='2. Protocols'!$E49,DV$9='2. Protocols'!$G49)),1,0)*'4. Formulations'!$I49</f>
        <v>0</v>
      </c>
      <c r="DW50" s="45">
        <f>IF(AND(OR(ISBLANK(DW$9),DW$9=0)=FALSE,OR(DW$9='2. Protocols'!$C49,DW$9='2. Protocols'!$E49,DW$9='2. Protocols'!$G49)),1,0)*'4. Formulations'!$I49</f>
        <v>0</v>
      </c>
      <c r="DX50" s="45">
        <f>IF(AND(OR(ISBLANK(DX$9),DX$9=0)=FALSE,OR(DX$9='2. Protocols'!$C49,DX$9='2. Protocols'!$E49,DX$9='2. Protocols'!$G49)),1,0)*'4. Formulations'!$I49</f>
        <v>0</v>
      </c>
      <c r="DY50" s="45">
        <f>IF(AND(OR(ISBLANK(DY$9),DY$9=0)=FALSE,OR(DY$9='2. Protocols'!$C49,DY$9='2. Protocols'!$E49,DY$9='2. Protocols'!$G49)),1,0)*'4. Formulations'!$I49</f>
        <v>0</v>
      </c>
      <c r="DZ50" s="45">
        <f>IF(AND(OR(ISBLANK(DZ$9),DZ$9=0)=FALSE,OR(DZ$9='2. Protocols'!$C49,DZ$9='2. Protocols'!$E49,DZ$9='2. Protocols'!$G49)),1,0)*'4. Formulations'!$I49</f>
        <v>0</v>
      </c>
      <c r="EA50" s="45">
        <f>IF(AND(OR(ISBLANK(EA$9),EA$9=0)=FALSE,OR(EA$9='2. Protocols'!$C49,EA$9='2. Protocols'!$E49,EA$9='2. Protocols'!$G49)),1,0)*'4. Formulations'!$I49</f>
        <v>0</v>
      </c>
      <c r="EB50" s="45">
        <f>IF(AND(OR(ISBLANK(EB$9),EB$9=0)=FALSE,OR(EB$9='2. Protocols'!$C49,EB$9='2. Protocols'!$E49,EB$9='2. Protocols'!$G49)),1,0)*'4. Formulations'!$I49</f>
        <v>0</v>
      </c>
      <c r="EC50" s="45">
        <f>IF(AND(OR(ISBLANK(EC$9),EC$9=0)=FALSE,OR(EC$9='2. Protocols'!$C49,EC$9='2. Protocols'!$E49,EC$9='2. Protocols'!$G49)),1,0)*'4. Formulations'!$I49</f>
        <v>0</v>
      </c>
      <c r="EE50" s="45">
        <f>IF(AND(OR(ISBLANK(EE$9),EE$9=0)=FALSE,EE$9=$DL50),1,0)*'4. Formulations'!$J49</f>
        <v>0</v>
      </c>
      <c r="EF50" s="45">
        <f>IF(AND(OR(ISBLANK(EF$9),EF$9=0)=FALSE,EF$9=$DL50),1,0)*'4. Formulations'!$J49</f>
        <v>0</v>
      </c>
      <c r="EG50" s="45">
        <f>IF(AND(OR(ISBLANK(EG$9),EG$9=0)=FALSE,EG$9=$DL50),1,0)*'4. Formulations'!$J49</f>
        <v>0</v>
      </c>
      <c r="EH50" s="45">
        <f>IF(AND(OR(ISBLANK(EH$9),EH$9=0)=FALSE,EH$9=$DL50),1,0)*'4. Formulations'!$J49</f>
        <v>0</v>
      </c>
      <c r="EI50" s="45">
        <f>IF(AND(OR(ISBLANK(EI$9),EI$9=0)=FALSE,EI$9=$DL50),1,0)*'4. Formulations'!$J49</f>
        <v>0</v>
      </c>
      <c r="EJ50" s="45">
        <f>IF(AND(OR(ISBLANK(EJ$9),EJ$9=0)=FALSE,EJ$9=$DL50),1,0)*'4. Formulations'!$J49</f>
        <v>0</v>
      </c>
      <c r="EK50" s="45">
        <f>IF(AND(OR(ISBLANK(EK$9),EK$9=0)=FALSE,EK$9=$DL50),1,0)*'4. Formulations'!$J49</f>
        <v>0</v>
      </c>
      <c r="EL50" s="45">
        <f>IF(AND(OR(ISBLANK(EL$9),EL$9=0)=FALSE,EL$9=$DL50),1,0)*'4. Formulations'!$J49</f>
        <v>0</v>
      </c>
      <c r="EM50" s="45">
        <f>IF(AND(OR(ISBLANK(EM$9),EM$9=0)=FALSE,EM$9=$DL50),1,0)*'4. Formulations'!$J49</f>
        <v>0</v>
      </c>
      <c r="EN50" s="45">
        <f>IF(AND(OR(ISBLANK(EN$9),EN$9=0)=FALSE,EN$9=$DL50),1,0)*'4. Formulations'!$J49</f>
        <v>0</v>
      </c>
      <c r="EO50" s="45">
        <f>IF(AND(OR(ISBLANK(EO$9),EO$9=0)=FALSE,EO$9=$DL50),1,0)*'4. Formulations'!$J49</f>
        <v>0</v>
      </c>
      <c r="EP50" s="45">
        <f>IF(AND(OR(ISBLANK(EP$9),EP$9=0)=FALSE,EP$9=$DL50),1,0)*'4. Formulations'!$J49</f>
        <v>0</v>
      </c>
      <c r="EQ50" s="45">
        <f>IF(AND(OR(ISBLANK(EQ$9),EQ$9=0)=FALSE,EQ$9=$DL50),1,0)*'4. Formulations'!$J49</f>
        <v>0</v>
      </c>
      <c r="ER50" s="45">
        <f>IF(AND(OR(ISBLANK(ER$9),ER$9=0)=FALSE,ER$9=$DL50),1,0)*'4. Formulations'!$J49</f>
        <v>0</v>
      </c>
      <c r="ES50" s="45">
        <f>IF(AND(OR(ISBLANK(ES$9),ES$9=0)=FALSE,ES$9=$DL50),1,0)*'4. Formulations'!$J49</f>
        <v>0</v>
      </c>
      <c r="EU50" s="45">
        <f>IF(AND(OR(ISBLANK(EU$9),EU$9=0)=FALSE,SUM($EE50:$ES50)&gt;0,EU$9='2. Protocols'!$G49),1,0)*'4. Formulations'!$J49</f>
        <v>0</v>
      </c>
      <c r="EV50" s="45">
        <f>IF(AND(OR(ISBLANK(EV$9),EV$9=0)=FALSE,SUM($EE50:$ES50)&gt;0,EV$9='2. Protocols'!$G49),1,0)*'4. Formulations'!$J49</f>
        <v>0</v>
      </c>
      <c r="EW50" s="45">
        <f>IF(AND(OR(ISBLANK(EW$9),EW$9=0)=FALSE,SUM($EE50:$ES50)&gt;0,EW$9='2. Protocols'!$G49),1,0)*'4. Formulations'!$J49</f>
        <v>0</v>
      </c>
      <c r="EX50" s="45">
        <f>IF(AND(OR(ISBLANK(EX$9),EX$9=0)=FALSE,SUM($EE50:$ES50)&gt;0,EX$9='2. Protocols'!$G49),1,0)*'4. Formulations'!$J49</f>
        <v>0</v>
      </c>
      <c r="EY50" s="45">
        <f>IF(AND(OR(ISBLANK(EY$9),EY$9=0)=FALSE,SUM($EE50:$ES50)&gt;0,EY$9='2. Protocols'!$G49),1,0)*'4. Formulations'!$J49</f>
        <v>0</v>
      </c>
      <c r="EZ50" s="45">
        <f>IF(AND(OR(ISBLANK(EZ$9),EZ$9=0)=FALSE,SUM($EE50:$ES50)&gt;0,EZ$9='2. Protocols'!$G49),1,0)*'4. Formulations'!$J49</f>
        <v>0</v>
      </c>
      <c r="FA50" s="45">
        <f>IF(AND(OR(ISBLANK(FA$9),FA$9=0)=FALSE,SUM($EE50:$ES50)&gt;0,FA$9='2. Protocols'!$G49),1,0)*'4. Formulations'!$J49</f>
        <v>0</v>
      </c>
      <c r="FB50" s="45">
        <f>IF(AND(OR(ISBLANK(FB$9),FB$9=0)=FALSE,SUM($EE50:$ES50)&gt;0,FB$9='2. Protocols'!$G49),1,0)*'4. Formulations'!$J49</f>
        <v>0</v>
      </c>
      <c r="FC50" s="45">
        <f>IF(AND(OR(ISBLANK(FC$9),FC$9=0)=FALSE,SUM($EE50:$ES50)&gt;0,FC$9='2. Protocols'!$G49),1,0)*'4. Formulations'!$J49</f>
        <v>0</v>
      </c>
      <c r="FD50" s="45">
        <f>IF(AND(OR(ISBLANK(FD$9),FD$9=0)=FALSE,SUM($EE50:$ES50)&gt;0,FD$9='2. Protocols'!$G49),1,0)*'4. Formulations'!$J49</f>
        <v>0</v>
      </c>
      <c r="FE50" s="45">
        <f>IF(AND(OR(ISBLANK(FE$9),FE$9=0)=FALSE,SUM($EE50:$ES50)&gt;0,FE$9='2. Protocols'!$G49),1,0)*'4. Formulations'!$J49</f>
        <v>0</v>
      </c>
      <c r="FF50" s="45">
        <f>IF(AND(OR(ISBLANK(FF$9),FF$9=0)=FALSE,SUM($EE50:$ES50)&gt;0,FF$9='2. Protocols'!$G49),1,0)*'4. Formulations'!$J49</f>
        <v>0</v>
      </c>
      <c r="FG50" s="45">
        <f>IF(AND(OR(ISBLANK(FG$9),FG$9=0)=FALSE,SUM($EE50:$ES50)&gt;0,FG$9='2. Protocols'!$G49),1,0)*'4. Formulations'!$J49</f>
        <v>0</v>
      </c>
      <c r="FH50" s="45">
        <f>IF(AND(OR(ISBLANK(FH$9),FH$9=0)=FALSE,SUM($EE50:$ES50)&gt;0,FH$9='2. Protocols'!$G49),1,0)*'4. Formulations'!$J49</f>
        <v>0</v>
      </c>
      <c r="FI50" s="45">
        <f>IF(AND(OR(ISBLANK(FI$9),FI$9=0)=FALSE,SUM($EE50:$ES50)&gt;0,FI$9='2. Protocols'!$G49),1,0)*'4. Formulations'!$J49</f>
        <v>0</v>
      </c>
      <c r="FK50" s="45">
        <f>IF(AND(OR(ISBLANK(EU$9),EU$9=0)=FALSE,FK$9=$DM50),1,0)*'4. Formulations'!$K49</f>
        <v>0</v>
      </c>
      <c r="FL50" s="45">
        <f>IF(AND(OR(ISBLANK(EV$9),EV$9=0)=FALSE,FL$9=$DM50),1,0)*'4. Formulations'!$K49</f>
        <v>0</v>
      </c>
      <c r="FM50" s="45">
        <f>IF(AND(OR(ISBLANK(EW$9),EW$9=0)=FALSE,FM$9=$DM50),1,0)*'4. Formulations'!$K49</f>
        <v>0</v>
      </c>
      <c r="FN50" s="45">
        <f>IF(AND(OR(ISBLANK(EX$9),EX$9=0)=FALSE,FN$9=$DM50),1,0)*'4. Formulations'!$K49</f>
        <v>0</v>
      </c>
      <c r="FO50" s="45">
        <f>IF(AND(OR(ISBLANK(EY$9),EY$9=0)=FALSE,FO$9=$DM50),1,0)*'4. Formulations'!$K49</f>
        <v>0</v>
      </c>
      <c r="FP50" s="45">
        <f>IF(AND(OR(ISBLANK(EZ$9),EZ$9=0)=FALSE,FP$9=$DM50),1,0)*'4. Formulations'!$K49</f>
        <v>0</v>
      </c>
      <c r="FQ50" s="45">
        <f>IF(AND(OR(ISBLANK(FA$9),FA$9=0)=FALSE,FQ$9=$DM50),1,0)*'4. Formulations'!$K49</f>
        <v>0</v>
      </c>
      <c r="FR50" s="45">
        <f>IF(AND(OR(ISBLANK(FB$9),FB$9=0)=FALSE,FR$9=$DM50),1,0)*'4. Formulations'!$K49</f>
        <v>0</v>
      </c>
      <c r="FS50" s="45">
        <f>IF(AND(OR(ISBLANK(FC$9),FC$9=0)=FALSE,FS$9=$DM50),1,0)*'4. Formulations'!$K49</f>
        <v>0</v>
      </c>
      <c r="FT50" s="45">
        <f>IF(AND(OR(ISBLANK(FD$9),FD$9=0)=FALSE,FT$9=$DM50),1,0)*'4. Formulations'!$K49</f>
        <v>0</v>
      </c>
      <c r="FU50" s="45">
        <f>IF(AND(OR(ISBLANK(FE$9),FE$9=0)=FALSE,FU$9=$DM50),1,0)*'4. Formulations'!$K49</f>
        <v>0</v>
      </c>
      <c r="FV50" s="45">
        <f>IF(AND(OR(ISBLANK(FF$9),FF$9=0)=FALSE,FV$9=$DM50),1,0)*'4. Formulations'!$K49</f>
        <v>0</v>
      </c>
      <c r="FW50" s="45">
        <f>IF(AND(OR(ISBLANK(FG$9),FG$9=0)=FALSE,FW$9=$DM50),1,0)*'4. Formulations'!$K49</f>
        <v>0</v>
      </c>
      <c r="FX50" s="45">
        <f>IF(AND(OR(ISBLANK(FH$9),FH$9=0)=FALSE,FX$9=$DM50),1,0)*'4. Formulations'!$K49</f>
        <v>0</v>
      </c>
      <c r="FY50" s="45">
        <f>IF(AND(OR(ISBLANK(FI$9),FI$9=0)=FALSE,FY$9=$DM50),1,0)*'4. Formulations'!$K49</f>
        <v>0</v>
      </c>
      <c r="GA50" s="45">
        <f>IF(AND(OR(ISBLANK(GA$9),GA$9=0)=FALSE,OR(GA$9='2. Protocols'!$C49,GA$9='2. Protocols'!$E49,GA$9='2. Protocols'!$G49)),1,0)*'4. Formulations'!$L49</f>
        <v>0</v>
      </c>
      <c r="GB50" s="45">
        <f>IF(AND(OR(ISBLANK(GB$9),GB$9=0)=FALSE,OR(GB$9='2. Protocols'!$C49,GB$9='2. Protocols'!$E49,GB$9='2. Protocols'!$G49)),1,0)*'4. Formulations'!$L49</f>
        <v>0</v>
      </c>
      <c r="GC50" s="45">
        <f>IF(AND(OR(ISBLANK(GC$9),GC$9=0)=FALSE,OR(GC$9='2. Protocols'!$C49,GC$9='2. Protocols'!$E49,GC$9='2. Protocols'!$G49)),1,0)*'4. Formulations'!$L49</f>
        <v>0</v>
      </c>
      <c r="GD50" s="45">
        <f>IF(AND(OR(ISBLANK(GD$9),GD$9=0)=FALSE,OR(GD$9='2. Protocols'!$C49,GD$9='2. Protocols'!$E49,GD$9='2. Protocols'!$G49)),1,0)*'4. Formulations'!$L49</f>
        <v>0</v>
      </c>
      <c r="GE50" s="45">
        <f>IF(AND(OR(ISBLANK(GE$9),GE$9=0)=FALSE,OR(GE$9='2. Protocols'!$C49,GE$9='2. Protocols'!$E49,GE$9='2. Protocols'!$G49)),1,0)*'4. Formulations'!$L49</f>
        <v>0</v>
      </c>
      <c r="GF50" s="45">
        <f>IF(AND(OR(ISBLANK(GF$9),GF$9=0)=FALSE,OR(GF$9='2. Protocols'!$C49,GF$9='2. Protocols'!$E49,GF$9='2. Protocols'!$G49)),1,0)*'4. Formulations'!$L49</f>
        <v>0</v>
      </c>
      <c r="GG50" s="45">
        <f>IF(AND(OR(ISBLANK(GG$9),GG$9=0)=FALSE,OR(GG$9='2. Protocols'!$C49,GG$9='2. Protocols'!$E49,GG$9='2. Protocols'!$G49)),1,0)*'4. Formulations'!$L49</f>
        <v>0</v>
      </c>
      <c r="GH50" s="45">
        <f>IF(AND(OR(ISBLANK(GH$9),GH$9=0)=FALSE,OR(GH$9='2. Protocols'!$C49,GH$9='2. Protocols'!$E49,GH$9='2. Protocols'!$G49)),1,0)*'4. Formulations'!$L49</f>
        <v>0</v>
      </c>
      <c r="GI50" s="45">
        <f>IF(AND(OR(ISBLANK(GI$9),GI$9=0)=FALSE,OR(GI$9='2. Protocols'!$C49,GI$9='2. Protocols'!$E49,GI$9='2. Protocols'!$G49)),1,0)*'4. Formulations'!$L49</f>
        <v>0</v>
      </c>
      <c r="GJ50" s="45">
        <f>IF(AND(OR(ISBLANK(GJ$9),GJ$9=0)=FALSE,OR(GJ$9='2. Protocols'!$C49,GJ$9='2. Protocols'!$E49,GJ$9='2. Protocols'!$G49)),1,0)*'4. Formulations'!$L49</f>
        <v>0</v>
      </c>
      <c r="GK50" s="45">
        <f>IF(AND(OR(ISBLANK(GK$9),GK$9=0)=FALSE,OR(GK$9='2. Protocols'!$C49,GK$9='2. Protocols'!$E49,GK$9='2. Protocols'!$G49)),1,0)*'4. Formulations'!$L49</f>
        <v>0</v>
      </c>
      <c r="GL50" s="45">
        <f>IF(AND(OR(ISBLANK(GL$9),GL$9=0)=FALSE,OR(GL$9='2. Protocols'!$C49,GL$9='2. Protocols'!$E49,GL$9='2. Protocols'!$G49)),1,0)*'4. Formulations'!$L49</f>
        <v>0</v>
      </c>
      <c r="GM50" s="45">
        <f>IF(AND(OR(ISBLANK(GM$9),GM$9=0)=FALSE,OR(GM$9='2. Protocols'!$C49,GM$9='2. Protocols'!$E49,GM$9='2. Protocols'!$G49)),1,0)*'4. Formulations'!$L49</f>
        <v>0</v>
      </c>
      <c r="GN50" s="45">
        <f>IF(AND(OR(ISBLANK(GN$9),GN$9=0)=FALSE,OR(GN$9='2. Protocols'!$C49,GN$9='2. Protocols'!$E49,GN$9='2. Protocols'!$G49)),1,0)*'4. Formulations'!$L49</f>
        <v>0</v>
      </c>
      <c r="GO50" s="45">
        <f>IF(AND(OR(ISBLANK(GO$9),GO$9=0)=FALSE,OR(GO$9='2. Protocols'!$C49,GO$9='2. Protocols'!$E49,GO$9='2. Protocols'!$G49)),1,0)*'4. Formulations'!$L49</f>
        <v>0</v>
      </c>
      <c r="GQ50" s="45">
        <f>IF(AND(OR(ISBLANK(GQ$9),GQ$9=0)=FALSE,GQ$9=$DL50),1,0)*'4. Formulations'!$M49</f>
        <v>0</v>
      </c>
      <c r="GR50" s="45">
        <f>IF(AND(OR(ISBLANK(GR$9),GR$9=0)=FALSE,GR$9=$DL50),1,0)*'4. Formulations'!$M49</f>
        <v>0</v>
      </c>
      <c r="GS50" s="45">
        <f>IF(AND(OR(ISBLANK(GS$9),GS$9=0)=FALSE,GS$9=$DL50),1,0)*'4. Formulations'!$M49</f>
        <v>0</v>
      </c>
      <c r="GT50" s="45">
        <f>IF(AND(OR(ISBLANK(GT$9),GT$9=0)=FALSE,GT$9=$DL50),1,0)*'4. Formulations'!$M49</f>
        <v>0</v>
      </c>
      <c r="GU50" s="45">
        <f>IF(AND(OR(ISBLANK(GU$9),GU$9=0)=FALSE,GU$9=$DL50),1,0)*'4. Formulations'!$M49</f>
        <v>0</v>
      </c>
      <c r="GV50" s="45">
        <f>IF(AND(OR(ISBLANK(GV$9),GV$9=0)=FALSE,GV$9=$DL50),1,0)*'4. Formulations'!$M49</f>
        <v>0</v>
      </c>
      <c r="GW50" s="45">
        <f>IF(AND(OR(ISBLANK(GW$9),GW$9=0)=FALSE,GW$9=$DL50),1,0)*'4. Formulations'!$M49</f>
        <v>0</v>
      </c>
      <c r="GX50" s="45">
        <f>IF(AND(OR(ISBLANK(GX$9),GX$9=0)=FALSE,GX$9=$DL50),1,0)*'4. Formulations'!$M49</f>
        <v>0</v>
      </c>
      <c r="GY50" s="45">
        <f>IF(AND(OR(ISBLANK(GY$9),GY$9=0)=FALSE,GY$9=$DL50),1,0)*'4. Formulations'!$M49</f>
        <v>0</v>
      </c>
      <c r="GZ50" s="45">
        <f>IF(AND(OR(ISBLANK(GZ$9),GZ$9=0)=FALSE,GZ$9=$DL50),1,0)*'4. Formulations'!$M49</f>
        <v>0</v>
      </c>
      <c r="HA50" s="45">
        <f>IF(AND(OR(ISBLANK(HA$9),HA$9=0)=FALSE,HA$9=$DL50),1,0)*'4. Formulations'!$M49</f>
        <v>0</v>
      </c>
      <c r="HB50" s="45">
        <f>IF(AND(OR(ISBLANK(HB$9),HB$9=0)=FALSE,HB$9=$DL50),1,0)*'4. Formulations'!$M49</f>
        <v>0</v>
      </c>
      <c r="HC50" s="45">
        <f>IF(AND(OR(ISBLANK(HC$9),HC$9=0)=FALSE,HC$9=$DL50),1,0)*'4. Formulations'!$M49</f>
        <v>0</v>
      </c>
      <c r="HD50" s="45">
        <f>IF(AND(OR(ISBLANK(HD$9),HD$9=0)=FALSE,HD$9=$DL50),1,0)*'4. Formulations'!$M49</f>
        <v>0</v>
      </c>
      <c r="HE50" s="45">
        <f>IF(AND(OR(ISBLANK(HE$9),HE$9=0)=FALSE,HE$9=$DL50),1,0)*'4. Formulations'!$M49</f>
        <v>0</v>
      </c>
      <c r="HG50" s="45">
        <f>IF(AND(OR(ISBLANK(HG$9),HG$9=0)=FALSE,SUM($GQ50:$HE50)&gt;0,HG$9='2. Protocols'!$G49),1,0)*'4. Formulations'!$M49</f>
        <v>0</v>
      </c>
      <c r="HH50" s="45">
        <f>IF(AND(OR(ISBLANK(HH$9),HH$9=0)=FALSE,SUM($GQ50:$HE50)&gt;0,HH$9='2. Protocols'!$G49),1,0)*'4. Formulations'!$M49</f>
        <v>0</v>
      </c>
      <c r="HI50" s="45">
        <f>IF(AND(OR(ISBLANK(HI$9),HI$9=0)=FALSE,SUM($GQ50:$HE50)&gt;0,HI$9='2. Protocols'!$G49),1,0)*'4. Formulations'!$M49</f>
        <v>0</v>
      </c>
      <c r="HJ50" s="45">
        <f>IF(AND(OR(ISBLANK(HJ$9),HJ$9=0)=FALSE,SUM($GQ50:$HE50)&gt;0,HJ$9='2. Protocols'!$G49),1,0)*'4. Formulations'!$M49</f>
        <v>0</v>
      </c>
      <c r="HK50" s="45">
        <f>IF(AND(OR(ISBLANK(HK$9),HK$9=0)=FALSE,SUM($GQ50:$HE50)&gt;0,HK$9='2. Protocols'!$G49),1,0)*'4. Formulations'!$M49</f>
        <v>0</v>
      </c>
      <c r="HL50" s="45">
        <f>IF(AND(OR(ISBLANK(HL$9),HL$9=0)=FALSE,SUM($GQ50:$HE50)&gt;0,HL$9='2. Protocols'!$G49),1,0)*'4. Formulations'!$M49</f>
        <v>0</v>
      </c>
      <c r="HM50" s="45">
        <f>IF(AND(OR(ISBLANK(HM$9),HM$9=0)=FALSE,SUM($GQ50:$HE50)&gt;0,HM$9='2. Protocols'!$G49),1,0)*'4. Formulations'!$M49</f>
        <v>0</v>
      </c>
      <c r="HN50" s="45">
        <f>IF(AND(OR(ISBLANK(HN$9),HN$9=0)=FALSE,SUM($GQ50:$HE50)&gt;0,HN$9='2. Protocols'!$G49),1,0)*'4. Formulations'!$M49</f>
        <v>0</v>
      </c>
      <c r="HO50" s="45">
        <f>IF(AND(OR(ISBLANK(HO$9),HO$9=0)=FALSE,SUM($GQ50:$HE50)&gt;0,HO$9='2. Protocols'!$G49),1,0)*'4. Formulations'!$M49</f>
        <v>0</v>
      </c>
      <c r="HP50" s="45">
        <f>IF(AND(OR(ISBLANK(HP$9),HP$9=0)=FALSE,SUM($GQ50:$HE50)&gt;0,HP$9='2. Protocols'!$G49),1,0)*'4. Formulations'!$M49</f>
        <v>0</v>
      </c>
      <c r="HQ50" s="45">
        <f>IF(AND(OR(ISBLANK(HQ$9),HQ$9=0)=FALSE,SUM($GQ50:$HE50)&gt;0,HQ$9='2. Protocols'!$G49),1,0)*'4. Formulations'!$M49</f>
        <v>0</v>
      </c>
      <c r="HR50" s="45">
        <f>IF(AND(OR(ISBLANK(HR$9),HR$9=0)=FALSE,SUM($GQ50:$HE50)&gt;0,HR$9='2. Protocols'!$G49),1,0)*'4. Formulations'!$M49</f>
        <v>0</v>
      </c>
      <c r="HS50" s="45">
        <f>IF(AND(OR(ISBLANK(HS$9),HS$9=0)=FALSE,SUM($GQ50:$HE50)&gt;0,HS$9='2. Protocols'!$G49),1,0)*'4. Formulations'!$M49</f>
        <v>0</v>
      </c>
      <c r="HT50" s="45">
        <f>IF(AND(OR(ISBLANK(HT$9),HT$9=0)=FALSE,SUM($GQ50:$HE50)&gt;0,HT$9='2. Protocols'!$G49),1,0)*'4. Formulations'!$M49</f>
        <v>0</v>
      </c>
      <c r="HU50" s="45">
        <f>IF(AND(OR(ISBLANK(HU$9),HU$9=0)=FALSE,SUM($GQ50:$HE50)&gt;0,HU$9='2. Protocols'!$G49),1,0)*'4. Formulations'!$M49</f>
        <v>0</v>
      </c>
      <c r="HW50" s="45">
        <f>IF(AND(OR(ISBLANK(HW$9),HW$9=0)=FALSE,HW$9=$DM50),1,0)*'4. Formulations'!$N49</f>
        <v>0</v>
      </c>
      <c r="HX50" s="45">
        <f>IF(AND(OR(ISBLANK(HX$9),HX$9=0)=FALSE,HX$9=$DM50),1,0)*'4. Formulations'!$N49</f>
        <v>0</v>
      </c>
      <c r="HY50" s="45">
        <f>IF(AND(OR(ISBLANK(HY$9),HY$9=0)=FALSE,HY$9=$DM50),1,0)*'4. Formulations'!$N49</f>
        <v>0</v>
      </c>
      <c r="HZ50" s="45">
        <f>IF(AND(OR(ISBLANK(HZ$9),HZ$9=0)=FALSE,HZ$9=$DM50),1,0)*'4. Formulations'!$N49</f>
        <v>0</v>
      </c>
      <c r="IA50" s="45">
        <f>IF(AND(OR(ISBLANK(IA$9),IA$9=0)=FALSE,IA$9=$DM50),1,0)*'4. Formulations'!$N49</f>
        <v>0</v>
      </c>
      <c r="IB50" s="45">
        <f>IF(AND(OR(ISBLANK(IB$9),IB$9=0)=FALSE,IB$9=$DM50),1,0)*'4. Formulations'!$N49</f>
        <v>0</v>
      </c>
      <c r="IC50" s="45">
        <f>IF(AND(OR(ISBLANK(IC$9),IC$9=0)=FALSE,IC$9=$DM50),1,0)*'4. Formulations'!$N49</f>
        <v>0</v>
      </c>
      <c r="ID50" s="45">
        <f>IF(AND(OR(ISBLANK(ID$9),ID$9=0)=FALSE,ID$9=$DM50),1,0)*'4. Formulations'!$N49</f>
        <v>0</v>
      </c>
      <c r="IE50" s="45">
        <f>IF(AND(OR(ISBLANK(IE$9),IE$9=0)=FALSE,IE$9=$DM50),1,0)*'4. Formulations'!$N49</f>
        <v>0</v>
      </c>
      <c r="IF50" s="45">
        <f>IF(AND(OR(ISBLANK(IF$9),IF$9=0)=FALSE,IF$9=$DM50),1,0)*'4. Formulations'!$N49</f>
        <v>0</v>
      </c>
      <c r="IG50" s="45">
        <f>IF(AND(OR(ISBLANK(IG$9),IG$9=0)=FALSE,IG$9=$DM50),1,0)*'4. Formulations'!$N49</f>
        <v>0</v>
      </c>
      <c r="IH50" s="45">
        <f>IF(AND(OR(ISBLANK(IH$9),IH$9=0)=FALSE,IH$9=$DM50),1,0)*'4. Formulations'!$N49</f>
        <v>0</v>
      </c>
      <c r="II50" s="45">
        <f>IF(AND(OR(ISBLANK(II$9),II$9=0)=FALSE,II$9=$DM50),1,0)*'4. Formulations'!$N49</f>
        <v>0</v>
      </c>
      <c r="IJ50" s="45">
        <f>IF(AND(OR(ISBLANK(IJ$9),IJ$9=0)=FALSE,IJ$9=$DM50),1,0)*'4. Formulations'!$N49</f>
        <v>0</v>
      </c>
      <c r="IK50" s="45">
        <f>IF(AND(OR(ISBLANK(IK$9),IK$9=0)=FALSE,IK$9=$DM50),1,0)*'4. Formulations'!$N49</f>
        <v>0</v>
      </c>
      <c r="IM50" s="45">
        <f>IF(AND(OR(ISBLANK(IM$9),IM$9=0)=FALSE,OR(IM$9='2. Protocols'!$C49,IM$9='2. Protocols'!$E49,IM$9='2. Protocols'!$G49)),1,0)*'4. Formulations'!$O49</f>
        <v>0</v>
      </c>
      <c r="IN50" s="45">
        <f>IF(AND(OR(ISBLANK(IN$9),IN$9=0)=FALSE,OR(IN$9='2. Protocols'!$C49,IN$9='2. Protocols'!$E49,IN$9='2. Protocols'!$G49)),1,0)*'4. Formulations'!$O49</f>
        <v>0</v>
      </c>
      <c r="IO50" s="45">
        <f>IF(AND(OR(ISBLANK(IO$9),IO$9=0)=FALSE,OR(IO$9='2. Protocols'!$C49,IO$9='2. Protocols'!$E49,IO$9='2. Protocols'!$G49)),1,0)*'4. Formulations'!$O49</f>
        <v>0</v>
      </c>
      <c r="IP50" s="45">
        <f>IF(AND(OR(ISBLANK(IP$9),IP$9=0)=FALSE,OR(IP$9='2. Protocols'!$C49,IP$9='2. Protocols'!$E49,IP$9='2. Protocols'!$G49)),1,0)*'4. Formulations'!$O49</f>
        <v>0</v>
      </c>
      <c r="IQ50" s="45">
        <f>IF(AND(OR(ISBLANK(IQ$9),IQ$9=0)=FALSE,OR(IQ$9='2. Protocols'!$C49,IQ$9='2. Protocols'!$E49,IQ$9='2. Protocols'!$G49)),1,0)*'4. Formulations'!$O49</f>
        <v>0</v>
      </c>
      <c r="IR50" s="45">
        <f>IF(AND(OR(ISBLANK(IR$9),IR$9=0)=FALSE,OR(IR$9='2. Protocols'!$C49,IR$9='2. Protocols'!$E49,IR$9='2. Protocols'!$G49)),1,0)*'4. Formulations'!$O49</f>
        <v>0</v>
      </c>
      <c r="IS50" s="45">
        <f>IF(AND(OR(ISBLANK(IS$9),IS$9=0)=FALSE,OR(IS$9='2. Protocols'!$C49,IS$9='2. Protocols'!$E49,IS$9='2. Protocols'!$G49)),1,0)*'4. Formulations'!$O49</f>
        <v>0</v>
      </c>
      <c r="IT50" s="45">
        <f>IF(AND(OR(ISBLANK(IT$9),IT$9=0)=FALSE,OR(IT$9='2. Protocols'!$C49,IT$9='2. Protocols'!$E49,IT$9='2. Protocols'!$G49)),1,0)*'4. Formulations'!$O49</f>
        <v>0</v>
      </c>
      <c r="IU50" s="45">
        <f>IF(AND(OR(ISBLANK(IU$9),IU$9=0)=FALSE,OR(IU$9='2. Protocols'!$C49,IU$9='2. Protocols'!$E49,IU$9='2. Protocols'!$G49)),1,0)*'4. Formulations'!$O49</f>
        <v>0</v>
      </c>
      <c r="IV50" s="45">
        <f>IF(AND(OR(ISBLANK(IV$9),IV$9=0)=FALSE,OR(IV$9='2. Protocols'!$C49,IV$9='2. Protocols'!$E49,IV$9='2. Protocols'!$G49)),1,0)*'4. Formulations'!$O49</f>
        <v>0</v>
      </c>
      <c r="IW50" s="45">
        <f>IF(AND(OR(ISBLANK(IW$9),IW$9=0)=FALSE,OR(IW$9='2. Protocols'!$C49,IW$9='2. Protocols'!$E49,IW$9='2. Protocols'!$G49)),1,0)*'4. Formulations'!$O49</f>
        <v>0</v>
      </c>
      <c r="IX50" s="45">
        <f>IF(AND(OR(ISBLANK(IX$9),IX$9=0)=FALSE,OR(IX$9='2. Protocols'!$C49,IX$9='2. Protocols'!$E49,IX$9='2. Protocols'!$G49)),1,0)*'4. Formulations'!$O49</f>
        <v>0</v>
      </c>
      <c r="IY50" s="45">
        <f>IF(AND(OR(ISBLANK(IY$9),IY$9=0)=FALSE,OR(IY$9='2. Protocols'!$C49,IY$9='2. Protocols'!$E49,IY$9='2. Protocols'!$G49)),1,0)*'4. Formulations'!$O49</f>
        <v>0</v>
      </c>
      <c r="IZ50" s="45">
        <f>IF(AND(OR(ISBLANK(IZ$9),IZ$9=0)=FALSE,OR(IZ$9='2. Protocols'!$C49,IZ$9='2. Protocols'!$E49,IZ$9='2. Protocols'!$G49)),1,0)*'4. Formulations'!$O49</f>
        <v>0</v>
      </c>
      <c r="JA50" s="45">
        <f>IF(AND(OR(ISBLANK(JA$9),JA$9=0)=FALSE,OR(JA$9='2. Protocols'!$C49,JA$9='2. Protocols'!$E49,JA$9='2. Protocols'!$G49)),1,0)*'4. Formulations'!$O49</f>
        <v>0</v>
      </c>
      <c r="JC50" s="45">
        <f>IF(AND(OR(ISBLANK(JC$9),JC$9=0)=FALSE,JC$9=$DL50),1,0)*'4. Formulations'!$P49</f>
        <v>0</v>
      </c>
      <c r="JD50" s="45">
        <f>IF(AND(OR(ISBLANK(JD$9),JD$9=0)=FALSE,JD$9=$DL50),1,0)*'4. Formulations'!$P49</f>
        <v>0</v>
      </c>
      <c r="JE50" s="45">
        <f>IF(AND(OR(ISBLANK(JE$9),JE$9=0)=FALSE,JE$9=$DL50),1,0)*'4. Formulations'!$P49</f>
        <v>0</v>
      </c>
      <c r="JF50" s="45">
        <f>IF(AND(OR(ISBLANK(JF$9),JF$9=0)=FALSE,JF$9=$DL50),1,0)*'4. Formulations'!$P49</f>
        <v>0</v>
      </c>
      <c r="JG50" s="45">
        <f>IF(AND(OR(ISBLANK(JG$9),JG$9=0)=FALSE,JG$9=$DL50),1,0)*'4. Formulations'!$P49</f>
        <v>0</v>
      </c>
      <c r="JH50" s="45">
        <f>IF(AND(OR(ISBLANK(JH$9),JH$9=0)=FALSE,JH$9=$DL50),1,0)*'4. Formulations'!$P49</f>
        <v>0</v>
      </c>
      <c r="JI50" s="45">
        <f>IF(AND(OR(ISBLANK(JI$9),JI$9=0)=FALSE,JI$9=$DL50),1,0)*'4. Formulations'!$P49</f>
        <v>0</v>
      </c>
      <c r="JJ50" s="45">
        <f>IF(AND(OR(ISBLANK(JJ$9),JJ$9=0)=FALSE,JJ$9=$DL50),1,0)*'4. Formulations'!$P49</f>
        <v>0</v>
      </c>
      <c r="JK50" s="45">
        <f>IF(AND(OR(ISBLANK(JK$9),JK$9=0)=FALSE,JK$9=$DL50),1,0)*'4. Formulations'!$P49</f>
        <v>0</v>
      </c>
      <c r="JL50" s="45">
        <f>IF(AND(OR(ISBLANK(JL$9),JL$9=0)=FALSE,JL$9=$DL50),1,0)*'4. Formulations'!$P49</f>
        <v>0</v>
      </c>
      <c r="JM50" s="45">
        <f>IF(AND(OR(ISBLANK(JM$9),JM$9=0)=FALSE,JM$9=$DL50),1,0)*'4. Formulations'!$P49</f>
        <v>0</v>
      </c>
      <c r="JN50" s="45">
        <f>IF(AND(OR(ISBLANK(JN$9),JN$9=0)=FALSE,JN$9=$DL50),1,0)*'4. Formulations'!$P49</f>
        <v>0</v>
      </c>
      <c r="JO50" s="45">
        <f>IF(AND(OR(ISBLANK(JO$9),JO$9=0)=FALSE,JO$9=$DL50),1,0)*'4. Formulations'!$P49</f>
        <v>0</v>
      </c>
      <c r="JP50" s="45">
        <f>IF(AND(OR(ISBLANK(JP$9),JP$9=0)=FALSE,JP$9=$DL50),1,0)*'4. Formulations'!$P49</f>
        <v>0</v>
      </c>
      <c r="JQ50" s="45">
        <f>IF(AND(OR(ISBLANK(JQ$9),JQ$9=0)=FALSE,JQ$9=$DL50),1,0)*'4. Formulations'!$P49</f>
        <v>0</v>
      </c>
      <c r="JS50" s="45">
        <f>IF(AND(OR(ISBLANK(JS$9),JS$9=0)=FALSE,SUM($JC50:$JQ50)&gt;0,JS$9='2. Protocols'!$G49),1,0)*'4. Formulations'!$P49</f>
        <v>0</v>
      </c>
      <c r="JT50" s="45">
        <f>IF(AND(OR(ISBLANK(JT$9),JT$9=0)=FALSE,SUM($JC50:$JQ50)&gt;0,JT$9='2. Protocols'!$G49),1,0)*'4. Formulations'!$P49</f>
        <v>0</v>
      </c>
      <c r="JU50" s="45">
        <f>IF(AND(OR(ISBLANK(JU$9),JU$9=0)=FALSE,SUM($JC50:$JQ50)&gt;0,JU$9='2. Protocols'!$G49),1,0)*'4. Formulations'!$P49</f>
        <v>0</v>
      </c>
      <c r="JV50" s="45">
        <f>IF(AND(OR(ISBLANK(JV$9),JV$9=0)=FALSE,SUM($JC50:$JQ50)&gt;0,JV$9='2. Protocols'!$G49),1,0)*'4. Formulations'!$P49</f>
        <v>0</v>
      </c>
      <c r="JW50" s="45">
        <f>IF(AND(OR(ISBLANK(JW$9),JW$9=0)=FALSE,SUM($JC50:$JQ50)&gt;0,JW$9='2. Protocols'!$G49),1,0)*'4. Formulations'!$P49</f>
        <v>0</v>
      </c>
      <c r="JX50" s="45">
        <f>IF(AND(OR(ISBLANK(JX$9),JX$9=0)=FALSE,SUM($JC50:$JQ50)&gt;0,JX$9='2. Protocols'!$G49),1,0)*'4. Formulations'!$P49</f>
        <v>0</v>
      </c>
      <c r="JY50" s="45">
        <f>IF(AND(OR(ISBLANK(JY$9),JY$9=0)=FALSE,SUM($JC50:$JQ50)&gt;0,JY$9='2. Protocols'!$G49),1,0)*'4. Formulations'!$P49</f>
        <v>0</v>
      </c>
      <c r="JZ50" s="45">
        <f>IF(AND(OR(ISBLANK(JZ$9),JZ$9=0)=FALSE,SUM($JC50:$JQ50)&gt;0,JZ$9='2. Protocols'!$G49),1,0)*'4. Formulations'!$P49</f>
        <v>0</v>
      </c>
      <c r="KA50" s="45">
        <f>IF(AND(OR(ISBLANK(KA$9),KA$9=0)=FALSE,SUM($JC50:$JQ50)&gt;0,KA$9='2. Protocols'!$G49),1,0)*'4. Formulations'!$P49</f>
        <v>0</v>
      </c>
      <c r="KB50" s="45">
        <f>IF(AND(OR(ISBLANK(KB$9),KB$9=0)=FALSE,SUM($JC50:$JQ50)&gt;0,KB$9='2. Protocols'!$G49),1,0)*'4. Formulations'!$P49</f>
        <v>0</v>
      </c>
      <c r="KC50" s="45">
        <f>IF(AND(OR(ISBLANK(KC$9),KC$9=0)=FALSE,SUM($JC50:$JQ50)&gt;0,KC$9='2. Protocols'!$G49),1,0)*'4. Formulations'!$P49</f>
        <v>0</v>
      </c>
      <c r="KD50" s="45">
        <f>IF(AND(OR(ISBLANK(KD$9),KD$9=0)=FALSE,SUM($JC50:$JQ50)&gt;0,KD$9='2. Protocols'!$G49),1,0)*'4. Formulations'!$P49</f>
        <v>0</v>
      </c>
      <c r="KE50" s="45">
        <f>IF(AND(OR(ISBLANK(KE$9),KE$9=0)=FALSE,SUM($JC50:$JQ50)&gt;0,KE$9='2. Protocols'!$G49),1,0)*'4. Formulations'!$P49</f>
        <v>0</v>
      </c>
      <c r="KF50" s="45">
        <f>IF(AND(OR(ISBLANK(KF$9),KF$9=0)=FALSE,SUM($JC50:$JQ50)&gt;0,KF$9='2. Protocols'!$G49),1,0)*'4. Formulations'!$P49</f>
        <v>0</v>
      </c>
      <c r="KG50" s="45">
        <f>IF(AND(OR(ISBLANK(KG$9),KG$9=0)=FALSE,SUM($JC50:$JQ50)&gt;0,KG$9='2. Protocols'!$G49),1,0)*'4. Formulations'!$P49</f>
        <v>0</v>
      </c>
      <c r="KI50" s="45">
        <f>IF(AND(OR(ISBLANK(KI$9),KI$9=0)=FALSE,KI$9=$DM50),1,0)*'4. Formulations'!$Q49</f>
        <v>0</v>
      </c>
      <c r="KJ50" s="45">
        <f>IF(AND(OR(ISBLANK(KJ$9),KJ$9=0)=FALSE,KJ$9=$DM50),1,0)*'4. Formulations'!$Q49</f>
        <v>0</v>
      </c>
      <c r="KK50" s="45">
        <f>IF(AND(OR(ISBLANK(KK$9),KK$9=0)=FALSE,KK$9=$DM50),1,0)*'4. Formulations'!$Q49</f>
        <v>0</v>
      </c>
      <c r="KL50" s="45">
        <f>IF(AND(OR(ISBLANK(KL$9),KL$9=0)=FALSE,KL$9=$DM50),1,0)*'4. Formulations'!$Q49</f>
        <v>0</v>
      </c>
      <c r="KM50" s="45">
        <f>IF(AND(OR(ISBLANK(KM$9),KM$9=0)=FALSE,KM$9=$DM50),1,0)*'4. Formulations'!$Q49</f>
        <v>0</v>
      </c>
      <c r="KN50" s="45">
        <f>IF(AND(OR(ISBLANK(KN$9),KN$9=0)=FALSE,KN$9=$DM50),1,0)*'4. Formulations'!$Q49</f>
        <v>0</v>
      </c>
      <c r="KO50" s="45">
        <f>IF(AND(OR(ISBLANK(KO$9),KO$9=0)=FALSE,KO$9=$DM50),1,0)*'4. Formulations'!$Q49</f>
        <v>0</v>
      </c>
      <c r="KP50" s="45">
        <f>IF(AND(OR(ISBLANK(KP$9),KP$9=0)=FALSE,KP$9=$DM50),1,0)*'4. Formulations'!$Q49</f>
        <v>0</v>
      </c>
      <c r="KQ50" s="45">
        <f>IF(AND(OR(ISBLANK(KQ$9),KQ$9=0)=FALSE,KQ$9=$DM50),1,0)*'4. Formulations'!$Q49</f>
        <v>0</v>
      </c>
      <c r="KR50" s="45">
        <f>IF(AND(OR(ISBLANK(KR$9),KR$9=0)=FALSE,KR$9=$DM50),1,0)*'4. Formulations'!$Q49</f>
        <v>0</v>
      </c>
      <c r="KS50" s="45">
        <f>IF(AND(OR(ISBLANK(KS$9),KS$9=0)=FALSE,KS$9=$DM50),1,0)*'4. Formulations'!$Q49</f>
        <v>0</v>
      </c>
      <c r="KT50" s="45">
        <f>IF(AND(OR(ISBLANK(KT$9),KT$9=0)=FALSE,KT$9=$DM50),1,0)*'4. Formulations'!$Q49</f>
        <v>0</v>
      </c>
      <c r="KU50" s="45">
        <f>IF(AND(OR(ISBLANK(KU$9),KU$9=0)=FALSE,KU$9=$DM50),1,0)*'4. Formulations'!$Q49</f>
        <v>0</v>
      </c>
      <c r="KV50" s="45">
        <f>IF(AND(OR(ISBLANK(KV$9),KV$9=0)=FALSE,KV$9=$DM50),1,0)*'4. Formulations'!$Q49</f>
        <v>0</v>
      </c>
      <c r="KW50" s="45">
        <f>IF(AND(OR(ISBLANK(KW$9),KW$9=0)=FALSE,KW$9=$DM50),1,0)*'4. Formulations'!$Q49</f>
        <v>0</v>
      </c>
    </row>
    <row r="51" spans="2:309" x14ac:dyDescent="0.3">
      <c r="B51" s="2"/>
      <c r="C51" s="155" t="str">
        <f>IF('2. Protocols'!C50&amp;"+"&amp;'2. Protocols'!E50&amp;"+"&amp;'2. Protocols'!G50="++","",'2. Protocols'!C50&amp;"+"&amp;'2. Protocols'!E50&amp;"+"&amp;'2. Protocols'!G50)</f>
        <v/>
      </c>
      <c r="D51" s="22"/>
      <c r="E51" s="23"/>
      <c r="G51" s="135" t="e">
        <f>'2. Protocols'!J50*'1. General Inputs'!$L$13</f>
        <v>#VALUE!</v>
      </c>
      <c r="H51" s="135" t="e">
        <f>MAX(G51*(1+'1. General Inputs'!$BA$23+HLOOKUP(H$7,'1. General Inputs'!$BC$17:$BE$19,ROWS('1. General Inputs'!$BA$17:$BA$19),0))+(H$76*'2. Protocols'!$O50)+'3. ARV Substitutions'!L73,0)</f>
        <v>#VALUE!</v>
      </c>
      <c r="I51" s="135" t="e">
        <f>MAX(H51*(1+'1. General Inputs'!$BA$23+HLOOKUP(I$7,'1. General Inputs'!$BC$17:$BE$19,ROWS('1. General Inputs'!$BA$17:$BA$19),0))+(I$76*'2. Protocols'!$O50)+'3. ARV Substitutions'!M73,0)</f>
        <v>#VALUE!</v>
      </c>
      <c r="J51" s="135" t="e">
        <f>MAX(I51*(1+'1. General Inputs'!$BA$23+HLOOKUP(J$7,'1. General Inputs'!$BC$17:$BE$19,ROWS('1. General Inputs'!$BA$17:$BA$19),0))+(J$76*'2. Protocols'!$O50)+'3. ARV Substitutions'!N73,0)</f>
        <v>#VALUE!</v>
      </c>
      <c r="K51" s="135" t="e">
        <f>MAX(J51*(1+'1. General Inputs'!$BA$23+HLOOKUP(K$7,'1. General Inputs'!$BC$17:$BE$19,ROWS('1. General Inputs'!$BA$17:$BA$19),0))+(K$76*'2. Protocols'!$O50)+'3. ARV Substitutions'!O73,0)</f>
        <v>#VALUE!</v>
      </c>
      <c r="L51" s="135" t="e">
        <f>MAX(K51*(1+'1. General Inputs'!$BA$23+HLOOKUP(L$7,'1. General Inputs'!$BC$17:$BE$19,ROWS('1. General Inputs'!$BA$17:$BA$19),0))+(L$76*'2. Protocols'!$O50)+'3. ARV Substitutions'!P73,0)</f>
        <v>#VALUE!</v>
      </c>
      <c r="M51" s="135" t="e">
        <f>MAX(L51*(1+'1. General Inputs'!$BA$23+HLOOKUP(M$7,'1. General Inputs'!$BC$17:$BE$19,ROWS('1. General Inputs'!$BA$17:$BA$19),0))+(M$76*'2. Protocols'!$O50)+'3. ARV Substitutions'!Q73,0)</f>
        <v>#VALUE!</v>
      </c>
      <c r="N51" s="135" t="e">
        <f>MAX(M51*(1+'1. General Inputs'!$BA$23+HLOOKUP(N$7,'1. General Inputs'!$BC$17:$BE$19,ROWS('1. General Inputs'!$BA$17:$BA$19),0))+(N$76*'2. Protocols'!$O50)+'3. ARV Substitutions'!R73,0)</f>
        <v>#VALUE!</v>
      </c>
      <c r="O51" s="135" t="e">
        <f>MAX(N51*(1+'1. General Inputs'!$BA$23+HLOOKUP(O$7,'1. General Inputs'!$BC$17:$BE$19,ROWS('1. General Inputs'!$BA$17:$BA$19),0))+(O$76*'2. Protocols'!$O50)+'3. ARV Substitutions'!S73,0)</f>
        <v>#VALUE!</v>
      </c>
      <c r="P51" s="135" t="e">
        <f>MAX(O51*(1+'1. General Inputs'!$BA$23+HLOOKUP(P$7,'1. General Inputs'!$BC$17:$BE$19,ROWS('1. General Inputs'!$BA$17:$BA$19),0))+(P$76*'2. Protocols'!$O50)+'3. ARV Substitutions'!T73,0)</f>
        <v>#VALUE!</v>
      </c>
      <c r="Q51" s="135" t="e">
        <f>MAX(P51*(1+'1. General Inputs'!$BA$23+HLOOKUP(Q$7,'1. General Inputs'!$BC$17:$BE$19,ROWS('1. General Inputs'!$BA$17:$BA$19),0))+(Q$76*'2. Protocols'!$O50)+'3. ARV Substitutions'!U73,0)</f>
        <v>#VALUE!</v>
      </c>
      <c r="R51" s="135" t="e">
        <f>MAX(Q51*(1+'1. General Inputs'!$BA$23+HLOOKUP(R$7,'1. General Inputs'!$BC$17:$BE$19,ROWS('1. General Inputs'!$BA$17:$BA$19),0))+(R$76*'2. Protocols'!$O50)+'3. ARV Substitutions'!V73,0)</f>
        <v>#VALUE!</v>
      </c>
      <c r="S51" s="135" t="e">
        <f>MAX(R51*(1+'1. General Inputs'!$BA$23+HLOOKUP(S$7,'1. General Inputs'!$BC$17:$BE$19,ROWS('1. General Inputs'!$BA$17:$BA$19),0))+(S$76*'2. Protocols'!$O50)+'3. ARV Substitutions'!W73,0)</f>
        <v>#VALUE!</v>
      </c>
      <c r="T51" s="135" t="e">
        <f>MAX(S51*(1+'1. General Inputs'!$BA$23+HLOOKUP(T$7,'1. General Inputs'!$BC$17:$BE$19,ROWS('1. General Inputs'!$BA$17:$BA$19),0))+(T$76*'2. Protocols'!$O50)+'3. ARV Substitutions'!X73,0)</f>
        <v>#VALUE!</v>
      </c>
      <c r="U51" s="135" t="e">
        <f>MAX(T51*(1+'1. General Inputs'!$BA$23+HLOOKUP(U$7,'1. General Inputs'!$BC$17:$BE$19,ROWS('1. General Inputs'!$BA$17:$BA$19),0))+(U$76*'2. Protocols'!$O50)+'3. ARV Substitutions'!Y73,0)</f>
        <v>#VALUE!</v>
      </c>
      <c r="V51" s="135" t="e">
        <f>MAX(U51*(1+'1. General Inputs'!$BA$23+HLOOKUP(V$7,'1. General Inputs'!$BC$17:$BE$19,ROWS('1. General Inputs'!$BA$17:$BA$19),0))+(V$76*'2. Protocols'!$O50)+'3. ARV Substitutions'!Z73,0)</f>
        <v>#VALUE!</v>
      </c>
      <c r="W51" s="135" t="e">
        <f>MAX(V51*(1+'1. General Inputs'!$BA$23+HLOOKUP(W$7,'1. General Inputs'!$BC$17:$BE$19,ROWS('1. General Inputs'!$BA$17:$BA$19),0))+(W$76*'2. Protocols'!$O50)+'3. ARV Substitutions'!AA73,0)</f>
        <v>#VALUE!</v>
      </c>
      <c r="X51" s="135" t="e">
        <f>MAX(W51*(1+'1. General Inputs'!$BA$23+HLOOKUP(X$7,'1. General Inputs'!$BC$17:$BE$19,ROWS('1. General Inputs'!$BA$17:$BA$19),0))+(X$76*'2. Protocols'!$O50)+'3. ARV Substitutions'!AB73,0)</f>
        <v>#VALUE!</v>
      </c>
      <c r="Y51" s="135" t="e">
        <f>MAX(X51*(1+'1. General Inputs'!$BA$23+HLOOKUP(Y$7,'1. General Inputs'!$BC$17:$BE$19,ROWS('1. General Inputs'!$BA$17:$BA$19),0))+(Y$76*'2. Protocols'!$O50)+'3. ARV Substitutions'!AC73,0)</f>
        <v>#VALUE!</v>
      </c>
      <c r="Z51" s="135" t="e">
        <f>MAX(Y51*(1+'1. General Inputs'!$BA$23+HLOOKUP(Z$7,'1. General Inputs'!$BC$17:$BE$19,ROWS('1. General Inputs'!$BA$17:$BA$19),0))+(Z$76*'2. Protocols'!$O50)+'3. ARV Substitutions'!AD73,0)</f>
        <v>#VALUE!</v>
      </c>
      <c r="AA51" s="135" t="e">
        <f>MAX(Z51*(1+'1. General Inputs'!$BA$23+HLOOKUP(AA$7,'1. General Inputs'!$BC$17:$BE$19,ROWS('1. General Inputs'!$BA$17:$BA$19),0))+(AA$76*'2. Protocols'!$O50)+'3. ARV Substitutions'!AE73,0)</f>
        <v>#VALUE!</v>
      </c>
      <c r="AB51" s="135" t="e">
        <f>MAX(AA51*(1+'1. General Inputs'!$BA$23+HLOOKUP(AB$7,'1. General Inputs'!$BC$17:$BE$19,ROWS('1. General Inputs'!$BA$17:$BA$19),0))+(AB$76*'2. Protocols'!$O50)+'3. ARV Substitutions'!AF73,0)</f>
        <v>#VALUE!</v>
      </c>
      <c r="AC51" s="135" t="e">
        <f>MAX(AB51*(1+'1. General Inputs'!$BA$23+HLOOKUP(AC$7,'1. General Inputs'!$BC$17:$BE$19,ROWS('1. General Inputs'!$BA$17:$BA$19),0))+(AC$76*'2. Protocols'!$O50)+'3. ARV Substitutions'!AG73,0)</f>
        <v>#VALUE!</v>
      </c>
      <c r="AD51" s="135" t="e">
        <f>MAX(AC51*(1+'1. General Inputs'!$BA$23+HLOOKUP(AD$7,'1. General Inputs'!$BC$17:$BE$19,ROWS('1. General Inputs'!$BA$17:$BA$19),0))+(AD$76*'2. Protocols'!$O50)+'3. ARV Substitutions'!AH73,0)</f>
        <v>#VALUE!</v>
      </c>
      <c r="AE51" s="135" t="e">
        <f>MAX(AD51*(1+'1. General Inputs'!$BA$23+HLOOKUP(AE$7,'1. General Inputs'!$BC$17:$BE$19,ROWS('1. General Inputs'!$BA$17:$BA$19),0))+(AE$76*'2. Protocols'!$O50)+'3. ARV Substitutions'!AI73,0)</f>
        <v>#VALUE!</v>
      </c>
      <c r="AF51" s="135" t="e">
        <f>MAX(AE51*(1+'1. General Inputs'!$BA$23+HLOOKUP(AF$7,'1. General Inputs'!$BC$17:$BE$19,ROWS('1. General Inputs'!$BA$17:$BA$19),0))+(AF$76*'2. Protocols'!$O50)+'3. ARV Substitutions'!AJ73,0)</f>
        <v>#VALUE!</v>
      </c>
      <c r="AG51" s="135" t="e">
        <f>MAX(AF51*(1+'1. General Inputs'!$BA$23+HLOOKUP(AG$7,'1. General Inputs'!$BC$17:$BE$19,ROWS('1. General Inputs'!$BA$17:$BA$19),0))+(AG$76*'2. Protocols'!$O50)+'3. ARV Substitutions'!AK73,0)</f>
        <v>#VALUE!</v>
      </c>
      <c r="AH51" s="135" t="e">
        <f>MAX(AG51*(1+'1. General Inputs'!$BA$23+HLOOKUP(AH$7,'1. General Inputs'!$BC$17:$BE$19,ROWS('1. General Inputs'!$BA$17:$BA$19),0))+(AH$76*'2. Protocols'!$O50)+'3. ARV Substitutions'!AL73,0)</f>
        <v>#VALUE!</v>
      </c>
      <c r="AI51" s="135" t="e">
        <f>MAX(AH51*(1+'1. General Inputs'!$BA$23+HLOOKUP(AI$7,'1. General Inputs'!$BC$17:$BE$19,ROWS('1. General Inputs'!$BA$17:$BA$19),0))+(AI$76*'2. Protocols'!$O50)+'3. ARV Substitutions'!AM73,0)</f>
        <v>#VALUE!</v>
      </c>
      <c r="AJ51" s="135" t="e">
        <f>MAX(AI51*(1+'1. General Inputs'!$BA$23+HLOOKUP(AJ$7,'1. General Inputs'!$BC$17:$BE$19,ROWS('1. General Inputs'!$BA$17:$BA$19),0))+(AJ$76*'2. Protocols'!$O50)+'3. ARV Substitutions'!AN73,0)</f>
        <v>#VALUE!</v>
      </c>
      <c r="AK51" s="135" t="e">
        <f>MAX(AJ51*(1+'1. General Inputs'!$BA$23+HLOOKUP(AK$7,'1. General Inputs'!$BC$17:$BE$19,ROWS('1. General Inputs'!$BA$17:$BA$19),0))+(AK$76*'2. Protocols'!$O50)+'3. ARV Substitutions'!AO73,0)</f>
        <v>#VALUE!</v>
      </c>
      <c r="AL51" s="135" t="e">
        <f>MAX(AK51*(1+'1. General Inputs'!$BA$23+HLOOKUP(AL$7,'1. General Inputs'!$BC$17:$BE$19,ROWS('1. General Inputs'!$BA$17:$BA$19),0))+(AL$76*'2. Protocols'!$O50)+'3. ARV Substitutions'!AP73,0)</f>
        <v>#VALUE!</v>
      </c>
      <c r="AM51" s="135" t="e">
        <f>MAX(AL51*(1+'1. General Inputs'!$BA$23+HLOOKUP(AM$7,'1. General Inputs'!$BC$17:$BE$19,ROWS('1. General Inputs'!$BA$17:$BA$19),0))+(AM$76*'2. Protocols'!$O50)+'3. ARV Substitutions'!AQ73,0)</f>
        <v>#VALUE!</v>
      </c>
      <c r="AN51" s="135" t="e">
        <f>MAX(AM51*(1+'1. General Inputs'!$BA$23+HLOOKUP(AN$7,'1. General Inputs'!$BC$17:$BE$19,ROWS('1. General Inputs'!$BA$17:$BA$19),0))+(AN$76*'2. Protocols'!$O50)+'3. ARV Substitutions'!AR73,0)</f>
        <v>#VALUE!</v>
      </c>
      <c r="AO51" s="135" t="e">
        <f>MAX(AN51*(1+'1. General Inputs'!$BA$23+HLOOKUP(AO$7,'1. General Inputs'!$BC$17:$BE$19,ROWS('1. General Inputs'!$BA$17:$BA$19),0))+(AO$76*'2. Protocols'!$O50)+'3. ARV Substitutions'!AS73,0)</f>
        <v>#VALUE!</v>
      </c>
      <c r="AP51" s="135" t="e">
        <f>MAX(AO51*(1+'1. General Inputs'!$BA$23+HLOOKUP(AP$7,'1. General Inputs'!$BC$17:$BE$19,ROWS('1. General Inputs'!$BA$17:$BA$19),0))+(AP$76*'2. Protocols'!$O50)+'3. ARV Substitutions'!AT73,0)</f>
        <v>#VALUE!</v>
      </c>
      <c r="AQ51" s="135" t="e">
        <f>MAX(AP51*(1+'1. General Inputs'!$BA$23+HLOOKUP(AQ$7,'1. General Inputs'!$BC$17:$BE$19,ROWS('1. General Inputs'!$BA$17:$BA$19),0))+(AQ$76*'2. Protocols'!$O50)+'3. ARV Substitutions'!AU73,0)</f>
        <v>#VALUE!</v>
      </c>
      <c r="CA51" s="105" t="e">
        <f t="shared" si="58"/>
        <v>#VALUE!</v>
      </c>
      <c r="CB51" s="105" t="e">
        <f t="shared" si="59"/>
        <v>#VALUE!</v>
      </c>
      <c r="CC51" s="105" t="e">
        <f t="shared" si="60"/>
        <v>#VALUE!</v>
      </c>
      <c r="CD51" s="105" t="e">
        <f t="shared" si="61"/>
        <v>#VALUE!</v>
      </c>
      <c r="CE51" s="105" t="e">
        <f t="shared" si="93"/>
        <v>#VALUE!</v>
      </c>
      <c r="CF51" s="105" t="e">
        <f t="shared" si="62"/>
        <v>#VALUE!</v>
      </c>
      <c r="CG51" s="105" t="e">
        <f t="shared" si="63"/>
        <v>#VALUE!</v>
      </c>
      <c r="CH51" s="105" t="e">
        <f t="shared" si="64"/>
        <v>#VALUE!</v>
      </c>
      <c r="CI51" s="105" t="e">
        <f t="shared" si="65"/>
        <v>#VALUE!</v>
      </c>
      <c r="CJ51" s="105" t="e">
        <f t="shared" si="66"/>
        <v>#VALUE!</v>
      </c>
      <c r="CK51" s="105" t="e">
        <f t="shared" si="67"/>
        <v>#VALUE!</v>
      </c>
      <c r="CL51" s="105" t="e">
        <f t="shared" si="68"/>
        <v>#VALUE!</v>
      </c>
      <c r="CM51" s="105" t="e">
        <f t="shared" si="69"/>
        <v>#VALUE!</v>
      </c>
      <c r="CN51" s="105" t="e">
        <f t="shared" si="70"/>
        <v>#VALUE!</v>
      </c>
      <c r="CO51" s="105" t="e">
        <f t="shared" si="71"/>
        <v>#VALUE!</v>
      </c>
      <c r="CP51" s="105" t="e">
        <f t="shared" si="72"/>
        <v>#VALUE!</v>
      </c>
      <c r="CQ51" s="105" t="e">
        <f t="shared" si="73"/>
        <v>#VALUE!</v>
      </c>
      <c r="CR51" s="105" t="e">
        <f t="shared" si="74"/>
        <v>#VALUE!</v>
      </c>
      <c r="CS51" s="105" t="e">
        <f t="shared" si="75"/>
        <v>#VALUE!</v>
      </c>
      <c r="CT51" s="105" t="e">
        <f t="shared" si="76"/>
        <v>#VALUE!</v>
      </c>
      <c r="CU51" s="105" t="e">
        <f t="shared" si="77"/>
        <v>#VALUE!</v>
      </c>
      <c r="CV51" s="105" t="e">
        <f t="shared" si="78"/>
        <v>#VALUE!</v>
      </c>
      <c r="CW51" s="105" t="e">
        <f t="shared" si="79"/>
        <v>#VALUE!</v>
      </c>
      <c r="CX51" s="105" t="e">
        <f t="shared" si="80"/>
        <v>#VALUE!</v>
      </c>
      <c r="CY51" s="105" t="e">
        <f t="shared" si="81"/>
        <v>#VALUE!</v>
      </c>
      <c r="CZ51" s="105" t="e">
        <f t="shared" si="82"/>
        <v>#VALUE!</v>
      </c>
      <c r="DA51" s="105" t="e">
        <f t="shared" si="83"/>
        <v>#VALUE!</v>
      </c>
      <c r="DB51" s="105" t="e">
        <f t="shared" si="84"/>
        <v>#VALUE!</v>
      </c>
      <c r="DC51" s="105" t="e">
        <f t="shared" si="85"/>
        <v>#VALUE!</v>
      </c>
      <c r="DD51" s="105" t="e">
        <f t="shared" si="86"/>
        <v>#VALUE!</v>
      </c>
      <c r="DE51" s="105" t="e">
        <f t="shared" si="87"/>
        <v>#VALUE!</v>
      </c>
      <c r="DF51" s="105" t="e">
        <f t="shared" si="88"/>
        <v>#VALUE!</v>
      </c>
      <c r="DG51" s="105" t="e">
        <f t="shared" si="89"/>
        <v>#VALUE!</v>
      </c>
      <c r="DH51" s="105" t="e">
        <f t="shared" si="90"/>
        <v>#VALUE!</v>
      </c>
      <c r="DI51" s="105" t="e">
        <f t="shared" si="91"/>
        <v>#VALUE!</v>
      </c>
      <c r="DJ51" s="105" t="e">
        <f t="shared" si="92"/>
        <v>#VALUE!</v>
      </c>
      <c r="DL51" s="39" t="str">
        <f>CONCATENATE('2. Protocols'!C50, '2. Protocols'!D50, '2. Protocols'!E50)</f>
        <v>+</v>
      </c>
      <c r="DM51" s="39" t="str">
        <f>CONCATENATE('2. Protocols'!C50, '2. Protocols'!D50, '2. Protocols'!E50, '2. Protocols'!F50, '2. Protocols'!G50,)</f>
        <v>++</v>
      </c>
      <c r="DO51" s="45">
        <f>IF(AND(OR(ISBLANK(DO$9),DO$9=0)=FALSE,OR(DO$9='2. Protocols'!$C50,DO$9='2. Protocols'!$E50,DO$9='2. Protocols'!$G50)),1,0)*'4. Formulations'!$I50</f>
        <v>0</v>
      </c>
      <c r="DP51" s="45">
        <f>IF(AND(OR(ISBLANK(DP$9),DP$9=0)=FALSE,OR(DP$9='2. Protocols'!$C50,DP$9='2. Protocols'!$E50,DP$9='2. Protocols'!$G50)),1,0)*'4. Formulations'!$I50</f>
        <v>0</v>
      </c>
      <c r="DQ51" s="45">
        <f>IF(AND(OR(ISBLANK(DQ$9),DQ$9=0)=FALSE,OR(DQ$9='2. Protocols'!$C50,DQ$9='2. Protocols'!$E50,DQ$9='2. Protocols'!$G50)),1,0)*'4. Formulations'!$I50</f>
        <v>0</v>
      </c>
      <c r="DR51" s="45">
        <f>IF(AND(OR(ISBLANK(DR$9),DR$9=0)=FALSE,OR(DR$9='2. Protocols'!$C50,DR$9='2. Protocols'!$E50,DR$9='2. Protocols'!$G50)),1,0)*'4. Formulations'!$I50</f>
        <v>0</v>
      </c>
      <c r="DS51" s="45">
        <f>IF(AND(OR(ISBLANK(DS$9),DS$9=0)=FALSE,OR(DS$9='2. Protocols'!$C50,DS$9='2. Protocols'!$E50,DS$9='2. Protocols'!$G50)),1,0)*'4. Formulations'!$I50</f>
        <v>0</v>
      </c>
      <c r="DT51" s="45">
        <f>IF(AND(OR(ISBLANK(DT$9),DT$9=0)=FALSE,OR(DT$9='2. Protocols'!$C50,DT$9='2. Protocols'!$E50,DT$9='2. Protocols'!$G50)),1,0)*'4. Formulations'!$I50</f>
        <v>0</v>
      </c>
      <c r="DU51" s="45">
        <f>IF(AND(OR(ISBLANK(DU$9),DU$9=0)=FALSE,OR(DU$9='2. Protocols'!$C50,DU$9='2. Protocols'!$E50,DU$9='2. Protocols'!$G50)),1,0)*'4. Formulations'!$I50</f>
        <v>0</v>
      </c>
      <c r="DV51" s="45">
        <f>IF(AND(OR(ISBLANK(DV$9),DV$9=0)=FALSE,OR(DV$9='2. Protocols'!$C50,DV$9='2. Protocols'!$E50,DV$9='2. Protocols'!$G50)),1,0)*'4. Formulations'!$I50</f>
        <v>0</v>
      </c>
      <c r="DW51" s="45">
        <f>IF(AND(OR(ISBLANK(DW$9),DW$9=0)=FALSE,OR(DW$9='2. Protocols'!$C50,DW$9='2. Protocols'!$E50,DW$9='2. Protocols'!$G50)),1,0)*'4. Formulations'!$I50</f>
        <v>0</v>
      </c>
      <c r="DX51" s="45">
        <f>IF(AND(OR(ISBLANK(DX$9),DX$9=0)=FALSE,OR(DX$9='2. Protocols'!$C50,DX$9='2. Protocols'!$E50,DX$9='2. Protocols'!$G50)),1,0)*'4. Formulations'!$I50</f>
        <v>0</v>
      </c>
      <c r="DY51" s="45">
        <f>IF(AND(OR(ISBLANK(DY$9),DY$9=0)=FALSE,OR(DY$9='2. Protocols'!$C50,DY$9='2. Protocols'!$E50,DY$9='2. Protocols'!$G50)),1,0)*'4. Formulations'!$I50</f>
        <v>0</v>
      </c>
      <c r="DZ51" s="45">
        <f>IF(AND(OR(ISBLANK(DZ$9),DZ$9=0)=FALSE,OR(DZ$9='2. Protocols'!$C50,DZ$9='2. Protocols'!$E50,DZ$9='2. Protocols'!$G50)),1,0)*'4. Formulations'!$I50</f>
        <v>0</v>
      </c>
      <c r="EA51" s="45">
        <f>IF(AND(OR(ISBLANK(EA$9),EA$9=0)=FALSE,OR(EA$9='2. Protocols'!$C50,EA$9='2. Protocols'!$E50,EA$9='2. Protocols'!$G50)),1,0)*'4. Formulations'!$I50</f>
        <v>0</v>
      </c>
      <c r="EB51" s="45">
        <f>IF(AND(OR(ISBLANK(EB$9),EB$9=0)=FALSE,OR(EB$9='2. Protocols'!$C50,EB$9='2. Protocols'!$E50,EB$9='2. Protocols'!$G50)),1,0)*'4. Formulations'!$I50</f>
        <v>0</v>
      </c>
      <c r="EC51" s="45">
        <f>IF(AND(OR(ISBLANK(EC$9),EC$9=0)=FALSE,OR(EC$9='2. Protocols'!$C50,EC$9='2. Protocols'!$E50,EC$9='2. Protocols'!$G50)),1,0)*'4. Formulations'!$I50</f>
        <v>0</v>
      </c>
      <c r="EE51" s="45">
        <f>IF(AND(OR(ISBLANK(EE$9),EE$9=0)=FALSE,EE$9=$DL51),1,0)*'4. Formulations'!$J50</f>
        <v>0</v>
      </c>
      <c r="EF51" s="45">
        <f>IF(AND(OR(ISBLANK(EF$9),EF$9=0)=FALSE,EF$9=$DL51),1,0)*'4. Formulations'!$J50</f>
        <v>0</v>
      </c>
      <c r="EG51" s="45">
        <f>IF(AND(OR(ISBLANK(EG$9),EG$9=0)=FALSE,EG$9=$DL51),1,0)*'4. Formulations'!$J50</f>
        <v>0</v>
      </c>
      <c r="EH51" s="45">
        <f>IF(AND(OR(ISBLANK(EH$9),EH$9=0)=FALSE,EH$9=$DL51),1,0)*'4. Formulations'!$J50</f>
        <v>0</v>
      </c>
      <c r="EI51" s="45">
        <f>IF(AND(OR(ISBLANK(EI$9),EI$9=0)=FALSE,EI$9=$DL51),1,0)*'4. Formulations'!$J50</f>
        <v>0</v>
      </c>
      <c r="EJ51" s="45">
        <f>IF(AND(OR(ISBLANK(EJ$9),EJ$9=0)=FALSE,EJ$9=$DL51),1,0)*'4. Formulations'!$J50</f>
        <v>0</v>
      </c>
      <c r="EK51" s="45">
        <f>IF(AND(OR(ISBLANK(EK$9),EK$9=0)=FALSE,EK$9=$DL51),1,0)*'4. Formulations'!$J50</f>
        <v>0</v>
      </c>
      <c r="EL51" s="45">
        <f>IF(AND(OR(ISBLANK(EL$9),EL$9=0)=FALSE,EL$9=$DL51),1,0)*'4. Formulations'!$J50</f>
        <v>0</v>
      </c>
      <c r="EM51" s="45">
        <f>IF(AND(OR(ISBLANK(EM$9),EM$9=0)=FALSE,EM$9=$DL51),1,0)*'4. Formulations'!$J50</f>
        <v>0</v>
      </c>
      <c r="EN51" s="45">
        <f>IF(AND(OR(ISBLANK(EN$9),EN$9=0)=FALSE,EN$9=$DL51),1,0)*'4. Formulations'!$J50</f>
        <v>0</v>
      </c>
      <c r="EO51" s="45">
        <f>IF(AND(OR(ISBLANK(EO$9),EO$9=0)=FALSE,EO$9=$DL51),1,0)*'4. Formulations'!$J50</f>
        <v>0</v>
      </c>
      <c r="EP51" s="45">
        <f>IF(AND(OR(ISBLANK(EP$9),EP$9=0)=FALSE,EP$9=$DL51),1,0)*'4. Formulations'!$J50</f>
        <v>0</v>
      </c>
      <c r="EQ51" s="45">
        <f>IF(AND(OR(ISBLANK(EQ$9),EQ$9=0)=FALSE,EQ$9=$DL51),1,0)*'4. Formulations'!$J50</f>
        <v>0</v>
      </c>
      <c r="ER51" s="45">
        <f>IF(AND(OR(ISBLANK(ER$9),ER$9=0)=FALSE,ER$9=$DL51),1,0)*'4. Formulations'!$J50</f>
        <v>0</v>
      </c>
      <c r="ES51" s="45">
        <f>IF(AND(OR(ISBLANK(ES$9),ES$9=0)=FALSE,ES$9=$DL51),1,0)*'4. Formulations'!$J50</f>
        <v>0</v>
      </c>
      <c r="EU51" s="45">
        <f>IF(AND(OR(ISBLANK(EU$9),EU$9=0)=FALSE,SUM($EE51:$ES51)&gt;0,EU$9='2. Protocols'!$G50),1,0)*'4. Formulations'!$J50</f>
        <v>0</v>
      </c>
      <c r="EV51" s="45">
        <f>IF(AND(OR(ISBLANK(EV$9),EV$9=0)=FALSE,SUM($EE51:$ES51)&gt;0,EV$9='2. Protocols'!$G50),1,0)*'4. Formulations'!$J50</f>
        <v>0</v>
      </c>
      <c r="EW51" s="45">
        <f>IF(AND(OR(ISBLANK(EW$9),EW$9=0)=FALSE,SUM($EE51:$ES51)&gt;0,EW$9='2. Protocols'!$G50),1,0)*'4. Formulations'!$J50</f>
        <v>0</v>
      </c>
      <c r="EX51" s="45">
        <f>IF(AND(OR(ISBLANK(EX$9),EX$9=0)=FALSE,SUM($EE51:$ES51)&gt;0,EX$9='2. Protocols'!$G50),1,0)*'4. Formulations'!$J50</f>
        <v>0</v>
      </c>
      <c r="EY51" s="45">
        <f>IF(AND(OR(ISBLANK(EY$9),EY$9=0)=FALSE,SUM($EE51:$ES51)&gt;0,EY$9='2. Protocols'!$G50),1,0)*'4. Formulations'!$J50</f>
        <v>0</v>
      </c>
      <c r="EZ51" s="45">
        <f>IF(AND(OR(ISBLANK(EZ$9),EZ$9=0)=FALSE,SUM($EE51:$ES51)&gt;0,EZ$9='2. Protocols'!$G50),1,0)*'4. Formulations'!$J50</f>
        <v>0</v>
      </c>
      <c r="FA51" s="45">
        <f>IF(AND(OR(ISBLANK(FA$9),FA$9=0)=FALSE,SUM($EE51:$ES51)&gt;0,FA$9='2. Protocols'!$G50),1,0)*'4. Formulations'!$J50</f>
        <v>0</v>
      </c>
      <c r="FB51" s="45">
        <f>IF(AND(OR(ISBLANK(FB$9),FB$9=0)=FALSE,SUM($EE51:$ES51)&gt;0,FB$9='2. Protocols'!$G50),1,0)*'4. Formulations'!$J50</f>
        <v>0</v>
      </c>
      <c r="FC51" s="45">
        <f>IF(AND(OR(ISBLANK(FC$9),FC$9=0)=FALSE,SUM($EE51:$ES51)&gt;0,FC$9='2. Protocols'!$G50),1,0)*'4. Formulations'!$J50</f>
        <v>0</v>
      </c>
      <c r="FD51" s="45">
        <f>IF(AND(OR(ISBLANK(FD$9),FD$9=0)=FALSE,SUM($EE51:$ES51)&gt;0,FD$9='2. Protocols'!$G50),1,0)*'4. Formulations'!$J50</f>
        <v>0</v>
      </c>
      <c r="FE51" s="45">
        <f>IF(AND(OR(ISBLANK(FE$9),FE$9=0)=FALSE,SUM($EE51:$ES51)&gt;0,FE$9='2. Protocols'!$G50),1,0)*'4. Formulations'!$J50</f>
        <v>0</v>
      </c>
      <c r="FF51" s="45">
        <f>IF(AND(OR(ISBLANK(FF$9),FF$9=0)=FALSE,SUM($EE51:$ES51)&gt;0,FF$9='2. Protocols'!$G50),1,0)*'4. Formulations'!$J50</f>
        <v>0</v>
      </c>
      <c r="FG51" s="45">
        <f>IF(AND(OR(ISBLANK(FG$9),FG$9=0)=FALSE,SUM($EE51:$ES51)&gt;0,FG$9='2. Protocols'!$G50),1,0)*'4. Formulations'!$J50</f>
        <v>0</v>
      </c>
      <c r="FH51" s="45">
        <f>IF(AND(OR(ISBLANK(FH$9),FH$9=0)=FALSE,SUM($EE51:$ES51)&gt;0,FH$9='2. Protocols'!$G50),1,0)*'4. Formulations'!$J50</f>
        <v>0</v>
      </c>
      <c r="FI51" s="45">
        <f>IF(AND(OR(ISBLANK(FI$9),FI$9=0)=FALSE,SUM($EE51:$ES51)&gt;0,FI$9='2. Protocols'!$G50),1,0)*'4. Formulations'!$J50</f>
        <v>0</v>
      </c>
      <c r="FK51" s="45">
        <f>IF(AND(OR(ISBLANK(EU$9),EU$9=0)=FALSE,FK$9=$DM51),1,0)*'4. Formulations'!$K50</f>
        <v>0</v>
      </c>
      <c r="FL51" s="45">
        <f>IF(AND(OR(ISBLANK(EV$9),EV$9=0)=FALSE,FL$9=$DM51),1,0)*'4. Formulations'!$K50</f>
        <v>0</v>
      </c>
      <c r="FM51" s="45">
        <f>IF(AND(OR(ISBLANK(EW$9),EW$9=0)=FALSE,FM$9=$DM51),1,0)*'4. Formulations'!$K50</f>
        <v>0</v>
      </c>
      <c r="FN51" s="45">
        <f>IF(AND(OR(ISBLANK(EX$9),EX$9=0)=FALSE,FN$9=$DM51),1,0)*'4. Formulations'!$K50</f>
        <v>0</v>
      </c>
      <c r="FO51" s="45">
        <f>IF(AND(OR(ISBLANK(EY$9),EY$9=0)=FALSE,FO$9=$DM51),1,0)*'4. Formulations'!$K50</f>
        <v>0</v>
      </c>
      <c r="FP51" s="45">
        <f>IF(AND(OR(ISBLANK(EZ$9),EZ$9=0)=FALSE,FP$9=$DM51),1,0)*'4. Formulations'!$K50</f>
        <v>0</v>
      </c>
      <c r="FQ51" s="45">
        <f>IF(AND(OR(ISBLANK(FA$9),FA$9=0)=FALSE,FQ$9=$DM51),1,0)*'4. Formulations'!$K50</f>
        <v>0</v>
      </c>
      <c r="FR51" s="45">
        <f>IF(AND(OR(ISBLANK(FB$9),FB$9=0)=FALSE,FR$9=$DM51),1,0)*'4. Formulations'!$K50</f>
        <v>0</v>
      </c>
      <c r="FS51" s="45">
        <f>IF(AND(OR(ISBLANK(FC$9),FC$9=0)=FALSE,FS$9=$DM51),1,0)*'4. Formulations'!$K50</f>
        <v>0</v>
      </c>
      <c r="FT51" s="45">
        <f>IF(AND(OR(ISBLANK(FD$9),FD$9=0)=FALSE,FT$9=$DM51),1,0)*'4. Formulations'!$K50</f>
        <v>0</v>
      </c>
      <c r="FU51" s="45">
        <f>IF(AND(OR(ISBLANK(FE$9),FE$9=0)=FALSE,FU$9=$DM51),1,0)*'4. Formulations'!$K50</f>
        <v>0</v>
      </c>
      <c r="FV51" s="45">
        <f>IF(AND(OR(ISBLANK(FF$9),FF$9=0)=FALSE,FV$9=$DM51),1,0)*'4. Formulations'!$K50</f>
        <v>0</v>
      </c>
      <c r="FW51" s="45">
        <f>IF(AND(OR(ISBLANK(FG$9),FG$9=0)=FALSE,FW$9=$DM51),1,0)*'4. Formulations'!$K50</f>
        <v>0</v>
      </c>
      <c r="FX51" s="45">
        <f>IF(AND(OR(ISBLANK(FH$9),FH$9=0)=FALSE,FX$9=$DM51),1,0)*'4. Formulations'!$K50</f>
        <v>0</v>
      </c>
      <c r="FY51" s="45">
        <f>IF(AND(OR(ISBLANK(FI$9),FI$9=0)=FALSE,FY$9=$DM51),1,0)*'4. Formulations'!$K50</f>
        <v>0</v>
      </c>
      <c r="GA51" s="45">
        <f>IF(AND(OR(ISBLANK(GA$9),GA$9=0)=FALSE,OR(GA$9='2. Protocols'!$C50,GA$9='2. Protocols'!$E50,GA$9='2. Protocols'!$G50)),1,0)*'4. Formulations'!$L50</f>
        <v>0</v>
      </c>
      <c r="GB51" s="45">
        <f>IF(AND(OR(ISBLANK(GB$9),GB$9=0)=FALSE,OR(GB$9='2. Protocols'!$C50,GB$9='2. Protocols'!$E50,GB$9='2. Protocols'!$G50)),1,0)*'4. Formulations'!$L50</f>
        <v>0</v>
      </c>
      <c r="GC51" s="45">
        <f>IF(AND(OR(ISBLANK(GC$9),GC$9=0)=FALSE,OR(GC$9='2. Protocols'!$C50,GC$9='2. Protocols'!$E50,GC$9='2. Protocols'!$G50)),1,0)*'4. Formulations'!$L50</f>
        <v>0</v>
      </c>
      <c r="GD51" s="45">
        <f>IF(AND(OR(ISBLANK(GD$9),GD$9=0)=FALSE,OR(GD$9='2. Protocols'!$C50,GD$9='2. Protocols'!$E50,GD$9='2. Protocols'!$G50)),1,0)*'4. Formulations'!$L50</f>
        <v>0</v>
      </c>
      <c r="GE51" s="45">
        <f>IF(AND(OR(ISBLANK(GE$9),GE$9=0)=FALSE,OR(GE$9='2. Protocols'!$C50,GE$9='2. Protocols'!$E50,GE$9='2. Protocols'!$G50)),1,0)*'4. Formulations'!$L50</f>
        <v>0</v>
      </c>
      <c r="GF51" s="45">
        <f>IF(AND(OR(ISBLANK(GF$9),GF$9=0)=FALSE,OR(GF$9='2. Protocols'!$C50,GF$9='2. Protocols'!$E50,GF$9='2. Protocols'!$G50)),1,0)*'4. Formulations'!$L50</f>
        <v>0</v>
      </c>
      <c r="GG51" s="45">
        <f>IF(AND(OR(ISBLANK(GG$9),GG$9=0)=FALSE,OR(GG$9='2. Protocols'!$C50,GG$9='2. Protocols'!$E50,GG$9='2. Protocols'!$G50)),1,0)*'4. Formulations'!$L50</f>
        <v>0</v>
      </c>
      <c r="GH51" s="45">
        <f>IF(AND(OR(ISBLANK(GH$9),GH$9=0)=FALSE,OR(GH$9='2. Protocols'!$C50,GH$9='2. Protocols'!$E50,GH$9='2. Protocols'!$G50)),1,0)*'4. Formulations'!$L50</f>
        <v>0</v>
      </c>
      <c r="GI51" s="45">
        <f>IF(AND(OR(ISBLANK(GI$9),GI$9=0)=FALSE,OR(GI$9='2. Protocols'!$C50,GI$9='2. Protocols'!$E50,GI$9='2. Protocols'!$G50)),1,0)*'4. Formulations'!$L50</f>
        <v>0</v>
      </c>
      <c r="GJ51" s="45">
        <f>IF(AND(OR(ISBLANK(GJ$9),GJ$9=0)=FALSE,OR(GJ$9='2. Protocols'!$C50,GJ$9='2. Protocols'!$E50,GJ$9='2. Protocols'!$G50)),1,0)*'4. Formulations'!$L50</f>
        <v>0</v>
      </c>
      <c r="GK51" s="45">
        <f>IF(AND(OR(ISBLANK(GK$9),GK$9=0)=FALSE,OR(GK$9='2. Protocols'!$C50,GK$9='2. Protocols'!$E50,GK$9='2. Protocols'!$G50)),1,0)*'4. Formulations'!$L50</f>
        <v>0</v>
      </c>
      <c r="GL51" s="45">
        <f>IF(AND(OR(ISBLANK(GL$9),GL$9=0)=FALSE,OR(GL$9='2. Protocols'!$C50,GL$9='2. Protocols'!$E50,GL$9='2. Protocols'!$G50)),1,0)*'4. Formulations'!$L50</f>
        <v>0</v>
      </c>
      <c r="GM51" s="45">
        <f>IF(AND(OR(ISBLANK(GM$9),GM$9=0)=FALSE,OR(GM$9='2. Protocols'!$C50,GM$9='2. Protocols'!$E50,GM$9='2. Protocols'!$G50)),1,0)*'4. Formulations'!$L50</f>
        <v>0</v>
      </c>
      <c r="GN51" s="45">
        <f>IF(AND(OR(ISBLANK(GN$9),GN$9=0)=FALSE,OR(GN$9='2. Protocols'!$C50,GN$9='2. Protocols'!$E50,GN$9='2. Protocols'!$G50)),1,0)*'4. Formulations'!$L50</f>
        <v>0</v>
      </c>
      <c r="GO51" s="45">
        <f>IF(AND(OR(ISBLANK(GO$9),GO$9=0)=FALSE,OR(GO$9='2. Protocols'!$C50,GO$9='2. Protocols'!$E50,GO$9='2. Protocols'!$G50)),1,0)*'4. Formulations'!$L50</f>
        <v>0</v>
      </c>
      <c r="GQ51" s="45">
        <f>IF(AND(OR(ISBLANK(GQ$9),GQ$9=0)=FALSE,GQ$9=$DL51),1,0)*'4. Formulations'!$M50</f>
        <v>0</v>
      </c>
      <c r="GR51" s="45">
        <f>IF(AND(OR(ISBLANK(GR$9),GR$9=0)=FALSE,GR$9=$DL51),1,0)*'4. Formulations'!$M50</f>
        <v>0</v>
      </c>
      <c r="GS51" s="45">
        <f>IF(AND(OR(ISBLANK(GS$9),GS$9=0)=FALSE,GS$9=$DL51),1,0)*'4. Formulations'!$M50</f>
        <v>0</v>
      </c>
      <c r="GT51" s="45">
        <f>IF(AND(OR(ISBLANK(GT$9),GT$9=0)=FALSE,GT$9=$DL51),1,0)*'4. Formulations'!$M50</f>
        <v>0</v>
      </c>
      <c r="GU51" s="45">
        <f>IF(AND(OR(ISBLANK(GU$9),GU$9=0)=FALSE,GU$9=$DL51),1,0)*'4. Formulations'!$M50</f>
        <v>0</v>
      </c>
      <c r="GV51" s="45">
        <f>IF(AND(OR(ISBLANK(GV$9),GV$9=0)=FALSE,GV$9=$DL51),1,0)*'4. Formulations'!$M50</f>
        <v>0</v>
      </c>
      <c r="GW51" s="45">
        <f>IF(AND(OR(ISBLANK(GW$9),GW$9=0)=FALSE,GW$9=$DL51),1,0)*'4. Formulations'!$M50</f>
        <v>0</v>
      </c>
      <c r="GX51" s="45">
        <f>IF(AND(OR(ISBLANK(GX$9),GX$9=0)=FALSE,GX$9=$DL51),1,0)*'4. Formulations'!$M50</f>
        <v>0</v>
      </c>
      <c r="GY51" s="45">
        <f>IF(AND(OR(ISBLANK(GY$9),GY$9=0)=FALSE,GY$9=$DL51),1,0)*'4. Formulations'!$M50</f>
        <v>0</v>
      </c>
      <c r="GZ51" s="45">
        <f>IF(AND(OR(ISBLANK(GZ$9),GZ$9=0)=FALSE,GZ$9=$DL51),1,0)*'4. Formulations'!$M50</f>
        <v>0</v>
      </c>
      <c r="HA51" s="45">
        <f>IF(AND(OR(ISBLANK(HA$9),HA$9=0)=FALSE,HA$9=$DL51),1,0)*'4. Formulations'!$M50</f>
        <v>0</v>
      </c>
      <c r="HB51" s="45">
        <f>IF(AND(OR(ISBLANK(HB$9),HB$9=0)=FALSE,HB$9=$DL51),1,0)*'4. Formulations'!$M50</f>
        <v>0</v>
      </c>
      <c r="HC51" s="45">
        <f>IF(AND(OR(ISBLANK(HC$9),HC$9=0)=FALSE,HC$9=$DL51),1,0)*'4. Formulations'!$M50</f>
        <v>0</v>
      </c>
      <c r="HD51" s="45">
        <f>IF(AND(OR(ISBLANK(HD$9),HD$9=0)=FALSE,HD$9=$DL51),1,0)*'4. Formulations'!$M50</f>
        <v>0</v>
      </c>
      <c r="HE51" s="45">
        <f>IF(AND(OR(ISBLANK(HE$9),HE$9=0)=FALSE,HE$9=$DL51),1,0)*'4. Formulations'!$M50</f>
        <v>0</v>
      </c>
      <c r="HG51" s="45">
        <f>IF(AND(OR(ISBLANK(HG$9),HG$9=0)=FALSE,SUM($GQ51:$HE51)&gt;0,HG$9='2. Protocols'!$G50),1,0)*'4. Formulations'!$M50</f>
        <v>0</v>
      </c>
      <c r="HH51" s="45">
        <f>IF(AND(OR(ISBLANK(HH$9),HH$9=0)=FALSE,SUM($GQ51:$HE51)&gt;0,HH$9='2. Protocols'!$G50),1,0)*'4. Formulations'!$M50</f>
        <v>0</v>
      </c>
      <c r="HI51" s="45">
        <f>IF(AND(OR(ISBLANK(HI$9),HI$9=0)=FALSE,SUM($GQ51:$HE51)&gt;0,HI$9='2. Protocols'!$G50),1,0)*'4. Formulations'!$M50</f>
        <v>0</v>
      </c>
      <c r="HJ51" s="45">
        <f>IF(AND(OR(ISBLANK(HJ$9),HJ$9=0)=FALSE,SUM($GQ51:$HE51)&gt;0,HJ$9='2. Protocols'!$G50),1,0)*'4. Formulations'!$M50</f>
        <v>0</v>
      </c>
      <c r="HK51" s="45">
        <f>IF(AND(OR(ISBLANK(HK$9),HK$9=0)=FALSE,SUM($GQ51:$HE51)&gt;0,HK$9='2. Protocols'!$G50),1,0)*'4. Formulations'!$M50</f>
        <v>0</v>
      </c>
      <c r="HL51" s="45">
        <f>IF(AND(OR(ISBLANK(HL$9),HL$9=0)=FALSE,SUM($GQ51:$HE51)&gt;0,HL$9='2. Protocols'!$G50),1,0)*'4. Formulations'!$M50</f>
        <v>0</v>
      </c>
      <c r="HM51" s="45">
        <f>IF(AND(OR(ISBLANK(HM$9),HM$9=0)=FALSE,SUM($GQ51:$HE51)&gt;0,HM$9='2. Protocols'!$G50),1,0)*'4. Formulations'!$M50</f>
        <v>0</v>
      </c>
      <c r="HN51" s="45">
        <f>IF(AND(OR(ISBLANK(HN$9),HN$9=0)=FALSE,SUM($GQ51:$HE51)&gt;0,HN$9='2. Protocols'!$G50),1,0)*'4. Formulations'!$M50</f>
        <v>0</v>
      </c>
      <c r="HO51" s="45">
        <f>IF(AND(OR(ISBLANK(HO$9),HO$9=0)=FALSE,SUM($GQ51:$HE51)&gt;0,HO$9='2. Protocols'!$G50),1,0)*'4. Formulations'!$M50</f>
        <v>0</v>
      </c>
      <c r="HP51" s="45">
        <f>IF(AND(OR(ISBLANK(HP$9),HP$9=0)=FALSE,SUM($GQ51:$HE51)&gt;0,HP$9='2. Protocols'!$G50),1,0)*'4. Formulations'!$M50</f>
        <v>0</v>
      </c>
      <c r="HQ51" s="45">
        <f>IF(AND(OR(ISBLANK(HQ$9),HQ$9=0)=FALSE,SUM($GQ51:$HE51)&gt;0,HQ$9='2. Protocols'!$G50),1,0)*'4. Formulations'!$M50</f>
        <v>0</v>
      </c>
      <c r="HR51" s="45">
        <f>IF(AND(OR(ISBLANK(HR$9),HR$9=0)=FALSE,SUM($GQ51:$HE51)&gt;0,HR$9='2. Protocols'!$G50),1,0)*'4. Formulations'!$M50</f>
        <v>0</v>
      </c>
      <c r="HS51" s="45">
        <f>IF(AND(OR(ISBLANK(HS$9),HS$9=0)=FALSE,SUM($GQ51:$HE51)&gt;0,HS$9='2. Protocols'!$G50),1,0)*'4. Formulations'!$M50</f>
        <v>0</v>
      </c>
      <c r="HT51" s="45">
        <f>IF(AND(OR(ISBLANK(HT$9),HT$9=0)=FALSE,SUM($GQ51:$HE51)&gt;0,HT$9='2. Protocols'!$G50),1,0)*'4. Formulations'!$M50</f>
        <v>0</v>
      </c>
      <c r="HU51" s="45">
        <f>IF(AND(OR(ISBLANK(HU$9),HU$9=0)=FALSE,SUM($GQ51:$HE51)&gt;0,HU$9='2. Protocols'!$G50),1,0)*'4. Formulations'!$M50</f>
        <v>0</v>
      </c>
      <c r="HW51" s="45">
        <f>IF(AND(OR(ISBLANK(HW$9),HW$9=0)=FALSE,HW$9=$DM51),1,0)*'4. Formulations'!$N50</f>
        <v>0</v>
      </c>
      <c r="HX51" s="45">
        <f>IF(AND(OR(ISBLANK(HX$9),HX$9=0)=FALSE,HX$9=$DM51),1,0)*'4. Formulations'!$N50</f>
        <v>0</v>
      </c>
      <c r="HY51" s="45">
        <f>IF(AND(OR(ISBLANK(HY$9),HY$9=0)=FALSE,HY$9=$DM51),1,0)*'4. Formulations'!$N50</f>
        <v>0</v>
      </c>
      <c r="HZ51" s="45">
        <f>IF(AND(OR(ISBLANK(HZ$9),HZ$9=0)=FALSE,HZ$9=$DM51),1,0)*'4. Formulations'!$N50</f>
        <v>0</v>
      </c>
      <c r="IA51" s="45">
        <f>IF(AND(OR(ISBLANK(IA$9),IA$9=0)=FALSE,IA$9=$DM51),1,0)*'4. Formulations'!$N50</f>
        <v>0</v>
      </c>
      <c r="IB51" s="45">
        <f>IF(AND(OR(ISBLANK(IB$9),IB$9=0)=FALSE,IB$9=$DM51),1,0)*'4. Formulations'!$N50</f>
        <v>0</v>
      </c>
      <c r="IC51" s="45">
        <f>IF(AND(OR(ISBLANK(IC$9),IC$9=0)=FALSE,IC$9=$DM51),1,0)*'4. Formulations'!$N50</f>
        <v>0</v>
      </c>
      <c r="ID51" s="45">
        <f>IF(AND(OR(ISBLANK(ID$9),ID$9=0)=FALSE,ID$9=$DM51),1,0)*'4. Formulations'!$N50</f>
        <v>0</v>
      </c>
      <c r="IE51" s="45">
        <f>IF(AND(OR(ISBLANK(IE$9),IE$9=0)=FALSE,IE$9=$DM51),1,0)*'4. Formulations'!$N50</f>
        <v>0</v>
      </c>
      <c r="IF51" s="45">
        <f>IF(AND(OR(ISBLANK(IF$9),IF$9=0)=FALSE,IF$9=$DM51),1,0)*'4. Formulations'!$N50</f>
        <v>0</v>
      </c>
      <c r="IG51" s="45">
        <f>IF(AND(OR(ISBLANK(IG$9),IG$9=0)=FALSE,IG$9=$DM51),1,0)*'4. Formulations'!$N50</f>
        <v>0</v>
      </c>
      <c r="IH51" s="45">
        <f>IF(AND(OR(ISBLANK(IH$9),IH$9=0)=FALSE,IH$9=$DM51),1,0)*'4. Formulations'!$N50</f>
        <v>0</v>
      </c>
      <c r="II51" s="45">
        <f>IF(AND(OR(ISBLANK(II$9),II$9=0)=FALSE,II$9=$DM51),1,0)*'4. Formulations'!$N50</f>
        <v>0</v>
      </c>
      <c r="IJ51" s="45">
        <f>IF(AND(OR(ISBLANK(IJ$9),IJ$9=0)=FALSE,IJ$9=$DM51),1,0)*'4. Formulations'!$N50</f>
        <v>0</v>
      </c>
      <c r="IK51" s="45">
        <f>IF(AND(OR(ISBLANK(IK$9),IK$9=0)=FALSE,IK$9=$DM51),1,0)*'4. Formulations'!$N50</f>
        <v>0</v>
      </c>
      <c r="IM51" s="45">
        <f>IF(AND(OR(ISBLANK(IM$9),IM$9=0)=FALSE,OR(IM$9='2. Protocols'!$C50,IM$9='2. Protocols'!$E50,IM$9='2. Protocols'!$G50)),1,0)*'4. Formulations'!$O50</f>
        <v>0</v>
      </c>
      <c r="IN51" s="45">
        <f>IF(AND(OR(ISBLANK(IN$9),IN$9=0)=FALSE,OR(IN$9='2. Protocols'!$C50,IN$9='2. Protocols'!$E50,IN$9='2. Protocols'!$G50)),1,0)*'4. Formulations'!$O50</f>
        <v>0</v>
      </c>
      <c r="IO51" s="45">
        <f>IF(AND(OR(ISBLANK(IO$9),IO$9=0)=FALSE,OR(IO$9='2. Protocols'!$C50,IO$9='2. Protocols'!$E50,IO$9='2. Protocols'!$G50)),1,0)*'4. Formulations'!$O50</f>
        <v>0</v>
      </c>
      <c r="IP51" s="45">
        <f>IF(AND(OR(ISBLANK(IP$9),IP$9=0)=FALSE,OR(IP$9='2. Protocols'!$C50,IP$9='2. Protocols'!$E50,IP$9='2. Protocols'!$G50)),1,0)*'4. Formulations'!$O50</f>
        <v>0</v>
      </c>
      <c r="IQ51" s="45">
        <f>IF(AND(OR(ISBLANK(IQ$9),IQ$9=0)=FALSE,OR(IQ$9='2. Protocols'!$C50,IQ$9='2. Protocols'!$E50,IQ$9='2. Protocols'!$G50)),1,0)*'4. Formulations'!$O50</f>
        <v>0</v>
      </c>
      <c r="IR51" s="45">
        <f>IF(AND(OR(ISBLANK(IR$9),IR$9=0)=FALSE,OR(IR$9='2. Protocols'!$C50,IR$9='2. Protocols'!$E50,IR$9='2. Protocols'!$G50)),1,0)*'4. Formulations'!$O50</f>
        <v>0</v>
      </c>
      <c r="IS51" s="45">
        <f>IF(AND(OR(ISBLANK(IS$9),IS$9=0)=FALSE,OR(IS$9='2. Protocols'!$C50,IS$9='2. Protocols'!$E50,IS$9='2. Protocols'!$G50)),1,0)*'4. Formulations'!$O50</f>
        <v>0</v>
      </c>
      <c r="IT51" s="45">
        <f>IF(AND(OR(ISBLANK(IT$9),IT$9=0)=FALSE,OR(IT$9='2. Protocols'!$C50,IT$9='2. Protocols'!$E50,IT$9='2. Protocols'!$G50)),1,0)*'4. Formulations'!$O50</f>
        <v>0</v>
      </c>
      <c r="IU51" s="45">
        <f>IF(AND(OR(ISBLANK(IU$9),IU$9=0)=FALSE,OR(IU$9='2. Protocols'!$C50,IU$9='2. Protocols'!$E50,IU$9='2. Protocols'!$G50)),1,0)*'4. Formulations'!$O50</f>
        <v>0</v>
      </c>
      <c r="IV51" s="45">
        <f>IF(AND(OR(ISBLANK(IV$9),IV$9=0)=FALSE,OR(IV$9='2. Protocols'!$C50,IV$9='2. Protocols'!$E50,IV$9='2. Protocols'!$G50)),1,0)*'4. Formulations'!$O50</f>
        <v>0</v>
      </c>
      <c r="IW51" s="45">
        <f>IF(AND(OR(ISBLANK(IW$9),IW$9=0)=FALSE,OR(IW$9='2. Protocols'!$C50,IW$9='2. Protocols'!$E50,IW$9='2. Protocols'!$G50)),1,0)*'4. Formulations'!$O50</f>
        <v>0</v>
      </c>
      <c r="IX51" s="45">
        <f>IF(AND(OR(ISBLANK(IX$9),IX$9=0)=FALSE,OR(IX$9='2. Protocols'!$C50,IX$9='2. Protocols'!$E50,IX$9='2. Protocols'!$G50)),1,0)*'4. Formulations'!$O50</f>
        <v>0</v>
      </c>
      <c r="IY51" s="45">
        <f>IF(AND(OR(ISBLANK(IY$9),IY$9=0)=FALSE,OR(IY$9='2. Protocols'!$C50,IY$9='2. Protocols'!$E50,IY$9='2. Protocols'!$G50)),1,0)*'4. Formulations'!$O50</f>
        <v>0</v>
      </c>
      <c r="IZ51" s="45">
        <f>IF(AND(OR(ISBLANK(IZ$9),IZ$9=0)=FALSE,OR(IZ$9='2. Protocols'!$C50,IZ$9='2. Protocols'!$E50,IZ$9='2. Protocols'!$G50)),1,0)*'4. Formulations'!$O50</f>
        <v>0</v>
      </c>
      <c r="JA51" s="45">
        <f>IF(AND(OR(ISBLANK(JA$9),JA$9=0)=FALSE,OR(JA$9='2. Protocols'!$C50,JA$9='2. Protocols'!$E50,JA$9='2. Protocols'!$G50)),1,0)*'4. Formulations'!$O50</f>
        <v>0</v>
      </c>
      <c r="JC51" s="45">
        <f>IF(AND(OR(ISBLANK(JC$9),JC$9=0)=FALSE,JC$9=$DL51),1,0)*'4. Formulations'!$P50</f>
        <v>0</v>
      </c>
      <c r="JD51" s="45">
        <f>IF(AND(OR(ISBLANK(JD$9),JD$9=0)=FALSE,JD$9=$DL51),1,0)*'4. Formulations'!$P50</f>
        <v>0</v>
      </c>
      <c r="JE51" s="45">
        <f>IF(AND(OR(ISBLANK(JE$9),JE$9=0)=FALSE,JE$9=$DL51),1,0)*'4. Formulations'!$P50</f>
        <v>0</v>
      </c>
      <c r="JF51" s="45">
        <f>IF(AND(OR(ISBLANK(JF$9),JF$9=0)=FALSE,JF$9=$DL51),1,0)*'4. Formulations'!$P50</f>
        <v>0</v>
      </c>
      <c r="JG51" s="45">
        <f>IF(AND(OR(ISBLANK(JG$9),JG$9=0)=FALSE,JG$9=$DL51),1,0)*'4. Formulations'!$P50</f>
        <v>0</v>
      </c>
      <c r="JH51" s="45">
        <f>IF(AND(OR(ISBLANK(JH$9),JH$9=0)=FALSE,JH$9=$DL51),1,0)*'4. Formulations'!$P50</f>
        <v>0</v>
      </c>
      <c r="JI51" s="45">
        <f>IF(AND(OR(ISBLANK(JI$9),JI$9=0)=FALSE,JI$9=$DL51),1,0)*'4. Formulations'!$P50</f>
        <v>0</v>
      </c>
      <c r="JJ51" s="45">
        <f>IF(AND(OR(ISBLANK(JJ$9),JJ$9=0)=FALSE,JJ$9=$DL51),1,0)*'4. Formulations'!$P50</f>
        <v>0</v>
      </c>
      <c r="JK51" s="45">
        <f>IF(AND(OR(ISBLANK(JK$9),JK$9=0)=FALSE,JK$9=$DL51),1,0)*'4. Formulations'!$P50</f>
        <v>0</v>
      </c>
      <c r="JL51" s="45">
        <f>IF(AND(OR(ISBLANK(JL$9),JL$9=0)=FALSE,JL$9=$DL51),1,0)*'4. Formulations'!$P50</f>
        <v>0</v>
      </c>
      <c r="JM51" s="45">
        <f>IF(AND(OR(ISBLANK(JM$9),JM$9=0)=FALSE,JM$9=$DL51),1,0)*'4. Formulations'!$P50</f>
        <v>0</v>
      </c>
      <c r="JN51" s="45">
        <f>IF(AND(OR(ISBLANK(JN$9),JN$9=0)=FALSE,JN$9=$DL51),1,0)*'4. Formulations'!$P50</f>
        <v>0</v>
      </c>
      <c r="JO51" s="45">
        <f>IF(AND(OR(ISBLANK(JO$9),JO$9=0)=FALSE,JO$9=$DL51),1,0)*'4. Formulations'!$P50</f>
        <v>0</v>
      </c>
      <c r="JP51" s="45">
        <f>IF(AND(OR(ISBLANK(JP$9),JP$9=0)=FALSE,JP$9=$DL51),1,0)*'4. Formulations'!$P50</f>
        <v>0</v>
      </c>
      <c r="JQ51" s="45">
        <f>IF(AND(OR(ISBLANK(JQ$9),JQ$9=0)=FALSE,JQ$9=$DL51),1,0)*'4. Formulations'!$P50</f>
        <v>0</v>
      </c>
      <c r="JS51" s="45">
        <f>IF(AND(OR(ISBLANK(JS$9),JS$9=0)=FALSE,SUM($JC51:$JQ51)&gt;0,JS$9='2. Protocols'!$G50),1,0)*'4. Formulations'!$P50</f>
        <v>0</v>
      </c>
      <c r="JT51" s="45">
        <f>IF(AND(OR(ISBLANK(JT$9),JT$9=0)=FALSE,SUM($JC51:$JQ51)&gt;0,JT$9='2. Protocols'!$G50),1,0)*'4. Formulations'!$P50</f>
        <v>0</v>
      </c>
      <c r="JU51" s="45">
        <f>IF(AND(OR(ISBLANK(JU$9),JU$9=0)=FALSE,SUM($JC51:$JQ51)&gt;0,JU$9='2. Protocols'!$G50),1,0)*'4. Formulations'!$P50</f>
        <v>0</v>
      </c>
      <c r="JV51" s="45">
        <f>IF(AND(OR(ISBLANK(JV$9),JV$9=0)=FALSE,SUM($JC51:$JQ51)&gt;0,JV$9='2. Protocols'!$G50),1,0)*'4. Formulations'!$P50</f>
        <v>0</v>
      </c>
      <c r="JW51" s="45">
        <f>IF(AND(OR(ISBLANK(JW$9),JW$9=0)=FALSE,SUM($JC51:$JQ51)&gt;0,JW$9='2. Protocols'!$G50),1,0)*'4. Formulations'!$P50</f>
        <v>0</v>
      </c>
      <c r="JX51" s="45">
        <f>IF(AND(OR(ISBLANK(JX$9),JX$9=0)=FALSE,SUM($JC51:$JQ51)&gt;0,JX$9='2. Protocols'!$G50),1,0)*'4. Formulations'!$P50</f>
        <v>0</v>
      </c>
      <c r="JY51" s="45">
        <f>IF(AND(OR(ISBLANK(JY$9),JY$9=0)=FALSE,SUM($JC51:$JQ51)&gt;0,JY$9='2. Protocols'!$G50),1,0)*'4. Formulations'!$P50</f>
        <v>0</v>
      </c>
      <c r="JZ51" s="45">
        <f>IF(AND(OR(ISBLANK(JZ$9),JZ$9=0)=FALSE,SUM($JC51:$JQ51)&gt;0,JZ$9='2. Protocols'!$G50),1,0)*'4. Formulations'!$P50</f>
        <v>0</v>
      </c>
      <c r="KA51" s="45">
        <f>IF(AND(OR(ISBLANK(KA$9),KA$9=0)=FALSE,SUM($JC51:$JQ51)&gt;0,KA$9='2. Protocols'!$G50),1,0)*'4. Formulations'!$P50</f>
        <v>0</v>
      </c>
      <c r="KB51" s="45">
        <f>IF(AND(OR(ISBLANK(KB$9),KB$9=0)=FALSE,SUM($JC51:$JQ51)&gt;0,KB$9='2. Protocols'!$G50),1,0)*'4. Formulations'!$P50</f>
        <v>0</v>
      </c>
      <c r="KC51" s="45">
        <f>IF(AND(OR(ISBLANK(KC$9),KC$9=0)=FALSE,SUM($JC51:$JQ51)&gt;0,KC$9='2. Protocols'!$G50),1,0)*'4. Formulations'!$P50</f>
        <v>0</v>
      </c>
      <c r="KD51" s="45">
        <f>IF(AND(OR(ISBLANK(KD$9),KD$9=0)=FALSE,SUM($JC51:$JQ51)&gt;0,KD$9='2. Protocols'!$G50),1,0)*'4. Formulations'!$P50</f>
        <v>0</v>
      </c>
      <c r="KE51" s="45">
        <f>IF(AND(OR(ISBLANK(KE$9),KE$9=0)=FALSE,SUM($JC51:$JQ51)&gt;0,KE$9='2. Protocols'!$G50),1,0)*'4. Formulations'!$P50</f>
        <v>0</v>
      </c>
      <c r="KF51" s="45">
        <f>IF(AND(OR(ISBLANK(KF$9),KF$9=0)=FALSE,SUM($JC51:$JQ51)&gt;0,KF$9='2. Protocols'!$G50),1,0)*'4. Formulations'!$P50</f>
        <v>0</v>
      </c>
      <c r="KG51" s="45">
        <f>IF(AND(OR(ISBLANK(KG$9),KG$9=0)=FALSE,SUM($JC51:$JQ51)&gt;0,KG$9='2. Protocols'!$G50),1,0)*'4. Formulations'!$P50</f>
        <v>0</v>
      </c>
      <c r="KI51" s="45">
        <f>IF(AND(OR(ISBLANK(KI$9),KI$9=0)=FALSE,KI$9=$DM51),1,0)*'4. Formulations'!$Q50</f>
        <v>0</v>
      </c>
      <c r="KJ51" s="45">
        <f>IF(AND(OR(ISBLANK(KJ$9),KJ$9=0)=FALSE,KJ$9=$DM51),1,0)*'4. Formulations'!$Q50</f>
        <v>0</v>
      </c>
      <c r="KK51" s="45">
        <f>IF(AND(OR(ISBLANK(KK$9),KK$9=0)=FALSE,KK$9=$DM51),1,0)*'4. Formulations'!$Q50</f>
        <v>0</v>
      </c>
      <c r="KL51" s="45">
        <f>IF(AND(OR(ISBLANK(KL$9),KL$9=0)=FALSE,KL$9=$DM51),1,0)*'4. Formulations'!$Q50</f>
        <v>0</v>
      </c>
      <c r="KM51" s="45">
        <f>IF(AND(OR(ISBLANK(KM$9),KM$9=0)=FALSE,KM$9=$DM51),1,0)*'4. Formulations'!$Q50</f>
        <v>0</v>
      </c>
      <c r="KN51" s="45">
        <f>IF(AND(OR(ISBLANK(KN$9),KN$9=0)=FALSE,KN$9=$DM51),1,0)*'4. Formulations'!$Q50</f>
        <v>0</v>
      </c>
      <c r="KO51" s="45">
        <f>IF(AND(OR(ISBLANK(KO$9),KO$9=0)=FALSE,KO$9=$DM51),1,0)*'4. Formulations'!$Q50</f>
        <v>0</v>
      </c>
      <c r="KP51" s="45">
        <f>IF(AND(OR(ISBLANK(KP$9),KP$9=0)=FALSE,KP$9=$DM51),1,0)*'4. Formulations'!$Q50</f>
        <v>0</v>
      </c>
      <c r="KQ51" s="45">
        <f>IF(AND(OR(ISBLANK(KQ$9),KQ$9=0)=FALSE,KQ$9=$DM51),1,0)*'4. Formulations'!$Q50</f>
        <v>0</v>
      </c>
      <c r="KR51" s="45">
        <f>IF(AND(OR(ISBLANK(KR$9),KR$9=0)=FALSE,KR$9=$DM51),1,0)*'4. Formulations'!$Q50</f>
        <v>0</v>
      </c>
      <c r="KS51" s="45">
        <f>IF(AND(OR(ISBLANK(KS$9),KS$9=0)=FALSE,KS$9=$DM51),1,0)*'4. Formulations'!$Q50</f>
        <v>0</v>
      </c>
      <c r="KT51" s="45">
        <f>IF(AND(OR(ISBLANK(KT$9),KT$9=0)=FALSE,KT$9=$DM51),1,0)*'4. Formulations'!$Q50</f>
        <v>0</v>
      </c>
      <c r="KU51" s="45">
        <f>IF(AND(OR(ISBLANK(KU$9),KU$9=0)=FALSE,KU$9=$DM51),1,0)*'4. Formulations'!$Q50</f>
        <v>0</v>
      </c>
      <c r="KV51" s="45">
        <f>IF(AND(OR(ISBLANK(KV$9),KV$9=0)=FALSE,KV$9=$DM51),1,0)*'4. Formulations'!$Q50</f>
        <v>0</v>
      </c>
      <c r="KW51" s="45">
        <f>IF(AND(OR(ISBLANK(KW$9),KW$9=0)=FALSE,KW$9=$DM51),1,0)*'4. Formulations'!$Q50</f>
        <v>0</v>
      </c>
    </row>
    <row r="52" spans="2:309" x14ac:dyDescent="0.3">
      <c r="B52" s="2"/>
      <c r="C52" s="155" t="str">
        <f>IF('2. Protocols'!C51&amp;"+"&amp;'2. Protocols'!E51&amp;"+"&amp;'2. Protocols'!G51="++","",'2. Protocols'!C51&amp;"+"&amp;'2. Protocols'!E51&amp;"+"&amp;'2. Protocols'!G51)</f>
        <v/>
      </c>
      <c r="D52" s="22"/>
      <c r="E52" s="23"/>
      <c r="G52" s="135" t="e">
        <f>'2. Protocols'!J51*'1. General Inputs'!$L$13</f>
        <v>#VALUE!</v>
      </c>
      <c r="H52" s="135" t="e">
        <f>MAX(G52*(1+'1. General Inputs'!$BA$23+HLOOKUP(H$7,'1. General Inputs'!$BC$17:$BE$19,ROWS('1. General Inputs'!$BA$17:$BA$19),0))+(H$76*'2. Protocols'!$O51)+'3. ARV Substitutions'!L74,0)</f>
        <v>#VALUE!</v>
      </c>
      <c r="I52" s="135" t="e">
        <f>MAX(H52*(1+'1. General Inputs'!$BA$23+HLOOKUP(I$7,'1. General Inputs'!$BC$17:$BE$19,ROWS('1. General Inputs'!$BA$17:$BA$19),0))+(I$76*'2. Protocols'!$O51)+'3. ARV Substitutions'!M74,0)</f>
        <v>#VALUE!</v>
      </c>
      <c r="J52" s="135" t="e">
        <f>MAX(I52*(1+'1. General Inputs'!$BA$23+HLOOKUP(J$7,'1. General Inputs'!$BC$17:$BE$19,ROWS('1. General Inputs'!$BA$17:$BA$19),0))+(J$76*'2. Protocols'!$O51)+'3. ARV Substitutions'!N74,0)</f>
        <v>#VALUE!</v>
      </c>
      <c r="K52" s="135" t="e">
        <f>MAX(J52*(1+'1. General Inputs'!$BA$23+HLOOKUP(K$7,'1. General Inputs'!$BC$17:$BE$19,ROWS('1. General Inputs'!$BA$17:$BA$19),0))+(K$76*'2. Protocols'!$O51)+'3. ARV Substitutions'!O74,0)</f>
        <v>#VALUE!</v>
      </c>
      <c r="L52" s="135" t="e">
        <f>MAX(K52*(1+'1. General Inputs'!$BA$23+HLOOKUP(L$7,'1. General Inputs'!$BC$17:$BE$19,ROWS('1. General Inputs'!$BA$17:$BA$19),0))+(L$76*'2. Protocols'!$O51)+'3. ARV Substitutions'!P74,0)</f>
        <v>#VALUE!</v>
      </c>
      <c r="M52" s="135" t="e">
        <f>MAX(L52*(1+'1. General Inputs'!$BA$23+HLOOKUP(M$7,'1. General Inputs'!$BC$17:$BE$19,ROWS('1. General Inputs'!$BA$17:$BA$19),0))+(M$76*'2. Protocols'!$O51)+'3. ARV Substitutions'!Q74,0)</f>
        <v>#VALUE!</v>
      </c>
      <c r="N52" s="135" t="e">
        <f>MAX(M52*(1+'1. General Inputs'!$BA$23+HLOOKUP(N$7,'1. General Inputs'!$BC$17:$BE$19,ROWS('1. General Inputs'!$BA$17:$BA$19),0))+(N$76*'2. Protocols'!$O51)+'3. ARV Substitutions'!R74,0)</f>
        <v>#VALUE!</v>
      </c>
      <c r="O52" s="135" t="e">
        <f>MAX(N52*(1+'1. General Inputs'!$BA$23+HLOOKUP(O$7,'1. General Inputs'!$BC$17:$BE$19,ROWS('1. General Inputs'!$BA$17:$BA$19),0))+(O$76*'2. Protocols'!$O51)+'3. ARV Substitutions'!S74,0)</f>
        <v>#VALUE!</v>
      </c>
      <c r="P52" s="135" t="e">
        <f>MAX(O52*(1+'1. General Inputs'!$BA$23+HLOOKUP(P$7,'1. General Inputs'!$BC$17:$BE$19,ROWS('1. General Inputs'!$BA$17:$BA$19),0))+(P$76*'2. Protocols'!$O51)+'3. ARV Substitutions'!T74,0)</f>
        <v>#VALUE!</v>
      </c>
      <c r="Q52" s="135" t="e">
        <f>MAX(P52*(1+'1. General Inputs'!$BA$23+HLOOKUP(Q$7,'1. General Inputs'!$BC$17:$BE$19,ROWS('1. General Inputs'!$BA$17:$BA$19),0))+(Q$76*'2. Protocols'!$O51)+'3. ARV Substitutions'!U74,0)</f>
        <v>#VALUE!</v>
      </c>
      <c r="R52" s="135" t="e">
        <f>MAX(Q52*(1+'1. General Inputs'!$BA$23+HLOOKUP(R$7,'1. General Inputs'!$BC$17:$BE$19,ROWS('1. General Inputs'!$BA$17:$BA$19),0))+(R$76*'2. Protocols'!$O51)+'3. ARV Substitutions'!V74,0)</f>
        <v>#VALUE!</v>
      </c>
      <c r="S52" s="135" t="e">
        <f>MAX(R52*(1+'1. General Inputs'!$BA$23+HLOOKUP(S$7,'1. General Inputs'!$BC$17:$BE$19,ROWS('1. General Inputs'!$BA$17:$BA$19),0))+(S$76*'2. Protocols'!$O51)+'3. ARV Substitutions'!W74,0)</f>
        <v>#VALUE!</v>
      </c>
      <c r="T52" s="135" t="e">
        <f>MAX(S52*(1+'1. General Inputs'!$BA$23+HLOOKUP(T$7,'1. General Inputs'!$BC$17:$BE$19,ROWS('1. General Inputs'!$BA$17:$BA$19),0))+(T$76*'2. Protocols'!$O51)+'3. ARV Substitutions'!X74,0)</f>
        <v>#VALUE!</v>
      </c>
      <c r="U52" s="135" t="e">
        <f>MAX(T52*(1+'1. General Inputs'!$BA$23+HLOOKUP(U$7,'1. General Inputs'!$BC$17:$BE$19,ROWS('1. General Inputs'!$BA$17:$BA$19),0))+(U$76*'2. Protocols'!$O51)+'3. ARV Substitutions'!Y74,0)</f>
        <v>#VALUE!</v>
      </c>
      <c r="V52" s="135" t="e">
        <f>MAX(U52*(1+'1. General Inputs'!$BA$23+HLOOKUP(V$7,'1. General Inputs'!$BC$17:$BE$19,ROWS('1. General Inputs'!$BA$17:$BA$19),0))+(V$76*'2. Protocols'!$O51)+'3. ARV Substitutions'!Z74,0)</f>
        <v>#VALUE!</v>
      </c>
      <c r="W52" s="135" t="e">
        <f>MAX(V52*(1+'1. General Inputs'!$BA$23+HLOOKUP(W$7,'1. General Inputs'!$BC$17:$BE$19,ROWS('1. General Inputs'!$BA$17:$BA$19),0))+(W$76*'2. Protocols'!$O51)+'3. ARV Substitutions'!AA74,0)</f>
        <v>#VALUE!</v>
      </c>
      <c r="X52" s="135" t="e">
        <f>MAX(W52*(1+'1. General Inputs'!$BA$23+HLOOKUP(X$7,'1. General Inputs'!$BC$17:$BE$19,ROWS('1. General Inputs'!$BA$17:$BA$19),0))+(X$76*'2. Protocols'!$O51)+'3. ARV Substitutions'!AB74,0)</f>
        <v>#VALUE!</v>
      </c>
      <c r="Y52" s="135" t="e">
        <f>MAX(X52*(1+'1. General Inputs'!$BA$23+HLOOKUP(Y$7,'1. General Inputs'!$BC$17:$BE$19,ROWS('1. General Inputs'!$BA$17:$BA$19),0))+(Y$76*'2. Protocols'!$O51)+'3. ARV Substitutions'!AC74,0)</f>
        <v>#VALUE!</v>
      </c>
      <c r="Z52" s="135" t="e">
        <f>MAX(Y52*(1+'1. General Inputs'!$BA$23+HLOOKUP(Z$7,'1. General Inputs'!$BC$17:$BE$19,ROWS('1. General Inputs'!$BA$17:$BA$19),0))+(Z$76*'2. Protocols'!$O51)+'3. ARV Substitutions'!AD74,0)</f>
        <v>#VALUE!</v>
      </c>
      <c r="AA52" s="135" t="e">
        <f>MAX(Z52*(1+'1. General Inputs'!$BA$23+HLOOKUP(AA$7,'1. General Inputs'!$BC$17:$BE$19,ROWS('1. General Inputs'!$BA$17:$BA$19),0))+(AA$76*'2. Protocols'!$O51)+'3. ARV Substitutions'!AE74,0)</f>
        <v>#VALUE!</v>
      </c>
      <c r="AB52" s="135" t="e">
        <f>MAX(AA52*(1+'1. General Inputs'!$BA$23+HLOOKUP(AB$7,'1. General Inputs'!$BC$17:$BE$19,ROWS('1. General Inputs'!$BA$17:$BA$19),0))+(AB$76*'2. Protocols'!$O51)+'3. ARV Substitutions'!AF74,0)</f>
        <v>#VALUE!</v>
      </c>
      <c r="AC52" s="135" t="e">
        <f>MAX(AB52*(1+'1. General Inputs'!$BA$23+HLOOKUP(AC$7,'1. General Inputs'!$BC$17:$BE$19,ROWS('1. General Inputs'!$BA$17:$BA$19),0))+(AC$76*'2. Protocols'!$O51)+'3. ARV Substitutions'!AG74,0)</f>
        <v>#VALUE!</v>
      </c>
      <c r="AD52" s="135" t="e">
        <f>MAX(AC52*(1+'1. General Inputs'!$BA$23+HLOOKUP(AD$7,'1. General Inputs'!$BC$17:$BE$19,ROWS('1. General Inputs'!$BA$17:$BA$19),0))+(AD$76*'2. Protocols'!$O51)+'3. ARV Substitutions'!AH74,0)</f>
        <v>#VALUE!</v>
      </c>
      <c r="AE52" s="135" t="e">
        <f>MAX(AD52*(1+'1. General Inputs'!$BA$23+HLOOKUP(AE$7,'1. General Inputs'!$BC$17:$BE$19,ROWS('1. General Inputs'!$BA$17:$BA$19),0))+(AE$76*'2. Protocols'!$O51)+'3. ARV Substitutions'!AI74,0)</f>
        <v>#VALUE!</v>
      </c>
      <c r="AF52" s="135" t="e">
        <f>MAX(AE52*(1+'1. General Inputs'!$BA$23+HLOOKUP(AF$7,'1. General Inputs'!$BC$17:$BE$19,ROWS('1. General Inputs'!$BA$17:$BA$19),0))+(AF$76*'2. Protocols'!$O51)+'3. ARV Substitutions'!AJ74,0)</f>
        <v>#VALUE!</v>
      </c>
      <c r="AG52" s="135" t="e">
        <f>MAX(AF52*(1+'1. General Inputs'!$BA$23+HLOOKUP(AG$7,'1. General Inputs'!$BC$17:$BE$19,ROWS('1. General Inputs'!$BA$17:$BA$19),0))+(AG$76*'2. Protocols'!$O51)+'3. ARV Substitutions'!AK74,0)</f>
        <v>#VALUE!</v>
      </c>
      <c r="AH52" s="135" t="e">
        <f>MAX(AG52*(1+'1. General Inputs'!$BA$23+HLOOKUP(AH$7,'1. General Inputs'!$BC$17:$BE$19,ROWS('1. General Inputs'!$BA$17:$BA$19),0))+(AH$76*'2. Protocols'!$O51)+'3. ARV Substitutions'!AL74,0)</f>
        <v>#VALUE!</v>
      </c>
      <c r="AI52" s="135" t="e">
        <f>MAX(AH52*(1+'1. General Inputs'!$BA$23+HLOOKUP(AI$7,'1. General Inputs'!$BC$17:$BE$19,ROWS('1. General Inputs'!$BA$17:$BA$19),0))+(AI$76*'2. Protocols'!$O51)+'3. ARV Substitutions'!AM74,0)</f>
        <v>#VALUE!</v>
      </c>
      <c r="AJ52" s="135" t="e">
        <f>MAX(AI52*(1+'1. General Inputs'!$BA$23+HLOOKUP(AJ$7,'1. General Inputs'!$BC$17:$BE$19,ROWS('1. General Inputs'!$BA$17:$BA$19),0))+(AJ$76*'2. Protocols'!$O51)+'3. ARV Substitutions'!AN74,0)</f>
        <v>#VALUE!</v>
      </c>
      <c r="AK52" s="135" t="e">
        <f>MAX(AJ52*(1+'1. General Inputs'!$BA$23+HLOOKUP(AK$7,'1. General Inputs'!$BC$17:$BE$19,ROWS('1. General Inputs'!$BA$17:$BA$19),0))+(AK$76*'2. Protocols'!$O51)+'3. ARV Substitutions'!AO74,0)</f>
        <v>#VALUE!</v>
      </c>
      <c r="AL52" s="135" t="e">
        <f>MAX(AK52*(1+'1. General Inputs'!$BA$23+HLOOKUP(AL$7,'1. General Inputs'!$BC$17:$BE$19,ROWS('1. General Inputs'!$BA$17:$BA$19),0))+(AL$76*'2. Protocols'!$O51)+'3. ARV Substitutions'!AP74,0)</f>
        <v>#VALUE!</v>
      </c>
      <c r="AM52" s="135" t="e">
        <f>MAX(AL52*(1+'1. General Inputs'!$BA$23+HLOOKUP(AM$7,'1. General Inputs'!$BC$17:$BE$19,ROWS('1. General Inputs'!$BA$17:$BA$19),0))+(AM$76*'2. Protocols'!$O51)+'3. ARV Substitutions'!AQ74,0)</f>
        <v>#VALUE!</v>
      </c>
      <c r="AN52" s="135" t="e">
        <f>MAX(AM52*(1+'1. General Inputs'!$BA$23+HLOOKUP(AN$7,'1. General Inputs'!$BC$17:$BE$19,ROWS('1. General Inputs'!$BA$17:$BA$19),0))+(AN$76*'2. Protocols'!$O51)+'3. ARV Substitutions'!AR74,0)</f>
        <v>#VALUE!</v>
      </c>
      <c r="AO52" s="135" t="e">
        <f>MAX(AN52*(1+'1. General Inputs'!$BA$23+HLOOKUP(AO$7,'1. General Inputs'!$BC$17:$BE$19,ROWS('1. General Inputs'!$BA$17:$BA$19),0))+(AO$76*'2. Protocols'!$O51)+'3. ARV Substitutions'!AS74,0)</f>
        <v>#VALUE!</v>
      </c>
      <c r="AP52" s="135" t="e">
        <f>MAX(AO52*(1+'1. General Inputs'!$BA$23+HLOOKUP(AP$7,'1. General Inputs'!$BC$17:$BE$19,ROWS('1. General Inputs'!$BA$17:$BA$19),0))+(AP$76*'2. Protocols'!$O51)+'3. ARV Substitutions'!AT74,0)</f>
        <v>#VALUE!</v>
      </c>
      <c r="AQ52" s="135" t="e">
        <f>MAX(AP52*(1+'1. General Inputs'!$BA$23+HLOOKUP(AQ$7,'1. General Inputs'!$BC$17:$BE$19,ROWS('1. General Inputs'!$BA$17:$BA$19),0))+(AQ$76*'2. Protocols'!$O51)+'3. ARV Substitutions'!AU74,0)</f>
        <v>#VALUE!</v>
      </c>
      <c r="CA52" s="105" t="e">
        <f t="shared" si="58"/>
        <v>#VALUE!</v>
      </c>
      <c r="CB52" s="105" t="e">
        <f t="shared" si="59"/>
        <v>#VALUE!</v>
      </c>
      <c r="CC52" s="105" t="e">
        <f t="shared" si="60"/>
        <v>#VALUE!</v>
      </c>
      <c r="CD52" s="105" t="e">
        <f t="shared" si="61"/>
        <v>#VALUE!</v>
      </c>
      <c r="CE52" s="105" t="e">
        <f t="shared" si="93"/>
        <v>#VALUE!</v>
      </c>
      <c r="CF52" s="105" t="e">
        <f t="shared" si="62"/>
        <v>#VALUE!</v>
      </c>
      <c r="CG52" s="105" t="e">
        <f t="shared" si="63"/>
        <v>#VALUE!</v>
      </c>
      <c r="CH52" s="105" t="e">
        <f t="shared" si="64"/>
        <v>#VALUE!</v>
      </c>
      <c r="CI52" s="105" t="e">
        <f t="shared" si="65"/>
        <v>#VALUE!</v>
      </c>
      <c r="CJ52" s="105" t="e">
        <f t="shared" si="66"/>
        <v>#VALUE!</v>
      </c>
      <c r="CK52" s="105" t="e">
        <f t="shared" si="67"/>
        <v>#VALUE!</v>
      </c>
      <c r="CL52" s="105" t="e">
        <f t="shared" si="68"/>
        <v>#VALUE!</v>
      </c>
      <c r="CM52" s="105" t="e">
        <f t="shared" si="69"/>
        <v>#VALUE!</v>
      </c>
      <c r="CN52" s="105" t="e">
        <f t="shared" si="70"/>
        <v>#VALUE!</v>
      </c>
      <c r="CO52" s="105" t="e">
        <f t="shared" si="71"/>
        <v>#VALUE!</v>
      </c>
      <c r="CP52" s="105" t="e">
        <f t="shared" si="72"/>
        <v>#VALUE!</v>
      </c>
      <c r="CQ52" s="105" t="e">
        <f t="shared" si="73"/>
        <v>#VALUE!</v>
      </c>
      <c r="CR52" s="105" t="e">
        <f t="shared" si="74"/>
        <v>#VALUE!</v>
      </c>
      <c r="CS52" s="105" t="e">
        <f t="shared" si="75"/>
        <v>#VALUE!</v>
      </c>
      <c r="CT52" s="105" t="e">
        <f t="shared" si="76"/>
        <v>#VALUE!</v>
      </c>
      <c r="CU52" s="105" t="e">
        <f t="shared" si="77"/>
        <v>#VALUE!</v>
      </c>
      <c r="CV52" s="105" t="e">
        <f t="shared" si="78"/>
        <v>#VALUE!</v>
      </c>
      <c r="CW52" s="105" t="e">
        <f t="shared" si="79"/>
        <v>#VALUE!</v>
      </c>
      <c r="CX52" s="105" t="e">
        <f t="shared" si="80"/>
        <v>#VALUE!</v>
      </c>
      <c r="CY52" s="105" t="e">
        <f t="shared" si="81"/>
        <v>#VALUE!</v>
      </c>
      <c r="CZ52" s="105" t="e">
        <f t="shared" si="82"/>
        <v>#VALUE!</v>
      </c>
      <c r="DA52" s="105" t="e">
        <f t="shared" si="83"/>
        <v>#VALUE!</v>
      </c>
      <c r="DB52" s="105" t="e">
        <f t="shared" si="84"/>
        <v>#VALUE!</v>
      </c>
      <c r="DC52" s="105" t="e">
        <f t="shared" si="85"/>
        <v>#VALUE!</v>
      </c>
      <c r="DD52" s="105" t="e">
        <f t="shared" si="86"/>
        <v>#VALUE!</v>
      </c>
      <c r="DE52" s="105" t="e">
        <f t="shared" si="87"/>
        <v>#VALUE!</v>
      </c>
      <c r="DF52" s="105" t="e">
        <f t="shared" si="88"/>
        <v>#VALUE!</v>
      </c>
      <c r="DG52" s="105" t="e">
        <f t="shared" si="89"/>
        <v>#VALUE!</v>
      </c>
      <c r="DH52" s="105" t="e">
        <f t="shared" si="90"/>
        <v>#VALUE!</v>
      </c>
      <c r="DI52" s="105" t="e">
        <f t="shared" si="91"/>
        <v>#VALUE!</v>
      </c>
      <c r="DJ52" s="105" t="e">
        <f t="shared" si="92"/>
        <v>#VALUE!</v>
      </c>
      <c r="DL52" s="39" t="str">
        <f>CONCATENATE('2. Protocols'!C51, '2. Protocols'!D51, '2. Protocols'!E51)</f>
        <v>+</v>
      </c>
      <c r="DM52" s="39" t="str">
        <f>CONCATENATE('2. Protocols'!C51, '2. Protocols'!D51, '2. Protocols'!E51, '2. Protocols'!F51, '2. Protocols'!G51,)</f>
        <v>++</v>
      </c>
      <c r="DO52" s="45">
        <f>IF(AND(OR(ISBLANK(DO$9),DO$9=0)=FALSE,OR(DO$9='2. Protocols'!$C51,DO$9='2. Protocols'!$E51,DO$9='2. Protocols'!$G51)),1,0)*'4. Formulations'!$I51</f>
        <v>0</v>
      </c>
      <c r="DP52" s="45">
        <f>IF(AND(OR(ISBLANK(DP$9),DP$9=0)=FALSE,OR(DP$9='2. Protocols'!$C51,DP$9='2. Protocols'!$E51,DP$9='2. Protocols'!$G51)),1,0)*'4. Formulations'!$I51</f>
        <v>0</v>
      </c>
      <c r="DQ52" s="45">
        <f>IF(AND(OR(ISBLANK(DQ$9),DQ$9=0)=FALSE,OR(DQ$9='2. Protocols'!$C51,DQ$9='2. Protocols'!$E51,DQ$9='2. Protocols'!$G51)),1,0)*'4. Formulations'!$I51</f>
        <v>0</v>
      </c>
      <c r="DR52" s="45">
        <f>IF(AND(OR(ISBLANK(DR$9),DR$9=0)=FALSE,OR(DR$9='2. Protocols'!$C51,DR$9='2. Protocols'!$E51,DR$9='2. Protocols'!$G51)),1,0)*'4. Formulations'!$I51</f>
        <v>0</v>
      </c>
      <c r="DS52" s="45">
        <f>IF(AND(OR(ISBLANK(DS$9),DS$9=0)=FALSE,OR(DS$9='2. Protocols'!$C51,DS$9='2. Protocols'!$E51,DS$9='2. Protocols'!$G51)),1,0)*'4. Formulations'!$I51</f>
        <v>0</v>
      </c>
      <c r="DT52" s="45">
        <f>IF(AND(OR(ISBLANK(DT$9),DT$9=0)=FALSE,OR(DT$9='2. Protocols'!$C51,DT$9='2. Protocols'!$E51,DT$9='2. Protocols'!$G51)),1,0)*'4. Formulations'!$I51</f>
        <v>0</v>
      </c>
      <c r="DU52" s="45">
        <f>IF(AND(OR(ISBLANK(DU$9),DU$9=0)=FALSE,OR(DU$9='2. Protocols'!$C51,DU$9='2. Protocols'!$E51,DU$9='2. Protocols'!$G51)),1,0)*'4. Formulations'!$I51</f>
        <v>0</v>
      </c>
      <c r="DV52" s="45">
        <f>IF(AND(OR(ISBLANK(DV$9),DV$9=0)=FALSE,OR(DV$9='2. Protocols'!$C51,DV$9='2. Protocols'!$E51,DV$9='2. Protocols'!$G51)),1,0)*'4. Formulations'!$I51</f>
        <v>0</v>
      </c>
      <c r="DW52" s="45">
        <f>IF(AND(OR(ISBLANK(DW$9),DW$9=0)=FALSE,OR(DW$9='2. Protocols'!$C51,DW$9='2. Protocols'!$E51,DW$9='2. Protocols'!$G51)),1,0)*'4. Formulations'!$I51</f>
        <v>0</v>
      </c>
      <c r="DX52" s="45">
        <f>IF(AND(OR(ISBLANK(DX$9),DX$9=0)=FALSE,OR(DX$9='2. Protocols'!$C51,DX$9='2. Protocols'!$E51,DX$9='2. Protocols'!$G51)),1,0)*'4. Formulations'!$I51</f>
        <v>0</v>
      </c>
      <c r="DY52" s="45">
        <f>IF(AND(OR(ISBLANK(DY$9),DY$9=0)=FALSE,OR(DY$9='2. Protocols'!$C51,DY$9='2. Protocols'!$E51,DY$9='2. Protocols'!$G51)),1,0)*'4. Formulations'!$I51</f>
        <v>0</v>
      </c>
      <c r="DZ52" s="45">
        <f>IF(AND(OR(ISBLANK(DZ$9),DZ$9=0)=FALSE,OR(DZ$9='2. Protocols'!$C51,DZ$9='2. Protocols'!$E51,DZ$9='2. Protocols'!$G51)),1,0)*'4. Formulations'!$I51</f>
        <v>0</v>
      </c>
      <c r="EA52" s="45">
        <f>IF(AND(OR(ISBLANK(EA$9),EA$9=0)=FALSE,OR(EA$9='2. Protocols'!$C51,EA$9='2. Protocols'!$E51,EA$9='2. Protocols'!$G51)),1,0)*'4. Formulations'!$I51</f>
        <v>0</v>
      </c>
      <c r="EB52" s="45">
        <f>IF(AND(OR(ISBLANK(EB$9),EB$9=0)=FALSE,OR(EB$9='2. Protocols'!$C51,EB$9='2. Protocols'!$E51,EB$9='2. Protocols'!$G51)),1,0)*'4. Formulations'!$I51</f>
        <v>0</v>
      </c>
      <c r="EC52" s="45">
        <f>IF(AND(OR(ISBLANK(EC$9),EC$9=0)=FALSE,OR(EC$9='2. Protocols'!$C51,EC$9='2. Protocols'!$E51,EC$9='2. Protocols'!$G51)),1,0)*'4. Formulations'!$I51</f>
        <v>0</v>
      </c>
      <c r="EE52" s="45">
        <f>IF(AND(OR(ISBLANK(EE$9),EE$9=0)=FALSE,EE$9=$DL52),1,0)*'4. Formulations'!$J51</f>
        <v>0</v>
      </c>
      <c r="EF52" s="45">
        <f>IF(AND(OR(ISBLANK(EF$9),EF$9=0)=FALSE,EF$9=$DL52),1,0)*'4. Formulations'!$J51</f>
        <v>0</v>
      </c>
      <c r="EG52" s="45">
        <f>IF(AND(OR(ISBLANK(EG$9),EG$9=0)=FALSE,EG$9=$DL52),1,0)*'4. Formulations'!$J51</f>
        <v>0</v>
      </c>
      <c r="EH52" s="45">
        <f>IF(AND(OR(ISBLANK(EH$9),EH$9=0)=FALSE,EH$9=$DL52),1,0)*'4. Formulations'!$J51</f>
        <v>0</v>
      </c>
      <c r="EI52" s="45">
        <f>IF(AND(OR(ISBLANK(EI$9),EI$9=0)=FALSE,EI$9=$DL52),1,0)*'4. Formulations'!$J51</f>
        <v>0</v>
      </c>
      <c r="EJ52" s="45">
        <f>IF(AND(OR(ISBLANK(EJ$9),EJ$9=0)=FALSE,EJ$9=$DL52),1,0)*'4. Formulations'!$J51</f>
        <v>0</v>
      </c>
      <c r="EK52" s="45">
        <f>IF(AND(OR(ISBLANK(EK$9),EK$9=0)=FALSE,EK$9=$DL52),1,0)*'4. Formulations'!$J51</f>
        <v>0</v>
      </c>
      <c r="EL52" s="45">
        <f>IF(AND(OR(ISBLANK(EL$9),EL$9=0)=FALSE,EL$9=$DL52),1,0)*'4. Formulations'!$J51</f>
        <v>0</v>
      </c>
      <c r="EM52" s="45">
        <f>IF(AND(OR(ISBLANK(EM$9),EM$9=0)=FALSE,EM$9=$DL52),1,0)*'4. Formulations'!$J51</f>
        <v>0</v>
      </c>
      <c r="EN52" s="45">
        <f>IF(AND(OR(ISBLANK(EN$9),EN$9=0)=FALSE,EN$9=$DL52),1,0)*'4. Formulations'!$J51</f>
        <v>0</v>
      </c>
      <c r="EO52" s="45">
        <f>IF(AND(OR(ISBLANK(EO$9),EO$9=0)=FALSE,EO$9=$DL52),1,0)*'4. Formulations'!$J51</f>
        <v>0</v>
      </c>
      <c r="EP52" s="45">
        <f>IF(AND(OR(ISBLANK(EP$9),EP$9=0)=FALSE,EP$9=$DL52),1,0)*'4. Formulations'!$J51</f>
        <v>0</v>
      </c>
      <c r="EQ52" s="45">
        <f>IF(AND(OR(ISBLANK(EQ$9),EQ$9=0)=FALSE,EQ$9=$DL52),1,0)*'4. Formulations'!$J51</f>
        <v>0</v>
      </c>
      <c r="ER52" s="45">
        <f>IF(AND(OR(ISBLANK(ER$9),ER$9=0)=FALSE,ER$9=$DL52),1,0)*'4. Formulations'!$J51</f>
        <v>0</v>
      </c>
      <c r="ES52" s="45">
        <f>IF(AND(OR(ISBLANK(ES$9),ES$9=0)=FALSE,ES$9=$DL52),1,0)*'4. Formulations'!$J51</f>
        <v>0</v>
      </c>
      <c r="EU52" s="45">
        <f>IF(AND(OR(ISBLANK(EU$9),EU$9=0)=FALSE,SUM($EE52:$ES52)&gt;0,EU$9='2. Protocols'!$G51),1,0)*'4. Formulations'!$J51</f>
        <v>0</v>
      </c>
      <c r="EV52" s="45">
        <f>IF(AND(OR(ISBLANK(EV$9),EV$9=0)=FALSE,SUM($EE52:$ES52)&gt;0,EV$9='2. Protocols'!$G51),1,0)*'4. Formulations'!$J51</f>
        <v>0</v>
      </c>
      <c r="EW52" s="45">
        <f>IF(AND(OR(ISBLANK(EW$9),EW$9=0)=FALSE,SUM($EE52:$ES52)&gt;0,EW$9='2. Protocols'!$G51),1,0)*'4. Formulations'!$J51</f>
        <v>0</v>
      </c>
      <c r="EX52" s="45">
        <f>IF(AND(OR(ISBLANK(EX$9),EX$9=0)=FALSE,SUM($EE52:$ES52)&gt;0,EX$9='2. Protocols'!$G51),1,0)*'4. Formulations'!$J51</f>
        <v>0</v>
      </c>
      <c r="EY52" s="45">
        <f>IF(AND(OR(ISBLANK(EY$9),EY$9=0)=FALSE,SUM($EE52:$ES52)&gt;0,EY$9='2. Protocols'!$G51),1,0)*'4. Formulations'!$J51</f>
        <v>0</v>
      </c>
      <c r="EZ52" s="45">
        <f>IF(AND(OR(ISBLANK(EZ$9),EZ$9=0)=FALSE,SUM($EE52:$ES52)&gt;0,EZ$9='2. Protocols'!$G51),1,0)*'4. Formulations'!$J51</f>
        <v>0</v>
      </c>
      <c r="FA52" s="45">
        <f>IF(AND(OR(ISBLANK(FA$9),FA$9=0)=FALSE,SUM($EE52:$ES52)&gt;0,FA$9='2. Protocols'!$G51),1,0)*'4. Formulations'!$J51</f>
        <v>0</v>
      </c>
      <c r="FB52" s="45">
        <f>IF(AND(OR(ISBLANK(FB$9),FB$9=0)=FALSE,SUM($EE52:$ES52)&gt;0,FB$9='2. Protocols'!$G51),1,0)*'4. Formulations'!$J51</f>
        <v>0</v>
      </c>
      <c r="FC52" s="45">
        <f>IF(AND(OR(ISBLANK(FC$9),FC$9=0)=FALSE,SUM($EE52:$ES52)&gt;0,FC$9='2. Protocols'!$G51),1,0)*'4. Formulations'!$J51</f>
        <v>0</v>
      </c>
      <c r="FD52" s="45">
        <f>IF(AND(OR(ISBLANK(FD$9),FD$9=0)=FALSE,SUM($EE52:$ES52)&gt;0,FD$9='2. Protocols'!$G51),1,0)*'4. Formulations'!$J51</f>
        <v>0</v>
      </c>
      <c r="FE52" s="45">
        <f>IF(AND(OR(ISBLANK(FE$9),FE$9=0)=FALSE,SUM($EE52:$ES52)&gt;0,FE$9='2. Protocols'!$G51),1,0)*'4. Formulations'!$J51</f>
        <v>0</v>
      </c>
      <c r="FF52" s="45">
        <f>IF(AND(OR(ISBLANK(FF$9),FF$9=0)=FALSE,SUM($EE52:$ES52)&gt;0,FF$9='2. Protocols'!$G51),1,0)*'4. Formulations'!$J51</f>
        <v>0</v>
      </c>
      <c r="FG52" s="45">
        <f>IF(AND(OR(ISBLANK(FG$9),FG$9=0)=FALSE,SUM($EE52:$ES52)&gt;0,FG$9='2. Protocols'!$G51),1,0)*'4. Formulations'!$J51</f>
        <v>0</v>
      </c>
      <c r="FH52" s="45">
        <f>IF(AND(OR(ISBLANK(FH$9),FH$9=0)=FALSE,SUM($EE52:$ES52)&gt;0,FH$9='2. Protocols'!$G51),1,0)*'4. Formulations'!$J51</f>
        <v>0</v>
      </c>
      <c r="FI52" s="45">
        <f>IF(AND(OR(ISBLANK(FI$9),FI$9=0)=FALSE,SUM($EE52:$ES52)&gt;0,FI$9='2. Protocols'!$G51),1,0)*'4. Formulations'!$J51</f>
        <v>0</v>
      </c>
      <c r="FK52" s="45">
        <f>IF(AND(OR(ISBLANK(EU$9),EU$9=0)=FALSE,FK$9=$DM52),1,0)*'4. Formulations'!$K51</f>
        <v>0</v>
      </c>
      <c r="FL52" s="45">
        <f>IF(AND(OR(ISBLANK(EV$9),EV$9=0)=FALSE,FL$9=$DM52),1,0)*'4. Formulations'!$K51</f>
        <v>0</v>
      </c>
      <c r="FM52" s="45">
        <f>IF(AND(OR(ISBLANK(EW$9),EW$9=0)=FALSE,FM$9=$DM52),1,0)*'4. Formulations'!$K51</f>
        <v>0</v>
      </c>
      <c r="FN52" s="45">
        <f>IF(AND(OR(ISBLANK(EX$9),EX$9=0)=FALSE,FN$9=$DM52),1,0)*'4. Formulations'!$K51</f>
        <v>0</v>
      </c>
      <c r="FO52" s="45">
        <f>IF(AND(OR(ISBLANK(EY$9),EY$9=0)=FALSE,FO$9=$DM52),1,0)*'4. Formulations'!$K51</f>
        <v>0</v>
      </c>
      <c r="FP52" s="45">
        <f>IF(AND(OR(ISBLANK(EZ$9),EZ$9=0)=FALSE,FP$9=$DM52),1,0)*'4. Formulations'!$K51</f>
        <v>0</v>
      </c>
      <c r="FQ52" s="45">
        <f>IF(AND(OR(ISBLANK(FA$9),FA$9=0)=FALSE,FQ$9=$DM52),1,0)*'4. Formulations'!$K51</f>
        <v>0</v>
      </c>
      <c r="FR52" s="45">
        <f>IF(AND(OR(ISBLANK(FB$9),FB$9=0)=FALSE,FR$9=$DM52),1,0)*'4. Formulations'!$K51</f>
        <v>0</v>
      </c>
      <c r="FS52" s="45">
        <f>IF(AND(OR(ISBLANK(FC$9),FC$9=0)=FALSE,FS$9=$DM52),1,0)*'4. Formulations'!$K51</f>
        <v>0</v>
      </c>
      <c r="FT52" s="45">
        <f>IF(AND(OR(ISBLANK(FD$9),FD$9=0)=FALSE,FT$9=$DM52),1,0)*'4. Formulations'!$K51</f>
        <v>0</v>
      </c>
      <c r="FU52" s="45">
        <f>IF(AND(OR(ISBLANK(FE$9),FE$9=0)=FALSE,FU$9=$DM52),1,0)*'4. Formulations'!$K51</f>
        <v>0</v>
      </c>
      <c r="FV52" s="45">
        <f>IF(AND(OR(ISBLANK(FF$9),FF$9=0)=FALSE,FV$9=$DM52),1,0)*'4. Formulations'!$K51</f>
        <v>0</v>
      </c>
      <c r="FW52" s="45">
        <f>IF(AND(OR(ISBLANK(FG$9),FG$9=0)=FALSE,FW$9=$DM52),1,0)*'4. Formulations'!$K51</f>
        <v>0</v>
      </c>
      <c r="FX52" s="45">
        <f>IF(AND(OR(ISBLANK(FH$9),FH$9=0)=FALSE,FX$9=$DM52),1,0)*'4. Formulations'!$K51</f>
        <v>0</v>
      </c>
      <c r="FY52" s="45">
        <f>IF(AND(OR(ISBLANK(FI$9),FI$9=0)=FALSE,FY$9=$DM52),1,0)*'4. Formulations'!$K51</f>
        <v>0</v>
      </c>
      <c r="GA52" s="45">
        <f>IF(AND(OR(ISBLANK(GA$9),GA$9=0)=FALSE,OR(GA$9='2. Protocols'!$C51,GA$9='2. Protocols'!$E51,GA$9='2. Protocols'!$G51)),1,0)*'4. Formulations'!$L51</f>
        <v>0</v>
      </c>
      <c r="GB52" s="45">
        <f>IF(AND(OR(ISBLANK(GB$9),GB$9=0)=FALSE,OR(GB$9='2. Protocols'!$C51,GB$9='2. Protocols'!$E51,GB$9='2. Protocols'!$G51)),1,0)*'4. Formulations'!$L51</f>
        <v>0</v>
      </c>
      <c r="GC52" s="45">
        <f>IF(AND(OR(ISBLANK(GC$9),GC$9=0)=FALSE,OR(GC$9='2. Protocols'!$C51,GC$9='2. Protocols'!$E51,GC$9='2. Protocols'!$G51)),1,0)*'4. Formulations'!$L51</f>
        <v>0</v>
      </c>
      <c r="GD52" s="45">
        <f>IF(AND(OR(ISBLANK(GD$9),GD$9=0)=FALSE,OR(GD$9='2. Protocols'!$C51,GD$9='2. Protocols'!$E51,GD$9='2. Protocols'!$G51)),1,0)*'4. Formulations'!$L51</f>
        <v>0</v>
      </c>
      <c r="GE52" s="45">
        <f>IF(AND(OR(ISBLANK(GE$9),GE$9=0)=FALSE,OR(GE$9='2. Protocols'!$C51,GE$9='2. Protocols'!$E51,GE$9='2. Protocols'!$G51)),1,0)*'4. Formulations'!$L51</f>
        <v>0</v>
      </c>
      <c r="GF52" s="45">
        <f>IF(AND(OR(ISBLANK(GF$9),GF$9=0)=FALSE,OR(GF$9='2. Protocols'!$C51,GF$9='2. Protocols'!$E51,GF$9='2. Protocols'!$G51)),1,0)*'4. Formulations'!$L51</f>
        <v>0</v>
      </c>
      <c r="GG52" s="45">
        <f>IF(AND(OR(ISBLANK(GG$9),GG$9=0)=FALSE,OR(GG$9='2. Protocols'!$C51,GG$9='2. Protocols'!$E51,GG$9='2. Protocols'!$G51)),1,0)*'4. Formulations'!$L51</f>
        <v>0</v>
      </c>
      <c r="GH52" s="45">
        <f>IF(AND(OR(ISBLANK(GH$9),GH$9=0)=FALSE,OR(GH$9='2. Protocols'!$C51,GH$9='2. Protocols'!$E51,GH$9='2. Protocols'!$G51)),1,0)*'4. Formulations'!$L51</f>
        <v>0</v>
      </c>
      <c r="GI52" s="45">
        <f>IF(AND(OR(ISBLANK(GI$9),GI$9=0)=FALSE,OR(GI$9='2. Protocols'!$C51,GI$9='2. Protocols'!$E51,GI$9='2. Protocols'!$G51)),1,0)*'4. Formulations'!$L51</f>
        <v>0</v>
      </c>
      <c r="GJ52" s="45">
        <f>IF(AND(OR(ISBLANK(GJ$9),GJ$9=0)=FALSE,OR(GJ$9='2. Protocols'!$C51,GJ$9='2. Protocols'!$E51,GJ$9='2. Protocols'!$G51)),1,0)*'4. Formulations'!$L51</f>
        <v>0</v>
      </c>
      <c r="GK52" s="45">
        <f>IF(AND(OR(ISBLANK(GK$9),GK$9=0)=FALSE,OR(GK$9='2. Protocols'!$C51,GK$9='2. Protocols'!$E51,GK$9='2. Protocols'!$G51)),1,0)*'4. Formulations'!$L51</f>
        <v>0</v>
      </c>
      <c r="GL52" s="45">
        <f>IF(AND(OR(ISBLANK(GL$9),GL$9=0)=FALSE,OR(GL$9='2. Protocols'!$C51,GL$9='2. Protocols'!$E51,GL$9='2. Protocols'!$G51)),1,0)*'4. Formulations'!$L51</f>
        <v>0</v>
      </c>
      <c r="GM52" s="45">
        <f>IF(AND(OR(ISBLANK(GM$9),GM$9=0)=FALSE,OR(GM$9='2. Protocols'!$C51,GM$9='2. Protocols'!$E51,GM$9='2. Protocols'!$G51)),1,0)*'4. Formulations'!$L51</f>
        <v>0</v>
      </c>
      <c r="GN52" s="45">
        <f>IF(AND(OR(ISBLANK(GN$9),GN$9=0)=FALSE,OR(GN$9='2. Protocols'!$C51,GN$9='2. Protocols'!$E51,GN$9='2. Protocols'!$G51)),1,0)*'4. Formulations'!$L51</f>
        <v>0</v>
      </c>
      <c r="GO52" s="45">
        <f>IF(AND(OR(ISBLANK(GO$9),GO$9=0)=FALSE,OR(GO$9='2. Protocols'!$C51,GO$9='2. Protocols'!$E51,GO$9='2. Protocols'!$G51)),1,0)*'4. Formulations'!$L51</f>
        <v>0</v>
      </c>
      <c r="GQ52" s="45">
        <f>IF(AND(OR(ISBLANK(GQ$9),GQ$9=0)=FALSE,GQ$9=$DL52),1,0)*'4. Formulations'!$M51</f>
        <v>0</v>
      </c>
      <c r="GR52" s="45">
        <f>IF(AND(OR(ISBLANK(GR$9),GR$9=0)=FALSE,GR$9=$DL52),1,0)*'4. Formulations'!$M51</f>
        <v>0</v>
      </c>
      <c r="GS52" s="45">
        <f>IF(AND(OR(ISBLANK(GS$9),GS$9=0)=FALSE,GS$9=$DL52),1,0)*'4. Formulations'!$M51</f>
        <v>0</v>
      </c>
      <c r="GT52" s="45">
        <f>IF(AND(OR(ISBLANK(GT$9),GT$9=0)=FALSE,GT$9=$DL52),1,0)*'4. Formulations'!$M51</f>
        <v>0</v>
      </c>
      <c r="GU52" s="45">
        <f>IF(AND(OR(ISBLANK(GU$9),GU$9=0)=FALSE,GU$9=$DL52),1,0)*'4. Formulations'!$M51</f>
        <v>0</v>
      </c>
      <c r="GV52" s="45">
        <f>IF(AND(OR(ISBLANK(GV$9),GV$9=0)=FALSE,GV$9=$DL52),1,0)*'4. Formulations'!$M51</f>
        <v>0</v>
      </c>
      <c r="GW52" s="45">
        <f>IF(AND(OR(ISBLANK(GW$9),GW$9=0)=FALSE,GW$9=$DL52),1,0)*'4. Formulations'!$M51</f>
        <v>0</v>
      </c>
      <c r="GX52" s="45">
        <f>IF(AND(OR(ISBLANK(GX$9),GX$9=0)=FALSE,GX$9=$DL52),1,0)*'4. Formulations'!$M51</f>
        <v>0</v>
      </c>
      <c r="GY52" s="45">
        <f>IF(AND(OR(ISBLANK(GY$9),GY$9=0)=FALSE,GY$9=$DL52),1,0)*'4. Formulations'!$M51</f>
        <v>0</v>
      </c>
      <c r="GZ52" s="45">
        <f>IF(AND(OR(ISBLANK(GZ$9),GZ$9=0)=FALSE,GZ$9=$DL52),1,0)*'4. Formulations'!$M51</f>
        <v>0</v>
      </c>
      <c r="HA52" s="45">
        <f>IF(AND(OR(ISBLANK(HA$9),HA$9=0)=FALSE,HA$9=$DL52),1,0)*'4. Formulations'!$M51</f>
        <v>0</v>
      </c>
      <c r="HB52" s="45">
        <f>IF(AND(OR(ISBLANK(HB$9),HB$9=0)=FALSE,HB$9=$DL52),1,0)*'4. Formulations'!$M51</f>
        <v>0</v>
      </c>
      <c r="HC52" s="45">
        <f>IF(AND(OR(ISBLANK(HC$9),HC$9=0)=FALSE,HC$9=$DL52),1,0)*'4. Formulations'!$M51</f>
        <v>0</v>
      </c>
      <c r="HD52" s="45">
        <f>IF(AND(OR(ISBLANK(HD$9),HD$9=0)=FALSE,HD$9=$DL52),1,0)*'4. Formulations'!$M51</f>
        <v>0</v>
      </c>
      <c r="HE52" s="45">
        <f>IF(AND(OR(ISBLANK(HE$9),HE$9=0)=FALSE,HE$9=$DL52),1,0)*'4. Formulations'!$M51</f>
        <v>0</v>
      </c>
      <c r="HG52" s="45">
        <f>IF(AND(OR(ISBLANK(HG$9),HG$9=0)=FALSE,SUM($GQ52:$HE52)&gt;0,HG$9='2. Protocols'!$G51),1,0)*'4. Formulations'!$M51</f>
        <v>0</v>
      </c>
      <c r="HH52" s="45">
        <f>IF(AND(OR(ISBLANK(HH$9),HH$9=0)=FALSE,SUM($GQ52:$HE52)&gt;0,HH$9='2. Protocols'!$G51),1,0)*'4. Formulations'!$M51</f>
        <v>0</v>
      </c>
      <c r="HI52" s="45">
        <f>IF(AND(OR(ISBLANK(HI$9),HI$9=0)=FALSE,SUM($GQ52:$HE52)&gt;0,HI$9='2. Protocols'!$G51),1,0)*'4. Formulations'!$M51</f>
        <v>0</v>
      </c>
      <c r="HJ52" s="45">
        <f>IF(AND(OR(ISBLANK(HJ$9),HJ$9=0)=FALSE,SUM($GQ52:$HE52)&gt;0,HJ$9='2. Protocols'!$G51),1,0)*'4. Formulations'!$M51</f>
        <v>0</v>
      </c>
      <c r="HK52" s="45">
        <f>IF(AND(OR(ISBLANK(HK$9),HK$9=0)=FALSE,SUM($GQ52:$HE52)&gt;0,HK$9='2. Protocols'!$G51),1,0)*'4. Formulations'!$M51</f>
        <v>0</v>
      </c>
      <c r="HL52" s="45">
        <f>IF(AND(OR(ISBLANK(HL$9),HL$9=0)=FALSE,SUM($GQ52:$HE52)&gt;0,HL$9='2. Protocols'!$G51),1,0)*'4. Formulations'!$M51</f>
        <v>0</v>
      </c>
      <c r="HM52" s="45">
        <f>IF(AND(OR(ISBLANK(HM$9),HM$9=0)=FALSE,SUM($GQ52:$HE52)&gt;0,HM$9='2. Protocols'!$G51),1,0)*'4. Formulations'!$M51</f>
        <v>0</v>
      </c>
      <c r="HN52" s="45">
        <f>IF(AND(OR(ISBLANK(HN$9),HN$9=0)=FALSE,SUM($GQ52:$HE52)&gt;0,HN$9='2. Protocols'!$G51),1,0)*'4. Formulations'!$M51</f>
        <v>0</v>
      </c>
      <c r="HO52" s="45">
        <f>IF(AND(OR(ISBLANK(HO$9),HO$9=0)=FALSE,SUM($GQ52:$HE52)&gt;0,HO$9='2. Protocols'!$G51),1,0)*'4. Formulations'!$M51</f>
        <v>0</v>
      </c>
      <c r="HP52" s="45">
        <f>IF(AND(OR(ISBLANK(HP$9),HP$9=0)=FALSE,SUM($GQ52:$HE52)&gt;0,HP$9='2. Protocols'!$G51),1,0)*'4. Formulations'!$M51</f>
        <v>0</v>
      </c>
      <c r="HQ52" s="45">
        <f>IF(AND(OR(ISBLANK(HQ$9),HQ$9=0)=FALSE,SUM($GQ52:$HE52)&gt;0,HQ$9='2. Protocols'!$G51),1,0)*'4. Formulations'!$M51</f>
        <v>0</v>
      </c>
      <c r="HR52" s="45">
        <f>IF(AND(OR(ISBLANK(HR$9),HR$9=0)=FALSE,SUM($GQ52:$HE52)&gt;0,HR$9='2. Protocols'!$G51),1,0)*'4. Formulations'!$M51</f>
        <v>0</v>
      </c>
      <c r="HS52" s="45">
        <f>IF(AND(OR(ISBLANK(HS$9),HS$9=0)=FALSE,SUM($GQ52:$HE52)&gt;0,HS$9='2. Protocols'!$G51),1,0)*'4. Formulations'!$M51</f>
        <v>0</v>
      </c>
      <c r="HT52" s="45">
        <f>IF(AND(OR(ISBLANK(HT$9),HT$9=0)=FALSE,SUM($GQ52:$HE52)&gt;0,HT$9='2. Protocols'!$G51),1,0)*'4. Formulations'!$M51</f>
        <v>0</v>
      </c>
      <c r="HU52" s="45">
        <f>IF(AND(OR(ISBLANK(HU$9),HU$9=0)=FALSE,SUM($GQ52:$HE52)&gt;0,HU$9='2. Protocols'!$G51),1,0)*'4. Formulations'!$M51</f>
        <v>0</v>
      </c>
      <c r="HW52" s="45">
        <f>IF(AND(OR(ISBLANK(HW$9),HW$9=0)=FALSE,HW$9=$DM52),1,0)*'4. Formulations'!$N51</f>
        <v>0</v>
      </c>
      <c r="HX52" s="45">
        <f>IF(AND(OR(ISBLANK(HX$9),HX$9=0)=FALSE,HX$9=$DM52),1,0)*'4. Formulations'!$N51</f>
        <v>0</v>
      </c>
      <c r="HY52" s="45">
        <f>IF(AND(OR(ISBLANK(HY$9),HY$9=0)=FALSE,HY$9=$DM52),1,0)*'4. Formulations'!$N51</f>
        <v>0</v>
      </c>
      <c r="HZ52" s="45">
        <f>IF(AND(OR(ISBLANK(HZ$9),HZ$9=0)=FALSE,HZ$9=$DM52),1,0)*'4. Formulations'!$N51</f>
        <v>0</v>
      </c>
      <c r="IA52" s="45">
        <f>IF(AND(OR(ISBLANK(IA$9),IA$9=0)=FALSE,IA$9=$DM52),1,0)*'4. Formulations'!$N51</f>
        <v>0</v>
      </c>
      <c r="IB52" s="45">
        <f>IF(AND(OR(ISBLANK(IB$9),IB$9=0)=FALSE,IB$9=$DM52),1,0)*'4. Formulations'!$N51</f>
        <v>0</v>
      </c>
      <c r="IC52" s="45">
        <f>IF(AND(OR(ISBLANK(IC$9),IC$9=0)=FALSE,IC$9=$DM52),1,0)*'4. Formulations'!$N51</f>
        <v>0</v>
      </c>
      <c r="ID52" s="45">
        <f>IF(AND(OR(ISBLANK(ID$9),ID$9=0)=FALSE,ID$9=$DM52),1,0)*'4. Formulations'!$N51</f>
        <v>0</v>
      </c>
      <c r="IE52" s="45">
        <f>IF(AND(OR(ISBLANK(IE$9),IE$9=0)=FALSE,IE$9=$DM52),1,0)*'4. Formulations'!$N51</f>
        <v>0</v>
      </c>
      <c r="IF52" s="45">
        <f>IF(AND(OR(ISBLANK(IF$9),IF$9=0)=FALSE,IF$9=$DM52),1,0)*'4. Formulations'!$N51</f>
        <v>0</v>
      </c>
      <c r="IG52" s="45">
        <f>IF(AND(OR(ISBLANK(IG$9),IG$9=0)=FALSE,IG$9=$DM52),1,0)*'4. Formulations'!$N51</f>
        <v>0</v>
      </c>
      <c r="IH52" s="45">
        <f>IF(AND(OR(ISBLANK(IH$9),IH$9=0)=FALSE,IH$9=$DM52),1,0)*'4. Formulations'!$N51</f>
        <v>0</v>
      </c>
      <c r="II52" s="45">
        <f>IF(AND(OR(ISBLANK(II$9),II$9=0)=FALSE,II$9=$DM52),1,0)*'4. Formulations'!$N51</f>
        <v>0</v>
      </c>
      <c r="IJ52" s="45">
        <f>IF(AND(OR(ISBLANK(IJ$9),IJ$9=0)=FALSE,IJ$9=$DM52),1,0)*'4. Formulations'!$N51</f>
        <v>0</v>
      </c>
      <c r="IK52" s="45">
        <f>IF(AND(OR(ISBLANK(IK$9),IK$9=0)=FALSE,IK$9=$DM52),1,0)*'4. Formulations'!$N51</f>
        <v>0</v>
      </c>
      <c r="IM52" s="45">
        <f>IF(AND(OR(ISBLANK(IM$9),IM$9=0)=FALSE,OR(IM$9='2. Protocols'!$C51,IM$9='2. Protocols'!$E51,IM$9='2. Protocols'!$G51)),1,0)*'4. Formulations'!$O51</f>
        <v>0</v>
      </c>
      <c r="IN52" s="45">
        <f>IF(AND(OR(ISBLANK(IN$9),IN$9=0)=FALSE,OR(IN$9='2. Protocols'!$C51,IN$9='2. Protocols'!$E51,IN$9='2. Protocols'!$G51)),1,0)*'4. Formulations'!$O51</f>
        <v>0</v>
      </c>
      <c r="IO52" s="45">
        <f>IF(AND(OR(ISBLANK(IO$9),IO$9=0)=FALSE,OR(IO$9='2. Protocols'!$C51,IO$9='2. Protocols'!$E51,IO$9='2. Protocols'!$G51)),1,0)*'4. Formulations'!$O51</f>
        <v>0</v>
      </c>
      <c r="IP52" s="45">
        <f>IF(AND(OR(ISBLANK(IP$9),IP$9=0)=FALSE,OR(IP$9='2. Protocols'!$C51,IP$9='2. Protocols'!$E51,IP$9='2. Protocols'!$G51)),1,0)*'4. Formulations'!$O51</f>
        <v>0</v>
      </c>
      <c r="IQ52" s="45">
        <f>IF(AND(OR(ISBLANK(IQ$9),IQ$9=0)=FALSE,OR(IQ$9='2. Protocols'!$C51,IQ$9='2. Protocols'!$E51,IQ$9='2. Protocols'!$G51)),1,0)*'4. Formulations'!$O51</f>
        <v>0</v>
      </c>
      <c r="IR52" s="45">
        <f>IF(AND(OR(ISBLANK(IR$9),IR$9=0)=FALSE,OR(IR$9='2. Protocols'!$C51,IR$9='2. Protocols'!$E51,IR$9='2. Protocols'!$G51)),1,0)*'4. Formulations'!$O51</f>
        <v>0</v>
      </c>
      <c r="IS52" s="45">
        <f>IF(AND(OR(ISBLANK(IS$9),IS$9=0)=FALSE,OR(IS$9='2. Protocols'!$C51,IS$9='2. Protocols'!$E51,IS$9='2. Protocols'!$G51)),1,0)*'4. Formulations'!$O51</f>
        <v>0</v>
      </c>
      <c r="IT52" s="45">
        <f>IF(AND(OR(ISBLANK(IT$9),IT$9=0)=FALSE,OR(IT$9='2. Protocols'!$C51,IT$9='2. Protocols'!$E51,IT$9='2. Protocols'!$G51)),1,0)*'4. Formulations'!$O51</f>
        <v>0</v>
      </c>
      <c r="IU52" s="45">
        <f>IF(AND(OR(ISBLANK(IU$9),IU$9=0)=FALSE,OR(IU$9='2. Protocols'!$C51,IU$9='2. Protocols'!$E51,IU$9='2. Protocols'!$G51)),1,0)*'4. Formulations'!$O51</f>
        <v>0</v>
      </c>
      <c r="IV52" s="45">
        <f>IF(AND(OR(ISBLANK(IV$9),IV$9=0)=FALSE,OR(IV$9='2. Protocols'!$C51,IV$9='2. Protocols'!$E51,IV$9='2. Protocols'!$G51)),1,0)*'4. Formulations'!$O51</f>
        <v>0</v>
      </c>
      <c r="IW52" s="45">
        <f>IF(AND(OR(ISBLANK(IW$9),IW$9=0)=FALSE,OR(IW$9='2. Protocols'!$C51,IW$9='2. Protocols'!$E51,IW$9='2. Protocols'!$G51)),1,0)*'4. Formulations'!$O51</f>
        <v>0</v>
      </c>
      <c r="IX52" s="45">
        <f>IF(AND(OR(ISBLANK(IX$9),IX$9=0)=FALSE,OR(IX$9='2. Protocols'!$C51,IX$9='2. Protocols'!$E51,IX$9='2. Protocols'!$G51)),1,0)*'4. Formulations'!$O51</f>
        <v>0</v>
      </c>
      <c r="IY52" s="45">
        <f>IF(AND(OR(ISBLANK(IY$9),IY$9=0)=FALSE,OR(IY$9='2. Protocols'!$C51,IY$9='2. Protocols'!$E51,IY$9='2. Protocols'!$G51)),1,0)*'4. Formulations'!$O51</f>
        <v>0</v>
      </c>
      <c r="IZ52" s="45">
        <f>IF(AND(OR(ISBLANK(IZ$9),IZ$9=0)=FALSE,OR(IZ$9='2. Protocols'!$C51,IZ$9='2. Protocols'!$E51,IZ$9='2. Protocols'!$G51)),1,0)*'4. Formulations'!$O51</f>
        <v>0</v>
      </c>
      <c r="JA52" s="45">
        <f>IF(AND(OR(ISBLANK(JA$9),JA$9=0)=FALSE,OR(JA$9='2. Protocols'!$C51,JA$9='2. Protocols'!$E51,JA$9='2. Protocols'!$G51)),1,0)*'4. Formulations'!$O51</f>
        <v>0</v>
      </c>
      <c r="JC52" s="45">
        <f>IF(AND(OR(ISBLANK(JC$9),JC$9=0)=FALSE,JC$9=$DL52),1,0)*'4. Formulations'!$P51</f>
        <v>0</v>
      </c>
      <c r="JD52" s="45">
        <f>IF(AND(OR(ISBLANK(JD$9),JD$9=0)=FALSE,JD$9=$DL52),1,0)*'4. Formulations'!$P51</f>
        <v>0</v>
      </c>
      <c r="JE52" s="45">
        <f>IF(AND(OR(ISBLANK(JE$9),JE$9=0)=FALSE,JE$9=$DL52),1,0)*'4. Formulations'!$P51</f>
        <v>0</v>
      </c>
      <c r="JF52" s="45">
        <f>IF(AND(OR(ISBLANK(JF$9),JF$9=0)=FALSE,JF$9=$DL52),1,0)*'4. Formulations'!$P51</f>
        <v>0</v>
      </c>
      <c r="JG52" s="45">
        <f>IF(AND(OR(ISBLANK(JG$9),JG$9=0)=FALSE,JG$9=$DL52),1,0)*'4. Formulations'!$P51</f>
        <v>0</v>
      </c>
      <c r="JH52" s="45">
        <f>IF(AND(OR(ISBLANK(JH$9),JH$9=0)=FALSE,JH$9=$DL52),1,0)*'4. Formulations'!$P51</f>
        <v>0</v>
      </c>
      <c r="JI52" s="45">
        <f>IF(AND(OR(ISBLANK(JI$9),JI$9=0)=FALSE,JI$9=$DL52),1,0)*'4. Formulations'!$P51</f>
        <v>0</v>
      </c>
      <c r="JJ52" s="45">
        <f>IF(AND(OR(ISBLANK(JJ$9),JJ$9=0)=FALSE,JJ$9=$DL52),1,0)*'4. Formulations'!$P51</f>
        <v>0</v>
      </c>
      <c r="JK52" s="45">
        <f>IF(AND(OR(ISBLANK(JK$9),JK$9=0)=FALSE,JK$9=$DL52),1,0)*'4. Formulations'!$P51</f>
        <v>0</v>
      </c>
      <c r="JL52" s="45">
        <f>IF(AND(OR(ISBLANK(JL$9),JL$9=0)=FALSE,JL$9=$DL52),1,0)*'4. Formulations'!$P51</f>
        <v>0</v>
      </c>
      <c r="JM52" s="45">
        <f>IF(AND(OR(ISBLANK(JM$9),JM$9=0)=FALSE,JM$9=$DL52),1,0)*'4. Formulations'!$P51</f>
        <v>0</v>
      </c>
      <c r="JN52" s="45">
        <f>IF(AND(OR(ISBLANK(JN$9),JN$9=0)=FALSE,JN$9=$DL52),1,0)*'4. Formulations'!$P51</f>
        <v>0</v>
      </c>
      <c r="JO52" s="45">
        <f>IF(AND(OR(ISBLANK(JO$9),JO$9=0)=FALSE,JO$9=$DL52),1,0)*'4. Formulations'!$P51</f>
        <v>0</v>
      </c>
      <c r="JP52" s="45">
        <f>IF(AND(OR(ISBLANK(JP$9),JP$9=0)=FALSE,JP$9=$DL52),1,0)*'4. Formulations'!$P51</f>
        <v>0</v>
      </c>
      <c r="JQ52" s="45">
        <f>IF(AND(OR(ISBLANK(JQ$9),JQ$9=0)=FALSE,JQ$9=$DL52),1,0)*'4. Formulations'!$P51</f>
        <v>0</v>
      </c>
      <c r="JS52" s="45">
        <f>IF(AND(OR(ISBLANK(JS$9),JS$9=0)=FALSE,SUM($JC52:$JQ52)&gt;0,JS$9='2. Protocols'!$G51),1,0)*'4. Formulations'!$P51</f>
        <v>0</v>
      </c>
      <c r="JT52" s="45">
        <f>IF(AND(OR(ISBLANK(JT$9),JT$9=0)=FALSE,SUM($JC52:$JQ52)&gt;0,JT$9='2. Protocols'!$G51),1,0)*'4. Formulations'!$P51</f>
        <v>0</v>
      </c>
      <c r="JU52" s="45">
        <f>IF(AND(OR(ISBLANK(JU$9),JU$9=0)=FALSE,SUM($JC52:$JQ52)&gt;0,JU$9='2. Protocols'!$G51),1,0)*'4. Formulations'!$P51</f>
        <v>0</v>
      </c>
      <c r="JV52" s="45">
        <f>IF(AND(OR(ISBLANK(JV$9),JV$9=0)=FALSE,SUM($JC52:$JQ52)&gt;0,JV$9='2. Protocols'!$G51),1,0)*'4. Formulations'!$P51</f>
        <v>0</v>
      </c>
      <c r="JW52" s="45">
        <f>IF(AND(OR(ISBLANK(JW$9),JW$9=0)=FALSE,SUM($JC52:$JQ52)&gt;0,JW$9='2. Protocols'!$G51),1,0)*'4. Formulations'!$P51</f>
        <v>0</v>
      </c>
      <c r="JX52" s="45">
        <f>IF(AND(OR(ISBLANK(JX$9),JX$9=0)=FALSE,SUM($JC52:$JQ52)&gt;0,JX$9='2. Protocols'!$G51),1,0)*'4. Formulations'!$P51</f>
        <v>0</v>
      </c>
      <c r="JY52" s="45">
        <f>IF(AND(OR(ISBLANK(JY$9),JY$9=0)=FALSE,SUM($JC52:$JQ52)&gt;0,JY$9='2. Protocols'!$G51),1,0)*'4. Formulations'!$P51</f>
        <v>0</v>
      </c>
      <c r="JZ52" s="45">
        <f>IF(AND(OR(ISBLANK(JZ$9),JZ$9=0)=FALSE,SUM($JC52:$JQ52)&gt;0,JZ$9='2. Protocols'!$G51),1,0)*'4. Formulations'!$P51</f>
        <v>0</v>
      </c>
      <c r="KA52" s="45">
        <f>IF(AND(OR(ISBLANK(KA$9),KA$9=0)=FALSE,SUM($JC52:$JQ52)&gt;0,KA$9='2. Protocols'!$G51),1,0)*'4. Formulations'!$P51</f>
        <v>0</v>
      </c>
      <c r="KB52" s="45">
        <f>IF(AND(OR(ISBLANK(KB$9),KB$9=0)=FALSE,SUM($JC52:$JQ52)&gt;0,KB$9='2. Protocols'!$G51),1,0)*'4. Formulations'!$P51</f>
        <v>0</v>
      </c>
      <c r="KC52" s="45">
        <f>IF(AND(OR(ISBLANK(KC$9),KC$9=0)=FALSE,SUM($JC52:$JQ52)&gt;0,KC$9='2. Protocols'!$G51),1,0)*'4. Formulations'!$P51</f>
        <v>0</v>
      </c>
      <c r="KD52" s="45">
        <f>IF(AND(OR(ISBLANK(KD$9),KD$9=0)=FALSE,SUM($JC52:$JQ52)&gt;0,KD$9='2. Protocols'!$G51),1,0)*'4. Formulations'!$P51</f>
        <v>0</v>
      </c>
      <c r="KE52" s="45">
        <f>IF(AND(OR(ISBLANK(KE$9),KE$9=0)=FALSE,SUM($JC52:$JQ52)&gt;0,KE$9='2. Protocols'!$G51),1,0)*'4. Formulations'!$P51</f>
        <v>0</v>
      </c>
      <c r="KF52" s="45">
        <f>IF(AND(OR(ISBLANK(KF$9),KF$9=0)=FALSE,SUM($JC52:$JQ52)&gt;0,KF$9='2. Protocols'!$G51),1,0)*'4. Formulations'!$P51</f>
        <v>0</v>
      </c>
      <c r="KG52" s="45">
        <f>IF(AND(OR(ISBLANK(KG$9),KG$9=0)=FALSE,SUM($JC52:$JQ52)&gt;0,KG$9='2. Protocols'!$G51),1,0)*'4. Formulations'!$P51</f>
        <v>0</v>
      </c>
      <c r="KI52" s="45">
        <f>IF(AND(OR(ISBLANK(KI$9),KI$9=0)=FALSE,KI$9=$DM52),1,0)*'4. Formulations'!$Q51</f>
        <v>0</v>
      </c>
      <c r="KJ52" s="45">
        <f>IF(AND(OR(ISBLANK(KJ$9),KJ$9=0)=FALSE,KJ$9=$DM52),1,0)*'4. Formulations'!$Q51</f>
        <v>0</v>
      </c>
      <c r="KK52" s="45">
        <f>IF(AND(OR(ISBLANK(KK$9),KK$9=0)=FALSE,KK$9=$DM52),1,0)*'4. Formulations'!$Q51</f>
        <v>0</v>
      </c>
      <c r="KL52" s="45">
        <f>IF(AND(OR(ISBLANK(KL$9),KL$9=0)=FALSE,KL$9=$DM52),1,0)*'4. Formulations'!$Q51</f>
        <v>0</v>
      </c>
      <c r="KM52" s="45">
        <f>IF(AND(OR(ISBLANK(KM$9),KM$9=0)=FALSE,KM$9=$DM52),1,0)*'4. Formulations'!$Q51</f>
        <v>0</v>
      </c>
      <c r="KN52" s="45">
        <f>IF(AND(OR(ISBLANK(KN$9),KN$9=0)=FALSE,KN$9=$DM52),1,0)*'4. Formulations'!$Q51</f>
        <v>0</v>
      </c>
      <c r="KO52" s="45">
        <f>IF(AND(OR(ISBLANK(KO$9),KO$9=0)=FALSE,KO$9=$DM52),1,0)*'4. Formulations'!$Q51</f>
        <v>0</v>
      </c>
      <c r="KP52" s="45">
        <f>IF(AND(OR(ISBLANK(KP$9),KP$9=0)=FALSE,KP$9=$DM52),1,0)*'4. Formulations'!$Q51</f>
        <v>0</v>
      </c>
      <c r="KQ52" s="45">
        <f>IF(AND(OR(ISBLANK(KQ$9),KQ$9=0)=FALSE,KQ$9=$DM52),1,0)*'4. Formulations'!$Q51</f>
        <v>0</v>
      </c>
      <c r="KR52" s="45">
        <f>IF(AND(OR(ISBLANK(KR$9),KR$9=0)=FALSE,KR$9=$DM52),1,0)*'4. Formulations'!$Q51</f>
        <v>0</v>
      </c>
      <c r="KS52" s="45">
        <f>IF(AND(OR(ISBLANK(KS$9),KS$9=0)=FALSE,KS$9=$DM52),1,0)*'4. Formulations'!$Q51</f>
        <v>0</v>
      </c>
      <c r="KT52" s="45">
        <f>IF(AND(OR(ISBLANK(KT$9),KT$9=0)=FALSE,KT$9=$DM52),1,0)*'4. Formulations'!$Q51</f>
        <v>0</v>
      </c>
      <c r="KU52" s="45">
        <f>IF(AND(OR(ISBLANK(KU$9),KU$9=0)=FALSE,KU$9=$DM52),1,0)*'4. Formulations'!$Q51</f>
        <v>0</v>
      </c>
      <c r="KV52" s="45">
        <f>IF(AND(OR(ISBLANK(KV$9),KV$9=0)=FALSE,KV$9=$DM52),1,0)*'4. Formulations'!$Q51</f>
        <v>0</v>
      </c>
      <c r="KW52" s="45">
        <f>IF(AND(OR(ISBLANK(KW$9),KW$9=0)=FALSE,KW$9=$DM52),1,0)*'4. Formulations'!$Q51</f>
        <v>0</v>
      </c>
    </row>
    <row r="53" spans="2:309" x14ac:dyDescent="0.3">
      <c r="B53" s="2"/>
      <c r="C53" s="155" t="str">
        <f>IF('2. Protocols'!C52&amp;"+"&amp;'2. Protocols'!E52&amp;"+"&amp;'2. Protocols'!G52="++","",'2. Protocols'!C52&amp;"+"&amp;'2. Protocols'!E52&amp;"+"&amp;'2. Protocols'!G52)</f>
        <v/>
      </c>
      <c r="D53" s="22"/>
      <c r="E53" s="23"/>
      <c r="G53" s="135" t="e">
        <f>'2. Protocols'!J52*'1. General Inputs'!$L$13</f>
        <v>#VALUE!</v>
      </c>
      <c r="H53" s="135" t="e">
        <f>MAX(G53*(1+'1. General Inputs'!$BA$23+HLOOKUP(H$7,'1. General Inputs'!$BC$17:$BE$19,ROWS('1. General Inputs'!$BA$17:$BA$19),0))+(H$76*'2. Protocols'!$O52)+'3. ARV Substitutions'!L75,0)</f>
        <v>#VALUE!</v>
      </c>
      <c r="I53" s="135" t="e">
        <f>MAX(H53*(1+'1. General Inputs'!$BA$23+HLOOKUP(I$7,'1. General Inputs'!$BC$17:$BE$19,ROWS('1. General Inputs'!$BA$17:$BA$19),0))+(I$76*'2. Protocols'!$O52)+'3. ARV Substitutions'!M75,0)</f>
        <v>#VALUE!</v>
      </c>
      <c r="J53" s="135" t="e">
        <f>MAX(I53*(1+'1. General Inputs'!$BA$23+HLOOKUP(J$7,'1. General Inputs'!$BC$17:$BE$19,ROWS('1. General Inputs'!$BA$17:$BA$19),0))+(J$76*'2. Protocols'!$O52)+'3. ARV Substitutions'!N75,0)</f>
        <v>#VALUE!</v>
      </c>
      <c r="K53" s="135" t="e">
        <f>MAX(J53*(1+'1. General Inputs'!$BA$23+HLOOKUP(K$7,'1. General Inputs'!$BC$17:$BE$19,ROWS('1. General Inputs'!$BA$17:$BA$19),0))+(K$76*'2. Protocols'!$O52)+'3. ARV Substitutions'!O75,0)</f>
        <v>#VALUE!</v>
      </c>
      <c r="L53" s="135" t="e">
        <f>MAX(K53*(1+'1. General Inputs'!$BA$23+HLOOKUP(L$7,'1. General Inputs'!$BC$17:$BE$19,ROWS('1. General Inputs'!$BA$17:$BA$19),0))+(L$76*'2. Protocols'!$O52)+'3. ARV Substitutions'!P75,0)</f>
        <v>#VALUE!</v>
      </c>
      <c r="M53" s="135" t="e">
        <f>MAX(L53*(1+'1. General Inputs'!$BA$23+HLOOKUP(M$7,'1. General Inputs'!$BC$17:$BE$19,ROWS('1. General Inputs'!$BA$17:$BA$19),0))+(M$76*'2. Protocols'!$O52)+'3. ARV Substitutions'!Q75,0)</f>
        <v>#VALUE!</v>
      </c>
      <c r="N53" s="135" t="e">
        <f>MAX(M53*(1+'1. General Inputs'!$BA$23+HLOOKUP(N$7,'1. General Inputs'!$BC$17:$BE$19,ROWS('1. General Inputs'!$BA$17:$BA$19),0))+(N$76*'2. Protocols'!$O52)+'3. ARV Substitutions'!R75,0)</f>
        <v>#VALUE!</v>
      </c>
      <c r="O53" s="135" t="e">
        <f>MAX(N53*(1+'1. General Inputs'!$BA$23+HLOOKUP(O$7,'1. General Inputs'!$BC$17:$BE$19,ROWS('1. General Inputs'!$BA$17:$BA$19),0))+(O$76*'2. Protocols'!$O52)+'3. ARV Substitutions'!S75,0)</f>
        <v>#VALUE!</v>
      </c>
      <c r="P53" s="135" t="e">
        <f>MAX(O53*(1+'1. General Inputs'!$BA$23+HLOOKUP(P$7,'1. General Inputs'!$BC$17:$BE$19,ROWS('1. General Inputs'!$BA$17:$BA$19),0))+(P$76*'2. Protocols'!$O52)+'3. ARV Substitutions'!T75,0)</f>
        <v>#VALUE!</v>
      </c>
      <c r="Q53" s="135" t="e">
        <f>MAX(P53*(1+'1. General Inputs'!$BA$23+HLOOKUP(Q$7,'1. General Inputs'!$BC$17:$BE$19,ROWS('1. General Inputs'!$BA$17:$BA$19),0))+(Q$76*'2. Protocols'!$O52)+'3. ARV Substitutions'!U75,0)</f>
        <v>#VALUE!</v>
      </c>
      <c r="R53" s="135" t="e">
        <f>MAX(Q53*(1+'1. General Inputs'!$BA$23+HLOOKUP(R$7,'1. General Inputs'!$BC$17:$BE$19,ROWS('1. General Inputs'!$BA$17:$BA$19),0))+(R$76*'2. Protocols'!$O52)+'3. ARV Substitutions'!V75,0)</f>
        <v>#VALUE!</v>
      </c>
      <c r="S53" s="135" t="e">
        <f>MAX(R53*(1+'1. General Inputs'!$BA$23+HLOOKUP(S$7,'1. General Inputs'!$BC$17:$BE$19,ROWS('1. General Inputs'!$BA$17:$BA$19),0))+(S$76*'2. Protocols'!$O52)+'3. ARV Substitutions'!W75,0)</f>
        <v>#VALUE!</v>
      </c>
      <c r="T53" s="135" t="e">
        <f>MAX(S53*(1+'1. General Inputs'!$BA$23+HLOOKUP(T$7,'1. General Inputs'!$BC$17:$BE$19,ROWS('1. General Inputs'!$BA$17:$BA$19),0))+(T$76*'2. Protocols'!$O52)+'3. ARV Substitutions'!X75,0)</f>
        <v>#VALUE!</v>
      </c>
      <c r="U53" s="135" t="e">
        <f>MAX(T53*(1+'1. General Inputs'!$BA$23+HLOOKUP(U$7,'1. General Inputs'!$BC$17:$BE$19,ROWS('1. General Inputs'!$BA$17:$BA$19),0))+(U$76*'2. Protocols'!$O52)+'3. ARV Substitutions'!Y75,0)</f>
        <v>#VALUE!</v>
      </c>
      <c r="V53" s="135" t="e">
        <f>MAX(U53*(1+'1. General Inputs'!$BA$23+HLOOKUP(V$7,'1. General Inputs'!$BC$17:$BE$19,ROWS('1. General Inputs'!$BA$17:$BA$19),0))+(V$76*'2. Protocols'!$O52)+'3. ARV Substitutions'!Z75,0)</f>
        <v>#VALUE!</v>
      </c>
      <c r="W53" s="135" t="e">
        <f>MAX(V53*(1+'1. General Inputs'!$BA$23+HLOOKUP(W$7,'1. General Inputs'!$BC$17:$BE$19,ROWS('1. General Inputs'!$BA$17:$BA$19),0))+(W$76*'2. Protocols'!$O52)+'3. ARV Substitutions'!AA75,0)</f>
        <v>#VALUE!</v>
      </c>
      <c r="X53" s="135" t="e">
        <f>MAX(W53*(1+'1. General Inputs'!$BA$23+HLOOKUP(X$7,'1. General Inputs'!$BC$17:$BE$19,ROWS('1. General Inputs'!$BA$17:$BA$19),0))+(X$76*'2. Protocols'!$O52)+'3. ARV Substitutions'!AB75,0)</f>
        <v>#VALUE!</v>
      </c>
      <c r="Y53" s="135" t="e">
        <f>MAX(X53*(1+'1. General Inputs'!$BA$23+HLOOKUP(Y$7,'1. General Inputs'!$BC$17:$BE$19,ROWS('1. General Inputs'!$BA$17:$BA$19),0))+(Y$76*'2. Protocols'!$O52)+'3. ARV Substitutions'!AC75,0)</f>
        <v>#VALUE!</v>
      </c>
      <c r="Z53" s="135" t="e">
        <f>MAX(Y53*(1+'1. General Inputs'!$BA$23+HLOOKUP(Z$7,'1. General Inputs'!$BC$17:$BE$19,ROWS('1. General Inputs'!$BA$17:$BA$19),0))+(Z$76*'2. Protocols'!$O52)+'3. ARV Substitutions'!AD75,0)</f>
        <v>#VALUE!</v>
      </c>
      <c r="AA53" s="135" t="e">
        <f>MAX(Z53*(1+'1. General Inputs'!$BA$23+HLOOKUP(AA$7,'1. General Inputs'!$BC$17:$BE$19,ROWS('1. General Inputs'!$BA$17:$BA$19),0))+(AA$76*'2. Protocols'!$O52)+'3. ARV Substitutions'!AE75,0)</f>
        <v>#VALUE!</v>
      </c>
      <c r="AB53" s="135" t="e">
        <f>MAX(AA53*(1+'1. General Inputs'!$BA$23+HLOOKUP(AB$7,'1. General Inputs'!$BC$17:$BE$19,ROWS('1. General Inputs'!$BA$17:$BA$19),0))+(AB$76*'2. Protocols'!$O52)+'3. ARV Substitutions'!AF75,0)</f>
        <v>#VALUE!</v>
      </c>
      <c r="AC53" s="135" t="e">
        <f>MAX(AB53*(1+'1. General Inputs'!$BA$23+HLOOKUP(AC$7,'1. General Inputs'!$BC$17:$BE$19,ROWS('1. General Inputs'!$BA$17:$BA$19),0))+(AC$76*'2. Protocols'!$O52)+'3. ARV Substitutions'!AG75,0)</f>
        <v>#VALUE!</v>
      </c>
      <c r="AD53" s="135" t="e">
        <f>MAX(AC53*(1+'1. General Inputs'!$BA$23+HLOOKUP(AD$7,'1. General Inputs'!$BC$17:$BE$19,ROWS('1. General Inputs'!$BA$17:$BA$19),0))+(AD$76*'2. Protocols'!$O52)+'3. ARV Substitutions'!AH75,0)</f>
        <v>#VALUE!</v>
      </c>
      <c r="AE53" s="135" t="e">
        <f>MAX(AD53*(1+'1. General Inputs'!$BA$23+HLOOKUP(AE$7,'1. General Inputs'!$BC$17:$BE$19,ROWS('1. General Inputs'!$BA$17:$BA$19),0))+(AE$76*'2. Protocols'!$O52)+'3. ARV Substitutions'!AI75,0)</f>
        <v>#VALUE!</v>
      </c>
      <c r="AF53" s="135" t="e">
        <f>MAX(AE53*(1+'1. General Inputs'!$BA$23+HLOOKUP(AF$7,'1. General Inputs'!$BC$17:$BE$19,ROWS('1. General Inputs'!$BA$17:$BA$19),0))+(AF$76*'2. Protocols'!$O52)+'3. ARV Substitutions'!AJ75,0)</f>
        <v>#VALUE!</v>
      </c>
      <c r="AG53" s="135" t="e">
        <f>MAX(AF53*(1+'1. General Inputs'!$BA$23+HLOOKUP(AG$7,'1. General Inputs'!$BC$17:$BE$19,ROWS('1. General Inputs'!$BA$17:$BA$19),0))+(AG$76*'2. Protocols'!$O52)+'3. ARV Substitutions'!AK75,0)</f>
        <v>#VALUE!</v>
      </c>
      <c r="AH53" s="135" t="e">
        <f>MAX(AG53*(1+'1. General Inputs'!$BA$23+HLOOKUP(AH$7,'1. General Inputs'!$BC$17:$BE$19,ROWS('1. General Inputs'!$BA$17:$BA$19),0))+(AH$76*'2. Protocols'!$O52)+'3. ARV Substitutions'!AL75,0)</f>
        <v>#VALUE!</v>
      </c>
      <c r="AI53" s="135" t="e">
        <f>MAX(AH53*(1+'1. General Inputs'!$BA$23+HLOOKUP(AI$7,'1. General Inputs'!$BC$17:$BE$19,ROWS('1. General Inputs'!$BA$17:$BA$19),0))+(AI$76*'2. Protocols'!$O52)+'3. ARV Substitutions'!AM75,0)</f>
        <v>#VALUE!</v>
      </c>
      <c r="AJ53" s="135" t="e">
        <f>MAX(AI53*(1+'1. General Inputs'!$BA$23+HLOOKUP(AJ$7,'1. General Inputs'!$BC$17:$BE$19,ROWS('1. General Inputs'!$BA$17:$BA$19),0))+(AJ$76*'2. Protocols'!$O52)+'3. ARV Substitutions'!AN75,0)</f>
        <v>#VALUE!</v>
      </c>
      <c r="AK53" s="135" t="e">
        <f>MAX(AJ53*(1+'1. General Inputs'!$BA$23+HLOOKUP(AK$7,'1. General Inputs'!$BC$17:$BE$19,ROWS('1. General Inputs'!$BA$17:$BA$19),0))+(AK$76*'2. Protocols'!$O52)+'3. ARV Substitutions'!AO75,0)</f>
        <v>#VALUE!</v>
      </c>
      <c r="AL53" s="135" t="e">
        <f>MAX(AK53*(1+'1. General Inputs'!$BA$23+HLOOKUP(AL$7,'1. General Inputs'!$BC$17:$BE$19,ROWS('1. General Inputs'!$BA$17:$BA$19),0))+(AL$76*'2. Protocols'!$O52)+'3. ARV Substitutions'!AP75,0)</f>
        <v>#VALUE!</v>
      </c>
      <c r="AM53" s="135" t="e">
        <f>MAX(AL53*(1+'1. General Inputs'!$BA$23+HLOOKUP(AM$7,'1. General Inputs'!$BC$17:$BE$19,ROWS('1. General Inputs'!$BA$17:$BA$19),0))+(AM$76*'2. Protocols'!$O52)+'3. ARV Substitutions'!AQ75,0)</f>
        <v>#VALUE!</v>
      </c>
      <c r="AN53" s="135" t="e">
        <f>MAX(AM53*(1+'1. General Inputs'!$BA$23+HLOOKUP(AN$7,'1. General Inputs'!$BC$17:$BE$19,ROWS('1. General Inputs'!$BA$17:$BA$19),0))+(AN$76*'2. Protocols'!$O52)+'3. ARV Substitutions'!AR75,0)</f>
        <v>#VALUE!</v>
      </c>
      <c r="AO53" s="135" t="e">
        <f>MAX(AN53*(1+'1. General Inputs'!$BA$23+HLOOKUP(AO$7,'1. General Inputs'!$BC$17:$BE$19,ROWS('1. General Inputs'!$BA$17:$BA$19),0))+(AO$76*'2. Protocols'!$O52)+'3. ARV Substitutions'!AS75,0)</f>
        <v>#VALUE!</v>
      </c>
      <c r="AP53" s="135" t="e">
        <f>MAX(AO53*(1+'1. General Inputs'!$BA$23+HLOOKUP(AP$7,'1. General Inputs'!$BC$17:$BE$19,ROWS('1. General Inputs'!$BA$17:$BA$19),0))+(AP$76*'2. Protocols'!$O52)+'3. ARV Substitutions'!AT75,0)</f>
        <v>#VALUE!</v>
      </c>
      <c r="AQ53" s="135" t="e">
        <f>MAX(AP53*(1+'1. General Inputs'!$BA$23+HLOOKUP(AQ$7,'1. General Inputs'!$BC$17:$BE$19,ROWS('1. General Inputs'!$BA$17:$BA$19),0))+(AQ$76*'2. Protocols'!$O52)+'3. ARV Substitutions'!AU75,0)</f>
        <v>#VALUE!</v>
      </c>
      <c r="CA53" s="105" t="e">
        <f t="shared" si="58"/>
        <v>#VALUE!</v>
      </c>
      <c r="CB53" s="105" t="e">
        <f t="shared" si="59"/>
        <v>#VALUE!</v>
      </c>
      <c r="CC53" s="105" t="e">
        <f t="shared" si="60"/>
        <v>#VALUE!</v>
      </c>
      <c r="CD53" s="105" t="e">
        <f t="shared" si="61"/>
        <v>#VALUE!</v>
      </c>
      <c r="CE53" s="105" t="e">
        <f t="shared" si="93"/>
        <v>#VALUE!</v>
      </c>
      <c r="CF53" s="105" t="e">
        <f t="shared" si="62"/>
        <v>#VALUE!</v>
      </c>
      <c r="CG53" s="105" t="e">
        <f t="shared" si="63"/>
        <v>#VALUE!</v>
      </c>
      <c r="CH53" s="105" t="e">
        <f t="shared" si="64"/>
        <v>#VALUE!</v>
      </c>
      <c r="CI53" s="105" t="e">
        <f t="shared" si="65"/>
        <v>#VALUE!</v>
      </c>
      <c r="CJ53" s="105" t="e">
        <f t="shared" si="66"/>
        <v>#VALUE!</v>
      </c>
      <c r="CK53" s="105" t="e">
        <f t="shared" si="67"/>
        <v>#VALUE!</v>
      </c>
      <c r="CL53" s="105" t="e">
        <f t="shared" si="68"/>
        <v>#VALUE!</v>
      </c>
      <c r="CM53" s="105" t="e">
        <f t="shared" si="69"/>
        <v>#VALUE!</v>
      </c>
      <c r="CN53" s="105" t="e">
        <f t="shared" si="70"/>
        <v>#VALUE!</v>
      </c>
      <c r="CO53" s="105" t="e">
        <f t="shared" si="71"/>
        <v>#VALUE!</v>
      </c>
      <c r="CP53" s="105" t="e">
        <f t="shared" si="72"/>
        <v>#VALUE!</v>
      </c>
      <c r="CQ53" s="105" t="e">
        <f t="shared" si="73"/>
        <v>#VALUE!</v>
      </c>
      <c r="CR53" s="105" t="e">
        <f t="shared" si="74"/>
        <v>#VALUE!</v>
      </c>
      <c r="CS53" s="105" t="e">
        <f t="shared" si="75"/>
        <v>#VALUE!</v>
      </c>
      <c r="CT53" s="105" t="e">
        <f t="shared" si="76"/>
        <v>#VALUE!</v>
      </c>
      <c r="CU53" s="105" t="e">
        <f t="shared" si="77"/>
        <v>#VALUE!</v>
      </c>
      <c r="CV53" s="105" t="e">
        <f t="shared" si="78"/>
        <v>#VALUE!</v>
      </c>
      <c r="CW53" s="105" t="e">
        <f t="shared" si="79"/>
        <v>#VALUE!</v>
      </c>
      <c r="CX53" s="105" t="e">
        <f t="shared" si="80"/>
        <v>#VALUE!</v>
      </c>
      <c r="CY53" s="105" t="e">
        <f t="shared" si="81"/>
        <v>#VALUE!</v>
      </c>
      <c r="CZ53" s="105" t="e">
        <f t="shared" si="82"/>
        <v>#VALUE!</v>
      </c>
      <c r="DA53" s="105" t="e">
        <f t="shared" si="83"/>
        <v>#VALUE!</v>
      </c>
      <c r="DB53" s="105" t="e">
        <f t="shared" si="84"/>
        <v>#VALUE!</v>
      </c>
      <c r="DC53" s="105" t="e">
        <f t="shared" si="85"/>
        <v>#VALUE!</v>
      </c>
      <c r="DD53" s="105" t="e">
        <f t="shared" si="86"/>
        <v>#VALUE!</v>
      </c>
      <c r="DE53" s="105" t="e">
        <f t="shared" si="87"/>
        <v>#VALUE!</v>
      </c>
      <c r="DF53" s="105" t="e">
        <f t="shared" si="88"/>
        <v>#VALUE!</v>
      </c>
      <c r="DG53" s="105" t="e">
        <f t="shared" si="89"/>
        <v>#VALUE!</v>
      </c>
      <c r="DH53" s="105" t="e">
        <f t="shared" si="90"/>
        <v>#VALUE!</v>
      </c>
      <c r="DI53" s="105" t="e">
        <f t="shared" si="91"/>
        <v>#VALUE!</v>
      </c>
      <c r="DJ53" s="105" t="e">
        <f t="shared" si="92"/>
        <v>#VALUE!</v>
      </c>
      <c r="DL53" s="39" t="str">
        <f>CONCATENATE('2. Protocols'!C52, '2. Protocols'!D52, '2. Protocols'!E52)</f>
        <v>+</v>
      </c>
      <c r="DM53" s="39" t="str">
        <f>CONCATENATE('2. Protocols'!C52, '2. Protocols'!D52, '2. Protocols'!E52, '2. Protocols'!F52, '2. Protocols'!G52,)</f>
        <v>++</v>
      </c>
      <c r="DO53" s="45">
        <f>IF(AND(OR(ISBLANK(DO$9),DO$9=0)=FALSE,OR(DO$9='2. Protocols'!$C52,DO$9='2. Protocols'!$E52,DO$9='2. Protocols'!$G52)),1,0)*'4. Formulations'!$I52</f>
        <v>0</v>
      </c>
      <c r="DP53" s="45">
        <f>IF(AND(OR(ISBLANK(DP$9),DP$9=0)=FALSE,OR(DP$9='2. Protocols'!$C52,DP$9='2. Protocols'!$E52,DP$9='2. Protocols'!$G52)),1,0)*'4. Formulations'!$I52</f>
        <v>0</v>
      </c>
      <c r="DQ53" s="45">
        <f>IF(AND(OR(ISBLANK(DQ$9),DQ$9=0)=FALSE,OR(DQ$9='2. Protocols'!$C52,DQ$9='2. Protocols'!$E52,DQ$9='2. Protocols'!$G52)),1,0)*'4. Formulations'!$I52</f>
        <v>0</v>
      </c>
      <c r="DR53" s="45">
        <f>IF(AND(OR(ISBLANK(DR$9),DR$9=0)=FALSE,OR(DR$9='2. Protocols'!$C52,DR$9='2. Protocols'!$E52,DR$9='2. Protocols'!$G52)),1,0)*'4. Formulations'!$I52</f>
        <v>0</v>
      </c>
      <c r="DS53" s="45">
        <f>IF(AND(OR(ISBLANK(DS$9),DS$9=0)=FALSE,OR(DS$9='2. Protocols'!$C52,DS$9='2. Protocols'!$E52,DS$9='2. Protocols'!$G52)),1,0)*'4. Formulations'!$I52</f>
        <v>0</v>
      </c>
      <c r="DT53" s="45">
        <f>IF(AND(OR(ISBLANK(DT$9),DT$9=0)=FALSE,OR(DT$9='2. Protocols'!$C52,DT$9='2. Protocols'!$E52,DT$9='2. Protocols'!$G52)),1,0)*'4. Formulations'!$I52</f>
        <v>0</v>
      </c>
      <c r="DU53" s="45">
        <f>IF(AND(OR(ISBLANK(DU$9),DU$9=0)=FALSE,OR(DU$9='2. Protocols'!$C52,DU$9='2. Protocols'!$E52,DU$9='2. Protocols'!$G52)),1,0)*'4. Formulations'!$I52</f>
        <v>0</v>
      </c>
      <c r="DV53" s="45">
        <f>IF(AND(OR(ISBLANK(DV$9),DV$9=0)=FALSE,OR(DV$9='2. Protocols'!$C52,DV$9='2. Protocols'!$E52,DV$9='2. Protocols'!$G52)),1,0)*'4. Formulations'!$I52</f>
        <v>0</v>
      </c>
      <c r="DW53" s="45">
        <f>IF(AND(OR(ISBLANK(DW$9),DW$9=0)=FALSE,OR(DW$9='2. Protocols'!$C52,DW$9='2. Protocols'!$E52,DW$9='2. Protocols'!$G52)),1,0)*'4. Formulations'!$I52</f>
        <v>0</v>
      </c>
      <c r="DX53" s="45">
        <f>IF(AND(OR(ISBLANK(DX$9),DX$9=0)=FALSE,OR(DX$9='2. Protocols'!$C52,DX$9='2. Protocols'!$E52,DX$9='2. Protocols'!$G52)),1,0)*'4. Formulations'!$I52</f>
        <v>0</v>
      </c>
      <c r="DY53" s="45">
        <f>IF(AND(OR(ISBLANK(DY$9),DY$9=0)=FALSE,OR(DY$9='2. Protocols'!$C52,DY$9='2. Protocols'!$E52,DY$9='2. Protocols'!$G52)),1,0)*'4. Formulations'!$I52</f>
        <v>0</v>
      </c>
      <c r="DZ53" s="45">
        <f>IF(AND(OR(ISBLANK(DZ$9),DZ$9=0)=FALSE,OR(DZ$9='2. Protocols'!$C52,DZ$9='2. Protocols'!$E52,DZ$9='2. Protocols'!$G52)),1,0)*'4. Formulations'!$I52</f>
        <v>0</v>
      </c>
      <c r="EA53" s="45">
        <f>IF(AND(OR(ISBLANK(EA$9),EA$9=0)=FALSE,OR(EA$9='2. Protocols'!$C52,EA$9='2. Protocols'!$E52,EA$9='2. Protocols'!$G52)),1,0)*'4. Formulations'!$I52</f>
        <v>0</v>
      </c>
      <c r="EB53" s="45">
        <f>IF(AND(OR(ISBLANK(EB$9),EB$9=0)=FALSE,OR(EB$9='2. Protocols'!$C52,EB$9='2. Protocols'!$E52,EB$9='2. Protocols'!$G52)),1,0)*'4. Formulations'!$I52</f>
        <v>0</v>
      </c>
      <c r="EC53" s="45">
        <f>IF(AND(OR(ISBLANK(EC$9),EC$9=0)=FALSE,OR(EC$9='2. Protocols'!$C52,EC$9='2. Protocols'!$E52,EC$9='2. Protocols'!$G52)),1,0)*'4. Formulations'!$I52</f>
        <v>0</v>
      </c>
      <c r="EE53" s="45">
        <f>IF(AND(OR(ISBLANK(EE$9),EE$9=0)=FALSE,EE$9=$DL53),1,0)*'4. Formulations'!$J52</f>
        <v>0</v>
      </c>
      <c r="EF53" s="45">
        <f>IF(AND(OR(ISBLANK(EF$9),EF$9=0)=FALSE,EF$9=$DL53),1,0)*'4. Formulations'!$J52</f>
        <v>0</v>
      </c>
      <c r="EG53" s="45">
        <f>IF(AND(OR(ISBLANK(EG$9),EG$9=0)=FALSE,EG$9=$DL53),1,0)*'4. Formulations'!$J52</f>
        <v>0</v>
      </c>
      <c r="EH53" s="45">
        <f>IF(AND(OR(ISBLANK(EH$9),EH$9=0)=FALSE,EH$9=$DL53),1,0)*'4. Formulations'!$J52</f>
        <v>0</v>
      </c>
      <c r="EI53" s="45">
        <f>IF(AND(OR(ISBLANK(EI$9),EI$9=0)=FALSE,EI$9=$DL53),1,0)*'4. Formulations'!$J52</f>
        <v>0</v>
      </c>
      <c r="EJ53" s="45">
        <f>IF(AND(OR(ISBLANK(EJ$9),EJ$9=0)=FALSE,EJ$9=$DL53),1,0)*'4. Formulations'!$J52</f>
        <v>0</v>
      </c>
      <c r="EK53" s="45">
        <f>IF(AND(OR(ISBLANK(EK$9),EK$9=0)=FALSE,EK$9=$DL53),1,0)*'4. Formulations'!$J52</f>
        <v>0</v>
      </c>
      <c r="EL53" s="45">
        <f>IF(AND(OR(ISBLANK(EL$9),EL$9=0)=FALSE,EL$9=$DL53),1,0)*'4. Formulations'!$J52</f>
        <v>0</v>
      </c>
      <c r="EM53" s="45">
        <f>IF(AND(OR(ISBLANK(EM$9),EM$9=0)=FALSE,EM$9=$DL53),1,0)*'4. Formulations'!$J52</f>
        <v>0</v>
      </c>
      <c r="EN53" s="45">
        <f>IF(AND(OR(ISBLANK(EN$9),EN$9=0)=FALSE,EN$9=$DL53),1,0)*'4. Formulations'!$J52</f>
        <v>0</v>
      </c>
      <c r="EO53" s="45">
        <f>IF(AND(OR(ISBLANK(EO$9),EO$9=0)=FALSE,EO$9=$DL53),1,0)*'4. Formulations'!$J52</f>
        <v>0</v>
      </c>
      <c r="EP53" s="45">
        <f>IF(AND(OR(ISBLANK(EP$9),EP$9=0)=FALSE,EP$9=$DL53),1,0)*'4. Formulations'!$J52</f>
        <v>0</v>
      </c>
      <c r="EQ53" s="45">
        <f>IF(AND(OR(ISBLANK(EQ$9),EQ$9=0)=FALSE,EQ$9=$DL53),1,0)*'4. Formulations'!$J52</f>
        <v>0</v>
      </c>
      <c r="ER53" s="45">
        <f>IF(AND(OR(ISBLANK(ER$9),ER$9=0)=FALSE,ER$9=$DL53),1,0)*'4. Formulations'!$J52</f>
        <v>0</v>
      </c>
      <c r="ES53" s="45">
        <f>IF(AND(OR(ISBLANK(ES$9),ES$9=0)=FALSE,ES$9=$DL53),1,0)*'4. Formulations'!$J52</f>
        <v>0</v>
      </c>
      <c r="EU53" s="45">
        <f>IF(AND(OR(ISBLANK(EU$9),EU$9=0)=FALSE,SUM($EE53:$ES53)&gt;0,EU$9='2. Protocols'!$G52),1,0)*'4. Formulations'!$J52</f>
        <v>0</v>
      </c>
      <c r="EV53" s="45">
        <f>IF(AND(OR(ISBLANK(EV$9),EV$9=0)=FALSE,SUM($EE53:$ES53)&gt;0,EV$9='2. Protocols'!$G52),1,0)*'4. Formulations'!$J52</f>
        <v>0</v>
      </c>
      <c r="EW53" s="45">
        <f>IF(AND(OR(ISBLANK(EW$9),EW$9=0)=FALSE,SUM($EE53:$ES53)&gt;0,EW$9='2. Protocols'!$G52),1,0)*'4. Formulations'!$J52</f>
        <v>0</v>
      </c>
      <c r="EX53" s="45">
        <f>IF(AND(OR(ISBLANK(EX$9),EX$9=0)=FALSE,SUM($EE53:$ES53)&gt;0,EX$9='2. Protocols'!$G52),1,0)*'4. Formulations'!$J52</f>
        <v>0</v>
      </c>
      <c r="EY53" s="45">
        <f>IF(AND(OR(ISBLANK(EY$9),EY$9=0)=FALSE,SUM($EE53:$ES53)&gt;0,EY$9='2. Protocols'!$G52),1,0)*'4. Formulations'!$J52</f>
        <v>0</v>
      </c>
      <c r="EZ53" s="45">
        <f>IF(AND(OR(ISBLANK(EZ$9),EZ$9=0)=FALSE,SUM($EE53:$ES53)&gt;0,EZ$9='2. Protocols'!$G52),1,0)*'4. Formulations'!$J52</f>
        <v>0</v>
      </c>
      <c r="FA53" s="45">
        <f>IF(AND(OR(ISBLANK(FA$9),FA$9=0)=FALSE,SUM($EE53:$ES53)&gt;0,FA$9='2. Protocols'!$G52),1,0)*'4. Formulations'!$J52</f>
        <v>0</v>
      </c>
      <c r="FB53" s="45">
        <f>IF(AND(OR(ISBLANK(FB$9),FB$9=0)=FALSE,SUM($EE53:$ES53)&gt;0,FB$9='2. Protocols'!$G52),1,0)*'4. Formulations'!$J52</f>
        <v>0</v>
      </c>
      <c r="FC53" s="45">
        <f>IF(AND(OR(ISBLANK(FC$9),FC$9=0)=FALSE,SUM($EE53:$ES53)&gt;0,FC$9='2. Protocols'!$G52),1,0)*'4. Formulations'!$J52</f>
        <v>0</v>
      </c>
      <c r="FD53" s="45">
        <f>IF(AND(OR(ISBLANK(FD$9),FD$9=0)=FALSE,SUM($EE53:$ES53)&gt;0,FD$9='2. Protocols'!$G52),1,0)*'4. Formulations'!$J52</f>
        <v>0</v>
      </c>
      <c r="FE53" s="45">
        <f>IF(AND(OR(ISBLANK(FE$9),FE$9=0)=FALSE,SUM($EE53:$ES53)&gt;0,FE$9='2. Protocols'!$G52),1,0)*'4. Formulations'!$J52</f>
        <v>0</v>
      </c>
      <c r="FF53" s="45">
        <f>IF(AND(OR(ISBLANK(FF$9),FF$9=0)=FALSE,SUM($EE53:$ES53)&gt;0,FF$9='2. Protocols'!$G52),1,0)*'4. Formulations'!$J52</f>
        <v>0</v>
      </c>
      <c r="FG53" s="45">
        <f>IF(AND(OR(ISBLANK(FG$9),FG$9=0)=FALSE,SUM($EE53:$ES53)&gt;0,FG$9='2. Protocols'!$G52),1,0)*'4. Formulations'!$J52</f>
        <v>0</v>
      </c>
      <c r="FH53" s="45">
        <f>IF(AND(OR(ISBLANK(FH$9),FH$9=0)=FALSE,SUM($EE53:$ES53)&gt;0,FH$9='2. Protocols'!$G52),1,0)*'4. Formulations'!$J52</f>
        <v>0</v>
      </c>
      <c r="FI53" s="45">
        <f>IF(AND(OR(ISBLANK(FI$9),FI$9=0)=FALSE,SUM($EE53:$ES53)&gt;0,FI$9='2. Protocols'!$G52),1,0)*'4. Formulations'!$J52</f>
        <v>0</v>
      </c>
      <c r="FK53" s="45">
        <f>IF(AND(OR(ISBLANK(EU$9),EU$9=0)=FALSE,FK$9=$DM53),1,0)*'4. Formulations'!$K52</f>
        <v>0</v>
      </c>
      <c r="FL53" s="45">
        <f>IF(AND(OR(ISBLANK(EV$9),EV$9=0)=FALSE,FL$9=$DM53),1,0)*'4. Formulations'!$K52</f>
        <v>0</v>
      </c>
      <c r="FM53" s="45">
        <f>IF(AND(OR(ISBLANK(EW$9),EW$9=0)=FALSE,FM$9=$DM53),1,0)*'4. Formulations'!$K52</f>
        <v>0</v>
      </c>
      <c r="FN53" s="45">
        <f>IF(AND(OR(ISBLANK(EX$9),EX$9=0)=FALSE,FN$9=$DM53),1,0)*'4. Formulations'!$K52</f>
        <v>0</v>
      </c>
      <c r="FO53" s="45">
        <f>IF(AND(OR(ISBLANK(EY$9),EY$9=0)=FALSE,FO$9=$DM53),1,0)*'4. Formulations'!$K52</f>
        <v>0</v>
      </c>
      <c r="FP53" s="45">
        <f>IF(AND(OR(ISBLANK(EZ$9),EZ$9=0)=FALSE,FP$9=$DM53),1,0)*'4. Formulations'!$K52</f>
        <v>0</v>
      </c>
      <c r="FQ53" s="45">
        <f>IF(AND(OR(ISBLANK(FA$9),FA$9=0)=FALSE,FQ$9=$DM53),1,0)*'4. Formulations'!$K52</f>
        <v>0</v>
      </c>
      <c r="FR53" s="45">
        <f>IF(AND(OR(ISBLANK(FB$9),FB$9=0)=FALSE,FR$9=$DM53),1,0)*'4. Formulations'!$K52</f>
        <v>0</v>
      </c>
      <c r="FS53" s="45">
        <f>IF(AND(OR(ISBLANK(FC$9),FC$9=0)=FALSE,FS$9=$DM53),1,0)*'4. Formulations'!$K52</f>
        <v>0</v>
      </c>
      <c r="FT53" s="45">
        <f>IF(AND(OR(ISBLANK(FD$9),FD$9=0)=FALSE,FT$9=$DM53),1,0)*'4. Formulations'!$K52</f>
        <v>0</v>
      </c>
      <c r="FU53" s="45">
        <f>IF(AND(OR(ISBLANK(FE$9),FE$9=0)=FALSE,FU$9=$DM53),1,0)*'4. Formulations'!$K52</f>
        <v>0</v>
      </c>
      <c r="FV53" s="45">
        <f>IF(AND(OR(ISBLANK(FF$9),FF$9=0)=FALSE,FV$9=$DM53),1,0)*'4. Formulations'!$K52</f>
        <v>0</v>
      </c>
      <c r="FW53" s="45">
        <f>IF(AND(OR(ISBLANK(FG$9),FG$9=0)=FALSE,FW$9=$DM53),1,0)*'4. Formulations'!$K52</f>
        <v>0</v>
      </c>
      <c r="FX53" s="45">
        <f>IF(AND(OR(ISBLANK(FH$9),FH$9=0)=FALSE,FX$9=$DM53),1,0)*'4. Formulations'!$K52</f>
        <v>0</v>
      </c>
      <c r="FY53" s="45">
        <f>IF(AND(OR(ISBLANK(FI$9),FI$9=0)=FALSE,FY$9=$DM53),1,0)*'4. Formulations'!$K52</f>
        <v>0</v>
      </c>
      <c r="GA53" s="45">
        <f>IF(AND(OR(ISBLANK(GA$9),GA$9=0)=FALSE,OR(GA$9='2. Protocols'!$C52,GA$9='2. Protocols'!$E52,GA$9='2. Protocols'!$G52)),1,0)*'4. Formulations'!$L52</f>
        <v>0</v>
      </c>
      <c r="GB53" s="45">
        <f>IF(AND(OR(ISBLANK(GB$9),GB$9=0)=FALSE,OR(GB$9='2. Protocols'!$C52,GB$9='2. Protocols'!$E52,GB$9='2. Protocols'!$G52)),1,0)*'4. Formulations'!$L52</f>
        <v>0</v>
      </c>
      <c r="GC53" s="45">
        <f>IF(AND(OR(ISBLANK(GC$9),GC$9=0)=FALSE,OR(GC$9='2. Protocols'!$C52,GC$9='2. Protocols'!$E52,GC$9='2. Protocols'!$G52)),1,0)*'4. Formulations'!$L52</f>
        <v>0</v>
      </c>
      <c r="GD53" s="45">
        <f>IF(AND(OR(ISBLANK(GD$9),GD$9=0)=FALSE,OR(GD$9='2. Protocols'!$C52,GD$9='2. Protocols'!$E52,GD$9='2. Protocols'!$G52)),1,0)*'4. Formulations'!$L52</f>
        <v>0</v>
      </c>
      <c r="GE53" s="45">
        <f>IF(AND(OR(ISBLANK(GE$9),GE$9=0)=FALSE,OR(GE$9='2. Protocols'!$C52,GE$9='2. Protocols'!$E52,GE$9='2. Protocols'!$G52)),1,0)*'4. Formulations'!$L52</f>
        <v>0</v>
      </c>
      <c r="GF53" s="45">
        <f>IF(AND(OR(ISBLANK(GF$9),GF$9=0)=FALSE,OR(GF$9='2. Protocols'!$C52,GF$9='2. Protocols'!$E52,GF$9='2. Protocols'!$G52)),1,0)*'4. Formulations'!$L52</f>
        <v>0</v>
      </c>
      <c r="GG53" s="45">
        <f>IF(AND(OR(ISBLANK(GG$9),GG$9=0)=FALSE,OR(GG$9='2. Protocols'!$C52,GG$9='2. Protocols'!$E52,GG$9='2. Protocols'!$G52)),1,0)*'4. Formulations'!$L52</f>
        <v>0</v>
      </c>
      <c r="GH53" s="45">
        <f>IF(AND(OR(ISBLANK(GH$9),GH$9=0)=FALSE,OR(GH$9='2. Protocols'!$C52,GH$9='2. Protocols'!$E52,GH$9='2. Protocols'!$G52)),1,0)*'4. Formulations'!$L52</f>
        <v>0</v>
      </c>
      <c r="GI53" s="45">
        <f>IF(AND(OR(ISBLANK(GI$9),GI$9=0)=FALSE,OR(GI$9='2. Protocols'!$C52,GI$9='2. Protocols'!$E52,GI$9='2. Protocols'!$G52)),1,0)*'4. Formulations'!$L52</f>
        <v>0</v>
      </c>
      <c r="GJ53" s="45">
        <f>IF(AND(OR(ISBLANK(GJ$9),GJ$9=0)=FALSE,OR(GJ$9='2. Protocols'!$C52,GJ$9='2. Protocols'!$E52,GJ$9='2. Protocols'!$G52)),1,0)*'4. Formulations'!$L52</f>
        <v>0</v>
      </c>
      <c r="GK53" s="45">
        <f>IF(AND(OR(ISBLANK(GK$9),GK$9=0)=FALSE,OR(GK$9='2. Protocols'!$C52,GK$9='2. Protocols'!$E52,GK$9='2. Protocols'!$G52)),1,0)*'4. Formulations'!$L52</f>
        <v>0</v>
      </c>
      <c r="GL53" s="45">
        <f>IF(AND(OR(ISBLANK(GL$9),GL$9=0)=FALSE,OR(GL$9='2. Protocols'!$C52,GL$9='2. Protocols'!$E52,GL$9='2. Protocols'!$G52)),1,0)*'4. Formulations'!$L52</f>
        <v>0</v>
      </c>
      <c r="GM53" s="45">
        <f>IF(AND(OR(ISBLANK(GM$9),GM$9=0)=FALSE,OR(GM$9='2. Protocols'!$C52,GM$9='2. Protocols'!$E52,GM$9='2. Protocols'!$G52)),1,0)*'4. Formulations'!$L52</f>
        <v>0</v>
      </c>
      <c r="GN53" s="45">
        <f>IF(AND(OR(ISBLANK(GN$9),GN$9=0)=FALSE,OR(GN$9='2. Protocols'!$C52,GN$9='2. Protocols'!$E52,GN$9='2. Protocols'!$G52)),1,0)*'4. Formulations'!$L52</f>
        <v>0</v>
      </c>
      <c r="GO53" s="45">
        <f>IF(AND(OR(ISBLANK(GO$9),GO$9=0)=FALSE,OR(GO$9='2. Protocols'!$C52,GO$9='2. Protocols'!$E52,GO$9='2. Protocols'!$G52)),1,0)*'4. Formulations'!$L52</f>
        <v>0</v>
      </c>
      <c r="GQ53" s="45">
        <f>IF(AND(OR(ISBLANK(GQ$9),GQ$9=0)=FALSE,GQ$9=$DL53),1,0)*'4. Formulations'!$M52</f>
        <v>0</v>
      </c>
      <c r="GR53" s="45">
        <f>IF(AND(OR(ISBLANK(GR$9),GR$9=0)=FALSE,GR$9=$DL53),1,0)*'4. Formulations'!$M52</f>
        <v>0</v>
      </c>
      <c r="GS53" s="45">
        <f>IF(AND(OR(ISBLANK(GS$9),GS$9=0)=FALSE,GS$9=$DL53),1,0)*'4. Formulations'!$M52</f>
        <v>0</v>
      </c>
      <c r="GT53" s="45">
        <f>IF(AND(OR(ISBLANK(GT$9),GT$9=0)=FALSE,GT$9=$DL53),1,0)*'4. Formulations'!$M52</f>
        <v>0</v>
      </c>
      <c r="GU53" s="45">
        <f>IF(AND(OR(ISBLANK(GU$9),GU$9=0)=FALSE,GU$9=$DL53),1,0)*'4. Formulations'!$M52</f>
        <v>0</v>
      </c>
      <c r="GV53" s="45">
        <f>IF(AND(OR(ISBLANK(GV$9),GV$9=0)=FALSE,GV$9=$DL53),1,0)*'4. Formulations'!$M52</f>
        <v>0</v>
      </c>
      <c r="GW53" s="45">
        <f>IF(AND(OR(ISBLANK(GW$9),GW$9=0)=FALSE,GW$9=$DL53),1,0)*'4. Formulations'!$M52</f>
        <v>0</v>
      </c>
      <c r="GX53" s="45">
        <f>IF(AND(OR(ISBLANK(GX$9),GX$9=0)=FALSE,GX$9=$DL53),1,0)*'4. Formulations'!$M52</f>
        <v>0</v>
      </c>
      <c r="GY53" s="45">
        <f>IF(AND(OR(ISBLANK(GY$9),GY$9=0)=FALSE,GY$9=$DL53),1,0)*'4. Formulations'!$M52</f>
        <v>0</v>
      </c>
      <c r="GZ53" s="45">
        <f>IF(AND(OR(ISBLANK(GZ$9),GZ$9=0)=FALSE,GZ$9=$DL53),1,0)*'4. Formulations'!$M52</f>
        <v>0</v>
      </c>
      <c r="HA53" s="45">
        <f>IF(AND(OR(ISBLANK(HA$9),HA$9=0)=FALSE,HA$9=$DL53),1,0)*'4. Formulations'!$M52</f>
        <v>0</v>
      </c>
      <c r="HB53" s="45">
        <f>IF(AND(OR(ISBLANK(HB$9),HB$9=0)=FALSE,HB$9=$DL53),1,0)*'4. Formulations'!$M52</f>
        <v>0</v>
      </c>
      <c r="HC53" s="45">
        <f>IF(AND(OR(ISBLANK(HC$9),HC$9=0)=FALSE,HC$9=$DL53),1,0)*'4. Formulations'!$M52</f>
        <v>0</v>
      </c>
      <c r="HD53" s="45">
        <f>IF(AND(OR(ISBLANK(HD$9),HD$9=0)=FALSE,HD$9=$DL53),1,0)*'4. Formulations'!$M52</f>
        <v>0</v>
      </c>
      <c r="HE53" s="45">
        <f>IF(AND(OR(ISBLANK(HE$9),HE$9=0)=FALSE,HE$9=$DL53),1,0)*'4. Formulations'!$M52</f>
        <v>0</v>
      </c>
      <c r="HG53" s="45">
        <f>IF(AND(OR(ISBLANK(HG$9),HG$9=0)=FALSE,SUM($GQ53:$HE53)&gt;0,HG$9='2. Protocols'!$G52),1,0)*'4. Formulations'!$M52</f>
        <v>0</v>
      </c>
      <c r="HH53" s="45">
        <f>IF(AND(OR(ISBLANK(HH$9),HH$9=0)=FALSE,SUM($GQ53:$HE53)&gt;0,HH$9='2. Protocols'!$G52),1,0)*'4. Formulations'!$M52</f>
        <v>0</v>
      </c>
      <c r="HI53" s="45">
        <f>IF(AND(OR(ISBLANK(HI$9),HI$9=0)=FALSE,SUM($GQ53:$HE53)&gt;0,HI$9='2. Protocols'!$G52),1,0)*'4. Formulations'!$M52</f>
        <v>0</v>
      </c>
      <c r="HJ53" s="45">
        <f>IF(AND(OR(ISBLANK(HJ$9),HJ$9=0)=FALSE,SUM($GQ53:$HE53)&gt;0,HJ$9='2. Protocols'!$G52),1,0)*'4. Formulations'!$M52</f>
        <v>0</v>
      </c>
      <c r="HK53" s="45">
        <f>IF(AND(OR(ISBLANK(HK$9),HK$9=0)=FALSE,SUM($GQ53:$HE53)&gt;0,HK$9='2. Protocols'!$G52),1,0)*'4. Formulations'!$M52</f>
        <v>0</v>
      </c>
      <c r="HL53" s="45">
        <f>IF(AND(OR(ISBLANK(HL$9),HL$9=0)=FALSE,SUM($GQ53:$HE53)&gt;0,HL$9='2. Protocols'!$G52),1,0)*'4. Formulations'!$M52</f>
        <v>0</v>
      </c>
      <c r="HM53" s="45">
        <f>IF(AND(OR(ISBLANK(HM$9),HM$9=0)=FALSE,SUM($GQ53:$HE53)&gt;0,HM$9='2. Protocols'!$G52),1,0)*'4. Formulations'!$M52</f>
        <v>0</v>
      </c>
      <c r="HN53" s="45">
        <f>IF(AND(OR(ISBLANK(HN$9),HN$9=0)=FALSE,SUM($GQ53:$HE53)&gt;0,HN$9='2. Protocols'!$G52),1,0)*'4. Formulations'!$M52</f>
        <v>0</v>
      </c>
      <c r="HO53" s="45">
        <f>IF(AND(OR(ISBLANK(HO$9),HO$9=0)=FALSE,SUM($GQ53:$HE53)&gt;0,HO$9='2. Protocols'!$G52),1,0)*'4. Formulations'!$M52</f>
        <v>0</v>
      </c>
      <c r="HP53" s="45">
        <f>IF(AND(OR(ISBLANK(HP$9),HP$9=0)=FALSE,SUM($GQ53:$HE53)&gt;0,HP$9='2. Protocols'!$G52),1,0)*'4. Formulations'!$M52</f>
        <v>0</v>
      </c>
      <c r="HQ53" s="45">
        <f>IF(AND(OR(ISBLANK(HQ$9),HQ$9=0)=FALSE,SUM($GQ53:$HE53)&gt;0,HQ$9='2. Protocols'!$G52),1,0)*'4. Formulations'!$M52</f>
        <v>0</v>
      </c>
      <c r="HR53" s="45">
        <f>IF(AND(OR(ISBLANK(HR$9),HR$9=0)=FALSE,SUM($GQ53:$HE53)&gt;0,HR$9='2. Protocols'!$G52),1,0)*'4. Formulations'!$M52</f>
        <v>0</v>
      </c>
      <c r="HS53" s="45">
        <f>IF(AND(OR(ISBLANK(HS$9),HS$9=0)=FALSE,SUM($GQ53:$HE53)&gt;0,HS$9='2. Protocols'!$G52),1,0)*'4. Formulations'!$M52</f>
        <v>0</v>
      </c>
      <c r="HT53" s="45">
        <f>IF(AND(OR(ISBLANK(HT$9),HT$9=0)=FALSE,SUM($GQ53:$HE53)&gt;0,HT$9='2. Protocols'!$G52),1,0)*'4. Formulations'!$M52</f>
        <v>0</v>
      </c>
      <c r="HU53" s="45">
        <f>IF(AND(OR(ISBLANK(HU$9),HU$9=0)=FALSE,SUM($GQ53:$HE53)&gt;0,HU$9='2. Protocols'!$G52),1,0)*'4. Formulations'!$M52</f>
        <v>0</v>
      </c>
      <c r="HW53" s="45">
        <f>IF(AND(OR(ISBLANK(HW$9),HW$9=0)=FALSE,HW$9=$DM53),1,0)*'4. Formulations'!$N52</f>
        <v>0</v>
      </c>
      <c r="HX53" s="45">
        <f>IF(AND(OR(ISBLANK(HX$9),HX$9=0)=FALSE,HX$9=$DM53),1,0)*'4. Formulations'!$N52</f>
        <v>0</v>
      </c>
      <c r="HY53" s="45">
        <f>IF(AND(OR(ISBLANK(HY$9),HY$9=0)=FALSE,HY$9=$DM53),1,0)*'4. Formulations'!$N52</f>
        <v>0</v>
      </c>
      <c r="HZ53" s="45">
        <f>IF(AND(OR(ISBLANK(HZ$9),HZ$9=0)=FALSE,HZ$9=$DM53),1,0)*'4. Formulations'!$N52</f>
        <v>0</v>
      </c>
      <c r="IA53" s="45">
        <f>IF(AND(OR(ISBLANK(IA$9),IA$9=0)=FALSE,IA$9=$DM53),1,0)*'4. Formulations'!$N52</f>
        <v>0</v>
      </c>
      <c r="IB53" s="45">
        <f>IF(AND(OR(ISBLANK(IB$9),IB$9=0)=FALSE,IB$9=$DM53),1,0)*'4. Formulations'!$N52</f>
        <v>0</v>
      </c>
      <c r="IC53" s="45">
        <f>IF(AND(OR(ISBLANK(IC$9),IC$9=0)=FALSE,IC$9=$DM53),1,0)*'4. Formulations'!$N52</f>
        <v>0</v>
      </c>
      <c r="ID53" s="45">
        <f>IF(AND(OR(ISBLANK(ID$9),ID$9=0)=FALSE,ID$9=$DM53),1,0)*'4. Formulations'!$N52</f>
        <v>0</v>
      </c>
      <c r="IE53" s="45">
        <f>IF(AND(OR(ISBLANK(IE$9),IE$9=0)=FALSE,IE$9=$DM53),1,0)*'4. Formulations'!$N52</f>
        <v>0</v>
      </c>
      <c r="IF53" s="45">
        <f>IF(AND(OR(ISBLANK(IF$9),IF$9=0)=FALSE,IF$9=$DM53),1,0)*'4. Formulations'!$N52</f>
        <v>0</v>
      </c>
      <c r="IG53" s="45">
        <f>IF(AND(OR(ISBLANK(IG$9),IG$9=0)=FALSE,IG$9=$DM53),1,0)*'4. Formulations'!$N52</f>
        <v>0</v>
      </c>
      <c r="IH53" s="45">
        <f>IF(AND(OR(ISBLANK(IH$9),IH$9=0)=FALSE,IH$9=$DM53),1,0)*'4. Formulations'!$N52</f>
        <v>0</v>
      </c>
      <c r="II53" s="45">
        <f>IF(AND(OR(ISBLANK(II$9),II$9=0)=FALSE,II$9=$DM53),1,0)*'4. Formulations'!$N52</f>
        <v>0</v>
      </c>
      <c r="IJ53" s="45">
        <f>IF(AND(OR(ISBLANK(IJ$9),IJ$9=0)=FALSE,IJ$9=$DM53),1,0)*'4. Formulations'!$N52</f>
        <v>0</v>
      </c>
      <c r="IK53" s="45">
        <f>IF(AND(OR(ISBLANK(IK$9),IK$9=0)=FALSE,IK$9=$DM53),1,0)*'4. Formulations'!$N52</f>
        <v>0</v>
      </c>
      <c r="IM53" s="45">
        <f>IF(AND(OR(ISBLANK(IM$9),IM$9=0)=FALSE,OR(IM$9='2. Protocols'!$C52,IM$9='2. Protocols'!$E52,IM$9='2. Protocols'!$G52)),1,0)*'4. Formulations'!$O52</f>
        <v>0</v>
      </c>
      <c r="IN53" s="45">
        <f>IF(AND(OR(ISBLANK(IN$9),IN$9=0)=FALSE,OR(IN$9='2. Protocols'!$C52,IN$9='2. Protocols'!$E52,IN$9='2. Protocols'!$G52)),1,0)*'4. Formulations'!$O52</f>
        <v>0</v>
      </c>
      <c r="IO53" s="45">
        <f>IF(AND(OR(ISBLANK(IO$9),IO$9=0)=FALSE,OR(IO$9='2. Protocols'!$C52,IO$9='2. Protocols'!$E52,IO$9='2. Protocols'!$G52)),1,0)*'4. Formulations'!$O52</f>
        <v>0</v>
      </c>
      <c r="IP53" s="45">
        <f>IF(AND(OR(ISBLANK(IP$9),IP$9=0)=FALSE,OR(IP$9='2. Protocols'!$C52,IP$9='2. Protocols'!$E52,IP$9='2. Protocols'!$G52)),1,0)*'4. Formulations'!$O52</f>
        <v>0</v>
      </c>
      <c r="IQ53" s="45">
        <f>IF(AND(OR(ISBLANK(IQ$9),IQ$9=0)=FALSE,OR(IQ$9='2. Protocols'!$C52,IQ$9='2. Protocols'!$E52,IQ$9='2. Protocols'!$G52)),1,0)*'4. Formulations'!$O52</f>
        <v>0</v>
      </c>
      <c r="IR53" s="45">
        <f>IF(AND(OR(ISBLANK(IR$9),IR$9=0)=FALSE,OR(IR$9='2. Protocols'!$C52,IR$9='2. Protocols'!$E52,IR$9='2. Protocols'!$G52)),1,0)*'4. Formulations'!$O52</f>
        <v>0</v>
      </c>
      <c r="IS53" s="45">
        <f>IF(AND(OR(ISBLANK(IS$9),IS$9=0)=FALSE,OR(IS$9='2. Protocols'!$C52,IS$9='2. Protocols'!$E52,IS$9='2. Protocols'!$G52)),1,0)*'4. Formulations'!$O52</f>
        <v>0</v>
      </c>
      <c r="IT53" s="45">
        <f>IF(AND(OR(ISBLANK(IT$9),IT$9=0)=FALSE,OR(IT$9='2. Protocols'!$C52,IT$9='2. Protocols'!$E52,IT$9='2. Protocols'!$G52)),1,0)*'4. Formulations'!$O52</f>
        <v>0</v>
      </c>
      <c r="IU53" s="45">
        <f>IF(AND(OR(ISBLANK(IU$9),IU$9=0)=FALSE,OR(IU$9='2. Protocols'!$C52,IU$9='2. Protocols'!$E52,IU$9='2. Protocols'!$G52)),1,0)*'4. Formulations'!$O52</f>
        <v>0</v>
      </c>
      <c r="IV53" s="45">
        <f>IF(AND(OR(ISBLANK(IV$9),IV$9=0)=FALSE,OR(IV$9='2. Protocols'!$C52,IV$9='2. Protocols'!$E52,IV$9='2. Protocols'!$G52)),1,0)*'4. Formulations'!$O52</f>
        <v>0</v>
      </c>
      <c r="IW53" s="45">
        <f>IF(AND(OR(ISBLANK(IW$9),IW$9=0)=FALSE,OR(IW$9='2. Protocols'!$C52,IW$9='2. Protocols'!$E52,IW$9='2. Protocols'!$G52)),1,0)*'4. Formulations'!$O52</f>
        <v>0</v>
      </c>
      <c r="IX53" s="45">
        <f>IF(AND(OR(ISBLANK(IX$9),IX$9=0)=FALSE,OR(IX$9='2. Protocols'!$C52,IX$9='2. Protocols'!$E52,IX$9='2. Protocols'!$G52)),1,0)*'4. Formulations'!$O52</f>
        <v>0</v>
      </c>
      <c r="IY53" s="45">
        <f>IF(AND(OR(ISBLANK(IY$9),IY$9=0)=FALSE,OR(IY$9='2. Protocols'!$C52,IY$9='2. Protocols'!$E52,IY$9='2. Protocols'!$G52)),1,0)*'4. Formulations'!$O52</f>
        <v>0</v>
      </c>
      <c r="IZ53" s="45">
        <f>IF(AND(OR(ISBLANK(IZ$9),IZ$9=0)=FALSE,OR(IZ$9='2. Protocols'!$C52,IZ$9='2. Protocols'!$E52,IZ$9='2. Protocols'!$G52)),1,0)*'4. Formulations'!$O52</f>
        <v>0</v>
      </c>
      <c r="JA53" s="45">
        <f>IF(AND(OR(ISBLANK(JA$9),JA$9=0)=FALSE,OR(JA$9='2. Protocols'!$C52,JA$9='2. Protocols'!$E52,JA$9='2. Protocols'!$G52)),1,0)*'4. Formulations'!$O52</f>
        <v>0</v>
      </c>
      <c r="JC53" s="45">
        <f>IF(AND(OR(ISBLANK(JC$9),JC$9=0)=FALSE,JC$9=$DL53),1,0)*'4. Formulations'!$P52</f>
        <v>0</v>
      </c>
      <c r="JD53" s="45">
        <f>IF(AND(OR(ISBLANK(JD$9),JD$9=0)=FALSE,JD$9=$DL53),1,0)*'4. Formulations'!$P52</f>
        <v>0</v>
      </c>
      <c r="JE53" s="45">
        <f>IF(AND(OR(ISBLANK(JE$9),JE$9=0)=FALSE,JE$9=$DL53),1,0)*'4. Formulations'!$P52</f>
        <v>0</v>
      </c>
      <c r="JF53" s="45">
        <f>IF(AND(OR(ISBLANK(JF$9),JF$9=0)=FALSE,JF$9=$DL53),1,0)*'4. Formulations'!$P52</f>
        <v>0</v>
      </c>
      <c r="JG53" s="45">
        <f>IF(AND(OR(ISBLANK(JG$9),JG$9=0)=FALSE,JG$9=$DL53),1,0)*'4. Formulations'!$P52</f>
        <v>0</v>
      </c>
      <c r="JH53" s="45">
        <f>IF(AND(OR(ISBLANK(JH$9),JH$9=0)=FALSE,JH$9=$DL53),1,0)*'4. Formulations'!$P52</f>
        <v>0</v>
      </c>
      <c r="JI53" s="45">
        <f>IF(AND(OR(ISBLANK(JI$9),JI$9=0)=FALSE,JI$9=$DL53),1,0)*'4. Formulations'!$P52</f>
        <v>0</v>
      </c>
      <c r="JJ53" s="45">
        <f>IF(AND(OR(ISBLANK(JJ$9),JJ$9=0)=FALSE,JJ$9=$DL53),1,0)*'4. Formulations'!$P52</f>
        <v>0</v>
      </c>
      <c r="JK53" s="45">
        <f>IF(AND(OR(ISBLANK(JK$9),JK$9=0)=FALSE,JK$9=$DL53),1,0)*'4. Formulations'!$P52</f>
        <v>0</v>
      </c>
      <c r="JL53" s="45">
        <f>IF(AND(OR(ISBLANK(JL$9),JL$9=0)=FALSE,JL$9=$DL53),1,0)*'4. Formulations'!$P52</f>
        <v>0</v>
      </c>
      <c r="JM53" s="45">
        <f>IF(AND(OR(ISBLANK(JM$9),JM$9=0)=FALSE,JM$9=$DL53),1,0)*'4. Formulations'!$P52</f>
        <v>0</v>
      </c>
      <c r="JN53" s="45">
        <f>IF(AND(OR(ISBLANK(JN$9),JN$9=0)=FALSE,JN$9=$DL53),1,0)*'4. Formulations'!$P52</f>
        <v>0</v>
      </c>
      <c r="JO53" s="45">
        <f>IF(AND(OR(ISBLANK(JO$9),JO$9=0)=FALSE,JO$9=$DL53),1,0)*'4. Formulations'!$P52</f>
        <v>0</v>
      </c>
      <c r="JP53" s="45">
        <f>IF(AND(OR(ISBLANK(JP$9),JP$9=0)=FALSE,JP$9=$DL53),1,0)*'4. Formulations'!$P52</f>
        <v>0</v>
      </c>
      <c r="JQ53" s="45">
        <f>IF(AND(OR(ISBLANK(JQ$9),JQ$9=0)=FALSE,JQ$9=$DL53),1,0)*'4. Formulations'!$P52</f>
        <v>0</v>
      </c>
      <c r="JS53" s="45">
        <f>IF(AND(OR(ISBLANK(JS$9),JS$9=0)=FALSE,SUM($JC53:$JQ53)&gt;0,JS$9='2. Protocols'!$G52),1,0)*'4. Formulations'!$P52</f>
        <v>0</v>
      </c>
      <c r="JT53" s="45">
        <f>IF(AND(OR(ISBLANK(JT$9),JT$9=0)=FALSE,SUM($JC53:$JQ53)&gt;0,JT$9='2. Protocols'!$G52),1,0)*'4. Formulations'!$P52</f>
        <v>0</v>
      </c>
      <c r="JU53" s="45">
        <f>IF(AND(OR(ISBLANK(JU$9),JU$9=0)=FALSE,SUM($JC53:$JQ53)&gt;0,JU$9='2. Protocols'!$G52),1,0)*'4. Formulations'!$P52</f>
        <v>0</v>
      </c>
      <c r="JV53" s="45">
        <f>IF(AND(OR(ISBLANK(JV$9),JV$9=0)=FALSE,SUM($JC53:$JQ53)&gt;0,JV$9='2. Protocols'!$G52),1,0)*'4. Formulations'!$P52</f>
        <v>0</v>
      </c>
      <c r="JW53" s="45">
        <f>IF(AND(OR(ISBLANK(JW$9),JW$9=0)=FALSE,SUM($JC53:$JQ53)&gt;0,JW$9='2. Protocols'!$G52),1,0)*'4. Formulations'!$P52</f>
        <v>0</v>
      </c>
      <c r="JX53" s="45">
        <f>IF(AND(OR(ISBLANK(JX$9),JX$9=0)=FALSE,SUM($JC53:$JQ53)&gt;0,JX$9='2. Protocols'!$G52),1,0)*'4. Formulations'!$P52</f>
        <v>0</v>
      </c>
      <c r="JY53" s="45">
        <f>IF(AND(OR(ISBLANK(JY$9),JY$9=0)=FALSE,SUM($JC53:$JQ53)&gt;0,JY$9='2. Protocols'!$G52),1,0)*'4. Formulations'!$P52</f>
        <v>0</v>
      </c>
      <c r="JZ53" s="45">
        <f>IF(AND(OR(ISBLANK(JZ$9),JZ$9=0)=FALSE,SUM($JC53:$JQ53)&gt;0,JZ$9='2. Protocols'!$G52),1,0)*'4. Formulations'!$P52</f>
        <v>0</v>
      </c>
      <c r="KA53" s="45">
        <f>IF(AND(OR(ISBLANK(KA$9),KA$9=0)=FALSE,SUM($JC53:$JQ53)&gt;0,KA$9='2. Protocols'!$G52),1,0)*'4. Formulations'!$P52</f>
        <v>0</v>
      </c>
      <c r="KB53" s="45">
        <f>IF(AND(OR(ISBLANK(KB$9),KB$9=0)=FALSE,SUM($JC53:$JQ53)&gt;0,KB$9='2. Protocols'!$G52),1,0)*'4. Formulations'!$P52</f>
        <v>0</v>
      </c>
      <c r="KC53" s="45">
        <f>IF(AND(OR(ISBLANK(KC$9),KC$9=0)=FALSE,SUM($JC53:$JQ53)&gt;0,KC$9='2. Protocols'!$G52),1,0)*'4. Formulations'!$P52</f>
        <v>0</v>
      </c>
      <c r="KD53" s="45">
        <f>IF(AND(OR(ISBLANK(KD$9),KD$9=0)=FALSE,SUM($JC53:$JQ53)&gt;0,KD$9='2. Protocols'!$G52),1,0)*'4. Formulations'!$P52</f>
        <v>0</v>
      </c>
      <c r="KE53" s="45">
        <f>IF(AND(OR(ISBLANK(KE$9),KE$9=0)=FALSE,SUM($JC53:$JQ53)&gt;0,KE$9='2. Protocols'!$G52),1,0)*'4. Formulations'!$P52</f>
        <v>0</v>
      </c>
      <c r="KF53" s="45">
        <f>IF(AND(OR(ISBLANK(KF$9),KF$9=0)=FALSE,SUM($JC53:$JQ53)&gt;0,KF$9='2. Protocols'!$G52),1,0)*'4. Formulations'!$P52</f>
        <v>0</v>
      </c>
      <c r="KG53" s="45">
        <f>IF(AND(OR(ISBLANK(KG$9),KG$9=0)=FALSE,SUM($JC53:$JQ53)&gt;0,KG$9='2. Protocols'!$G52),1,0)*'4. Formulations'!$P52</f>
        <v>0</v>
      </c>
      <c r="KI53" s="45">
        <f>IF(AND(OR(ISBLANK(KI$9),KI$9=0)=FALSE,KI$9=$DM53),1,0)*'4. Formulations'!$Q52</f>
        <v>0</v>
      </c>
      <c r="KJ53" s="45">
        <f>IF(AND(OR(ISBLANK(KJ$9),KJ$9=0)=FALSE,KJ$9=$DM53),1,0)*'4. Formulations'!$Q52</f>
        <v>0</v>
      </c>
      <c r="KK53" s="45">
        <f>IF(AND(OR(ISBLANK(KK$9),KK$9=0)=FALSE,KK$9=$DM53),1,0)*'4. Formulations'!$Q52</f>
        <v>0</v>
      </c>
      <c r="KL53" s="45">
        <f>IF(AND(OR(ISBLANK(KL$9),KL$9=0)=FALSE,KL$9=$DM53),1,0)*'4. Formulations'!$Q52</f>
        <v>0</v>
      </c>
      <c r="KM53" s="45">
        <f>IF(AND(OR(ISBLANK(KM$9),KM$9=0)=FALSE,KM$9=$DM53),1,0)*'4. Formulations'!$Q52</f>
        <v>0</v>
      </c>
      <c r="KN53" s="45">
        <f>IF(AND(OR(ISBLANK(KN$9),KN$9=0)=FALSE,KN$9=$DM53),1,0)*'4. Formulations'!$Q52</f>
        <v>0</v>
      </c>
      <c r="KO53" s="45">
        <f>IF(AND(OR(ISBLANK(KO$9),KO$9=0)=FALSE,KO$9=$DM53),1,0)*'4. Formulations'!$Q52</f>
        <v>0</v>
      </c>
      <c r="KP53" s="45">
        <f>IF(AND(OR(ISBLANK(KP$9),KP$9=0)=FALSE,KP$9=$DM53),1,0)*'4. Formulations'!$Q52</f>
        <v>0</v>
      </c>
      <c r="KQ53" s="45">
        <f>IF(AND(OR(ISBLANK(KQ$9),KQ$9=0)=FALSE,KQ$9=$DM53),1,0)*'4. Formulations'!$Q52</f>
        <v>0</v>
      </c>
      <c r="KR53" s="45">
        <f>IF(AND(OR(ISBLANK(KR$9),KR$9=0)=FALSE,KR$9=$DM53),1,0)*'4. Formulations'!$Q52</f>
        <v>0</v>
      </c>
      <c r="KS53" s="45">
        <f>IF(AND(OR(ISBLANK(KS$9),KS$9=0)=FALSE,KS$9=$DM53),1,0)*'4. Formulations'!$Q52</f>
        <v>0</v>
      </c>
      <c r="KT53" s="45">
        <f>IF(AND(OR(ISBLANK(KT$9),KT$9=0)=FALSE,KT$9=$DM53),1,0)*'4. Formulations'!$Q52</f>
        <v>0</v>
      </c>
      <c r="KU53" s="45">
        <f>IF(AND(OR(ISBLANK(KU$9),KU$9=0)=FALSE,KU$9=$DM53),1,0)*'4. Formulations'!$Q52</f>
        <v>0</v>
      </c>
      <c r="KV53" s="45">
        <f>IF(AND(OR(ISBLANK(KV$9),KV$9=0)=FALSE,KV$9=$DM53),1,0)*'4. Formulations'!$Q52</f>
        <v>0</v>
      </c>
      <c r="KW53" s="45">
        <f>IF(AND(OR(ISBLANK(KW$9),KW$9=0)=FALSE,KW$9=$DM53),1,0)*'4. Formulations'!$Q52</f>
        <v>0</v>
      </c>
    </row>
    <row r="54" spans="2:309" x14ac:dyDescent="0.3">
      <c r="B54" s="2"/>
      <c r="C54" s="155" t="str">
        <f>IF('2. Protocols'!C53&amp;"+"&amp;'2. Protocols'!E53&amp;"+"&amp;'2. Protocols'!G53="++","",'2. Protocols'!C53&amp;"+"&amp;'2. Protocols'!E53&amp;"+"&amp;'2. Protocols'!G53)</f>
        <v/>
      </c>
      <c r="D54" s="22"/>
      <c r="E54" s="23"/>
      <c r="G54" s="135" t="e">
        <f>'2. Protocols'!J53*'1. General Inputs'!$L$13</f>
        <v>#VALUE!</v>
      </c>
      <c r="H54" s="135" t="e">
        <f>MAX(G54*(1+'1. General Inputs'!$BA$23+HLOOKUP(H$7,'1. General Inputs'!$BC$17:$BE$19,ROWS('1. General Inputs'!$BA$17:$BA$19),0))+(H$76*'2. Protocols'!$O53)+'3. ARV Substitutions'!L76,0)</f>
        <v>#VALUE!</v>
      </c>
      <c r="I54" s="135" t="e">
        <f>MAX(H54*(1+'1. General Inputs'!$BA$23+HLOOKUP(I$7,'1. General Inputs'!$BC$17:$BE$19,ROWS('1. General Inputs'!$BA$17:$BA$19),0))+(I$76*'2. Protocols'!$O53)+'3. ARV Substitutions'!M76,0)</f>
        <v>#VALUE!</v>
      </c>
      <c r="J54" s="135" t="e">
        <f>MAX(I54*(1+'1. General Inputs'!$BA$23+HLOOKUP(J$7,'1. General Inputs'!$BC$17:$BE$19,ROWS('1. General Inputs'!$BA$17:$BA$19),0))+(J$76*'2. Protocols'!$O53)+'3. ARV Substitutions'!N76,0)</f>
        <v>#VALUE!</v>
      </c>
      <c r="K54" s="135" t="e">
        <f>MAX(J54*(1+'1. General Inputs'!$BA$23+HLOOKUP(K$7,'1. General Inputs'!$BC$17:$BE$19,ROWS('1. General Inputs'!$BA$17:$BA$19),0))+(K$76*'2. Protocols'!$O53)+'3. ARV Substitutions'!O76,0)</f>
        <v>#VALUE!</v>
      </c>
      <c r="L54" s="135" t="e">
        <f>MAX(K54*(1+'1. General Inputs'!$BA$23+HLOOKUP(L$7,'1. General Inputs'!$BC$17:$BE$19,ROWS('1. General Inputs'!$BA$17:$BA$19),0))+(L$76*'2. Protocols'!$O53)+'3. ARV Substitutions'!P76,0)</f>
        <v>#VALUE!</v>
      </c>
      <c r="M54" s="135" t="e">
        <f>MAX(L54*(1+'1. General Inputs'!$BA$23+HLOOKUP(M$7,'1. General Inputs'!$BC$17:$BE$19,ROWS('1. General Inputs'!$BA$17:$BA$19),0))+(M$76*'2. Protocols'!$O53)+'3. ARV Substitutions'!Q76,0)</f>
        <v>#VALUE!</v>
      </c>
      <c r="N54" s="135" t="e">
        <f>MAX(M54*(1+'1. General Inputs'!$BA$23+HLOOKUP(N$7,'1. General Inputs'!$BC$17:$BE$19,ROWS('1. General Inputs'!$BA$17:$BA$19),0))+(N$76*'2. Protocols'!$O53)+'3. ARV Substitutions'!R76,0)</f>
        <v>#VALUE!</v>
      </c>
      <c r="O54" s="135" t="e">
        <f>MAX(N54*(1+'1. General Inputs'!$BA$23+HLOOKUP(O$7,'1. General Inputs'!$BC$17:$BE$19,ROWS('1. General Inputs'!$BA$17:$BA$19),0))+(O$76*'2. Protocols'!$O53)+'3. ARV Substitutions'!S76,0)</f>
        <v>#VALUE!</v>
      </c>
      <c r="P54" s="135" t="e">
        <f>MAX(O54*(1+'1. General Inputs'!$BA$23+HLOOKUP(P$7,'1. General Inputs'!$BC$17:$BE$19,ROWS('1. General Inputs'!$BA$17:$BA$19),0))+(P$76*'2. Protocols'!$O53)+'3. ARV Substitutions'!T76,0)</f>
        <v>#VALUE!</v>
      </c>
      <c r="Q54" s="135" t="e">
        <f>MAX(P54*(1+'1. General Inputs'!$BA$23+HLOOKUP(Q$7,'1. General Inputs'!$BC$17:$BE$19,ROWS('1. General Inputs'!$BA$17:$BA$19),0))+(Q$76*'2. Protocols'!$O53)+'3. ARV Substitutions'!U76,0)</f>
        <v>#VALUE!</v>
      </c>
      <c r="R54" s="135" t="e">
        <f>MAX(Q54*(1+'1. General Inputs'!$BA$23+HLOOKUP(R$7,'1. General Inputs'!$BC$17:$BE$19,ROWS('1. General Inputs'!$BA$17:$BA$19),0))+(R$76*'2. Protocols'!$O53)+'3. ARV Substitutions'!V76,0)</f>
        <v>#VALUE!</v>
      </c>
      <c r="S54" s="135" t="e">
        <f>MAX(R54*(1+'1. General Inputs'!$BA$23+HLOOKUP(S$7,'1. General Inputs'!$BC$17:$BE$19,ROWS('1. General Inputs'!$BA$17:$BA$19),0))+(S$76*'2. Protocols'!$O53)+'3. ARV Substitutions'!W76,0)</f>
        <v>#VALUE!</v>
      </c>
      <c r="T54" s="135" t="e">
        <f>MAX(S54*(1+'1. General Inputs'!$BA$23+HLOOKUP(T$7,'1. General Inputs'!$BC$17:$BE$19,ROWS('1. General Inputs'!$BA$17:$BA$19),0))+(T$76*'2. Protocols'!$O53)+'3. ARV Substitutions'!X76,0)</f>
        <v>#VALUE!</v>
      </c>
      <c r="U54" s="135" t="e">
        <f>MAX(T54*(1+'1. General Inputs'!$BA$23+HLOOKUP(U$7,'1. General Inputs'!$BC$17:$BE$19,ROWS('1. General Inputs'!$BA$17:$BA$19),0))+(U$76*'2. Protocols'!$O53)+'3. ARV Substitutions'!Y76,0)</f>
        <v>#VALUE!</v>
      </c>
      <c r="V54" s="135" t="e">
        <f>MAX(U54*(1+'1. General Inputs'!$BA$23+HLOOKUP(V$7,'1. General Inputs'!$BC$17:$BE$19,ROWS('1. General Inputs'!$BA$17:$BA$19),0))+(V$76*'2. Protocols'!$O53)+'3. ARV Substitutions'!Z76,0)</f>
        <v>#VALUE!</v>
      </c>
      <c r="W54" s="135" t="e">
        <f>MAX(V54*(1+'1. General Inputs'!$BA$23+HLOOKUP(W$7,'1. General Inputs'!$BC$17:$BE$19,ROWS('1. General Inputs'!$BA$17:$BA$19),0))+(W$76*'2. Protocols'!$O53)+'3. ARV Substitutions'!AA76,0)</f>
        <v>#VALUE!</v>
      </c>
      <c r="X54" s="135" t="e">
        <f>MAX(W54*(1+'1. General Inputs'!$BA$23+HLOOKUP(X$7,'1. General Inputs'!$BC$17:$BE$19,ROWS('1. General Inputs'!$BA$17:$BA$19),0))+(X$76*'2. Protocols'!$O53)+'3. ARV Substitutions'!AB76,0)</f>
        <v>#VALUE!</v>
      </c>
      <c r="Y54" s="135" t="e">
        <f>MAX(X54*(1+'1. General Inputs'!$BA$23+HLOOKUP(Y$7,'1. General Inputs'!$BC$17:$BE$19,ROWS('1. General Inputs'!$BA$17:$BA$19),0))+(Y$76*'2. Protocols'!$O53)+'3. ARV Substitutions'!AC76,0)</f>
        <v>#VALUE!</v>
      </c>
      <c r="Z54" s="135" t="e">
        <f>MAX(Y54*(1+'1. General Inputs'!$BA$23+HLOOKUP(Z$7,'1. General Inputs'!$BC$17:$BE$19,ROWS('1. General Inputs'!$BA$17:$BA$19),0))+(Z$76*'2. Protocols'!$O53)+'3. ARV Substitutions'!AD76,0)</f>
        <v>#VALUE!</v>
      </c>
      <c r="AA54" s="135" t="e">
        <f>MAX(Z54*(1+'1. General Inputs'!$BA$23+HLOOKUP(AA$7,'1. General Inputs'!$BC$17:$BE$19,ROWS('1. General Inputs'!$BA$17:$BA$19),0))+(AA$76*'2. Protocols'!$O53)+'3. ARV Substitutions'!AE76,0)</f>
        <v>#VALUE!</v>
      </c>
      <c r="AB54" s="135" t="e">
        <f>MAX(AA54*(1+'1. General Inputs'!$BA$23+HLOOKUP(AB$7,'1. General Inputs'!$BC$17:$BE$19,ROWS('1. General Inputs'!$BA$17:$BA$19),0))+(AB$76*'2. Protocols'!$O53)+'3. ARV Substitutions'!AF76,0)</f>
        <v>#VALUE!</v>
      </c>
      <c r="AC54" s="135" t="e">
        <f>MAX(AB54*(1+'1. General Inputs'!$BA$23+HLOOKUP(AC$7,'1. General Inputs'!$BC$17:$BE$19,ROWS('1. General Inputs'!$BA$17:$BA$19),0))+(AC$76*'2. Protocols'!$O53)+'3. ARV Substitutions'!AG76,0)</f>
        <v>#VALUE!</v>
      </c>
      <c r="AD54" s="135" t="e">
        <f>MAX(AC54*(1+'1. General Inputs'!$BA$23+HLOOKUP(AD$7,'1. General Inputs'!$BC$17:$BE$19,ROWS('1. General Inputs'!$BA$17:$BA$19),0))+(AD$76*'2. Protocols'!$O53)+'3. ARV Substitutions'!AH76,0)</f>
        <v>#VALUE!</v>
      </c>
      <c r="AE54" s="135" t="e">
        <f>MAX(AD54*(1+'1. General Inputs'!$BA$23+HLOOKUP(AE$7,'1. General Inputs'!$BC$17:$BE$19,ROWS('1. General Inputs'!$BA$17:$BA$19),0))+(AE$76*'2. Protocols'!$O53)+'3. ARV Substitutions'!AI76,0)</f>
        <v>#VALUE!</v>
      </c>
      <c r="AF54" s="135" t="e">
        <f>MAX(AE54*(1+'1. General Inputs'!$BA$23+HLOOKUP(AF$7,'1. General Inputs'!$BC$17:$BE$19,ROWS('1. General Inputs'!$BA$17:$BA$19),0))+(AF$76*'2. Protocols'!$O53)+'3. ARV Substitutions'!AJ76,0)</f>
        <v>#VALUE!</v>
      </c>
      <c r="AG54" s="135" t="e">
        <f>MAX(AF54*(1+'1. General Inputs'!$BA$23+HLOOKUP(AG$7,'1. General Inputs'!$BC$17:$BE$19,ROWS('1. General Inputs'!$BA$17:$BA$19),0))+(AG$76*'2. Protocols'!$O53)+'3. ARV Substitutions'!AK76,0)</f>
        <v>#VALUE!</v>
      </c>
      <c r="AH54" s="135" t="e">
        <f>MAX(AG54*(1+'1. General Inputs'!$BA$23+HLOOKUP(AH$7,'1. General Inputs'!$BC$17:$BE$19,ROWS('1. General Inputs'!$BA$17:$BA$19),0))+(AH$76*'2. Protocols'!$O53)+'3. ARV Substitutions'!AL76,0)</f>
        <v>#VALUE!</v>
      </c>
      <c r="AI54" s="135" t="e">
        <f>MAX(AH54*(1+'1. General Inputs'!$BA$23+HLOOKUP(AI$7,'1. General Inputs'!$BC$17:$BE$19,ROWS('1. General Inputs'!$BA$17:$BA$19),0))+(AI$76*'2. Protocols'!$O53)+'3. ARV Substitutions'!AM76,0)</f>
        <v>#VALUE!</v>
      </c>
      <c r="AJ54" s="135" t="e">
        <f>MAX(AI54*(1+'1. General Inputs'!$BA$23+HLOOKUP(AJ$7,'1. General Inputs'!$BC$17:$BE$19,ROWS('1. General Inputs'!$BA$17:$BA$19),0))+(AJ$76*'2. Protocols'!$O53)+'3. ARV Substitutions'!AN76,0)</f>
        <v>#VALUE!</v>
      </c>
      <c r="AK54" s="135" t="e">
        <f>MAX(AJ54*(1+'1. General Inputs'!$BA$23+HLOOKUP(AK$7,'1. General Inputs'!$BC$17:$BE$19,ROWS('1. General Inputs'!$BA$17:$BA$19),0))+(AK$76*'2. Protocols'!$O53)+'3. ARV Substitutions'!AO76,0)</f>
        <v>#VALUE!</v>
      </c>
      <c r="AL54" s="135" t="e">
        <f>MAX(AK54*(1+'1. General Inputs'!$BA$23+HLOOKUP(AL$7,'1. General Inputs'!$BC$17:$BE$19,ROWS('1. General Inputs'!$BA$17:$BA$19),0))+(AL$76*'2. Protocols'!$O53)+'3. ARV Substitutions'!AP76,0)</f>
        <v>#VALUE!</v>
      </c>
      <c r="AM54" s="135" t="e">
        <f>MAX(AL54*(1+'1. General Inputs'!$BA$23+HLOOKUP(AM$7,'1. General Inputs'!$BC$17:$BE$19,ROWS('1. General Inputs'!$BA$17:$BA$19),0))+(AM$76*'2. Protocols'!$O53)+'3. ARV Substitutions'!AQ76,0)</f>
        <v>#VALUE!</v>
      </c>
      <c r="AN54" s="135" t="e">
        <f>MAX(AM54*(1+'1. General Inputs'!$BA$23+HLOOKUP(AN$7,'1. General Inputs'!$BC$17:$BE$19,ROWS('1. General Inputs'!$BA$17:$BA$19),0))+(AN$76*'2. Protocols'!$O53)+'3. ARV Substitutions'!AR76,0)</f>
        <v>#VALUE!</v>
      </c>
      <c r="AO54" s="135" t="e">
        <f>MAX(AN54*(1+'1. General Inputs'!$BA$23+HLOOKUP(AO$7,'1. General Inputs'!$BC$17:$BE$19,ROWS('1. General Inputs'!$BA$17:$BA$19),0))+(AO$76*'2. Protocols'!$O53)+'3. ARV Substitutions'!AS76,0)</f>
        <v>#VALUE!</v>
      </c>
      <c r="AP54" s="135" t="e">
        <f>MAX(AO54*(1+'1. General Inputs'!$BA$23+HLOOKUP(AP$7,'1. General Inputs'!$BC$17:$BE$19,ROWS('1. General Inputs'!$BA$17:$BA$19),0))+(AP$76*'2. Protocols'!$O53)+'3. ARV Substitutions'!AT76,0)</f>
        <v>#VALUE!</v>
      </c>
      <c r="AQ54" s="135" t="e">
        <f>MAX(AP54*(1+'1. General Inputs'!$BA$23+HLOOKUP(AQ$7,'1. General Inputs'!$BC$17:$BE$19,ROWS('1. General Inputs'!$BA$17:$BA$19),0))+(AQ$76*'2. Protocols'!$O53)+'3. ARV Substitutions'!AU76,0)</f>
        <v>#VALUE!</v>
      </c>
      <c r="CA54" s="105" t="e">
        <f t="shared" si="58"/>
        <v>#VALUE!</v>
      </c>
      <c r="CB54" s="105" t="e">
        <f t="shared" si="59"/>
        <v>#VALUE!</v>
      </c>
      <c r="CC54" s="105" t="e">
        <f t="shared" si="60"/>
        <v>#VALUE!</v>
      </c>
      <c r="CD54" s="105" t="e">
        <f t="shared" si="61"/>
        <v>#VALUE!</v>
      </c>
      <c r="CE54" s="105" t="e">
        <f t="shared" si="93"/>
        <v>#VALUE!</v>
      </c>
      <c r="CF54" s="105" t="e">
        <f t="shared" si="62"/>
        <v>#VALUE!</v>
      </c>
      <c r="CG54" s="105" t="e">
        <f t="shared" si="63"/>
        <v>#VALUE!</v>
      </c>
      <c r="CH54" s="105" t="e">
        <f t="shared" si="64"/>
        <v>#VALUE!</v>
      </c>
      <c r="CI54" s="105" t="e">
        <f t="shared" si="65"/>
        <v>#VALUE!</v>
      </c>
      <c r="CJ54" s="105" t="e">
        <f t="shared" si="66"/>
        <v>#VALUE!</v>
      </c>
      <c r="CK54" s="105" t="e">
        <f t="shared" si="67"/>
        <v>#VALUE!</v>
      </c>
      <c r="CL54" s="105" t="e">
        <f t="shared" si="68"/>
        <v>#VALUE!</v>
      </c>
      <c r="CM54" s="105" t="e">
        <f t="shared" si="69"/>
        <v>#VALUE!</v>
      </c>
      <c r="CN54" s="105" t="e">
        <f t="shared" si="70"/>
        <v>#VALUE!</v>
      </c>
      <c r="CO54" s="105" t="e">
        <f t="shared" si="71"/>
        <v>#VALUE!</v>
      </c>
      <c r="CP54" s="105" t="e">
        <f t="shared" si="72"/>
        <v>#VALUE!</v>
      </c>
      <c r="CQ54" s="105" t="e">
        <f t="shared" si="73"/>
        <v>#VALUE!</v>
      </c>
      <c r="CR54" s="105" t="e">
        <f t="shared" si="74"/>
        <v>#VALUE!</v>
      </c>
      <c r="CS54" s="105" t="e">
        <f t="shared" si="75"/>
        <v>#VALUE!</v>
      </c>
      <c r="CT54" s="105" t="e">
        <f t="shared" si="76"/>
        <v>#VALUE!</v>
      </c>
      <c r="CU54" s="105" t="e">
        <f t="shared" si="77"/>
        <v>#VALUE!</v>
      </c>
      <c r="CV54" s="105" t="e">
        <f t="shared" si="78"/>
        <v>#VALUE!</v>
      </c>
      <c r="CW54" s="105" t="e">
        <f t="shared" si="79"/>
        <v>#VALUE!</v>
      </c>
      <c r="CX54" s="105" t="e">
        <f t="shared" si="80"/>
        <v>#VALUE!</v>
      </c>
      <c r="CY54" s="105" t="e">
        <f t="shared" si="81"/>
        <v>#VALUE!</v>
      </c>
      <c r="CZ54" s="105" t="e">
        <f t="shared" si="82"/>
        <v>#VALUE!</v>
      </c>
      <c r="DA54" s="105" t="e">
        <f t="shared" si="83"/>
        <v>#VALUE!</v>
      </c>
      <c r="DB54" s="105" t="e">
        <f t="shared" si="84"/>
        <v>#VALUE!</v>
      </c>
      <c r="DC54" s="105" t="e">
        <f t="shared" si="85"/>
        <v>#VALUE!</v>
      </c>
      <c r="DD54" s="105" t="e">
        <f t="shared" si="86"/>
        <v>#VALUE!</v>
      </c>
      <c r="DE54" s="105" t="e">
        <f t="shared" si="87"/>
        <v>#VALUE!</v>
      </c>
      <c r="DF54" s="105" t="e">
        <f t="shared" si="88"/>
        <v>#VALUE!</v>
      </c>
      <c r="DG54" s="105" t="e">
        <f t="shared" si="89"/>
        <v>#VALUE!</v>
      </c>
      <c r="DH54" s="105" t="e">
        <f t="shared" si="90"/>
        <v>#VALUE!</v>
      </c>
      <c r="DI54" s="105" t="e">
        <f t="shared" si="91"/>
        <v>#VALUE!</v>
      </c>
      <c r="DJ54" s="105" t="e">
        <f t="shared" si="92"/>
        <v>#VALUE!</v>
      </c>
      <c r="DL54" s="39" t="str">
        <f>CONCATENATE('2. Protocols'!C53, '2. Protocols'!D53, '2. Protocols'!E53)</f>
        <v>+</v>
      </c>
      <c r="DM54" s="39" t="str">
        <f>CONCATENATE('2. Protocols'!C53, '2. Protocols'!D53, '2. Protocols'!E53, '2. Protocols'!F53, '2. Protocols'!G53,)</f>
        <v>++</v>
      </c>
      <c r="DO54" s="45">
        <f>IF(AND(OR(ISBLANK(DO$9),DO$9=0)=FALSE,OR(DO$9='2. Protocols'!$C53,DO$9='2. Protocols'!$E53,DO$9='2. Protocols'!$G53)),1,0)*'4. Formulations'!$I53</f>
        <v>0</v>
      </c>
      <c r="DP54" s="45">
        <f>IF(AND(OR(ISBLANK(DP$9),DP$9=0)=FALSE,OR(DP$9='2. Protocols'!$C53,DP$9='2. Protocols'!$E53,DP$9='2. Protocols'!$G53)),1,0)*'4. Formulations'!$I53</f>
        <v>0</v>
      </c>
      <c r="DQ54" s="45">
        <f>IF(AND(OR(ISBLANK(DQ$9),DQ$9=0)=FALSE,OR(DQ$9='2. Protocols'!$C53,DQ$9='2. Protocols'!$E53,DQ$9='2. Protocols'!$G53)),1,0)*'4. Formulations'!$I53</f>
        <v>0</v>
      </c>
      <c r="DR54" s="45">
        <f>IF(AND(OR(ISBLANK(DR$9),DR$9=0)=FALSE,OR(DR$9='2. Protocols'!$C53,DR$9='2. Protocols'!$E53,DR$9='2. Protocols'!$G53)),1,0)*'4. Formulations'!$I53</f>
        <v>0</v>
      </c>
      <c r="DS54" s="45">
        <f>IF(AND(OR(ISBLANK(DS$9),DS$9=0)=FALSE,OR(DS$9='2. Protocols'!$C53,DS$9='2. Protocols'!$E53,DS$9='2. Protocols'!$G53)),1,0)*'4. Formulations'!$I53</f>
        <v>0</v>
      </c>
      <c r="DT54" s="45">
        <f>IF(AND(OR(ISBLANK(DT$9),DT$9=0)=FALSE,OR(DT$9='2. Protocols'!$C53,DT$9='2. Protocols'!$E53,DT$9='2. Protocols'!$G53)),1,0)*'4. Formulations'!$I53</f>
        <v>0</v>
      </c>
      <c r="DU54" s="45">
        <f>IF(AND(OR(ISBLANK(DU$9),DU$9=0)=FALSE,OR(DU$9='2. Protocols'!$C53,DU$9='2. Protocols'!$E53,DU$9='2. Protocols'!$G53)),1,0)*'4. Formulations'!$I53</f>
        <v>0</v>
      </c>
      <c r="DV54" s="45">
        <f>IF(AND(OR(ISBLANK(DV$9),DV$9=0)=FALSE,OR(DV$9='2. Protocols'!$C53,DV$9='2. Protocols'!$E53,DV$9='2. Protocols'!$G53)),1,0)*'4. Formulations'!$I53</f>
        <v>0</v>
      </c>
      <c r="DW54" s="45">
        <f>IF(AND(OR(ISBLANK(DW$9),DW$9=0)=FALSE,OR(DW$9='2. Protocols'!$C53,DW$9='2. Protocols'!$E53,DW$9='2. Protocols'!$G53)),1,0)*'4. Formulations'!$I53</f>
        <v>0</v>
      </c>
      <c r="DX54" s="45">
        <f>IF(AND(OR(ISBLANK(DX$9),DX$9=0)=FALSE,OR(DX$9='2. Protocols'!$C53,DX$9='2. Protocols'!$E53,DX$9='2. Protocols'!$G53)),1,0)*'4. Formulations'!$I53</f>
        <v>0</v>
      </c>
      <c r="DY54" s="45">
        <f>IF(AND(OR(ISBLANK(DY$9),DY$9=0)=FALSE,OR(DY$9='2. Protocols'!$C53,DY$9='2. Protocols'!$E53,DY$9='2. Protocols'!$G53)),1,0)*'4. Formulations'!$I53</f>
        <v>0</v>
      </c>
      <c r="DZ54" s="45">
        <f>IF(AND(OR(ISBLANK(DZ$9),DZ$9=0)=FALSE,OR(DZ$9='2. Protocols'!$C53,DZ$9='2. Protocols'!$E53,DZ$9='2. Protocols'!$G53)),1,0)*'4. Formulations'!$I53</f>
        <v>0</v>
      </c>
      <c r="EA54" s="45">
        <f>IF(AND(OR(ISBLANK(EA$9),EA$9=0)=FALSE,OR(EA$9='2. Protocols'!$C53,EA$9='2. Protocols'!$E53,EA$9='2. Protocols'!$G53)),1,0)*'4. Formulations'!$I53</f>
        <v>0</v>
      </c>
      <c r="EB54" s="45">
        <f>IF(AND(OR(ISBLANK(EB$9),EB$9=0)=FALSE,OR(EB$9='2. Protocols'!$C53,EB$9='2. Protocols'!$E53,EB$9='2. Protocols'!$G53)),1,0)*'4. Formulations'!$I53</f>
        <v>0</v>
      </c>
      <c r="EC54" s="45">
        <f>IF(AND(OR(ISBLANK(EC$9),EC$9=0)=FALSE,OR(EC$9='2. Protocols'!$C53,EC$9='2. Protocols'!$E53,EC$9='2. Protocols'!$G53)),1,0)*'4. Formulations'!$I53</f>
        <v>0</v>
      </c>
      <c r="EE54" s="45">
        <f>IF(AND(OR(ISBLANK(EE$9),EE$9=0)=FALSE,EE$9=$DL54),1,0)*'4. Formulations'!$J53</f>
        <v>0</v>
      </c>
      <c r="EF54" s="45">
        <f>IF(AND(OR(ISBLANK(EF$9),EF$9=0)=FALSE,EF$9=$DL54),1,0)*'4. Formulations'!$J53</f>
        <v>0</v>
      </c>
      <c r="EG54" s="45">
        <f>IF(AND(OR(ISBLANK(EG$9),EG$9=0)=FALSE,EG$9=$DL54),1,0)*'4. Formulations'!$J53</f>
        <v>0</v>
      </c>
      <c r="EH54" s="45">
        <f>IF(AND(OR(ISBLANK(EH$9),EH$9=0)=FALSE,EH$9=$DL54),1,0)*'4. Formulations'!$J53</f>
        <v>0</v>
      </c>
      <c r="EI54" s="45">
        <f>IF(AND(OR(ISBLANK(EI$9),EI$9=0)=FALSE,EI$9=$DL54),1,0)*'4. Formulations'!$J53</f>
        <v>0</v>
      </c>
      <c r="EJ54" s="45">
        <f>IF(AND(OR(ISBLANK(EJ$9),EJ$9=0)=FALSE,EJ$9=$DL54),1,0)*'4. Formulations'!$J53</f>
        <v>0</v>
      </c>
      <c r="EK54" s="45">
        <f>IF(AND(OR(ISBLANK(EK$9),EK$9=0)=FALSE,EK$9=$DL54),1,0)*'4. Formulations'!$J53</f>
        <v>0</v>
      </c>
      <c r="EL54" s="45">
        <f>IF(AND(OR(ISBLANK(EL$9),EL$9=0)=FALSE,EL$9=$DL54),1,0)*'4. Formulations'!$J53</f>
        <v>0</v>
      </c>
      <c r="EM54" s="45">
        <f>IF(AND(OR(ISBLANK(EM$9),EM$9=0)=FALSE,EM$9=$DL54),1,0)*'4. Formulations'!$J53</f>
        <v>0</v>
      </c>
      <c r="EN54" s="45">
        <f>IF(AND(OR(ISBLANK(EN$9),EN$9=0)=FALSE,EN$9=$DL54),1,0)*'4. Formulations'!$J53</f>
        <v>0</v>
      </c>
      <c r="EO54" s="45">
        <f>IF(AND(OR(ISBLANK(EO$9),EO$9=0)=FALSE,EO$9=$DL54),1,0)*'4. Formulations'!$J53</f>
        <v>0</v>
      </c>
      <c r="EP54" s="45">
        <f>IF(AND(OR(ISBLANK(EP$9),EP$9=0)=FALSE,EP$9=$DL54),1,0)*'4. Formulations'!$J53</f>
        <v>0</v>
      </c>
      <c r="EQ54" s="45">
        <f>IF(AND(OR(ISBLANK(EQ$9),EQ$9=0)=FALSE,EQ$9=$DL54),1,0)*'4. Formulations'!$J53</f>
        <v>0</v>
      </c>
      <c r="ER54" s="45">
        <f>IF(AND(OR(ISBLANK(ER$9),ER$9=0)=FALSE,ER$9=$DL54),1,0)*'4. Formulations'!$J53</f>
        <v>0</v>
      </c>
      <c r="ES54" s="45">
        <f>IF(AND(OR(ISBLANK(ES$9),ES$9=0)=FALSE,ES$9=$DL54),1,0)*'4. Formulations'!$J53</f>
        <v>0</v>
      </c>
      <c r="EU54" s="45">
        <f>IF(AND(OR(ISBLANK(EU$9),EU$9=0)=FALSE,SUM($EE54:$ES54)&gt;0,EU$9='2. Protocols'!$G53),1,0)*'4. Formulations'!$J53</f>
        <v>0</v>
      </c>
      <c r="EV54" s="45">
        <f>IF(AND(OR(ISBLANK(EV$9),EV$9=0)=FALSE,SUM($EE54:$ES54)&gt;0,EV$9='2. Protocols'!$G53),1,0)*'4. Formulations'!$J53</f>
        <v>0</v>
      </c>
      <c r="EW54" s="45">
        <f>IF(AND(OR(ISBLANK(EW$9),EW$9=0)=FALSE,SUM($EE54:$ES54)&gt;0,EW$9='2. Protocols'!$G53),1,0)*'4. Formulations'!$J53</f>
        <v>0</v>
      </c>
      <c r="EX54" s="45">
        <f>IF(AND(OR(ISBLANK(EX$9),EX$9=0)=FALSE,SUM($EE54:$ES54)&gt;0,EX$9='2. Protocols'!$G53),1,0)*'4. Formulations'!$J53</f>
        <v>0</v>
      </c>
      <c r="EY54" s="45">
        <f>IF(AND(OR(ISBLANK(EY$9),EY$9=0)=FALSE,SUM($EE54:$ES54)&gt;0,EY$9='2. Protocols'!$G53),1,0)*'4. Formulations'!$J53</f>
        <v>0</v>
      </c>
      <c r="EZ54" s="45">
        <f>IF(AND(OR(ISBLANK(EZ$9),EZ$9=0)=FALSE,SUM($EE54:$ES54)&gt;0,EZ$9='2. Protocols'!$G53),1,0)*'4. Formulations'!$J53</f>
        <v>0</v>
      </c>
      <c r="FA54" s="45">
        <f>IF(AND(OR(ISBLANK(FA$9),FA$9=0)=FALSE,SUM($EE54:$ES54)&gt;0,FA$9='2. Protocols'!$G53),1,0)*'4. Formulations'!$J53</f>
        <v>0</v>
      </c>
      <c r="FB54" s="45">
        <f>IF(AND(OR(ISBLANK(FB$9),FB$9=0)=FALSE,SUM($EE54:$ES54)&gt;0,FB$9='2. Protocols'!$G53),1,0)*'4. Formulations'!$J53</f>
        <v>0</v>
      </c>
      <c r="FC54" s="45">
        <f>IF(AND(OR(ISBLANK(FC$9),FC$9=0)=FALSE,SUM($EE54:$ES54)&gt;0,FC$9='2. Protocols'!$G53),1,0)*'4. Formulations'!$J53</f>
        <v>0</v>
      </c>
      <c r="FD54" s="45">
        <f>IF(AND(OR(ISBLANK(FD$9),FD$9=0)=FALSE,SUM($EE54:$ES54)&gt;0,FD$9='2. Protocols'!$G53),1,0)*'4. Formulations'!$J53</f>
        <v>0</v>
      </c>
      <c r="FE54" s="45">
        <f>IF(AND(OR(ISBLANK(FE$9),FE$9=0)=FALSE,SUM($EE54:$ES54)&gt;0,FE$9='2. Protocols'!$G53),1,0)*'4. Formulations'!$J53</f>
        <v>0</v>
      </c>
      <c r="FF54" s="45">
        <f>IF(AND(OR(ISBLANK(FF$9),FF$9=0)=FALSE,SUM($EE54:$ES54)&gt;0,FF$9='2. Protocols'!$G53),1,0)*'4. Formulations'!$J53</f>
        <v>0</v>
      </c>
      <c r="FG54" s="45">
        <f>IF(AND(OR(ISBLANK(FG$9),FG$9=0)=FALSE,SUM($EE54:$ES54)&gt;0,FG$9='2. Protocols'!$G53),1,0)*'4. Formulations'!$J53</f>
        <v>0</v>
      </c>
      <c r="FH54" s="45">
        <f>IF(AND(OR(ISBLANK(FH$9),FH$9=0)=FALSE,SUM($EE54:$ES54)&gt;0,FH$9='2. Protocols'!$G53),1,0)*'4. Formulations'!$J53</f>
        <v>0</v>
      </c>
      <c r="FI54" s="45">
        <f>IF(AND(OR(ISBLANK(FI$9),FI$9=0)=FALSE,SUM($EE54:$ES54)&gt;0,FI$9='2. Protocols'!$G53),1,0)*'4. Formulations'!$J53</f>
        <v>0</v>
      </c>
      <c r="FK54" s="45">
        <f>IF(AND(OR(ISBLANK(EU$9),EU$9=0)=FALSE,FK$9=$DM54),1,0)*'4. Formulations'!$K53</f>
        <v>0</v>
      </c>
      <c r="FL54" s="45">
        <f>IF(AND(OR(ISBLANK(EV$9),EV$9=0)=FALSE,FL$9=$DM54),1,0)*'4. Formulations'!$K53</f>
        <v>0</v>
      </c>
      <c r="FM54" s="45">
        <f>IF(AND(OR(ISBLANK(EW$9),EW$9=0)=FALSE,FM$9=$DM54),1,0)*'4. Formulations'!$K53</f>
        <v>0</v>
      </c>
      <c r="FN54" s="45">
        <f>IF(AND(OR(ISBLANK(EX$9),EX$9=0)=FALSE,FN$9=$DM54),1,0)*'4. Formulations'!$K53</f>
        <v>0</v>
      </c>
      <c r="FO54" s="45">
        <f>IF(AND(OR(ISBLANK(EY$9),EY$9=0)=FALSE,FO$9=$DM54),1,0)*'4. Formulations'!$K53</f>
        <v>0</v>
      </c>
      <c r="FP54" s="45">
        <f>IF(AND(OR(ISBLANK(EZ$9),EZ$9=0)=FALSE,FP$9=$DM54),1,0)*'4. Formulations'!$K53</f>
        <v>0</v>
      </c>
      <c r="FQ54" s="45">
        <f>IF(AND(OR(ISBLANK(FA$9),FA$9=0)=FALSE,FQ$9=$DM54),1,0)*'4. Formulations'!$K53</f>
        <v>0</v>
      </c>
      <c r="FR54" s="45">
        <f>IF(AND(OR(ISBLANK(FB$9),FB$9=0)=FALSE,FR$9=$DM54),1,0)*'4. Formulations'!$K53</f>
        <v>0</v>
      </c>
      <c r="FS54" s="45">
        <f>IF(AND(OR(ISBLANK(FC$9),FC$9=0)=FALSE,FS$9=$DM54),1,0)*'4. Formulations'!$K53</f>
        <v>0</v>
      </c>
      <c r="FT54" s="45">
        <f>IF(AND(OR(ISBLANK(FD$9),FD$9=0)=FALSE,FT$9=$DM54),1,0)*'4. Formulations'!$K53</f>
        <v>0</v>
      </c>
      <c r="FU54" s="45">
        <f>IF(AND(OR(ISBLANK(FE$9),FE$9=0)=FALSE,FU$9=$DM54),1,0)*'4. Formulations'!$K53</f>
        <v>0</v>
      </c>
      <c r="FV54" s="45">
        <f>IF(AND(OR(ISBLANK(FF$9),FF$9=0)=FALSE,FV$9=$DM54),1,0)*'4. Formulations'!$K53</f>
        <v>0</v>
      </c>
      <c r="FW54" s="45">
        <f>IF(AND(OR(ISBLANK(FG$9),FG$9=0)=FALSE,FW$9=$DM54),1,0)*'4. Formulations'!$K53</f>
        <v>0</v>
      </c>
      <c r="FX54" s="45">
        <f>IF(AND(OR(ISBLANK(FH$9),FH$9=0)=FALSE,FX$9=$DM54),1,0)*'4. Formulations'!$K53</f>
        <v>0</v>
      </c>
      <c r="FY54" s="45">
        <f>IF(AND(OR(ISBLANK(FI$9),FI$9=0)=FALSE,FY$9=$DM54),1,0)*'4. Formulations'!$K53</f>
        <v>0</v>
      </c>
      <c r="GA54" s="45">
        <f>IF(AND(OR(ISBLANK(GA$9),GA$9=0)=FALSE,OR(GA$9='2. Protocols'!$C53,GA$9='2. Protocols'!$E53,GA$9='2. Protocols'!$G53)),1,0)*'4. Formulations'!$L53</f>
        <v>0</v>
      </c>
      <c r="GB54" s="45">
        <f>IF(AND(OR(ISBLANK(GB$9),GB$9=0)=FALSE,OR(GB$9='2. Protocols'!$C53,GB$9='2. Protocols'!$E53,GB$9='2. Protocols'!$G53)),1,0)*'4. Formulations'!$L53</f>
        <v>0</v>
      </c>
      <c r="GC54" s="45">
        <f>IF(AND(OR(ISBLANK(GC$9),GC$9=0)=FALSE,OR(GC$9='2. Protocols'!$C53,GC$9='2. Protocols'!$E53,GC$9='2. Protocols'!$G53)),1,0)*'4. Formulations'!$L53</f>
        <v>0</v>
      </c>
      <c r="GD54" s="45">
        <f>IF(AND(OR(ISBLANK(GD$9),GD$9=0)=FALSE,OR(GD$9='2. Protocols'!$C53,GD$9='2. Protocols'!$E53,GD$9='2. Protocols'!$G53)),1,0)*'4. Formulations'!$L53</f>
        <v>0</v>
      </c>
      <c r="GE54" s="45">
        <f>IF(AND(OR(ISBLANK(GE$9),GE$9=0)=FALSE,OR(GE$9='2. Protocols'!$C53,GE$9='2. Protocols'!$E53,GE$9='2. Protocols'!$G53)),1,0)*'4. Formulations'!$L53</f>
        <v>0</v>
      </c>
      <c r="GF54" s="45">
        <f>IF(AND(OR(ISBLANK(GF$9),GF$9=0)=FALSE,OR(GF$9='2. Protocols'!$C53,GF$9='2. Protocols'!$E53,GF$9='2. Protocols'!$G53)),1,0)*'4. Formulations'!$L53</f>
        <v>0</v>
      </c>
      <c r="GG54" s="45">
        <f>IF(AND(OR(ISBLANK(GG$9),GG$9=0)=FALSE,OR(GG$9='2. Protocols'!$C53,GG$9='2. Protocols'!$E53,GG$9='2. Protocols'!$G53)),1,0)*'4. Formulations'!$L53</f>
        <v>0</v>
      </c>
      <c r="GH54" s="45">
        <f>IF(AND(OR(ISBLANK(GH$9),GH$9=0)=FALSE,OR(GH$9='2. Protocols'!$C53,GH$9='2. Protocols'!$E53,GH$9='2. Protocols'!$G53)),1,0)*'4. Formulations'!$L53</f>
        <v>0</v>
      </c>
      <c r="GI54" s="45">
        <f>IF(AND(OR(ISBLANK(GI$9),GI$9=0)=FALSE,OR(GI$9='2. Protocols'!$C53,GI$9='2. Protocols'!$E53,GI$9='2. Protocols'!$G53)),1,0)*'4. Formulations'!$L53</f>
        <v>0</v>
      </c>
      <c r="GJ54" s="45">
        <f>IF(AND(OR(ISBLANK(GJ$9),GJ$9=0)=FALSE,OR(GJ$9='2. Protocols'!$C53,GJ$9='2. Protocols'!$E53,GJ$9='2. Protocols'!$G53)),1,0)*'4. Formulations'!$L53</f>
        <v>0</v>
      </c>
      <c r="GK54" s="45">
        <f>IF(AND(OR(ISBLANK(GK$9),GK$9=0)=FALSE,OR(GK$9='2. Protocols'!$C53,GK$9='2. Protocols'!$E53,GK$9='2. Protocols'!$G53)),1,0)*'4. Formulations'!$L53</f>
        <v>0</v>
      </c>
      <c r="GL54" s="45">
        <f>IF(AND(OR(ISBLANK(GL$9),GL$9=0)=FALSE,OR(GL$9='2. Protocols'!$C53,GL$9='2. Protocols'!$E53,GL$9='2. Protocols'!$G53)),1,0)*'4. Formulations'!$L53</f>
        <v>0</v>
      </c>
      <c r="GM54" s="45">
        <f>IF(AND(OR(ISBLANK(GM$9),GM$9=0)=FALSE,OR(GM$9='2. Protocols'!$C53,GM$9='2. Protocols'!$E53,GM$9='2. Protocols'!$G53)),1,0)*'4. Formulations'!$L53</f>
        <v>0</v>
      </c>
      <c r="GN54" s="45">
        <f>IF(AND(OR(ISBLANK(GN$9),GN$9=0)=FALSE,OR(GN$9='2. Protocols'!$C53,GN$9='2. Protocols'!$E53,GN$9='2. Protocols'!$G53)),1,0)*'4. Formulations'!$L53</f>
        <v>0</v>
      </c>
      <c r="GO54" s="45">
        <f>IF(AND(OR(ISBLANK(GO$9),GO$9=0)=FALSE,OR(GO$9='2. Protocols'!$C53,GO$9='2. Protocols'!$E53,GO$9='2. Protocols'!$G53)),1,0)*'4. Formulations'!$L53</f>
        <v>0</v>
      </c>
      <c r="GQ54" s="45">
        <f>IF(AND(OR(ISBLANK(GQ$9),GQ$9=0)=FALSE,GQ$9=$DL54),1,0)*'4. Formulations'!$M53</f>
        <v>0</v>
      </c>
      <c r="GR54" s="45">
        <f>IF(AND(OR(ISBLANK(GR$9),GR$9=0)=FALSE,GR$9=$DL54),1,0)*'4. Formulations'!$M53</f>
        <v>0</v>
      </c>
      <c r="GS54" s="45">
        <f>IF(AND(OR(ISBLANK(GS$9),GS$9=0)=FALSE,GS$9=$DL54),1,0)*'4. Formulations'!$M53</f>
        <v>0</v>
      </c>
      <c r="GT54" s="45">
        <f>IF(AND(OR(ISBLANK(GT$9),GT$9=0)=FALSE,GT$9=$DL54),1,0)*'4. Formulations'!$M53</f>
        <v>0</v>
      </c>
      <c r="GU54" s="45">
        <f>IF(AND(OR(ISBLANK(GU$9),GU$9=0)=FALSE,GU$9=$DL54),1,0)*'4. Formulations'!$M53</f>
        <v>0</v>
      </c>
      <c r="GV54" s="45">
        <f>IF(AND(OR(ISBLANK(GV$9),GV$9=0)=FALSE,GV$9=$DL54),1,0)*'4. Formulations'!$M53</f>
        <v>0</v>
      </c>
      <c r="GW54" s="45">
        <f>IF(AND(OR(ISBLANK(GW$9),GW$9=0)=FALSE,GW$9=$DL54),1,0)*'4. Formulations'!$M53</f>
        <v>0</v>
      </c>
      <c r="GX54" s="45">
        <f>IF(AND(OR(ISBLANK(GX$9),GX$9=0)=FALSE,GX$9=$DL54),1,0)*'4. Formulations'!$M53</f>
        <v>0</v>
      </c>
      <c r="GY54" s="45">
        <f>IF(AND(OR(ISBLANK(GY$9),GY$9=0)=FALSE,GY$9=$DL54),1,0)*'4. Formulations'!$M53</f>
        <v>0</v>
      </c>
      <c r="GZ54" s="45">
        <f>IF(AND(OR(ISBLANK(GZ$9),GZ$9=0)=FALSE,GZ$9=$DL54),1,0)*'4. Formulations'!$M53</f>
        <v>0</v>
      </c>
      <c r="HA54" s="45">
        <f>IF(AND(OR(ISBLANK(HA$9),HA$9=0)=FALSE,HA$9=$DL54),1,0)*'4. Formulations'!$M53</f>
        <v>0</v>
      </c>
      <c r="HB54" s="45">
        <f>IF(AND(OR(ISBLANK(HB$9),HB$9=0)=FALSE,HB$9=$DL54),1,0)*'4. Formulations'!$M53</f>
        <v>0</v>
      </c>
      <c r="HC54" s="45">
        <f>IF(AND(OR(ISBLANK(HC$9),HC$9=0)=FALSE,HC$9=$DL54),1,0)*'4. Formulations'!$M53</f>
        <v>0</v>
      </c>
      <c r="HD54" s="45">
        <f>IF(AND(OR(ISBLANK(HD$9),HD$9=0)=FALSE,HD$9=$DL54),1,0)*'4. Formulations'!$M53</f>
        <v>0</v>
      </c>
      <c r="HE54" s="45">
        <f>IF(AND(OR(ISBLANK(HE$9),HE$9=0)=FALSE,HE$9=$DL54),1,0)*'4. Formulations'!$M53</f>
        <v>0</v>
      </c>
      <c r="HG54" s="45">
        <f>IF(AND(OR(ISBLANK(HG$9),HG$9=0)=FALSE,SUM($GQ54:$HE54)&gt;0,HG$9='2. Protocols'!$G53),1,0)*'4. Formulations'!$M53</f>
        <v>0</v>
      </c>
      <c r="HH54" s="45">
        <f>IF(AND(OR(ISBLANK(HH$9),HH$9=0)=FALSE,SUM($GQ54:$HE54)&gt;0,HH$9='2. Protocols'!$G53),1,0)*'4. Formulations'!$M53</f>
        <v>0</v>
      </c>
      <c r="HI54" s="45">
        <f>IF(AND(OR(ISBLANK(HI$9),HI$9=0)=FALSE,SUM($GQ54:$HE54)&gt;0,HI$9='2. Protocols'!$G53),1,0)*'4. Formulations'!$M53</f>
        <v>0</v>
      </c>
      <c r="HJ54" s="45">
        <f>IF(AND(OR(ISBLANK(HJ$9),HJ$9=0)=FALSE,SUM($GQ54:$HE54)&gt;0,HJ$9='2. Protocols'!$G53),1,0)*'4. Formulations'!$M53</f>
        <v>0</v>
      </c>
      <c r="HK54" s="45">
        <f>IF(AND(OR(ISBLANK(HK$9),HK$9=0)=FALSE,SUM($GQ54:$HE54)&gt;0,HK$9='2. Protocols'!$G53),1,0)*'4. Formulations'!$M53</f>
        <v>0</v>
      </c>
      <c r="HL54" s="45">
        <f>IF(AND(OR(ISBLANK(HL$9),HL$9=0)=FALSE,SUM($GQ54:$HE54)&gt;0,HL$9='2. Protocols'!$G53),1,0)*'4. Formulations'!$M53</f>
        <v>0</v>
      </c>
      <c r="HM54" s="45">
        <f>IF(AND(OR(ISBLANK(HM$9),HM$9=0)=FALSE,SUM($GQ54:$HE54)&gt;0,HM$9='2. Protocols'!$G53),1,0)*'4. Formulations'!$M53</f>
        <v>0</v>
      </c>
      <c r="HN54" s="45">
        <f>IF(AND(OR(ISBLANK(HN$9),HN$9=0)=FALSE,SUM($GQ54:$HE54)&gt;0,HN$9='2. Protocols'!$G53),1,0)*'4. Formulations'!$M53</f>
        <v>0</v>
      </c>
      <c r="HO54" s="45">
        <f>IF(AND(OR(ISBLANK(HO$9),HO$9=0)=FALSE,SUM($GQ54:$HE54)&gt;0,HO$9='2. Protocols'!$G53),1,0)*'4. Formulations'!$M53</f>
        <v>0</v>
      </c>
      <c r="HP54" s="45">
        <f>IF(AND(OR(ISBLANK(HP$9),HP$9=0)=FALSE,SUM($GQ54:$HE54)&gt;0,HP$9='2. Protocols'!$G53),1,0)*'4. Formulations'!$M53</f>
        <v>0</v>
      </c>
      <c r="HQ54" s="45">
        <f>IF(AND(OR(ISBLANK(HQ$9),HQ$9=0)=FALSE,SUM($GQ54:$HE54)&gt;0,HQ$9='2. Protocols'!$G53),1,0)*'4. Formulations'!$M53</f>
        <v>0</v>
      </c>
      <c r="HR54" s="45">
        <f>IF(AND(OR(ISBLANK(HR$9),HR$9=0)=FALSE,SUM($GQ54:$HE54)&gt;0,HR$9='2. Protocols'!$G53),1,0)*'4. Formulations'!$M53</f>
        <v>0</v>
      </c>
      <c r="HS54" s="45">
        <f>IF(AND(OR(ISBLANK(HS$9),HS$9=0)=FALSE,SUM($GQ54:$HE54)&gt;0,HS$9='2. Protocols'!$G53),1,0)*'4. Formulations'!$M53</f>
        <v>0</v>
      </c>
      <c r="HT54" s="45">
        <f>IF(AND(OR(ISBLANK(HT$9),HT$9=0)=FALSE,SUM($GQ54:$HE54)&gt;0,HT$9='2. Protocols'!$G53),1,0)*'4. Formulations'!$M53</f>
        <v>0</v>
      </c>
      <c r="HU54" s="45">
        <f>IF(AND(OR(ISBLANK(HU$9),HU$9=0)=FALSE,SUM($GQ54:$HE54)&gt;0,HU$9='2. Protocols'!$G53),1,0)*'4. Formulations'!$M53</f>
        <v>0</v>
      </c>
      <c r="HW54" s="45">
        <f>IF(AND(OR(ISBLANK(HW$9),HW$9=0)=FALSE,HW$9=$DM54),1,0)*'4. Formulations'!$N53</f>
        <v>0</v>
      </c>
      <c r="HX54" s="45">
        <f>IF(AND(OR(ISBLANK(HX$9),HX$9=0)=FALSE,HX$9=$DM54),1,0)*'4. Formulations'!$N53</f>
        <v>0</v>
      </c>
      <c r="HY54" s="45">
        <f>IF(AND(OR(ISBLANK(HY$9),HY$9=0)=FALSE,HY$9=$DM54),1,0)*'4. Formulations'!$N53</f>
        <v>0</v>
      </c>
      <c r="HZ54" s="45">
        <f>IF(AND(OR(ISBLANK(HZ$9),HZ$9=0)=FALSE,HZ$9=$DM54),1,0)*'4. Formulations'!$N53</f>
        <v>0</v>
      </c>
      <c r="IA54" s="45">
        <f>IF(AND(OR(ISBLANK(IA$9),IA$9=0)=FALSE,IA$9=$DM54),1,0)*'4. Formulations'!$N53</f>
        <v>0</v>
      </c>
      <c r="IB54" s="45">
        <f>IF(AND(OR(ISBLANK(IB$9),IB$9=0)=FALSE,IB$9=$DM54),1,0)*'4. Formulations'!$N53</f>
        <v>0</v>
      </c>
      <c r="IC54" s="45">
        <f>IF(AND(OR(ISBLANK(IC$9),IC$9=0)=FALSE,IC$9=$DM54),1,0)*'4. Formulations'!$N53</f>
        <v>0</v>
      </c>
      <c r="ID54" s="45">
        <f>IF(AND(OR(ISBLANK(ID$9),ID$9=0)=FALSE,ID$9=$DM54),1,0)*'4. Formulations'!$N53</f>
        <v>0</v>
      </c>
      <c r="IE54" s="45">
        <f>IF(AND(OR(ISBLANK(IE$9),IE$9=0)=FALSE,IE$9=$DM54),1,0)*'4. Formulations'!$N53</f>
        <v>0</v>
      </c>
      <c r="IF54" s="45">
        <f>IF(AND(OR(ISBLANK(IF$9),IF$9=0)=FALSE,IF$9=$DM54),1,0)*'4. Formulations'!$N53</f>
        <v>0</v>
      </c>
      <c r="IG54" s="45">
        <f>IF(AND(OR(ISBLANK(IG$9),IG$9=0)=FALSE,IG$9=$DM54),1,0)*'4. Formulations'!$N53</f>
        <v>0</v>
      </c>
      <c r="IH54" s="45">
        <f>IF(AND(OR(ISBLANK(IH$9),IH$9=0)=FALSE,IH$9=$DM54),1,0)*'4. Formulations'!$N53</f>
        <v>0</v>
      </c>
      <c r="II54" s="45">
        <f>IF(AND(OR(ISBLANK(II$9),II$9=0)=FALSE,II$9=$DM54),1,0)*'4. Formulations'!$N53</f>
        <v>0</v>
      </c>
      <c r="IJ54" s="45">
        <f>IF(AND(OR(ISBLANK(IJ$9),IJ$9=0)=FALSE,IJ$9=$DM54),1,0)*'4. Formulations'!$N53</f>
        <v>0</v>
      </c>
      <c r="IK54" s="45">
        <f>IF(AND(OR(ISBLANK(IK$9),IK$9=0)=FALSE,IK$9=$DM54),1,0)*'4. Formulations'!$N53</f>
        <v>0</v>
      </c>
      <c r="IM54" s="45">
        <f>IF(AND(OR(ISBLANK(IM$9),IM$9=0)=FALSE,OR(IM$9='2. Protocols'!$C53,IM$9='2. Protocols'!$E53,IM$9='2. Protocols'!$G53)),1,0)*'4. Formulations'!$O53</f>
        <v>0</v>
      </c>
      <c r="IN54" s="45">
        <f>IF(AND(OR(ISBLANK(IN$9),IN$9=0)=FALSE,OR(IN$9='2. Protocols'!$C53,IN$9='2. Protocols'!$E53,IN$9='2. Protocols'!$G53)),1,0)*'4. Formulations'!$O53</f>
        <v>0</v>
      </c>
      <c r="IO54" s="45">
        <f>IF(AND(OR(ISBLANK(IO$9),IO$9=0)=FALSE,OR(IO$9='2. Protocols'!$C53,IO$9='2. Protocols'!$E53,IO$9='2. Protocols'!$G53)),1,0)*'4. Formulations'!$O53</f>
        <v>0</v>
      </c>
      <c r="IP54" s="45">
        <f>IF(AND(OR(ISBLANK(IP$9),IP$9=0)=FALSE,OR(IP$9='2. Protocols'!$C53,IP$9='2. Protocols'!$E53,IP$9='2. Protocols'!$G53)),1,0)*'4. Formulations'!$O53</f>
        <v>0</v>
      </c>
      <c r="IQ54" s="45">
        <f>IF(AND(OR(ISBLANK(IQ$9),IQ$9=0)=FALSE,OR(IQ$9='2. Protocols'!$C53,IQ$9='2. Protocols'!$E53,IQ$9='2. Protocols'!$G53)),1,0)*'4. Formulations'!$O53</f>
        <v>0</v>
      </c>
      <c r="IR54" s="45">
        <f>IF(AND(OR(ISBLANK(IR$9),IR$9=0)=FALSE,OR(IR$9='2. Protocols'!$C53,IR$9='2. Protocols'!$E53,IR$9='2. Protocols'!$G53)),1,0)*'4. Formulations'!$O53</f>
        <v>0</v>
      </c>
      <c r="IS54" s="45">
        <f>IF(AND(OR(ISBLANK(IS$9),IS$9=0)=FALSE,OR(IS$9='2. Protocols'!$C53,IS$9='2. Protocols'!$E53,IS$9='2. Protocols'!$G53)),1,0)*'4. Formulations'!$O53</f>
        <v>0</v>
      </c>
      <c r="IT54" s="45">
        <f>IF(AND(OR(ISBLANK(IT$9),IT$9=0)=FALSE,OR(IT$9='2. Protocols'!$C53,IT$9='2. Protocols'!$E53,IT$9='2. Protocols'!$G53)),1,0)*'4. Formulations'!$O53</f>
        <v>0</v>
      </c>
      <c r="IU54" s="45">
        <f>IF(AND(OR(ISBLANK(IU$9),IU$9=0)=FALSE,OR(IU$9='2. Protocols'!$C53,IU$9='2. Protocols'!$E53,IU$9='2. Protocols'!$G53)),1,0)*'4. Formulations'!$O53</f>
        <v>0</v>
      </c>
      <c r="IV54" s="45">
        <f>IF(AND(OR(ISBLANK(IV$9),IV$9=0)=FALSE,OR(IV$9='2. Protocols'!$C53,IV$9='2. Protocols'!$E53,IV$9='2. Protocols'!$G53)),1,0)*'4. Formulations'!$O53</f>
        <v>0</v>
      </c>
      <c r="IW54" s="45">
        <f>IF(AND(OR(ISBLANK(IW$9),IW$9=0)=FALSE,OR(IW$9='2. Protocols'!$C53,IW$9='2. Protocols'!$E53,IW$9='2. Protocols'!$G53)),1,0)*'4. Formulations'!$O53</f>
        <v>0</v>
      </c>
      <c r="IX54" s="45">
        <f>IF(AND(OR(ISBLANK(IX$9),IX$9=0)=FALSE,OR(IX$9='2. Protocols'!$C53,IX$9='2. Protocols'!$E53,IX$9='2. Protocols'!$G53)),1,0)*'4. Formulations'!$O53</f>
        <v>0</v>
      </c>
      <c r="IY54" s="45">
        <f>IF(AND(OR(ISBLANK(IY$9),IY$9=0)=FALSE,OR(IY$9='2. Protocols'!$C53,IY$9='2. Protocols'!$E53,IY$9='2. Protocols'!$G53)),1,0)*'4. Formulations'!$O53</f>
        <v>0</v>
      </c>
      <c r="IZ54" s="45">
        <f>IF(AND(OR(ISBLANK(IZ$9),IZ$9=0)=FALSE,OR(IZ$9='2. Protocols'!$C53,IZ$9='2. Protocols'!$E53,IZ$9='2. Protocols'!$G53)),1,0)*'4. Formulations'!$O53</f>
        <v>0</v>
      </c>
      <c r="JA54" s="45">
        <f>IF(AND(OR(ISBLANK(JA$9),JA$9=0)=FALSE,OR(JA$9='2. Protocols'!$C53,JA$9='2. Protocols'!$E53,JA$9='2. Protocols'!$G53)),1,0)*'4. Formulations'!$O53</f>
        <v>0</v>
      </c>
      <c r="JC54" s="45">
        <f>IF(AND(OR(ISBLANK(JC$9),JC$9=0)=FALSE,JC$9=$DL54),1,0)*'4. Formulations'!$P53</f>
        <v>0</v>
      </c>
      <c r="JD54" s="45">
        <f>IF(AND(OR(ISBLANK(JD$9),JD$9=0)=FALSE,JD$9=$DL54),1,0)*'4. Formulations'!$P53</f>
        <v>0</v>
      </c>
      <c r="JE54" s="45">
        <f>IF(AND(OR(ISBLANK(JE$9),JE$9=0)=FALSE,JE$9=$DL54),1,0)*'4. Formulations'!$P53</f>
        <v>0</v>
      </c>
      <c r="JF54" s="45">
        <f>IF(AND(OR(ISBLANK(JF$9),JF$9=0)=FALSE,JF$9=$DL54),1,0)*'4. Formulations'!$P53</f>
        <v>0</v>
      </c>
      <c r="JG54" s="45">
        <f>IF(AND(OR(ISBLANK(JG$9),JG$9=0)=FALSE,JG$9=$DL54),1,0)*'4. Formulations'!$P53</f>
        <v>0</v>
      </c>
      <c r="JH54" s="45">
        <f>IF(AND(OR(ISBLANK(JH$9),JH$9=0)=FALSE,JH$9=$DL54),1,0)*'4. Formulations'!$P53</f>
        <v>0</v>
      </c>
      <c r="JI54" s="45">
        <f>IF(AND(OR(ISBLANK(JI$9),JI$9=0)=FALSE,JI$9=$DL54),1,0)*'4. Formulations'!$P53</f>
        <v>0</v>
      </c>
      <c r="JJ54" s="45">
        <f>IF(AND(OR(ISBLANK(JJ$9),JJ$9=0)=FALSE,JJ$9=$DL54),1,0)*'4. Formulations'!$P53</f>
        <v>0</v>
      </c>
      <c r="JK54" s="45">
        <f>IF(AND(OR(ISBLANK(JK$9),JK$9=0)=FALSE,JK$9=$DL54),1,0)*'4. Formulations'!$P53</f>
        <v>0</v>
      </c>
      <c r="JL54" s="45">
        <f>IF(AND(OR(ISBLANK(JL$9),JL$9=0)=FALSE,JL$9=$DL54),1,0)*'4. Formulations'!$P53</f>
        <v>0</v>
      </c>
      <c r="JM54" s="45">
        <f>IF(AND(OR(ISBLANK(JM$9),JM$9=0)=FALSE,JM$9=$DL54),1,0)*'4. Formulations'!$P53</f>
        <v>0</v>
      </c>
      <c r="JN54" s="45">
        <f>IF(AND(OR(ISBLANK(JN$9),JN$9=0)=FALSE,JN$9=$DL54),1,0)*'4. Formulations'!$P53</f>
        <v>0</v>
      </c>
      <c r="JO54" s="45">
        <f>IF(AND(OR(ISBLANK(JO$9),JO$9=0)=FALSE,JO$9=$DL54),1,0)*'4. Formulations'!$P53</f>
        <v>0</v>
      </c>
      <c r="JP54" s="45">
        <f>IF(AND(OR(ISBLANK(JP$9),JP$9=0)=FALSE,JP$9=$DL54),1,0)*'4. Formulations'!$P53</f>
        <v>0</v>
      </c>
      <c r="JQ54" s="45">
        <f>IF(AND(OR(ISBLANK(JQ$9),JQ$9=0)=FALSE,JQ$9=$DL54),1,0)*'4. Formulations'!$P53</f>
        <v>0</v>
      </c>
      <c r="JS54" s="45">
        <f>IF(AND(OR(ISBLANK(JS$9),JS$9=0)=FALSE,SUM($JC54:$JQ54)&gt;0,JS$9='2. Protocols'!$G53),1,0)*'4. Formulations'!$P53</f>
        <v>0</v>
      </c>
      <c r="JT54" s="45">
        <f>IF(AND(OR(ISBLANK(JT$9),JT$9=0)=FALSE,SUM($JC54:$JQ54)&gt;0,JT$9='2. Protocols'!$G53),1,0)*'4. Formulations'!$P53</f>
        <v>0</v>
      </c>
      <c r="JU54" s="45">
        <f>IF(AND(OR(ISBLANK(JU$9),JU$9=0)=FALSE,SUM($JC54:$JQ54)&gt;0,JU$9='2. Protocols'!$G53),1,0)*'4. Formulations'!$P53</f>
        <v>0</v>
      </c>
      <c r="JV54" s="45">
        <f>IF(AND(OR(ISBLANK(JV$9),JV$9=0)=FALSE,SUM($JC54:$JQ54)&gt;0,JV$9='2. Protocols'!$G53),1,0)*'4. Formulations'!$P53</f>
        <v>0</v>
      </c>
      <c r="JW54" s="45">
        <f>IF(AND(OR(ISBLANK(JW$9),JW$9=0)=FALSE,SUM($JC54:$JQ54)&gt;0,JW$9='2. Protocols'!$G53),1,0)*'4. Formulations'!$P53</f>
        <v>0</v>
      </c>
      <c r="JX54" s="45">
        <f>IF(AND(OR(ISBLANK(JX$9),JX$9=0)=FALSE,SUM($JC54:$JQ54)&gt;0,JX$9='2. Protocols'!$G53),1,0)*'4. Formulations'!$P53</f>
        <v>0</v>
      </c>
      <c r="JY54" s="45">
        <f>IF(AND(OR(ISBLANK(JY$9),JY$9=0)=FALSE,SUM($JC54:$JQ54)&gt;0,JY$9='2. Protocols'!$G53),1,0)*'4. Formulations'!$P53</f>
        <v>0</v>
      </c>
      <c r="JZ54" s="45">
        <f>IF(AND(OR(ISBLANK(JZ$9),JZ$9=0)=FALSE,SUM($JC54:$JQ54)&gt;0,JZ$9='2. Protocols'!$G53),1,0)*'4. Formulations'!$P53</f>
        <v>0</v>
      </c>
      <c r="KA54" s="45">
        <f>IF(AND(OR(ISBLANK(KA$9),KA$9=0)=FALSE,SUM($JC54:$JQ54)&gt;0,KA$9='2. Protocols'!$G53),1,0)*'4. Formulations'!$P53</f>
        <v>0</v>
      </c>
      <c r="KB54" s="45">
        <f>IF(AND(OR(ISBLANK(KB$9),KB$9=0)=FALSE,SUM($JC54:$JQ54)&gt;0,KB$9='2. Protocols'!$G53),1,0)*'4. Formulations'!$P53</f>
        <v>0</v>
      </c>
      <c r="KC54" s="45">
        <f>IF(AND(OR(ISBLANK(KC$9),KC$9=0)=FALSE,SUM($JC54:$JQ54)&gt;0,KC$9='2. Protocols'!$G53),1,0)*'4. Formulations'!$P53</f>
        <v>0</v>
      </c>
      <c r="KD54" s="45">
        <f>IF(AND(OR(ISBLANK(KD$9),KD$9=0)=FALSE,SUM($JC54:$JQ54)&gt;0,KD$9='2. Protocols'!$G53),1,0)*'4. Formulations'!$P53</f>
        <v>0</v>
      </c>
      <c r="KE54" s="45">
        <f>IF(AND(OR(ISBLANK(KE$9),KE$9=0)=FALSE,SUM($JC54:$JQ54)&gt;0,KE$9='2. Protocols'!$G53),1,0)*'4. Formulations'!$P53</f>
        <v>0</v>
      </c>
      <c r="KF54" s="45">
        <f>IF(AND(OR(ISBLANK(KF$9),KF$9=0)=FALSE,SUM($JC54:$JQ54)&gt;0,KF$9='2. Protocols'!$G53),1,0)*'4. Formulations'!$P53</f>
        <v>0</v>
      </c>
      <c r="KG54" s="45">
        <f>IF(AND(OR(ISBLANK(KG$9),KG$9=0)=FALSE,SUM($JC54:$JQ54)&gt;0,KG$9='2. Protocols'!$G53),1,0)*'4. Formulations'!$P53</f>
        <v>0</v>
      </c>
      <c r="KI54" s="45">
        <f>IF(AND(OR(ISBLANK(KI$9),KI$9=0)=FALSE,KI$9=$DM54),1,0)*'4. Formulations'!$Q53</f>
        <v>0</v>
      </c>
      <c r="KJ54" s="45">
        <f>IF(AND(OR(ISBLANK(KJ$9),KJ$9=0)=FALSE,KJ$9=$DM54),1,0)*'4. Formulations'!$Q53</f>
        <v>0</v>
      </c>
      <c r="KK54" s="45">
        <f>IF(AND(OR(ISBLANK(KK$9),KK$9=0)=FALSE,KK$9=$DM54),1,0)*'4. Formulations'!$Q53</f>
        <v>0</v>
      </c>
      <c r="KL54" s="45">
        <f>IF(AND(OR(ISBLANK(KL$9),KL$9=0)=FALSE,KL$9=$DM54),1,0)*'4. Formulations'!$Q53</f>
        <v>0</v>
      </c>
      <c r="KM54" s="45">
        <f>IF(AND(OR(ISBLANK(KM$9),KM$9=0)=FALSE,KM$9=$DM54),1,0)*'4. Formulations'!$Q53</f>
        <v>0</v>
      </c>
      <c r="KN54" s="45">
        <f>IF(AND(OR(ISBLANK(KN$9),KN$9=0)=FALSE,KN$9=$DM54),1,0)*'4. Formulations'!$Q53</f>
        <v>0</v>
      </c>
      <c r="KO54" s="45">
        <f>IF(AND(OR(ISBLANK(KO$9),KO$9=0)=FALSE,KO$9=$DM54),1,0)*'4. Formulations'!$Q53</f>
        <v>0</v>
      </c>
      <c r="KP54" s="45">
        <f>IF(AND(OR(ISBLANK(KP$9),KP$9=0)=FALSE,KP$9=$DM54),1,0)*'4. Formulations'!$Q53</f>
        <v>0</v>
      </c>
      <c r="KQ54" s="45">
        <f>IF(AND(OR(ISBLANK(KQ$9),KQ$9=0)=FALSE,KQ$9=$DM54),1,0)*'4. Formulations'!$Q53</f>
        <v>0</v>
      </c>
      <c r="KR54" s="45">
        <f>IF(AND(OR(ISBLANK(KR$9),KR$9=0)=FALSE,KR$9=$DM54),1,0)*'4. Formulations'!$Q53</f>
        <v>0</v>
      </c>
      <c r="KS54" s="45">
        <f>IF(AND(OR(ISBLANK(KS$9),KS$9=0)=FALSE,KS$9=$DM54),1,0)*'4. Formulations'!$Q53</f>
        <v>0</v>
      </c>
      <c r="KT54" s="45">
        <f>IF(AND(OR(ISBLANK(KT$9),KT$9=0)=FALSE,KT$9=$DM54),1,0)*'4. Formulations'!$Q53</f>
        <v>0</v>
      </c>
      <c r="KU54" s="45">
        <f>IF(AND(OR(ISBLANK(KU$9),KU$9=0)=FALSE,KU$9=$DM54),1,0)*'4. Formulations'!$Q53</f>
        <v>0</v>
      </c>
      <c r="KV54" s="45">
        <f>IF(AND(OR(ISBLANK(KV$9),KV$9=0)=FALSE,KV$9=$DM54),1,0)*'4. Formulations'!$Q53</f>
        <v>0</v>
      </c>
      <c r="KW54" s="45">
        <f>IF(AND(OR(ISBLANK(KW$9),KW$9=0)=FALSE,KW$9=$DM54),1,0)*'4. Formulations'!$Q53</f>
        <v>0</v>
      </c>
    </row>
    <row r="55" spans="2:309" x14ac:dyDescent="0.3">
      <c r="B55" s="2"/>
      <c r="C55" s="155" t="str">
        <f>IF('2. Protocols'!C54&amp;"+"&amp;'2. Protocols'!E54&amp;"+"&amp;'2. Protocols'!G54="++","",'2. Protocols'!C54&amp;"+"&amp;'2. Protocols'!E54&amp;"+"&amp;'2. Protocols'!G54)</f>
        <v/>
      </c>
      <c r="D55" s="22"/>
      <c r="E55" s="23"/>
      <c r="G55" s="135" t="e">
        <f>'2. Protocols'!J54*'1. General Inputs'!$L$13</f>
        <v>#VALUE!</v>
      </c>
      <c r="H55" s="135" t="e">
        <f>MAX(G55*(1+'1. General Inputs'!$BA$23+HLOOKUP(H$7,'1. General Inputs'!$BC$17:$BE$19,ROWS('1. General Inputs'!$BA$17:$BA$19),0))+(H$76*'2. Protocols'!$O54)+'3. ARV Substitutions'!L77,0)</f>
        <v>#VALUE!</v>
      </c>
      <c r="I55" s="135" t="e">
        <f>MAX(H55*(1+'1. General Inputs'!$BA$23+HLOOKUP(I$7,'1. General Inputs'!$BC$17:$BE$19,ROWS('1. General Inputs'!$BA$17:$BA$19),0))+(I$76*'2. Protocols'!$O54)+'3. ARV Substitutions'!M77,0)</f>
        <v>#VALUE!</v>
      </c>
      <c r="J55" s="135" t="e">
        <f>MAX(I55*(1+'1. General Inputs'!$BA$23+HLOOKUP(J$7,'1. General Inputs'!$BC$17:$BE$19,ROWS('1. General Inputs'!$BA$17:$BA$19),0))+(J$76*'2. Protocols'!$O54)+'3. ARV Substitutions'!N77,0)</f>
        <v>#VALUE!</v>
      </c>
      <c r="K55" s="135" t="e">
        <f>MAX(J55*(1+'1. General Inputs'!$BA$23+HLOOKUP(K$7,'1. General Inputs'!$BC$17:$BE$19,ROWS('1. General Inputs'!$BA$17:$BA$19),0))+(K$76*'2. Protocols'!$O54)+'3. ARV Substitutions'!O77,0)</f>
        <v>#VALUE!</v>
      </c>
      <c r="L55" s="135" t="e">
        <f>MAX(K55*(1+'1. General Inputs'!$BA$23+HLOOKUP(L$7,'1. General Inputs'!$BC$17:$BE$19,ROWS('1. General Inputs'!$BA$17:$BA$19),0))+(L$76*'2. Protocols'!$O54)+'3. ARV Substitutions'!P77,0)</f>
        <v>#VALUE!</v>
      </c>
      <c r="M55" s="135" t="e">
        <f>MAX(L55*(1+'1. General Inputs'!$BA$23+HLOOKUP(M$7,'1. General Inputs'!$BC$17:$BE$19,ROWS('1. General Inputs'!$BA$17:$BA$19),0))+(M$76*'2. Protocols'!$O54)+'3. ARV Substitutions'!Q77,0)</f>
        <v>#VALUE!</v>
      </c>
      <c r="N55" s="135" t="e">
        <f>MAX(M55*(1+'1. General Inputs'!$BA$23+HLOOKUP(N$7,'1. General Inputs'!$BC$17:$BE$19,ROWS('1. General Inputs'!$BA$17:$BA$19),0))+(N$76*'2. Protocols'!$O54)+'3. ARV Substitutions'!R77,0)</f>
        <v>#VALUE!</v>
      </c>
      <c r="O55" s="135" t="e">
        <f>MAX(N55*(1+'1. General Inputs'!$BA$23+HLOOKUP(O$7,'1. General Inputs'!$BC$17:$BE$19,ROWS('1. General Inputs'!$BA$17:$BA$19),0))+(O$76*'2. Protocols'!$O54)+'3. ARV Substitutions'!S77,0)</f>
        <v>#VALUE!</v>
      </c>
      <c r="P55" s="135" t="e">
        <f>MAX(O55*(1+'1. General Inputs'!$BA$23+HLOOKUP(P$7,'1. General Inputs'!$BC$17:$BE$19,ROWS('1. General Inputs'!$BA$17:$BA$19),0))+(P$76*'2. Protocols'!$O54)+'3. ARV Substitutions'!T77,0)</f>
        <v>#VALUE!</v>
      </c>
      <c r="Q55" s="135" t="e">
        <f>MAX(P55*(1+'1. General Inputs'!$BA$23+HLOOKUP(Q$7,'1. General Inputs'!$BC$17:$BE$19,ROWS('1. General Inputs'!$BA$17:$BA$19),0))+(Q$76*'2. Protocols'!$O54)+'3. ARV Substitutions'!U77,0)</f>
        <v>#VALUE!</v>
      </c>
      <c r="R55" s="135" t="e">
        <f>MAX(Q55*(1+'1. General Inputs'!$BA$23+HLOOKUP(R$7,'1. General Inputs'!$BC$17:$BE$19,ROWS('1. General Inputs'!$BA$17:$BA$19),0))+(R$76*'2. Protocols'!$O54)+'3. ARV Substitutions'!V77,0)</f>
        <v>#VALUE!</v>
      </c>
      <c r="S55" s="135" t="e">
        <f>MAX(R55*(1+'1. General Inputs'!$BA$23+HLOOKUP(S$7,'1. General Inputs'!$BC$17:$BE$19,ROWS('1. General Inputs'!$BA$17:$BA$19),0))+(S$76*'2. Protocols'!$O54)+'3. ARV Substitutions'!W77,0)</f>
        <v>#VALUE!</v>
      </c>
      <c r="T55" s="135" t="e">
        <f>MAX(S55*(1+'1. General Inputs'!$BA$23+HLOOKUP(T$7,'1. General Inputs'!$BC$17:$BE$19,ROWS('1. General Inputs'!$BA$17:$BA$19),0))+(T$76*'2. Protocols'!$O54)+'3. ARV Substitutions'!X77,0)</f>
        <v>#VALUE!</v>
      </c>
      <c r="U55" s="135" t="e">
        <f>MAX(T55*(1+'1. General Inputs'!$BA$23+HLOOKUP(U$7,'1. General Inputs'!$BC$17:$BE$19,ROWS('1. General Inputs'!$BA$17:$BA$19),0))+(U$76*'2. Protocols'!$O54)+'3. ARV Substitutions'!Y77,0)</f>
        <v>#VALUE!</v>
      </c>
      <c r="V55" s="135" t="e">
        <f>MAX(U55*(1+'1. General Inputs'!$BA$23+HLOOKUP(V$7,'1. General Inputs'!$BC$17:$BE$19,ROWS('1. General Inputs'!$BA$17:$BA$19),0))+(V$76*'2. Protocols'!$O54)+'3. ARV Substitutions'!Z77,0)</f>
        <v>#VALUE!</v>
      </c>
      <c r="W55" s="135" t="e">
        <f>MAX(V55*(1+'1. General Inputs'!$BA$23+HLOOKUP(W$7,'1. General Inputs'!$BC$17:$BE$19,ROWS('1. General Inputs'!$BA$17:$BA$19),0))+(W$76*'2. Protocols'!$O54)+'3. ARV Substitutions'!AA77,0)</f>
        <v>#VALUE!</v>
      </c>
      <c r="X55" s="135" t="e">
        <f>MAX(W55*(1+'1. General Inputs'!$BA$23+HLOOKUP(X$7,'1. General Inputs'!$BC$17:$BE$19,ROWS('1. General Inputs'!$BA$17:$BA$19),0))+(X$76*'2. Protocols'!$O54)+'3. ARV Substitutions'!AB77,0)</f>
        <v>#VALUE!</v>
      </c>
      <c r="Y55" s="135" t="e">
        <f>MAX(X55*(1+'1. General Inputs'!$BA$23+HLOOKUP(Y$7,'1. General Inputs'!$BC$17:$BE$19,ROWS('1. General Inputs'!$BA$17:$BA$19),0))+(Y$76*'2. Protocols'!$O54)+'3. ARV Substitutions'!AC77,0)</f>
        <v>#VALUE!</v>
      </c>
      <c r="Z55" s="135" t="e">
        <f>MAX(Y55*(1+'1. General Inputs'!$BA$23+HLOOKUP(Z$7,'1. General Inputs'!$BC$17:$BE$19,ROWS('1. General Inputs'!$BA$17:$BA$19),0))+(Z$76*'2. Protocols'!$O54)+'3. ARV Substitutions'!AD77,0)</f>
        <v>#VALUE!</v>
      </c>
      <c r="AA55" s="135" t="e">
        <f>MAX(Z55*(1+'1. General Inputs'!$BA$23+HLOOKUP(AA$7,'1. General Inputs'!$BC$17:$BE$19,ROWS('1. General Inputs'!$BA$17:$BA$19),0))+(AA$76*'2. Protocols'!$O54)+'3. ARV Substitutions'!AE77,0)</f>
        <v>#VALUE!</v>
      </c>
      <c r="AB55" s="135" t="e">
        <f>MAX(AA55*(1+'1. General Inputs'!$BA$23+HLOOKUP(AB$7,'1. General Inputs'!$BC$17:$BE$19,ROWS('1. General Inputs'!$BA$17:$BA$19),0))+(AB$76*'2. Protocols'!$O54)+'3. ARV Substitutions'!AF77,0)</f>
        <v>#VALUE!</v>
      </c>
      <c r="AC55" s="135" t="e">
        <f>MAX(AB55*(1+'1. General Inputs'!$BA$23+HLOOKUP(AC$7,'1. General Inputs'!$BC$17:$BE$19,ROWS('1. General Inputs'!$BA$17:$BA$19),0))+(AC$76*'2. Protocols'!$O54)+'3. ARV Substitutions'!AG77,0)</f>
        <v>#VALUE!</v>
      </c>
      <c r="AD55" s="135" t="e">
        <f>MAX(AC55*(1+'1. General Inputs'!$BA$23+HLOOKUP(AD$7,'1. General Inputs'!$BC$17:$BE$19,ROWS('1. General Inputs'!$BA$17:$BA$19),0))+(AD$76*'2. Protocols'!$O54)+'3. ARV Substitutions'!AH77,0)</f>
        <v>#VALUE!</v>
      </c>
      <c r="AE55" s="135" t="e">
        <f>MAX(AD55*(1+'1. General Inputs'!$BA$23+HLOOKUP(AE$7,'1. General Inputs'!$BC$17:$BE$19,ROWS('1. General Inputs'!$BA$17:$BA$19),0))+(AE$76*'2. Protocols'!$O54)+'3. ARV Substitutions'!AI77,0)</f>
        <v>#VALUE!</v>
      </c>
      <c r="AF55" s="135" t="e">
        <f>MAX(AE55*(1+'1. General Inputs'!$BA$23+HLOOKUP(AF$7,'1. General Inputs'!$BC$17:$BE$19,ROWS('1. General Inputs'!$BA$17:$BA$19),0))+(AF$76*'2. Protocols'!$O54)+'3. ARV Substitutions'!AJ77,0)</f>
        <v>#VALUE!</v>
      </c>
      <c r="AG55" s="135" t="e">
        <f>MAX(AF55*(1+'1. General Inputs'!$BA$23+HLOOKUP(AG$7,'1. General Inputs'!$BC$17:$BE$19,ROWS('1. General Inputs'!$BA$17:$BA$19),0))+(AG$76*'2. Protocols'!$O54)+'3. ARV Substitutions'!AK77,0)</f>
        <v>#VALUE!</v>
      </c>
      <c r="AH55" s="135" t="e">
        <f>MAX(AG55*(1+'1. General Inputs'!$BA$23+HLOOKUP(AH$7,'1. General Inputs'!$BC$17:$BE$19,ROWS('1. General Inputs'!$BA$17:$BA$19),0))+(AH$76*'2. Protocols'!$O54)+'3. ARV Substitutions'!AL77,0)</f>
        <v>#VALUE!</v>
      </c>
      <c r="AI55" s="135" t="e">
        <f>MAX(AH55*(1+'1. General Inputs'!$BA$23+HLOOKUP(AI$7,'1. General Inputs'!$BC$17:$BE$19,ROWS('1. General Inputs'!$BA$17:$BA$19),0))+(AI$76*'2. Protocols'!$O54)+'3. ARV Substitutions'!AM77,0)</f>
        <v>#VALUE!</v>
      </c>
      <c r="AJ55" s="135" t="e">
        <f>MAX(AI55*(1+'1. General Inputs'!$BA$23+HLOOKUP(AJ$7,'1. General Inputs'!$BC$17:$BE$19,ROWS('1. General Inputs'!$BA$17:$BA$19),0))+(AJ$76*'2. Protocols'!$O54)+'3. ARV Substitutions'!AN77,0)</f>
        <v>#VALUE!</v>
      </c>
      <c r="AK55" s="135" t="e">
        <f>MAX(AJ55*(1+'1. General Inputs'!$BA$23+HLOOKUP(AK$7,'1. General Inputs'!$BC$17:$BE$19,ROWS('1. General Inputs'!$BA$17:$BA$19),0))+(AK$76*'2. Protocols'!$O54)+'3. ARV Substitutions'!AO77,0)</f>
        <v>#VALUE!</v>
      </c>
      <c r="AL55" s="135" t="e">
        <f>MAX(AK55*(1+'1. General Inputs'!$BA$23+HLOOKUP(AL$7,'1. General Inputs'!$BC$17:$BE$19,ROWS('1. General Inputs'!$BA$17:$BA$19),0))+(AL$76*'2. Protocols'!$O54)+'3. ARV Substitutions'!AP77,0)</f>
        <v>#VALUE!</v>
      </c>
      <c r="AM55" s="135" t="e">
        <f>MAX(AL55*(1+'1. General Inputs'!$BA$23+HLOOKUP(AM$7,'1. General Inputs'!$BC$17:$BE$19,ROWS('1. General Inputs'!$BA$17:$BA$19),0))+(AM$76*'2. Protocols'!$O54)+'3. ARV Substitutions'!AQ77,0)</f>
        <v>#VALUE!</v>
      </c>
      <c r="AN55" s="135" t="e">
        <f>MAX(AM55*(1+'1. General Inputs'!$BA$23+HLOOKUP(AN$7,'1. General Inputs'!$BC$17:$BE$19,ROWS('1. General Inputs'!$BA$17:$BA$19),0))+(AN$76*'2. Protocols'!$O54)+'3. ARV Substitutions'!AR77,0)</f>
        <v>#VALUE!</v>
      </c>
      <c r="AO55" s="135" t="e">
        <f>MAX(AN55*(1+'1. General Inputs'!$BA$23+HLOOKUP(AO$7,'1. General Inputs'!$BC$17:$BE$19,ROWS('1. General Inputs'!$BA$17:$BA$19),0))+(AO$76*'2. Protocols'!$O54)+'3. ARV Substitutions'!AS77,0)</f>
        <v>#VALUE!</v>
      </c>
      <c r="AP55" s="135" t="e">
        <f>MAX(AO55*(1+'1. General Inputs'!$BA$23+HLOOKUP(AP$7,'1. General Inputs'!$BC$17:$BE$19,ROWS('1. General Inputs'!$BA$17:$BA$19),0))+(AP$76*'2. Protocols'!$O54)+'3. ARV Substitutions'!AT77,0)</f>
        <v>#VALUE!</v>
      </c>
      <c r="AQ55" s="135" t="e">
        <f>MAX(AP55*(1+'1. General Inputs'!$BA$23+HLOOKUP(AQ$7,'1. General Inputs'!$BC$17:$BE$19,ROWS('1. General Inputs'!$BA$17:$BA$19),0))+(AQ$76*'2. Protocols'!$O54)+'3. ARV Substitutions'!AU77,0)</f>
        <v>#VALUE!</v>
      </c>
      <c r="CA55" s="105" t="e">
        <f t="shared" si="58"/>
        <v>#VALUE!</v>
      </c>
      <c r="CB55" s="105" t="e">
        <f t="shared" si="59"/>
        <v>#VALUE!</v>
      </c>
      <c r="CC55" s="105" t="e">
        <f t="shared" si="60"/>
        <v>#VALUE!</v>
      </c>
      <c r="CD55" s="105" t="e">
        <f t="shared" si="61"/>
        <v>#VALUE!</v>
      </c>
      <c r="CE55" s="105" t="e">
        <f t="shared" si="93"/>
        <v>#VALUE!</v>
      </c>
      <c r="CF55" s="105" t="e">
        <f t="shared" si="62"/>
        <v>#VALUE!</v>
      </c>
      <c r="CG55" s="105" t="e">
        <f t="shared" si="63"/>
        <v>#VALUE!</v>
      </c>
      <c r="CH55" s="105" t="e">
        <f t="shared" si="64"/>
        <v>#VALUE!</v>
      </c>
      <c r="CI55" s="105" t="e">
        <f t="shared" si="65"/>
        <v>#VALUE!</v>
      </c>
      <c r="CJ55" s="105" t="e">
        <f t="shared" si="66"/>
        <v>#VALUE!</v>
      </c>
      <c r="CK55" s="105" t="e">
        <f t="shared" si="67"/>
        <v>#VALUE!</v>
      </c>
      <c r="CL55" s="105" t="e">
        <f t="shared" si="68"/>
        <v>#VALUE!</v>
      </c>
      <c r="CM55" s="105" t="e">
        <f t="shared" si="69"/>
        <v>#VALUE!</v>
      </c>
      <c r="CN55" s="105" t="e">
        <f t="shared" si="70"/>
        <v>#VALUE!</v>
      </c>
      <c r="CO55" s="105" t="e">
        <f t="shared" si="71"/>
        <v>#VALUE!</v>
      </c>
      <c r="CP55" s="105" t="e">
        <f t="shared" si="72"/>
        <v>#VALUE!</v>
      </c>
      <c r="CQ55" s="105" t="e">
        <f t="shared" si="73"/>
        <v>#VALUE!</v>
      </c>
      <c r="CR55" s="105" t="e">
        <f t="shared" si="74"/>
        <v>#VALUE!</v>
      </c>
      <c r="CS55" s="105" t="e">
        <f t="shared" si="75"/>
        <v>#VALUE!</v>
      </c>
      <c r="CT55" s="105" t="e">
        <f t="shared" si="76"/>
        <v>#VALUE!</v>
      </c>
      <c r="CU55" s="105" t="e">
        <f t="shared" si="77"/>
        <v>#VALUE!</v>
      </c>
      <c r="CV55" s="105" t="e">
        <f t="shared" si="78"/>
        <v>#VALUE!</v>
      </c>
      <c r="CW55" s="105" t="e">
        <f t="shared" si="79"/>
        <v>#VALUE!</v>
      </c>
      <c r="CX55" s="105" t="e">
        <f t="shared" si="80"/>
        <v>#VALUE!</v>
      </c>
      <c r="CY55" s="105" t="e">
        <f t="shared" si="81"/>
        <v>#VALUE!</v>
      </c>
      <c r="CZ55" s="105" t="e">
        <f t="shared" si="82"/>
        <v>#VALUE!</v>
      </c>
      <c r="DA55" s="105" t="e">
        <f t="shared" si="83"/>
        <v>#VALUE!</v>
      </c>
      <c r="DB55" s="105" t="e">
        <f t="shared" si="84"/>
        <v>#VALUE!</v>
      </c>
      <c r="DC55" s="105" t="e">
        <f t="shared" si="85"/>
        <v>#VALUE!</v>
      </c>
      <c r="DD55" s="105" t="e">
        <f t="shared" si="86"/>
        <v>#VALUE!</v>
      </c>
      <c r="DE55" s="105" t="e">
        <f t="shared" si="87"/>
        <v>#VALUE!</v>
      </c>
      <c r="DF55" s="105" t="e">
        <f t="shared" si="88"/>
        <v>#VALUE!</v>
      </c>
      <c r="DG55" s="105" t="e">
        <f t="shared" si="89"/>
        <v>#VALUE!</v>
      </c>
      <c r="DH55" s="105" t="e">
        <f t="shared" si="90"/>
        <v>#VALUE!</v>
      </c>
      <c r="DI55" s="105" t="e">
        <f t="shared" si="91"/>
        <v>#VALUE!</v>
      </c>
      <c r="DJ55" s="105" t="e">
        <f t="shared" si="92"/>
        <v>#VALUE!</v>
      </c>
      <c r="DL55" s="39" t="str">
        <f>CONCATENATE('2. Protocols'!C54, '2. Protocols'!D54, '2. Protocols'!E54)</f>
        <v>+</v>
      </c>
      <c r="DM55" s="39" t="str">
        <f>CONCATENATE('2. Protocols'!C54, '2. Protocols'!D54, '2. Protocols'!E54, '2. Protocols'!F54, '2. Protocols'!G54,)</f>
        <v>++</v>
      </c>
      <c r="DO55" s="45">
        <f>IF(AND(OR(ISBLANK(DO$9),DO$9=0)=FALSE,OR(DO$9='2. Protocols'!$C54,DO$9='2. Protocols'!$E54,DO$9='2. Protocols'!$G54)),1,0)*'4. Formulations'!$I54</f>
        <v>0</v>
      </c>
      <c r="DP55" s="45">
        <f>IF(AND(OR(ISBLANK(DP$9),DP$9=0)=FALSE,OR(DP$9='2. Protocols'!$C54,DP$9='2. Protocols'!$E54,DP$9='2. Protocols'!$G54)),1,0)*'4. Formulations'!$I54</f>
        <v>0</v>
      </c>
      <c r="DQ55" s="45">
        <f>IF(AND(OR(ISBLANK(DQ$9),DQ$9=0)=FALSE,OR(DQ$9='2. Protocols'!$C54,DQ$9='2. Protocols'!$E54,DQ$9='2. Protocols'!$G54)),1,0)*'4. Formulations'!$I54</f>
        <v>0</v>
      </c>
      <c r="DR55" s="45">
        <f>IF(AND(OR(ISBLANK(DR$9),DR$9=0)=FALSE,OR(DR$9='2. Protocols'!$C54,DR$9='2. Protocols'!$E54,DR$9='2. Protocols'!$G54)),1,0)*'4. Formulations'!$I54</f>
        <v>0</v>
      </c>
      <c r="DS55" s="45">
        <f>IF(AND(OR(ISBLANK(DS$9),DS$9=0)=FALSE,OR(DS$9='2. Protocols'!$C54,DS$9='2. Protocols'!$E54,DS$9='2. Protocols'!$G54)),1,0)*'4. Formulations'!$I54</f>
        <v>0</v>
      </c>
      <c r="DT55" s="45">
        <f>IF(AND(OR(ISBLANK(DT$9),DT$9=0)=FALSE,OR(DT$9='2. Protocols'!$C54,DT$9='2. Protocols'!$E54,DT$9='2. Protocols'!$G54)),1,0)*'4. Formulations'!$I54</f>
        <v>0</v>
      </c>
      <c r="DU55" s="45">
        <f>IF(AND(OR(ISBLANK(DU$9),DU$9=0)=FALSE,OR(DU$9='2. Protocols'!$C54,DU$9='2. Protocols'!$E54,DU$9='2. Protocols'!$G54)),1,0)*'4. Formulations'!$I54</f>
        <v>0</v>
      </c>
      <c r="DV55" s="45">
        <f>IF(AND(OR(ISBLANK(DV$9),DV$9=0)=FALSE,OR(DV$9='2. Protocols'!$C54,DV$9='2. Protocols'!$E54,DV$9='2. Protocols'!$G54)),1,0)*'4. Formulations'!$I54</f>
        <v>0</v>
      </c>
      <c r="DW55" s="45">
        <f>IF(AND(OR(ISBLANK(DW$9),DW$9=0)=FALSE,OR(DW$9='2. Protocols'!$C54,DW$9='2. Protocols'!$E54,DW$9='2. Protocols'!$G54)),1,0)*'4. Formulations'!$I54</f>
        <v>0</v>
      </c>
      <c r="DX55" s="45">
        <f>IF(AND(OR(ISBLANK(DX$9),DX$9=0)=FALSE,OR(DX$9='2. Protocols'!$C54,DX$9='2. Protocols'!$E54,DX$9='2. Protocols'!$G54)),1,0)*'4. Formulations'!$I54</f>
        <v>0</v>
      </c>
      <c r="DY55" s="45">
        <f>IF(AND(OR(ISBLANK(DY$9),DY$9=0)=FALSE,OR(DY$9='2. Protocols'!$C54,DY$9='2. Protocols'!$E54,DY$9='2. Protocols'!$G54)),1,0)*'4. Formulations'!$I54</f>
        <v>0</v>
      </c>
      <c r="DZ55" s="45">
        <f>IF(AND(OR(ISBLANK(DZ$9),DZ$9=0)=FALSE,OR(DZ$9='2. Protocols'!$C54,DZ$9='2. Protocols'!$E54,DZ$9='2. Protocols'!$G54)),1,0)*'4. Formulations'!$I54</f>
        <v>0</v>
      </c>
      <c r="EA55" s="45">
        <f>IF(AND(OR(ISBLANK(EA$9),EA$9=0)=FALSE,OR(EA$9='2. Protocols'!$C54,EA$9='2. Protocols'!$E54,EA$9='2. Protocols'!$G54)),1,0)*'4. Formulations'!$I54</f>
        <v>0</v>
      </c>
      <c r="EB55" s="45">
        <f>IF(AND(OR(ISBLANK(EB$9),EB$9=0)=FALSE,OR(EB$9='2. Protocols'!$C54,EB$9='2. Protocols'!$E54,EB$9='2. Protocols'!$G54)),1,0)*'4. Formulations'!$I54</f>
        <v>0</v>
      </c>
      <c r="EC55" s="45">
        <f>IF(AND(OR(ISBLANK(EC$9),EC$9=0)=FALSE,OR(EC$9='2. Protocols'!$C54,EC$9='2. Protocols'!$E54,EC$9='2. Protocols'!$G54)),1,0)*'4. Formulations'!$I54</f>
        <v>0</v>
      </c>
      <c r="EE55" s="45">
        <f>IF(AND(OR(ISBLANK(EE$9),EE$9=0)=FALSE,EE$9=$DL55),1,0)*'4. Formulations'!$J54</f>
        <v>0</v>
      </c>
      <c r="EF55" s="45">
        <f>IF(AND(OR(ISBLANK(EF$9),EF$9=0)=FALSE,EF$9=$DL55),1,0)*'4. Formulations'!$J54</f>
        <v>0</v>
      </c>
      <c r="EG55" s="45">
        <f>IF(AND(OR(ISBLANK(EG$9),EG$9=0)=FALSE,EG$9=$DL55),1,0)*'4. Formulations'!$J54</f>
        <v>0</v>
      </c>
      <c r="EH55" s="45">
        <f>IF(AND(OR(ISBLANK(EH$9),EH$9=0)=FALSE,EH$9=$DL55),1,0)*'4. Formulations'!$J54</f>
        <v>0</v>
      </c>
      <c r="EI55" s="45">
        <f>IF(AND(OR(ISBLANK(EI$9),EI$9=0)=FALSE,EI$9=$DL55),1,0)*'4. Formulations'!$J54</f>
        <v>0</v>
      </c>
      <c r="EJ55" s="45">
        <f>IF(AND(OR(ISBLANK(EJ$9),EJ$9=0)=FALSE,EJ$9=$DL55),1,0)*'4. Formulations'!$J54</f>
        <v>0</v>
      </c>
      <c r="EK55" s="45">
        <f>IF(AND(OR(ISBLANK(EK$9),EK$9=0)=FALSE,EK$9=$DL55),1,0)*'4. Formulations'!$J54</f>
        <v>0</v>
      </c>
      <c r="EL55" s="45">
        <f>IF(AND(OR(ISBLANK(EL$9),EL$9=0)=FALSE,EL$9=$DL55),1,0)*'4. Formulations'!$J54</f>
        <v>0</v>
      </c>
      <c r="EM55" s="45">
        <f>IF(AND(OR(ISBLANK(EM$9),EM$9=0)=FALSE,EM$9=$DL55),1,0)*'4. Formulations'!$J54</f>
        <v>0</v>
      </c>
      <c r="EN55" s="45">
        <f>IF(AND(OR(ISBLANK(EN$9),EN$9=0)=FALSE,EN$9=$DL55),1,0)*'4. Formulations'!$J54</f>
        <v>0</v>
      </c>
      <c r="EO55" s="45">
        <f>IF(AND(OR(ISBLANK(EO$9),EO$9=0)=FALSE,EO$9=$DL55),1,0)*'4. Formulations'!$J54</f>
        <v>0</v>
      </c>
      <c r="EP55" s="45">
        <f>IF(AND(OR(ISBLANK(EP$9),EP$9=0)=FALSE,EP$9=$DL55),1,0)*'4. Formulations'!$J54</f>
        <v>0</v>
      </c>
      <c r="EQ55" s="45">
        <f>IF(AND(OR(ISBLANK(EQ$9),EQ$9=0)=FALSE,EQ$9=$DL55),1,0)*'4. Formulations'!$J54</f>
        <v>0</v>
      </c>
      <c r="ER55" s="45">
        <f>IF(AND(OR(ISBLANK(ER$9),ER$9=0)=FALSE,ER$9=$DL55),1,0)*'4. Formulations'!$J54</f>
        <v>0</v>
      </c>
      <c r="ES55" s="45">
        <f>IF(AND(OR(ISBLANK(ES$9),ES$9=0)=FALSE,ES$9=$DL55),1,0)*'4. Formulations'!$J54</f>
        <v>0</v>
      </c>
      <c r="EU55" s="45">
        <f>IF(AND(OR(ISBLANK(EU$9),EU$9=0)=FALSE,SUM($EE55:$ES55)&gt;0,EU$9='2. Protocols'!$G54),1,0)*'4. Formulations'!$J54</f>
        <v>0</v>
      </c>
      <c r="EV55" s="45">
        <f>IF(AND(OR(ISBLANK(EV$9),EV$9=0)=FALSE,SUM($EE55:$ES55)&gt;0,EV$9='2. Protocols'!$G54),1,0)*'4. Formulations'!$J54</f>
        <v>0</v>
      </c>
      <c r="EW55" s="45">
        <f>IF(AND(OR(ISBLANK(EW$9),EW$9=0)=FALSE,SUM($EE55:$ES55)&gt;0,EW$9='2. Protocols'!$G54),1,0)*'4. Formulations'!$J54</f>
        <v>0</v>
      </c>
      <c r="EX55" s="45">
        <f>IF(AND(OR(ISBLANK(EX$9),EX$9=0)=FALSE,SUM($EE55:$ES55)&gt;0,EX$9='2. Protocols'!$G54),1,0)*'4. Formulations'!$J54</f>
        <v>0</v>
      </c>
      <c r="EY55" s="45">
        <f>IF(AND(OR(ISBLANK(EY$9),EY$9=0)=FALSE,SUM($EE55:$ES55)&gt;0,EY$9='2. Protocols'!$G54),1,0)*'4. Formulations'!$J54</f>
        <v>0</v>
      </c>
      <c r="EZ55" s="45">
        <f>IF(AND(OR(ISBLANK(EZ$9),EZ$9=0)=FALSE,SUM($EE55:$ES55)&gt;0,EZ$9='2. Protocols'!$G54),1,0)*'4. Formulations'!$J54</f>
        <v>0</v>
      </c>
      <c r="FA55" s="45">
        <f>IF(AND(OR(ISBLANK(FA$9),FA$9=0)=FALSE,SUM($EE55:$ES55)&gt;0,FA$9='2. Protocols'!$G54),1,0)*'4. Formulations'!$J54</f>
        <v>0</v>
      </c>
      <c r="FB55" s="45">
        <f>IF(AND(OR(ISBLANK(FB$9),FB$9=0)=FALSE,SUM($EE55:$ES55)&gt;0,FB$9='2. Protocols'!$G54),1,0)*'4. Formulations'!$J54</f>
        <v>0</v>
      </c>
      <c r="FC55" s="45">
        <f>IF(AND(OR(ISBLANK(FC$9),FC$9=0)=FALSE,SUM($EE55:$ES55)&gt;0,FC$9='2. Protocols'!$G54),1,0)*'4. Formulations'!$J54</f>
        <v>0</v>
      </c>
      <c r="FD55" s="45">
        <f>IF(AND(OR(ISBLANK(FD$9),FD$9=0)=FALSE,SUM($EE55:$ES55)&gt;0,FD$9='2. Protocols'!$G54),1,0)*'4. Formulations'!$J54</f>
        <v>0</v>
      </c>
      <c r="FE55" s="45">
        <f>IF(AND(OR(ISBLANK(FE$9),FE$9=0)=FALSE,SUM($EE55:$ES55)&gt;0,FE$9='2. Protocols'!$G54),1,0)*'4. Formulations'!$J54</f>
        <v>0</v>
      </c>
      <c r="FF55" s="45">
        <f>IF(AND(OR(ISBLANK(FF$9),FF$9=0)=FALSE,SUM($EE55:$ES55)&gt;0,FF$9='2. Protocols'!$G54),1,0)*'4. Formulations'!$J54</f>
        <v>0</v>
      </c>
      <c r="FG55" s="45">
        <f>IF(AND(OR(ISBLANK(FG$9),FG$9=0)=FALSE,SUM($EE55:$ES55)&gt;0,FG$9='2. Protocols'!$G54),1,0)*'4. Formulations'!$J54</f>
        <v>0</v>
      </c>
      <c r="FH55" s="45">
        <f>IF(AND(OR(ISBLANK(FH$9),FH$9=0)=FALSE,SUM($EE55:$ES55)&gt;0,FH$9='2. Protocols'!$G54),1,0)*'4. Formulations'!$J54</f>
        <v>0</v>
      </c>
      <c r="FI55" s="45">
        <f>IF(AND(OR(ISBLANK(FI$9),FI$9=0)=FALSE,SUM($EE55:$ES55)&gt;0,FI$9='2. Protocols'!$G54),1,0)*'4. Formulations'!$J54</f>
        <v>0</v>
      </c>
      <c r="FK55" s="45">
        <f>IF(AND(OR(ISBLANK(EU$9),EU$9=0)=FALSE,FK$9=$DM55),1,0)*'4. Formulations'!$K54</f>
        <v>0</v>
      </c>
      <c r="FL55" s="45">
        <f>IF(AND(OR(ISBLANK(EV$9),EV$9=0)=FALSE,FL$9=$DM55),1,0)*'4. Formulations'!$K54</f>
        <v>0</v>
      </c>
      <c r="FM55" s="45">
        <f>IF(AND(OR(ISBLANK(EW$9),EW$9=0)=FALSE,FM$9=$DM55),1,0)*'4. Formulations'!$K54</f>
        <v>0</v>
      </c>
      <c r="FN55" s="45">
        <f>IF(AND(OR(ISBLANK(EX$9),EX$9=0)=FALSE,FN$9=$DM55),1,0)*'4. Formulations'!$K54</f>
        <v>0</v>
      </c>
      <c r="FO55" s="45">
        <f>IF(AND(OR(ISBLANK(EY$9),EY$9=0)=FALSE,FO$9=$DM55),1,0)*'4. Formulations'!$K54</f>
        <v>0</v>
      </c>
      <c r="FP55" s="45">
        <f>IF(AND(OR(ISBLANK(EZ$9),EZ$9=0)=FALSE,FP$9=$DM55),1,0)*'4. Formulations'!$K54</f>
        <v>0</v>
      </c>
      <c r="FQ55" s="45">
        <f>IF(AND(OR(ISBLANK(FA$9),FA$9=0)=FALSE,FQ$9=$DM55),1,0)*'4. Formulations'!$K54</f>
        <v>0</v>
      </c>
      <c r="FR55" s="45">
        <f>IF(AND(OR(ISBLANK(FB$9),FB$9=0)=FALSE,FR$9=$DM55),1,0)*'4. Formulations'!$K54</f>
        <v>0</v>
      </c>
      <c r="FS55" s="45">
        <f>IF(AND(OR(ISBLANK(FC$9),FC$9=0)=FALSE,FS$9=$DM55),1,0)*'4. Formulations'!$K54</f>
        <v>0</v>
      </c>
      <c r="FT55" s="45">
        <f>IF(AND(OR(ISBLANK(FD$9),FD$9=0)=FALSE,FT$9=$DM55),1,0)*'4. Formulations'!$K54</f>
        <v>0</v>
      </c>
      <c r="FU55" s="45">
        <f>IF(AND(OR(ISBLANK(FE$9),FE$9=0)=FALSE,FU$9=$DM55),1,0)*'4. Formulations'!$K54</f>
        <v>0</v>
      </c>
      <c r="FV55" s="45">
        <f>IF(AND(OR(ISBLANK(FF$9),FF$9=0)=FALSE,FV$9=$DM55),1,0)*'4. Formulations'!$K54</f>
        <v>0</v>
      </c>
      <c r="FW55" s="45">
        <f>IF(AND(OR(ISBLANK(FG$9),FG$9=0)=FALSE,FW$9=$DM55),1,0)*'4. Formulations'!$K54</f>
        <v>0</v>
      </c>
      <c r="FX55" s="45">
        <f>IF(AND(OR(ISBLANK(FH$9),FH$9=0)=FALSE,FX$9=$DM55),1,0)*'4. Formulations'!$K54</f>
        <v>0</v>
      </c>
      <c r="FY55" s="45">
        <f>IF(AND(OR(ISBLANK(FI$9),FI$9=0)=FALSE,FY$9=$DM55),1,0)*'4. Formulations'!$K54</f>
        <v>0</v>
      </c>
      <c r="GA55" s="45">
        <f>IF(AND(OR(ISBLANK(GA$9),GA$9=0)=FALSE,OR(GA$9='2. Protocols'!$C54,GA$9='2. Protocols'!$E54,GA$9='2. Protocols'!$G54)),1,0)*'4. Formulations'!$L54</f>
        <v>0</v>
      </c>
      <c r="GB55" s="45">
        <f>IF(AND(OR(ISBLANK(GB$9),GB$9=0)=FALSE,OR(GB$9='2. Protocols'!$C54,GB$9='2. Protocols'!$E54,GB$9='2. Protocols'!$G54)),1,0)*'4. Formulations'!$L54</f>
        <v>0</v>
      </c>
      <c r="GC55" s="45">
        <f>IF(AND(OR(ISBLANK(GC$9),GC$9=0)=FALSE,OR(GC$9='2. Protocols'!$C54,GC$9='2. Protocols'!$E54,GC$9='2. Protocols'!$G54)),1,0)*'4. Formulations'!$L54</f>
        <v>0</v>
      </c>
      <c r="GD55" s="45">
        <f>IF(AND(OR(ISBLANK(GD$9),GD$9=0)=FALSE,OR(GD$9='2. Protocols'!$C54,GD$9='2. Protocols'!$E54,GD$9='2. Protocols'!$G54)),1,0)*'4. Formulations'!$L54</f>
        <v>0</v>
      </c>
      <c r="GE55" s="45">
        <f>IF(AND(OR(ISBLANK(GE$9),GE$9=0)=FALSE,OR(GE$9='2. Protocols'!$C54,GE$9='2. Protocols'!$E54,GE$9='2. Protocols'!$G54)),1,0)*'4. Formulations'!$L54</f>
        <v>0</v>
      </c>
      <c r="GF55" s="45">
        <f>IF(AND(OR(ISBLANK(GF$9),GF$9=0)=FALSE,OR(GF$9='2. Protocols'!$C54,GF$9='2. Protocols'!$E54,GF$9='2. Protocols'!$G54)),1,0)*'4. Formulations'!$L54</f>
        <v>0</v>
      </c>
      <c r="GG55" s="45">
        <f>IF(AND(OR(ISBLANK(GG$9),GG$9=0)=FALSE,OR(GG$9='2. Protocols'!$C54,GG$9='2. Protocols'!$E54,GG$9='2. Protocols'!$G54)),1,0)*'4. Formulations'!$L54</f>
        <v>0</v>
      </c>
      <c r="GH55" s="45">
        <f>IF(AND(OR(ISBLANK(GH$9),GH$9=0)=FALSE,OR(GH$9='2. Protocols'!$C54,GH$9='2. Protocols'!$E54,GH$9='2. Protocols'!$G54)),1,0)*'4. Formulations'!$L54</f>
        <v>0</v>
      </c>
      <c r="GI55" s="45">
        <f>IF(AND(OR(ISBLANK(GI$9),GI$9=0)=FALSE,OR(GI$9='2. Protocols'!$C54,GI$9='2. Protocols'!$E54,GI$9='2. Protocols'!$G54)),1,0)*'4. Formulations'!$L54</f>
        <v>0</v>
      </c>
      <c r="GJ55" s="45">
        <f>IF(AND(OR(ISBLANK(GJ$9),GJ$9=0)=FALSE,OR(GJ$9='2. Protocols'!$C54,GJ$9='2. Protocols'!$E54,GJ$9='2. Protocols'!$G54)),1,0)*'4. Formulations'!$L54</f>
        <v>0</v>
      </c>
      <c r="GK55" s="45">
        <f>IF(AND(OR(ISBLANK(GK$9),GK$9=0)=FALSE,OR(GK$9='2. Protocols'!$C54,GK$9='2. Protocols'!$E54,GK$9='2. Protocols'!$G54)),1,0)*'4. Formulations'!$L54</f>
        <v>0</v>
      </c>
      <c r="GL55" s="45">
        <f>IF(AND(OR(ISBLANK(GL$9),GL$9=0)=FALSE,OR(GL$9='2. Protocols'!$C54,GL$9='2. Protocols'!$E54,GL$9='2. Protocols'!$G54)),1,0)*'4. Formulations'!$L54</f>
        <v>0</v>
      </c>
      <c r="GM55" s="45">
        <f>IF(AND(OR(ISBLANK(GM$9),GM$9=0)=FALSE,OR(GM$9='2. Protocols'!$C54,GM$9='2. Protocols'!$E54,GM$9='2. Protocols'!$G54)),1,0)*'4. Formulations'!$L54</f>
        <v>0</v>
      </c>
      <c r="GN55" s="45">
        <f>IF(AND(OR(ISBLANK(GN$9),GN$9=0)=FALSE,OR(GN$9='2. Protocols'!$C54,GN$9='2. Protocols'!$E54,GN$9='2. Protocols'!$G54)),1,0)*'4. Formulations'!$L54</f>
        <v>0</v>
      </c>
      <c r="GO55" s="45">
        <f>IF(AND(OR(ISBLANK(GO$9),GO$9=0)=FALSE,OR(GO$9='2. Protocols'!$C54,GO$9='2. Protocols'!$E54,GO$9='2. Protocols'!$G54)),1,0)*'4. Formulations'!$L54</f>
        <v>0</v>
      </c>
      <c r="GQ55" s="45">
        <f>IF(AND(OR(ISBLANK(GQ$9),GQ$9=0)=FALSE,GQ$9=$DL55),1,0)*'4. Formulations'!$M54</f>
        <v>0</v>
      </c>
      <c r="GR55" s="45">
        <f>IF(AND(OR(ISBLANK(GR$9),GR$9=0)=FALSE,GR$9=$DL55),1,0)*'4. Formulations'!$M54</f>
        <v>0</v>
      </c>
      <c r="GS55" s="45">
        <f>IF(AND(OR(ISBLANK(GS$9),GS$9=0)=FALSE,GS$9=$DL55),1,0)*'4. Formulations'!$M54</f>
        <v>0</v>
      </c>
      <c r="GT55" s="45">
        <f>IF(AND(OR(ISBLANK(GT$9),GT$9=0)=FALSE,GT$9=$DL55),1,0)*'4. Formulations'!$M54</f>
        <v>0</v>
      </c>
      <c r="GU55" s="45">
        <f>IF(AND(OR(ISBLANK(GU$9),GU$9=0)=FALSE,GU$9=$DL55),1,0)*'4. Formulations'!$M54</f>
        <v>0</v>
      </c>
      <c r="GV55" s="45">
        <f>IF(AND(OR(ISBLANK(GV$9),GV$9=0)=FALSE,GV$9=$DL55),1,0)*'4. Formulations'!$M54</f>
        <v>0</v>
      </c>
      <c r="GW55" s="45">
        <f>IF(AND(OR(ISBLANK(GW$9),GW$9=0)=FALSE,GW$9=$DL55),1,0)*'4. Formulations'!$M54</f>
        <v>0</v>
      </c>
      <c r="GX55" s="45">
        <f>IF(AND(OR(ISBLANK(GX$9),GX$9=0)=FALSE,GX$9=$DL55),1,0)*'4. Formulations'!$M54</f>
        <v>0</v>
      </c>
      <c r="GY55" s="45">
        <f>IF(AND(OR(ISBLANK(GY$9),GY$9=0)=FALSE,GY$9=$DL55),1,0)*'4. Formulations'!$M54</f>
        <v>0</v>
      </c>
      <c r="GZ55" s="45">
        <f>IF(AND(OR(ISBLANK(GZ$9),GZ$9=0)=FALSE,GZ$9=$DL55),1,0)*'4. Formulations'!$M54</f>
        <v>0</v>
      </c>
      <c r="HA55" s="45">
        <f>IF(AND(OR(ISBLANK(HA$9),HA$9=0)=FALSE,HA$9=$DL55),1,0)*'4. Formulations'!$M54</f>
        <v>0</v>
      </c>
      <c r="HB55" s="45">
        <f>IF(AND(OR(ISBLANK(HB$9),HB$9=0)=FALSE,HB$9=$DL55),1,0)*'4. Formulations'!$M54</f>
        <v>0</v>
      </c>
      <c r="HC55" s="45">
        <f>IF(AND(OR(ISBLANK(HC$9),HC$9=0)=FALSE,HC$9=$DL55),1,0)*'4. Formulations'!$M54</f>
        <v>0</v>
      </c>
      <c r="HD55" s="45">
        <f>IF(AND(OR(ISBLANK(HD$9),HD$9=0)=FALSE,HD$9=$DL55),1,0)*'4. Formulations'!$M54</f>
        <v>0</v>
      </c>
      <c r="HE55" s="45">
        <f>IF(AND(OR(ISBLANK(HE$9),HE$9=0)=FALSE,HE$9=$DL55),1,0)*'4. Formulations'!$M54</f>
        <v>0</v>
      </c>
      <c r="HG55" s="45">
        <f>IF(AND(OR(ISBLANK(HG$9),HG$9=0)=FALSE,SUM($GQ55:$HE55)&gt;0,HG$9='2. Protocols'!$G54),1,0)*'4. Formulations'!$M54</f>
        <v>0</v>
      </c>
      <c r="HH55" s="45">
        <f>IF(AND(OR(ISBLANK(HH$9),HH$9=0)=FALSE,SUM($GQ55:$HE55)&gt;0,HH$9='2. Protocols'!$G54),1,0)*'4. Formulations'!$M54</f>
        <v>0</v>
      </c>
      <c r="HI55" s="45">
        <f>IF(AND(OR(ISBLANK(HI$9),HI$9=0)=FALSE,SUM($GQ55:$HE55)&gt;0,HI$9='2. Protocols'!$G54),1,0)*'4. Formulations'!$M54</f>
        <v>0</v>
      </c>
      <c r="HJ55" s="45">
        <f>IF(AND(OR(ISBLANK(HJ$9),HJ$9=0)=FALSE,SUM($GQ55:$HE55)&gt;0,HJ$9='2. Protocols'!$G54),1,0)*'4. Formulations'!$M54</f>
        <v>0</v>
      </c>
      <c r="HK55" s="45">
        <f>IF(AND(OR(ISBLANK(HK$9),HK$9=0)=FALSE,SUM($GQ55:$HE55)&gt;0,HK$9='2. Protocols'!$G54),1,0)*'4. Formulations'!$M54</f>
        <v>0</v>
      </c>
      <c r="HL55" s="45">
        <f>IF(AND(OR(ISBLANK(HL$9),HL$9=0)=FALSE,SUM($GQ55:$HE55)&gt;0,HL$9='2. Protocols'!$G54),1,0)*'4. Formulations'!$M54</f>
        <v>0</v>
      </c>
      <c r="HM55" s="45">
        <f>IF(AND(OR(ISBLANK(HM$9),HM$9=0)=FALSE,SUM($GQ55:$HE55)&gt;0,HM$9='2. Protocols'!$G54),1,0)*'4. Formulations'!$M54</f>
        <v>0</v>
      </c>
      <c r="HN55" s="45">
        <f>IF(AND(OR(ISBLANK(HN$9),HN$9=0)=FALSE,SUM($GQ55:$HE55)&gt;0,HN$9='2. Protocols'!$G54),1,0)*'4. Formulations'!$M54</f>
        <v>0</v>
      </c>
      <c r="HO55" s="45">
        <f>IF(AND(OR(ISBLANK(HO$9),HO$9=0)=FALSE,SUM($GQ55:$HE55)&gt;0,HO$9='2. Protocols'!$G54),1,0)*'4. Formulations'!$M54</f>
        <v>0</v>
      </c>
      <c r="HP55" s="45">
        <f>IF(AND(OR(ISBLANK(HP$9),HP$9=0)=FALSE,SUM($GQ55:$HE55)&gt;0,HP$9='2. Protocols'!$G54),1,0)*'4. Formulations'!$M54</f>
        <v>0</v>
      </c>
      <c r="HQ55" s="45">
        <f>IF(AND(OR(ISBLANK(HQ$9),HQ$9=0)=FALSE,SUM($GQ55:$HE55)&gt;0,HQ$9='2. Protocols'!$G54),1,0)*'4. Formulations'!$M54</f>
        <v>0</v>
      </c>
      <c r="HR55" s="45">
        <f>IF(AND(OR(ISBLANK(HR$9),HR$9=0)=FALSE,SUM($GQ55:$HE55)&gt;0,HR$9='2. Protocols'!$G54),1,0)*'4. Formulations'!$M54</f>
        <v>0</v>
      </c>
      <c r="HS55" s="45">
        <f>IF(AND(OR(ISBLANK(HS$9),HS$9=0)=FALSE,SUM($GQ55:$HE55)&gt;0,HS$9='2. Protocols'!$G54),1,0)*'4. Formulations'!$M54</f>
        <v>0</v>
      </c>
      <c r="HT55" s="45">
        <f>IF(AND(OR(ISBLANK(HT$9),HT$9=0)=FALSE,SUM($GQ55:$HE55)&gt;0,HT$9='2. Protocols'!$G54),1,0)*'4. Formulations'!$M54</f>
        <v>0</v>
      </c>
      <c r="HU55" s="45">
        <f>IF(AND(OR(ISBLANK(HU$9),HU$9=0)=FALSE,SUM($GQ55:$HE55)&gt;0,HU$9='2. Protocols'!$G54),1,0)*'4. Formulations'!$M54</f>
        <v>0</v>
      </c>
      <c r="HW55" s="45">
        <f>IF(AND(OR(ISBLANK(HW$9),HW$9=0)=FALSE,HW$9=$DM55),1,0)*'4. Formulations'!$N54</f>
        <v>0</v>
      </c>
      <c r="HX55" s="45">
        <f>IF(AND(OR(ISBLANK(HX$9),HX$9=0)=FALSE,HX$9=$DM55),1,0)*'4. Formulations'!$N54</f>
        <v>0</v>
      </c>
      <c r="HY55" s="45">
        <f>IF(AND(OR(ISBLANK(HY$9),HY$9=0)=FALSE,HY$9=$DM55),1,0)*'4. Formulations'!$N54</f>
        <v>0</v>
      </c>
      <c r="HZ55" s="45">
        <f>IF(AND(OR(ISBLANK(HZ$9),HZ$9=0)=FALSE,HZ$9=$DM55),1,0)*'4. Formulations'!$N54</f>
        <v>0</v>
      </c>
      <c r="IA55" s="45">
        <f>IF(AND(OR(ISBLANK(IA$9),IA$9=0)=FALSE,IA$9=$DM55),1,0)*'4. Formulations'!$N54</f>
        <v>0</v>
      </c>
      <c r="IB55" s="45">
        <f>IF(AND(OR(ISBLANK(IB$9),IB$9=0)=FALSE,IB$9=$DM55),1,0)*'4. Formulations'!$N54</f>
        <v>0</v>
      </c>
      <c r="IC55" s="45">
        <f>IF(AND(OR(ISBLANK(IC$9),IC$9=0)=FALSE,IC$9=$DM55),1,0)*'4. Formulations'!$N54</f>
        <v>0</v>
      </c>
      <c r="ID55" s="45">
        <f>IF(AND(OR(ISBLANK(ID$9),ID$9=0)=FALSE,ID$9=$DM55),1,0)*'4. Formulations'!$N54</f>
        <v>0</v>
      </c>
      <c r="IE55" s="45">
        <f>IF(AND(OR(ISBLANK(IE$9),IE$9=0)=FALSE,IE$9=$DM55),1,0)*'4. Formulations'!$N54</f>
        <v>0</v>
      </c>
      <c r="IF55" s="45">
        <f>IF(AND(OR(ISBLANK(IF$9),IF$9=0)=FALSE,IF$9=$DM55),1,0)*'4. Formulations'!$N54</f>
        <v>0</v>
      </c>
      <c r="IG55" s="45">
        <f>IF(AND(OR(ISBLANK(IG$9),IG$9=0)=FALSE,IG$9=$DM55),1,0)*'4. Formulations'!$N54</f>
        <v>0</v>
      </c>
      <c r="IH55" s="45">
        <f>IF(AND(OR(ISBLANK(IH$9),IH$9=0)=FALSE,IH$9=$DM55),1,0)*'4. Formulations'!$N54</f>
        <v>0</v>
      </c>
      <c r="II55" s="45">
        <f>IF(AND(OR(ISBLANK(II$9),II$9=0)=FALSE,II$9=$DM55),1,0)*'4. Formulations'!$N54</f>
        <v>0</v>
      </c>
      <c r="IJ55" s="45">
        <f>IF(AND(OR(ISBLANK(IJ$9),IJ$9=0)=FALSE,IJ$9=$DM55),1,0)*'4. Formulations'!$N54</f>
        <v>0</v>
      </c>
      <c r="IK55" s="45">
        <f>IF(AND(OR(ISBLANK(IK$9),IK$9=0)=FALSE,IK$9=$DM55),1,0)*'4. Formulations'!$N54</f>
        <v>0</v>
      </c>
      <c r="IM55" s="45">
        <f>IF(AND(OR(ISBLANK(IM$9),IM$9=0)=FALSE,OR(IM$9='2. Protocols'!$C54,IM$9='2. Protocols'!$E54,IM$9='2. Protocols'!$G54)),1,0)*'4. Formulations'!$O54</f>
        <v>0</v>
      </c>
      <c r="IN55" s="45">
        <f>IF(AND(OR(ISBLANK(IN$9),IN$9=0)=FALSE,OR(IN$9='2. Protocols'!$C54,IN$9='2. Protocols'!$E54,IN$9='2. Protocols'!$G54)),1,0)*'4. Formulations'!$O54</f>
        <v>0</v>
      </c>
      <c r="IO55" s="45">
        <f>IF(AND(OR(ISBLANK(IO$9),IO$9=0)=FALSE,OR(IO$9='2. Protocols'!$C54,IO$9='2. Protocols'!$E54,IO$9='2. Protocols'!$G54)),1,0)*'4. Formulations'!$O54</f>
        <v>0</v>
      </c>
      <c r="IP55" s="45">
        <f>IF(AND(OR(ISBLANK(IP$9),IP$9=0)=FALSE,OR(IP$9='2. Protocols'!$C54,IP$9='2. Protocols'!$E54,IP$9='2. Protocols'!$G54)),1,0)*'4. Formulations'!$O54</f>
        <v>0</v>
      </c>
      <c r="IQ55" s="45">
        <f>IF(AND(OR(ISBLANK(IQ$9),IQ$9=0)=FALSE,OR(IQ$9='2. Protocols'!$C54,IQ$9='2. Protocols'!$E54,IQ$9='2. Protocols'!$G54)),1,0)*'4. Formulations'!$O54</f>
        <v>0</v>
      </c>
      <c r="IR55" s="45">
        <f>IF(AND(OR(ISBLANK(IR$9),IR$9=0)=FALSE,OR(IR$9='2. Protocols'!$C54,IR$9='2. Protocols'!$E54,IR$9='2. Protocols'!$G54)),1,0)*'4. Formulations'!$O54</f>
        <v>0</v>
      </c>
      <c r="IS55" s="45">
        <f>IF(AND(OR(ISBLANK(IS$9),IS$9=0)=FALSE,OR(IS$9='2. Protocols'!$C54,IS$9='2. Protocols'!$E54,IS$9='2. Protocols'!$G54)),1,0)*'4. Formulations'!$O54</f>
        <v>0</v>
      </c>
      <c r="IT55" s="45">
        <f>IF(AND(OR(ISBLANK(IT$9),IT$9=0)=FALSE,OR(IT$9='2. Protocols'!$C54,IT$9='2. Protocols'!$E54,IT$9='2. Protocols'!$G54)),1,0)*'4. Formulations'!$O54</f>
        <v>0</v>
      </c>
      <c r="IU55" s="45">
        <f>IF(AND(OR(ISBLANK(IU$9),IU$9=0)=FALSE,OR(IU$9='2. Protocols'!$C54,IU$9='2. Protocols'!$E54,IU$9='2. Protocols'!$G54)),1,0)*'4. Formulations'!$O54</f>
        <v>0</v>
      </c>
      <c r="IV55" s="45">
        <f>IF(AND(OR(ISBLANK(IV$9),IV$9=0)=FALSE,OR(IV$9='2. Protocols'!$C54,IV$9='2. Protocols'!$E54,IV$9='2. Protocols'!$G54)),1,0)*'4. Formulations'!$O54</f>
        <v>0</v>
      </c>
      <c r="IW55" s="45">
        <f>IF(AND(OR(ISBLANK(IW$9),IW$9=0)=FALSE,OR(IW$9='2. Protocols'!$C54,IW$9='2. Protocols'!$E54,IW$9='2. Protocols'!$G54)),1,0)*'4. Formulations'!$O54</f>
        <v>0</v>
      </c>
      <c r="IX55" s="45">
        <f>IF(AND(OR(ISBLANK(IX$9),IX$9=0)=FALSE,OR(IX$9='2. Protocols'!$C54,IX$9='2. Protocols'!$E54,IX$9='2. Protocols'!$G54)),1,0)*'4. Formulations'!$O54</f>
        <v>0</v>
      </c>
      <c r="IY55" s="45">
        <f>IF(AND(OR(ISBLANK(IY$9),IY$9=0)=FALSE,OR(IY$9='2. Protocols'!$C54,IY$9='2. Protocols'!$E54,IY$9='2. Protocols'!$G54)),1,0)*'4. Formulations'!$O54</f>
        <v>0</v>
      </c>
      <c r="IZ55" s="45">
        <f>IF(AND(OR(ISBLANK(IZ$9),IZ$9=0)=FALSE,OR(IZ$9='2. Protocols'!$C54,IZ$9='2. Protocols'!$E54,IZ$9='2. Protocols'!$G54)),1,0)*'4. Formulations'!$O54</f>
        <v>0</v>
      </c>
      <c r="JA55" s="45">
        <f>IF(AND(OR(ISBLANK(JA$9),JA$9=0)=FALSE,OR(JA$9='2. Protocols'!$C54,JA$9='2. Protocols'!$E54,JA$9='2. Protocols'!$G54)),1,0)*'4. Formulations'!$O54</f>
        <v>0</v>
      </c>
      <c r="JC55" s="45">
        <f>IF(AND(OR(ISBLANK(JC$9),JC$9=0)=FALSE,JC$9=$DL55),1,0)*'4. Formulations'!$P54</f>
        <v>0</v>
      </c>
      <c r="JD55" s="45">
        <f>IF(AND(OR(ISBLANK(JD$9),JD$9=0)=FALSE,JD$9=$DL55),1,0)*'4. Formulations'!$P54</f>
        <v>0</v>
      </c>
      <c r="JE55" s="45">
        <f>IF(AND(OR(ISBLANK(JE$9),JE$9=0)=FALSE,JE$9=$DL55),1,0)*'4. Formulations'!$P54</f>
        <v>0</v>
      </c>
      <c r="JF55" s="45">
        <f>IF(AND(OR(ISBLANK(JF$9),JF$9=0)=FALSE,JF$9=$DL55),1,0)*'4. Formulations'!$P54</f>
        <v>0</v>
      </c>
      <c r="JG55" s="45">
        <f>IF(AND(OR(ISBLANK(JG$9),JG$9=0)=FALSE,JG$9=$DL55),1,0)*'4. Formulations'!$P54</f>
        <v>0</v>
      </c>
      <c r="JH55" s="45">
        <f>IF(AND(OR(ISBLANK(JH$9),JH$9=0)=FALSE,JH$9=$DL55),1,0)*'4. Formulations'!$P54</f>
        <v>0</v>
      </c>
      <c r="JI55" s="45">
        <f>IF(AND(OR(ISBLANK(JI$9),JI$9=0)=FALSE,JI$9=$DL55),1,0)*'4. Formulations'!$P54</f>
        <v>0</v>
      </c>
      <c r="JJ55" s="45">
        <f>IF(AND(OR(ISBLANK(JJ$9),JJ$9=0)=FALSE,JJ$9=$DL55),1,0)*'4. Formulations'!$P54</f>
        <v>0</v>
      </c>
      <c r="JK55" s="45">
        <f>IF(AND(OR(ISBLANK(JK$9),JK$9=0)=FALSE,JK$9=$DL55),1,0)*'4. Formulations'!$P54</f>
        <v>0</v>
      </c>
      <c r="JL55" s="45">
        <f>IF(AND(OR(ISBLANK(JL$9),JL$9=0)=FALSE,JL$9=$DL55),1,0)*'4. Formulations'!$P54</f>
        <v>0</v>
      </c>
      <c r="JM55" s="45">
        <f>IF(AND(OR(ISBLANK(JM$9),JM$9=0)=FALSE,JM$9=$DL55),1,0)*'4. Formulations'!$P54</f>
        <v>0</v>
      </c>
      <c r="JN55" s="45">
        <f>IF(AND(OR(ISBLANK(JN$9),JN$9=0)=FALSE,JN$9=$DL55),1,0)*'4. Formulations'!$P54</f>
        <v>0</v>
      </c>
      <c r="JO55" s="45">
        <f>IF(AND(OR(ISBLANK(JO$9),JO$9=0)=FALSE,JO$9=$DL55),1,0)*'4. Formulations'!$P54</f>
        <v>0</v>
      </c>
      <c r="JP55" s="45">
        <f>IF(AND(OR(ISBLANK(JP$9),JP$9=0)=FALSE,JP$9=$DL55),1,0)*'4. Formulations'!$P54</f>
        <v>0</v>
      </c>
      <c r="JQ55" s="45">
        <f>IF(AND(OR(ISBLANK(JQ$9),JQ$9=0)=FALSE,JQ$9=$DL55),1,0)*'4. Formulations'!$P54</f>
        <v>0</v>
      </c>
      <c r="JS55" s="45">
        <f>IF(AND(OR(ISBLANK(JS$9),JS$9=0)=FALSE,SUM($JC55:$JQ55)&gt;0,JS$9='2. Protocols'!$G54),1,0)*'4. Formulations'!$P54</f>
        <v>0</v>
      </c>
      <c r="JT55" s="45">
        <f>IF(AND(OR(ISBLANK(JT$9),JT$9=0)=FALSE,SUM($JC55:$JQ55)&gt;0,JT$9='2. Protocols'!$G54),1,0)*'4. Formulations'!$P54</f>
        <v>0</v>
      </c>
      <c r="JU55" s="45">
        <f>IF(AND(OR(ISBLANK(JU$9),JU$9=0)=FALSE,SUM($JC55:$JQ55)&gt;0,JU$9='2. Protocols'!$G54),1,0)*'4. Formulations'!$P54</f>
        <v>0</v>
      </c>
      <c r="JV55" s="45">
        <f>IF(AND(OR(ISBLANK(JV$9),JV$9=0)=FALSE,SUM($JC55:$JQ55)&gt;0,JV$9='2. Protocols'!$G54),1,0)*'4. Formulations'!$P54</f>
        <v>0</v>
      </c>
      <c r="JW55" s="45">
        <f>IF(AND(OR(ISBLANK(JW$9),JW$9=0)=FALSE,SUM($JC55:$JQ55)&gt;0,JW$9='2. Protocols'!$G54),1,0)*'4. Formulations'!$P54</f>
        <v>0</v>
      </c>
      <c r="JX55" s="45">
        <f>IF(AND(OR(ISBLANK(JX$9),JX$9=0)=FALSE,SUM($JC55:$JQ55)&gt;0,JX$9='2. Protocols'!$G54),1,0)*'4. Formulations'!$P54</f>
        <v>0</v>
      </c>
      <c r="JY55" s="45">
        <f>IF(AND(OR(ISBLANK(JY$9),JY$9=0)=FALSE,SUM($JC55:$JQ55)&gt;0,JY$9='2. Protocols'!$G54),1,0)*'4. Formulations'!$P54</f>
        <v>0</v>
      </c>
      <c r="JZ55" s="45">
        <f>IF(AND(OR(ISBLANK(JZ$9),JZ$9=0)=FALSE,SUM($JC55:$JQ55)&gt;0,JZ$9='2. Protocols'!$G54),1,0)*'4. Formulations'!$P54</f>
        <v>0</v>
      </c>
      <c r="KA55" s="45">
        <f>IF(AND(OR(ISBLANK(KA$9),KA$9=0)=FALSE,SUM($JC55:$JQ55)&gt;0,KA$9='2. Protocols'!$G54),1,0)*'4. Formulations'!$P54</f>
        <v>0</v>
      </c>
      <c r="KB55" s="45">
        <f>IF(AND(OR(ISBLANK(KB$9),KB$9=0)=FALSE,SUM($JC55:$JQ55)&gt;0,KB$9='2. Protocols'!$G54),1,0)*'4. Formulations'!$P54</f>
        <v>0</v>
      </c>
      <c r="KC55" s="45">
        <f>IF(AND(OR(ISBLANK(KC$9),KC$9=0)=FALSE,SUM($JC55:$JQ55)&gt;0,KC$9='2. Protocols'!$G54),1,0)*'4. Formulations'!$P54</f>
        <v>0</v>
      </c>
      <c r="KD55" s="45">
        <f>IF(AND(OR(ISBLANK(KD$9),KD$9=0)=FALSE,SUM($JC55:$JQ55)&gt;0,KD$9='2. Protocols'!$G54),1,0)*'4. Formulations'!$P54</f>
        <v>0</v>
      </c>
      <c r="KE55" s="45">
        <f>IF(AND(OR(ISBLANK(KE$9),KE$9=0)=FALSE,SUM($JC55:$JQ55)&gt;0,KE$9='2. Protocols'!$G54),1,0)*'4. Formulations'!$P54</f>
        <v>0</v>
      </c>
      <c r="KF55" s="45">
        <f>IF(AND(OR(ISBLANK(KF$9),KF$9=0)=FALSE,SUM($JC55:$JQ55)&gt;0,KF$9='2. Protocols'!$G54),1,0)*'4. Formulations'!$P54</f>
        <v>0</v>
      </c>
      <c r="KG55" s="45">
        <f>IF(AND(OR(ISBLANK(KG$9),KG$9=0)=FALSE,SUM($JC55:$JQ55)&gt;0,KG$9='2. Protocols'!$G54),1,0)*'4. Formulations'!$P54</f>
        <v>0</v>
      </c>
      <c r="KI55" s="45">
        <f>IF(AND(OR(ISBLANK(KI$9),KI$9=0)=FALSE,KI$9=$DM55),1,0)*'4. Formulations'!$Q54</f>
        <v>0</v>
      </c>
      <c r="KJ55" s="45">
        <f>IF(AND(OR(ISBLANK(KJ$9),KJ$9=0)=FALSE,KJ$9=$DM55),1,0)*'4. Formulations'!$Q54</f>
        <v>0</v>
      </c>
      <c r="KK55" s="45">
        <f>IF(AND(OR(ISBLANK(KK$9),KK$9=0)=FALSE,KK$9=$DM55),1,0)*'4. Formulations'!$Q54</f>
        <v>0</v>
      </c>
      <c r="KL55" s="45">
        <f>IF(AND(OR(ISBLANK(KL$9),KL$9=0)=FALSE,KL$9=$DM55),1,0)*'4. Formulations'!$Q54</f>
        <v>0</v>
      </c>
      <c r="KM55" s="45">
        <f>IF(AND(OR(ISBLANK(KM$9),KM$9=0)=FALSE,KM$9=$DM55),1,0)*'4. Formulations'!$Q54</f>
        <v>0</v>
      </c>
      <c r="KN55" s="45">
        <f>IF(AND(OR(ISBLANK(KN$9),KN$9=0)=FALSE,KN$9=$DM55),1,0)*'4. Formulations'!$Q54</f>
        <v>0</v>
      </c>
      <c r="KO55" s="45">
        <f>IF(AND(OR(ISBLANK(KO$9),KO$9=0)=FALSE,KO$9=$DM55),1,0)*'4. Formulations'!$Q54</f>
        <v>0</v>
      </c>
      <c r="KP55" s="45">
        <f>IF(AND(OR(ISBLANK(KP$9),KP$9=0)=FALSE,KP$9=$DM55),1,0)*'4. Formulations'!$Q54</f>
        <v>0</v>
      </c>
      <c r="KQ55" s="45">
        <f>IF(AND(OR(ISBLANK(KQ$9),KQ$9=0)=FALSE,KQ$9=$DM55),1,0)*'4. Formulations'!$Q54</f>
        <v>0</v>
      </c>
      <c r="KR55" s="45">
        <f>IF(AND(OR(ISBLANK(KR$9),KR$9=0)=FALSE,KR$9=$DM55),1,0)*'4. Formulations'!$Q54</f>
        <v>0</v>
      </c>
      <c r="KS55" s="45">
        <f>IF(AND(OR(ISBLANK(KS$9),KS$9=0)=FALSE,KS$9=$DM55),1,0)*'4. Formulations'!$Q54</f>
        <v>0</v>
      </c>
      <c r="KT55" s="45">
        <f>IF(AND(OR(ISBLANK(KT$9),KT$9=0)=FALSE,KT$9=$DM55),1,0)*'4. Formulations'!$Q54</f>
        <v>0</v>
      </c>
      <c r="KU55" s="45">
        <f>IF(AND(OR(ISBLANK(KU$9),KU$9=0)=FALSE,KU$9=$DM55),1,0)*'4. Formulations'!$Q54</f>
        <v>0</v>
      </c>
      <c r="KV55" s="45">
        <f>IF(AND(OR(ISBLANK(KV$9),KV$9=0)=FALSE,KV$9=$DM55),1,0)*'4. Formulations'!$Q54</f>
        <v>0</v>
      </c>
      <c r="KW55" s="45">
        <f>IF(AND(OR(ISBLANK(KW$9),KW$9=0)=FALSE,KW$9=$DM55),1,0)*'4. Formulations'!$Q54</f>
        <v>0</v>
      </c>
    </row>
    <row r="56" spans="2:309" x14ac:dyDescent="0.3">
      <c r="B56" s="2"/>
      <c r="C56" s="155" t="str">
        <f>IF('2. Protocols'!C55&amp;"+"&amp;'2. Protocols'!E55&amp;"+"&amp;'2. Protocols'!G55="++","",'2. Protocols'!C55&amp;"+"&amp;'2. Protocols'!E55&amp;"+"&amp;'2. Protocols'!G55)</f>
        <v/>
      </c>
      <c r="D56" s="22"/>
      <c r="E56" s="23"/>
      <c r="G56" s="135" t="e">
        <f>'2. Protocols'!J55*'1. General Inputs'!$L$13</f>
        <v>#VALUE!</v>
      </c>
      <c r="H56" s="135" t="e">
        <f>MAX(G56*(1+'1. General Inputs'!$BA$23+HLOOKUP(H$7,'1. General Inputs'!$BC$17:$BE$19,ROWS('1. General Inputs'!$BA$17:$BA$19),0))+(H$76*'2. Protocols'!$O55)+'3. ARV Substitutions'!L78,0)</f>
        <v>#VALUE!</v>
      </c>
      <c r="I56" s="135" t="e">
        <f>MAX(H56*(1+'1. General Inputs'!$BA$23+HLOOKUP(I$7,'1. General Inputs'!$BC$17:$BE$19,ROWS('1. General Inputs'!$BA$17:$BA$19),0))+(I$76*'2. Protocols'!$O55)+'3. ARV Substitutions'!M78,0)</f>
        <v>#VALUE!</v>
      </c>
      <c r="J56" s="135" t="e">
        <f>MAX(I56*(1+'1. General Inputs'!$BA$23+HLOOKUP(J$7,'1. General Inputs'!$BC$17:$BE$19,ROWS('1. General Inputs'!$BA$17:$BA$19),0))+(J$76*'2. Protocols'!$O55)+'3. ARV Substitutions'!N78,0)</f>
        <v>#VALUE!</v>
      </c>
      <c r="K56" s="135" t="e">
        <f>MAX(J56*(1+'1. General Inputs'!$BA$23+HLOOKUP(K$7,'1. General Inputs'!$BC$17:$BE$19,ROWS('1. General Inputs'!$BA$17:$BA$19),0))+(K$76*'2. Protocols'!$O55)+'3. ARV Substitutions'!O78,0)</f>
        <v>#VALUE!</v>
      </c>
      <c r="L56" s="135" t="e">
        <f>MAX(K56*(1+'1. General Inputs'!$BA$23+HLOOKUP(L$7,'1. General Inputs'!$BC$17:$BE$19,ROWS('1. General Inputs'!$BA$17:$BA$19),0))+(L$76*'2. Protocols'!$O55)+'3. ARV Substitutions'!P78,0)</f>
        <v>#VALUE!</v>
      </c>
      <c r="M56" s="135" t="e">
        <f>MAX(L56*(1+'1. General Inputs'!$BA$23+HLOOKUP(M$7,'1. General Inputs'!$BC$17:$BE$19,ROWS('1. General Inputs'!$BA$17:$BA$19),0))+(M$76*'2. Protocols'!$O55)+'3. ARV Substitutions'!Q78,0)</f>
        <v>#VALUE!</v>
      </c>
      <c r="N56" s="135" t="e">
        <f>MAX(M56*(1+'1. General Inputs'!$BA$23+HLOOKUP(N$7,'1. General Inputs'!$BC$17:$BE$19,ROWS('1. General Inputs'!$BA$17:$BA$19),0))+(N$76*'2. Protocols'!$O55)+'3. ARV Substitutions'!R78,0)</f>
        <v>#VALUE!</v>
      </c>
      <c r="O56" s="135" t="e">
        <f>MAX(N56*(1+'1. General Inputs'!$BA$23+HLOOKUP(O$7,'1. General Inputs'!$BC$17:$BE$19,ROWS('1. General Inputs'!$BA$17:$BA$19),0))+(O$76*'2. Protocols'!$O55)+'3. ARV Substitutions'!S78,0)</f>
        <v>#VALUE!</v>
      </c>
      <c r="P56" s="135" t="e">
        <f>MAX(O56*(1+'1. General Inputs'!$BA$23+HLOOKUP(P$7,'1. General Inputs'!$BC$17:$BE$19,ROWS('1. General Inputs'!$BA$17:$BA$19),0))+(P$76*'2. Protocols'!$O55)+'3. ARV Substitutions'!T78,0)</f>
        <v>#VALUE!</v>
      </c>
      <c r="Q56" s="135" t="e">
        <f>MAX(P56*(1+'1. General Inputs'!$BA$23+HLOOKUP(Q$7,'1. General Inputs'!$BC$17:$BE$19,ROWS('1. General Inputs'!$BA$17:$BA$19),0))+(Q$76*'2. Protocols'!$O55)+'3. ARV Substitutions'!U78,0)</f>
        <v>#VALUE!</v>
      </c>
      <c r="R56" s="135" t="e">
        <f>MAX(Q56*(1+'1. General Inputs'!$BA$23+HLOOKUP(R$7,'1. General Inputs'!$BC$17:$BE$19,ROWS('1. General Inputs'!$BA$17:$BA$19),0))+(R$76*'2. Protocols'!$O55)+'3. ARV Substitutions'!V78,0)</f>
        <v>#VALUE!</v>
      </c>
      <c r="S56" s="135" t="e">
        <f>MAX(R56*(1+'1. General Inputs'!$BA$23+HLOOKUP(S$7,'1. General Inputs'!$BC$17:$BE$19,ROWS('1. General Inputs'!$BA$17:$BA$19),0))+(S$76*'2. Protocols'!$O55)+'3. ARV Substitutions'!W78,0)</f>
        <v>#VALUE!</v>
      </c>
      <c r="T56" s="135" t="e">
        <f>MAX(S56*(1+'1. General Inputs'!$BA$23+HLOOKUP(T$7,'1. General Inputs'!$BC$17:$BE$19,ROWS('1. General Inputs'!$BA$17:$BA$19),0))+(T$76*'2. Protocols'!$O55)+'3. ARV Substitutions'!X78,0)</f>
        <v>#VALUE!</v>
      </c>
      <c r="U56" s="135" t="e">
        <f>MAX(T56*(1+'1. General Inputs'!$BA$23+HLOOKUP(U$7,'1. General Inputs'!$BC$17:$BE$19,ROWS('1. General Inputs'!$BA$17:$BA$19),0))+(U$76*'2. Protocols'!$O55)+'3. ARV Substitutions'!Y78,0)</f>
        <v>#VALUE!</v>
      </c>
      <c r="V56" s="135" t="e">
        <f>MAX(U56*(1+'1. General Inputs'!$BA$23+HLOOKUP(V$7,'1. General Inputs'!$BC$17:$BE$19,ROWS('1. General Inputs'!$BA$17:$BA$19),0))+(V$76*'2. Protocols'!$O55)+'3. ARV Substitutions'!Z78,0)</f>
        <v>#VALUE!</v>
      </c>
      <c r="W56" s="135" t="e">
        <f>MAX(V56*(1+'1. General Inputs'!$BA$23+HLOOKUP(W$7,'1. General Inputs'!$BC$17:$BE$19,ROWS('1. General Inputs'!$BA$17:$BA$19),0))+(W$76*'2. Protocols'!$O55)+'3. ARV Substitutions'!AA78,0)</f>
        <v>#VALUE!</v>
      </c>
      <c r="X56" s="135" t="e">
        <f>MAX(W56*(1+'1. General Inputs'!$BA$23+HLOOKUP(X$7,'1. General Inputs'!$BC$17:$BE$19,ROWS('1. General Inputs'!$BA$17:$BA$19),0))+(X$76*'2. Protocols'!$O55)+'3. ARV Substitutions'!AB78,0)</f>
        <v>#VALUE!</v>
      </c>
      <c r="Y56" s="135" t="e">
        <f>MAX(X56*(1+'1. General Inputs'!$BA$23+HLOOKUP(Y$7,'1. General Inputs'!$BC$17:$BE$19,ROWS('1. General Inputs'!$BA$17:$BA$19),0))+(Y$76*'2. Protocols'!$O55)+'3. ARV Substitutions'!AC78,0)</f>
        <v>#VALUE!</v>
      </c>
      <c r="Z56" s="135" t="e">
        <f>MAX(Y56*(1+'1. General Inputs'!$BA$23+HLOOKUP(Z$7,'1. General Inputs'!$BC$17:$BE$19,ROWS('1. General Inputs'!$BA$17:$BA$19),0))+(Z$76*'2. Protocols'!$O55)+'3. ARV Substitutions'!AD78,0)</f>
        <v>#VALUE!</v>
      </c>
      <c r="AA56" s="135" t="e">
        <f>MAX(Z56*(1+'1. General Inputs'!$BA$23+HLOOKUP(AA$7,'1. General Inputs'!$BC$17:$BE$19,ROWS('1. General Inputs'!$BA$17:$BA$19),0))+(AA$76*'2. Protocols'!$O55)+'3. ARV Substitutions'!AE78,0)</f>
        <v>#VALUE!</v>
      </c>
      <c r="AB56" s="135" t="e">
        <f>MAX(AA56*(1+'1. General Inputs'!$BA$23+HLOOKUP(AB$7,'1. General Inputs'!$BC$17:$BE$19,ROWS('1. General Inputs'!$BA$17:$BA$19),0))+(AB$76*'2. Protocols'!$O55)+'3. ARV Substitutions'!AF78,0)</f>
        <v>#VALUE!</v>
      </c>
      <c r="AC56" s="135" t="e">
        <f>MAX(AB56*(1+'1. General Inputs'!$BA$23+HLOOKUP(AC$7,'1. General Inputs'!$BC$17:$BE$19,ROWS('1. General Inputs'!$BA$17:$BA$19),0))+(AC$76*'2. Protocols'!$O55)+'3. ARV Substitutions'!AG78,0)</f>
        <v>#VALUE!</v>
      </c>
      <c r="AD56" s="135" t="e">
        <f>MAX(AC56*(1+'1. General Inputs'!$BA$23+HLOOKUP(AD$7,'1. General Inputs'!$BC$17:$BE$19,ROWS('1. General Inputs'!$BA$17:$BA$19),0))+(AD$76*'2. Protocols'!$O55)+'3. ARV Substitutions'!AH78,0)</f>
        <v>#VALUE!</v>
      </c>
      <c r="AE56" s="135" t="e">
        <f>MAX(AD56*(1+'1. General Inputs'!$BA$23+HLOOKUP(AE$7,'1. General Inputs'!$BC$17:$BE$19,ROWS('1. General Inputs'!$BA$17:$BA$19),0))+(AE$76*'2. Protocols'!$O55)+'3. ARV Substitutions'!AI78,0)</f>
        <v>#VALUE!</v>
      </c>
      <c r="AF56" s="135" t="e">
        <f>MAX(AE56*(1+'1. General Inputs'!$BA$23+HLOOKUP(AF$7,'1. General Inputs'!$BC$17:$BE$19,ROWS('1. General Inputs'!$BA$17:$BA$19),0))+(AF$76*'2. Protocols'!$O55)+'3. ARV Substitutions'!AJ78,0)</f>
        <v>#VALUE!</v>
      </c>
      <c r="AG56" s="135" t="e">
        <f>MAX(AF56*(1+'1. General Inputs'!$BA$23+HLOOKUP(AG$7,'1. General Inputs'!$BC$17:$BE$19,ROWS('1. General Inputs'!$BA$17:$BA$19),0))+(AG$76*'2. Protocols'!$O55)+'3. ARV Substitutions'!AK78,0)</f>
        <v>#VALUE!</v>
      </c>
      <c r="AH56" s="135" t="e">
        <f>MAX(AG56*(1+'1. General Inputs'!$BA$23+HLOOKUP(AH$7,'1. General Inputs'!$BC$17:$BE$19,ROWS('1. General Inputs'!$BA$17:$BA$19),0))+(AH$76*'2. Protocols'!$O55)+'3. ARV Substitutions'!AL78,0)</f>
        <v>#VALUE!</v>
      </c>
      <c r="AI56" s="135" t="e">
        <f>MAX(AH56*(1+'1. General Inputs'!$BA$23+HLOOKUP(AI$7,'1. General Inputs'!$BC$17:$BE$19,ROWS('1. General Inputs'!$BA$17:$BA$19),0))+(AI$76*'2. Protocols'!$O55)+'3. ARV Substitutions'!AM78,0)</f>
        <v>#VALUE!</v>
      </c>
      <c r="AJ56" s="135" t="e">
        <f>MAX(AI56*(1+'1. General Inputs'!$BA$23+HLOOKUP(AJ$7,'1. General Inputs'!$BC$17:$BE$19,ROWS('1. General Inputs'!$BA$17:$BA$19),0))+(AJ$76*'2. Protocols'!$O55)+'3. ARV Substitutions'!AN78,0)</f>
        <v>#VALUE!</v>
      </c>
      <c r="AK56" s="135" t="e">
        <f>MAX(AJ56*(1+'1. General Inputs'!$BA$23+HLOOKUP(AK$7,'1. General Inputs'!$BC$17:$BE$19,ROWS('1. General Inputs'!$BA$17:$BA$19),0))+(AK$76*'2. Protocols'!$O55)+'3. ARV Substitutions'!AO78,0)</f>
        <v>#VALUE!</v>
      </c>
      <c r="AL56" s="135" t="e">
        <f>MAX(AK56*(1+'1. General Inputs'!$BA$23+HLOOKUP(AL$7,'1. General Inputs'!$BC$17:$BE$19,ROWS('1. General Inputs'!$BA$17:$BA$19),0))+(AL$76*'2. Protocols'!$O55)+'3. ARV Substitutions'!AP78,0)</f>
        <v>#VALUE!</v>
      </c>
      <c r="AM56" s="135" t="e">
        <f>MAX(AL56*(1+'1. General Inputs'!$BA$23+HLOOKUP(AM$7,'1. General Inputs'!$BC$17:$BE$19,ROWS('1. General Inputs'!$BA$17:$BA$19),0))+(AM$76*'2. Protocols'!$O55)+'3. ARV Substitutions'!AQ78,0)</f>
        <v>#VALUE!</v>
      </c>
      <c r="AN56" s="135" t="e">
        <f>MAX(AM56*(1+'1. General Inputs'!$BA$23+HLOOKUP(AN$7,'1. General Inputs'!$BC$17:$BE$19,ROWS('1. General Inputs'!$BA$17:$BA$19),0))+(AN$76*'2. Protocols'!$O55)+'3. ARV Substitutions'!AR78,0)</f>
        <v>#VALUE!</v>
      </c>
      <c r="AO56" s="135" t="e">
        <f>MAX(AN56*(1+'1. General Inputs'!$BA$23+HLOOKUP(AO$7,'1. General Inputs'!$BC$17:$BE$19,ROWS('1. General Inputs'!$BA$17:$BA$19),0))+(AO$76*'2. Protocols'!$O55)+'3. ARV Substitutions'!AS78,0)</f>
        <v>#VALUE!</v>
      </c>
      <c r="AP56" s="135" t="e">
        <f>MAX(AO56*(1+'1. General Inputs'!$BA$23+HLOOKUP(AP$7,'1. General Inputs'!$BC$17:$BE$19,ROWS('1. General Inputs'!$BA$17:$BA$19),0))+(AP$76*'2. Protocols'!$O55)+'3. ARV Substitutions'!AT78,0)</f>
        <v>#VALUE!</v>
      </c>
      <c r="AQ56" s="135" t="e">
        <f>MAX(AP56*(1+'1. General Inputs'!$BA$23+HLOOKUP(AQ$7,'1. General Inputs'!$BC$17:$BE$19,ROWS('1. General Inputs'!$BA$17:$BA$19),0))+(AQ$76*'2. Protocols'!$O55)+'3. ARV Substitutions'!AU78,0)</f>
        <v>#VALUE!</v>
      </c>
      <c r="CA56" s="105" t="e">
        <f t="shared" si="58"/>
        <v>#VALUE!</v>
      </c>
      <c r="CB56" s="105" t="e">
        <f t="shared" si="59"/>
        <v>#VALUE!</v>
      </c>
      <c r="CC56" s="105" t="e">
        <f t="shared" si="60"/>
        <v>#VALUE!</v>
      </c>
      <c r="CD56" s="105" t="e">
        <f t="shared" si="61"/>
        <v>#VALUE!</v>
      </c>
      <c r="CE56" s="105" t="e">
        <f t="shared" si="93"/>
        <v>#VALUE!</v>
      </c>
      <c r="CF56" s="105" t="e">
        <f t="shared" si="62"/>
        <v>#VALUE!</v>
      </c>
      <c r="CG56" s="105" t="e">
        <f t="shared" si="63"/>
        <v>#VALUE!</v>
      </c>
      <c r="CH56" s="105" t="e">
        <f t="shared" si="64"/>
        <v>#VALUE!</v>
      </c>
      <c r="CI56" s="105" t="e">
        <f t="shared" si="65"/>
        <v>#VALUE!</v>
      </c>
      <c r="CJ56" s="105" t="e">
        <f t="shared" si="66"/>
        <v>#VALUE!</v>
      </c>
      <c r="CK56" s="105" t="e">
        <f t="shared" si="67"/>
        <v>#VALUE!</v>
      </c>
      <c r="CL56" s="105" t="e">
        <f t="shared" si="68"/>
        <v>#VALUE!</v>
      </c>
      <c r="CM56" s="105" t="e">
        <f t="shared" si="69"/>
        <v>#VALUE!</v>
      </c>
      <c r="CN56" s="105" t="e">
        <f t="shared" si="70"/>
        <v>#VALUE!</v>
      </c>
      <c r="CO56" s="105" t="e">
        <f t="shared" si="71"/>
        <v>#VALUE!</v>
      </c>
      <c r="CP56" s="105" t="e">
        <f t="shared" si="72"/>
        <v>#VALUE!</v>
      </c>
      <c r="CQ56" s="105" t="e">
        <f t="shared" si="73"/>
        <v>#VALUE!</v>
      </c>
      <c r="CR56" s="105" t="e">
        <f t="shared" si="74"/>
        <v>#VALUE!</v>
      </c>
      <c r="CS56" s="105" t="e">
        <f t="shared" si="75"/>
        <v>#VALUE!</v>
      </c>
      <c r="CT56" s="105" t="e">
        <f t="shared" si="76"/>
        <v>#VALUE!</v>
      </c>
      <c r="CU56" s="105" t="e">
        <f t="shared" si="77"/>
        <v>#VALUE!</v>
      </c>
      <c r="CV56" s="105" t="e">
        <f t="shared" si="78"/>
        <v>#VALUE!</v>
      </c>
      <c r="CW56" s="105" t="e">
        <f t="shared" si="79"/>
        <v>#VALUE!</v>
      </c>
      <c r="CX56" s="105" t="e">
        <f t="shared" si="80"/>
        <v>#VALUE!</v>
      </c>
      <c r="CY56" s="105" t="e">
        <f t="shared" si="81"/>
        <v>#VALUE!</v>
      </c>
      <c r="CZ56" s="105" t="e">
        <f t="shared" si="82"/>
        <v>#VALUE!</v>
      </c>
      <c r="DA56" s="105" t="e">
        <f t="shared" si="83"/>
        <v>#VALUE!</v>
      </c>
      <c r="DB56" s="105" t="e">
        <f t="shared" si="84"/>
        <v>#VALUE!</v>
      </c>
      <c r="DC56" s="105" t="e">
        <f t="shared" si="85"/>
        <v>#VALUE!</v>
      </c>
      <c r="DD56" s="105" t="e">
        <f t="shared" si="86"/>
        <v>#VALUE!</v>
      </c>
      <c r="DE56" s="105" t="e">
        <f t="shared" si="87"/>
        <v>#VALUE!</v>
      </c>
      <c r="DF56" s="105" t="e">
        <f t="shared" si="88"/>
        <v>#VALUE!</v>
      </c>
      <c r="DG56" s="105" t="e">
        <f t="shared" si="89"/>
        <v>#VALUE!</v>
      </c>
      <c r="DH56" s="105" t="e">
        <f t="shared" si="90"/>
        <v>#VALUE!</v>
      </c>
      <c r="DI56" s="105" t="e">
        <f t="shared" si="91"/>
        <v>#VALUE!</v>
      </c>
      <c r="DJ56" s="105" t="e">
        <f t="shared" si="92"/>
        <v>#VALUE!</v>
      </c>
      <c r="DL56" s="39" t="str">
        <f>CONCATENATE('2. Protocols'!C55, '2. Protocols'!D55, '2. Protocols'!E55)</f>
        <v>+</v>
      </c>
      <c r="DM56" s="39" t="str">
        <f>CONCATENATE('2. Protocols'!C55, '2. Protocols'!D55, '2. Protocols'!E55, '2. Protocols'!F55, '2. Protocols'!G55,)</f>
        <v>++</v>
      </c>
      <c r="DO56" s="45">
        <f>IF(AND(OR(ISBLANK(DO$9),DO$9=0)=FALSE,OR(DO$9='2. Protocols'!$C55,DO$9='2. Protocols'!$E55,DO$9='2. Protocols'!$G55)),1,0)*'4. Formulations'!$I55</f>
        <v>0</v>
      </c>
      <c r="DP56" s="45">
        <f>IF(AND(OR(ISBLANK(DP$9),DP$9=0)=FALSE,OR(DP$9='2. Protocols'!$C55,DP$9='2. Protocols'!$E55,DP$9='2. Protocols'!$G55)),1,0)*'4. Formulations'!$I55</f>
        <v>0</v>
      </c>
      <c r="DQ56" s="45">
        <f>IF(AND(OR(ISBLANK(DQ$9),DQ$9=0)=FALSE,OR(DQ$9='2. Protocols'!$C55,DQ$9='2. Protocols'!$E55,DQ$9='2. Protocols'!$G55)),1,0)*'4. Formulations'!$I55</f>
        <v>0</v>
      </c>
      <c r="DR56" s="45">
        <f>IF(AND(OR(ISBLANK(DR$9),DR$9=0)=FALSE,OR(DR$9='2. Protocols'!$C55,DR$9='2. Protocols'!$E55,DR$9='2. Protocols'!$G55)),1,0)*'4. Formulations'!$I55</f>
        <v>0</v>
      </c>
      <c r="DS56" s="45">
        <f>IF(AND(OR(ISBLANK(DS$9),DS$9=0)=FALSE,OR(DS$9='2. Protocols'!$C55,DS$9='2. Protocols'!$E55,DS$9='2. Protocols'!$G55)),1,0)*'4. Formulations'!$I55</f>
        <v>0</v>
      </c>
      <c r="DT56" s="45">
        <f>IF(AND(OR(ISBLANK(DT$9),DT$9=0)=FALSE,OR(DT$9='2. Protocols'!$C55,DT$9='2. Protocols'!$E55,DT$9='2. Protocols'!$G55)),1,0)*'4. Formulations'!$I55</f>
        <v>0</v>
      </c>
      <c r="DU56" s="45">
        <f>IF(AND(OR(ISBLANK(DU$9),DU$9=0)=FALSE,OR(DU$9='2. Protocols'!$C55,DU$9='2. Protocols'!$E55,DU$9='2. Protocols'!$G55)),1,0)*'4. Formulations'!$I55</f>
        <v>0</v>
      </c>
      <c r="DV56" s="45">
        <f>IF(AND(OR(ISBLANK(DV$9),DV$9=0)=FALSE,OR(DV$9='2. Protocols'!$C55,DV$9='2. Protocols'!$E55,DV$9='2. Protocols'!$G55)),1,0)*'4. Formulations'!$I55</f>
        <v>0</v>
      </c>
      <c r="DW56" s="45">
        <f>IF(AND(OR(ISBLANK(DW$9),DW$9=0)=FALSE,OR(DW$9='2. Protocols'!$C55,DW$9='2. Protocols'!$E55,DW$9='2. Protocols'!$G55)),1,0)*'4. Formulations'!$I55</f>
        <v>0</v>
      </c>
      <c r="DX56" s="45">
        <f>IF(AND(OR(ISBLANK(DX$9),DX$9=0)=FALSE,OR(DX$9='2. Protocols'!$C55,DX$9='2. Protocols'!$E55,DX$9='2. Protocols'!$G55)),1,0)*'4. Formulations'!$I55</f>
        <v>0</v>
      </c>
      <c r="DY56" s="45">
        <f>IF(AND(OR(ISBLANK(DY$9),DY$9=0)=FALSE,OR(DY$9='2. Protocols'!$C55,DY$9='2. Protocols'!$E55,DY$9='2. Protocols'!$G55)),1,0)*'4. Formulations'!$I55</f>
        <v>0</v>
      </c>
      <c r="DZ56" s="45">
        <f>IF(AND(OR(ISBLANK(DZ$9),DZ$9=0)=FALSE,OR(DZ$9='2. Protocols'!$C55,DZ$9='2. Protocols'!$E55,DZ$9='2. Protocols'!$G55)),1,0)*'4. Formulations'!$I55</f>
        <v>0</v>
      </c>
      <c r="EA56" s="45">
        <f>IF(AND(OR(ISBLANK(EA$9),EA$9=0)=FALSE,OR(EA$9='2. Protocols'!$C55,EA$9='2. Protocols'!$E55,EA$9='2. Protocols'!$G55)),1,0)*'4. Formulations'!$I55</f>
        <v>0</v>
      </c>
      <c r="EB56" s="45">
        <f>IF(AND(OR(ISBLANK(EB$9),EB$9=0)=FALSE,OR(EB$9='2. Protocols'!$C55,EB$9='2. Protocols'!$E55,EB$9='2. Protocols'!$G55)),1,0)*'4. Formulations'!$I55</f>
        <v>0</v>
      </c>
      <c r="EC56" s="45">
        <f>IF(AND(OR(ISBLANK(EC$9),EC$9=0)=FALSE,OR(EC$9='2. Protocols'!$C55,EC$9='2. Protocols'!$E55,EC$9='2. Protocols'!$G55)),1,0)*'4. Formulations'!$I55</f>
        <v>0</v>
      </c>
      <c r="EE56" s="45">
        <f>IF(AND(OR(ISBLANK(EE$9),EE$9=0)=FALSE,EE$9=$DL56),1,0)*'4. Formulations'!$J55</f>
        <v>0</v>
      </c>
      <c r="EF56" s="45">
        <f>IF(AND(OR(ISBLANK(EF$9),EF$9=0)=FALSE,EF$9=$DL56),1,0)*'4. Formulations'!$J55</f>
        <v>0</v>
      </c>
      <c r="EG56" s="45">
        <f>IF(AND(OR(ISBLANK(EG$9),EG$9=0)=FALSE,EG$9=$DL56),1,0)*'4. Formulations'!$J55</f>
        <v>0</v>
      </c>
      <c r="EH56" s="45">
        <f>IF(AND(OR(ISBLANK(EH$9),EH$9=0)=FALSE,EH$9=$DL56),1,0)*'4. Formulations'!$J55</f>
        <v>0</v>
      </c>
      <c r="EI56" s="45">
        <f>IF(AND(OR(ISBLANK(EI$9),EI$9=0)=FALSE,EI$9=$DL56),1,0)*'4. Formulations'!$J55</f>
        <v>0</v>
      </c>
      <c r="EJ56" s="45">
        <f>IF(AND(OR(ISBLANK(EJ$9),EJ$9=0)=FALSE,EJ$9=$DL56),1,0)*'4. Formulations'!$J55</f>
        <v>0</v>
      </c>
      <c r="EK56" s="45">
        <f>IF(AND(OR(ISBLANK(EK$9),EK$9=0)=FALSE,EK$9=$DL56),1,0)*'4. Formulations'!$J55</f>
        <v>0</v>
      </c>
      <c r="EL56" s="45">
        <f>IF(AND(OR(ISBLANK(EL$9),EL$9=0)=FALSE,EL$9=$DL56),1,0)*'4. Formulations'!$J55</f>
        <v>0</v>
      </c>
      <c r="EM56" s="45">
        <f>IF(AND(OR(ISBLANK(EM$9),EM$9=0)=FALSE,EM$9=$DL56),1,0)*'4. Formulations'!$J55</f>
        <v>0</v>
      </c>
      <c r="EN56" s="45">
        <f>IF(AND(OR(ISBLANK(EN$9),EN$9=0)=FALSE,EN$9=$DL56),1,0)*'4. Formulations'!$J55</f>
        <v>0</v>
      </c>
      <c r="EO56" s="45">
        <f>IF(AND(OR(ISBLANK(EO$9),EO$9=0)=FALSE,EO$9=$DL56),1,0)*'4. Formulations'!$J55</f>
        <v>0</v>
      </c>
      <c r="EP56" s="45">
        <f>IF(AND(OR(ISBLANK(EP$9),EP$9=0)=FALSE,EP$9=$DL56),1,0)*'4. Formulations'!$J55</f>
        <v>0</v>
      </c>
      <c r="EQ56" s="45">
        <f>IF(AND(OR(ISBLANK(EQ$9),EQ$9=0)=FALSE,EQ$9=$DL56),1,0)*'4. Formulations'!$J55</f>
        <v>0</v>
      </c>
      <c r="ER56" s="45">
        <f>IF(AND(OR(ISBLANK(ER$9),ER$9=0)=FALSE,ER$9=$DL56),1,0)*'4. Formulations'!$J55</f>
        <v>0</v>
      </c>
      <c r="ES56" s="45">
        <f>IF(AND(OR(ISBLANK(ES$9),ES$9=0)=FALSE,ES$9=$DL56),1,0)*'4. Formulations'!$J55</f>
        <v>0</v>
      </c>
      <c r="EU56" s="45">
        <f>IF(AND(OR(ISBLANK(EU$9),EU$9=0)=FALSE,SUM($EE56:$ES56)&gt;0,EU$9='2. Protocols'!$G55),1,0)*'4. Formulations'!$J55</f>
        <v>0</v>
      </c>
      <c r="EV56" s="45">
        <f>IF(AND(OR(ISBLANK(EV$9),EV$9=0)=FALSE,SUM($EE56:$ES56)&gt;0,EV$9='2. Protocols'!$G55),1,0)*'4. Formulations'!$J55</f>
        <v>0</v>
      </c>
      <c r="EW56" s="45">
        <f>IF(AND(OR(ISBLANK(EW$9),EW$9=0)=FALSE,SUM($EE56:$ES56)&gt;0,EW$9='2. Protocols'!$G55),1,0)*'4. Formulations'!$J55</f>
        <v>0</v>
      </c>
      <c r="EX56" s="45">
        <f>IF(AND(OR(ISBLANK(EX$9),EX$9=0)=FALSE,SUM($EE56:$ES56)&gt;0,EX$9='2. Protocols'!$G55),1,0)*'4. Formulations'!$J55</f>
        <v>0</v>
      </c>
      <c r="EY56" s="45">
        <f>IF(AND(OR(ISBLANK(EY$9),EY$9=0)=FALSE,SUM($EE56:$ES56)&gt;0,EY$9='2. Protocols'!$G55),1,0)*'4. Formulations'!$J55</f>
        <v>0</v>
      </c>
      <c r="EZ56" s="45">
        <f>IF(AND(OR(ISBLANK(EZ$9),EZ$9=0)=FALSE,SUM($EE56:$ES56)&gt;0,EZ$9='2. Protocols'!$G55),1,0)*'4. Formulations'!$J55</f>
        <v>0</v>
      </c>
      <c r="FA56" s="45">
        <f>IF(AND(OR(ISBLANK(FA$9),FA$9=0)=FALSE,SUM($EE56:$ES56)&gt;0,FA$9='2. Protocols'!$G55),1,0)*'4. Formulations'!$J55</f>
        <v>0</v>
      </c>
      <c r="FB56" s="45">
        <f>IF(AND(OR(ISBLANK(FB$9),FB$9=0)=FALSE,SUM($EE56:$ES56)&gt;0,FB$9='2. Protocols'!$G55),1,0)*'4. Formulations'!$J55</f>
        <v>0</v>
      </c>
      <c r="FC56" s="45">
        <f>IF(AND(OR(ISBLANK(FC$9),FC$9=0)=FALSE,SUM($EE56:$ES56)&gt;0,FC$9='2. Protocols'!$G55),1,0)*'4. Formulations'!$J55</f>
        <v>0</v>
      </c>
      <c r="FD56" s="45">
        <f>IF(AND(OR(ISBLANK(FD$9),FD$9=0)=FALSE,SUM($EE56:$ES56)&gt;0,FD$9='2. Protocols'!$G55),1,0)*'4. Formulations'!$J55</f>
        <v>0</v>
      </c>
      <c r="FE56" s="45">
        <f>IF(AND(OR(ISBLANK(FE$9),FE$9=0)=FALSE,SUM($EE56:$ES56)&gt;0,FE$9='2. Protocols'!$G55),1,0)*'4. Formulations'!$J55</f>
        <v>0</v>
      </c>
      <c r="FF56" s="45">
        <f>IF(AND(OR(ISBLANK(FF$9),FF$9=0)=FALSE,SUM($EE56:$ES56)&gt;0,FF$9='2. Protocols'!$G55),1,0)*'4. Formulations'!$J55</f>
        <v>0</v>
      </c>
      <c r="FG56" s="45">
        <f>IF(AND(OR(ISBLANK(FG$9),FG$9=0)=FALSE,SUM($EE56:$ES56)&gt;0,FG$9='2. Protocols'!$G55),1,0)*'4. Formulations'!$J55</f>
        <v>0</v>
      </c>
      <c r="FH56" s="45">
        <f>IF(AND(OR(ISBLANK(FH$9),FH$9=0)=FALSE,SUM($EE56:$ES56)&gt;0,FH$9='2. Protocols'!$G55),1,0)*'4. Formulations'!$J55</f>
        <v>0</v>
      </c>
      <c r="FI56" s="45">
        <f>IF(AND(OR(ISBLANK(FI$9),FI$9=0)=FALSE,SUM($EE56:$ES56)&gt;0,FI$9='2. Protocols'!$G55),1,0)*'4. Formulations'!$J55</f>
        <v>0</v>
      </c>
      <c r="FK56" s="45">
        <f>IF(AND(OR(ISBLANK(EU$9),EU$9=0)=FALSE,FK$9=$DM56),1,0)*'4. Formulations'!$K55</f>
        <v>0</v>
      </c>
      <c r="FL56" s="45">
        <f>IF(AND(OR(ISBLANK(EV$9),EV$9=0)=FALSE,FL$9=$DM56),1,0)*'4. Formulations'!$K55</f>
        <v>0</v>
      </c>
      <c r="FM56" s="45">
        <f>IF(AND(OR(ISBLANK(EW$9),EW$9=0)=FALSE,FM$9=$DM56),1,0)*'4. Formulations'!$K55</f>
        <v>0</v>
      </c>
      <c r="FN56" s="45">
        <f>IF(AND(OR(ISBLANK(EX$9),EX$9=0)=FALSE,FN$9=$DM56),1,0)*'4. Formulations'!$K55</f>
        <v>0</v>
      </c>
      <c r="FO56" s="45">
        <f>IF(AND(OR(ISBLANK(EY$9),EY$9=0)=FALSE,FO$9=$DM56),1,0)*'4. Formulations'!$K55</f>
        <v>0</v>
      </c>
      <c r="FP56" s="45">
        <f>IF(AND(OR(ISBLANK(EZ$9),EZ$9=0)=FALSE,FP$9=$DM56),1,0)*'4. Formulations'!$K55</f>
        <v>0</v>
      </c>
      <c r="FQ56" s="45">
        <f>IF(AND(OR(ISBLANK(FA$9),FA$9=0)=FALSE,FQ$9=$DM56),1,0)*'4. Formulations'!$K55</f>
        <v>0</v>
      </c>
      <c r="FR56" s="45">
        <f>IF(AND(OR(ISBLANK(FB$9),FB$9=0)=FALSE,FR$9=$DM56),1,0)*'4. Formulations'!$K55</f>
        <v>0</v>
      </c>
      <c r="FS56" s="45">
        <f>IF(AND(OR(ISBLANK(FC$9),FC$9=0)=FALSE,FS$9=$DM56),1,0)*'4. Formulations'!$K55</f>
        <v>0</v>
      </c>
      <c r="FT56" s="45">
        <f>IF(AND(OR(ISBLANK(FD$9),FD$9=0)=FALSE,FT$9=$DM56),1,0)*'4. Formulations'!$K55</f>
        <v>0</v>
      </c>
      <c r="FU56" s="45">
        <f>IF(AND(OR(ISBLANK(FE$9),FE$9=0)=FALSE,FU$9=$DM56),1,0)*'4. Formulations'!$K55</f>
        <v>0</v>
      </c>
      <c r="FV56" s="45">
        <f>IF(AND(OR(ISBLANK(FF$9),FF$9=0)=FALSE,FV$9=$DM56),1,0)*'4. Formulations'!$K55</f>
        <v>0</v>
      </c>
      <c r="FW56" s="45">
        <f>IF(AND(OR(ISBLANK(FG$9),FG$9=0)=FALSE,FW$9=$DM56),1,0)*'4. Formulations'!$K55</f>
        <v>0</v>
      </c>
      <c r="FX56" s="45">
        <f>IF(AND(OR(ISBLANK(FH$9),FH$9=0)=FALSE,FX$9=$DM56),1,0)*'4. Formulations'!$K55</f>
        <v>0</v>
      </c>
      <c r="FY56" s="45">
        <f>IF(AND(OR(ISBLANK(FI$9),FI$9=0)=FALSE,FY$9=$DM56),1,0)*'4. Formulations'!$K55</f>
        <v>0</v>
      </c>
      <c r="GA56" s="45">
        <f>IF(AND(OR(ISBLANK(GA$9),GA$9=0)=FALSE,OR(GA$9='2. Protocols'!$C55,GA$9='2. Protocols'!$E55,GA$9='2. Protocols'!$G55)),1,0)*'4. Formulations'!$L55</f>
        <v>0</v>
      </c>
      <c r="GB56" s="45">
        <f>IF(AND(OR(ISBLANK(GB$9),GB$9=0)=FALSE,OR(GB$9='2. Protocols'!$C55,GB$9='2. Protocols'!$E55,GB$9='2. Protocols'!$G55)),1,0)*'4. Formulations'!$L55</f>
        <v>0</v>
      </c>
      <c r="GC56" s="45">
        <f>IF(AND(OR(ISBLANK(GC$9),GC$9=0)=FALSE,OR(GC$9='2. Protocols'!$C55,GC$9='2. Protocols'!$E55,GC$9='2. Protocols'!$G55)),1,0)*'4. Formulations'!$L55</f>
        <v>0</v>
      </c>
      <c r="GD56" s="45">
        <f>IF(AND(OR(ISBLANK(GD$9),GD$9=0)=FALSE,OR(GD$9='2. Protocols'!$C55,GD$9='2. Protocols'!$E55,GD$9='2. Protocols'!$G55)),1,0)*'4. Formulations'!$L55</f>
        <v>0</v>
      </c>
      <c r="GE56" s="45">
        <f>IF(AND(OR(ISBLANK(GE$9),GE$9=0)=FALSE,OR(GE$9='2. Protocols'!$C55,GE$9='2. Protocols'!$E55,GE$9='2. Protocols'!$G55)),1,0)*'4. Formulations'!$L55</f>
        <v>0</v>
      </c>
      <c r="GF56" s="45">
        <f>IF(AND(OR(ISBLANK(GF$9),GF$9=0)=FALSE,OR(GF$9='2. Protocols'!$C55,GF$9='2. Protocols'!$E55,GF$9='2. Protocols'!$G55)),1,0)*'4. Formulations'!$L55</f>
        <v>0</v>
      </c>
      <c r="GG56" s="45">
        <f>IF(AND(OR(ISBLANK(GG$9),GG$9=0)=FALSE,OR(GG$9='2. Protocols'!$C55,GG$9='2. Protocols'!$E55,GG$9='2. Protocols'!$G55)),1,0)*'4. Formulations'!$L55</f>
        <v>0</v>
      </c>
      <c r="GH56" s="45">
        <f>IF(AND(OR(ISBLANK(GH$9),GH$9=0)=FALSE,OR(GH$9='2. Protocols'!$C55,GH$9='2. Protocols'!$E55,GH$9='2. Protocols'!$G55)),1,0)*'4. Formulations'!$L55</f>
        <v>0</v>
      </c>
      <c r="GI56" s="45">
        <f>IF(AND(OR(ISBLANK(GI$9),GI$9=0)=FALSE,OR(GI$9='2. Protocols'!$C55,GI$9='2. Protocols'!$E55,GI$9='2. Protocols'!$G55)),1,0)*'4. Formulations'!$L55</f>
        <v>0</v>
      </c>
      <c r="GJ56" s="45">
        <f>IF(AND(OR(ISBLANK(GJ$9),GJ$9=0)=FALSE,OR(GJ$9='2. Protocols'!$C55,GJ$9='2. Protocols'!$E55,GJ$9='2. Protocols'!$G55)),1,0)*'4. Formulations'!$L55</f>
        <v>0</v>
      </c>
      <c r="GK56" s="45">
        <f>IF(AND(OR(ISBLANK(GK$9),GK$9=0)=FALSE,OR(GK$9='2. Protocols'!$C55,GK$9='2. Protocols'!$E55,GK$9='2. Protocols'!$G55)),1,0)*'4. Formulations'!$L55</f>
        <v>0</v>
      </c>
      <c r="GL56" s="45">
        <f>IF(AND(OR(ISBLANK(GL$9),GL$9=0)=FALSE,OR(GL$9='2. Protocols'!$C55,GL$9='2. Protocols'!$E55,GL$9='2. Protocols'!$G55)),1,0)*'4. Formulations'!$L55</f>
        <v>0</v>
      </c>
      <c r="GM56" s="45">
        <f>IF(AND(OR(ISBLANK(GM$9),GM$9=0)=FALSE,OR(GM$9='2. Protocols'!$C55,GM$9='2. Protocols'!$E55,GM$9='2. Protocols'!$G55)),1,0)*'4. Formulations'!$L55</f>
        <v>0</v>
      </c>
      <c r="GN56" s="45">
        <f>IF(AND(OR(ISBLANK(GN$9),GN$9=0)=FALSE,OR(GN$9='2. Protocols'!$C55,GN$9='2. Protocols'!$E55,GN$9='2. Protocols'!$G55)),1,0)*'4. Formulations'!$L55</f>
        <v>0</v>
      </c>
      <c r="GO56" s="45">
        <f>IF(AND(OR(ISBLANK(GO$9),GO$9=0)=FALSE,OR(GO$9='2. Protocols'!$C55,GO$9='2. Protocols'!$E55,GO$9='2. Protocols'!$G55)),1,0)*'4. Formulations'!$L55</f>
        <v>0</v>
      </c>
      <c r="GQ56" s="45">
        <f>IF(AND(OR(ISBLANK(GQ$9),GQ$9=0)=FALSE,GQ$9=$DL56),1,0)*'4. Formulations'!$M55</f>
        <v>0</v>
      </c>
      <c r="GR56" s="45">
        <f>IF(AND(OR(ISBLANK(GR$9),GR$9=0)=FALSE,GR$9=$DL56),1,0)*'4. Formulations'!$M55</f>
        <v>0</v>
      </c>
      <c r="GS56" s="45">
        <f>IF(AND(OR(ISBLANK(GS$9),GS$9=0)=FALSE,GS$9=$DL56),1,0)*'4. Formulations'!$M55</f>
        <v>0</v>
      </c>
      <c r="GT56" s="45">
        <f>IF(AND(OR(ISBLANK(GT$9),GT$9=0)=FALSE,GT$9=$DL56),1,0)*'4. Formulations'!$M55</f>
        <v>0</v>
      </c>
      <c r="GU56" s="45">
        <f>IF(AND(OR(ISBLANK(GU$9),GU$9=0)=FALSE,GU$9=$DL56),1,0)*'4. Formulations'!$M55</f>
        <v>0</v>
      </c>
      <c r="GV56" s="45">
        <f>IF(AND(OR(ISBLANK(GV$9),GV$9=0)=FALSE,GV$9=$DL56),1,0)*'4. Formulations'!$M55</f>
        <v>0</v>
      </c>
      <c r="GW56" s="45">
        <f>IF(AND(OR(ISBLANK(GW$9),GW$9=0)=FALSE,GW$9=$DL56),1,0)*'4. Formulations'!$M55</f>
        <v>0</v>
      </c>
      <c r="GX56" s="45">
        <f>IF(AND(OR(ISBLANK(GX$9),GX$9=0)=FALSE,GX$9=$DL56),1,0)*'4. Formulations'!$M55</f>
        <v>0</v>
      </c>
      <c r="GY56" s="45">
        <f>IF(AND(OR(ISBLANK(GY$9),GY$9=0)=FALSE,GY$9=$DL56),1,0)*'4. Formulations'!$M55</f>
        <v>0</v>
      </c>
      <c r="GZ56" s="45">
        <f>IF(AND(OR(ISBLANK(GZ$9),GZ$9=0)=FALSE,GZ$9=$DL56),1,0)*'4. Formulations'!$M55</f>
        <v>0</v>
      </c>
      <c r="HA56" s="45">
        <f>IF(AND(OR(ISBLANK(HA$9),HA$9=0)=FALSE,HA$9=$DL56),1,0)*'4. Formulations'!$M55</f>
        <v>0</v>
      </c>
      <c r="HB56" s="45">
        <f>IF(AND(OR(ISBLANK(HB$9),HB$9=0)=FALSE,HB$9=$DL56),1,0)*'4. Formulations'!$M55</f>
        <v>0</v>
      </c>
      <c r="HC56" s="45">
        <f>IF(AND(OR(ISBLANK(HC$9),HC$9=0)=FALSE,HC$9=$DL56),1,0)*'4. Formulations'!$M55</f>
        <v>0</v>
      </c>
      <c r="HD56" s="45">
        <f>IF(AND(OR(ISBLANK(HD$9),HD$9=0)=FALSE,HD$9=$DL56),1,0)*'4. Formulations'!$M55</f>
        <v>0</v>
      </c>
      <c r="HE56" s="45">
        <f>IF(AND(OR(ISBLANK(HE$9),HE$9=0)=FALSE,HE$9=$DL56),1,0)*'4. Formulations'!$M55</f>
        <v>0</v>
      </c>
      <c r="HG56" s="45">
        <f>IF(AND(OR(ISBLANK(HG$9),HG$9=0)=FALSE,SUM($GQ56:$HE56)&gt;0,HG$9='2. Protocols'!$G55),1,0)*'4. Formulations'!$M55</f>
        <v>0</v>
      </c>
      <c r="HH56" s="45">
        <f>IF(AND(OR(ISBLANK(HH$9),HH$9=0)=FALSE,SUM($GQ56:$HE56)&gt;0,HH$9='2. Protocols'!$G55),1,0)*'4. Formulations'!$M55</f>
        <v>0</v>
      </c>
      <c r="HI56" s="45">
        <f>IF(AND(OR(ISBLANK(HI$9),HI$9=0)=FALSE,SUM($GQ56:$HE56)&gt;0,HI$9='2. Protocols'!$G55),1,0)*'4. Formulations'!$M55</f>
        <v>0</v>
      </c>
      <c r="HJ56" s="45">
        <f>IF(AND(OR(ISBLANK(HJ$9),HJ$9=0)=FALSE,SUM($GQ56:$HE56)&gt;0,HJ$9='2. Protocols'!$G55),1,0)*'4. Formulations'!$M55</f>
        <v>0</v>
      </c>
      <c r="HK56" s="45">
        <f>IF(AND(OR(ISBLANK(HK$9),HK$9=0)=FALSE,SUM($GQ56:$HE56)&gt;0,HK$9='2. Protocols'!$G55),1,0)*'4. Formulations'!$M55</f>
        <v>0</v>
      </c>
      <c r="HL56" s="45">
        <f>IF(AND(OR(ISBLANK(HL$9),HL$9=0)=FALSE,SUM($GQ56:$HE56)&gt;0,HL$9='2. Protocols'!$G55),1,0)*'4. Formulations'!$M55</f>
        <v>0</v>
      </c>
      <c r="HM56" s="45">
        <f>IF(AND(OR(ISBLANK(HM$9),HM$9=0)=FALSE,SUM($GQ56:$HE56)&gt;0,HM$9='2. Protocols'!$G55),1,0)*'4. Formulations'!$M55</f>
        <v>0</v>
      </c>
      <c r="HN56" s="45">
        <f>IF(AND(OR(ISBLANK(HN$9),HN$9=0)=FALSE,SUM($GQ56:$HE56)&gt;0,HN$9='2. Protocols'!$G55),1,0)*'4. Formulations'!$M55</f>
        <v>0</v>
      </c>
      <c r="HO56" s="45">
        <f>IF(AND(OR(ISBLANK(HO$9),HO$9=0)=FALSE,SUM($GQ56:$HE56)&gt;0,HO$9='2. Protocols'!$G55),1,0)*'4. Formulations'!$M55</f>
        <v>0</v>
      </c>
      <c r="HP56" s="45">
        <f>IF(AND(OR(ISBLANK(HP$9),HP$9=0)=FALSE,SUM($GQ56:$HE56)&gt;0,HP$9='2. Protocols'!$G55),1,0)*'4. Formulations'!$M55</f>
        <v>0</v>
      </c>
      <c r="HQ56" s="45">
        <f>IF(AND(OR(ISBLANK(HQ$9),HQ$9=0)=FALSE,SUM($GQ56:$HE56)&gt;0,HQ$9='2. Protocols'!$G55),1,0)*'4. Formulations'!$M55</f>
        <v>0</v>
      </c>
      <c r="HR56" s="45">
        <f>IF(AND(OR(ISBLANK(HR$9),HR$9=0)=FALSE,SUM($GQ56:$HE56)&gt;0,HR$9='2. Protocols'!$G55),1,0)*'4. Formulations'!$M55</f>
        <v>0</v>
      </c>
      <c r="HS56" s="45">
        <f>IF(AND(OR(ISBLANK(HS$9),HS$9=0)=FALSE,SUM($GQ56:$HE56)&gt;0,HS$9='2. Protocols'!$G55),1,0)*'4. Formulations'!$M55</f>
        <v>0</v>
      </c>
      <c r="HT56" s="45">
        <f>IF(AND(OR(ISBLANK(HT$9),HT$9=0)=FALSE,SUM($GQ56:$HE56)&gt;0,HT$9='2. Protocols'!$G55),1,0)*'4. Formulations'!$M55</f>
        <v>0</v>
      </c>
      <c r="HU56" s="45">
        <f>IF(AND(OR(ISBLANK(HU$9),HU$9=0)=FALSE,SUM($GQ56:$HE56)&gt;0,HU$9='2. Protocols'!$G55),1,0)*'4. Formulations'!$M55</f>
        <v>0</v>
      </c>
      <c r="HW56" s="45">
        <f>IF(AND(OR(ISBLANK(HW$9),HW$9=0)=FALSE,HW$9=$DM56),1,0)*'4. Formulations'!$N55</f>
        <v>0</v>
      </c>
      <c r="HX56" s="45">
        <f>IF(AND(OR(ISBLANK(HX$9),HX$9=0)=FALSE,HX$9=$DM56),1,0)*'4. Formulations'!$N55</f>
        <v>0</v>
      </c>
      <c r="HY56" s="45">
        <f>IF(AND(OR(ISBLANK(HY$9),HY$9=0)=FALSE,HY$9=$DM56),1,0)*'4. Formulations'!$N55</f>
        <v>0</v>
      </c>
      <c r="HZ56" s="45">
        <f>IF(AND(OR(ISBLANK(HZ$9),HZ$9=0)=FALSE,HZ$9=$DM56),1,0)*'4. Formulations'!$N55</f>
        <v>0</v>
      </c>
      <c r="IA56" s="45">
        <f>IF(AND(OR(ISBLANK(IA$9),IA$9=0)=FALSE,IA$9=$DM56),1,0)*'4. Formulations'!$N55</f>
        <v>0</v>
      </c>
      <c r="IB56" s="45">
        <f>IF(AND(OR(ISBLANK(IB$9),IB$9=0)=FALSE,IB$9=$DM56),1,0)*'4. Formulations'!$N55</f>
        <v>0</v>
      </c>
      <c r="IC56" s="45">
        <f>IF(AND(OR(ISBLANK(IC$9),IC$9=0)=FALSE,IC$9=$DM56),1,0)*'4. Formulations'!$N55</f>
        <v>0</v>
      </c>
      <c r="ID56" s="45">
        <f>IF(AND(OR(ISBLANK(ID$9),ID$9=0)=FALSE,ID$9=$DM56),1,0)*'4. Formulations'!$N55</f>
        <v>0</v>
      </c>
      <c r="IE56" s="45">
        <f>IF(AND(OR(ISBLANK(IE$9),IE$9=0)=FALSE,IE$9=$DM56),1,0)*'4. Formulations'!$N55</f>
        <v>0</v>
      </c>
      <c r="IF56" s="45">
        <f>IF(AND(OR(ISBLANK(IF$9),IF$9=0)=FALSE,IF$9=$DM56),1,0)*'4. Formulations'!$N55</f>
        <v>0</v>
      </c>
      <c r="IG56" s="45">
        <f>IF(AND(OR(ISBLANK(IG$9),IG$9=0)=FALSE,IG$9=$DM56),1,0)*'4. Formulations'!$N55</f>
        <v>0</v>
      </c>
      <c r="IH56" s="45">
        <f>IF(AND(OR(ISBLANK(IH$9),IH$9=0)=FALSE,IH$9=$DM56),1,0)*'4. Formulations'!$N55</f>
        <v>0</v>
      </c>
      <c r="II56" s="45">
        <f>IF(AND(OR(ISBLANK(II$9),II$9=0)=FALSE,II$9=$DM56),1,0)*'4. Formulations'!$N55</f>
        <v>0</v>
      </c>
      <c r="IJ56" s="45">
        <f>IF(AND(OR(ISBLANK(IJ$9),IJ$9=0)=FALSE,IJ$9=$DM56),1,0)*'4. Formulations'!$N55</f>
        <v>0</v>
      </c>
      <c r="IK56" s="45">
        <f>IF(AND(OR(ISBLANK(IK$9),IK$9=0)=FALSE,IK$9=$DM56),1,0)*'4. Formulations'!$N55</f>
        <v>0</v>
      </c>
      <c r="IM56" s="45">
        <f>IF(AND(OR(ISBLANK(IM$9),IM$9=0)=FALSE,OR(IM$9='2. Protocols'!$C55,IM$9='2. Protocols'!$E55,IM$9='2. Protocols'!$G55)),1,0)*'4. Formulations'!$O55</f>
        <v>0</v>
      </c>
      <c r="IN56" s="45">
        <f>IF(AND(OR(ISBLANK(IN$9),IN$9=0)=FALSE,OR(IN$9='2. Protocols'!$C55,IN$9='2. Protocols'!$E55,IN$9='2. Protocols'!$G55)),1,0)*'4. Formulations'!$O55</f>
        <v>0</v>
      </c>
      <c r="IO56" s="45">
        <f>IF(AND(OR(ISBLANK(IO$9),IO$9=0)=FALSE,OR(IO$9='2. Protocols'!$C55,IO$9='2. Protocols'!$E55,IO$9='2. Protocols'!$G55)),1,0)*'4. Formulations'!$O55</f>
        <v>0</v>
      </c>
      <c r="IP56" s="45">
        <f>IF(AND(OR(ISBLANK(IP$9),IP$9=0)=FALSE,OR(IP$9='2. Protocols'!$C55,IP$9='2. Protocols'!$E55,IP$9='2. Protocols'!$G55)),1,0)*'4. Formulations'!$O55</f>
        <v>0</v>
      </c>
      <c r="IQ56" s="45">
        <f>IF(AND(OR(ISBLANK(IQ$9),IQ$9=0)=FALSE,OR(IQ$9='2. Protocols'!$C55,IQ$9='2. Protocols'!$E55,IQ$9='2. Protocols'!$G55)),1,0)*'4. Formulations'!$O55</f>
        <v>0</v>
      </c>
      <c r="IR56" s="45">
        <f>IF(AND(OR(ISBLANK(IR$9),IR$9=0)=FALSE,OR(IR$9='2. Protocols'!$C55,IR$9='2. Protocols'!$E55,IR$9='2. Protocols'!$G55)),1,0)*'4. Formulations'!$O55</f>
        <v>0</v>
      </c>
      <c r="IS56" s="45">
        <f>IF(AND(OR(ISBLANK(IS$9),IS$9=0)=FALSE,OR(IS$9='2. Protocols'!$C55,IS$9='2. Protocols'!$E55,IS$9='2. Protocols'!$G55)),1,0)*'4. Formulations'!$O55</f>
        <v>0</v>
      </c>
      <c r="IT56" s="45">
        <f>IF(AND(OR(ISBLANK(IT$9),IT$9=0)=FALSE,OR(IT$9='2. Protocols'!$C55,IT$9='2. Protocols'!$E55,IT$9='2. Protocols'!$G55)),1,0)*'4. Formulations'!$O55</f>
        <v>0</v>
      </c>
      <c r="IU56" s="45">
        <f>IF(AND(OR(ISBLANK(IU$9),IU$9=0)=FALSE,OR(IU$9='2. Protocols'!$C55,IU$9='2. Protocols'!$E55,IU$9='2. Protocols'!$G55)),1,0)*'4. Formulations'!$O55</f>
        <v>0</v>
      </c>
      <c r="IV56" s="45">
        <f>IF(AND(OR(ISBLANK(IV$9),IV$9=0)=FALSE,OR(IV$9='2. Protocols'!$C55,IV$9='2. Protocols'!$E55,IV$9='2. Protocols'!$G55)),1,0)*'4. Formulations'!$O55</f>
        <v>0</v>
      </c>
      <c r="IW56" s="45">
        <f>IF(AND(OR(ISBLANK(IW$9),IW$9=0)=FALSE,OR(IW$9='2. Protocols'!$C55,IW$9='2. Protocols'!$E55,IW$9='2. Protocols'!$G55)),1,0)*'4. Formulations'!$O55</f>
        <v>0</v>
      </c>
      <c r="IX56" s="45">
        <f>IF(AND(OR(ISBLANK(IX$9),IX$9=0)=FALSE,OR(IX$9='2. Protocols'!$C55,IX$9='2. Protocols'!$E55,IX$9='2. Protocols'!$G55)),1,0)*'4. Formulations'!$O55</f>
        <v>0</v>
      </c>
      <c r="IY56" s="45">
        <f>IF(AND(OR(ISBLANK(IY$9),IY$9=0)=FALSE,OR(IY$9='2. Protocols'!$C55,IY$9='2. Protocols'!$E55,IY$9='2. Protocols'!$G55)),1,0)*'4. Formulations'!$O55</f>
        <v>0</v>
      </c>
      <c r="IZ56" s="45">
        <f>IF(AND(OR(ISBLANK(IZ$9),IZ$9=0)=FALSE,OR(IZ$9='2. Protocols'!$C55,IZ$9='2. Protocols'!$E55,IZ$9='2. Protocols'!$G55)),1,0)*'4. Formulations'!$O55</f>
        <v>0</v>
      </c>
      <c r="JA56" s="45">
        <f>IF(AND(OR(ISBLANK(JA$9),JA$9=0)=FALSE,OR(JA$9='2. Protocols'!$C55,JA$9='2. Protocols'!$E55,JA$9='2. Protocols'!$G55)),1,0)*'4. Formulations'!$O55</f>
        <v>0</v>
      </c>
      <c r="JC56" s="45">
        <f>IF(AND(OR(ISBLANK(JC$9),JC$9=0)=FALSE,JC$9=$DL56),1,0)*'4. Formulations'!$P55</f>
        <v>0</v>
      </c>
      <c r="JD56" s="45">
        <f>IF(AND(OR(ISBLANK(JD$9),JD$9=0)=FALSE,JD$9=$DL56),1,0)*'4. Formulations'!$P55</f>
        <v>0</v>
      </c>
      <c r="JE56" s="45">
        <f>IF(AND(OR(ISBLANK(JE$9),JE$9=0)=FALSE,JE$9=$DL56),1,0)*'4. Formulations'!$P55</f>
        <v>0</v>
      </c>
      <c r="JF56" s="45">
        <f>IF(AND(OR(ISBLANK(JF$9),JF$9=0)=FALSE,JF$9=$DL56),1,0)*'4. Formulations'!$P55</f>
        <v>0</v>
      </c>
      <c r="JG56" s="45">
        <f>IF(AND(OR(ISBLANK(JG$9),JG$9=0)=FALSE,JG$9=$DL56),1,0)*'4. Formulations'!$P55</f>
        <v>0</v>
      </c>
      <c r="JH56" s="45">
        <f>IF(AND(OR(ISBLANK(JH$9),JH$9=0)=FALSE,JH$9=$DL56),1,0)*'4. Formulations'!$P55</f>
        <v>0</v>
      </c>
      <c r="JI56" s="45">
        <f>IF(AND(OR(ISBLANK(JI$9),JI$9=0)=FALSE,JI$9=$DL56),1,0)*'4. Formulations'!$P55</f>
        <v>0</v>
      </c>
      <c r="JJ56" s="45">
        <f>IF(AND(OR(ISBLANK(JJ$9),JJ$9=0)=FALSE,JJ$9=$DL56),1,0)*'4. Formulations'!$P55</f>
        <v>0</v>
      </c>
      <c r="JK56" s="45">
        <f>IF(AND(OR(ISBLANK(JK$9),JK$9=0)=FALSE,JK$9=$DL56),1,0)*'4. Formulations'!$P55</f>
        <v>0</v>
      </c>
      <c r="JL56" s="45">
        <f>IF(AND(OR(ISBLANK(JL$9),JL$9=0)=FALSE,JL$9=$DL56),1,0)*'4. Formulations'!$P55</f>
        <v>0</v>
      </c>
      <c r="JM56" s="45">
        <f>IF(AND(OR(ISBLANK(JM$9),JM$9=0)=FALSE,JM$9=$DL56),1,0)*'4. Formulations'!$P55</f>
        <v>0</v>
      </c>
      <c r="JN56" s="45">
        <f>IF(AND(OR(ISBLANK(JN$9),JN$9=0)=FALSE,JN$9=$DL56),1,0)*'4. Formulations'!$P55</f>
        <v>0</v>
      </c>
      <c r="JO56" s="45">
        <f>IF(AND(OR(ISBLANK(JO$9),JO$9=0)=FALSE,JO$9=$DL56),1,0)*'4. Formulations'!$P55</f>
        <v>0</v>
      </c>
      <c r="JP56" s="45">
        <f>IF(AND(OR(ISBLANK(JP$9),JP$9=0)=FALSE,JP$9=$DL56),1,0)*'4. Formulations'!$P55</f>
        <v>0</v>
      </c>
      <c r="JQ56" s="45">
        <f>IF(AND(OR(ISBLANK(JQ$9),JQ$9=0)=FALSE,JQ$9=$DL56),1,0)*'4. Formulations'!$P55</f>
        <v>0</v>
      </c>
      <c r="JS56" s="45">
        <f>IF(AND(OR(ISBLANK(JS$9),JS$9=0)=FALSE,SUM($JC56:$JQ56)&gt;0,JS$9='2. Protocols'!$G55),1,0)*'4. Formulations'!$P55</f>
        <v>0</v>
      </c>
      <c r="JT56" s="45">
        <f>IF(AND(OR(ISBLANK(JT$9),JT$9=0)=FALSE,SUM($JC56:$JQ56)&gt;0,JT$9='2. Protocols'!$G55),1,0)*'4. Formulations'!$P55</f>
        <v>0</v>
      </c>
      <c r="JU56" s="45">
        <f>IF(AND(OR(ISBLANK(JU$9),JU$9=0)=FALSE,SUM($JC56:$JQ56)&gt;0,JU$9='2. Protocols'!$G55),1,0)*'4. Formulations'!$P55</f>
        <v>0</v>
      </c>
      <c r="JV56" s="45">
        <f>IF(AND(OR(ISBLANK(JV$9),JV$9=0)=FALSE,SUM($JC56:$JQ56)&gt;0,JV$9='2. Protocols'!$G55),1,0)*'4. Formulations'!$P55</f>
        <v>0</v>
      </c>
      <c r="JW56" s="45">
        <f>IF(AND(OR(ISBLANK(JW$9),JW$9=0)=FALSE,SUM($JC56:$JQ56)&gt;0,JW$9='2. Protocols'!$G55),1,0)*'4. Formulations'!$P55</f>
        <v>0</v>
      </c>
      <c r="JX56" s="45">
        <f>IF(AND(OR(ISBLANK(JX$9),JX$9=0)=FALSE,SUM($JC56:$JQ56)&gt;0,JX$9='2. Protocols'!$G55),1,0)*'4. Formulations'!$P55</f>
        <v>0</v>
      </c>
      <c r="JY56" s="45">
        <f>IF(AND(OR(ISBLANK(JY$9),JY$9=0)=FALSE,SUM($JC56:$JQ56)&gt;0,JY$9='2. Protocols'!$G55),1,0)*'4. Formulations'!$P55</f>
        <v>0</v>
      </c>
      <c r="JZ56" s="45">
        <f>IF(AND(OR(ISBLANK(JZ$9),JZ$9=0)=FALSE,SUM($JC56:$JQ56)&gt;0,JZ$9='2. Protocols'!$G55),1,0)*'4. Formulations'!$P55</f>
        <v>0</v>
      </c>
      <c r="KA56" s="45">
        <f>IF(AND(OR(ISBLANK(KA$9),KA$9=0)=FALSE,SUM($JC56:$JQ56)&gt;0,KA$9='2. Protocols'!$G55),1,0)*'4. Formulations'!$P55</f>
        <v>0</v>
      </c>
      <c r="KB56" s="45">
        <f>IF(AND(OR(ISBLANK(KB$9),KB$9=0)=FALSE,SUM($JC56:$JQ56)&gt;0,KB$9='2. Protocols'!$G55),1,0)*'4. Formulations'!$P55</f>
        <v>0</v>
      </c>
      <c r="KC56" s="45">
        <f>IF(AND(OR(ISBLANK(KC$9),KC$9=0)=FALSE,SUM($JC56:$JQ56)&gt;0,KC$9='2. Protocols'!$G55),1,0)*'4. Formulations'!$P55</f>
        <v>0</v>
      </c>
      <c r="KD56" s="45">
        <f>IF(AND(OR(ISBLANK(KD$9),KD$9=0)=FALSE,SUM($JC56:$JQ56)&gt;0,KD$9='2. Protocols'!$G55),1,0)*'4. Formulations'!$P55</f>
        <v>0</v>
      </c>
      <c r="KE56" s="45">
        <f>IF(AND(OR(ISBLANK(KE$9),KE$9=0)=FALSE,SUM($JC56:$JQ56)&gt;0,KE$9='2. Protocols'!$G55),1,0)*'4. Formulations'!$P55</f>
        <v>0</v>
      </c>
      <c r="KF56" s="45">
        <f>IF(AND(OR(ISBLANK(KF$9),KF$9=0)=FALSE,SUM($JC56:$JQ56)&gt;0,KF$9='2. Protocols'!$G55),1,0)*'4. Formulations'!$P55</f>
        <v>0</v>
      </c>
      <c r="KG56" s="45">
        <f>IF(AND(OR(ISBLANK(KG$9),KG$9=0)=FALSE,SUM($JC56:$JQ56)&gt;0,KG$9='2. Protocols'!$G55),1,0)*'4. Formulations'!$P55</f>
        <v>0</v>
      </c>
      <c r="KI56" s="45">
        <f>IF(AND(OR(ISBLANK(KI$9),KI$9=0)=FALSE,KI$9=$DM56),1,0)*'4. Formulations'!$Q55</f>
        <v>0</v>
      </c>
      <c r="KJ56" s="45">
        <f>IF(AND(OR(ISBLANK(KJ$9),KJ$9=0)=FALSE,KJ$9=$DM56),1,0)*'4. Formulations'!$Q55</f>
        <v>0</v>
      </c>
      <c r="KK56" s="45">
        <f>IF(AND(OR(ISBLANK(KK$9),KK$9=0)=FALSE,KK$9=$DM56),1,0)*'4. Formulations'!$Q55</f>
        <v>0</v>
      </c>
      <c r="KL56" s="45">
        <f>IF(AND(OR(ISBLANK(KL$9),KL$9=0)=FALSE,KL$9=$DM56),1,0)*'4. Formulations'!$Q55</f>
        <v>0</v>
      </c>
      <c r="KM56" s="45">
        <f>IF(AND(OR(ISBLANK(KM$9),KM$9=0)=FALSE,KM$9=$DM56),1,0)*'4. Formulations'!$Q55</f>
        <v>0</v>
      </c>
      <c r="KN56" s="45">
        <f>IF(AND(OR(ISBLANK(KN$9),KN$9=0)=FALSE,KN$9=$DM56),1,0)*'4. Formulations'!$Q55</f>
        <v>0</v>
      </c>
      <c r="KO56" s="45">
        <f>IF(AND(OR(ISBLANK(KO$9),KO$9=0)=FALSE,KO$9=$DM56),1,0)*'4. Formulations'!$Q55</f>
        <v>0</v>
      </c>
      <c r="KP56" s="45">
        <f>IF(AND(OR(ISBLANK(KP$9),KP$9=0)=FALSE,KP$9=$DM56),1,0)*'4. Formulations'!$Q55</f>
        <v>0</v>
      </c>
      <c r="KQ56" s="45">
        <f>IF(AND(OR(ISBLANK(KQ$9),KQ$9=0)=FALSE,KQ$9=$DM56),1,0)*'4. Formulations'!$Q55</f>
        <v>0</v>
      </c>
      <c r="KR56" s="45">
        <f>IF(AND(OR(ISBLANK(KR$9),KR$9=0)=FALSE,KR$9=$DM56),1,0)*'4. Formulations'!$Q55</f>
        <v>0</v>
      </c>
      <c r="KS56" s="45">
        <f>IF(AND(OR(ISBLANK(KS$9),KS$9=0)=FALSE,KS$9=$DM56),1,0)*'4. Formulations'!$Q55</f>
        <v>0</v>
      </c>
      <c r="KT56" s="45">
        <f>IF(AND(OR(ISBLANK(KT$9),KT$9=0)=FALSE,KT$9=$DM56),1,0)*'4. Formulations'!$Q55</f>
        <v>0</v>
      </c>
      <c r="KU56" s="45">
        <f>IF(AND(OR(ISBLANK(KU$9),KU$9=0)=FALSE,KU$9=$DM56),1,0)*'4. Formulations'!$Q55</f>
        <v>0</v>
      </c>
      <c r="KV56" s="45">
        <f>IF(AND(OR(ISBLANK(KV$9),KV$9=0)=FALSE,KV$9=$DM56),1,0)*'4. Formulations'!$Q55</f>
        <v>0</v>
      </c>
      <c r="KW56" s="45">
        <f>IF(AND(OR(ISBLANK(KW$9),KW$9=0)=FALSE,KW$9=$DM56),1,0)*'4. Formulations'!$Q55</f>
        <v>0</v>
      </c>
    </row>
    <row r="57" spans="2:309" x14ac:dyDescent="0.3">
      <c r="B57" s="2"/>
      <c r="C57" s="155" t="str">
        <f>IF('2. Protocols'!C56&amp;"+"&amp;'2. Protocols'!E56&amp;"+"&amp;'2. Protocols'!G56="++","",'2. Protocols'!C56&amp;"+"&amp;'2. Protocols'!E56&amp;"+"&amp;'2. Protocols'!G56)</f>
        <v/>
      </c>
      <c r="D57" s="22"/>
      <c r="E57" s="23"/>
      <c r="G57" s="135" t="e">
        <f>'2. Protocols'!J56*'1. General Inputs'!$L$13</f>
        <v>#VALUE!</v>
      </c>
      <c r="H57" s="135" t="e">
        <f>MAX(G57*(1+'1. General Inputs'!$BA$23+HLOOKUP(H$7,'1. General Inputs'!$BC$17:$BE$19,ROWS('1. General Inputs'!$BA$17:$BA$19),0))+(H$76*'2. Protocols'!$O56)+'3. ARV Substitutions'!L79,0)</f>
        <v>#VALUE!</v>
      </c>
      <c r="I57" s="135" t="e">
        <f>MAX(H57*(1+'1. General Inputs'!$BA$23+HLOOKUP(I$7,'1. General Inputs'!$BC$17:$BE$19,ROWS('1. General Inputs'!$BA$17:$BA$19),0))+(I$76*'2. Protocols'!$O56)+'3. ARV Substitutions'!M79,0)</f>
        <v>#VALUE!</v>
      </c>
      <c r="J57" s="135" t="e">
        <f>MAX(I57*(1+'1. General Inputs'!$BA$23+HLOOKUP(J$7,'1. General Inputs'!$BC$17:$BE$19,ROWS('1. General Inputs'!$BA$17:$BA$19),0))+(J$76*'2. Protocols'!$O56)+'3. ARV Substitutions'!N79,0)</f>
        <v>#VALUE!</v>
      </c>
      <c r="K57" s="135" t="e">
        <f>MAX(J57*(1+'1. General Inputs'!$BA$23+HLOOKUP(K$7,'1. General Inputs'!$BC$17:$BE$19,ROWS('1. General Inputs'!$BA$17:$BA$19),0))+(K$76*'2. Protocols'!$O56)+'3. ARV Substitutions'!O79,0)</f>
        <v>#VALUE!</v>
      </c>
      <c r="L57" s="135" t="e">
        <f>MAX(K57*(1+'1. General Inputs'!$BA$23+HLOOKUP(L$7,'1. General Inputs'!$BC$17:$BE$19,ROWS('1. General Inputs'!$BA$17:$BA$19),0))+(L$76*'2. Protocols'!$O56)+'3. ARV Substitutions'!P79,0)</f>
        <v>#VALUE!</v>
      </c>
      <c r="M57" s="135" t="e">
        <f>MAX(L57*(1+'1. General Inputs'!$BA$23+HLOOKUP(M$7,'1. General Inputs'!$BC$17:$BE$19,ROWS('1. General Inputs'!$BA$17:$BA$19),0))+(M$76*'2. Protocols'!$O56)+'3. ARV Substitutions'!Q79,0)</f>
        <v>#VALUE!</v>
      </c>
      <c r="N57" s="135" t="e">
        <f>MAX(M57*(1+'1. General Inputs'!$BA$23+HLOOKUP(N$7,'1. General Inputs'!$BC$17:$BE$19,ROWS('1. General Inputs'!$BA$17:$BA$19),0))+(N$76*'2. Protocols'!$O56)+'3. ARV Substitutions'!R79,0)</f>
        <v>#VALUE!</v>
      </c>
      <c r="O57" s="135" t="e">
        <f>MAX(N57*(1+'1. General Inputs'!$BA$23+HLOOKUP(O$7,'1. General Inputs'!$BC$17:$BE$19,ROWS('1. General Inputs'!$BA$17:$BA$19),0))+(O$76*'2. Protocols'!$O56)+'3. ARV Substitutions'!S79,0)</f>
        <v>#VALUE!</v>
      </c>
      <c r="P57" s="135" t="e">
        <f>MAX(O57*(1+'1. General Inputs'!$BA$23+HLOOKUP(P$7,'1. General Inputs'!$BC$17:$BE$19,ROWS('1. General Inputs'!$BA$17:$BA$19),0))+(P$76*'2. Protocols'!$O56)+'3. ARV Substitutions'!T79,0)</f>
        <v>#VALUE!</v>
      </c>
      <c r="Q57" s="135" t="e">
        <f>MAX(P57*(1+'1. General Inputs'!$BA$23+HLOOKUP(Q$7,'1. General Inputs'!$BC$17:$BE$19,ROWS('1. General Inputs'!$BA$17:$BA$19),0))+(Q$76*'2. Protocols'!$O56)+'3. ARV Substitutions'!U79,0)</f>
        <v>#VALUE!</v>
      </c>
      <c r="R57" s="135" t="e">
        <f>MAX(Q57*(1+'1. General Inputs'!$BA$23+HLOOKUP(R$7,'1. General Inputs'!$BC$17:$BE$19,ROWS('1. General Inputs'!$BA$17:$BA$19),0))+(R$76*'2. Protocols'!$O56)+'3. ARV Substitutions'!V79,0)</f>
        <v>#VALUE!</v>
      </c>
      <c r="S57" s="135" t="e">
        <f>MAX(R57*(1+'1. General Inputs'!$BA$23+HLOOKUP(S$7,'1. General Inputs'!$BC$17:$BE$19,ROWS('1. General Inputs'!$BA$17:$BA$19),0))+(S$76*'2. Protocols'!$O56)+'3. ARV Substitutions'!W79,0)</f>
        <v>#VALUE!</v>
      </c>
      <c r="T57" s="135" t="e">
        <f>MAX(S57*(1+'1. General Inputs'!$BA$23+HLOOKUP(T$7,'1. General Inputs'!$BC$17:$BE$19,ROWS('1. General Inputs'!$BA$17:$BA$19),0))+(T$76*'2. Protocols'!$O56)+'3. ARV Substitutions'!X79,0)</f>
        <v>#VALUE!</v>
      </c>
      <c r="U57" s="135" t="e">
        <f>MAX(T57*(1+'1. General Inputs'!$BA$23+HLOOKUP(U$7,'1. General Inputs'!$BC$17:$BE$19,ROWS('1. General Inputs'!$BA$17:$BA$19),0))+(U$76*'2. Protocols'!$O56)+'3. ARV Substitutions'!Y79,0)</f>
        <v>#VALUE!</v>
      </c>
      <c r="V57" s="135" t="e">
        <f>MAX(U57*(1+'1. General Inputs'!$BA$23+HLOOKUP(V$7,'1. General Inputs'!$BC$17:$BE$19,ROWS('1. General Inputs'!$BA$17:$BA$19),0))+(V$76*'2. Protocols'!$O56)+'3. ARV Substitutions'!Z79,0)</f>
        <v>#VALUE!</v>
      </c>
      <c r="W57" s="135" t="e">
        <f>MAX(V57*(1+'1. General Inputs'!$BA$23+HLOOKUP(W$7,'1. General Inputs'!$BC$17:$BE$19,ROWS('1. General Inputs'!$BA$17:$BA$19),0))+(W$76*'2. Protocols'!$O56)+'3. ARV Substitutions'!AA79,0)</f>
        <v>#VALUE!</v>
      </c>
      <c r="X57" s="135" t="e">
        <f>MAX(W57*(1+'1. General Inputs'!$BA$23+HLOOKUP(X$7,'1. General Inputs'!$BC$17:$BE$19,ROWS('1. General Inputs'!$BA$17:$BA$19),0))+(X$76*'2. Protocols'!$O56)+'3. ARV Substitutions'!AB79,0)</f>
        <v>#VALUE!</v>
      </c>
      <c r="Y57" s="135" t="e">
        <f>MAX(X57*(1+'1. General Inputs'!$BA$23+HLOOKUP(Y$7,'1. General Inputs'!$BC$17:$BE$19,ROWS('1. General Inputs'!$BA$17:$BA$19),0))+(Y$76*'2. Protocols'!$O56)+'3. ARV Substitutions'!AC79,0)</f>
        <v>#VALUE!</v>
      </c>
      <c r="Z57" s="135" t="e">
        <f>MAX(Y57*(1+'1. General Inputs'!$BA$23+HLOOKUP(Z$7,'1. General Inputs'!$BC$17:$BE$19,ROWS('1. General Inputs'!$BA$17:$BA$19),0))+(Z$76*'2. Protocols'!$O56)+'3. ARV Substitutions'!AD79,0)</f>
        <v>#VALUE!</v>
      </c>
      <c r="AA57" s="135" t="e">
        <f>MAX(Z57*(1+'1. General Inputs'!$BA$23+HLOOKUP(AA$7,'1. General Inputs'!$BC$17:$BE$19,ROWS('1. General Inputs'!$BA$17:$BA$19),0))+(AA$76*'2. Protocols'!$O56)+'3. ARV Substitutions'!AE79,0)</f>
        <v>#VALUE!</v>
      </c>
      <c r="AB57" s="135" t="e">
        <f>MAX(AA57*(1+'1. General Inputs'!$BA$23+HLOOKUP(AB$7,'1. General Inputs'!$BC$17:$BE$19,ROWS('1. General Inputs'!$BA$17:$BA$19),0))+(AB$76*'2. Protocols'!$O56)+'3. ARV Substitutions'!AF79,0)</f>
        <v>#VALUE!</v>
      </c>
      <c r="AC57" s="135" t="e">
        <f>MAX(AB57*(1+'1. General Inputs'!$BA$23+HLOOKUP(AC$7,'1. General Inputs'!$BC$17:$BE$19,ROWS('1. General Inputs'!$BA$17:$BA$19),0))+(AC$76*'2. Protocols'!$O56)+'3. ARV Substitutions'!AG79,0)</f>
        <v>#VALUE!</v>
      </c>
      <c r="AD57" s="135" t="e">
        <f>MAX(AC57*(1+'1. General Inputs'!$BA$23+HLOOKUP(AD$7,'1. General Inputs'!$BC$17:$BE$19,ROWS('1. General Inputs'!$BA$17:$BA$19),0))+(AD$76*'2. Protocols'!$O56)+'3. ARV Substitutions'!AH79,0)</f>
        <v>#VALUE!</v>
      </c>
      <c r="AE57" s="135" t="e">
        <f>MAX(AD57*(1+'1. General Inputs'!$BA$23+HLOOKUP(AE$7,'1. General Inputs'!$BC$17:$BE$19,ROWS('1. General Inputs'!$BA$17:$BA$19),0))+(AE$76*'2. Protocols'!$O56)+'3. ARV Substitutions'!AI79,0)</f>
        <v>#VALUE!</v>
      </c>
      <c r="AF57" s="135" t="e">
        <f>MAX(AE57*(1+'1. General Inputs'!$BA$23+HLOOKUP(AF$7,'1. General Inputs'!$BC$17:$BE$19,ROWS('1. General Inputs'!$BA$17:$BA$19),0))+(AF$76*'2. Protocols'!$O56)+'3. ARV Substitutions'!AJ79,0)</f>
        <v>#VALUE!</v>
      </c>
      <c r="AG57" s="135" t="e">
        <f>MAX(AF57*(1+'1. General Inputs'!$BA$23+HLOOKUP(AG$7,'1. General Inputs'!$BC$17:$BE$19,ROWS('1. General Inputs'!$BA$17:$BA$19),0))+(AG$76*'2. Protocols'!$O56)+'3. ARV Substitutions'!AK79,0)</f>
        <v>#VALUE!</v>
      </c>
      <c r="AH57" s="135" t="e">
        <f>MAX(AG57*(1+'1. General Inputs'!$BA$23+HLOOKUP(AH$7,'1. General Inputs'!$BC$17:$BE$19,ROWS('1. General Inputs'!$BA$17:$BA$19),0))+(AH$76*'2. Protocols'!$O56)+'3. ARV Substitutions'!AL79,0)</f>
        <v>#VALUE!</v>
      </c>
      <c r="AI57" s="135" t="e">
        <f>MAX(AH57*(1+'1. General Inputs'!$BA$23+HLOOKUP(AI$7,'1. General Inputs'!$BC$17:$BE$19,ROWS('1. General Inputs'!$BA$17:$BA$19),0))+(AI$76*'2. Protocols'!$O56)+'3. ARV Substitutions'!AM79,0)</f>
        <v>#VALUE!</v>
      </c>
      <c r="AJ57" s="135" t="e">
        <f>MAX(AI57*(1+'1. General Inputs'!$BA$23+HLOOKUP(AJ$7,'1. General Inputs'!$BC$17:$BE$19,ROWS('1. General Inputs'!$BA$17:$BA$19),0))+(AJ$76*'2. Protocols'!$O56)+'3. ARV Substitutions'!AN79,0)</f>
        <v>#VALUE!</v>
      </c>
      <c r="AK57" s="135" t="e">
        <f>MAX(AJ57*(1+'1. General Inputs'!$BA$23+HLOOKUP(AK$7,'1. General Inputs'!$BC$17:$BE$19,ROWS('1. General Inputs'!$BA$17:$BA$19),0))+(AK$76*'2. Protocols'!$O56)+'3. ARV Substitutions'!AO79,0)</f>
        <v>#VALUE!</v>
      </c>
      <c r="AL57" s="135" t="e">
        <f>MAX(AK57*(1+'1. General Inputs'!$BA$23+HLOOKUP(AL$7,'1. General Inputs'!$BC$17:$BE$19,ROWS('1. General Inputs'!$BA$17:$BA$19),0))+(AL$76*'2. Protocols'!$O56)+'3. ARV Substitutions'!AP79,0)</f>
        <v>#VALUE!</v>
      </c>
      <c r="AM57" s="135" t="e">
        <f>MAX(AL57*(1+'1. General Inputs'!$BA$23+HLOOKUP(AM$7,'1. General Inputs'!$BC$17:$BE$19,ROWS('1. General Inputs'!$BA$17:$BA$19),0))+(AM$76*'2. Protocols'!$O56)+'3. ARV Substitutions'!AQ79,0)</f>
        <v>#VALUE!</v>
      </c>
      <c r="AN57" s="135" t="e">
        <f>MAX(AM57*(1+'1. General Inputs'!$BA$23+HLOOKUP(AN$7,'1. General Inputs'!$BC$17:$BE$19,ROWS('1. General Inputs'!$BA$17:$BA$19),0))+(AN$76*'2. Protocols'!$O56)+'3. ARV Substitutions'!AR79,0)</f>
        <v>#VALUE!</v>
      </c>
      <c r="AO57" s="135" t="e">
        <f>MAX(AN57*(1+'1. General Inputs'!$BA$23+HLOOKUP(AO$7,'1. General Inputs'!$BC$17:$BE$19,ROWS('1. General Inputs'!$BA$17:$BA$19),0))+(AO$76*'2. Protocols'!$O56)+'3. ARV Substitutions'!AS79,0)</f>
        <v>#VALUE!</v>
      </c>
      <c r="AP57" s="135" t="e">
        <f>MAX(AO57*(1+'1. General Inputs'!$BA$23+HLOOKUP(AP$7,'1. General Inputs'!$BC$17:$BE$19,ROWS('1. General Inputs'!$BA$17:$BA$19),0))+(AP$76*'2. Protocols'!$O56)+'3. ARV Substitutions'!AT79,0)</f>
        <v>#VALUE!</v>
      </c>
      <c r="AQ57" s="135" t="e">
        <f>MAX(AP57*(1+'1. General Inputs'!$BA$23+HLOOKUP(AQ$7,'1. General Inputs'!$BC$17:$BE$19,ROWS('1. General Inputs'!$BA$17:$BA$19),0))+(AQ$76*'2. Protocols'!$O56)+'3. ARV Substitutions'!AU79,0)</f>
        <v>#VALUE!</v>
      </c>
      <c r="CA57" s="105" t="e">
        <f t="shared" si="58"/>
        <v>#VALUE!</v>
      </c>
      <c r="CB57" s="105" t="e">
        <f t="shared" si="59"/>
        <v>#VALUE!</v>
      </c>
      <c r="CC57" s="105" t="e">
        <f t="shared" si="60"/>
        <v>#VALUE!</v>
      </c>
      <c r="CD57" s="105" t="e">
        <f t="shared" si="61"/>
        <v>#VALUE!</v>
      </c>
      <c r="CE57" s="105" t="e">
        <f t="shared" si="93"/>
        <v>#VALUE!</v>
      </c>
      <c r="CF57" s="105" t="e">
        <f t="shared" si="62"/>
        <v>#VALUE!</v>
      </c>
      <c r="CG57" s="105" t="e">
        <f t="shared" si="63"/>
        <v>#VALUE!</v>
      </c>
      <c r="CH57" s="105" t="e">
        <f t="shared" si="64"/>
        <v>#VALUE!</v>
      </c>
      <c r="CI57" s="105" t="e">
        <f t="shared" si="65"/>
        <v>#VALUE!</v>
      </c>
      <c r="CJ57" s="105" t="e">
        <f t="shared" si="66"/>
        <v>#VALUE!</v>
      </c>
      <c r="CK57" s="105" t="e">
        <f t="shared" si="67"/>
        <v>#VALUE!</v>
      </c>
      <c r="CL57" s="105" t="e">
        <f t="shared" si="68"/>
        <v>#VALUE!</v>
      </c>
      <c r="CM57" s="105" t="e">
        <f t="shared" si="69"/>
        <v>#VALUE!</v>
      </c>
      <c r="CN57" s="105" t="e">
        <f t="shared" si="70"/>
        <v>#VALUE!</v>
      </c>
      <c r="CO57" s="105" t="e">
        <f t="shared" si="71"/>
        <v>#VALUE!</v>
      </c>
      <c r="CP57" s="105" t="e">
        <f t="shared" si="72"/>
        <v>#VALUE!</v>
      </c>
      <c r="CQ57" s="105" t="e">
        <f t="shared" si="73"/>
        <v>#VALUE!</v>
      </c>
      <c r="CR57" s="105" t="e">
        <f t="shared" si="74"/>
        <v>#VALUE!</v>
      </c>
      <c r="CS57" s="105" t="e">
        <f t="shared" si="75"/>
        <v>#VALUE!</v>
      </c>
      <c r="CT57" s="105" t="e">
        <f t="shared" si="76"/>
        <v>#VALUE!</v>
      </c>
      <c r="CU57" s="105" t="e">
        <f t="shared" si="77"/>
        <v>#VALUE!</v>
      </c>
      <c r="CV57" s="105" t="e">
        <f t="shared" si="78"/>
        <v>#VALUE!</v>
      </c>
      <c r="CW57" s="105" t="e">
        <f t="shared" si="79"/>
        <v>#VALUE!</v>
      </c>
      <c r="CX57" s="105" t="e">
        <f t="shared" si="80"/>
        <v>#VALUE!</v>
      </c>
      <c r="CY57" s="105" t="e">
        <f t="shared" si="81"/>
        <v>#VALUE!</v>
      </c>
      <c r="CZ57" s="105" t="e">
        <f t="shared" si="82"/>
        <v>#VALUE!</v>
      </c>
      <c r="DA57" s="105" t="e">
        <f t="shared" si="83"/>
        <v>#VALUE!</v>
      </c>
      <c r="DB57" s="105" t="e">
        <f t="shared" si="84"/>
        <v>#VALUE!</v>
      </c>
      <c r="DC57" s="105" t="e">
        <f t="shared" si="85"/>
        <v>#VALUE!</v>
      </c>
      <c r="DD57" s="105" t="e">
        <f t="shared" si="86"/>
        <v>#VALUE!</v>
      </c>
      <c r="DE57" s="105" t="e">
        <f t="shared" si="87"/>
        <v>#VALUE!</v>
      </c>
      <c r="DF57" s="105" t="e">
        <f t="shared" si="88"/>
        <v>#VALUE!</v>
      </c>
      <c r="DG57" s="105" t="e">
        <f t="shared" si="89"/>
        <v>#VALUE!</v>
      </c>
      <c r="DH57" s="105" t="e">
        <f t="shared" si="90"/>
        <v>#VALUE!</v>
      </c>
      <c r="DI57" s="105" t="e">
        <f t="shared" si="91"/>
        <v>#VALUE!</v>
      </c>
      <c r="DJ57" s="105" t="e">
        <f t="shared" si="92"/>
        <v>#VALUE!</v>
      </c>
      <c r="DL57" s="39" t="str">
        <f>CONCATENATE('2. Protocols'!C56, '2. Protocols'!D56, '2. Protocols'!E56)</f>
        <v>+</v>
      </c>
      <c r="DM57" s="39" t="str">
        <f>CONCATENATE('2. Protocols'!C56, '2. Protocols'!D56, '2. Protocols'!E56, '2. Protocols'!F56, '2. Protocols'!G56,)</f>
        <v>++</v>
      </c>
      <c r="DO57" s="45">
        <f>IF(AND(OR(ISBLANK(DO$9),DO$9=0)=FALSE,OR(DO$9='2. Protocols'!$C56,DO$9='2. Protocols'!$E56,DO$9='2. Protocols'!$G56)),1,0)*'4. Formulations'!$I56</f>
        <v>0</v>
      </c>
      <c r="DP57" s="45">
        <f>IF(AND(OR(ISBLANK(DP$9),DP$9=0)=FALSE,OR(DP$9='2. Protocols'!$C56,DP$9='2. Protocols'!$E56,DP$9='2. Protocols'!$G56)),1,0)*'4. Formulations'!$I56</f>
        <v>0</v>
      </c>
      <c r="DQ57" s="45">
        <f>IF(AND(OR(ISBLANK(DQ$9),DQ$9=0)=FALSE,OR(DQ$9='2. Protocols'!$C56,DQ$9='2. Protocols'!$E56,DQ$9='2. Protocols'!$G56)),1,0)*'4. Formulations'!$I56</f>
        <v>0</v>
      </c>
      <c r="DR57" s="45">
        <f>IF(AND(OR(ISBLANK(DR$9),DR$9=0)=FALSE,OR(DR$9='2. Protocols'!$C56,DR$9='2. Protocols'!$E56,DR$9='2. Protocols'!$G56)),1,0)*'4. Formulations'!$I56</f>
        <v>0</v>
      </c>
      <c r="DS57" s="45">
        <f>IF(AND(OR(ISBLANK(DS$9),DS$9=0)=FALSE,OR(DS$9='2. Protocols'!$C56,DS$9='2. Protocols'!$E56,DS$9='2. Protocols'!$G56)),1,0)*'4. Formulations'!$I56</f>
        <v>0</v>
      </c>
      <c r="DT57" s="45">
        <f>IF(AND(OR(ISBLANK(DT$9),DT$9=0)=FALSE,OR(DT$9='2. Protocols'!$C56,DT$9='2. Protocols'!$E56,DT$9='2. Protocols'!$G56)),1,0)*'4. Formulations'!$I56</f>
        <v>0</v>
      </c>
      <c r="DU57" s="45">
        <f>IF(AND(OR(ISBLANK(DU$9),DU$9=0)=FALSE,OR(DU$9='2. Protocols'!$C56,DU$9='2. Protocols'!$E56,DU$9='2. Protocols'!$G56)),1,0)*'4. Formulations'!$I56</f>
        <v>0</v>
      </c>
      <c r="DV57" s="45">
        <f>IF(AND(OR(ISBLANK(DV$9),DV$9=0)=FALSE,OR(DV$9='2. Protocols'!$C56,DV$9='2. Protocols'!$E56,DV$9='2. Protocols'!$G56)),1,0)*'4. Formulations'!$I56</f>
        <v>0</v>
      </c>
      <c r="DW57" s="45">
        <f>IF(AND(OR(ISBLANK(DW$9),DW$9=0)=FALSE,OR(DW$9='2. Protocols'!$C56,DW$9='2. Protocols'!$E56,DW$9='2. Protocols'!$G56)),1,0)*'4. Formulations'!$I56</f>
        <v>0</v>
      </c>
      <c r="DX57" s="45">
        <f>IF(AND(OR(ISBLANK(DX$9),DX$9=0)=FALSE,OR(DX$9='2. Protocols'!$C56,DX$9='2. Protocols'!$E56,DX$9='2. Protocols'!$G56)),1,0)*'4. Formulations'!$I56</f>
        <v>0</v>
      </c>
      <c r="DY57" s="45">
        <f>IF(AND(OR(ISBLANK(DY$9),DY$9=0)=FALSE,OR(DY$9='2. Protocols'!$C56,DY$9='2. Protocols'!$E56,DY$9='2. Protocols'!$G56)),1,0)*'4. Formulations'!$I56</f>
        <v>0</v>
      </c>
      <c r="DZ57" s="45">
        <f>IF(AND(OR(ISBLANK(DZ$9),DZ$9=0)=FALSE,OR(DZ$9='2. Protocols'!$C56,DZ$9='2. Protocols'!$E56,DZ$9='2. Protocols'!$G56)),1,0)*'4. Formulations'!$I56</f>
        <v>0</v>
      </c>
      <c r="EA57" s="45">
        <f>IF(AND(OR(ISBLANK(EA$9),EA$9=0)=FALSE,OR(EA$9='2. Protocols'!$C56,EA$9='2. Protocols'!$E56,EA$9='2. Protocols'!$G56)),1,0)*'4. Formulations'!$I56</f>
        <v>0</v>
      </c>
      <c r="EB57" s="45">
        <f>IF(AND(OR(ISBLANK(EB$9),EB$9=0)=FALSE,OR(EB$9='2. Protocols'!$C56,EB$9='2. Protocols'!$E56,EB$9='2. Protocols'!$G56)),1,0)*'4. Formulations'!$I56</f>
        <v>0</v>
      </c>
      <c r="EC57" s="45">
        <f>IF(AND(OR(ISBLANK(EC$9),EC$9=0)=FALSE,OR(EC$9='2. Protocols'!$C56,EC$9='2. Protocols'!$E56,EC$9='2. Protocols'!$G56)),1,0)*'4. Formulations'!$I56</f>
        <v>0</v>
      </c>
      <c r="EE57" s="45">
        <f>IF(AND(OR(ISBLANK(EE$9),EE$9=0)=FALSE,EE$9=$DL57),1,0)*'4. Formulations'!$J56</f>
        <v>0</v>
      </c>
      <c r="EF57" s="45">
        <f>IF(AND(OR(ISBLANK(EF$9),EF$9=0)=FALSE,EF$9=$DL57),1,0)*'4. Formulations'!$J56</f>
        <v>0</v>
      </c>
      <c r="EG57" s="45">
        <f>IF(AND(OR(ISBLANK(EG$9),EG$9=0)=FALSE,EG$9=$DL57),1,0)*'4. Formulations'!$J56</f>
        <v>0</v>
      </c>
      <c r="EH57" s="45">
        <f>IF(AND(OR(ISBLANK(EH$9),EH$9=0)=FALSE,EH$9=$DL57),1,0)*'4. Formulations'!$J56</f>
        <v>0</v>
      </c>
      <c r="EI57" s="45">
        <f>IF(AND(OR(ISBLANK(EI$9),EI$9=0)=FALSE,EI$9=$DL57),1,0)*'4. Formulations'!$J56</f>
        <v>0</v>
      </c>
      <c r="EJ57" s="45">
        <f>IF(AND(OR(ISBLANK(EJ$9),EJ$9=0)=FALSE,EJ$9=$DL57),1,0)*'4. Formulations'!$J56</f>
        <v>0</v>
      </c>
      <c r="EK57" s="45">
        <f>IF(AND(OR(ISBLANK(EK$9),EK$9=0)=FALSE,EK$9=$DL57),1,0)*'4. Formulations'!$J56</f>
        <v>0</v>
      </c>
      <c r="EL57" s="45">
        <f>IF(AND(OR(ISBLANK(EL$9),EL$9=0)=FALSE,EL$9=$DL57),1,0)*'4. Formulations'!$J56</f>
        <v>0</v>
      </c>
      <c r="EM57" s="45">
        <f>IF(AND(OR(ISBLANK(EM$9),EM$9=0)=FALSE,EM$9=$DL57),1,0)*'4. Formulations'!$J56</f>
        <v>0</v>
      </c>
      <c r="EN57" s="45">
        <f>IF(AND(OR(ISBLANK(EN$9),EN$9=0)=FALSE,EN$9=$DL57),1,0)*'4. Formulations'!$J56</f>
        <v>0</v>
      </c>
      <c r="EO57" s="45">
        <f>IF(AND(OR(ISBLANK(EO$9),EO$9=0)=FALSE,EO$9=$DL57),1,0)*'4. Formulations'!$J56</f>
        <v>0</v>
      </c>
      <c r="EP57" s="45">
        <f>IF(AND(OR(ISBLANK(EP$9),EP$9=0)=FALSE,EP$9=$DL57),1,0)*'4. Formulations'!$J56</f>
        <v>0</v>
      </c>
      <c r="EQ57" s="45">
        <f>IF(AND(OR(ISBLANK(EQ$9),EQ$9=0)=FALSE,EQ$9=$DL57),1,0)*'4. Formulations'!$J56</f>
        <v>0</v>
      </c>
      <c r="ER57" s="45">
        <f>IF(AND(OR(ISBLANK(ER$9),ER$9=0)=FALSE,ER$9=$DL57),1,0)*'4. Formulations'!$J56</f>
        <v>0</v>
      </c>
      <c r="ES57" s="45">
        <f>IF(AND(OR(ISBLANK(ES$9),ES$9=0)=FALSE,ES$9=$DL57),1,0)*'4. Formulations'!$J56</f>
        <v>0</v>
      </c>
      <c r="EU57" s="45">
        <f>IF(AND(OR(ISBLANK(EU$9),EU$9=0)=FALSE,SUM($EE57:$ES57)&gt;0,EU$9='2. Protocols'!$G56),1,0)*'4. Formulations'!$J56</f>
        <v>0</v>
      </c>
      <c r="EV57" s="45">
        <f>IF(AND(OR(ISBLANK(EV$9),EV$9=0)=FALSE,SUM($EE57:$ES57)&gt;0,EV$9='2. Protocols'!$G56),1,0)*'4. Formulations'!$J56</f>
        <v>0</v>
      </c>
      <c r="EW57" s="45">
        <f>IF(AND(OR(ISBLANK(EW$9),EW$9=0)=FALSE,SUM($EE57:$ES57)&gt;0,EW$9='2. Protocols'!$G56),1,0)*'4. Formulations'!$J56</f>
        <v>0</v>
      </c>
      <c r="EX57" s="45">
        <f>IF(AND(OR(ISBLANK(EX$9),EX$9=0)=FALSE,SUM($EE57:$ES57)&gt;0,EX$9='2. Protocols'!$G56),1,0)*'4. Formulations'!$J56</f>
        <v>0</v>
      </c>
      <c r="EY57" s="45">
        <f>IF(AND(OR(ISBLANK(EY$9),EY$9=0)=FALSE,SUM($EE57:$ES57)&gt;0,EY$9='2. Protocols'!$G56),1,0)*'4. Formulations'!$J56</f>
        <v>0</v>
      </c>
      <c r="EZ57" s="45">
        <f>IF(AND(OR(ISBLANK(EZ$9),EZ$9=0)=FALSE,SUM($EE57:$ES57)&gt;0,EZ$9='2. Protocols'!$G56),1,0)*'4. Formulations'!$J56</f>
        <v>0</v>
      </c>
      <c r="FA57" s="45">
        <f>IF(AND(OR(ISBLANK(FA$9),FA$9=0)=FALSE,SUM($EE57:$ES57)&gt;0,FA$9='2. Protocols'!$G56),1,0)*'4. Formulations'!$J56</f>
        <v>0</v>
      </c>
      <c r="FB57" s="45">
        <f>IF(AND(OR(ISBLANK(FB$9),FB$9=0)=FALSE,SUM($EE57:$ES57)&gt;0,FB$9='2. Protocols'!$G56),1,0)*'4. Formulations'!$J56</f>
        <v>0</v>
      </c>
      <c r="FC57" s="45">
        <f>IF(AND(OR(ISBLANK(FC$9),FC$9=0)=FALSE,SUM($EE57:$ES57)&gt;0,FC$9='2. Protocols'!$G56),1,0)*'4. Formulations'!$J56</f>
        <v>0</v>
      </c>
      <c r="FD57" s="45">
        <f>IF(AND(OR(ISBLANK(FD$9),FD$9=0)=FALSE,SUM($EE57:$ES57)&gt;0,FD$9='2. Protocols'!$G56),1,0)*'4. Formulations'!$J56</f>
        <v>0</v>
      </c>
      <c r="FE57" s="45">
        <f>IF(AND(OR(ISBLANK(FE$9),FE$9=0)=FALSE,SUM($EE57:$ES57)&gt;0,FE$9='2. Protocols'!$G56),1,0)*'4. Formulations'!$J56</f>
        <v>0</v>
      </c>
      <c r="FF57" s="45">
        <f>IF(AND(OR(ISBLANK(FF$9),FF$9=0)=FALSE,SUM($EE57:$ES57)&gt;0,FF$9='2. Protocols'!$G56),1,0)*'4. Formulations'!$J56</f>
        <v>0</v>
      </c>
      <c r="FG57" s="45">
        <f>IF(AND(OR(ISBLANK(FG$9),FG$9=0)=FALSE,SUM($EE57:$ES57)&gt;0,FG$9='2. Protocols'!$G56),1,0)*'4. Formulations'!$J56</f>
        <v>0</v>
      </c>
      <c r="FH57" s="45">
        <f>IF(AND(OR(ISBLANK(FH$9),FH$9=0)=FALSE,SUM($EE57:$ES57)&gt;0,FH$9='2. Protocols'!$G56),1,0)*'4. Formulations'!$J56</f>
        <v>0</v>
      </c>
      <c r="FI57" s="45">
        <f>IF(AND(OR(ISBLANK(FI$9),FI$9=0)=FALSE,SUM($EE57:$ES57)&gt;0,FI$9='2. Protocols'!$G56),1,0)*'4. Formulations'!$J56</f>
        <v>0</v>
      </c>
      <c r="FK57" s="45">
        <f>IF(AND(OR(ISBLANK(EU$9),EU$9=0)=FALSE,FK$9=$DM57),1,0)*'4. Formulations'!$K56</f>
        <v>0</v>
      </c>
      <c r="FL57" s="45">
        <f>IF(AND(OR(ISBLANK(EV$9),EV$9=0)=FALSE,FL$9=$DM57),1,0)*'4. Formulations'!$K56</f>
        <v>0</v>
      </c>
      <c r="FM57" s="45">
        <f>IF(AND(OR(ISBLANK(EW$9),EW$9=0)=FALSE,FM$9=$DM57),1,0)*'4. Formulations'!$K56</f>
        <v>0</v>
      </c>
      <c r="FN57" s="45">
        <f>IF(AND(OR(ISBLANK(EX$9),EX$9=0)=FALSE,FN$9=$DM57),1,0)*'4. Formulations'!$K56</f>
        <v>0</v>
      </c>
      <c r="FO57" s="45">
        <f>IF(AND(OR(ISBLANK(EY$9),EY$9=0)=FALSE,FO$9=$DM57),1,0)*'4. Formulations'!$K56</f>
        <v>0</v>
      </c>
      <c r="FP57" s="45">
        <f>IF(AND(OR(ISBLANK(EZ$9),EZ$9=0)=FALSE,FP$9=$DM57),1,0)*'4. Formulations'!$K56</f>
        <v>0</v>
      </c>
      <c r="FQ57" s="45">
        <f>IF(AND(OR(ISBLANK(FA$9),FA$9=0)=FALSE,FQ$9=$DM57),1,0)*'4. Formulations'!$K56</f>
        <v>0</v>
      </c>
      <c r="FR57" s="45">
        <f>IF(AND(OR(ISBLANK(FB$9),FB$9=0)=FALSE,FR$9=$DM57),1,0)*'4. Formulations'!$K56</f>
        <v>0</v>
      </c>
      <c r="FS57" s="45">
        <f>IF(AND(OR(ISBLANK(FC$9),FC$9=0)=FALSE,FS$9=$DM57),1,0)*'4. Formulations'!$K56</f>
        <v>0</v>
      </c>
      <c r="FT57" s="45">
        <f>IF(AND(OR(ISBLANK(FD$9),FD$9=0)=FALSE,FT$9=$DM57),1,0)*'4. Formulations'!$K56</f>
        <v>0</v>
      </c>
      <c r="FU57" s="45">
        <f>IF(AND(OR(ISBLANK(FE$9),FE$9=0)=FALSE,FU$9=$DM57),1,0)*'4. Formulations'!$K56</f>
        <v>0</v>
      </c>
      <c r="FV57" s="45">
        <f>IF(AND(OR(ISBLANK(FF$9),FF$9=0)=FALSE,FV$9=$DM57),1,0)*'4. Formulations'!$K56</f>
        <v>0</v>
      </c>
      <c r="FW57" s="45">
        <f>IF(AND(OR(ISBLANK(FG$9),FG$9=0)=FALSE,FW$9=$DM57),1,0)*'4. Formulations'!$K56</f>
        <v>0</v>
      </c>
      <c r="FX57" s="45">
        <f>IF(AND(OR(ISBLANK(FH$9),FH$9=0)=FALSE,FX$9=$DM57),1,0)*'4. Formulations'!$K56</f>
        <v>0</v>
      </c>
      <c r="FY57" s="45">
        <f>IF(AND(OR(ISBLANK(FI$9),FI$9=0)=FALSE,FY$9=$DM57),1,0)*'4. Formulations'!$K56</f>
        <v>0</v>
      </c>
      <c r="GA57" s="45">
        <f>IF(AND(OR(ISBLANK(GA$9),GA$9=0)=FALSE,OR(GA$9='2. Protocols'!$C56,GA$9='2. Protocols'!$E56,GA$9='2. Protocols'!$G56)),1,0)*'4. Formulations'!$L56</f>
        <v>0</v>
      </c>
      <c r="GB57" s="45">
        <f>IF(AND(OR(ISBLANK(GB$9),GB$9=0)=FALSE,OR(GB$9='2. Protocols'!$C56,GB$9='2. Protocols'!$E56,GB$9='2. Protocols'!$G56)),1,0)*'4. Formulations'!$L56</f>
        <v>0</v>
      </c>
      <c r="GC57" s="45">
        <f>IF(AND(OR(ISBLANK(GC$9),GC$9=0)=FALSE,OR(GC$9='2. Protocols'!$C56,GC$9='2. Protocols'!$E56,GC$9='2. Protocols'!$G56)),1,0)*'4. Formulations'!$L56</f>
        <v>0</v>
      </c>
      <c r="GD57" s="45">
        <f>IF(AND(OR(ISBLANK(GD$9),GD$9=0)=FALSE,OR(GD$9='2. Protocols'!$C56,GD$9='2. Protocols'!$E56,GD$9='2. Protocols'!$G56)),1,0)*'4. Formulations'!$L56</f>
        <v>0</v>
      </c>
      <c r="GE57" s="45">
        <f>IF(AND(OR(ISBLANK(GE$9),GE$9=0)=FALSE,OR(GE$9='2. Protocols'!$C56,GE$9='2. Protocols'!$E56,GE$9='2. Protocols'!$G56)),1,0)*'4. Formulations'!$L56</f>
        <v>0</v>
      </c>
      <c r="GF57" s="45">
        <f>IF(AND(OR(ISBLANK(GF$9),GF$9=0)=FALSE,OR(GF$9='2. Protocols'!$C56,GF$9='2. Protocols'!$E56,GF$9='2. Protocols'!$G56)),1,0)*'4. Formulations'!$L56</f>
        <v>0</v>
      </c>
      <c r="GG57" s="45">
        <f>IF(AND(OR(ISBLANK(GG$9),GG$9=0)=FALSE,OR(GG$9='2. Protocols'!$C56,GG$9='2. Protocols'!$E56,GG$9='2. Protocols'!$G56)),1,0)*'4. Formulations'!$L56</f>
        <v>0</v>
      </c>
      <c r="GH57" s="45">
        <f>IF(AND(OR(ISBLANK(GH$9),GH$9=0)=FALSE,OR(GH$9='2. Protocols'!$C56,GH$9='2. Protocols'!$E56,GH$9='2. Protocols'!$G56)),1,0)*'4. Formulations'!$L56</f>
        <v>0</v>
      </c>
      <c r="GI57" s="45">
        <f>IF(AND(OR(ISBLANK(GI$9),GI$9=0)=FALSE,OR(GI$9='2. Protocols'!$C56,GI$9='2. Protocols'!$E56,GI$9='2. Protocols'!$G56)),1,0)*'4. Formulations'!$L56</f>
        <v>0</v>
      </c>
      <c r="GJ57" s="45">
        <f>IF(AND(OR(ISBLANK(GJ$9),GJ$9=0)=FALSE,OR(GJ$9='2. Protocols'!$C56,GJ$9='2. Protocols'!$E56,GJ$9='2. Protocols'!$G56)),1,0)*'4. Formulations'!$L56</f>
        <v>0</v>
      </c>
      <c r="GK57" s="45">
        <f>IF(AND(OR(ISBLANK(GK$9),GK$9=0)=FALSE,OR(GK$9='2. Protocols'!$C56,GK$9='2. Protocols'!$E56,GK$9='2. Protocols'!$G56)),1,0)*'4. Formulations'!$L56</f>
        <v>0</v>
      </c>
      <c r="GL57" s="45">
        <f>IF(AND(OR(ISBLANK(GL$9),GL$9=0)=FALSE,OR(GL$9='2. Protocols'!$C56,GL$9='2. Protocols'!$E56,GL$9='2. Protocols'!$G56)),1,0)*'4. Formulations'!$L56</f>
        <v>0</v>
      </c>
      <c r="GM57" s="45">
        <f>IF(AND(OR(ISBLANK(GM$9),GM$9=0)=FALSE,OR(GM$9='2. Protocols'!$C56,GM$9='2. Protocols'!$E56,GM$9='2. Protocols'!$G56)),1,0)*'4. Formulations'!$L56</f>
        <v>0</v>
      </c>
      <c r="GN57" s="45">
        <f>IF(AND(OR(ISBLANK(GN$9),GN$9=0)=FALSE,OR(GN$9='2. Protocols'!$C56,GN$9='2. Protocols'!$E56,GN$9='2. Protocols'!$G56)),1,0)*'4. Formulations'!$L56</f>
        <v>0</v>
      </c>
      <c r="GO57" s="45">
        <f>IF(AND(OR(ISBLANK(GO$9),GO$9=0)=FALSE,OR(GO$9='2. Protocols'!$C56,GO$9='2. Protocols'!$E56,GO$9='2. Protocols'!$G56)),1,0)*'4. Formulations'!$L56</f>
        <v>0</v>
      </c>
      <c r="GQ57" s="45">
        <f>IF(AND(OR(ISBLANK(GQ$9),GQ$9=0)=FALSE,GQ$9=$DL57),1,0)*'4. Formulations'!$M56</f>
        <v>0</v>
      </c>
      <c r="GR57" s="45">
        <f>IF(AND(OR(ISBLANK(GR$9),GR$9=0)=FALSE,GR$9=$DL57),1,0)*'4. Formulations'!$M56</f>
        <v>0</v>
      </c>
      <c r="GS57" s="45">
        <f>IF(AND(OR(ISBLANK(GS$9),GS$9=0)=FALSE,GS$9=$DL57),1,0)*'4. Formulations'!$M56</f>
        <v>0</v>
      </c>
      <c r="GT57" s="45">
        <f>IF(AND(OR(ISBLANK(GT$9),GT$9=0)=FALSE,GT$9=$DL57),1,0)*'4. Formulations'!$M56</f>
        <v>0</v>
      </c>
      <c r="GU57" s="45">
        <f>IF(AND(OR(ISBLANK(GU$9),GU$9=0)=FALSE,GU$9=$DL57),1,0)*'4. Formulations'!$M56</f>
        <v>0</v>
      </c>
      <c r="GV57" s="45">
        <f>IF(AND(OR(ISBLANK(GV$9),GV$9=0)=FALSE,GV$9=$DL57),1,0)*'4. Formulations'!$M56</f>
        <v>0</v>
      </c>
      <c r="GW57" s="45">
        <f>IF(AND(OR(ISBLANK(GW$9),GW$9=0)=FALSE,GW$9=$DL57),1,0)*'4. Formulations'!$M56</f>
        <v>0</v>
      </c>
      <c r="GX57" s="45">
        <f>IF(AND(OR(ISBLANK(GX$9),GX$9=0)=FALSE,GX$9=$DL57),1,0)*'4. Formulations'!$M56</f>
        <v>0</v>
      </c>
      <c r="GY57" s="45">
        <f>IF(AND(OR(ISBLANK(GY$9),GY$9=0)=FALSE,GY$9=$DL57),1,0)*'4. Formulations'!$M56</f>
        <v>0</v>
      </c>
      <c r="GZ57" s="45">
        <f>IF(AND(OR(ISBLANK(GZ$9),GZ$9=0)=FALSE,GZ$9=$DL57),1,0)*'4. Formulations'!$M56</f>
        <v>0</v>
      </c>
      <c r="HA57" s="45">
        <f>IF(AND(OR(ISBLANK(HA$9),HA$9=0)=FALSE,HA$9=$DL57),1,0)*'4. Formulations'!$M56</f>
        <v>0</v>
      </c>
      <c r="HB57" s="45">
        <f>IF(AND(OR(ISBLANK(HB$9),HB$9=0)=FALSE,HB$9=$DL57),1,0)*'4. Formulations'!$M56</f>
        <v>0</v>
      </c>
      <c r="HC57" s="45">
        <f>IF(AND(OR(ISBLANK(HC$9),HC$9=0)=FALSE,HC$9=$DL57),1,0)*'4. Formulations'!$M56</f>
        <v>0</v>
      </c>
      <c r="HD57" s="45">
        <f>IF(AND(OR(ISBLANK(HD$9),HD$9=0)=FALSE,HD$9=$DL57),1,0)*'4. Formulations'!$M56</f>
        <v>0</v>
      </c>
      <c r="HE57" s="45">
        <f>IF(AND(OR(ISBLANK(HE$9),HE$9=0)=FALSE,HE$9=$DL57),1,0)*'4. Formulations'!$M56</f>
        <v>0</v>
      </c>
      <c r="HG57" s="45">
        <f>IF(AND(OR(ISBLANK(HG$9),HG$9=0)=FALSE,SUM($GQ57:$HE57)&gt;0,HG$9='2. Protocols'!$G56),1,0)*'4. Formulations'!$M56</f>
        <v>0</v>
      </c>
      <c r="HH57" s="45">
        <f>IF(AND(OR(ISBLANK(HH$9),HH$9=0)=FALSE,SUM($GQ57:$HE57)&gt;0,HH$9='2. Protocols'!$G56),1,0)*'4. Formulations'!$M56</f>
        <v>0</v>
      </c>
      <c r="HI57" s="45">
        <f>IF(AND(OR(ISBLANK(HI$9),HI$9=0)=FALSE,SUM($GQ57:$HE57)&gt;0,HI$9='2. Protocols'!$G56),1,0)*'4. Formulations'!$M56</f>
        <v>0</v>
      </c>
      <c r="HJ57" s="45">
        <f>IF(AND(OR(ISBLANK(HJ$9),HJ$9=0)=FALSE,SUM($GQ57:$HE57)&gt;0,HJ$9='2. Protocols'!$G56),1,0)*'4. Formulations'!$M56</f>
        <v>0</v>
      </c>
      <c r="HK57" s="45">
        <f>IF(AND(OR(ISBLANK(HK$9),HK$9=0)=FALSE,SUM($GQ57:$HE57)&gt;0,HK$9='2. Protocols'!$G56),1,0)*'4. Formulations'!$M56</f>
        <v>0</v>
      </c>
      <c r="HL57" s="45">
        <f>IF(AND(OR(ISBLANK(HL$9),HL$9=0)=FALSE,SUM($GQ57:$HE57)&gt;0,HL$9='2. Protocols'!$G56),1,0)*'4. Formulations'!$M56</f>
        <v>0</v>
      </c>
      <c r="HM57" s="45">
        <f>IF(AND(OR(ISBLANK(HM$9),HM$9=0)=FALSE,SUM($GQ57:$HE57)&gt;0,HM$9='2. Protocols'!$G56),1,0)*'4. Formulations'!$M56</f>
        <v>0</v>
      </c>
      <c r="HN57" s="45">
        <f>IF(AND(OR(ISBLANK(HN$9),HN$9=0)=FALSE,SUM($GQ57:$HE57)&gt;0,HN$9='2. Protocols'!$G56),1,0)*'4. Formulations'!$M56</f>
        <v>0</v>
      </c>
      <c r="HO57" s="45">
        <f>IF(AND(OR(ISBLANK(HO$9),HO$9=0)=FALSE,SUM($GQ57:$HE57)&gt;0,HO$9='2. Protocols'!$G56),1,0)*'4. Formulations'!$M56</f>
        <v>0</v>
      </c>
      <c r="HP57" s="45">
        <f>IF(AND(OR(ISBLANK(HP$9),HP$9=0)=FALSE,SUM($GQ57:$HE57)&gt;0,HP$9='2. Protocols'!$G56),1,0)*'4. Formulations'!$M56</f>
        <v>0</v>
      </c>
      <c r="HQ57" s="45">
        <f>IF(AND(OR(ISBLANK(HQ$9),HQ$9=0)=FALSE,SUM($GQ57:$HE57)&gt;0,HQ$9='2. Protocols'!$G56),1,0)*'4. Formulations'!$M56</f>
        <v>0</v>
      </c>
      <c r="HR57" s="45">
        <f>IF(AND(OR(ISBLANK(HR$9),HR$9=0)=FALSE,SUM($GQ57:$HE57)&gt;0,HR$9='2. Protocols'!$G56),1,0)*'4. Formulations'!$M56</f>
        <v>0</v>
      </c>
      <c r="HS57" s="45">
        <f>IF(AND(OR(ISBLANK(HS$9),HS$9=0)=FALSE,SUM($GQ57:$HE57)&gt;0,HS$9='2. Protocols'!$G56),1,0)*'4. Formulations'!$M56</f>
        <v>0</v>
      </c>
      <c r="HT57" s="45">
        <f>IF(AND(OR(ISBLANK(HT$9),HT$9=0)=FALSE,SUM($GQ57:$HE57)&gt;0,HT$9='2. Protocols'!$G56),1,0)*'4. Formulations'!$M56</f>
        <v>0</v>
      </c>
      <c r="HU57" s="45">
        <f>IF(AND(OR(ISBLANK(HU$9),HU$9=0)=FALSE,SUM($GQ57:$HE57)&gt;0,HU$9='2. Protocols'!$G56),1,0)*'4. Formulations'!$M56</f>
        <v>0</v>
      </c>
      <c r="HW57" s="45">
        <f>IF(AND(OR(ISBLANK(HW$9),HW$9=0)=FALSE,HW$9=$DM57),1,0)*'4. Formulations'!$N56</f>
        <v>0</v>
      </c>
      <c r="HX57" s="45">
        <f>IF(AND(OR(ISBLANK(HX$9),HX$9=0)=FALSE,HX$9=$DM57),1,0)*'4. Formulations'!$N56</f>
        <v>0</v>
      </c>
      <c r="HY57" s="45">
        <f>IF(AND(OR(ISBLANK(HY$9),HY$9=0)=FALSE,HY$9=$DM57),1,0)*'4. Formulations'!$N56</f>
        <v>0</v>
      </c>
      <c r="HZ57" s="45">
        <f>IF(AND(OR(ISBLANK(HZ$9),HZ$9=0)=FALSE,HZ$9=$DM57),1,0)*'4. Formulations'!$N56</f>
        <v>0</v>
      </c>
      <c r="IA57" s="45">
        <f>IF(AND(OR(ISBLANK(IA$9),IA$9=0)=FALSE,IA$9=$DM57),1,0)*'4. Formulations'!$N56</f>
        <v>0</v>
      </c>
      <c r="IB57" s="45">
        <f>IF(AND(OR(ISBLANK(IB$9),IB$9=0)=FALSE,IB$9=$DM57),1,0)*'4. Formulations'!$N56</f>
        <v>0</v>
      </c>
      <c r="IC57" s="45">
        <f>IF(AND(OR(ISBLANK(IC$9),IC$9=0)=FALSE,IC$9=$DM57),1,0)*'4. Formulations'!$N56</f>
        <v>0</v>
      </c>
      <c r="ID57" s="45">
        <f>IF(AND(OR(ISBLANK(ID$9),ID$9=0)=FALSE,ID$9=$DM57),1,0)*'4. Formulations'!$N56</f>
        <v>0</v>
      </c>
      <c r="IE57" s="45">
        <f>IF(AND(OR(ISBLANK(IE$9),IE$9=0)=FALSE,IE$9=$DM57),1,0)*'4. Formulations'!$N56</f>
        <v>0</v>
      </c>
      <c r="IF57" s="45">
        <f>IF(AND(OR(ISBLANK(IF$9),IF$9=0)=FALSE,IF$9=$DM57),1,0)*'4. Formulations'!$N56</f>
        <v>0</v>
      </c>
      <c r="IG57" s="45">
        <f>IF(AND(OR(ISBLANK(IG$9),IG$9=0)=FALSE,IG$9=$DM57),1,0)*'4. Formulations'!$N56</f>
        <v>0</v>
      </c>
      <c r="IH57" s="45">
        <f>IF(AND(OR(ISBLANK(IH$9),IH$9=0)=FALSE,IH$9=$DM57),1,0)*'4. Formulations'!$N56</f>
        <v>0</v>
      </c>
      <c r="II57" s="45">
        <f>IF(AND(OR(ISBLANK(II$9),II$9=0)=FALSE,II$9=$DM57),1,0)*'4. Formulations'!$N56</f>
        <v>0</v>
      </c>
      <c r="IJ57" s="45">
        <f>IF(AND(OR(ISBLANK(IJ$9),IJ$9=0)=FALSE,IJ$9=$DM57),1,0)*'4. Formulations'!$N56</f>
        <v>0</v>
      </c>
      <c r="IK57" s="45">
        <f>IF(AND(OR(ISBLANK(IK$9),IK$9=0)=FALSE,IK$9=$DM57),1,0)*'4. Formulations'!$N56</f>
        <v>0</v>
      </c>
      <c r="IM57" s="45">
        <f>IF(AND(OR(ISBLANK(IM$9),IM$9=0)=FALSE,OR(IM$9='2. Protocols'!$C56,IM$9='2. Protocols'!$E56,IM$9='2. Protocols'!$G56)),1,0)*'4. Formulations'!$O56</f>
        <v>0</v>
      </c>
      <c r="IN57" s="45">
        <f>IF(AND(OR(ISBLANK(IN$9),IN$9=0)=FALSE,OR(IN$9='2. Protocols'!$C56,IN$9='2. Protocols'!$E56,IN$9='2. Protocols'!$G56)),1,0)*'4. Formulations'!$O56</f>
        <v>0</v>
      </c>
      <c r="IO57" s="45">
        <f>IF(AND(OR(ISBLANK(IO$9),IO$9=0)=FALSE,OR(IO$9='2. Protocols'!$C56,IO$9='2. Protocols'!$E56,IO$9='2. Protocols'!$G56)),1,0)*'4. Formulations'!$O56</f>
        <v>0</v>
      </c>
      <c r="IP57" s="45">
        <f>IF(AND(OR(ISBLANK(IP$9),IP$9=0)=FALSE,OR(IP$9='2. Protocols'!$C56,IP$9='2. Protocols'!$E56,IP$9='2. Protocols'!$G56)),1,0)*'4. Formulations'!$O56</f>
        <v>0</v>
      </c>
      <c r="IQ57" s="45">
        <f>IF(AND(OR(ISBLANK(IQ$9),IQ$9=0)=FALSE,OR(IQ$9='2. Protocols'!$C56,IQ$9='2. Protocols'!$E56,IQ$9='2. Protocols'!$G56)),1,0)*'4. Formulations'!$O56</f>
        <v>0</v>
      </c>
      <c r="IR57" s="45">
        <f>IF(AND(OR(ISBLANK(IR$9),IR$9=0)=FALSE,OR(IR$9='2. Protocols'!$C56,IR$9='2. Protocols'!$E56,IR$9='2. Protocols'!$G56)),1,0)*'4. Formulations'!$O56</f>
        <v>0</v>
      </c>
      <c r="IS57" s="45">
        <f>IF(AND(OR(ISBLANK(IS$9),IS$9=0)=FALSE,OR(IS$9='2. Protocols'!$C56,IS$9='2. Protocols'!$E56,IS$9='2. Protocols'!$G56)),1,0)*'4. Formulations'!$O56</f>
        <v>0</v>
      </c>
      <c r="IT57" s="45">
        <f>IF(AND(OR(ISBLANK(IT$9),IT$9=0)=FALSE,OR(IT$9='2. Protocols'!$C56,IT$9='2. Protocols'!$E56,IT$9='2. Protocols'!$G56)),1,0)*'4. Formulations'!$O56</f>
        <v>0</v>
      </c>
      <c r="IU57" s="45">
        <f>IF(AND(OR(ISBLANK(IU$9),IU$9=0)=FALSE,OR(IU$9='2. Protocols'!$C56,IU$9='2. Protocols'!$E56,IU$9='2. Protocols'!$G56)),1,0)*'4. Formulations'!$O56</f>
        <v>0</v>
      </c>
      <c r="IV57" s="45">
        <f>IF(AND(OR(ISBLANK(IV$9),IV$9=0)=FALSE,OR(IV$9='2. Protocols'!$C56,IV$9='2. Protocols'!$E56,IV$9='2. Protocols'!$G56)),1,0)*'4. Formulations'!$O56</f>
        <v>0</v>
      </c>
      <c r="IW57" s="45">
        <f>IF(AND(OR(ISBLANK(IW$9),IW$9=0)=FALSE,OR(IW$9='2. Protocols'!$C56,IW$9='2. Protocols'!$E56,IW$9='2. Protocols'!$G56)),1,0)*'4. Formulations'!$O56</f>
        <v>0</v>
      </c>
      <c r="IX57" s="45">
        <f>IF(AND(OR(ISBLANK(IX$9),IX$9=0)=FALSE,OR(IX$9='2. Protocols'!$C56,IX$9='2. Protocols'!$E56,IX$9='2. Protocols'!$G56)),1,0)*'4. Formulations'!$O56</f>
        <v>0</v>
      </c>
      <c r="IY57" s="45">
        <f>IF(AND(OR(ISBLANK(IY$9),IY$9=0)=FALSE,OR(IY$9='2. Protocols'!$C56,IY$9='2. Protocols'!$E56,IY$9='2. Protocols'!$G56)),1,0)*'4. Formulations'!$O56</f>
        <v>0</v>
      </c>
      <c r="IZ57" s="45">
        <f>IF(AND(OR(ISBLANK(IZ$9),IZ$9=0)=FALSE,OR(IZ$9='2. Protocols'!$C56,IZ$9='2. Protocols'!$E56,IZ$9='2. Protocols'!$G56)),1,0)*'4. Formulations'!$O56</f>
        <v>0</v>
      </c>
      <c r="JA57" s="45">
        <f>IF(AND(OR(ISBLANK(JA$9),JA$9=0)=FALSE,OR(JA$9='2. Protocols'!$C56,JA$9='2. Protocols'!$E56,JA$9='2. Protocols'!$G56)),1,0)*'4. Formulations'!$O56</f>
        <v>0</v>
      </c>
      <c r="JC57" s="45">
        <f>IF(AND(OR(ISBLANK(JC$9),JC$9=0)=FALSE,JC$9=$DL57),1,0)*'4. Formulations'!$P56</f>
        <v>0</v>
      </c>
      <c r="JD57" s="45">
        <f>IF(AND(OR(ISBLANK(JD$9),JD$9=0)=FALSE,JD$9=$DL57),1,0)*'4. Formulations'!$P56</f>
        <v>0</v>
      </c>
      <c r="JE57" s="45">
        <f>IF(AND(OR(ISBLANK(JE$9),JE$9=0)=FALSE,JE$9=$DL57),1,0)*'4. Formulations'!$P56</f>
        <v>0</v>
      </c>
      <c r="JF57" s="45">
        <f>IF(AND(OR(ISBLANK(JF$9),JF$9=0)=FALSE,JF$9=$DL57),1,0)*'4. Formulations'!$P56</f>
        <v>0</v>
      </c>
      <c r="JG57" s="45">
        <f>IF(AND(OR(ISBLANK(JG$9),JG$9=0)=FALSE,JG$9=$DL57),1,0)*'4. Formulations'!$P56</f>
        <v>0</v>
      </c>
      <c r="JH57" s="45">
        <f>IF(AND(OR(ISBLANK(JH$9),JH$9=0)=FALSE,JH$9=$DL57),1,0)*'4. Formulations'!$P56</f>
        <v>0</v>
      </c>
      <c r="JI57" s="45">
        <f>IF(AND(OR(ISBLANK(JI$9),JI$9=0)=FALSE,JI$9=$DL57),1,0)*'4. Formulations'!$P56</f>
        <v>0</v>
      </c>
      <c r="JJ57" s="45">
        <f>IF(AND(OR(ISBLANK(JJ$9),JJ$9=0)=FALSE,JJ$9=$DL57),1,0)*'4. Formulations'!$P56</f>
        <v>0</v>
      </c>
      <c r="JK57" s="45">
        <f>IF(AND(OR(ISBLANK(JK$9),JK$9=0)=FALSE,JK$9=$DL57),1,0)*'4. Formulations'!$P56</f>
        <v>0</v>
      </c>
      <c r="JL57" s="45">
        <f>IF(AND(OR(ISBLANK(JL$9),JL$9=0)=FALSE,JL$9=$DL57),1,0)*'4. Formulations'!$P56</f>
        <v>0</v>
      </c>
      <c r="JM57" s="45">
        <f>IF(AND(OR(ISBLANK(JM$9),JM$9=0)=FALSE,JM$9=$DL57),1,0)*'4. Formulations'!$P56</f>
        <v>0</v>
      </c>
      <c r="JN57" s="45">
        <f>IF(AND(OR(ISBLANK(JN$9),JN$9=0)=FALSE,JN$9=$DL57),1,0)*'4. Formulations'!$P56</f>
        <v>0</v>
      </c>
      <c r="JO57" s="45">
        <f>IF(AND(OR(ISBLANK(JO$9),JO$9=0)=FALSE,JO$9=$DL57),1,0)*'4. Formulations'!$P56</f>
        <v>0</v>
      </c>
      <c r="JP57" s="45">
        <f>IF(AND(OR(ISBLANK(JP$9),JP$9=0)=FALSE,JP$9=$DL57),1,0)*'4. Formulations'!$P56</f>
        <v>0</v>
      </c>
      <c r="JQ57" s="45">
        <f>IF(AND(OR(ISBLANK(JQ$9),JQ$9=0)=FALSE,JQ$9=$DL57),1,0)*'4. Formulations'!$P56</f>
        <v>0</v>
      </c>
      <c r="JS57" s="45">
        <f>IF(AND(OR(ISBLANK(JS$9),JS$9=0)=FALSE,SUM($JC57:$JQ57)&gt;0,JS$9='2. Protocols'!$G56),1,0)*'4. Formulations'!$P56</f>
        <v>0</v>
      </c>
      <c r="JT57" s="45">
        <f>IF(AND(OR(ISBLANK(JT$9),JT$9=0)=FALSE,SUM($JC57:$JQ57)&gt;0,JT$9='2. Protocols'!$G56),1,0)*'4. Formulations'!$P56</f>
        <v>0</v>
      </c>
      <c r="JU57" s="45">
        <f>IF(AND(OR(ISBLANK(JU$9),JU$9=0)=FALSE,SUM($JC57:$JQ57)&gt;0,JU$9='2. Protocols'!$G56),1,0)*'4. Formulations'!$P56</f>
        <v>0</v>
      </c>
      <c r="JV57" s="45">
        <f>IF(AND(OR(ISBLANK(JV$9),JV$9=0)=FALSE,SUM($JC57:$JQ57)&gt;0,JV$9='2. Protocols'!$G56),1,0)*'4. Formulations'!$P56</f>
        <v>0</v>
      </c>
      <c r="JW57" s="45">
        <f>IF(AND(OR(ISBLANK(JW$9),JW$9=0)=FALSE,SUM($JC57:$JQ57)&gt;0,JW$9='2. Protocols'!$G56),1,0)*'4. Formulations'!$P56</f>
        <v>0</v>
      </c>
      <c r="JX57" s="45">
        <f>IF(AND(OR(ISBLANK(JX$9),JX$9=0)=FALSE,SUM($JC57:$JQ57)&gt;0,JX$9='2. Protocols'!$G56),1,0)*'4. Formulations'!$P56</f>
        <v>0</v>
      </c>
      <c r="JY57" s="45">
        <f>IF(AND(OR(ISBLANK(JY$9),JY$9=0)=FALSE,SUM($JC57:$JQ57)&gt;0,JY$9='2. Protocols'!$G56),1,0)*'4. Formulations'!$P56</f>
        <v>0</v>
      </c>
      <c r="JZ57" s="45">
        <f>IF(AND(OR(ISBLANK(JZ$9),JZ$9=0)=FALSE,SUM($JC57:$JQ57)&gt;0,JZ$9='2. Protocols'!$G56),1,0)*'4. Formulations'!$P56</f>
        <v>0</v>
      </c>
      <c r="KA57" s="45">
        <f>IF(AND(OR(ISBLANK(KA$9),KA$9=0)=FALSE,SUM($JC57:$JQ57)&gt;0,KA$9='2. Protocols'!$G56),1,0)*'4. Formulations'!$P56</f>
        <v>0</v>
      </c>
      <c r="KB57" s="45">
        <f>IF(AND(OR(ISBLANK(KB$9),KB$9=0)=FALSE,SUM($JC57:$JQ57)&gt;0,KB$9='2. Protocols'!$G56),1,0)*'4. Formulations'!$P56</f>
        <v>0</v>
      </c>
      <c r="KC57" s="45">
        <f>IF(AND(OR(ISBLANK(KC$9),KC$9=0)=FALSE,SUM($JC57:$JQ57)&gt;0,KC$9='2. Protocols'!$G56),1,0)*'4. Formulations'!$P56</f>
        <v>0</v>
      </c>
      <c r="KD57" s="45">
        <f>IF(AND(OR(ISBLANK(KD$9),KD$9=0)=FALSE,SUM($JC57:$JQ57)&gt;0,KD$9='2. Protocols'!$G56),1,0)*'4. Formulations'!$P56</f>
        <v>0</v>
      </c>
      <c r="KE57" s="45">
        <f>IF(AND(OR(ISBLANK(KE$9),KE$9=0)=FALSE,SUM($JC57:$JQ57)&gt;0,KE$9='2. Protocols'!$G56),1,0)*'4. Formulations'!$P56</f>
        <v>0</v>
      </c>
      <c r="KF57" s="45">
        <f>IF(AND(OR(ISBLANK(KF$9),KF$9=0)=FALSE,SUM($JC57:$JQ57)&gt;0,KF$9='2. Protocols'!$G56),1,0)*'4. Formulations'!$P56</f>
        <v>0</v>
      </c>
      <c r="KG57" s="45">
        <f>IF(AND(OR(ISBLANK(KG$9),KG$9=0)=FALSE,SUM($JC57:$JQ57)&gt;0,KG$9='2. Protocols'!$G56),1,0)*'4. Formulations'!$P56</f>
        <v>0</v>
      </c>
      <c r="KI57" s="45">
        <f>IF(AND(OR(ISBLANK(KI$9),KI$9=0)=FALSE,KI$9=$DM57),1,0)*'4. Formulations'!$Q56</f>
        <v>0</v>
      </c>
      <c r="KJ57" s="45">
        <f>IF(AND(OR(ISBLANK(KJ$9),KJ$9=0)=FALSE,KJ$9=$DM57),1,0)*'4. Formulations'!$Q56</f>
        <v>0</v>
      </c>
      <c r="KK57" s="45">
        <f>IF(AND(OR(ISBLANK(KK$9),KK$9=0)=FALSE,KK$9=$DM57),1,0)*'4. Formulations'!$Q56</f>
        <v>0</v>
      </c>
      <c r="KL57" s="45">
        <f>IF(AND(OR(ISBLANK(KL$9),KL$9=0)=FALSE,KL$9=$DM57),1,0)*'4. Formulations'!$Q56</f>
        <v>0</v>
      </c>
      <c r="KM57" s="45">
        <f>IF(AND(OR(ISBLANK(KM$9),KM$9=0)=FALSE,KM$9=$DM57),1,0)*'4. Formulations'!$Q56</f>
        <v>0</v>
      </c>
      <c r="KN57" s="45">
        <f>IF(AND(OR(ISBLANK(KN$9),KN$9=0)=FALSE,KN$9=$DM57),1,0)*'4. Formulations'!$Q56</f>
        <v>0</v>
      </c>
      <c r="KO57" s="45">
        <f>IF(AND(OR(ISBLANK(KO$9),KO$9=0)=FALSE,KO$9=$DM57),1,0)*'4. Formulations'!$Q56</f>
        <v>0</v>
      </c>
      <c r="KP57" s="45">
        <f>IF(AND(OR(ISBLANK(KP$9),KP$9=0)=FALSE,KP$9=$DM57),1,0)*'4. Formulations'!$Q56</f>
        <v>0</v>
      </c>
      <c r="KQ57" s="45">
        <f>IF(AND(OR(ISBLANK(KQ$9),KQ$9=0)=FALSE,KQ$9=$DM57),1,0)*'4. Formulations'!$Q56</f>
        <v>0</v>
      </c>
      <c r="KR57" s="45">
        <f>IF(AND(OR(ISBLANK(KR$9),KR$9=0)=FALSE,KR$9=$DM57),1,0)*'4. Formulations'!$Q56</f>
        <v>0</v>
      </c>
      <c r="KS57" s="45">
        <f>IF(AND(OR(ISBLANK(KS$9),KS$9=0)=FALSE,KS$9=$DM57),1,0)*'4. Formulations'!$Q56</f>
        <v>0</v>
      </c>
      <c r="KT57" s="45">
        <f>IF(AND(OR(ISBLANK(KT$9),KT$9=0)=FALSE,KT$9=$DM57),1,0)*'4. Formulations'!$Q56</f>
        <v>0</v>
      </c>
      <c r="KU57" s="45">
        <f>IF(AND(OR(ISBLANK(KU$9),KU$9=0)=FALSE,KU$9=$DM57),1,0)*'4. Formulations'!$Q56</f>
        <v>0</v>
      </c>
      <c r="KV57" s="45">
        <f>IF(AND(OR(ISBLANK(KV$9),KV$9=0)=FALSE,KV$9=$DM57),1,0)*'4. Formulations'!$Q56</f>
        <v>0</v>
      </c>
      <c r="KW57" s="45">
        <f>IF(AND(OR(ISBLANK(KW$9),KW$9=0)=FALSE,KW$9=$DM57),1,0)*'4. Formulations'!$Q56</f>
        <v>0</v>
      </c>
    </row>
    <row r="58" spans="2:309" x14ac:dyDescent="0.3">
      <c r="B58" s="2"/>
      <c r="C58" s="155" t="str">
        <f>IF('2. Protocols'!C57&amp;"+"&amp;'2. Protocols'!E57&amp;"+"&amp;'2. Protocols'!G57="++","",'2. Protocols'!C57&amp;"+"&amp;'2. Protocols'!E57&amp;"+"&amp;'2. Protocols'!G57)</f>
        <v/>
      </c>
      <c r="D58" s="22"/>
      <c r="E58" s="23"/>
      <c r="G58" s="135" t="e">
        <f>'2. Protocols'!J57*'1. General Inputs'!$L$13</f>
        <v>#VALUE!</v>
      </c>
      <c r="H58" s="135" t="e">
        <f>MAX(G58*(1+'1. General Inputs'!$BA$23+HLOOKUP(H$7,'1. General Inputs'!$BC$17:$BE$19,ROWS('1. General Inputs'!$BA$17:$BA$19),0))+(H$76*'2. Protocols'!$O57)+'3. ARV Substitutions'!L80,0)</f>
        <v>#VALUE!</v>
      </c>
      <c r="I58" s="135" t="e">
        <f>MAX(H58*(1+'1. General Inputs'!$BA$23+HLOOKUP(I$7,'1. General Inputs'!$BC$17:$BE$19,ROWS('1. General Inputs'!$BA$17:$BA$19),0))+(I$76*'2. Protocols'!$O57)+'3. ARV Substitutions'!M80,0)</f>
        <v>#VALUE!</v>
      </c>
      <c r="J58" s="135" t="e">
        <f>MAX(I58*(1+'1. General Inputs'!$BA$23+HLOOKUP(J$7,'1. General Inputs'!$BC$17:$BE$19,ROWS('1. General Inputs'!$BA$17:$BA$19),0))+(J$76*'2. Protocols'!$O57)+'3. ARV Substitutions'!N80,0)</f>
        <v>#VALUE!</v>
      </c>
      <c r="K58" s="135" t="e">
        <f>MAX(J58*(1+'1. General Inputs'!$BA$23+HLOOKUP(K$7,'1. General Inputs'!$BC$17:$BE$19,ROWS('1. General Inputs'!$BA$17:$BA$19),0))+(K$76*'2. Protocols'!$O57)+'3. ARV Substitutions'!O80,0)</f>
        <v>#VALUE!</v>
      </c>
      <c r="L58" s="135" t="e">
        <f>MAX(K58*(1+'1. General Inputs'!$BA$23+HLOOKUP(L$7,'1. General Inputs'!$BC$17:$BE$19,ROWS('1. General Inputs'!$BA$17:$BA$19),0))+(L$76*'2. Protocols'!$O57)+'3. ARV Substitutions'!P80,0)</f>
        <v>#VALUE!</v>
      </c>
      <c r="M58" s="135" t="e">
        <f>MAX(L58*(1+'1. General Inputs'!$BA$23+HLOOKUP(M$7,'1. General Inputs'!$BC$17:$BE$19,ROWS('1. General Inputs'!$BA$17:$BA$19),0))+(M$76*'2. Protocols'!$O57)+'3. ARV Substitutions'!Q80,0)</f>
        <v>#VALUE!</v>
      </c>
      <c r="N58" s="135" t="e">
        <f>MAX(M58*(1+'1. General Inputs'!$BA$23+HLOOKUP(N$7,'1. General Inputs'!$BC$17:$BE$19,ROWS('1. General Inputs'!$BA$17:$BA$19),0))+(N$76*'2. Protocols'!$O57)+'3. ARV Substitutions'!R80,0)</f>
        <v>#VALUE!</v>
      </c>
      <c r="O58" s="135" t="e">
        <f>MAX(N58*(1+'1. General Inputs'!$BA$23+HLOOKUP(O$7,'1. General Inputs'!$BC$17:$BE$19,ROWS('1. General Inputs'!$BA$17:$BA$19),0))+(O$76*'2. Protocols'!$O57)+'3. ARV Substitutions'!S80,0)</f>
        <v>#VALUE!</v>
      </c>
      <c r="P58" s="135" t="e">
        <f>MAX(O58*(1+'1. General Inputs'!$BA$23+HLOOKUP(P$7,'1. General Inputs'!$BC$17:$BE$19,ROWS('1. General Inputs'!$BA$17:$BA$19),0))+(P$76*'2. Protocols'!$O57)+'3. ARV Substitutions'!T80,0)</f>
        <v>#VALUE!</v>
      </c>
      <c r="Q58" s="135" t="e">
        <f>MAX(P58*(1+'1. General Inputs'!$BA$23+HLOOKUP(Q$7,'1. General Inputs'!$BC$17:$BE$19,ROWS('1. General Inputs'!$BA$17:$BA$19),0))+(Q$76*'2. Protocols'!$O57)+'3. ARV Substitutions'!U80,0)</f>
        <v>#VALUE!</v>
      </c>
      <c r="R58" s="135" t="e">
        <f>MAX(Q58*(1+'1. General Inputs'!$BA$23+HLOOKUP(R$7,'1. General Inputs'!$BC$17:$BE$19,ROWS('1. General Inputs'!$BA$17:$BA$19),0))+(R$76*'2. Protocols'!$O57)+'3. ARV Substitutions'!V80,0)</f>
        <v>#VALUE!</v>
      </c>
      <c r="S58" s="135" t="e">
        <f>MAX(R58*(1+'1. General Inputs'!$BA$23+HLOOKUP(S$7,'1. General Inputs'!$BC$17:$BE$19,ROWS('1. General Inputs'!$BA$17:$BA$19),0))+(S$76*'2. Protocols'!$O57)+'3. ARV Substitutions'!W80,0)</f>
        <v>#VALUE!</v>
      </c>
      <c r="T58" s="135" t="e">
        <f>MAX(S58*(1+'1. General Inputs'!$BA$23+HLOOKUP(T$7,'1. General Inputs'!$BC$17:$BE$19,ROWS('1. General Inputs'!$BA$17:$BA$19),0))+(T$76*'2. Protocols'!$O57)+'3. ARV Substitutions'!X80,0)</f>
        <v>#VALUE!</v>
      </c>
      <c r="U58" s="135" t="e">
        <f>MAX(T58*(1+'1. General Inputs'!$BA$23+HLOOKUP(U$7,'1. General Inputs'!$BC$17:$BE$19,ROWS('1. General Inputs'!$BA$17:$BA$19),0))+(U$76*'2. Protocols'!$O57)+'3. ARV Substitutions'!Y80,0)</f>
        <v>#VALUE!</v>
      </c>
      <c r="V58" s="135" t="e">
        <f>MAX(U58*(1+'1. General Inputs'!$BA$23+HLOOKUP(V$7,'1. General Inputs'!$BC$17:$BE$19,ROWS('1. General Inputs'!$BA$17:$BA$19),0))+(V$76*'2. Protocols'!$O57)+'3. ARV Substitutions'!Z80,0)</f>
        <v>#VALUE!</v>
      </c>
      <c r="W58" s="135" t="e">
        <f>MAX(V58*(1+'1. General Inputs'!$BA$23+HLOOKUP(W$7,'1. General Inputs'!$BC$17:$BE$19,ROWS('1. General Inputs'!$BA$17:$BA$19),0))+(W$76*'2. Protocols'!$O57)+'3. ARV Substitutions'!AA80,0)</f>
        <v>#VALUE!</v>
      </c>
      <c r="X58" s="135" t="e">
        <f>MAX(W58*(1+'1. General Inputs'!$BA$23+HLOOKUP(X$7,'1. General Inputs'!$BC$17:$BE$19,ROWS('1. General Inputs'!$BA$17:$BA$19),0))+(X$76*'2. Protocols'!$O57)+'3. ARV Substitutions'!AB80,0)</f>
        <v>#VALUE!</v>
      </c>
      <c r="Y58" s="135" t="e">
        <f>MAX(X58*(1+'1. General Inputs'!$BA$23+HLOOKUP(Y$7,'1. General Inputs'!$BC$17:$BE$19,ROWS('1. General Inputs'!$BA$17:$BA$19),0))+(Y$76*'2. Protocols'!$O57)+'3. ARV Substitutions'!AC80,0)</f>
        <v>#VALUE!</v>
      </c>
      <c r="Z58" s="135" t="e">
        <f>MAX(Y58*(1+'1. General Inputs'!$BA$23+HLOOKUP(Z$7,'1. General Inputs'!$BC$17:$BE$19,ROWS('1. General Inputs'!$BA$17:$BA$19),0))+(Z$76*'2. Protocols'!$O57)+'3. ARV Substitutions'!AD80,0)</f>
        <v>#VALUE!</v>
      </c>
      <c r="AA58" s="135" t="e">
        <f>MAX(Z58*(1+'1. General Inputs'!$BA$23+HLOOKUP(AA$7,'1. General Inputs'!$BC$17:$BE$19,ROWS('1. General Inputs'!$BA$17:$BA$19),0))+(AA$76*'2. Protocols'!$O57)+'3. ARV Substitutions'!AE80,0)</f>
        <v>#VALUE!</v>
      </c>
      <c r="AB58" s="135" t="e">
        <f>MAX(AA58*(1+'1. General Inputs'!$BA$23+HLOOKUP(AB$7,'1. General Inputs'!$BC$17:$BE$19,ROWS('1. General Inputs'!$BA$17:$BA$19),0))+(AB$76*'2. Protocols'!$O57)+'3. ARV Substitutions'!AF80,0)</f>
        <v>#VALUE!</v>
      </c>
      <c r="AC58" s="135" t="e">
        <f>MAX(AB58*(1+'1. General Inputs'!$BA$23+HLOOKUP(AC$7,'1. General Inputs'!$BC$17:$BE$19,ROWS('1. General Inputs'!$BA$17:$BA$19),0))+(AC$76*'2. Protocols'!$O57)+'3. ARV Substitutions'!AG80,0)</f>
        <v>#VALUE!</v>
      </c>
      <c r="AD58" s="135" t="e">
        <f>MAX(AC58*(1+'1. General Inputs'!$BA$23+HLOOKUP(AD$7,'1. General Inputs'!$BC$17:$BE$19,ROWS('1. General Inputs'!$BA$17:$BA$19),0))+(AD$76*'2. Protocols'!$O57)+'3. ARV Substitutions'!AH80,0)</f>
        <v>#VALUE!</v>
      </c>
      <c r="AE58" s="135" t="e">
        <f>MAX(AD58*(1+'1. General Inputs'!$BA$23+HLOOKUP(AE$7,'1. General Inputs'!$BC$17:$BE$19,ROWS('1. General Inputs'!$BA$17:$BA$19),0))+(AE$76*'2. Protocols'!$O57)+'3. ARV Substitutions'!AI80,0)</f>
        <v>#VALUE!</v>
      </c>
      <c r="AF58" s="135" t="e">
        <f>MAX(AE58*(1+'1. General Inputs'!$BA$23+HLOOKUP(AF$7,'1. General Inputs'!$BC$17:$BE$19,ROWS('1. General Inputs'!$BA$17:$BA$19),0))+(AF$76*'2. Protocols'!$O57)+'3. ARV Substitutions'!AJ80,0)</f>
        <v>#VALUE!</v>
      </c>
      <c r="AG58" s="135" t="e">
        <f>MAX(AF58*(1+'1. General Inputs'!$BA$23+HLOOKUP(AG$7,'1. General Inputs'!$BC$17:$BE$19,ROWS('1. General Inputs'!$BA$17:$BA$19),0))+(AG$76*'2. Protocols'!$O57)+'3. ARV Substitutions'!AK80,0)</f>
        <v>#VALUE!</v>
      </c>
      <c r="AH58" s="135" t="e">
        <f>MAX(AG58*(1+'1. General Inputs'!$BA$23+HLOOKUP(AH$7,'1. General Inputs'!$BC$17:$BE$19,ROWS('1. General Inputs'!$BA$17:$BA$19),0))+(AH$76*'2. Protocols'!$O57)+'3. ARV Substitutions'!AL80,0)</f>
        <v>#VALUE!</v>
      </c>
      <c r="AI58" s="135" t="e">
        <f>MAX(AH58*(1+'1. General Inputs'!$BA$23+HLOOKUP(AI$7,'1. General Inputs'!$BC$17:$BE$19,ROWS('1. General Inputs'!$BA$17:$BA$19),0))+(AI$76*'2. Protocols'!$O57)+'3. ARV Substitutions'!AM80,0)</f>
        <v>#VALUE!</v>
      </c>
      <c r="AJ58" s="135" t="e">
        <f>MAX(AI58*(1+'1. General Inputs'!$BA$23+HLOOKUP(AJ$7,'1. General Inputs'!$BC$17:$BE$19,ROWS('1. General Inputs'!$BA$17:$BA$19),0))+(AJ$76*'2. Protocols'!$O57)+'3. ARV Substitutions'!AN80,0)</f>
        <v>#VALUE!</v>
      </c>
      <c r="AK58" s="135" t="e">
        <f>MAX(AJ58*(1+'1. General Inputs'!$BA$23+HLOOKUP(AK$7,'1. General Inputs'!$BC$17:$BE$19,ROWS('1. General Inputs'!$BA$17:$BA$19),0))+(AK$76*'2. Protocols'!$O57)+'3. ARV Substitutions'!AO80,0)</f>
        <v>#VALUE!</v>
      </c>
      <c r="AL58" s="135" t="e">
        <f>MAX(AK58*(1+'1. General Inputs'!$BA$23+HLOOKUP(AL$7,'1. General Inputs'!$BC$17:$BE$19,ROWS('1. General Inputs'!$BA$17:$BA$19),0))+(AL$76*'2. Protocols'!$O57)+'3. ARV Substitutions'!AP80,0)</f>
        <v>#VALUE!</v>
      </c>
      <c r="AM58" s="135" t="e">
        <f>MAX(AL58*(1+'1. General Inputs'!$BA$23+HLOOKUP(AM$7,'1. General Inputs'!$BC$17:$BE$19,ROWS('1. General Inputs'!$BA$17:$BA$19),0))+(AM$76*'2. Protocols'!$O57)+'3. ARV Substitutions'!AQ80,0)</f>
        <v>#VALUE!</v>
      </c>
      <c r="AN58" s="135" t="e">
        <f>MAX(AM58*(1+'1. General Inputs'!$BA$23+HLOOKUP(AN$7,'1. General Inputs'!$BC$17:$BE$19,ROWS('1. General Inputs'!$BA$17:$BA$19),0))+(AN$76*'2. Protocols'!$O57)+'3. ARV Substitutions'!AR80,0)</f>
        <v>#VALUE!</v>
      </c>
      <c r="AO58" s="135" t="e">
        <f>MAX(AN58*(1+'1. General Inputs'!$BA$23+HLOOKUP(AO$7,'1. General Inputs'!$BC$17:$BE$19,ROWS('1. General Inputs'!$BA$17:$BA$19),0))+(AO$76*'2. Protocols'!$O57)+'3. ARV Substitutions'!AS80,0)</f>
        <v>#VALUE!</v>
      </c>
      <c r="AP58" s="135" t="e">
        <f>MAX(AO58*(1+'1. General Inputs'!$BA$23+HLOOKUP(AP$7,'1. General Inputs'!$BC$17:$BE$19,ROWS('1. General Inputs'!$BA$17:$BA$19),0))+(AP$76*'2. Protocols'!$O57)+'3. ARV Substitutions'!AT80,0)</f>
        <v>#VALUE!</v>
      </c>
      <c r="AQ58" s="135" t="e">
        <f>MAX(AP58*(1+'1. General Inputs'!$BA$23+HLOOKUP(AQ$7,'1. General Inputs'!$BC$17:$BE$19,ROWS('1. General Inputs'!$BA$17:$BA$19),0))+(AQ$76*'2. Protocols'!$O57)+'3. ARV Substitutions'!AU80,0)</f>
        <v>#VALUE!</v>
      </c>
      <c r="CA58" s="105" t="e">
        <f t="shared" si="58"/>
        <v>#VALUE!</v>
      </c>
      <c r="CB58" s="105" t="e">
        <f t="shared" si="59"/>
        <v>#VALUE!</v>
      </c>
      <c r="CC58" s="105" t="e">
        <f t="shared" si="60"/>
        <v>#VALUE!</v>
      </c>
      <c r="CD58" s="105" t="e">
        <f t="shared" si="61"/>
        <v>#VALUE!</v>
      </c>
      <c r="CE58" s="105" t="e">
        <f t="shared" si="93"/>
        <v>#VALUE!</v>
      </c>
      <c r="CF58" s="105" t="e">
        <f t="shared" si="62"/>
        <v>#VALUE!</v>
      </c>
      <c r="CG58" s="105" t="e">
        <f t="shared" si="63"/>
        <v>#VALUE!</v>
      </c>
      <c r="CH58" s="105" t="e">
        <f t="shared" si="64"/>
        <v>#VALUE!</v>
      </c>
      <c r="CI58" s="105" t="e">
        <f t="shared" si="65"/>
        <v>#VALUE!</v>
      </c>
      <c r="CJ58" s="105" t="e">
        <f t="shared" si="66"/>
        <v>#VALUE!</v>
      </c>
      <c r="CK58" s="105" t="e">
        <f t="shared" si="67"/>
        <v>#VALUE!</v>
      </c>
      <c r="CL58" s="105" t="e">
        <f t="shared" si="68"/>
        <v>#VALUE!</v>
      </c>
      <c r="CM58" s="105" t="e">
        <f t="shared" si="69"/>
        <v>#VALUE!</v>
      </c>
      <c r="CN58" s="105" t="e">
        <f t="shared" si="70"/>
        <v>#VALUE!</v>
      </c>
      <c r="CO58" s="105" t="e">
        <f t="shared" si="71"/>
        <v>#VALUE!</v>
      </c>
      <c r="CP58" s="105" t="e">
        <f t="shared" si="72"/>
        <v>#VALUE!</v>
      </c>
      <c r="CQ58" s="105" t="e">
        <f t="shared" si="73"/>
        <v>#VALUE!</v>
      </c>
      <c r="CR58" s="105" t="e">
        <f t="shared" si="74"/>
        <v>#VALUE!</v>
      </c>
      <c r="CS58" s="105" t="e">
        <f t="shared" si="75"/>
        <v>#VALUE!</v>
      </c>
      <c r="CT58" s="105" t="e">
        <f t="shared" si="76"/>
        <v>#VALUE!</v>
      </c>
      <c r="CU58" s="105" t="e">
        <f t="shared" si="77"/>
        <v>#VALUE!</v>
      </c>
      <c r="CV58" s="105" t="e">
        <f t="shared" si="78"/>
        <v>#VALUE!</v>
      </c>
      <c r="CW58" s="105" t="e">
        <f t="shared" si="79"/>
        <v>#VALUE!</v>
      </c>
      <c r="CX58" s="105" t="e">
        <f t="shared" si="80"/>
        <v>#VALUE!</v>
      </c>
      <c r="CY58" s="105" t="e">
        <f t="shared" si="81"/>
        <v>#VALUE!</v>
      </c>
      <c r="CZ58" s="105" t="e">
        <f t="shared" si="82"/>
        <v>#VALUE!</v>
      </c>
      <c r="DA58" s="105" t="e">
        <f t="shared" si="83"/>
        <v>#VALUE!</v>
      </c>
      <c r="DB58" s="105" t="e">
        <f t="shared" si="84"/>
        <v>#VALUE!</v>
      </c>
      <c r="DC58" s="105" t="e">
        <f t="shared" si="85"/>
        <v>#VALUE!</v>
      </c>
      <c r="DD58" s="105" t="e">
        <f t="shared" si="86"/>
        <v>#VALUE!</v>
      </c>
      <c r="DE58" s="105" t="e">
        <f t="shared" si="87"/>
        <v>#VALUE!</v>
      </c>
      <c r="DF58" s="105" t="e">
        <f t="shared" si="88"/>
        <v>#VALUE!</v>
      </c>
      <c r="DG58" s="105" t="e">
        <f t="shared" si="89"/>
        <v>#VALUE!</v>
      </c>
      <c r="DH58" s="105" t="e">
        <f t="shared" si="90"/>
        <v>#VALUE!</v>
      </c>
      <c r="DI58" s="105" t="e">
        <f t="shared" si="91"/>
        <v>#VALUE!</v>
      </c>
      <c r="DJ58" s="105" t="e">
        <f t="shared" si="92"/>
        <v>#VALUE!</v>
      </c>
      <c r="DL58" s="39" t="str">
        <f>CONCATENATE('2. Protocols'!C57, '2. Protocols'!D57, '2. Protocols'!E57)</f>
        <v>+</v>
      </c>
      <c r="DM58" s="39" t="str">
        <f>CONCATENATE('2. Protocols'!C57, '2. Protocols'!D57, '2. Protocols'!E57, '2. Protocols'!F57, '2. Protocols'!G57,)</f>
        <v>++</v>
      </c>
      <c r="DO58" s="45">
        <f>IF(AND(OR(ISBLANK(DO$9),DO$9=0)=FALSE,OR(DO$9='2. Protocols'!$C57,DO$9='2. Protocols'!$E57,DO$9='2. Protocols'!$G57)),1,0)*'4. Formulations'!$I57</f>
        <v>0</v>
      </c>
      <c r="DP58" s="45">
        <f>IF(AND(OR(ISBLANK(DP$9),DP$9=0)=FALSE,OR(DP$9='2. Protocols'!$C57,DP$9='2. Protocols'!$E57,DP$9='2. Protocols'!$G57)),1,0)*'4. Formulations'!$I57</f>
        <v>0</v>
      </c>
      <c r="DQ58" s="45">
        <f>IF(AND(OR(ISBLANK(DQ$9),DQ$9=0)=FALSE,OR(DQ$9='2. Protocols'!$C57,DQ$9='2. Protocols'!$E57,DQ$9='2. Protocols'!$G57)),1,0)*'4. Formulations'!$I57</f>
        <v>0</v>
      </c>
      <c r="DR58" s="45">
        <f>IF(AND(OR(ISBLANK(DR$9),DR$9=0)=FALSE,OR(DR$9='2. Protocols'!$C57,DR$9='2. Protocols'!$E57,DR$9='2. Protocols'!$G57)),1,0)*'4. Formulations'!$I57</f>
        <v>0</v>
      </c>
      <c r="DS58" s="45">
        <f>IF(AND(OR(ISBLANK(DS$9),DS$9=0)=FALSE,OR(DS$9='2. Protocols'!$C57,DS$9='2. Protocols'!$E57,DS$9='2. Protocols'!$G57)),1,0)*'4. Formulations'!$I57</f>
        <v>0</v>
      </c>
      <c r="DT58" s="45">
        <f>IF(AND(OR(ISBLANK(DT$9),DT$9=0)=FALSE,OR(DT$9='2. Protocols'!$C57,DT$9='2. Protocols'!$E57,DT$9='2. Protocols'!$G57)),1,0)*'4. Formulations'!$I57</f>
        <v>0</v>
      </c>
      <c r="DU58" s="45">
        <f>IF(AND(OR(ISBLANK(DU$9),DU$9=0)=FALSE,OR(DU$9='2. Protocols'!$C57,DU$9='2. Protocols'!$E57,DU$9='2. Protocols'!$G57)),1,0)*'4. Formulations'!$I57</f>
        <v>0</v>
      </c>
      <c r="DV58" s="45">
        <f>IF(AND(OR(ISBLANK(DV$9),DV$9=0)=FALSE,OR(DV$9='2. Protocols'!$C57,DV$9='2. Protocols'!$E57,DV$9='2. Protocols'!$G57)),1,0)*'4. Formulations'!$I57</f>
        <v>0</v>
      </c>
      <c r="DW58" s="45">
        <f>IF(AND(OR(ISBLANK(DW$9),DW$9=0)=FALSE,OR(DW$9='2. Protocols'!$C57,DW$9='2. Protocols'!$E57,DW$9='2. Protocols'!$G57)),1,0)*'4. Formulations'!$I57</f>
        <v>0</v>
      </c>
      <c r="DX58" s="45">
        <f>IF(AND(OR(ISBLANK(DX$9),DX$9=0)=FALSE,OR(DX$9='2. Protocols'!$C57,DX$9='2. Protocols'!$E57,DX$9='2. Protocols'!$G57)),1,0)*'4. Formulations'!$I57</f>
        <v>0</v>
      </c>
      <c r="DY58" s="45">
        <f>IF(AND(OR(ISBLANK(DY$9),DY$9=0)=FALSE,OR(DY$9='2. Protocols'!$C57,DY$9='2. Protocols'!$E57,DY$9='2. Protocols'!$G57)),1,0)*'4. Formulations'!$I57</f>
        <v>0</v>
      </c>
      <c r="DZ58" s="45">
        <f>IF(AND(OR(ISBLANK(DZ$9),DZ$9=0)=FALSE,OR(DZ$9='2. Protocols'!$C57,DZ$9='2. Protocols'!$E57,DZ$9='2. Protocols'!$G57)),1,0)*'4. Formulations'!$I57</f>
        <v>0</v>
      </c>
      <c r="EA58" s="45">
        <f>IF(AND(OR(ISBLANK(EA$9),EA$9=0)=FALSE,OR(EA$9='2. Protocols'!$C57,EA$9='2. Protocols'!$E57,EA$9='2. Protocols'!$G57)),1,0)*'4. Formulations'!$I57</f>
        <v>0</v>
      </c>
      <c r="EB58" s="45">
        <f>IF(AND(OR(ISBLANK(EB$9),EB$9=0)=FALSE,OR(EB$9='2. Protocols'!$C57,EB$9='2. Protocols'!$E57,EB$9='2. Protocols'!$G57)),1,0)*'4. Formulations'!$I57</f>
        <v>0</v>
      </c>
      <c r="EC58" s="45">
        <f>IF(AND(OR(ISBLANK(EC$9),EC$9=0)=FALSE,OR(EC$9='2. Protocols'!$C57,EC$9='2. Protocols'!$E57,EC$9='2. Protocols'!$G57)),1,0)*'4. Formulations'!$I57</f>
        <v>0</v>
      </c>
      <c r="EE58" s="45">
        <f>IF(AND(OR(ISBLANK(EE$9),EE$9=0)=FALSE,EE$9=$DL58),1,0)*'4. Formulations'!$J57</f>
        <v>0</v>
      </c>
      <c r="EF58" s="45">
        <f>IF(AND(OR(ISBLANK(EF$9),EF$9=0)=FALSE,EF$9=$DL58),1,0)*'4. Formulations'!$J57</f>
        <v>0</v>
      </c>
      <c r="EG58" s="45">
        <f>IF(AND(OR(ISBLANK(EG$9),EG$9=0)=FALSE,EG$9=$DL58),1,0)*'4. Formulations'!$J57</f>
        <v>0</v>
      </c>
      <c r="EH58" s="45">
        <f>IF(AND(OR(ISBLANK(EH$9),EH$9=0)=FALSE,EH$9=$DL58),1,0)*'4. Formulations'!$J57</f>
        <v>0</v>
      </c>
      <c r="EI58" s="45">
        <f>IF(AND(OR(ISBLANK(EI$9),EI$9=0)=FALSE,EI$9=$DL58),1,0)*'4. Formulations'!$J57</f>
        <v>0</v>
      </c>
      <c r="EJ58" s="45">
        <f>IF(AND(OR(ISBLANK(EJ$9),EJ$9=0)=FALSE,EJ$9=$DL58),1,0)*'4. Formulations'!$J57</f>
        <v>0</v>
      </c>
      <c r="EK58" s="45">
        <f>IF(AND(OR(ISBLANK(EK$9),EK$9=0)=FALSE,EK$9=$DL58),1,0)*'4. Formulations'!$J57</f>
        <v>0</v>
      </c>
      <c r="EL58" s="45">
        <f>IF(AND(OR(ISBLANK(EL$9),EL$9=0)=FALSE,EL$9=$DL58),1,0)*'4. Formulations'!$J57</f>
        <v>0</v>
      </c>
      <c r="EM58" s="45">
        <f>IF(AND(OR(ISBLANK(EM$9),EM$9=0)=FALSE,EM$9=$DL58),1,0)*'4. Formulations'!$J57</f>
        <v>0</v>
      </c>
      <c r="EN58" s="45">
        <f>IF(AND(OR(ISBLANK(EN$9),EN$9=0)=FALSE,EN$9=$DL58),1,0)*'4. Formulations'!$J57</f>
        <v>0</v>
      </c>
      <c r="EO58" s="45">
        <f>IF(AND(OR(ISBLANK(EO$9),EO$9=0)=FALSE,EO$9=$DL58),1,0)*'4. Formulations'!$J57</f>
        <v>0</v>
      </c>
      <c r="EP58" s="45">
        <f>IF(AND(OR(ISBLANK(EP$9),EP$9=0)=FALSE,EP$9=$DL58),1,0)*'4. Formulations'!$J57</f>
        <v>0</v>
      </c>
      <c r="EQ58" s="45">
        <f>IF(AND(OR(ISBLANK(EQ$9),EQ$9=0)=FALSE,EQ$9=$DL58),1,0)*'4. Formulations'!$J57</f>
        <v>0</v>
      </c>
      <c r="ER58" s="45">
        <f>IF(AND(OR(ISBLANK(ER$9),ER$9=0)=FALSE,ER$9=$DL58),1,0)*'4. Formulations'!$J57</f>
        <v>0</v>
      </c>
      <c r="ES58" s="45">
        <f>IF(AND(OR(ISBLANK(ES$9),ES$9=0)=FALSE,ES$9=$DL58),1,0)*'4. Formulations'!$J57</f>
        <v>0</v>
      </c>
      <c r="EU58" s="45">
        <f>IF(AND(OR(ISBLANK(EU$9),EU$9=0)=FALSE,SUM($EE58:$ES58)&gt;0,EU$9='2. Protocols'!$G57),1,0)*'4. Formulations'!$J57</f>
        <v>0</v>
      </c>
      <c r="EV58" s="45">
        <f>IF(AND(OR(ISBLANK(EV$9),EV$9=0)=FALSE,SUM($EE58:$ES58)&gt;0,EV$9='2. Protocols'!$G57),1,0)*'4. Formulations'!$J57</f>
        <v>0</v>
      </c>
      <c r="EW58" s="45">
        <f>IF(AND(OR(ISBLANK(EW$9),EW$9=0)=FALSE,SUM($EE58:$ES58)&gt;0,EW$9='2. Protocols'!$G57),1,0)*'4. Formulations'!$J57</f>
        <v>0</v>
      </c>
      <c r="EX58" s="45">
        <f>IF(AND(OR(ISBLANK(EX$9),EX$9=0)=FALSE,SUM($EE58:$ES58)&gt;0,EX$9='2. Protocols'!$G57),1,0)*'4. Formulations'!$J57</f>
        <v>0</v>
      </c>
      <c r="EY58" s="45">
        <f>IF(AND(OR(ISBLANK(EY$9),EY$9=0)=FALSE,SUM($EE58:$ES58)&gt;0,EY$9='2. Protocols'!$G57),1,0)*'4. Formulations'!$J57</f>
        <v>0</v>
      </c>
      <c r="EZ58" s="45">
        <f>IF(AND(OR(ISBLANK(EZ$9),EZ$9=0)=FALSE,SUM($EE58:$ES58)&gt;0,EZ$9='2. Protocols'!$G57),1,0)*'4. Formulations'!$J57</f>
        <v>0</v>
      </c>
      <c r="FA58" s="45">
        <f>IF(AND(OR(ISBLANK(FA$9),FA$9=0)=FALSE,SUM($EE58:$ES58)&gt;0,FA$9='2. Protocols'!$G57),1,0)*'4. Formulations'!$J57</f>
        <v>0</v>
      </c>
      <c r="FB58" s="45">
        <f>IF(AND(OR(ISBLANK(FB$9),FB$9=0)=FALSE,SUM($EE58:$ES58)&gt;0,FB$9='2. Protocols'!$G57),1,0)*'4. Formulations'!$J57</f>
        <v>0</v>
      </c>
      <c r="FC58" s="45">
        <f>IF(AND(OR(ISBLANK(FC$9),FC$9=0)=FALSE,SUM($EE58:$ES58)&gt;0,FC$9='2. Protocols'!$G57),1,0)*'4. Formulations'!$J57</f>
        <v>0</v>
      </c>
      <c r="FD58" s="45">
        <f>IF(AND(OR(ISBLANK(FD$9),FD$9=0)=FALSE,SUM($EE58:$ES58)&gt;0,FD$9='2. Protocols'!$G57),1,0)*'4. Formulations'!$J57</f>
        <v>0</v>
      </c>
      <c r="FE58" s="45">
        <f>IF(AND(OR(ISBLANK(FE$9),FE$9=0)=FALSE,SUM($EE58:$ES58)&gt;0,FE$9='2. Protocols'!$G57),1,0)*'4. Formulations'!$J57</f>
        <v>0</v>
      </c>
      <c r="FF58" s="45">
        <f>IF(AND(OR(ISBLANK(FF$9),FF$9=0)=FALSE,SUM($EE58:$ES58)&gt;0,FF$9='2. Protocols'!$G57),1,0)*'4. Formulations'!$J57</f>
        <v>0</v>
      </c>
      <c r="FG58" s="45">
        <f>IF(AND(OR(ISBLANK(FG$9),FG$9=0)=FALSE,SUM($EE58:$ES58)&gt;0,FG$9='2. Protocols'!$G57),1,0)*'4. Formulations'!$J57</f>
        <v>0</v>
      </c>
      <c r="FH58" s="45">
        <f>IF(AND(OR(ISBLANK(FH$9),FH$9=0)=FALSE,SUM($EE58:$ES58)&gt;0,FH$9='2. Protocols'!$G57),1,0)*'4. Formulations'!$J57</f>
        <v>0</v>
      </c>
      <c r="FI58" s="45">
        <f>IF(AND(OR(ISBLANK(FI$9),FI$9=0)=FALSE,SUM($EE58:$ES58)&gt;0,FI$9='2. Protocols'!$G57),1,0)*'4. Formulations'!$J57</f>
        <v>0</v>
      </c>
      <c r="FK58" s="45">
        <f>IF(AND(OR(ISBLANK(EU$9),EU$9=0)=FALSE,FK$9=$DM58),1,0)*'4. Formulations'!$K57</f>
        <v>0</v>
      </c>
      <c r="FL58" s="45">
        <f>IF(AND(OR(ISBLANK(EV$9),EV$9=0)=FALSE,FL$9=$DM58),1,0)*'4. Formulations'!$K57</f>
        <v>0</v>
      </c>
      <c r="FM58" s="45">
        <f>IF(AND(OR(ISBLANK(EW$9),EW$9=0)=FALSE,FM$9=$DM58),1,0)*'4. Formulations'!$K57</f>
        <v>0</v>
      </c>
      <c r="FN58" s="45">
        <f>IF(AND(OR(ISBLANK(EX$9),EX$9=0)=FALSE,FN$9=$DM58),1,0)*'4. Formulations'!$K57</f>
        <v>0</v>
      </c>
      <c r="FO58" s="45">
        <f>IF(AND(OR(ISBLANK(EY$9),EY$9=0)=FALSE,FO$9=$DM58),1,0)*'4. Formulations'!$K57</f>
        <v>0</v>
      </c>
      <c r="FP58" s="45">
        <f>IF(AND(OR(ISBLANK(EZ$9),EZ$9=0)=FALSE,FP$9=$DM58),1,0)*'4. Formulations'!$K57</f>
        <v>0</v>
      </c>
      <c r="FQ58" s="45">
        <f>IF(AND(OR(ISBLANK(FA$9),FA$9=0)=FALSE,FQ$9=$DM58),1,0)*'4. Formulations'!$K57</f>
        <v>0</v>
      </c>
      <c r="FR58" s="45">
        <f>IF(AND(OR(ISBLANK(FB$9),FB$9=0)=FALSE,FR$9=$DM58),1,0)*'4. Formulations'!$K57</f>
        <v>0</v>
      </c>
      <c r="FS58" s="45">
        <f>IF(AND(OR(ISBLANK(FC$9),FC$9=0)=FALSE,FS$9=$DM58),1,0)*'4. Formulations'!$K57</f>
        <v>0</v>
      </c>
      <c r="FT58" s="45">
        <f>IF(AND(OR(ISBLANK(FD$9),FD$9=0)=FALSE,FT$9=$DM58),1,0)*'4. Formulations'!$K57</f>
        <v>0</v>
      </c>
      <c r="FU58" s="45">
        <f>IF(AND(OR(ISBLANK(FE$9),FE$9=0)=FALSE,FU$9=$DM58),1,0)*'4. Formulations'!$K57</f>
        <v>0</v>
      </c>
      <c r="FV58" s="45">
        <f>IF(AND(OR(ISBLANK(FF$9),FF$9=0)=FALSE,FV$9=$DM58),1,0)*'4. Formulations'!$K57</f>
        <v>0</v>
      </c>
      <c r="FW58" s="45">
        <f>IF(AND(OR(ISBLANK(FG$9),FG$9=0)=FALSE,FW$9=$DM58),1,0)*'4. Formulations'!$K57</f>
        <v>0</v>
      </c>
      <c r="FX58" s="45">
        <f>IF(AND(OR(ISBLANK(FH$9),FH$9=0)=FALSE,FX$9=$DM58),1,0)*'4. Formulations'!$K57</f>
        <v>0</v>
      </c>
      <c r="FY58" s="45">
        <f>IF(AND(OR(ISBLANK(FI$9),FI$9=0)=FALSE,FY$9=$DM58),1,0)*'4. Formulations'!$K57</f>
        <v>0</v>
      </c>
      <c r="GA58" s="45">
        <f>IF(AND(OR(ISBLANK(GA$9),GA$9=0)=FALSE,OR(GA$9='2. Protocols'!$C57,GA$9='2. Protocols'!$E57,GA$9='2. Protocols'!$G57)),1,0)*'4. Formulations'!$L57</f>
        <v>0</v>
      </c>
      <c r="GB58" s="45">
        <f>IF(AND(OR(ISBLANK(GB$9),GB$9=0)=FALSE,OR(GB$9='2. Protocols'!$C57,GB$9='2. Protocols'!$E57,GB$9='2. Protocols'!$G57)),1,0)*'4. Formulations'!$L57</f>
        <v>0</v>
      </c>
      <c r="GC58" s="45">
        <f>IF(AND(OR(ISBLANK(GC$9),GC$9=0)=FALSE,OR(GC$9='2. Protocols'!$C57,GC$9='2. Protocols'!$E57,GC$9='2. Protocols'!$G57)),1,0)*'4. Formulations'!$L57</f>
        <v>0</v>
      </c>
      <c r="GD58" s="45">
        <f>IF(AND(OR(ISBLANK(GD$9),GD$9=0)=FALSE,OR(GD$9='2. Protocols'!$C57,GD$9='2. Protocols'!$E57,GD$9='2. Protocols'!$G57)),1,0)*'4. Formulations'!$L57</f>
        <v>0</v>
      </c>
      <c r="GE58" s="45">
        <f>IF(AND(OR(ISBLANK(GE$9),GE$9=0)=FALSE,OR(GE$9='2. Protocols'!$C57,GE$9='2. Protocols'!$E57,GE$9='2. Protocols'!$G57)),1,0)*'4. Formulations'!$L57</f>
        <v>0</v>
      </c>
      <c r="GF58" s="45">
        <f>IF(AND(OR(ISBLANK(GF$9),GF$9=0)=FALSE,OR(GF$9='2. Protocols'!$C57,GF$9='2. Protocols'!$E57,GF$9='2. Protocols'!$G57)),1,0)*'4. Formulations'!$L57</f>
        <v>0</v>
      </c>
      <c r="GG58" s="45">
        <f>IF(AND(OR(ISBLANK(GG$9),GG$9=0)=FALSE,OR(GG$9='2. Protocols'!$C57,GG$9='2. Protocols'!$E57,GG$9='2. Protocols'!$G57)),1,0)*'4. Formulations'!$L57</f>
        <v>0</v>
      </c>
      <c r="GH58" s="45">
        <f>IF(AND(OR(ISBLANK(GH$9),GH$9=0)=FALSE,OR(GH$9='2. Protocols'!$C57,GH$9='2. Protocols'!$E57,GH$9='2. Protocols'!$G57)),1,0)*'4. Formulations'!$L57</f>
        <v>0</v>
      </c>
      <c r="GI58" s="45">
        <f>IF(AND(OR(ISBLANK(GI$9),GI$9=0)=FALSE,OR(GI$9='2. Protocols'!$C57,GI$9='2. Protocols'!$E57,GI$9='2. Protocols'!$G57)),1,0)*'4. Formulations'!$L57</f>
        <v>0</v>
      </c>
      <c r="GJ58" s="45">
        <f>IF(AND(OR(ISBLANK(GJ$9),GJ$9=0)=FALSE,OR(GJ$9='2. Protocols'!$C57,GJ$9='2. Protocols'!$E57,GJ$9='2. Protocols'!$G57)),1,0)*'4. Formulations'!$L57</f>
        <v>0</v>
      </c>
      <c r="GK58" s="45">
        <f>IF(AND(OR(ISBLANK(GK$9),GK$9=0)=FALSE,OR(GK$9='2. Protocols'!$C57,GK$9='2. Protocols'!$E57,GK$9='2. Protocols'!$G57)),1,0)*'4. Formulations'!$L57</f>
        <v>0</v>
      </c>
      <c r="GL58" s="45">
        <f>IF(AND(OR(ISBLANK(GL$9),GL$9=0)=FALSE,OR(GL$9='2. Protocols'!$C57,GL$9='2. Protocols'!$E57,GL$9='2. Protocols'!$G57)),1,0)*'4. Formulations'!$L57</f>
        <v>0</v>
      </c>
      <c r="GM58" s="45">
        <f>IF(AND(OR(ISBLANK(GM$9),GM$9=0)=FALSE,OR(GM$9='2. Protocols'!$C57,GM$9='2. Protocols'!$E57,GM$9='2. Protocols'!$G57)),1,0)*'4. Formulations'!$L57</f>
        <v>0</v>
      </c>
      <c r="GN58" s="45">
        <f>IF(AND(OR(ISBLANK(GN$9),GN$9=0)=FALSE,OR(GN$9='2. Protocols'!$C57,GN$9='2. Protocols'!$E57,GN$9='2. Protocols'!$G57)),1,0)*'4. Formulations'!$L57</f>
        <v>0</v>
      </c>
      <c r="GO58" s="45">
        <f>IF(AND(OR(ISBLANK(GO$9),GO$9=0)=FALSE,OR(GO$9='2. Protocols'!$C57,GO$9='2. Protocols'!$E57,GO$9='2. Protocols'!$G57)),1,0)*'4. Formulations'!$L57</f>
        <v>0</v>
      </c>
      <c r="GQ58" s="45">
        <f>IF(AND(OR(ISBLANK(GQ$9),GQ$9=0)=FALSE,GQ$9=$DL58),1,0)*'4. Formulations'!$M57</f>
        <v>0</v>
      </c>
      <c r="GR58" s="45">
        <f>IF(AND(OR(ISBLANK(GR$9),GR$9=0)=FALSE,GR$9=$DL58),1,0)*'4. Formulations'!$M57</f>
        <v>0</v>
      </c>
      <c r="GS58" s="45">
        <f>IF(AND(OR(ISBLANK(GS$9),GS$9=0)=FALSE,GS$9=$DL58),1,0)*'4. Formulations'!$M57</f>
        <v>0</v>
      </c>
      <c r="GT58" s="45">
        <f>IF(AND(OR(ISBLANK(GT$9),GT$9=0)=FALSE,GT$9=$DL58),1,0)*'4. Formulations'!$M57</f>
        <v>0</v>
      </c>
      <c r="GU58" s="45">
        <f>IF(AND(OR(ISBLANK(GU$9),GU$9=0)=FALSE,GU$9=$DL58),1,0)*'4. Formulations'!$M57</f>
        <v>0</v>
      </c>
      <c r="GV58" s="45">
        <f>IF(AND(OR(ISBLANK(GV$9),GV$9=0)=FALSE,GV$9=$DL58),1,0)*'4. Formulations'!$M57</f>
        <v>0</v>
      </c>
      <c r="GW58" s="45">
        <f>IF(AND(OR(ISBLANK(GW$9),GW$9=0)=FALSE,GW$9=$DL58),1,0)*'4. Formulations'!$M57</f>
        <v>0</v>
      </c>
      <c r="GX58" s="45">
        <f>IF(AND(OR(ISBLANK(GX$9),GX$9=0)=FALSE,GX$9=$DL58),1,0)*'4. Formulations'!$M57</f>
        <v>0</v>
      </c>
      <c r="GY58" s="45">
        <f>IF(AND(OR(ISBLANK(GY$9),GY$9=0)=FALSE,GY$9=$DL58),1,0)*'4. Formulations'!$M57</f>
        <v>0</v>
      </c>
      <c r="GZ58" s="45">
        <f>IF(AND(OR(ISBLANK(GZ$9),GZ$9=0)=FALSE,GZ$9=$DL58),1,0)*'4. Formulations'!$M57</f>
        <v>0</v>
      </c>
      <c r="HA58" s="45">
        <f>IF(AND(OR(ISBLANK(HA$9),HA$9=0)=FALSE,HA$9=$DL58),1,0)*'4. Formulations'!$M57</f>
        <v>0</v>
      </c>
      <c r="HB58" s="45">
        <f>IF(AND(OR(ISBLANK(HB$9),HB$9=0)=FALSE,HB$9=$DL58),1,0)*'4. Formulations'!$M57</f>
        <v>0</v>
      </c>
      <c r="HC58" s="45">
        <f>IF(AND(OR(ISBLANK(HC$9),HC$9=0)=FALSE,HC$9=$DL58),1,0)*'4. Formulations'!$M57</f>
        <v>0</v>
      </c>
      <c r="HD58" s="45">
        <f>IF(AND(OR(ISBLANK(HD$9),HD$9=0)=FALSE,HD$9=$DL58),1,0)*'4. Formulations'!$M57</f>
        <v>0</v>
      </c>
      <c r="HE58" s="45">
        <f>IF(AND(OR(ISBLANK(HE$9),HE$9=0)=FALSE,HE$9=$DL58),1,0)*'4. Formulations'!$M57</f>
        <v>0</v>
      </c>
      <c r="HG58" s="45">
        <f>IF(AND(OR(ISBLANK(HG$9),HG$9=0)=FALSE,SUM($GQ58:$HE58)&gt;0,HG$9='2. Protocols'!$G57),1,0)*'4. Formulations'!$M57</f>
        <v>0</v>
      </c>
      <c r="HH58" s="45">
        <f>IF(AND(OR(ISBLANK(HH$9),HH$9=0)=FALSE,SUM($GQ58:$HE58)&gt;0,HH$9='2. Protocols'!$G57),1,0)*'4. Formulations'!$M57</f>
        <v>0</v>
      </c>
      <c r="HI58" s="45">
        <f>IF(AND(OR(ISBLANK(HI$9),HI$9=0)=FALSE,SUM($GQ58:$HE58)&gt;0,HI$9='2. Protocols'!$G57),1,0)*'4. Formulations'!$M57</f>
        <v>0</v>
      </c>
      <c r="HJ58" s="45">
        <f>IF(AND(OR(ISBLANK(HJ$9),HJ$9=0)=FALSE,SUM($GQ58:$HE58)&gt;0,HJ$9='2. Protocols'!$G57),1,0)*'4. Formulations'!$M57</f>
        <v>0</v>
      </c>
      <c r="HK58" s="45">
        <f>IF(AND(OR(ISBLANK(HK$9),HK$9=0)=FALSE,SUM($GQ58:$HE58)&gt;0,HK$9='2. Protocols'!$G57),1,0)*'4. Formulations'!$M57</f>
        <v>0</v>
      </c>
      <c r="HL58" s="45">
        <f>IF(AND(OR(ISBLANK(HL$9),HL$9=0)=FALSE,SUM($GQ58:$HE58)&gt;0,HL$9='2. Protocols'!$G57),1,0)*'4. Formulations'!$M57</f>
        <v>0</v>
      </c>
      <c r="HM58" s="45">
        <f>IF(AND(OR(ISBLANK(HM$9),HM$9=0)=FALSE,SUM($GQ58:$HE58)&gt;0,HM$9='2. Protocols'!$G57),1,0)*'4. Formulations'!$M57</f>
        <v>0</v>
      </c>
      <c r="HN58" s="45">
        <f>IF(AND(OR(ISBLANK(HN$9),HN$9=0)=FALSE,SUM($GQ58:$HE58)&gt;0,HN$9='2. Protocols'!$G57),1,0)*'4. Formulations'!$M57</f>
        <v>0</v>
      </c>
      <c r="HO58" s="45">
        <f>IF(AND(OR(ISBLANK(HO$9),HO$9=0)=FALSE,SUM($GQ58:$HE58)&gt;0,HO$9='2. Protocols'!$G57),1,0)*'4. Formulations'!$M57</f>
        <v>0</v>
      </c>
      <c r="HP58" s="45">
        <f>IF(AND(OR(ISBLANK(HP$9),HP$9=0)=FALSE,SUM($GQ58:$HE58)&gt;0,HP$9='2. Protocols'!$G57),1,0)*'4. Formulations'!$M57</f>
        <v>0</v>
      </c>
      <c r="HQ58" s="45">
        <f>IF(AND(OR(ISBLANK(HQ$9),HQ$9=0)=FALSE,SUM($GQ58:$HE58)&gt;0,HQ$9='2. Protocols'!$G57),1,0)*'4. Formulations'!$M57</f>
        <v>0</v>
      </c>
      <c r="HR58" s="45">
        <f>IF(AND(OR(ISBLANK(HR$9),HR$9=0)=FALSE,SUM($GQ58:$HE58)&gt;0,HR$9='2. Protocols'!$G57),1,0)*'4. Formulations'!$M57</f>
        <v>0</v>
      </c>
      <c r="HS58" s="45">
        <f>IF(AND(OR(ISBLANK(HS$9),HS$9=0)=FALSE,SUM($GQ58:$HE58)&gt;0,HS$9='2. Protocols'!$G57),1,0)*'4. Formulations'!$M57</f>
        <v>0</v>
      </c>
      <c r="HT58" s="45">
        <f>IF(AND(OR(ISBLANK(HT$9),HT$9=0)=FALSE,SUM($GQ58:$HE58)&gt;0,HT$9='2. Protocols'!$G57),1,0)*'4. Formulations'!$M57</f>
        <v>0</v>
      </c>
      <c r="HU58" s="45">
        <f>IF(AND(OR(ISBLANK(HU$9),HU$9=0)=FALSE,SUM($GQ58:$HE58)&gt;0,HU$9='2. Protocols'!$G57),1,0)*'4. Formulations'!$M57</f>
        <v>0</v>
      </c>
      <c r="HW58" s="45">
        <f>IF(AND(OR(ISBLANK(HW$9),HW$9=0)=FALSE,HW$9=$DM58),1,0)*'4. Formulations'!$N57</f>
        <v>0</v>
      </c>
      <c r="HX58" s="45">
        <f>IF(AND(OR(ISBLANK(HX$9),HX$9=0)=FALSE,HX$9=$DM58),1,0)*'4. Formulations'!$N57</f>
        <v>0</v>
      </c>
      <c r="HY58" s="45">
        <f>IF(AND(OR(ISBLANK(HY$9),HY$9=0)=FALSE,HY$9=$DM58),1,0)*'4. Formulations'!$N57</f>
        <v>0</v>
      </c>
      <c r="HZ58" s="45">
        <f>IF(AND(OR(ISBLANK(HZ$9),HZ$9=0)=FALSE,HZ$9=$DM58),1,0)*'4. Formulations'!$N57</f>
        <v>0</v>
      </c>
      <c r="IA58" s="45">
        <f>IF(AND(OR(ISBLANK(IA$9),IA$9=0)=FALSE,IA$9=$DM58),1,0)*'4. Formulations'!$N57</f>
        <v>0</v>
      </c>
      <c r="IB58" s="45">
        <f>IF(AND(OR(ISBLANK(IB$9),IB$9=0)=FALSE,IB$9=$DM58),1,0)*'4. Formulations'!$N57</f>
        <v>0</v>
      </c>
      <c r="IC58" s="45">
        <f>IF(AND(OR(ISBLANK(IC$9),IC$9=0)=FALSE,IC$9=$DM58),1,0)*'4. Formulations'!$N57</f>
        <v>0</v>
      </c>
      <c r="ID58" s="45">
        <f>IF(AND(OR(ISBLANK(ID$9),ID$9=0)=FALSE,ID$9=$DM58),1,0)*'4. Formulations'!$N57</f>
        <v>0</v>
      </c>
      <c r="IE58" s="45">
        <f>IF(AND(OR(ISBLANK(IE$9),IE$9=0)=FALSE,IE$9=$DM58),1,0)*'4. Formulations'!$N57</f>
        <v>0</v>
      </c>
      <c r="IF58" s="45">
        <f>IF(AND(OR(ISBLANK(IF$9),IF$9=0)=FALSE,IF$9=$DM58),1,0)*'4. Formulations'!$N57</f>
        <v>0</v>
      </c>
      <c r="IG58" s="45">
        <f>IF(AND(OR(ISBLANK(IG$9),IG$9=0)=FALSE,IG$9=$DM58),1,0)*'4. Formulations'!$N57</f>
        <v>0</v>
      </c>
      <c r="IH58" s="45">
        <f>IF(AND(OR(ISBLANK(IH$9),IH$9=0)=FALSE,IH$9=$DM58),1,0)*'4. Formulations'!$N57</f>
        <v>0</v>
      </c>
      <c r="II58" s="45">
        <f>IF(AND(OR(ISBLANK(II$9),II$9=0)=FALSE,II$9=$DM58),1,0)*'4. Formulations'!$N57</f>
        <v>0</v>
      </c>
      <c r="IJ58" s="45">
        <f>IF(AND(OR(ISBLANK(IJ$9),IJ$9=0)=FALSE,IJ$9=$DM58),1,0)*'4. Formulations'!$N57</f>
        <v>0</v>
      </c>
      <c r="IK58" s="45">
        <f>IF(AND(OR(ISBLANK(IK$9),IK$9=0)=FALSE,IK$9=$DM58),1,0)*'4. Formulations'!$N57</f>
        <v>0</v>
      </c>
      <c r="IM58" s="45">
        <f>IF(AND(OR(ISBLANK(IM$9),IM$9=0)=FALSE,OR(IM$9='2. Protocols'!$C57,IM$9='2. Protocols'!$E57,IM$9='2. Protocols'!$G57)),1,0)*'4. Formulations'!$O57</f>
        <v>0</v>
      </c>
      <c r="IN58" s="45">
        <f>IF(AND(OR(ISBLANK(IN$9),IN$9=0)=FALSE,OR(IN$9='2. Protocols'!$C57,IN$9='2. Protocols'!$E57,IN$9='2. Protocols'!$G57)),1,0)*'4. Formulations'!$O57</f>
        <v>0</v>
      </c>
      <c r="IO58" s="45">
        <f>IF(AND(OR(ISBLANK(IO$9),IO$9=0)=FALSE,OR(IO$9='2. Protocols'!$C57,IO$9='2. Protocols'!$E57,IO$9='2. Protocols'!$G57)),1,0)*'4. Formulations'!$O57</f>
        <v>0</v>
      </c>
      <c r="IP58" s="45">
        <f>IF(AND(OR(ISBLANK(IP$9),IP$9=0)=FALSE,OR(IP$9='2. Protocols'!$C57,IP$9='2. Protocols'!$E57,IP$9='2. Protocols'!$G57)),1,0)*'4. Formulations'!$O57</f>
        <v>0</v>
      </c>
      <c r="IQ58" s="45">
        <f>IF(AND(OR(ISBLANK(IQ$9),IQ$9=0)=FALSE,OR(IQ$9='2. Protocols'!$C57,IQ$9='2. Protocols'!$E57,IQ$9='2. Protocols'!$G57)),1,0)*'4. Formulations'!$O57</f>
        <v>0</v>
      </c>
      <c r="IR58" s="45">
        <f>IF(AND(OR(ISBLANK(IR$9),IR$9=0)=FALSE,OR(IR$9='2. Protocols'!$C57,IR$9='2. Protocols'!$E57,IR$9='2. Protocols'!$G57)),1,0)*'4. Formulations'!$O57</f>
        <v>0</v>
      </c>
      <c r="IS58" s="45">
        <f>IF(AND(OR(ISBLANK(IS$9),IS$9=0)=FALSE,OR(IS$9='2. Protocols'!$C57,IS$9='2. Protocols'!$E57,IS$9='2. Protocols'!$G57)),1,0)*'4. Formulations'!$O57</f>
        <v>0</v>
      </c>
      <c r="IT58" s="45">
        <f>IF(AND(OR(ISBLANK(IT$9),IT$9=0)=FALSE,OR(IT$9='2. Protocols'!$C57,IT$9='2. Protocols'!$E57,IT$9='2. Protocols'!$G57)),1,0)*'4. Formulations'!$O57</f>
        <v>0</v>
      </c>
      <c r="IU58" s="45">
        <f>IF(AND(OR(ISBLANK(IU$9),IU$9=0)=FALSE,OR(IU$9='2. Protocols'!$C57,IU$9='2. Protocols'!$E57,IU$9='2. Protocols'!$G57)),1,0)*'4. Formulations'!$O57</f>
        <v>0</v>
      </c>
      <c r="IV58" s="45">
        <f>IF(AND(OR(ISBLANK(IV$9),IV$9=0)=FALSE,OR(IV$9='2. Protocols'!$C57,IV$9='2. Protocols'!$E57,IV$9='2. Protocols'!$G57)),1,0)*'4. Formulations'!$O57</f>
        <v>0</v>
      </c>
      <c r="IW58" s="45">
        <f>IF(AND(OR(ISBLANK(IW$9),IW$9=0)=FALSE,OR(IW$9='2. Protocols'!$C57,IW$9='2. Protocols'!$E57,IW$9='2. Protocols'!$G57)),1,0)*'4. Formulations'!$O57</f>
        <v>0</v>
      </c>
      <c r="IX58" s="45">
        <f>IF(AND(OR(ISBLANK(IX$9),IX$9=0)=FALSE,OR(IX$9='2. Protocols'!$C57,IX$9='2. Protocols'!$E57,IX$9='2. Protocols'!$G57)),1,0)*'4. Formulations'!$O57</f>
        <v>0</v>
      </c>
      <c r="IY58" s="45">
        <f>IF(AND(OR(ISBLANK(IY$9),IY$9=0)=FALSE,OR(IY$9='2. Protocols'!$C57,IY$9='2. Protocols'!$E57,IY$9='2. Protocols'!$G57)),1,0)*'4. Formulations'!$O57</f>
        <v>0</v>
      </c>
      <c r="IZ58" s="45">
        <f>IF(AND(OR(ISBLANK(IZ$9),IZ$9=0)=FALSE,OR(IZ$9='2. Protocols'!$C57,IZ$9='2. Protocols'!$E57,IZ$9='2. Protocols'!$G57)),1,0)*'4. Formulations'!$O57</f>
        <v>0</v>
      </c>
      <c r="JA58" s="45">
        <f>IF(AND(OR(ISBLANK(JA$9),JA$9=0)=FALSE,OR(JA$9='2. Protocols'!$C57,JA$9='2. Protocols'!$E57,JA$9='2. Protocols'!$G57)),1,0)*'4. Formulations'!$O57</f>
        <v>0</v>
      </c>
      <c r="JC58" s="45">
        <f>IF(AND(OR(ISBLANK(JC$9),JC$9=0)=FALSE,JC$9=$DL58),1,0)*'4. Formulations'!$P57</f>
        <v>0</v>
      </c>
      <c r="JD58" s="45">
        <f>IF(AND(OR(ISBLANK(JD$9),JD$9=0)=FALSE,JD$9=$DL58),1,0)*'4. Formulations'!$P57</f>
        <v>0</v>
      </c>
      <c r="JE58" s="45">
        <f>IF(AND(OR(ISBLANK(JE$9),JE$9=0)=FALSE,JE$9=$DL58),1,0)*'4. Formulations'!$P57</f>
        <v>0</v>
      </c>
      <c r="JF58" s="45">
        <f>IF(AND(OR(ISBLANK(JF$9),JF$9=0)=FALSE,JF$9=$DL58),1,0)*'4. Formulations'!$P57</f>
        <v>0</v>
      </c>
      <c r="JG58" s="45">
        <f>IF(AND(OR(ISBLANK(JG$9),JG$9=0)=FALSE,JG$9=$DL58),1,0)*'4. Formulations'!$P57</f>
        <v>0</v>
      </c>
      <c r="JH58" s="45">
        <f>IF(AND(OR(ISBLANK(JH$9),JH$9=0)=FALSE,JH$9=$DL58),1,0)*'4. Formulations'!$P57</f>
        <v>0</v>
      </c>
      <c r="JI58" s="45">
        <f>IF(AND(OR(ISBLANK(JI$9),JI$9=0)=FALSE,JI$9=$DL58),1,0)*'4. Formulations'!$P57</f>
        <v>0</v>
      </c>
      <c r="JJ58" s="45">
        <f>IF(AND(OR(ISBLANK(JJ$9),JJ$9=0)=FALSE,JJ$9=$DL58),1,0)*'4. Formulations'!$P57</f>
        <v>0</v>
      </c>
      <c r="JK58" s="45">
        <f>IF(AND(OR(ISBLANK(JK$9),JK$9=0)=FALSE,JK$9=$DL58),1,0)*'4. Formulations'!$P57</f>
        <v>0</v>
      </c>
      <c r="JL58" s="45">
        <f>IF(AND(OR(ISBLANK(JL$9),JL$9=0)=FALSE,JL$9=$DL58),1,0)*'4. Formulations'!$P57</f>
        <v>0</v>
      </c>
      <c r="JM58" s="45">
        <f>IF(AND(OR(ISBLANK(JM$9),JM$9=0)=FALSE,JM$9=$DL58),1,0)*'4. Formulations'!$P57</f>
        <v>0</v>
      </c>
      <c r="JN58" s="45">
        <f>IF(AND(OR(ISBLANK(JN$9),JN$9=0)=FALSE,JN$9=$DL58),1,0)*'4. Formulations'!$P57</f>
        <v>0</v>
      </c>
      <c r="JO58" s="45">
        <f>IF(AND(OR(ISBLANK(JO$9),JO$9=0)=FALSE,JO$9=$DL58),1,0)*'4. Formulations'!$P57</f>
        <v>0</v>
      </c>
      <c r="JP58" s="45">
        <f>IF(AND(OR(ISBLANK(JP$9),JP$9=0)=FALSE,JP$9=$DL58),1,0)*'4. Formulations'!$P57</f>
        <v>0</v>
      </c>
      <c r="JQ58" s="45">
        <f>IF(AND(OR(ISBLANK(JQ$9),JQ$9=0)=FALSE,JQ$9=$DL58),1,0)*'4. Formulations'!$P57</f>
        <v>0</v>
      </c>
      <c r="JS58" s="45">
        <f>IF(AND(OR(ISBLANK(JS$9),JS$9=0)=FALSE,SUM($JC58:$JQ58)&gt;0,JS$9='2. Protocols'!$G57),1,0)*'4. Formulations'!$P57</f>
        <v>0</v>
      </c>
      <c r="JT58" s="45">
        <f>IF(AND(OR(ISBLANK(JT$9),JT$9=0)=FALSE,SUM($JC58:$JQ58)&gt;0,JT$9='2. Protocols'!$G57),1,0)*'4. Formulations'!$P57</f>
        <v>0</v>
      </c>
      <c r="JU58" s="45">
        <f>IF(AND(OR(ISBLANK(JU$9),JU$9=0)=FALSE,SUM($JC58:$JQ58)&gt;0,JU$9='2. Protocols'!$G57),1,0)*'4. Formulations'!$P57</f>
        <v>0</v>
      </c>
      <c r="JV58" s="45">
        <f>IF(AND(OR(ISBLANK(JV$9),JV$9=0)=FALSE,SUM($JC58:$JQ58)&gt;0,JV$9='2. Protocols'!$G57),1,0)*'4. Formulations'!$P57</f>
        <v>0</v>
      </c>
      <c r="JW58" s="45">
        <f>IF(AND(OR(ISBLANK(JW$9),JW$9=0)=FALSE,SUM($JC58:$JQ58)&gt;0,JW$9='2. Protocols'!$G57),1,0)*'4. Formulations'!$P57</f>
        <v>0</v>
      </c>
      <c r="JX58" s="45">
        <f>IF(AND(OR(ISBLANK(JX$9),JX$9=0)=FALSE,SUM($JC58:$JQ58)&gt;0,JX$9='2. Protocols'!$G57),1,0)*'4. Formulations'!$P57</f>
        <v>0</v>
      </c>
      <c r="JY58" s="45">
        <f>IF(AND(OR(ISBLANK(JY$9),JY$9=0)=FALSE,SUM($JC58:$JQ58)&gt;0,JY$9='2. Protocols'!$G57),1,0)*'4. Formulations'!$P57</f>
        <v>0</v>
      </c>
      <c r="JZ58" s="45">
        <f>IF(AND(OR(ISBLANK(JZ$9),JZ$9=0)=FALSE,SUM($JC58:$JQ58)&gt;0,JZ$9='2. Protocols'!$G57),1,0)*'4. Formulations'!$P57</f>
        <v>0</v>
      </c>
      <c r="KA58" s="45">
        <f>IF(AND(OR(ISBLANK(KA$9),KA$9=0)=FALSE,SUM($JC58:$JQ58)&gt;0,KA$9='2. Protocols'!$G57),1,0)*'4. Formulations'!$P57</f>
        <v>0</v>
      </c>
      <c r="KB58" s="45">
        <f>IF(AND(OR(ISBLANK(KB$9),KB$9=0)=FALSE,SUM($JC58:$JQ58)&gt;0,KB$9='2. Protocols'!$G57),1,0)*'4. Formulations'!$P57</f>
        <v>0</v>
      </c>
      <c r="KC58" s="45">
        <f>IF(AND(OR(ISBLANK(KC$9),KC$9=0)=FALSE,SUM($JC58:$JQ58)&gt;0,KC$9='2. Protocols'!$G57),1,0)*'4. Formulations'!$P57</f>
        <v>0</v>
      </c>
      <c r="KD58" s="45">
        <f>IF(AND(OR(ISBLANK(KD$9),KD$9=0)=FALSE,SUM($JC58:$JQ58)&gt;0,KD$9='2. Protocols'!$G57),1,0)*'4. Formulations'!$P57</f>
        <v>0</v>
      </c>
      <c r="KE58" s="45">
        <f>IF(AND(OR(ISBLANK(KE$9),KE$9=0)=FALSE,SUM($JC58:$JQ58)&gt;0,KE$9='2. Protocols'!$G57),1,0)*'4. Formulations'!$P57</f>
        <v>0</v>
      </c>
      <c r="KF58" s="45">
        <f>IF(AND(OR(ISBLANK(KF$9),KF$9=0)=FALSE,SUM($JC58:$JQ58)&gt;0,KF$9='2. Protocols'!$G57),1,0)*'4. Formulations'!$P57</f>
        <v>0</v>
      </c>
      <c r="KG58" s="45">
        <f>IF(AND(OR(ISBLANK(KG$9),KG$9=0)=FALSE,SUM($JC58:$JQ58)&gt;0,KG$9='2. Protocols'!$G57),1,0)*'4. Formulations'!$P57</f>
        <v>0</v>
      </c>
      <c r="KI58" s="45">
        <f>IF(AND(OR(ISBLANK(KI$9),KI$9=0)=FALSE,KI$9=$DM58),1,0)*'4. Formulations'!$Q57</f>
        <v>0</v>
      </c>
      <c r="KJ58" s="45">
        <f>IF(AND(OR(ISBLANK(KJ$9),KJ$9=0)=FALSE,KJ$9=$DM58),1,0)*'4. Formulations'!$Q57</f>
        <v>0</v>
      </c>
      <c r="KK58" s="45">
        <f>IF(AND(OR(ISBLANK(KK$9),KK$9=0)=FALSE,KK$9=$DM58),1,0)*'4. Formulations'!$Q57</f>
        <v>0</v>
      </c>
      <c r="KL58" s="45">
        <f>IF(AND(OR(ISBLANK(KL$9),KL$9=0)=FALSE,KL$9=$DM58),1,0)*'4. Formulations'!$Q57</f>
        <v>0</v>
      </c>
      <c r="KM58" s="45">
        <f>IF(AND(OR(ISBLANK(KM$9),KM$9=0)=FALSE,KM$9=$DM58),1,0)*'4. Formulations'!$Q57</f>
        <v>0</v>
      </c>
      <c r="KN58" s="45">
        <f>IF(AND(OR(ISBLANK(KN$9),KN$9=0)=FALSE,KN$9=$DM58),1,0)*'4. Formulations'!$Q57</f>
        <v>0</v>
      </c>
      <c r="KO58" s="45">
        <f>IF(AND(OR(ISBLANK(KO$9),KO$9=0)=FALSE,KO$9=$DM58),1,0)*'4. Formulations'!$Q57</f>
        <v>0</v>
      </c>
      <c r="KP58" s="45">
        <f>IF(AND(OR(ISBLANK(KP$9),KP$9=0)=FALSE,KP$9=$DM58),1,0)*'4. Formulations'!$Q57</f>
        <v>0</v>
      </c>
      <c r="KQ58" s="45">
        <f>IF(AND(OR(ISBLANK(KQ$9),KQ$9=0)=FALSE,KQ$9=$DM58),1,0)*'4. Formulations'!$Q57</f>
        <v>0</v>
      </c>
      <c r="KR58" s="45">
        <f>IF(AND(OR(ISBLANK(KR$9),KR$9=0)=FALSE,KR$9=$DM58),1,0)*'4. Formulations'!$Q57</f>
        <v>0</v>
      </c>
      <c r="KS58" s="45">
        <f>IF(AND(OR(ISBLANK(KS$9),KS$9=0)=FALSE,KS$9=$DM58),1,0)*'4. Formulations'!$Q57</f>
        <v>0</v>
      </c>
      <c r="KT58" s="45">
        <f>IF(AND(OR(ISBLANK(KT$9),KT$9=0)=FALSE,KT$9=$DM58),1,0)*'4. Formulations'!$Q57</f>
        <v>0</v>
      </c>
      <c r="KU58" s="45">
        <f>IF(AND(OR(ISBLANK(KU$9),KU$9=0)=FALSE,KU$9=$DM58),1,0)*'4. Formulations'!$Q57</f>
        <v>0</v>
      </c>
      <c r="KV58" s="45">
        <f>IF(AND(OR(ISBLANK(KV$9),KV$9=0)=FALSE,KV$9=$DM58),1,0)*'4. Formulations'!$Q57</f>
        <v>0</v>
      </c>
      <c r="KW58" s="45">
        <f>IF(AND(OR(ISBLANK(KW$9),KW$9=0)=FALSE,KW$9=$DM58),1,0)*'4. Formulations'!$Q57</f>
        <v>0</v>
      </c>
    </row>
    <row r="59" spans="2:309" x14ac:dyDescent="0.3">
      <c r="B59" s="2"/>
      <c r="C59" s="155" t="str">
        <f>IF('2. Protocols'!C58&amp;"+"&amp;'2. Protocols'!E58&amp;"+"&amp;'2. Protocols'!G58="++","",'2. Protocols'!C58&amp;"+"&amp;'2. Protocols'!E58&amp;"+"&amp;'2. Protocols'!G58)</f>
        <v/>
      </c>
      <c r="D59" s="22"/>
      <c r="E59" s="23"/>
      <c r="G59" s="135" t="e">
        <f>'2. Protocols'!J58*'1. General Inputs'!$L$13</f>
        <v>#VALUE!</v>
      </c>
      <c r="H59" s="135" t="e">
        <f>MAX(G59*(1+'1. General Inputs'!$BA$23+HLOOKUP(H$7,'1. General Inputs'!$BC$17:$BE$19,ROWS('1. General Inputs'!$BA$17:$BA$19),0))+(H$76*'2. Protocols'!$O58)+'3. ARV Substitutions'!L81,0)</f>
        <v>#VALUE!</v>
      </c>
      <c r="I59" s="135" t="e">
        <f>MAX(H59*(1+'1. General Inputs'!$BA$23+HLOOKUP(I$7,'1. General Inputs'!$BC$17:$BE$19,ROWS('1. General Inputs'!$BA$17:$BA$19),0))+(I$76*'2. Protocols'!$O58)+'3. ARV Substitutions'!M81,0)</f>
        <v>#VALUE!</v>
      </c>
      <c r="J59" s="135" t="e">
        <f>MAX(I59*(1+'1. General Inputs'!$BA$23+HLOOKUP(J$7,'1. General Inputs'!$BC$17:$BE$19,ROWS('1. General Inputs'!$BA$17:$BA$19),0))+(J$76*'2. Protocols'!$O58)+'3. ARV Substitutions'!N81,0)</f>
        <v>#VALUE!</v>
      </c>
      <c r="K59" s="135" t="e">
        <f>MAX(J59*(1+'1. General Inputs'!$BA$23+HLOOKUP(K$7,'1. General Inputs'!$BC$17:$BE$19,ROWS('1. General Inputs'!$BA$17:$BA$19),0))+(K$76*'2. Protocols'!$O58)+'3. ARV Substitutions'!O81,0)</f>
        <v>#VALUE!</v>
      </c>
      <c r="L59" s="135" t="e">
        <f>MAX(K59*(1+'1. General Inputs'!$BA$23+HLOOKUP(L$7,'1. General Inputs'!$BC$17:$BE$19,ROWS('1. General Inputs'!$BA$17:$BA$19),0))+(L$76*'2. Protocols'!$O58)+'3. ARV Substitutions'!P81,0)</f>
        <v>#VALUE!</v>
      </c>
      <c r="M59" s="135" t="e">
        <f>MAX(L59*(1+'1. General Inputs'!$BA$23+HLOOKUP(M$7,'1. General Inputs'!$BC$17:$BE$19,ROWS('1. General Inputs'!$BA$17:$BA$19),0))+(M$76*'2. Protocols'!$O58)+'3. ARV Substitutions'!Q81,0)</f>
        <v>#VALUE!</v>
      </c>
      <c r="N59" s="135" t="e">
        <f>MAX(M59*(1+'1. General Inputs'!$BA$23+HLOOKUP(N$7,'1. General Inputs'!$BC$17:$BE$19,ROWS('1. General Inputs'!$BA$17:$BA$19),0))+(N$76*'2. Protocols'!$O58)+'3. ARV Substitutions'!R81,0)</f>
        <v>#VALUE!</v>
      </c>
      <c r="O59" s="135" t="e">
        <f>MAX(N59*(1+'1. General Inputs'!$BA$23+HLOOKUP(O$7,'1. General Inputs'!$BC$17:$BE$19,ROWS('1. General Inputs'!$BA$17:$BA$19),0))+(O$76*'2. Protocols'!$O58)+'3. ARV Substitutions'!S81,0)</f>
        <v>#VALUE!</v>
      </c>
      <c r="P59" s="135" t="e">
        <f>MAX(O59*(1+'1. General Inputs'!$BA$23+HLOOKUP(P$7,'1. General Inputs'!$BC$17:$BE$19,ROWS('1. General Inputs'!$BA$17:$BA$19),0))+(P$76*'2. Protocols'!$O58)+'3. ARV Substitutions'!T81,0)</f>
        <v>#VALUE!</v>
      </c>
      <c r="Q59" s="135" t="e">
        <f>MAX(P59*(1+'1. General Inputs'!$BA$23+HLOOKUP(Q$7,'1. General Inputs'!$BC$17:$BE$19,ROWS('1. General Inputs'!$BA$17:$BA$19),0))+(Q$76*'2. Protocols'!$O58)+'3. ARV Substitutions'!U81,0)</f>
        <v>#VALUE!</v>
      </c>
      <c r="R59" s="135" t="e">
        <f>MAX(Q59*(1+'1. General Inputs'!$BA$23+HLOOKUP(R$7,'1. General Inputs'!$BC$17:$BE$19,ROWS('1. General Inputs'!$BA$17:$BA$19),0))+(R$76*'2. Protocols'!$O58)+'3. ARV Substitutions'!V81,0)</f>
        <v>#VALUE!</v>
      </c>
      <c r="S59" s="135" t="e">
        <f>MAX(R59*(1+'1. General Inputs'!$BA$23+HLOOKUP(S$7,'1. General Inputs'!$BC$17:$BE$19,ROWS('1. General Inputs'!$BA$17:$BA$19),0))+(S$76*'2. Protocols'!$O58)+'3. ARV Substitutions'!W81,0)</f>
        <v>#VALUE!</v>
      </c>
      <c r="T59" s="135" t="e">
        <f>MAX(S59*(1+'1. General Inputs'!$BA$23+HLOOKUP(T$7,'1. General Inputs'!$BC$17:$BE$19,ROWS('1. General Inputs'!$BA$17:$BA$19),0))+(T$76*'2. Protocols'!$O58)+'3. ARV Substitutions'!X81,0)</f>
        <v>#VALUE!</v>
      </c>
      <c r="U59" s="135" t="e">
        <f>MAX(T59*(1+'1. General Inputs'!$BA$23+HLOOKUP(U$7,'1. General Inputs'!$BC$17:$BE$19,ROWS('1. General Inputs'!$BA$17:$BA$19),0))+(U$76*'2. Protocols'!$O58)+'3. ARV Substitutions'!Y81,0)</f>
        <v>#VALUE!</v>
      </c>
      <c r="V59" s="135" t="e">
        <f>MAX(U59*(1+'1. General Inputs'!$BA$23+HLOOKUP(V$7,'1. General Inputs'!$BC$17:$BE$19,ROWS('1. General Inputs'!$BA$17:$BA$19),0))+(V$76*'2. Protocols'!$O58)+'3. ARV Substitutions'!Z81,0)</f>
        <v>#VALUE!</v>
      </c>
      <c r="W59" s="135" t="e">
        <f>MAX(V59*(1+'1. General Inputs'!$BA$23+HLOOKUP(W$7,'1. General Inputs'!$BC$17:$BE$19,ROWS('1. General Inputs'!$BA$17:$BA$19),0))+(W$76*'2. Protocols'!$O58)+'3. ARV Substitutions'!AA81,0)</f>
        <v>#VALUE!</v>
      </c>
      <c r="X59" s="135" t="e">
        <f>MAX(W59*(1+'1. General Inputs'!$BA$23+HLOOKUP(X$7,'1. General Inputs'!$BC$17:$BE$19,ROWS('1. General Inputs'!$BA$17:$BA$19),0))+(X$76*'2. Protocols'!$O58)+'3. ARV Substitutions'!AB81,0)</f>
        <v>#VALUE!</v>
      </c>
      <c r="Y59" s="135" t="e">
        <f>MAX(X59*(1+'1. General Inputs'!$BA$23+HLOOKUP(Y$7,'1. General Inputs'!$BC$17:$BE$19,ROWS('1. General Inputs'!$BA$17:$BA$19),0))+(Y$76*'2. Protocols'!$O58)+'3. ARV Substitutions'!AC81,0)</f>
        <v>#VALUE!</v>
      </c>
      <c r="Z59" s="135" t="e">
        <f>MAX(Y59*(1+'1. General Inputs'!$BA$23+HLOOKUP(Z$7,'1. General Inputs'!$BC$17:$BE$19,ROWS('1. General Inputs'!$BA$17:$BA$19),0))+(Z$76*'2. Protocols'!$O58)+'3. ARV Substitutions'!AD81,0)</f>
        <v>#VALUE!</v>
      </c>
      <c r="AA59" s="135" t="e">
        <f>MAX(Z59*(1+'1. General Inputs'!$BA$23+HLOOKUP(AA$7,'1. General Inputs'!$BC$17:$BE$19,ROWS('1. General Inputs'!$BA$17:$BA$19),0))+(AA$76*'2. Protocols'!$O58)+'3. ARV Substitutions'!AE81,0)</f>
        <v>#VALUE!</v>
      </c>
      <c r="AB59" s="135" t="e">
        <f>MAX(AA59*(1+'1. General Inputs'!$BA$23+HLOOKUP(AB$7,'1. General Inputs'!$BC$17:$BE$19,ROWS('1. General Inputs'!$BA$17:$BA$19),0))+(AB$76*'2. Protocols'!$O58)+'3. ARV Substitutions'!AF81,0)</f>
        <v>#VALUE!</v>
      </c>
      <c r="AC59" s="135" t="e">
        <f>MAX(AB59*(1+'1. General Inputs'!$BA$23+HLOOKUP(AC$7,'1. General Inputs'!$BC$17:$BE$19,ROWS('1. General Inputs'!$BA$17:$BA$19),0))+(AC$76*'2. Protocols'!$O58)+'3. ARV Substitutions'!AG81,0)</f>
        <v>#VALUE!</v>
      </c>
      <c r="AD59" s="135" t="e">
        <f>MAX(AC59*(1+'1. General Inputs'!$BA$23+HLOOKUP(AD$7,'1. General Inputs'!$BC$17:$BE$19,ROWS('1. General Inputs'!$BA$17:$BA$19),0))+(AD$76*'2. Protocols'!$O58)+'3. ARV Substitutions'!AH81,0)</f>
        <v>#VALUE!</v>
      </c>
      <c r="AE59" s="135" t="e">
        <f>MAX(AD59*(1+'1. General Inputs'!$BA$23+HLOOKUP(AE$7,'1. General Inputs'!$BC$17:$BE$19,ROWS('1. General Inputs'!$BA$17:$BA$19),0))+(AE$76*'2. Protocols'!$O58)+'3. ARV Substitutions'!AI81,0)</f>
        <v>#VALUE!</v>
      </c>
      <c r="AF59" s="135" t="e">
        <f>MAX(AE59*(1+'1. General Inputs'!$BA$23+HLOOKUP(AF$7,'1. General Inputs'!$BC$17:$BE$19,ROWS('1. General Inputs'!$BA$17:$BA$19),0))+(AF$76*'2. Protocols'!$O58)+'3. ARV Substitutions'!AJ81,0)</f>
        <v>#VALUE!</v>
      </c>
      <c r="AG59" s="135" t="e">
        <f>MAX(AF59*(1+'1. General Inputs'!$BA$23+HLOOKUP(AG$7,'1. General Inputs'!$BC$17:$BE$19,ROWS('1. General Inputs'!$BA$17:$BA$19),0))+(AG$76*'2. Protocols'!$O58)+'3. ARV Substitutions'!AK81,0)</f>
        <v>#VALUE!</v>
      </c>
      <c r="AH59" s="135" t="e">
        <f>MAX(AG59*(1+'1. General Inputs'!$BA$23+HLOOKUP(AH$7,'1. General Inputs'!$BC$17:$BE$19,ROWS('1. General Inputs'!$BA$17:$BA$19),0))+(AH$76*'2. Protocols'!$O58)+'3. ARV Substitutions'!AL81,0)</f>
        <v>#VALUE!</v>
      </c>
      <c r="AI59" s="135" t="e">
        <f>MAX(AH59*(1+'1. General Inputs'!$BA$23+HLOOKUP(AI$7,'1. General Inputs'!$BC$17:$BE$19,ROWS('1. General Inputs'!$BA$17:$BA$19),0))+(AI$76*'2. Protocols'!$O58)+'3. ARV Substitutions'!AM81,0)</f>
        <v>#VALUE!</v>
      </c>
      <c r="AJ59" s="135" t="e">
        <f>MAX(AI59*(1+'1. General Inputs'!$BA$23+HLOOKUP(AJ$7,'1. General Inputs'!$BC$17:$BE$19,ROWS('1. General Inputs'!$BA$17:$BA$19),0))+(AJ$76*'2. Protocols'!$O58)+'3. ARV Substitutions'!AN81,0)</f>
        <v>#VALUE!</v>
      </c>
      <c r="AK59" s="135" t="e">
        <f>MAX(AJ59*(1+'1. General Inputs'!$BA$23+HLOOKUP(AK$7,'1. General Inputs'!$BC$17:$BE$19,ROWS('1. General Inputs'!$BA$17:$BA$19),0))+(AK$76*'2. Protocols'!$O58)+'3. ARV Substitutions'!AO81,0)</f>
        <v>#VALUE!</v>
      </c>
      <c r="AL59" s="135" t="e">
        <f>MAX(AK59*(1+'1. General Inputs'!$BA$23+HLOOKUP(AL$7,'1. General Inputs'!$BC$17:$BE$19,ROWS('1. General Inputs'!$BA$17:$BA$19),0))+(AL$76*'2. Protocols'!$O58)+'3. ARV Substitutions'!AP81,0)</f>
        <v>#VALUE!</v>
      </c>
      <c r="AM59" s="135" t="e">
        <f>MAX(AL59*(1+'1. General Inputs'!$BA$23+HLOOKUP(AM$7,'1. General Inputs'!$BC$17:$BE$19,ROWS('1. General Inputs'!$BA$17:$BA$19),0))+(AM$76*'2. Protocols'!$O58)+'3. ARV Substitutions'!AQ81,0)</f>
        <v>#VALUE!</v>
      </c>
      <c r="AN59" s="135" t="e">
        <f>MAX(AM59*(1+'1. General Inputs'!$BA$23+HLOOKUP(AN$7,'1. General Inputs'!$BC$17:$BE$19,ROWS('1. General Inputs'!$BA$17:$BA$19),0))+(AN$76*'2. Protocols'!$O58)+'3. ARV Substitutions'!AR81,0)</f>
        <v>#VALUE!</v>
      </c>
      <c r="AO59" s="135" t="e">
        <f>MAX(AN59*(1+'1. General Inputs'!$BA$23+HLOOKUP(AO$7,'1. General Inputs'!$BC$17:$BE$19,ROWS('1. General Inputs'!$BA$17:$BA$19),0))+(AO$76*'2. Protocols'!$O58)+'3. ARV Substitutions'!AS81,0)</f>
        <v>#VALUE!</v>
      </c>
      <c r="AP59" s="135" t="e">
        <f>MAX(AO59*(1+'1. General Inputs'!$BA$23+HLOOKUP(AP$7,'1. General Inputs'!$BC$17:$BE$19,ROWS('1. General Inputs'!$BA$17:$BA$19),0))+(AP$76*'2. Protocols'!$O58)+'3. ARV Substitutions'!AT81,0)</f>
        <v>#VALUE!</v>
      </c>
      <c r="AQ59" s="135" t="e">
        <f>MAX(AP59*(1+'1. General Inputs'!$BA$23+HLOOKUP(AQ$7,'1. General Inputs'!$BC$17:$BE$19,ROWS('1. General Inputs'!$BA$17:$BA$19),0))+(AQ$76*'2. Protocols'!$O58)+'3. ARV Substitutions'!AU81,0)</f>
        <v>#VALUE!</v>
      </c>
      <c r="CA59" s="105" t="e">
        <f t="shared" si="58"/>
        <v>#VALUE!</v>
      </c>
      <c r="CB59" s="105" t="e">
        <f t="shared" si="59"/>
        <v>#VALUE!</v>
      </c>
      <c r="CC59" s="105" t="e">
        <f t="shared" si="60"/>
        <v>#VALUE!</v>
      </c>
      <c r="CD59" s="105" t="e">
        <f t="shared" si="61"/>
        <v>#VALUE!</v>
      </c>
      <c r="CE59" s="105" t="e">
        <f t="shared" si="93"/>
        <v>#VALUE!</v>
      </c>
      <c r="CF59" s="105" t="e">
        <f t="shared" si="62"/>
        <v>#VALUE!</v>
      </c>
      <c r="CG59" s="105" t="e">
        <f t="shared" si="63"/>
        <v>#VALUE!</v>
      </c>
      <c r="CH59" s="105" t="e">
        <f t="shared" si="64"/>
        <v>#VALUE!</v>
      </c>
      <c r="CI59" s="105" t="e">
        <f t="shared" si="65"/>
        <v>#VALUE!</v>
      </c>
      <c r="CJ59" s="105" t="e">
        <f t="shared" si="66"/>
        <v>#VALUE!</v>
      </c>
      <c r="CK59" s="105" t="e">
        <f t="shared" si="67"/>
        <v>#VALUE!</v>
      </c>
      <c r="CL59" s="105" t="e">
        <f t="shared" si="68"/>
        <v>#VALUE!</v>
      </c>
      <c r="CM59" s="105" t="e">
        <f t="shared" si="69"/>
        <v>#VALUE!</v>
      </c>
      <c r="CN59" s="105" t="e">
        <f t="shared" si="70"/>
        <v>#VALUE!</v>
      </c>
      <c r="CO59" s="105" t="e">
        <f t="shared" si="71"/>
        <v>#VALUE!</v>
      </c>
      <c r="CP59" s="105" t="e">
        <f t="shared" si="72"/>
        <v>#VALUE!</v>
      </c>
      <c r="CQ59" s="105" t="e">
        <f t="shared" si="73"/>
        <v>#VALUE!</v>
      </c>
      <c r="CR59" s="105" t="e">
        <f t="shared" si="74"/>
        <v>#VALUE!</v>
      </c>
      <c r="CS59" s="105" t="e">
        <f t="shared" si="75"/>
        <v>#VALUE!</v>
      </c>
      <c r="CT59" s="105" t="e">
        <f t="shared" si="76"/>
        <v>#VALUE!</v>
      </c>
      <c r="CU59" s="105" t="e">
        <f t="shared" si="77"/>
        <v>#VALUE!</v>
      </c>
      <c r="CV59" s="105" t="e">
        <f t="shared" si="78"/>
        <v>#VALUE!</v>
      </c>
      <c r="CW59" s="105" t="e">
        <f t="shared" si="79"/>
        <v>#VALUE!</v>
      </c>
      <c r="CX59" s="105" t="e">
        <f t="shared" si="80"/>
        <v>#VALUE!</v>
      </c>
      <c r="CY59" s="105" t="e">
        <f t="shared" si="81"/>
        <v>#VALUE!</v>
      </c>
      <c r="CZ59" s="105" t="e">
        <f t="shared" si="82"/>
        <v>#VALUE!</v>
      </c>
      <c r="DA59" s="105" t="e">
        <f t="shared" si="83"/>
        <v>#VALUE!</v>
      </c>
      <c r="DB59" s="105" t="e">
        <f t="shared" si="84"/>
        <v>#VALUE!</v>
      </c>
      <c r="DC59" s="105" t="e">
        <f t="shared" si="85"/>
        <v>#VALUE!</v>
      </c>
      <c r="DD59" s="105" t="e">
        <f t="shared" si="86"/>
        <v>#VALUE!</v>
      </c>
      <c r="DE59" s="105" t="e">
        <f t="shared" si="87"/>
        <v>#VALUE!</v>
      </c>
      <c r="DF59" s="105" t="e">
        <f t="shared" si="88"/>
        <v>#VALUE!</v>
      </c>
      <c r="DG59" s="105" t="e">
        <f t="shared" si="89"/>
        <v>#VALUE!</v>
      </c>
      <c r="DH59" s="105" t="e">
        <f t="shared" si="90"/>
        <v>#VALUE!</v>
      </c>
      <c r="DI59" s="105" t="e">
        <f t="shared" si="91"/>
        <v>#VALUE!</v>
      </c>
      <c r="DJ59" s="105" t="e">
        <f t="shared" si="92"/>
        <v>#VALUE!</v>
      </c>
      <c r="DL59" s="39" t="str">
        <f>CONCATENATE('2. Protocols'!C58, '2. Protocols'!D58, '2. Protocols'!E58)</f>
        <v>+</v>
      </c>
      <c r="DM59" s="39" t="str">
        <f>CONCATENATE('2. Protocols'!C58, '2. Protocols'!D58, '2. Protocols'!E58, '2. Protocols'!F58, '2. Protocols'!G58,)</f>
        <v>++</v>
      </c>
      <c r="DO59" s="45">
        <f>IF(AND(OR(ISBLANK(DO$9),DO$9=0)=FALSE,OR(DO$9='2. Protocols'!$C58,DO$9='2. Protocols'!$E58,DO$9='2. Protocols'!$G58)),1,0)*'4. Formulations'!$I58</f>
        <v>0</v>
      </c>
      <c r="DP59" s="45">
        <f>IF(AND(OR(ISBLANK(DP$9),DP$9=0)=FALSE,OR(DP$9='2. Protocols'!$C58,DP$9='2. Protocols'!$E58,DP$9='2. Protocols'!$G58)),1,0)*'4. Formulations'!$I58</f>
        <v>0</v>
      </c>
      <c r="DQ59" s="45">
        <f>IF(AND(OR(ISBLANK(DQ$9),DQ$9=0)=FALSE,OR(DQ$9='2. Protocols'!$C58,DQ$9='2. Protocols'!$E58,DQ$9='2. Protocols'!$G58)),1,0)*'4. Formulations'!$I58</f>
        <v>0</v>
      </c>
      <c r="DR59" s="45">
        <f>IF(AND(OR(ISBLANK(DR$9),DR$9=0)=FALSE,OR(DR$9='2. Protocols'!$C58,DR$9='2. Protocols'!$E58,DR$9='2. Protocols'!$G58)),1,0)*'4. Formulations'!$I58</f>
        <v>0</v>
      </c>
      <c r="DS59" s="45">
        <f>IF(AND(OR(ISBLANK(DS$9),DS$9=0)=FALSE,OR(DS$9='2. Protocols'!$C58,DS$9='2. Protocols'!$E58,DS$9='2. Protocols'!$G58)),1,0)*'4. Formulations'!$I58</f>
        <v>0</v>
      </c>
      <c r="DT59" s="45">
        <f>IF(AND(OR(ISBLANK(DT$9),DT$9=0)=FALSE,OR(DT$9='2. Protocols'!$C58,DT$9='2. Protocols'!$E58,DT$9='2. Protocols'!$G58)),1,0)*'4. Formulations'!$I58</f>
        <v>0</v>
      </c>
      <c r="DU59" s="45">
        <f>IF(AND(OR(ISBLANK(DU$9),DU$9=0)=FALSE,OR(DU$9='2. Protocols'!$C58,DU$9='2. Protocols'!$E58,DU$9='2. Protocols'!$G58)),1,0)*'4. Formulations'!$I58</f>
        <v>0</v>
      </c>
      <c r="DV59" s="45">
        <f>IF(AND(OR(ISBLANK(DV$9),DV$9=0)=FALSE,OR(DV$9='2. Protocols'!$C58,DV$9='2. Protocols'!$E58,DV$9='2. Protocols'!$G58)),1,0)*'4. Formulations'!$I58</f>
        <v>0</v>
      </c>
      <c r="DW59" s="45">
        <f>IF(AND(OR(ISBLANK(DW$9),DW$9=0)=FALSE,OR(DW$9='2. Protocols'!$C58,DW$9='2. Protocols'!$E58,DW$9='2. Protocols'!$G58)),1,0)*'4. Formulations'!$I58</f>
        <v>0</v>
      </c>
      <c r="DX59" s="45">
        <f>IF(AND(OR(ISBLANK(DX$9),DX$9=0)=FALSE,OR(DX$9='2. Protocols'!$C58,DX$9='2. Protocols'!$E58,DX$9='2. Protocols'!$G58)),1,0)*'4. Formulations'!$I58</f>
        <v>0</v>
      </c>
      <c r="DY59" s="45">
        <f>IF(AND(OR(ISBLANK(DY$9),DY$9=0)=FALSE,OR(DY$9='2. Protocols'!$C58,DY$9='2. Protocols'!$E58,DY$9='2. Protocols'!$G58)),1,0)*'4. Formulations'!$I58</f>
        <v>0</v>
      </c>
      <c r="DZ59" s="45">
        <f>IF(AND(OR(ISBLANK(DZ$9),DZ$9=0)=FALSE,OR(DZ$9='2. Protocols'!$C58,DZ$9='2. Protocols'!$E58,DZ$9='2. Protocols'!$G58)),1,0)*'4. Formulations'!$I58</f>
        <v>0</v>
      </c>
      <c r="EA59" s="45">
        <f>IF(AND(OR(ISBLANK(EA$9),EA$9=0)=FALSE,OR(EA$9='2. Protocols'!$C58,EA$9='2. Protocols'!$E58,EA$9='2. Protocols'!$G58)),1,0)*'4. Formulations'!$I58</f>
        <v>0</v>
      </c>
      <c r="EB59" s="45">
        <f>IF(AND(OR(ISBLANK(EB$9),EB$9=0)=FALSE,OR(EB$9='2. Protocols'!$C58,EB$9='2. Protocols'!$E58,EB$9='2. Protocols'!$G58)),1,0)*'4. Formulations'!$I58</f>
        <v>0</v>
      </c>
      <c r="EC59" s="45">
        <f>IF(AND(OR(ISBLANK(EC$9),EC$9=0)=FALSE,OR(EC$9='2. Protocols'!$C58,EC$9='2. Protocols'!$E58,EC$9='2. Protocols'!$G58)),1,0)*'4. Formulations'!$I58</f>
        <v>0</v>
      </c>
      <c r="EE59" s="45">
        <f>IF(AND(OR(ISBLANK(EE$9),EE$9=0)=FALSE,EE$9=$DL59),1,0)*'4. Formulations'!$J58</f>
        <v>0</v>
      </c>
      <c r="EF59" s="45">
        <f>IF(AND(OR(ISBLANK(EF$9),EF$9=0)=FALSE,EF$9=$DL59),1,0)*'4. Formulations'!$J58</f>
        <v>0</v>
      </c>
      <c r="EG59" s="45">
        <f>IF(AND(OR(ISBLANK(EG$9),EG$9=0)=FALSE,EG$9=$DL59),1,0)*'4. Formulations'!$J58</f>
        <v>0</v>
      </c>
      <c r="EH59" s="45">
        <f>IF(AND(OR(ISBLANK(EH$9),EH$9=0)=FALSE,EH$9=$DL59),1,0)*'4. Formulations'!$J58</f>
        <v>0</v>
      </c>
      <c r="EI59" s="45">
        <f>IF(AND(OR(ISBLANK(EI$9),EI$9=0)=FALSE,EI$9=$DL59),1,0)*'4. Formulations'!$J58</f>
        <v>0</v>
      </c>
      <c r="EJ59" s="45">
        <f>IF(AND(OR(ISBLANK(EJ$9),EJ$9=0)=FALSE,EJ$9=$DL59),1,0)*'4. Formulations'!$J58</f>
        <v>0</v>
      </c>
      <c r="EK59" s="45">
        <f>IF(AND(OR(ISBLANK(EK$9),EK$9=0)=FALSE,EK$9=$DL59),1,0)*'4. Formulations'!$J58</f>
        <v>0</v>
      </c>
      <c r="EL59" s="45">
        <f>IF(AND(OR(ISBLANK(EL$9),EL$9=0)=FALSE,EL$9=$DL59),1,0)*'4. Formulations'!$J58</f>
        <v>0</v>
      </c>
      <c r="EM59" s="45">
        <f>IF(AND(OR(ISBLANK(EM$9),EM$9=0)=FALSE,EM$9=$DL59),1,0)*'4. Formulations'!$J58</f>
        <v>0</v>
      </c>
      <c r="EN59" s="45">
        <f>IF(AND(OR(ISBLANK(EN$9),EN$9=0)=FALSE,EN$9=$DL59),1,0)*'4. Formulations'!$J58</f>
        <v>0</v>
      </c>
      <c r="EO59" s="45">
        <f>IF(AND(OR(ISBLANK(EO$9),EO$9=0)=FALSE,EO$9=$DL59),1,0)*'4. Formulations'!$J58</f>
        <v>0</v>
      </c>
      <c r="EP59" s="45">
        <f>IF(AND(OR(ISBLANK(EP$9),EP$9=0)=FALSE,EP$9=$DL59),1,0)*'4. Formulations'!$J58</f>
        <v>0</v>
      </c>
      <c r="EQ59" s="45">
        <f>IF(AND(OR(ISBLANK(EQ$9),EQ$9=0)=FALSE,EQ$9=$DL59),1,0)*'4. Formulations'!$J58</f>
        <v>0</v>
      </c>
      <c r="ER59" s="45">
        <f>IF(AND(OR(ISBLANK(ER$9),ER$9=0)=FALSE,ER$9=$DL59),1,0)*'4. Formulations'!$J58</f>
        <v>0</v>
      </c>
      <c r="ES59" s="45">
        <f>IF(AND(OR(ISBLANK(ES$9),ES$9=0)=FALSE,ES$9=$DL59),1,0)*'4. Formulations'!$J58</f>
        <v>0</v>
      </c>
      <c r="EU59" s="45">
        <f>IF(AND(OR(ISBLANK(EU$9),EU$9=0)=FALSE,SUM($EE59:$ES59)&gt;0,EU$9='2. Protocols'!$G58),1,0)*'4. Formulations'!$J58</f>
        <v>0</v>
      </c>
      <c r="EV59" s="45">
        <f>IF(AND(OR(ISBLANK(EV$9),EV$9=0)=FALSE,SUM($EE59:$ES59)&gt;0,EV$9='2. Protocols'!$G58),1,0)*'4. Formulations'!$J58</f>
        <v>0</v>
      </c>
      <c r="EW59" s="45">
        <f>IF(AND(OR(ISBLANK(EW$9),EW$9=0)=FALSE,SUM($EE59:$ES59)&gt;0,EW$9='2. Protocols'!$G58),1,0)*'4. Formulations'!$J58</f>
        <v>0</v>
      </c>
      <c r="EX59" s="45">
        <f>IF(AND(OR(ISBLANK(EX$9),EX$9=0)=FALSE,SUM($EE59:$ES59)&gt;0,EX$9='2. Protocols'!$G58),1,0)*'4. Formulations'!$J58</f>
        <v>0</v>
      </c>
      <c r="EY59" s="45">
        <f>IF(AND(OR(ISBLANK(EY$9),EY$9=0)=FALSE,SUM($EE59:$ES59)&gt;0,EY$9='2. Protocols'!$G58),1,0)*'4. Formulations'!$J58</f>
        <v>0</v>
      </c>
      <c r="EZ59" s="45">
        <f>IF(AND(OR(ISBLANK(EZ$9),EZ$9=0)=FALSE,SUM($EE59:$ES59)&gt;0,EZ$9='2. Protocols'!$G58),1,0)*'4. Formulations'!$J58</f>
        <v>0</v>
      </c>
      <c r="FA59" s="45">
        <f>IF(AND(OR(ISBLANK(FA$9),FA$9=0)=FALSE,SUM($EE59:$ES59)&gt;0,FA$9='2. Protocols'!$G58),1,0)*'4. Formulations'!$J58</f>
        <v>0</v>
      </c>
      <c r="FB59" s="45">
        <f>IF(AND(OR(ISBLANK(FB$9),FB$9=0)=FALSE,SUM($EE59:$ES59)&gt;0,FB$9='2. Protocols'!$G58),1,0)*'4. Formulations'!$J58</f>
        <v>0</v>
      </c>
      <c r="FC59" s="45">
        <f>IF(AND(OR(ISBLANK(FC$9),FC$9=0)=FALSE,SUM($EE59:$ES59)&gt;0,FC$9='2. Protocols'!$G58),1,0)*'4. Formulations'!$J58</f>
        <v>0</v>
      </c>
      <c r="FD59" s="45">
        <f>IF(AND(OR(ISBLANK(FD$9),FD$9=0)=FALSE,SUM($EE59:$ES59)&gt;0,FD$9='2. Protocols'!$G58),1,0)*'4. Formulations'!$J58</f>
        <v>0</v>
      </c>
      <c r="FE59" s="45">
        <f>IF(AND(OR(ISBLANK(FE$9),FE$9=0)=FALSE,SUM($EE59:$ES59)&gt;0,FE$9='2. Protocols'!$G58),1,0)*'4. Formulations'!$J58</f>
        <v>0</v>
      </c>
      <c r="FF59" s="45">
        <f>IF(AND(OR(ISBLANK(FF$9),FF$9=0)=FALSE,SUM($EE59:$ES59)&gt;0,FF$9='2. Protocols'!$G58),1,0)*'4. Formulations'!$J58</f>
        <v>0</v>
      </c>
      <c r="FG59" s="45">
        <f>IF(AND(OR(ISBLANK(FG$9),FG$9=0)=FALSE,SUM($EE59:$ES59)&gt;0,FG$9='2. Protocols'!$G58),1,0)*'4. Formulations'!$J58</f>
        <v>0</v>
      </c>
      <c r="FH59" s="45">
        <f>IF(AND(OR(ISBLANK(FH$9),FH$9=0)=FALSE,SUM($EE59:$ES59)&gt;0,FH$9='2. Protocols'!$G58),1,0)*'4. Formulations'!$J58</f>
        <v>0</v>
      </c>
      <c r="FI59" s="45">
        <f>IF(AND(OR(ISBLANK(FI$9),FI$9=0)=FALSE,SUM($EE59:$ES59)&gt;0,FI$9='2. Protocols'!$G58),1,0)*'4. Formulations'!$J58</f>
        <v>0</v>
      </c>
      <c r="FK59" s="45">
        <f>IF(AND(OR(ISBLANK(EU$9),EU$9=0)=FALSE,FK$9=$DM59),1,0)*'4. Formulations'!$K58</f>
        <v>0</v>
      </c>
      <c r="FL59" s="45">
        <f>IF(AND(OR(ISBLANK(EV$9),EV$9=0)=FALSE,FL$9=$DM59),1,0)*'4. Formulations'!$K58</f>
        <v>0</v>
      </c>
      <c r="FM59" s="45">
        <f>IF(AND(OR(ISBLANK(EW$9),EW$9=0)=FALSE,FM$9=$DM59),1,0)*'4. Formulations'!$K58</f>
        <v>0</v>
      </c>
      <c r="FN59" s="45">
        <f>IF(AND(OR(ISBLANK(EX$9),EX$9=0)=FALSE,FN$9=$DM59),1,0)*'4. Formulations'!$K58</f>
        <v>0</v>
      </c>
      <c r="FO59" s="45">
        <f>IF(AND(OR(ISBLANK(EY$9),EY$9=0)=FALSE,FO$9=$DM59),1,0)*'4. Formulations'!$K58</f>
        <v>0</v>
      </c>
      <c r="FP59" s="45">
        <f>IF(AND(OR(ISBLANK(EZ$9),EZ$9=0)=FALSE,FP$9=$DM59),1,0)*'4. Formulations'!$K58</f>
        <v>0</v>
      </c>
      <c r="FQ59" s="45">
        <f>IF(AND(OR(ISBLANK(FA$9),FA$9=0)=FALSE,FQ$9=$DM59),1,0)*'4. Formulations'!$K58</f>
        <v>0</v>
      </c>
      <c r="FR59" s="45">
        <f>IF(AND(OR(ISBLANK(FB$9),FB$9=0)=FALSE,FR$9=$DM59),1,0)*'4. Formulations'!$K58</f>
        <v>0</v>
      </c>
      <c r="FS59" s="45">
        <f>IF(AND(OR(ISBLANK(FC$9),FC$9=0)=FALSE,FS$9=$DM59),1,0)*'4. Formulations'!$K58</f>
        <v>0</v>
      </c>
      <c r="FT59" s="45">
        <f>IF(AND(OR(ISBLANK(FD$9),FD$9=0)=FALSE,FT$9=$DM59),1,0)*'4. Formulations'!$K58</f>
        <v>0</v>
      </c>
      <c r="FU59" s="45">
        <f>IF(AND(OR(ISBLANK(FE$9),FE$9=0)=FALSE,FU$9=$DM59),1,0)*'4. Formulations'!$K58</f>
        <v>0</v>
      </c>
      <c r="FV59" s="45">
        <f>IF(AND(OR(ISBLANK(FF$9),FF$9=0)=FALSE,FV$9=$DM59),1,0)*'4. Formulations'!$K58</f>
        <v>0</v>
      </c>
      <c r="FW59" s="45">
        <f>IF(AND(OR(ISBLANK(FG$9),FG$9=0)=FALSE,FW$9=$DM59),1,0)*'4. Formulations'!$K58</f>
        <v>0</v>
      </c>
      <c r="FX59" s="45">
        <f>IF(AND(OR(ISBLANK(FH$9),FH$9=0)=FALSE,FX$9=$DM59),1,0)*'4. Formulations'!$K58</f>
        <v>0</v>
      </c>
      <c r="FY59" s="45">
        <f>IF(AND(OR(ISBLANK(FI$9),FI$9=0)=FALSE,FY$9=$DM59),1,0)*'4. Formulations'!$K58</f>
        <v>0</v>
      </c>
      <c r="GA59" s="45">
        <f>IF(AND(OR(ISBLANK(GA$9),GA$9=0)=FALSE,OR(GA$9='2. Protocols'!$C58,GA$9='2. Protocols'!$E58,GA$9='2. Protocols'!$G58)),1,0)*'4. Formulations'!$L58</f>
        <v>0</v>
      </c>
      <c r="GB59" s="45">
        <f>IF(AND(OR(ISBLANK(GB$9),GB$9=0)=FALSE,OR(GB$9='2. Protocols'!$C58,GB$9='2. Protocols'!$E58,GB$9='2. Protocols'!$G58)),1,0)*'4. Formulations'!$L58</f>
        <v>0</v>
      </c>
      <c r="GC59" s="45">
        <f>IF(AND(OR(ISBLANK(GC$9),GC$9=0)=FALSE,OR(GC$9='2. Protocols'!$C58,GC$9='2. Protocols'!$E58,GC$9='2. Protocols'!$G58)),1,0)*'4. Formulations'!$L58</f>
        <v>0</v>
      </c>
      <c r="GD59" s="45">
        <f>IF(AND(OR(ISBLANK(GD$9),GD$9=0)=FALSE,OR(GD$9='2. Protocols'!$C58,GD$9='2. Protocols'!$E58,GD$9='2. Protocols'!$G58)),1,0)*'4. Formulations'!$L58</f>
        <v>0</v>
      </c>
      <c r="GE59" s="45">
        <f>IF(AND(OR(ISBLANK(GE$9),GE$9=0)=FALSE,OR(GE$9='2. Protocols'!$C58,GE$9='2. Protocols'!$E58,GE$9='2. Protocols'!$G58)),1,0)*'4. Formulations'!$L58</f>
        <v>0</v>
      </c>
      <c r="GF59" s="45">
        <f>IF(AND(OR(ISBLANK(GF$9),GF$9=0)=FALSE,OR(GF$9='2. Protocols'!$C58,GF$9='2. Protocols'!$E58,GF$9='2. Protocols'!$G58)),1,0)*'4. Formulations'!$L58</f>
        <v>0</v>
      </c>
      <c r="GG59" s="45">
        <f>IF(AND(OR(ISBLANK(GG$9),GG$9=0)=FALSE,OR(GG$9='2. Protocols'!$C58,GG$9='2. Protocols'!$E58,GG$9='2. Protocols'!$G58)),1,0)*'4. Formulations'!$L58</f>
        <v>0</v>
      </c>
      <c r="GH59" s="45">
        <f>IF(AND(OR(ISBLANK(GH$9),GH$9=0)=FALSE,OR(GH$9='2. Protocols'!$C58,GH$9='2. Protocols'!$E58,GH$9='2. Protocols'!$G58)),1,0)*'4. Formulations'!$L58</f>
        <v>0</v>
      </c>
      <c r="GI59" s="45">
        <f>IF(AND(OR(ISBLANK(GI$9),GI$9=0)=FALSE,OR(GI$9='2. Protocols'!$C58,GI$9='2. Protocols'!$E58,GI$9='2. Protocols'!$G58)),1,0)*'4. Formulations'!$L58</f>
        <v>0</v>
      </c>
      <c r="GJ59" s="45">
        <f>IF(AND(OR(ISBLANK(GJ$9),GJ$9=0)=FALSE,OR(GJ$9='2. Protocols'!$C58,GJ$9='2. Protocols'!$E58,GJ$9='2. Protocols'!$G58)),1,0)*'4. Formulations'!$L58</f>
        <v>0</v>
      </c>
      <c r="GK59" s="45">
        <f>IF(AND(OR(ISBLANK(GK$9),GK$9=0)=FALSE,OR(GK$9='2. Protocols'!$C58,GK$9='2. Protocols'!$E58,GK$9='2. Protocols'!$G58)),1,0)*'4. Formulations'!$L58</f>
        <v>0</v>
      </c>
      <c r="GL59" s="45">
        <f>IF(AND(OR(ISBLANK(GL$9),GL$9=0)=FALSE,OR(GL$9='2. Protocols'!$C58,GL$9='2. Protocols'!$E58,GL$9='2. Protocols'!$G58)),1,0)*'4. Formulations'!$L58</f>
        <v>0</v>
      </c>
      <c r="GM59" s="45">
        <f>IF(AND(OR(ISBLANK(GM$9),GM$9=0)=FALSE,OR(GM$9='2. Protocols'!$C58,GM$9='2. Protocols'!$E58,GM$9='2. Protocols'!$G58)),1,0)*'4. Formulations'!$L58</f>
        <v>0</v>
      </c>
      <c r="GN59" s="45">
        <f>IF(AND(OR(ISBLANK(GN$9),GN$9=0)=FALSE,OR(GN$9='2. Protocols'!$C58,GN$9='2. Protocols'!$E58,GN$9='2. Protocols'!$G58)),1,0)*'4. Formulations'!$L58</f>
        <v>0</v>
      </c>
      <c r="GO59" s="45">
        <f>IF(AND(OR(ISBLANK(GO$9),GO$9=0)=FALSE,OR(GO$9='2. Protocols'!$C58,GO$9='2. Protocols'!$E58,GO$9='2. Protocols'!$G58)),1,0)*'4. Formulations'!$L58</f>
        <v>0</v>
      </c>
      <c r="GQ59" s="45">
        <f>IF(AND(OR(ISBLANK(GQ$9),GQ$9=0)=FALSE,GQ$9=$DL59),1,0)*'4. Formulations'!$M58</f>
        <v>0</v>
      </c>
      <c r="GR59" s="45">
        <f>IF(AND(OR(ISBLANK(GR$9),GR$9=0)=FALSE,GR$9=$DL59),1,0)*'4. Formulations'!$M58</f>
        <v>0</v>
      </c>
      <c r="GS59" s="45">
        <f>IF(AND(OR(ISBLANK(GS$9),GS$9=0)=FALSE,GS$9=$DL59),1,0)*'4. Formulations'!$M58</f>
        <v>0</v>
      </c>
      <c r="GT59" s="45">
        <f>IF(AND(OR(ISBLANK(GT$9),GT$9=0)=FALSE,GT$9=$DL59),1,0)*'4. Formulations'!$M58</f>
        <v>0</v>
      </c>
      <c r="GU59" s="45">
        <f>IF(AND(OR(ISBLANK(GU$9),GU$9=0)=FALSE,GU$9=$DL59),1,0)*'4. Formulations'!$M58</f>
        <v>0</v>
      </c>
      <c r="GV59" s="45">
        <f>IF(AND(OR(ISBLANK(GV$9),GV$9=0)=FALSE,GV$9=$DL59),1,0)*'4. Formulations'!$M58</f>
        <v>0</v>
      </c>
      <c r="GW59" s="45">
        <f>IF(AND(OR(ISBLANK(GW$9),GW$9=0)=FALSE,GW$9=$DL59),1,0)*'4. Formulations'!$M58</f>
        <v>0</v>
      </c>
      <c r="GX59" s="45">
        <f>IF(AND(OR(ISBLANK(GX$9),GX$9=0)=FALSE,GX$9=$DL59),1,0)*'4. Formulations'!$M58</f>
        <v>0</v>
      </c>
      <c r="GY59" s="45">
        <f>IF(AND(OR(ISBLANK(GY$9),GY$9=0)=FALSE,GY$9=$DL59),1,0)*'4. Formulations'!$M58</f>
        <v>0</v>
      </c>
      <c r="GZ59" s="45">
        <f>IF(AND(OR(ISBLANK(GZ$9),GZ$9=0)=FALSE,GZ$9=$DL59),1,0)*'4. Formulations'!$M58</f>
        <v>0</v>
      </c>
      <c r="HA59" s="45">
        <f>IF(AND(OR(ISBLANK(HA$9),HA$9=0)=FALSE,HA$9=$DL59),1,0)*'4. Formulations'!$M58</f>
        <v>0</v>
      </c>
      <c r="HB59" s="45">
        <f>IF(AND(OR(ISBLANK(HB$9),HB$9=0)=FALSE,HB$9=$DL59),1,0)*'4. Formulations'!$M58</f>
        <v>0</v>
      </c>
      <c r="HC59" s="45">
        <f>IF(AND(OR(ISBLANK(HC$9),HC$9=0)=FALSE,HC$9=$DL59),1,0)*'4. Formulations'!$M58</f>
        <v>0</v>
      </c>
      <c r="HD59" s="45">
        <f>IF(AND(OR(ISBLANK(HD$9),HD$9=0)=FALSE,HD$9=$DL59),1,0)*'4. Formulations'!$M58</f>
        <v>0</v>
      </c>
      <c r="HE59" s="45">
        <f>IF(AND(OR(ISBLANK(HE$9),HE$9=0)=FALSE,HE$9=$DL59),1,0)*'4. Formulations'!$M58</f>
        <v>0</v>
      </c>
      <c r="HG59" s="45">
        <f>IF(AND(OR(ISBLANK(HG$9),HG$9=0)=FALSE,SUM($GQ59:$HE59)&gt;0,HG$9='2. Protocols'!$G58),1,0)*'4. Formulations'!$M58</f>
        <v>0</v>
      </c>
      <c r="HH59" s="45">
        <f>IF(AND(OR(ISBLANK(HH$9),HH$9=0)=FALSE,SUM($GQ59:$HE59)&gt;0,HH$9='2. Protocols'!$G58),1,0)*'4. Formulations'!$M58</f>
        <v>0</v>
      </c>
      <c r="HI59" s="45">
        <f>IF(AND(OR(ISBLANK(HI$9),HI$9=0)=FALSE,SUM($GQ59:$HE59)&gt;0,HI$9='2. Protocols'!$G58),1,0)*'4. Formulations'!$M58</f>
        <v>0</v>
      </c>
      <c r="HJ59" s="45">
        <f>IF(AND(OR(ISBLANK(HJ$9),HJ$9=0)=FALSE,SUM($GQ59:$HE59)&gt;0,HJ$9='2. Protocols'!$G58),1,0)*'4. Formulations'!$M58</f>
        <v>0</v>
      </c>
      <c r="HK59" s="45">
        <f>IF(AND(OR(ISBLANK(HK$9),HK$9=0)=FALSE,SUM($GQ59:$HE59)&gt;0,HK$9='2. Protocols'!$G58),1,0)*'4. Formulations'!$M58</f>
        <v>0</v>
      </c>
      <c r="HL59" s="45">
        <f>IF(AND(OR(ISBLANK(HL$9),HL$9=0)=FALSE,SUM($GQ59:$HE59)&gt;0,HL$9='2. Protocols'!$G58),1,0)*'4. Formulations'!$M58</f>
        <v>0</v>
      </c>
      <c r="HM59" s="45">
        <f>IF(AND(OR(ISBLANK(HM$9),HM$9=0)=FALSE,SUM($GQ59:$HE59)&gt;0,HM$9='2. Protocols'!$G58),1,0)*'4. Formulations'!$M58</f>
        <v>0</v>
      </c>
      <c r="HN59" s="45">
        <f>IF(AND(OR(ISBLANK(HN$9),HN$9=0)=FALSE,SUM($GQ59:$HE59)&gt;0,HN$9='2. Protocols'!$G58),1,0)*'4. Formulations'!$M58</f>
        <v>0</v>
      </c>
      <c r="HO59" s="45">
        <f>IF(AND(OR(ISBLANK(HO$9),HO$9=0)=FALSE,SUM($GQ59:$HE59)&gt;0,HO$9='2. Protocols'!$G58),1,0)*'4. Formulations'!$M58</f>
        <v>0</v>
      </c>
      <c r="HP59" s="45">
        <f>IF(AND(OR(ISBLANK(HP$9),HP$9=0)=FALSE,SUM($GQ59:$HE59)&gt;0,HP$9='2. Protocols'!$G58),1,0)*'4. Formulations'!$M58</f>
        <v>0</v>
      </c>
      <c r="HQ59" s="45">
        <f>IF(AND(OR(ISBLANK(HQ$9),HQ$9=0)=FALSE,SUM($GQ59:$HE59)&gt;0,HQ$9='2. Protocols'!$G58),1,0)*'4. Formulations'!$M58</f>
        <v>0</v>
      </c>
      <c r="HR59" s="45">
        <f>IF(AND(OR(ISBLANK(HR$9),HR$9=0)=FALSE,SUM($GQ59:$HE59)&gt;0,HR$9='2. Protocols'!$G58),1,0)*'4. Formulations'!$M58</f>
        <v>0</v>
      </c>
      <c r="HS59" s="45">
        <f>IF(AND(OR(ISBLANK(HS$9),HS$9=0)=FALSE,SUM($GQ59:$HE59)&gt;0,HS$9='2. Protocols'!$G58),1,0)*'4. Formulations'!$M58</f>
        <v>0</v>
      </c>
      <c r="HT59" s="45">
        <f>IF(AND(OR(ISBLANK(HT$9),HT$9=0)=FALSE,SUM($GQ59:$HE59)&gt;0,HT$9='2. Protocols'!$G58),1,0)*'4. Formulations'!$M58</f>
        <v>0</v>
      </c>
      <c r="HU59" s="45">
        <f>IF(AND(OR(ISBLANK(HU$9),HU$9=0)=FALSE,SUM($GQ59:$HE59)&gt;0,HU$9='2. Protocols'!$G58),1,0)*'4. Formulations'!$M58</f>
        <v>0</v>
      </c>
      <c r="HW59" s="45">
        <f>IF(AND(OR(ISBLANK(HW$9),HW$9=0)=FALSE,HW$9=$DM59),1,0)*'4. Formulations'!$N58</f>
        <v>0</v>
      </c>
      <c r="HX59" s="45">
        <f>IF(AND(OR(ISBLANK(HX$9),HX$9=0)=FALSE,HX$9=$DM59),1,0)*'4. Formulations'!$N58</f>
        <v>0</v>
      </c>
      <c r="HY59" s="45">
        <f>IF(AND(OR(ISBLANK(HY$9),HY$9=0)=FALSE,HY$9=$DM59),1,0)*'4. Formulations'!$N58</f>
        <v>0</v>
      </c>
      <c r="HZ59" s="45">
        <f>IF(AND(OR(ISBLANK(HZ$9),HZ$9=0)=FALSE,HZ$9=$DM59),1,0)*'4. Formulations'!$N58</f>
        <v>0</v>
      </c>
      <c r="IA59" s="45">
        <f>IF(AND(OR(ISBLANK(IA$9),IA$9=0)=FALSE,IA$9=$DM59),1,0)*'4. Formulations'!$N58</f>
        <v>0</v>
      </c>
      <c r="IB59" s="45">
        <f>IF(AND(OR(ISBLANK(IB$9),IB$9=0)=FALSE,IB$9=$DM59),1,0)*'4. Formulations'!$N58</f>
        <v>0</v>
      </c>
      <c r="IC59" s="45">
        <f>IF(AND(OR(ISBLANK(IC$9),IC$9=0)=FALSE,IC$9=$DM59),1,0)*'4. Formulations'!$N58</f>
        <v>0</v>
      </c>
      <c r="ID59" s="45">
        <f>IF(AND(OR(ISBLANK(ID$9),ID$9=0)=FALSE,ID$9=$DM59),1,0)*'4. Formulations'!$N58</f>
        <v>0</v>
      </c>
      <c r="IE59" s="45">
        <f>IF(AND(OR(ISBLANK(IE$9),IE$9=0)=FALSE,IE$9=$DM59),1,0)*'4. Formulations'!$N58</f>
        <v>0</v>
      </c>
      <c r="IF59" s="45">
        <f>IF(AND(OR(ISBLANK(IF$9),IF$9=0)=FALSE,IF$9=$DM59),1,0)*'4. Formulations'!$N58</f>
        <v>0</v>
      </c>
      <c r="IG59" s="45">
        <f>IF(AND(OR(ISBLANK(IG$9),IG$9=0)=FALSE,IG$9=$DM59),1,0)*'4. Formulations'!$N58</f>
        <v>0</v>
      </c>
      <c r="IH59" s="45">
        <f>IF(AND(OR(ISBLANK(IH$9),IH$9=0)=FALSE,IH$9=$DM59),1,0)*'4. Formulations'!$N58</f>
        <v>0</v>
      </c>
      <c r="II59" s="45">
        <f>IF(AND(OR(ISBLANK(II$9),II$9=0)=FALSE,II$9=$DM59),1,0)*'4. Formulations'!$N58</f>
        <v>0</v>
      </c>
      <c r="IJ59" s="45">
        <f>IF(AND(OR(ISBLANK(IJ$9),IJ$9=0)=FALSE,IJ$9=$DM59),1,0)*'4. Formulations'!$N58</f>
        <v>0</v>
      </c>
      <c r="IK59" s="45">
        <f>IF(AND(OR(ISBLANK(IK$9),IK$9=0)=FALSE,IK$9=$DM59),1,0)*'4. Formulations'!$N58</f>
        <v>0</v>
      </c>
      <c r="IM59" s="45">
        <f>IF(AND(OR(ISBLANK(IM$9),IM$9=0)=FALSE,OR(IM$9='2. Protocols'!$C58,IM$9='2. Protocols'!$E58,IM$9='2. Protocols'!$G58)),1,0)*'4. Formulations'!$O58</f>
        <v>0</v>
      </c>
      <c r="IN59" s="45">
        <f>IF(AND(OR(ISBLANK(IN$9),IN$9=0)=FALSE,OR(IN$9='2. Protocols'!$C58,IN$9='2. Protocols'!$E58,IN$9='2. Protocols'!$G58)),1,0)*'4. Formulations'!$O58</f>
        <v>0</v>
      </c>
      <c r="IO59" s="45">
        <f>IF(AND(OR(ISBLANK(IO$9),IO$9=0)=FALSE,OR(IO$9='2. Protocols'!$C58,IO$9='2. Protocols'!$E58,IO$9='2. Protocols'!$G58)),1,0)*'4. Formulations'!$O58</f>
        <v>0</v>
      </c>
      <c r="IP59" s="45">
        <f>IF(AND(OR(ISBLANK(IP$9),IP$9=0)=FALSE,OR(IP$9='2. Protocols'!$C58,IP$9='2. Protocols'!$E58,IP$9='2. Protocols'!$G58)),1,0)*'4. Formulations'!$O58</f>
        <v>0</v>
      </c>
      <c r="IQ59" s="45">
        <f>IF(AND(OR(ISBLANK(IQ$9),IQ$9=0)=FALSE,OR(IQ$9='2. Protocols'!$C58,IQ$9='2. Protocols'!$E58,IQ$9='2. Protocols'!$G58)),1,0)*'4. Formulations'!$O58</f>
        <v>0</v>
      </c>
      <c r="IR59" s="45">
        <f>IF(AND(OR(ISBLANK(IR$9),IR$9=0)=FALSE,OR(IR$9='2. Protocols'!$C58,IR$9='2. Protocols'!$E58,IR$9='2. Protocols'!$G58)),1,0)*'4. Formulations'!$O58</f>
        <v>0</v>
      </c>
      <c r="IS59" s="45">
        <f>IF(AND(OR(ISBLANK(IS$9),IS$9=0)=FALSE,OR(IS$9='2. Protocols'!$C58,IS$9='2. Protocols'!$E58,IS$9='2. Protocols'!$G58)),1,0)*'4. Formulations'!$O58</f>
        <v>0</v>
      </c>
      <c r="IT59" s="45">
        <f>IF(AND(OR(ISBLANK(IT$9),IT$9=0)=FALSE,OR(IT$9='2. Protocols'!$C58,IT$9='2. Protocols'!$E58,IT$9='2. Protocols'!$G58)),1,0)*'4. Formulations'!$O58</f>
        <v>0</v>
      </c>
      <c r="IU59" s="45">
        <f>IF(AND(OR(ISBLANK(IU$9),IU$9=0)=FALSE,OR(IU$9='2. Protocols'!$C58,IU$9='2. Protocols'!$E58,IU$9='2. Protocols'!$G58)),1,0)*'4. Formulations'!$O58</f>
        <v>0</v>
      </c>
      <c r="IV59" s="45">
        <f>IF(AND(OR(ISBLANK(IV$9),IV$9=0)=FALSE,OR(IV$9='2. Protocols'!$C58,IV$9='2. Protocols'!$E58,IV$9='2. Protocols'!$G58)),1,0)*'4. Formulations'!$O58</f>
        <v>0</v>
      </c>
      <c r="IW59" s="45">
        <f>IF(AND(OR(ISBLANK(IW$9),IW$9=0)=FALSE,OR(IW$9='2. Protocols'!$C58,IW$9='2. Protocols'!$E58,IW$9='2. Protocols'!$G58)),1,0)*'4. Formulations'!$O58</f>
        <v>0</v>
      </c>
      <c r="IX59" s="45">
        <f>IF(AND(OR(ISBLANK(IX$9),IX$9=0)=FALSE,OR(IX$9='2. Protocols'!$C58,IX$9='2. Protocols'!$E58,IX$9='2. Protocols'!$G58)),1,0)*'4. Formulations'!$O58</f>
        <v>0</v>
      </c>
      <c r="IY59" s="45">
        <f>IF(AND(OR(ISBLANK(IY$9),IY$9=0)=FALSE,OR(IY$9='2. Protocols'!$C58,IY$9='2. Protocols'!$E58,IY$9='2. Protocols'!$G58)),1,0)*'4. Formulations'!$O58</f>
        <v>0</v>
      </c>
      <c r="IZ59" s="45">
        <f>IF(AND(OR(ISBLANK(IZ$9),IZ$9=0)=FALSE,OR(IZ$9='2. Protocols'!$C58,IZ$9='2. Protocols'!$E58,IZ$9='2. Protocols'!$G58)),1,0)*'4. Formulations'!$O58</f>
        <v>0</v>
      </c>
      <c r="JA59" s="45">
        <f>IF(AND(OR(ISBLANK(JA$9),JA$9=0)=FALSE,OR(JA$9='2. Protocols'!$C58,JA$9='2. Protocols'!$E58,JA$9='2. Protocols'!$G58)),1,0)*'4. Formulations'!$O58</f>
        <v>0</v>
      </c>
      <c r="JC59" s="45">
        <f>IF(AND(OR(ISBLANK(JC$9),JC$9=0)=FALSE,JC$9=$DL59),1,0)*'4. Formulations'!$P58</f>
        <v>0</v>
      </c>
      <c r="JD59" s="45">
        <f>IF(AND(OR(ISBLANK(JD$9),JD$9=0)=FALSE,JD$9=$DL59),1,0)*'4. Formulations'!$P58</f>
        <v>0</v>
      </c>
      <c r="JE59" s="45">
        <f>IF(AND(OR(ISBLANK(JE$9),JE$9=0)=FALSE,JE$9=$DL59),1,0)*'4. Formulations'!$P58</f>
        <v>0</v>
      </c>
      <c r="JF59" s="45">
        <f>IF(AND(OR(ISBLANK(JF$9),JF$9=0)=FALSE,JF$9=$DL59),1,0)*'4. Formulations'!$P58</f>
        <v>0</v>
      </c>
      <c r="JG59" s="45">
        <f>IF(AND(OR(ISBLANK(JG$9),JG$9=0)=FALSE,JG$9=$DL59),1,0)*'4. Formulations'!$P58</f>
        <v>0</v>
      </c>
      <c r="JH59" s="45">
        <f>IF(AND(OR(ISBLANK(JH$9),JH$9=0)=FALSE,JH$9=$DL59),1,0)*'4. Formulations'!$P58</f>
        <v>0</v>
      </c>
      <c r="JI59" s="45">
        <f>IF(AND(OR(ISBLANK(JI$9),JI$9=0)=FALSE,JI$9=$DL59),1,0)*'4. Formulations'!$P58</f>
        <v>0</v>
      </c>
      <c r="JJ59" s="45">
        <f>IF(AND(OR(ISBLANK(JJ$9),JJ$9=0)=FALSE,JJ$9=$DL59),1,0)*'4. Formulations'!$P58</f>
        <v>0</v>
      </c>
      <c r="JK59" s="45">
        <f>IF(AND(OR(ISBLANK(JK$9),JK$9=0)=FALSE,JK$9=$DL59),1,0)*'4. Formulations'!$P58</f>
        <v>0</v>
      </c>
      <c r="JL59" s="45">
        <f>IF(AND(OR(ISBLANK(JL$9),JL$9=0)=FALSE,JL$9=$DL59),1,0)*'4. Formulations'!$P58</f>
        <v>0</v>
      </c>
      <c r="JM59" s="45">
        <f>IF(AND(OR(ISBLANK(JM$9),JM$9=0)=FALSE,JM$9=$DL59),1,0)*'4. Formulations'!$P58</f>
        <v>0</v>
      </c>
      <c r="JN59" s="45">
        <f>IF(AND(OR(ISBLANK(JN$9),JN$9=0)=FALSE,JN$9=$DL59),1,0)*'4. Formulations'!$P58</f>
        <v>0</v>
      </c>
      <c r="JO59" s="45">
        <f>IF(AND(OR(ISBLANK(JO$9),JO$9=0)=FALSE,JO$9=$DL59),1,0)*'4. Formulations'!$P58</f>
        <v>0</v>
      </c>
      <c r="JP59" s="45">
        <f>IF(AND(OR(ISBLANK(JP$9),JP$9=0)=FALSE,JP$9=$DL59),1,0)*'4. Formulations'!$P58</f>
        <v>0</v>
      </c>
      <c r="JQ59" s="45">
        <f>IF(AND(OR(ISBLANK(JQ$9),JQ$9=0)=FALSE,JQ$9=$DL59),1,0)*'4. Formulations'!$P58</f>
        <v>0</v>
      </c>
      <c r="JS59" s="45">
        <f>IF(AND(OR(ISBLANK(JS$9),JS$9=0)=FALSE,SUM($JC59:$JQ59)&gt;0,JS$9='2. Protocols'!$G58),1,0)*'4. Formulations'!$P58</f>
        <v>0</v>
      </c>
      <c r="JT59" s="45">
        <f>IF(AND(OR(ISBLANK(JT$9),JT$9=0)=FALSE,SUM($JC59:$JQ59)&gt;0,JT$9='2. Protocols'!$G58),1,0)*'4. Formulations'!$P58</f>
        <v>0</v>
      </c>
      <c r="JU59" s="45">
        <f>IF(AND(OR(ISBLANK(JU$9),JU$9=0)=FALSE,SUM($JC59:$JQ59)&gt;0,JU$9='2. Protocols'!$G58),1,0)*'4. Formulations'!$P58</f>
        <v>0</v>
      </c>
      <c r="JV59" s="45">
        <f>IF(AND(OR(ISBLANK(JV$9),JV$9=0)=FALSE,SUM($JC59:$JQ59)&gt;0,JV$9='2. Protocols'!$G58),1,0)*'4. Formulations'!$P58</f>
        <v>0</v>
      </c>
      <c r="JW59" s="45">
        <f>IF(AND(OR(ISBLANK(JW$9),JW$9=0)=FALSE,SUM($JC59:$JQ59)&gt;0,JW$9='2. Protocols'!$G58),1,0)*'4. Formulations'!$P58</f>
        <v>0</v>
      </c>
      <c r="JX59" s="45">
        <f>IF(AND(OR(ISBLANK(JX$9),JX$9=0)=FALSE,SUM($JC59:$JQ59)&gt;0,JX$9='2. Protocols'!$G58),1,0)*'4. Formulations'!$P58</f>
        <v>0</v>
      </c>
      <c r="JY59" s="45">
        <f>IF(AND(OR(ISBLANK(JY$9),JY$9=0)=FALSE,SUM($JC59:$JQ59)&gt;0,JY$9='2. Protocols'!$G58),1,0)*'4. Formulations'!$P58</f>
        <v>0</v>
      </c>
      <c r="JZ59" s="45">
        <f>IF(AND(OR(ISBLANK(JZ$9),JZ$9=0)=FALSE,SUM($JC59:$JQ59)&gt;0,JZ$9='2. Protocols'!$G58),1,0)*'4. Formulations'!$P58</f>
        <v>0</v>
      </c>
      <c r="KA59" s="45">
        <f>IF(AND(OR(ISBLANK(KA$9),KA$9=0)=FALSE,SUM($JC59:$JQ59)&gt;0,KA$9='2. Protocols'!$G58),1,0)*'4. Formulations'!$P58</f>
        <v>0</v>
      </c>
      <c r="KB59" s="45">
        <f>IF(AND(OR(ISBLANK(KB$9),KB$9=0)=FALSE,SUM($JC59:$JQ59)&gt;0,KB$9='2. Protocols'!$G58),1,0)*'4. Formulations'!$P58</f>
        <v>0</v>
      </c>
      <c r="KC59" s="45">
        <f>IF(AND(OR(ISBLANK(KC$9),KC$9=0)=FALSE,SUM($JC59:$JQ59)&gt;0,KC$9='2. Protocols'!$G58),1,0)*'4. Formulations'!$P58</f>
        <v>0</v>
      </c>
      <c r="KD59" s="45">
        <f>IF(AND(OR(ISBLANK(KD$9),KD$9=0)=FALSE,SUM($JC59:$JQ59)&gt;0,KD$9='2. Protocols'!$G58),1,0)*'4. Formulations'!$P58</f>
        <v>0</v>
      </c>
      <c r="KE59" s="45">
        <f>IF(AND(OR(ISBLANK(KE$9),KE$9=0)=FALSE,SUM($JC59:$JQ59)&gt;0,KE$9='2. Protocols'!$G58),1,0)*'4. Formulations'!$P58</f>
        <v>0</v>
      </c>
      <c r="KF59" s="45">
        <f>IF(AND(OR(ISBLANK(KF$9),KF$9=0)=FALSE,SUM($JC59:$JQ59)&gt;0,KF$9='2. Protocols'!$G58),1,0)*'4. Formulations'!$P58</f>
        <v>0</v>
      </c>
      <c r="KG59" s="45">
        <f>IF(AND(OR(ISBLANK(KG$9),KG$9=0)=FALSE,SUM($JC59:$JQ59)&gt;0,KG$9='2. Protocols'!$G58),1,0)*'4. Formulations'!$P58</f>
        <v>0</v>
      </c>
      <c r="KI59" s="45">
        <f>IF(AND(OR(ISBLANK(KI$9),KI$9=0)=FALSE,KI$9=$DM59),1,0)*'4. Formulations'!$Q58</f>
        <v>0</v>
      </c>
      <c r="KJ59" s="45">
        <f>IF(AND(OR(ISBLANK(KJ$9),KJ$9=0)=FALSE,KJ$9=$DM59),1,0)*'4. Formulations'!$Q58</f>
        <v>0</v>
      </c>
      <c r="KK59" s="45">
        <f>IF(AND(OR(ISBLANK(KK$9),KK$9=0)=FALSE,KK$9=$DM59),1,0)*'4. Formulations'!$Q58</f>
        <v>0</v>
      </c>
      <c r="KL59" s="45">
        <f>IF(AND(OR(ISBLANK(KL$9),KL$9=0)=FALSE,KL$9=$DM59),1,0)*'4. Formulations'!$Q58</f>
        <v>0</v>
      </c>
      <c r="KM59" s="45">
        <f>IF(AND(OR(ISBLANK(KM$9),KM$9=0)=FALSE,KM$9=$DM59),1,0)*'4. Formulations'!$Q58</f>
        <v>0</v>
      </c>
      <c r="KN59" s="45">
        <f>IF(AND(OR(ISBLANK(KN$9),KN$9=0)=FALSE,KN$9=$DM59),1,0)*'4. Formulations'!$Q58</f>
        <v>0</v>
      </c>
      <c r="KO59" s="45">
        <f>IF(AND(OR(ISBLANK(KO$9),KO$9=0)=FALSE,KO$9=$DM59),1,0)*'4. Formulations'!$Q58</f>
        <v>0</v>
      </c>
      <c r="KP59" s="45">
        <f>IF(AND(OR(ISBLANK(KP$9),KP$9=0)=FALSE,KP$9=$DM59),1,0)*'4. Formulations'!$Q58</f>
        <v>0</v>
      </c>
      <c r="KQ59" s="45">
        <f>IF(AND(OR(ISBLANK(KQ$9),KQ$9=0)=FALSE,KQ$9=$DM59),1,0)*'4. Formulations'!$Q58</f>
        <v>0</v>
      </c>
      <c r="KR59" s="45">
        <f>IF(AND(OR(ISBLANK(KR$9),KR$9=0)=FALSE,KR$9=$DM59),1,0)*'4. Formulations'!$Q58</f>
        <v>0</v>
      </c>
      <c r="KS59" s="45">
        <f>IF(AND(OR(ISBLANK(KS$9),KS$9=0)=FALSE,KS$9=$DM59),1,0)*'4. Formulations'!$Q58</f>
        <v>0</v>
      </c>
      <c r="KT59" s="45">
        <f>IF(AND(OR(ISBLANK(KT$9),KT$9=0)=FALSE,KT$9=$DM59),1,0)*'4. Formulations'!$Q58</f>
        <v>0</v>
      </c>
      <c r="KU59" s="45">
        <f>IF(AND(OR(ISBLANK(KU$9),KU$9=0)=FALSE,KU$9=$DM59),1,0)*'4. Formulations'!$Q58</f>
        <v>0</v>
      </c>
      <c r="KV59" s="45">
        <f>IF(AND(OR(ISBLANK(KV$9),KV$9=0)=FALSE,KV$9=$DM59),1,0)*'4. Formulations'!$Q58</f>
        <v>0</v>
      </c>
      <c r="KW59" s="45">
        <f>IF(AND(OR(ISBLANK(KW$9),KW$9=0)=FALSE,KW$9=$DM59),1,0)*'4. Formulations'!$Q58</f>
        <v>0</v>
      </c>
    </row>
    <row r="60" spans="2:309" ht="15" hidden="1" outlineLevel="1" x14ac:dyDescent="0.25">
      <c r="B60" s="2"/>
      <c r="C60" s="155" t="str">
        <f>IF('2. Protocols'!C59&amp;"+"&amp;'2. Protocols'!E59&amp;"+"&amp;'2. Protocols'!G59="++","",'2. Protocols'!C59&amp;"+"&amp;'2. Protocols'!E59&amp;"+"&amp;'2. Protocols'!G59)</f>
        <v/>
      </c>
      <c r="D60" s="22"/>
      <c r="E60" s="23"/>
      <c r="G60" s="135" t="e">
        <f>'2. Protocols'!J59*'1. General Inputs'!$L$13</f>
        <v>#VALUE!</v>
      </c>
      <c r="H60" s="135" t="e">
        <f>MAX(G60*(1+'1. General Inputs'!$BA$23+HLOOKUP(H$7,'1. General Inputs'!$BC$17:$BE$19,ROWS('1. General Inputs'!$BA$17:$BA$19),0))+(H$76*'2. Protocols'!$O59)+'3. ARV Substitutions'!L82,0)</f>
        <v>#VALUE!</v>
      </c>
      <c r="I60" s="135" t="e">
        <f>MAX(H60*(1+'1. General Inputs'!$BA$23+HLOOKUP(I$7,'1. General Inputs'!$BC$17:$BE$19,ROWS('1. General Inputs'!$BA$17:$BA$19),0))+(I$76*'2. Protocols'!$O59)+'3. ARV Substitutions'!M82,0)</f>
        <v>#VALUE!</v>
      </c>
      <c r="J60" s="135" t="e">
        <f>MAX(I60*(1+'1. General Inputs'!$BA$23+HLOOKUP(J$7,'1. General Inputs'!$BC$17:$BE$19,ROWS('1. General Inputs'!$BA$17:$BA$19),0))+(J$76*'2. Protocols'!$O59)+'3. ARV Substitutions'!N82,0)</f>
        <v>#VALUE!</v>
      </c>
      <c r="K60" s="135" t="e">
        <f>MAX(J60*(1+'1. General Inputs'!$BA$23+HLOOKUP(K$7,'1. General Inputs'!$BC$17:$BE$19,ROWS('1. General Inputs'!$BA$17:$BA$19),0))+(K$76*'2. Protocols'!$O59)+'3. ARV Substitutions'!O82,0)</f>
        <v>#VALUE!</v>
      </c>
      <c r="L60" s="135" t="e">
        <f>MAX(K60*(1+'1. General Inputs'!$BA$23+HLOOKUP(L$7,'1. General Inputs'!$BC$17:$BE$19,ROWS('1. General Inputs'!$BA$17:$BA$19),0))+(L$76*'2. Protocols'!$O59)+'3. ARV Substitutions'!P82,0)</f>
        <v>#VALUE!</v>
      </c>
      <c r="M60" s="135" t="e">
        <f>MAX(L60*(1+'1. General Inputs'!$BA$23+HLOOKUP(M$7,'1. General Inputs'!$BC$17:$BE$19,ROWS('1. General Inputs'!$BA$17:$BA$19),0))+(M$76*'2. Protocols'!$O59)+'3. ARV Substitutions'!Q82,0)</f>
        <v>#VALUE!</v>
      </c>
      <c r="N60" s="135" t="e">
        <f>MAX(M60*(1+'1. General Inputs'!$BA$23+HLOOKUP(N$7,'1. General Inputs'!$BC$17:$BE$19,ROWS('1. General Inputs'!$BA$17:$BA$19),0))+(N$76*'2. Protocols'!$O59)+'3. ARV Substitutions'!R82,0)</f>
        <v>#VALUE!</v>
      </c>
      <c r="O60" s="135" t="e">
        <f>MAX(N60*(1+'1. General Inputs'!$BA$23+HLOOKUP(O$7,'1. General Inputs'!$BC$17:$BE$19,ROWS('1. General Inputs'!$BA$17:$BA$19),0))+(O$76*'2. Protocols'!$O59)+'3. ARV Substitutions'!S82,0)</f>
        <v>#VALUE!</v>
      </c>
      <c r="P60" s="135" t="e">
        <f>MAX(O60*(1+'1. General Inputs'!$BA$23+HLOOKUP(P$7,'1. General Inputs'!$BC$17:$BE$19,ROWS('1. General Inputs'!$BA$17:$BA$19),0))+(P$76*'2. Protocols'!$O59)+'3. ARV Substitutions'!T82,0)</f>
        <v>#VALUE!</v>
      </c>
      <c r="Q60" s="135" t="e">
        <f>MAX(P60*(1+'1. General Inputs'!$BA$23+HLOOKUP(Q$7,'1. General Inputs'!$BC$17:$BE$19,ROWS('1. General Inputs'!$BA$17:$BA$19),0))+(Q$76*'2. Protocols'!$O59)+'3. ARV Substitutions'!U82,0)</f>
        <v>#VALUE!</v>
      </c>
      <c r="R60" s="135" t="e">
        <f>MAX(Q60*(1+'1. General Inputs'!$BA$23+HLOOKUP(R$7,'1. General Inputs'!$BC$17:$BE$19,ROWS('1. General Inputs'!$BA$17:$BA$19),0))+(R$76*'2. Protocols'!$O59)+'3. ARV Substitutions'!V82,0)</f>
        <v>#VALUE!</v>
      </c>
      <c r="S60" s="135" t="e">
        <f>MAX(R60*(1+'1. General Inputs'!$BA$23+HLOOKUP(S$7,'1. General Inputs'!$BC$17:$BE$19,ROWS('1. General Inputs'!$BA$17:$BA$19),0))+(S$76*'2. Protocols'!$O59)+'3. ARV Substitutions'!W82,0)</f>
        <v>#VALUE!</v>
      </c>
      <c r="T60" s="135" t="e">
        <f>MAX(S60*(1+'1. General Inputs'!$BA$23+HLOOKUP(T$7,'1. General Inputs'!$BC$17:$BE$19,ROWS('1. General Inputs'!$BA$17:$BA$19),0))+(T$76*'2. Protocols'!$O59)+'3. ARV Substitutions'!X82,0)</f>
        <v>#VALUE!</v>
      </c>
      <c r="U60" s="135" t="e">
        <f>MAX(T60*(1+'1. General Inputs'!$BA$23+HLOOKUP(U$7,'1. General Inputs'!$BC$17:$BE$19,ROWS('1. General Inputs'!$BA$17:$BA$19),0))+(U$76*'2. Protocols'!$O59)+'3. ARV Substitutions'!Y82,0)</f>
        <v>#VALUE!</v>
      </c>
      <c r="V60" s="135" t="e">
        <f>MAX(U60*(1+'1. General Inputs'!$BA$23+HLOOKUP(V$7,'1. General Inputs'!$BC$17:$BE$19,ROWS('1. General Inputs'!$BA$17:$BA$19),0))+(V$76*'2. Protocols'!$O59)+'3. ARV Substitutions'!Z82,0)</f>
        <v>#VALUE!</v>
      </c>
      <c r="W60" s="135" t="e">
        <f>MAX(V60*(1+'1. General Inputs'!$BA$23+HLOOKUP(W$7,'1. General Inputs'!$BC$17:$BE$19,ROWS('1. General Inputs'!$BA$17:$BA$19),0))+(W$76*'2. Protocols'!$O59)+'3. ARV Substitutions'!AA82,0)</f>
        <v>#VALUE!</v>
      </c>
      <c r="X60" s="135" t="e">
        <f>MAX(W60*(1+'1. General Inputs'!$BA$23+HLOOKUP(X$7,'1. General Inputs'!$BC$17:$BE$19,ROWS('1. General Inputs'!$BA$17:$BA$19),0))+(X$76*'2. Protocols'!$O59)+'3. ARV Substitutions'!AB82,0)</f>
        <v>#VALUE!</v>
      </c>
      <c r="Y60" s="135" t="e">
        <f>MAX(X60*(1+'1. General Inputs'!$BA$23+HLOOKUP(Y$7,'1. General Inputs'!$BC$17:$BE$19,ROWS('1. General Inputs'!$BA$17:$BA$19),0))+(Y$76*'2. Protocols'!$O59)+'3. ARV Substitutions'!AC82,0)</f>
        <v>#VALUE!</v>
      </c>
      <c r="Z60" s="135" t="e">
        <f>MAX(Y60*(1+'1. General Inputs'!$BA$23+HLOOKUP(Z$7,'1. General Inputs'!$BC$17:$BE$19,ROWS('1. General Inputs'!$BA$17:$BA$19),0))+(Z$76*'2. Protocols'!$O59)+'3. ARV Substitutions'!AD82,0)</f>
        <v>#VALUE!</v>
      </c>
      <c r="AA60" s="135" t="e">
        <f>MAX(Z60*(1+'1. General Inputs'!$BA$23+HLOOKUP(AA$7,'1. General Inputs'!$BC$17:$BE$19,ROWS('1. General Inputs'!$BA$17:$BA$19),0))+(AA$76*'2. Protocols'!$O59)+'3. ARV Substitutions'!AE82,0)</f>
        <v>#VALUE!</v>
      </c>
      <c r="AB60" s="135" t="e">
        <f>MAX(AA60*(1+'1. General Inputs'!$BA$23+HLOOKUP(AB$7,'1. General Inputs'!$BC$17:$BE$19,ROWS('1. General Inputs'!$BA$17:$BA$19),0))+(AB$76*'2. Protocols'!$O59)+'3. ARV Substitutions'!AF82,0)</f>
        <v>#VALUE!</v>
      </c>
      <c r="AC60" s="135" t="e">
        <f>MAX(AB60*(1+'1. General Inputs'!$BA$23+HLOOKUP(AC$7,'1. General Inputs'!$BC$17:$BE$19,ROWS('1. General Inputs'!$BA$17:$BA$19),0))+(AC$76*'2. Protocols'!$O59)+'3. ARV Substitutions'!AG82,0)</f>
        <v>#VALUE!</v>
      </c>
      <c r="AD60" s="135" t="e">
        <f>MAX(AC60*(1+'1. General Inputs'!$BA$23+HLOOKUP(AD$7,'1. General Inputs'!$BC$17:$BE$19,ROWS('1. General Inputs'!$BA$17:$BA$19),0))+(AD$76*'2. Protocols'!$O59)+'3. ARV Substitutions'!AH82,0)</f>
        <v>#VALUE!</v>
      </c>
      <c r="AE60" s="135" t="e">
        <f>MAX(AD60*(1+'1. General Inputs'!$BA$23+HLOOKUP(AE$7,'1. General Inputs'!$BC$17:$BE$19,ROWS('1. General Inputs'!$BA$17:$BA$19),0))+(AE$76*'2. Protocols'!$O59)+'3. ARV Substitutions'!AI82,0)</f>
        <v>#VALUE!</v>
      </c>
      <c r="AF60" s="135" t="e">
        <f>MAX(AE60*(1+'1. General Inputs'!$BA$23+HLOOKUP(AF$7,'1. General Inputs'!$BC$17:$BE$19,ROWS('1. General Inputs'!$BA$17:$BA$19),0))+(AF$76*'2. Protocols'!$O59)+'3. ARV Substitutions'!AJ82,0)</f>
        <v>#VALUE!</v>
      </c>
      <c r="AG60" s="135" t="e">
        <f>MAX(AF60*(1+'1. General Inputs'!$BA$23+HLOOKUP(AG$7,'1. General Inputs'!$BC$17:$BE$19,ROWS('1. General Inputs'!$BA$17:$BA$19),0))+(AG$76*'2. Protocols'!$O59)+'3. ARV Substitutions'!AK82,0)</f>
        <v>#VALUE!</v>
      </c>
      <c r="AH60" s="135" t="e">
        <f>MAX(AG60*(1+'1. General Inputs'!$BA$23+HLOOKUP(AH$7,'1. General Inputs'!$BC$17:$BE$19,ROWS('1. General Inputs'!$BA$17:$BA$19),0))+(AH$76*'2. Protocols'!$O59)+'3. ARV Substitutions'!AL82,0)</f>
        <v>#VALUE!</v>
      </c>
      <c r="AI60" s="135" t="e">
        <f>MAX(AH60*(1+'1. General Inputs'!$BA$23+HLOOKUP(AI$7,'1. General Inputs'!$BC$17:$BE$19,ROWS('1. General Inputs'!$BA$17:$BA$19),0))+(AI$76*'2. Protocols'!$O59)+'3. ARV Substitutions'!AM82,0)</f>
        <v>#VALUE!</v>
      </c>
      <c r="AJ60" s="135" t="e">
        <f>MAX(AI60*(1+'1. General Inputs'!$BA$23+HLOOKUP(AJ$7,'1. General Inputs'!$BC$17:$BE$19,ROWS('1. General Inputs'!$BA$17:$BA$19),0))+(AJ$76*'2. Protocols'!$O59)+'3. ARV Substitutions'!AN82,0)</f>
        <v>#VALUE!</v>
      </c>
      <c r="AK60" s="135" t="e">
        <f>MAX(AJ60*(1+'1. General Inputs'!$BA$23+HLOOKUP(AK$7,'1. General Inputs'!$BC$17:$BE$19,ROWS('1. General Inputs'!$BA$17:$BA$19),0))+(AK$76*'2. Protocols'!$O59)+'3. ARV Substitutions'!AO82,0)</f>
        <v>#VALUE!</v>
      </c>
      <c r="AL60" s="135" t="e">
        <f>MAX(AK60*(1+'1. General Inputs'!$BA$23+HLOOKUP(AL$7,'1. General Inputs'!$BC$17:$BE$19,ROWS('1. General Inputs'!$BA$17:$BA$19),0))+(AL$76*'2. Protocols'!$O59)+'3. ARV Substitutions'!AP82,0)</f>
        <v>#VALUE!</v>
      </c>
      <c r="AM60" s="135" t="e">
        <f>MAX(AL60*(1+'1. General Inputs'!$BA$23+HLOOKUP(AM$7,'1. General Inputs'!$BC$17:$BE$19,ROWS('1. General Inputs'!$BA$17:$BA$19),0))+(AM$76*'2. Protocols'!$O59)+'3. ARV Substitutions'!AQ82,0)</f>
        <v>#VALUE!</v>
      </c>
      <c r="AN60" s="135" t="e">
        <f>MAX(AM60*(1+'1. General Inputs'!$BA$23+HLOOKUP(AN$7,'1. General Inputs'!$BC$17:$BE$19,ROWS('1. General Inputs'!$BA$17:$BA$19),0))+(AN$76*'2. Protocols'!$O59)+'3. ARV Substitutions'!AR82,0)</f>
        <v>#VALUE!</v>
      </c>
      <c r="AO60" s="135" t="e">
        <f>MAX(AN60*(1+'1. General Inputs'!$BA$23+HLOOKUP(AO$7,'1. General Inputs'!$BC$17:$BE$19,ROWS('1. General Inputs'!$BA$17:$BA$19),0))+(AO$76*'2. Protocols'!$O59)+'3. ARV Substitutions'!AS82,0)</f>
        <v>#VALUE!</v>
      </c>
      <c r="AP60" s="135" t="e">
        <f>MAX(AO60*(1+'1. General Inputs'!$BA$23+HLOOKUP(AP$7,'1. General Inputs'!$BC$17:$BE$19,ROWS('1. General Inputs'!$BA$17:$BA$19),0))+(AP$76*'2. Protocols'!$O59)+'3. ARV Substitutions'!AT82,0)</f>
        <v>#VALUE!</v>
      </c>
      <c r="AQ60" s="135" t="e">
        <f>MAX(AP60*(1+'1. General Inputs'!$BA$23+HLOOKUP(AQ$7,'1. General Inputs'!$BC$17:$BE$19,ROWS('1. General Inputs'!$BA$17:$BA$19),0))+(AQ$76*'2. Protocols'!$O59)+'3. ARV Substitutions'!AU82,0)</f>
        <v>#VALUE!</v>
      </c>
      <c r="CA60" s="105" t="e">
        <f t="shared" si="58"/>
        <v>#VALUE!</v>
      </c>
      <c r="CB60" s="105" t="e">
        <f t="shared" si="59"/>
        <v>#VALUE!</v>
      </c>
      <c r="CC60" s="105" t="e">
        <f t="shared" si="60"/>
        <v>#VALUE!</v>
      </c>
      <c r="CD60" s="105" t="e">
        <f t="shared" si="61"/>
        <v>#VALUE!</v>
      </c>
      <c r="CE60" s="105" t="e">
        <f t="shared" si="93"/>
        <v>#VALUE!</v>
      </c>
      <c r="CF60" s="105" t="e">
        <f t="shared" si="62"/>
        <v>#VALUE!</v>
      </c>
      <c r="CG60" s="105" t="e">
        <f t="shared" si="63"/>
        <v>#VALUE!</v>
      </c>
      <c r="CH60" s="105" t="e">
        <f t="shared" si="64"/>
        <v>#VALUE!</v>
      </c>
      <c r="CI60" s="105" t="e">
        <f t="shared" si="65"/>
        <v>#VALUE!</v>
      </c>
      <c r="CJ60" s="105" t="e">
        <f t="shared" si="66"/>
        <v>#VALUE!</v>
      </c>
      <c r="CK60" s="105" t="e">
        <f t="shared" si="67"/>
        <v>#VALUE!</v>
      </c>
      <c r="CL60" s="105" t="e">
        <f t="shared" si="68"/>
        <v>#VALUE!</v>
      </c>
      <c r="CM60" s="105" t="e">
        <f t="shared" si="69"/>
        <v>#VALUE!</v>
      </c>
      <c r="CN60" s="105" t="e">
        <f t="shared" si="70"/>
        <v>#VALUE!</v>
      </c>
      <c r="CO60" s="105" t="e">
        <f t="shared" si="71"/>
        <v>#VALUE!</v>
      </c>
      <c r="CP60" s="105" t="e">
        <f t="shared" si="72"/>
        <v>#VALUE!</v>
      </c>
      <c r="CQ60" s="105" t="e">
        <f t="shared" si="73"/>
        <v>#VALUE!</v>
      </c>
      <c r="CR60" s="105" t="e">
        <f t="shared" si="74"/>
        <v>#VALUE!</v>
      </c>
      <c r="CS60" s="105" t="e">
        <f t="shared" si="75"/>
        <v>#VALUE!</v>
      </c>
      <c r="CT60" s="105" t="e">
        <f t="shared" si="76"/>
        <v>#VALUE!</v>
      </c>
      <c r="CU60" s="105" t="e">
        <f t="shared" si="77"/>
        <v>#VALUE!</v>
      </c>
      <c r="CV60" s="105" t="e">
        <f t="shared" si="78"/>
        <v>#VALUE!</v>
      </c>
      <c r="CW60" s="105" t="e">
        <f t="shared" si="79"/>
        <v>#VALUE!</v>
      </c>
      <c r="CX60" s="105" t="e">
        <f t="shared" si="80"/>
        <v>#VALUE!</v>
      </c>
      <c r="CY60" s="105" t="e">
        <f t="shared" si="81"/>
        <v>#VALUE!</v>
      </c>
      <c r="CZ60" s="105" t="e">
        <f t="shared" si="82"/>
        <v>#VALUE!</v>
      </c>
      <c r="DA60" s="105" t="e">
        <f t="shared" si="83"/>
        <v>#VALUE!</v>
      </c>
      <c r="DB60" s="105" t="e">
        <f t="shared" si="84"/>
        <v>#VALUE!</v>
      </c>
      <c r="DC60" s="105" t="e">
        <f t="shared" si="85"/>
        <v>#VALUE!</v>
      </c>
      <c r="DD60" s="105" t="e">
        <f t="shared" si="86"/>
        <v>#VALUE!</v>
      </c>
      <c r="DE60" s="105" t="e">
        <f t="shared" si="87"/>
        <v>#VALUE!</v>
      </c>
      <c r="DF60" s="105" t="e">
        <f t="shared" si="88"/>
        <v>#VALUE!</v>
      </c>
      <c r="DG60" s="105" t="e">
        <f t="shared" si="89"/>
        <v>#VALUE!</v>
      </c>
      <c r="DH60" s="105" t="e">
        <f t="shared" si="90"/>
        <v>#VALUE!</v>
      </c>
      <c r="DI60" s="105" t="e">
        <f t="shared" si="91"/>
        <v>#VALUE!</v>
      </c>
      <c r="DJ60" s="105" t="e">
        <f t="shared" si="92"/>
        <v>#VALUE!</v>
      </c>
      <c r="DL60" s="39" t="str">
        <f>CONCATENATE('2. Protocols'!C59, '2. Protocols'!D59, '2. Protocols'!E59)</f>
        <v>+</v>
      </c>
      <c r="DM60" s="39" t="str">
        <f>CONCATENATE('2. Protocols'!C59, '2. Protocols'!D59, '2. Protocols'!E59, '2. Protocols'!F59, '2. Protocols'!G59,)</f>
        <v>++</v>
      </c>
      <c r="DO60" s="45">
        <f>IF(AND(OR(ISBLANK(DO$9),DO$9=0)=FALSE,OR(DO$9='2. Protocols'!$C59,DO$9='2. Protocols'!$E59,DO$9='2. Protocols'!$G59)),1,0)*'4. Formulations'!$I59</f>
        <v>0</v>
      </c>
      <c r="DP60" s="45">
        <f>IF(AND(OR(ISBLANK(DP$9),DP$9=0)=FALSE,OR(DP$9='2. Protocols'!$C59,DP$9='2. Protocols'!$E59,DP$9='2. Protocols'!$G59)),1,0)*'4. Formulations'!$I59</f>
        <v>0</v>
      </c>
      <c r="DQ60" s="45">
        <f>IF(AND(OR(ISBLANK(DQ$9),DQ$9=0)=FALSE,OR(DQ$9='2. Protocols'!$C59,DQ$9='2. Protocols'!$E59,DQ$9='2. Protocols'!$G59)),1,0)*'4. Formulations'!$I59</f>
        <v>0</v>
      </c>
      <c r="DR60" s="45">
        <f>IF(AND(OR(ISBLANK(DR$9),DR$9=0)=FALSE,OR(DR$9='2. Protocols'!$C59,DR$9='2. Protocols'!$E59,DR$9='2. Protocols'!$G59)),1,0)*'4. Formulations'!$I59</f>
        <v>0</v>
      </c>
      <c r="DS60" s="45">
        <f>IF(AND(OR(ISBLANK(DS$9),DS$9=0)=FALSE,OR(DS$9='2. Protocols'!$C59,DS$9='2. Protocols'!$E59,DS$9='2. Protocols'!$G59)),1,0)*'4. Formulations'!$I59</f>
        <v>0</v>
      </c>
      <c r="DT60" s="45">
        <f>IF(AND(OR(ISBLANK(DT$9),DT$9=0)=FALSE,OR(DT$9='2. Protocols'!$C59,DT$9='2. Protocols'!$E59,DT$9='2. Protocols'!$G59)),1,0)*'4. Formulations'!$I59</f>
        <v>0</v>
      </c>
      <c r="DU60" s="45">
        <f>IF(AND(OR(ISBLANK(DU$9),DU$9=0)=FALSE,OR(DU$9='2. Protocols'!$C59,DU$9='2. Protocols'!$E59,DU$9='2. Protocols'!$G59)),1,0)*'4. Formulations'!$I59</f>
        <v>0</v>
      </c>
      <c r="DV60" s="45">
        <f>IF(AND(OR(ISBLANK(DV$9),DV$9=0)=FALSE,OR(DV$9='2. Protocols'!$C59,DV$9='2. Protocols'!$E59,DV$9='2. Protocols'!$G59)),1,0)*'4. Formulations'!$I59</f>
        <v>0</v>
      </c>
      <c r="DW60" s="45">
        <f>IF(AND(OR(ISBLANK(DW$9),DW$9=0)=FALSE,OR(DW$9='2. Protocols'!$C59,DW$9='2. Protocols'!$E59,DW$9='2. Protocols'!$G59)),1,0)*'4. Formulations'!$I59</f>
        <v>0</v>
      </c>
      <c r="DX60" s="45">
        <f>IF(AND(OR(ISBLANK(DX$9),DX$9=0)=FALSE,OR(DX$9='2. Protocols'!$C59,DX$9='2. Protocols'!$E59,DX$9='2. Protocols'!$G59)),1,0)*'4. Formulations'!$I59</f>
        <v>0</v>
      </c>
      <c r="DY60" s="45">
        <f>IF(AND(OR(ISBLANK(DY$9),DY$9=0)=FALSE,OR(DY$9='2. Protocols'!$C59,DY$9='2. Protocols'!$E59,DY$9='2. Protocols'!$G59)),1,0)*'4. Formulations'!$I59</f>
        <v>0</v>
      </c>
      <c r="DZ60" s="45">
        <f>IF(AND(OR(ISBLANK(DZ$9),DZ$9=0)=FALSE,OR(DZ$9='2. Protocols'!$C59,DZ$9='2. Protocols'!$E59,DZ$9='2. Protocols'!$G59)),1,0)*'4. Formulations'!$I59</f>
        <v>0</v>
      </c>
      <c r="EA60" s="45">
        <f>IF(AND(OR(ISBLANK(EA$9),EA$9=0)=FALSE,OR(EA$9='2. Protocols'!$C59,EA$9='2. Protocols'!$E59,EA$9='2. Protocols'!$G59)),1,0)*'4. Formulations'!$I59</f>
        <v>0</v>
      </c>
      <c r="EB60" s="45">
        <f>IF(AND(OR(ISBLANK(EB$9),EB$9=0)=FALSE,OR(EB$9='2. Protocols'!$C59,EB$9='2. Protocols'!$E59,EB$9='2. Protocols'!$G59)),1,0)*'4. Formulations'!$I59</f>
        <v>0</v>
      </c>
      <c r="EC60" s="45">
        <f>IF(AND(OR(ISBLANK(EC$9),EC$9=0)=FALSE,OR(EC$9='2. Protocols'!$C59,EC$9='2. Protocols'!$E59,EC$9='2. Protocols'!$G59)),1,0)*'4. Formulations'!$I59</f>
        <v>0</v>
      </c>
      <c r="EE60" s="45">
        <f>IF(AND(OR(ISBLANK(EE$9),EE$9=0)=FALSE,EE$9=$DL60),1,0)*'4. Formulations'!$J59</f>
        <v>0</v>
      </c>
      <c r="EF60" s="45">
        <f>IF(AND(OR(ISBLANK(EF$9),EF$9=0)=FALSE,EF$9=$DL60),1,0)*'4. Formulations'!$J59</f>
        <v>0</v>
      </c>
      <c r="EG60" s="45">
        <f>IF(AND(OR(ISBLANK(EG$9),EG$9=0)=FALSE,EG$9=$DL60),1,0)*'4. Formulations'!$J59</f>
        <v>0</v>
      </c>
      <c r="EH60" s="45">
        <f>IF(AND(OR(ISBLANK(EH$9),EH$9=0)=FALSE,EH$9=$DL60),1,0)*'4. Formulations'!$J59</f>
        <v>0</v>
      </c>
      <c r="EI60" s="45">
        <f>IF(AND(OR(ISBLANK(EI$9),EI$9=0)=FALSE,EI$9=$DL60),1,0)*'4. Formulations'!$J59</f>
        <v>0</v>
      </c>
      <c r="EJ60" s="45">
        <f>IF(AND(OR(ISBLANK(EJ$9),EJ$9=0)=FALSE,EJ$9=$DL60),1,0)*'4. Formulations'!$J59</f>
        <v>0</v>
      </c>
      <c r="EK60" s="45">
        <f>IF(AND(OR(ISBLANK(EK$9),EK$9=0)=FALSE,EK$9=$DL60),1,0)*'4. Formulations'!$J59</f>
        <v>0</v>
      </c>
      <c r="EL60" s="45">
        <f>IF(AND(OR(ISBLANK(EL$9),EL$9=0)=FALSE,EL$9=$DL60),1,0)*'4. Formulations'!$J59</f>
        <v>0</v>
      </c>
      <c r="EM60" s="45">
        <f>IF(AND(OR(ISBLANK(EM$9),EM$9=0)=FALSE,EM$9=$DL60),1,0)*'4. Formulations'!$J59</f>
        <v>0</v>
      </c>
      <c r="EN60" s="45">
        <f>IF(AND(OR(ISBLANK(EN$9),EN$9=0)=FALSE,EN$9=$DL60),1,0)*'4. Formulations'!$J59</f>
        <v>0</v>
      </c>
      <c r="EO60" s="45">
        <f>IF(AND(OR(ISBLANK(EO$9),EO$9=0)=FALSE,EO$9=$DL60),1,0)*'4. Formulations'!$J59</f>
        <v>0</v>
      </c>
      <c r="EP60" s="45">
        <f>IF(AND(OR(ISBLANK(EP$9),EP$9=0)=FALSE,EP$9=$DL60),1,0)*'4. Formulations'!$J59</f>
        <v>0</v>
      </c>
      <c r="EQ60" s="45">
        <f>IF(AND(OR(ISBLANK(EQ$9),EQ$9=0)=FALSE,EQ$9=$DL60),1,0)*'4. Formulations'!$J59</f>
        <v>0</v>
      </c>
      <c r="ER60" s="45">
        <f>IF(AND(OR(ISBLANK(ER$9),ER$9=0)=FALSE,ER$9=$DL60),1,0)*'4. Formulations'!$J59</f>
        <v>0</v>
      </c>
      <c r="ES60" s="45">
        <f>IF(AND(OR(ISBLANK(ES$9),ES$9=0)=FALSE,ES$9=$DL60),1,0)*'4. Formulations'!$J59</f>
        <v>0</v>
      </c>
      <c r="EU60" s="45">
        <f>IF(AND(OR(ISBLANK(EU$9),EU$9=0)=FALSE,SUM($EE60:$ES60)&gt;0,EU$9='2. Protocols'!$G59),1,0)*'4. Formulations'!$J59</f>
        <v>0</v>
      </c>
      <c r="EV60" s="45">
        <f>IF(AND(OR(ISBLANK(EV$9),EV$9=0)=FALSE,SUM($EE60:$ES60)&gt;0,EV$9='2. Protocols'!$G59),1,0)*'4. Formulations'!$J59</f>
        <v>0</v>
      </c>
      <c r="EW60" s="45">
        <f>IF(AND(OR(ISBLANK(EW$9),EW$9=0)=FALSE,SUM($EE60:$ES60)&gt;0,EW$9='2. Protocols'!$G59),1,0)*'4. Formulations'!$J59</f>
        <v>0</v>
      </c>
      <c r="EX60" s="45">
        <f>IF(AND(OR(ISBLANK(EX$9),EX$9=0)=FALSE,SUM($EE60:$ES60)&gt;0,EX$9='2. Protocols'!$G59),1,0)*'4. Formulations'!$J59</f>
        <v>0</v>
      </c>
      <c r="EY60" s="45">
        <f>IF(AND(OR(ISBLANK(EY$9),EY$9=0)=FALSE,SUM($EE60:$ES60)&gt;0,EY$9='2. Protocols'!$G59),1,0)*'4. Formulations'!$J59</f>
        <v>0</v>
      </c>
      <c r="EZ60" s="45">
        <f>IF(AND(OR(ISBLANK(EZ$9),EZ$9=0)=FALSE,SUM($EE60:$ES60)&gt;0,EZ$9='2. Protocols'!$G59),1,0)*'4. Formulations'!$J59</f>
        <v>0</v>
      </c>
      <c r="FA60" s="45">
        <f>IF(AND(OR(ISBLANK(FA$9),FA$9=0)=FALSE,SUM($EE60:$ES60)&gt;0,FA$9='2. Protocols'!$G59),1,0)*'4. Formulations'!$J59</f>
        <v>0</v>
      </c>
      <c r="FB60" s="45">
        <f>IF(AND(OR(ISBLANK(FB$9),FB$9=0)=FALSE,SUM($EE60:$ES60)&gt;0,FB$9='2. Protocols'!$G59),1,0)*'4. Formulations'!$J59</f>
        <v>0</v>
      </c>
      <c r="FC60" s="45">
        <f>IF(AND(OR(ISBLANK(FC$9),FC$9=0)=FALSE,SUM($EE60:$ES60)&gt;0,FC$9='2. Protocols'!$G59),1,0)*'4. Formulations'!$J59</f>
        <v>0</v>
      </c>
      <c r="FD60" s="45">
        <f>IF(AND(OR(ISBLANK(FD$9),FD$9=0)=FALSE,SUM($EE60:$ES60)&gt;0,FD$9='2. Protocols'!$G59),1,0)*'4. Formulations'!$J59</f>
        <v>0</v>
      </c>
      <c r="FE60" s="45">
        <f>IF(AND(OR(ISBLANK(FE$9),FE$9=0)=FALSE,SUM($EE60:$ES60)&gt;0,FE$9='2. Protocols'!$G59),1,0)*'4. Formulations'!$J59</f>
        <v>0</v>
      </c>
      <c r="FF60" s="45">
        <f>IF(AND(OR(ISBLANK(FF$9),FF$9=0)=FALSE,SUM($EE60:$ES60)&gt;0,FF$9='2. Protocols'!$G59),1,0)*'4. Formulations'!$J59</f>
        <v>0</v>
      </c>
      <c r="FG60" s="45">
        <f>IF(AND(OR(ISBLANK(FG$9),FG$9=0)=FALSE,SUM($EE60:$ES60)&gt;0,FG$9='2. Protocols'!$G59),1,0)*'4. Formulations'!$J59</f>
        <v>0</v>
      </c>
      <c r="FH60" s="45">
        <f>IF(AND(OR(ISBLANK(FH$9),FH$9=0)=FALSE,SUM($EE60:$ES60)&gt;0,FH$9='2. Protocols'!$G59),1,0)*'4. Formulations'!$J59</f>
        <v>0</v>
      </c>
      <c r="FI60" s="45">
        <f>IF(AND(OR(ISBLANK(FI$9),FI$9=0)=FALSE,SUM($EE60:$ES60)&gt;0,FI$9='2. Protocols'!$G59),1,0)*'4. Formulations'!$J59</f>
        <v>0</v>
      </c>
      <c r="FK60" s="45">
        <f>IF(AND(OR(ISBLANK(EU$9),EU$9=0)=FALSE,FK$9=$DM60),1,0)*'4. Formulations'!$K59</f>
        <v>0</v>
      </c>
      <c r="FL60" s="45">
        <f>IF(AND(OR(ISBLANK(EV$9),EV$9=0)=FALSE,FL$9=$DM60),1,0)*'4. Formulations'!$K59</f>
        <v>0</v>
      </c>
      <c r="FM60" s="45">
        <f>IF(AND(OR(ISBLANK(EW$9),EW$9=0)=FALSE,FM$9=$DM60),1,0)*'4. Formulations'!$K59</f>
        <v>0</v>
      </c>
      <c r="FN60" s="45">
        <f>IF(AND(OR(ISBLANK(EX$9),EX$9=0)=FALSE,FN$9=$DM60),1,0)*'4. Formulations'!$K59</f>
        <v>0</v>
      </c>
      <c r="FO60" s="45">
        <f>IF(AND(OR(ISBLANK(EY$9),EY$9=0)=FALSE,FO$9=$DM60),1,0)*'4. Formulations'!$K59</f>
        <v>0</v>
      </c>
      <c r="FP60" s="45">
        <f>IF(AND(OR(ISBLANK(EZ$9),EZ$9=0)=FALSE,FP$9=$DM60),1,0)*'4. Formulations'!$K59</f>
        <v>0</v>
      </c>
      <c r="FQ60" s="45">
        <f>IF(AND(OR(ISBLANK(FA$9),FA$9=0)=FALSE,FQ$9=$DM60),1,0)*'4. Formulations'!$K59</f>
        <v>0</v>
      </c>
      <c r="FR60" s="45">
        <f>IF(AND(OR(ISBLANK(FB$9),FB$9=0)=FALSE,FR$9=$DM60),1,0)*'4. Formulations'!$K59</f>
        <v>0</v>
      </c>
      <c r="FS60" s="45">
        <f>IF(AND(OR(ISBLANK(FC$9),FC$9=0)=FALSE,FS$9=$DM60),1,0)*'4. Formulations'!$K59</f>
        <v>0</v>
      </c>
      <c r="FT60" s="45">
        <f>IF(AND(OR(ISBLANK(FD$9),FD$9=0)=FALSE,FT$9=$DM60),1,0)*'4. Formulations'!$K59</f>
        <v>0</v>
      </c>
      <c r="FU60" s="45">
        <f>IF(AND(OR(ISBLANK(FE$9),FE$9=0)=FALSE,FU$9=$DM60),1,0)*'4. Formulations'!$K59</f>
        <v>0</v>
      </c>
      <c r="FV60" s="45">
        <f>IF(AND(OR(ISBLANK(FF$9),FF$9=0)=FALSE,FV$9=$DM60),1,0)*'4. Formulations'!$K59</f>
        <v>0</v>
      </c>
      <c r="FW60" s="45">
        <f>IF(AND(OR(ISBLANK(FG$9),FG$9=0)=FALSE,FW$9=$DM60),1,0)*'4. Formulations'!$K59</f>
        <v>0</v>
      </c>
      <c r="FX60" s="45">
        <f>IF(AND(OR(ISBLANK(FH$9),FH$9=0)=FALSE,FX$9=$DM60),1,0)*'4. Formulations'!$K59</f>
        <v>0</v>
      </c>
      <c r="FY60" s="45">
        <f>IF(AND(OR(ISBLANK(FI$9),FI$9=0)=FALSE,FY$9=$DM60),1,0)*'4. Formulations'!$K59</f>
        <v>0</v>
      </c>
      <c r="GA60" s="45">
        <f>IF(AND(OR(ISBLANK(GA$9),GA$9=0)=FALSE,OR(GA$9='2. Protocols'!$C59,GA$9='2. Protocols'!$E59,GA$9='2. Protocols'!$G59)),1,0)*'4. Formulations'!$L59</f>
        <v>0</v>
      </c>
      <c r="GB60" s="45">
        <f>IF(AND(OR(ISBLANK(GB$9),GB$9=0)=FALSE,OR(GB$9='2. Protocols'!$C59,GB$9='2. Protocols'!$E59,GB$9='2. Protocols'!$G59)),1,0)*'4. Formulations'!$L59</f>
        <v>0</v>
      </c>
      <c r="GC60" s="45">
        <f>IF(AND(OR(ISBLANK(GC$9),GC$9=0)=FALSE,OR(GC$9='2. Protocols'!$C59,GC$9='2. Protocols'!$E59,GC$9='2. Protocols'!$G59)),1,0)*'4. Formulations'!$L59</f>
        <v>0</v>
      </c>
      <c r="GD60" s="45">
        <f>IF(AND(OR(ISBLANK(GD$9),GD$9=0)=FALSE,OR(GD$9='2. Protocols'!$C59,GD$9='2. Protocols'!$E59,GD$9='2. Protocols'!$G59)),1,0)*'4. Formulations'!$L59</f>
        <v>0</v>
      </c>
      <c r="GE60" s="45">
        <f>IF(AND(OR(ISBLANK(GE$9),GE$9=0)=FALSE,OR(GE$9='2. Protocols'!$C59,GE$9='2. Protocols'!$E59,GE$9='2. Protocols'!$G59)),1,0)*'4. Formulations'!$L59</f>
        <v>0</v>
      </c>
      <c r="GF60" s="45">
        <f>IF(AND(OR(ISBLANK(GF$9),GF$9=0)=FALSE,OR(GF$9='2. Protocols'!$C59,GF$9='2. Protocols'!$E59,GF$9='2. Protocols'!$G59)),1,0)*'4. Formulations'!$L59</f>
        <v>0</v>
      </c>
      <c r="GG60" s="45">
        <f>IF(AND(OR(ISBLANK(GG$9),GG$9=0)=FALSE,OR(GG$9='2. Protocols'!$C59,GG$9='2. Protocols'!$E59,GG$9='2. Protocols'!$G59)),1,0)*'4. Formulations'!$L59</f>
        <v>0</v>
      </c>
      <c r="GH60" s="45">
        <f>IF(AND(OR(ISBLANK(GH$9),GH$9=0)=FALSE,OR(GH$9='2. Protocols'!$C59,GH$9='2. Protocols'!$E59,GH$9='2. Protocols'!$G59)),1,0)*'4. Formulations'!$L59</f>
        <v>0</v>
      </c>
      <c r="GI60" s="45">
        <f>IF(AND(OR(ISBLANK(GI$9),GI$9=0)=FALSE,OR(GI$9='2. Protocols'!$C59,GI$9='2. Protocols'!$E59,GI$9='2. Protocols'!$G59)),1,0)*'4. Formulations'!$L59</f>
        <v>0</v>
      </c>
      <c r="GJ60" s="45">
        <f>IF(AND(OR(ISBLANK(GJ$9),GJ$9=0)=FALSE,OR(GJ$9='2. Protocols'!$C59,GJ$9='2. Protocols'!$E59,GJ$9='2. Protocols'!$G59)),1,0)*'4. Formulations'!$L59</f>
        <v>0</v>
      </c>
      <c r="GK60" s="45">
        <f>IF(AND(OR(ISBLANK(GK$9),GK$9=0)=FALSE,OR(GK$9='2. Protocols'!$C59,GK$9='2. Protocols'!$E59,GK$9='2. Protocols'!$G59)),1,0)*'4. Formulations'!$L59</f>
        <v>0</v>
      </c>
      <c r="GL60" s="45">
        <f>IF(AND(OR(ISBLANK(GL$9),GL$9=0)=FALSE,OR(GL$9='2. Protocols'!$C59,GL$9='2. Protocols'!$E59,GL$9='2. Protocols'!$G59)),1,0)*'4. Formulations'!$L59</f>
        <v>0</v>
      </c>
      <c r="GM60" s="45">
        <f>IF(AND(OR(ISBLANK(GM$9),GM$9=0)=FALSE,OR(GM$9='2. Protocols'!$C59,GM$9='2. Protocols'!$E59,GM$9='2. Protocols'!$G59)),1,0)*'4. Formulations'!$L59</f>
        <v>0</v>
      </c>
      <c r="GN60" s="45">
        <f>IF(AND(OR(ISBLANK(GN$9),GN$9=0)=FALSE,OR(GN$9='2. Protocols'!$C59,GN$9='2. Protocols'!$E59,GN$9='2. Protocols'!$G59)),1,0)*'4. Formulations'!$L59</f>
        <v>0</v>
      </c>
      <c r="GO60" s="45">
        <f>IF(AND(OR(ISBLANK(GO$9),GO$9=0)=FALSE,OR(GO$9='2. Protocols'!$C59,GO$9='2. Protocols'!$E59,GO$9='2. Protocols'!$G59)),1,0)*'4. Formulations'!$L59</f>
        <v>0</v>
      </c>
      <c r="GQ60" s="45">
        <f>IF(AND(OR(ISBLANK(GQ$9),GQ$9=0)=FALSE,GQ$9=$DL60),1,0)*'4. Formulations'!$M59</f>
        <v>0</v>
      </c>
      <c r="GR60" s="45">
        <f>IF(AND(OR(ISBLANK(GR$9),GR$9=0)=FALSE,GR$9=$DL60),1,0)*'4. Formulations'!$M59</f>
        <v>0</v>
      </c>
      <c r="GS60" s="45">
        <f>IF(AND(OR(ISBLANK(GS$9),GS$9=0)=FALSE,GS$9=$DL60),1,0)*'4. Formulations'!$M59</f>
        <v>0</v>
      </c>
      <c r="GT60" s="45">
        <f>IF(AND(OR(ISBLANK(GT$9),GT$9=0)=FALSE,GT$9=$DL60),1,0)*'4. Formulations'!$M59</f>
        <v>0</v>
      </c>
      <c r="GU60" s="45">
        <f>IF(AND(OR(ISBLANK(GU$9),GU$9=0)=FALSE,GU$9=$DL60),1,0)*'4. Formulations'!$M59</f>
        <v>0</v>
      </c>
      <c r="GV60" s="45">
        <f>IF(AND(OR(ISBLANK(GV$9),GV$9=0)=FALSE,GV$9=$DL60),1,0)*'4. Formulations'!$M59</f>
        <v>0</v>
      </c>
      <c r="GW60" s="45">
        <f>IF(AND(OR(ISBLANK(GW$9),GW$9=0)=FALSE,GW$9=$DL60),1,0)*'4. Formulations'!$M59</f>
        <v>0</v>
      </c>
      <c r="GX60" s="45">
        <f>IF(AND(OR(ISBLANK(GX$9),GX$9=0)=FALSE,GX$9=$DL60),1,0)*'4. Formulations'!$M59</f>
        <v>0</v>
      </c>
      <c r="GY60" s="45">
        <f>IF(AND(OR(ISBLANK(GY$9),GY$9=0)=FALSE,GY$9=$DL60),1,0)*'4. Formulations'!$M59</f>
        <v>0</v>
      </c>
      <c r="GZ60" s="45">
        <f>IF(AND(OR(ISBLANK(GZ$9),GZ$9=0)=FALSE,GZ$9=$DL60),1,0)*'4. Formulations'!$M59</f>
        <v>0</v>
      </c>
      <c r="HA60" s="45">
        <f>IF(AND(OR(ISBLANK(HA$9),HA$9=0)=FALSE,HA$9=$DL60),1,0)*'4. Formulations'!$M59</f>
        <v>0</v>
      </c>
      <c r="HB60" s="45">
        <f>IF(AND(OR(ISBLANK(HB$9),HB$9=0)=FALSE,HB$9=$DL60),1,0)*'4. Formulations'!$M59</f>
        <v>0</v>
      </c>
      <c r="HC60" s="45">
        <f>IF(AND(OR(ISBLANK(HC$9),HC$9=0)=FALSE,HC$9=$DL60),1,0)*'4. Formulations'!$M59</f>
        <v>0</v>
      </c>
      <c r="HD60" s="45">
        <f>IF(AND(OR(ISBLANK(HD$9),HD$9=0)=FALSE,HD$9=$DL60),1,0)*'4. Formulations'!$M59</f>
        <v>0</v>
      </c>
      <c r="HE60" s="45">
        <f>IF(AND(OR(ISBLANK(HE$9),HE$9=0)=FALSE,HE$9=$DL60),1,0)*'4. Formulations'!$M59</f>
        <v>0</v>
      </c>
      <c r="HG60" s="45">
        <f>IF(AND(OR(ISBLANK(HG$9),HG$9=0)=FALSE,SUM($GQ60:$HE60)&gt;0,HG$9='2. Protocols'!$G59),1,0)*'4. Formulations'!$M59</f>
        <v>0</v>
      </c>
      <c r="HH60" s="45">
        <f>IF(AND(OR(ISBLANK(HH$9),HH$9=0)=FALSE,SUM($GQ60:$HE60)&gt;0,HH$9='2. Protocols'!$G59),1,0)*'4. Formulations'!$M59</f>
        <v>0</v>
      </c>
      <c r="HI60" s="45">
        <f>IF(AND(OR(ISBLANK(HI$9),HI$9=0)=FALSE,SUM($GQ60:$HE60)&gt;0,HI$9='2. Protocols'!$G59),1,0)*'4. Formulations'!$M59</f>
        <v>0</v>
      </c>
      <c r="HJ60" s="45">
        <f>IF(AND(OR(ISBLANK(HJ$9),HJ$9=0)=FALSE,SUM($GQ60:$HE60)&gt;0,HJ$9='2. Protocols'!$G59),1,0)*'4. Formulations'!$M59</f>
        <v>0</v>
      </c>
      <c r="HK60" s="45">
        <f>IF(AND(OR(ISBLANK(HK$9),HK$9=0)=FALSE,SUM($GQ60:$HE60)&gt;0,HK$9='2. Protocols'!$G59),1,0)*'4. Formulations'!$M59</f>
        <v>0</v>
      </c>
      <c r="HL60" s="45">
        <f>IF(AND(OR(ISBLANK(HL$9),HL$9=0)=FALSE,SUM($GQ60:$HE60)&gt;0,HL$9='2. Protocols'!$G59),1,0)*'4. Formulations'!$M59</f>
        <v>0</v>
      </c>
      <c r="HM60" s="45">
        <f>IF(AND(OR(ISBLANK(HM$9),HM$9=0)=FALSE,SUM($GQ60:$HE60)&gt;0,HM$9='2. Protocols'!$G59),1,0)*'4. Formulations'!$M59</f>
        <v>0</v>
      </c>
      <c r="HN60" s="45">
        <f>IF(AND(OR(ISBLANK(HN$9),HN$9=0)=FALSE,SUM($GQ60:$HE60)&gt;0,HN$9='2. Protocols'!$G59),1,0)*'4. Formulations'!$M59</f>
        <v>0</v>
      </c>
      <c r="HO60" s="45">
        <f>IF(AND(OR(ISBLANK(HO$9),HO$9=0)=FALSE,SUM($GQ60:$HE60)&gt;0,HO$9='2. Protocols'!$G59),1,0)*'4. Formulations'!$M59</f>
        <v>0</v>
      </c>
      <c r="HP60" s="45">
        <f>IF(AND(OR(ISBLANK(HP$9),HP$9=0)=FALSE,SUM($GQ60:$HE60)&gt;0,HP$9='2. Protocols'!$G59),1,0)*'4. Formulations'!$M59</f>
        <v>0</v>
      </c>
      <c r="HQ60" s="45">
        <f>IF(AND(OR(ISBLANK(HQ$9),HQ$9=0)=FALSE,SUM($GQ60:$HE60)&gt;0,HQ$9='2. Protocols'!$G59),1,0)*'4. Formulations'!$M59</f>
        <v>0</v>
      </c>
      <c r="HR60" s="45">
        <f>IF(AND(OR(ISBLANK(HR$9),HR$9=0)=FALSE,SUM($GQ60:$HE60)&gt;0,HR$9='2. Protocols'!$G59),1,0)*'4. Formulations'!$M59</f>
        <v>0</v>
      </c>
      <c r="HS60" s="45">
        <f>IF(AND(OR(ISBLANK(HS$9),HS$9=0)=FALSE,SUM($GQ60:$HE60)&gt;0,HS$9='2. Protocols'!$G59),1,0)*'4. Formulations'!$M59</f>
        <v>0</v>
      </c>
      <c r="HT60" s="45">
        <f>IF(AND(OR(ISBLANK(HT$9),HT$9=0)=FALSE,SUM($GQ60:$HE60)&gt;0,HT$9='2. Protocols'!$G59),1,0)*'4. Formulations'!$M59</f>
        <v>0</v>
      </c>
      <c r="HU60" s="45">
        <f>IF(AND(OR(ISBLANK(HU$9),HU$9=0)=FALSE,SUM($GQ60:$HE60)&gt;0,HU$9='2. Protocols'!$G59),1,0)*'4. Formulations'!$M59</f>
        <v>0</v>
      </c>
      <c r="HW60" s="45">
        <f>IF(AND(OR(ISBLANK(HW$9),HW$9=0)=FALSE,HW$9=$DM60),1,0)*'4. Formulations'!$N59</f>
        <v>0</v>
      </c>
      <c r="HX60" s="45">
        <f>IF(AND(OR(ISBLANK(HX$9),HX$9=0)=FALSE,HX$9=$DM60),1,0)*'4. Formulations'!$N59</f>
        <v>0</v>
      </c>
      <c r="HY60" s="45">
        <f>IF(AND(OR(ISBLANK(HY$9),HY$9=0)=FALSE,HY$9=$DM60),1,0)*'4. Formulations'!$N59</f>
        <v>0</v>
      </c>
      <c r="HZ60" s="45">
        <f>IF(AND(OR(ISBLANK(HZ$9),HZ$9=0)=FALSE,HZ$9=$DM60),1,0)*'4. Formulations'!$N59</f>
        <v>0</v>
      </c>
      <c r="IA60" s="45">
        <f>IF(AND(OR(ISBLANK(IA$9),IA$9=0)=FALSE,IA$9=$DM60),1,0)*'4. Formulations'!$N59</f>
        <v>0</v>
      </c>
      <c r="IB60" s="45">
        <f>IF(AND(OR(ISBLANK(IB$9),IB$9=0)=FALSE,IB$9=$DM60),1,0)*'4. Formulations'!$N59</f>
        <v>0</v>
      </c>
      <c r="IC60" s="45">
        <f>IF(AND(OR(ISBLANK(IC$9),IC$9=0)=FALSE,IC$9=$DM60),1,0)*'4. Formulations'!$N59</f>
        <v>0</v>
      </c>
      <c r="ID60" s="45">
        <f>IF(AND(OR(ISBLANK(ID$9),ID$9=0)=FALSE,ID$9=$DM60),1,0)*'4. Formulations'!$N59</f>
        <v>0</v>
      </c>
      <c r="IE60" s="45">
        <f>IF(AND(OR(ISBLANK(IE$9),IE$9=0)=FALSE,IE$9=$DM60),1,0)*'4. Formulations'!$N59</f>
        <v>0</v>
      </c>
      <c r="IF60" s="45">
        <f>IF(AND(OR(ISBLANK(IF$9),IF$9=0)=FALSE,IF$9=$DM60),1,0)*'4. Formulations'!$N59</f>
        <v>0</v>
      </c>
      <c r="IG60" s="45">
        <f>IF(AND(OR(ISBLANK(IG$9),IG$9=0)=FALSE,IG$9=$DM60),1,0)*'4. Formulations'!$N59</f>
        <v>0</v>
      </c>
      <c r="IH60" s="45">
        <f>IF(AND(OR(ISBLANK(IH$9),IH$9=0)=FALSE,IH$9=$DM60),1,0)*'4. Formulations'!$N59</f>
        <v>0</v>
      </c>
      <c r="II60" s="45">
        <f>IF(AND(OR(ISBLANK(II$9),II$9=0)=FALSE,II$9=$DM60),1,0)*'4. Formulations'!$N59</f>
        <v>0</v>
      </c>
      <c r="IJ60" s="45">
        <f>IF(AND(OR(ISBLANK(IJ$9),IJ$9=0)=FALSE,IJ$9=$DM60),1,0)*'4. Formulations'!$N59</f>
        <v>0</v>
      </c>
      <c r="IK60" s="45">
        <f>IF(AND(OR(ISBLANK(IK$9),IK$9=0)=FALSE,IK$9=$DM60),1,0)*'4. Formulations'!$N59</f>
        <v>0</v>
      </c>
      <c r="IM60" s="45">
        <f>IF(AND(OR(ISBLANK(IM$9),IM$9=0)=FALSE,OR(IM$9='2. Protocols'!$C59,IM$9='2. Protocols'!$E59,IM$9='2. Protocols'!$G59)),1,0)*'4. Formulations'!$O59</f>
        <v>0</v>
      </c>
      <c r="IN60" s="45">
        <f>IF(AND(OR(ISBLANK(IN$9),IN$9=0)=FALSE,OR(IN$9='2. Protocols'!$C59,IN$9='2. Protocols'!$E59,IN$9='2. Protocols'!$G59)),1,0)*'4. Formulations'!$O59</f>
        <v>0</v>
      </c>
      <c r="IO60" s="45">
        <f>IF(AND(OR(ISBLANK(IO$9),IO$9=0)=FALSE,OR(IO$9='2. Protocols'!$C59,IO$9='2. Protocols'!$E59,IO$9='2. Protocols'!$G59)),1,0)*'4. Formulations'!$O59</f>
        <v>0</v>
      </c>
      <c r="IP60" s="45">
        <f>IF(AND(OR(ISBLANK(IP$9),IP$9=0)=FALSE,OR(IP$9='2. Protocols'!$C59,IP$9='2. Protocols'!$E59,IP$9='2. Protocols'!$G59)),1,0)*'4. Formulations'!$O59</f>
        <v>0</v>
      </c>
      <c r="IQ60" s="45">
        <f>IF(AND(OR(ISBLANK(IQ$9),IQ$9=0)=FALSE,OR(IQ$9='2. Protocols'!$C59,IQ$9='2. Protocols'!$E59,IQ$9='2. Protocols'!$G59)),1,0)*'4. Formulations'!$O59</f>
        <v>0</v>
      </c>
      <c r="IR60" s="45">
        <f>IF(AND(OR(ISBLANK(IR$9),IR$9=0)=FALSE,OR(IR$9='2. Protocols'!$C59,IR$9='2. Protocols'!$E59,IR$9='2. Protocols'!$G59)),1,0)*'4. Formulations'!$O59</f>
        <v>0</v>
      </c>
      <c r="IS60" s="45">
        <f>IF(AND(OR(ISBLANK(IS$9),IS$9=0)=FALSE,OR(IS$9='2. Protocols'!$C59,IS$9='2. Protocols'!$E59,IS$9='2. Protocols'!$G59)),1,0)*'4. Formulations'!$O59</f>
        <v>0</v>
      </c>
      <c r="IT60" s="45">
        <f>IF(AND(OR(ISBLANK(IT$9),IT$9=0)=FALSE,OR(IT$9='2. Protocols'!$C59,IT$9='2. Protocols'!$E59,IT$9='2. Protocols'!$G59)),1,0)*'4. Formulations'!$O59</f>
        <v>0</v>
      </c>
      <c r="IU60" s="45">
        <f>IF(AND(OR(ISBLANK(IU$9),IU$9=0)=FALSE,OR(IU$9='2. Protocols'!$C59,IU$9='2. Protocols'!$E59,IU$9='2. Protocols'!$G59)),1,0)*'4. Formulations'!$O59</f>
        <v>0</v>
      </c>
      <c r="IV60" s="45">
        <f>IF(AND(OR(ISBLANK(IV$9),IV$9=0)=FALSE,OR(IV$9='2. Protocols'!$C59,IV$9='2. Protocols'!$E59,IV$9='2. Protocols'!$G59)),1,0)*'4. Formulations'!$O59</f>
        <v>0</v>
      </c>
      <c r="IW60" s="45">
        <f>IF(AND(OR(ISBLANK(IW$9),IW$9=0)=FALSE,OR(IW$9='2. Protocols'!$C59,IW$9='2. Protocols'!$E59,IW$9='2. Protocols'!$G59)),1,0)*'4. Formulations'!$O59</f>
        <v>0</v>
      </c>
      <c r="IX60" s="45">
        <f>IF(AND(OR(ISBLANK(IX$9),IX$9=0)=FALSE,OR(IX$9='2. Protocols'!$C59,IX$9='2. Protocols'!$E59,IX$9='2. Protocols'!$G59)),1,0)*'4. Formulations'!$O59</f>
        <v>0</v>
      </c>
      <c r="IY60" s="45">
        <f>IF(AND(OR(ISBLANK(IY$9),IY$9=0)=FALSE,OR(IY$9='2. Protocols'!$C59,IY$9='2. Protocols'!$E59,IY$9='2. Protocols'!$G59)),1,0)*'4. Formulations'!$O59</f>
        <v>0</v>
      </c>
      <c r="IZ60" s="45">
        <f>IF(AND(OR(ISBLANK(IZ$9),IZ$9=0)=FALSE,OR(IZ$9='2. Protocols'!$C59,IZ$9='2. Protocols'!$E59,IZ$9='2. Protocols'!$G59)),1,0)*'4. Formulations'!$O59</f>
        <v>0</v>
      </c>
      <c r="JA60" s="45">
        <f>IF(AND(OR(ISBLANK(JA$9),JA$9=0)=FALSE,OR(JA$9='2. Protocols'!$C59,JA$9='2. Protocols'!$E59,JA$9='2. Protocols'!$G59)),1,0)*'4. Formulations'!$O59</f>
        <v>0</v>
      </c>
      <c r="JC60" s="45">
        <f>IF(AND(OR(ISBLANK(JC$9),JC$9=0)=FALSE,JC$9=$DL60),1,0)*'4. Formulations'!$P59</f>
        <v>0</v>
      </c>
      <c r="JD60" s="45">
        <f>IF(AND(OR(ISBLANK(JD$9),JD$9=0)=FALSE,JD$9=$DL60),1,0)*'4. Formulations'!$P59</f>
        <v>0</v>
      </c>
      <c r="JE60" s="45">
        <f>IF(AND(OR(ISBLANK(JE$9),JE$9=0)=FALSE,JE$9=$DL60),1,0)*'4. Formulations'!$P59</f>
        <v>0</v>
      </c>
      <c r="JF60" s="45">
        <f>IF(AND(OR(ISBLANK(JF$9),JF$9=0)=FALSE,JF$9=$DL60),1,0)*'4. Formulations'!$P59</f>
        <v>0</v>
      </c>
      <c r="JG60" s="45">
        <f>IF(AND(OR(ISBLANK(JG$9),JG$9=0)=FALSE,JG$9=$DL60),1,0)*'4. Formulations'!$P59</f>
        <v>0</v>
      </c>
      <c r="JH60" s="45">
        <f>IF(AND(OR(ISBLANK(JH$9),JH$9=0)=FALSE,JH$9=$DL60),1,0)*'4. Formulations'!$P59</f>
        <v>0</v>
      </c>
      <c r="JI60" s="45">
        <f>IF(AND(OR(ISBLANK(JI$9),JI$9=0)=FALSE,JI$9=$DL60),1,0)*'4. Formulations'!$P59</f>
        <v>0</v>
      </c>
      <c r="JJ60" s="45">
        <f>IF(AND(OR(ISBLANK(JJ$9),JJ$9=0)=FALSE,JJ$9=$DL60),1,0)*'4. Formulations'!$P59</f>
        <v>0</v>
      </c>
      <c r="JK60" s="45">
        <f>IF(AND(OR(ISBLANK(JK$9),JK$9=0)=FALSE,JK$9=$DL60),1,0)*'4. Formulations'!$P59</f>
        <v>0</v>
      </c>
      <c r="JL60" s="45">
        <f>IF(AND(OR(ISBLANK(JL$9),JL$9=0)=FALSE,JL$9=$DL60),1,0)*'4. Formulations'!$P59</f>
        <v>0</v>
      </c>
      <c r="JM60" s="45">
        <f>IF(AND(OR(ISBLANK(JM$9),JM$9=0)=FALSE,JM$9=$DL60),1,0)*'4. Formulations'!$P59</f>
        <v>0</v>
      </c>
      <c r="JN60" s="45">
        <f>IF(AND(OR(ISBLANK(JN$9),JN$9=0)=FALSE,JN$9=$DL60),1,0)*'4. Formulations'!$P59</f>
        <v>0</v>
      </c>
      <c r="JO60" s="45">
        <f>IF(AND(OR(ISBLANK(JO$9),JO$9=0)=FALSE,JO$9=$DL60),1,0)*'4. Formulations'!$P59</f>
        <v>0</v>
      </c>
      <c r="JP60" s="45">
        <f>IF(AND(OR(ISBLANK(JP$9),JP$9=0)=FALSE,JP$9=$DL60),1,0)*'4. Formulations'!$P59</f>
        <v>0</v>
      </c>
      <c r="JQ60" s="45">
        <f>IF(AND(OR(ISBLANK(JQ$9),JQ$9=0)=FALSE,JQ$9=$DL60),1,0)*'4. Formulations'!$P59</f>
        <v>0</v>
      </c>
      <c r="JS60" s="45">
        <f>IF(AND(OR(ISBLANK(JS$9),JS$9=0)=FALSE,SUM($JC60:$JQ60)&gt;0,JS$9='2. Protocols'!$G59),1,0)*'4. Formulations'!$P59</f>
        <v>0</v>
      </c>
      <c r="JT60" s="45">
        <f>IF(AND(OR(ISBLANK(JT$9),JT$9=0)=FALSE,SUM($JC60:$JQ60)&gt;0,JT$9='2. Protocols'!$G59),1,0)*'4. Formulations'!$P59</f>
        <v>0</v>
      </c>
      <c r="JU60" s="45">
        <f>IF(AND(OR(ISBLANK(JU$9),JU$9=0)=FALSE,SUM($JC60:$JQ60)&gt;0,JU$9='2. Protocols'!$G59),1,0)*'4. Formulations'!$P59</f>
        <v>0</v>
      </c>
      <c r="JV60" s="45">
        <f>IF(AND(OR(ISBLANK(JV$9),JV$9=0)=FALSE,SUM($JC60:$JQ60)&gt;0,JV$9='2. Protocols'!$G59),1,0)*'4. Formulations'!$P59</f>
        <v>0</v>
      </c>
      <c r="JW60" s="45">
        <f>IF(AND(OR(ISBLANK(JW$9),JW$9=0)=FALSE,SUM($JC60:$JQ60)&gt;0,JW$9='2. Protocols'!$G59),1,0)*'4. Formulations'!$P59</f>
        <v>0</v>
      </c>
      <c r="JX60" s="45">
        <f>IF(AND(OR(ISBLANK(JX$9),JX$9=0)=FALSE,SUM($JC60:$JQ60)&gt;0,JX$9='2. Protocols'!$G59),1,0)*'4. Formulations'!$P59</f>
        <v>0</v>
      </c>
      <c r="JY60" s="45">
        <f>IF(AND(OR(ISBLANK(JY$9),JY$9=0)=FALSE,SUM($JC60:$JQ60)&gt;0,JY$9='2. Protocols'!$G59),1,0)*'4. Formulations'!$P59</f>
        <v>0</v>
      </c>
      <c r="JZ60" s="45">
        <f>IF(AND(OR(ISBLANK(JZ$9),JZ$9=0)=FALSE,SUM($JC60:$JQ60)&gt;0,JZ$9='2. Protocols'!$G59),1,0)*'4. Formulations'!$P59</f>
        <v>0</v>
      </c>
      <c r="KA60" s="45">
        <f>IF(AND(OR(ISBLANK(KA$9),KA$9=0)=FALSE,SUM($JC60:$JQ60)&gt;0,KA$9='2. Protocols'!$G59),1,0)*'4. Formulations'!$P59</f>
        <v>0</v>
      </c>
      <c r="KB60" s="45">
        <f>IF(AND(OR(ISBLANK(KB$9),KB$9=0)=FALSE,SUM($JC60:$JQ60)&gt;0,KB$9='2. Protocols'!$G59),1,0)*'4. Formulations'!$P59</f>
        <v>0</v>
      </c>
      <c r="KC60" s="45">
        <f>IF(AND(OR(ISBLANK(KC$9),KC$9=0)=FALSE,SUM($JC60:$JQ60)&gt;0,KC$9='2. Protocols'!$G59),1,0)*'4. Formulations'!$P59</f>
        <v>0</v>
      </c>
      <c r="KD60" s="45">
        <f>IF(AND(OR(ISBLANK(KD$9),KD$9=0)=FALSE,SUM($JC60:$JQ60)&gt;0,KD$9='2. Protocols'!$G59),1,0)*'4. Formulations'!$P59</f>
        <v>0</v>
      </c>
      <c r="KE60" s="45">
        <f>IF(AND(OR(ISBLANK(KE$9),KE$9=0)=FALSE,SUM($JC60:$JQ60)&gt;0,KE$9='2. Protocols'!$G59),1,0)*'4. Formulations'!$P59</f>
        <v>0</v>
      </c>
      <c r="KF60" s="45">
        <f>IF(AND(OR(ISBLANK(KF$9),KF$9=0)=FALSE,SUM($JC60:$JQ60)&gt;0,KF$9='2. Protocols'!$G59),1,0)*'4. Formulations'!$P59</f>
        <v>0</v>
      </c>
      <c r="KG60" s="45">
        <f>IF(AND(OR(ISBLANK(KG$9),KG$9=0)=FALSE,SUM($JC60:$JQ60)&gt;0,KG$9='2. Protocols'!$G59),1,0)*'4. Formulations'!$P59</f>
        <v>0</v>
      </c>
      <c r="KI60" s="45">
        <f>IF(AND(OR(ISBLANK(KI$9),KI$9=0)=FALSE,KI$9=$DM60),1,0)*'4. Formulations'!$Q59</f>
        <v>0</v>
      </c>
      <c r="KJ60" s="45">
        <f>IF(AND(OR(ISBLANK(KJ$9),KJ$9=0)=FALSE,KJ$9=$DM60),1,0)*'4. Formulations'!$Q59</f>
        <v>0</v>
      </c>
      <c r="KK60" s="45">
        <f>IF(AND(OR(ISBLANK(KK$9),KK$9=0)=FALSE,KK$9=$DM60),1,0)*'4. Formulations'!$Q59</f>
        <v>0</v>
      </c>
      <c r="KL60" s="45">
        <f>IF(AND(OR(ISBLANK(KL$9),KL$9=0)=FALSE,KL$9=$DM60),1,0)*'4. Formulations'!$Q59</f>
        <v>0</v>
      </c>
      <c r="KM60" s="45">
        <f>IF(AND(OR(ISBLANK(KM$9),KM$9=0)=FALSE,KM$9=$DM60),1,0)*'4. Formulations'!$Q59</f>
        <v>0</v>
      </c>
      <c r="KN60" s="45">
        <f>IF(AND(OR(ISBLANK(KN$9),KN$9=0)=FALSE,KN$9=$DM60),1,0)*'4. Formulations'!$Q59</f>
        <v>0</v>
      </c>
      <c r="KO60" s="45">
        <f>IF(AND(OR(ISBLANK(KO$9),KO$9=0)=FALSE,KO$9=$DM60),1,0)*'4. Formulations'!$Q59</f>
        <v>0</v>
      </c>
      <c r="KP60" s="45">
        <f>IF(AND(OR(ISBLANK(KP$9),KP$9=0)=FALSE,KP$9=$DM60),1,0)*'4. Formulations'!$Q59</f>
        <v>0</v>
      </c>
      <c r="KQ60" s="45">
        <f>IF(AND(OR(ISBLANK(KQ$9),KQ$9=0)=FALSE,KQ$9=$DM60),1,0)*'4. Formulations'!$Q59</f>
        <v>0</v>
      </c>
      <c r="KR60" s="45">
        <f>IF(AND(OR(ISBLANK(KR$9),KR$9=0)=FALSE,KR$9=$DM60),1,0)*'4. Formulations'!$Q59</f>
        <v>0</v>
      </c>
      <c r="KS60" s="45">
        <f>IF(AND(OR(ISBLANK(KS$9),KS$9=0)=FALSE,KS$9=$DM60),1,0)*'4. Formulations'!$Q59</f>
        <v>0</v>
      </c>
      <c r="KT60" s="45">
        <f>IF(AND(OR(ISBLANK(KT$9),KT$9=0)=FALSE,KT$9=$DM60),1,0)*'4. Formulations'!$Q59</f>
        <v>0</v>
      </c>
      <c r="KU60" s="45">
        <f>IF(AND(OR(ISBLANK(KU$9),KU$9=0)=FALSE,KU$9=$DM60),1,0)*'4. Formulations'!$Q59</f>
        <v>0</v>
      </c>
      <c r="KV60" s="45">
        <f>IF(AND(OR(ISBLANK(KV$9),KV$9=0)=FALSE,KV$9=$DM60),1,0)*'4. Formulations'!$Q59</f>
        <v>0</v>
      </c>
      <c r="KW60" s="45">
        <f>IF(AND(OR(ISBLANK(KW$9),KW$9=0)=FALSE,KW$9=$DM60),1,0)*'4. Formulations'!$Q59</f>
        <v>0</v>
      </c>
    </row>
    <row r="61" spans="2:309" ht="15" hidden="1" outlineLevel="1" x14ac:dyDescent="0.25">
      <c r="B61" s="2"/>
      <c r="C61" s="155" t="str">
        <f>IF('2. Protocols'!C60&amp;"+"&amp;'2. Protocols'!E60&amp;"+"&amp;'2. Protocols'!G60="++","",'2. Protocols'!C60&amp;"+"&amp;'2. Protocols'!E60&amp;"+"&amp;'2. Protocols'!G60)</f>
        <v/>
      </c>
      <c r="D61" s="22"/>
      <c r="E61" s="23"/>
      <c r="G61" s="135" t="e">
        <f>'2. Protocols'!J60*'1. General Inputs'!$L$13</f>
        <v>#VALUE!</v>
      </c>
      <c r="H61" s="135" t="e">
        <f>MAX(G61*(1+'1. General Inputs'!$BA$23+HLOOKUP(H$7,'1. General Inputs'!$BC$17:$BE$19,ROWS('1. General Inputs'!$BA$17:$BA$19),0))+(H$76*'2. Protocols'!$O60)+'3. ARV Substitutions'!L83,0)</f>
        <v>#VALUE!</v>
      </c>
      <c r="I61" s="135" t="e">
        <f>MAX(H61*(1+'1. General Inputs'!$BA$23+HLOOKUP(I$7,'1. General Inputs'!$BC$17:$BE$19,ROWS('1. General Inputs'!$BA$17:$BA$19),0))+(I$76*'2. Protocols'!$O60)+'3. ARV Substitutions'!M83,0)</f>
        <v>#VALUE!</v>
      </c>
      <c r="J61" s="135" t="e">
        <f>MAX(I61*(1+'1. General Inputs'!$BA$23+HLOOKUP(J$7,'1. General Inputs'!$BC$17:$BE$19,ROWS('1. General Inputs'!$BA$17:$BA$19),0))+(J$76*'2. Protocols'!$O60)+'3. ARV Substitutions'!N83,0)</f>
        <v>#VALUE!</v>
      </c>
      <c r="K61" s="135" t="e">
        <f>MAX(J61*(1+'1. General Inputs'!$BA$23+HLOOKUP(K$7,'1. General Inputs'!$BC$17:$BE$19,ROWS('1. General Inputs'!$BA$17:$BA$19),0))+(K$76*'2. Protocols'!$O60)+'3. ARV Substitutions'!O83,0)</f>
        <v>#VALUE!</v>
      </c>
      <c r="L61" s="135" t="e">
        <f>MAX(K61*(1+'1. General Inputs'!$BA$23+HLOOKUP(L$7,'1. General Inputs'!$BC$17:$BE$19,ROWS('1. General Inputs'!$BA$17:$BA$19),0))+(L$76*'2. Protocols'!$O60)+'3. ARV Substitutions'!P83,0)</f>
        <v>#VALUE!</v>
      </c>
      <c r="M61" s="135" t="e">
        <f>MAX(L61*(1+'1. General Inputs'!$BA$23+HLOOKUP(M$7,'1. General Inputs'!$BC$17:$BE$19,ROWS('1. General Inputs'!$BA$17:$BA$19),0))+(M$76*'2. Protocols'!$O60)+'3. ARV Substitutions'!Q83,0)</f>
        <v>#VALUE!</v>
      </c>
      <c r="N61" s="135" t="e">
        <f>MAX(M61*(1+'1. General Inputs'!$BA$23+HLOOKUP(N$7,'1. General Inputs'!$BC$17:$BE$19,ROWS('1. General Inputs'!$BA$17:$BA$19),0))+(N$76*'2. Protocols'!$O60)+'3. ARV Substitutions'!R83,0)</f>
        <v>#VALUE!</v>
      </c>
      <c r="O61" s="135" t="e">
        <f>MAX(N61*(1+'1. General Inputs'!$BA$23+HLOOKUP(O$7,'1. General Inputs'!$BC$17:$BE$19,ROWS('1. General Inputs'!$BA$17:$BA$19),0))+(O$76*'2. Protocols'!$O60)+'3. ARV Substitutions'!S83,0)</f>
        <v>#VALUE!</v>
      </c>
      <c r="P61" s="135" t="e">
        <f>MAX(O61*(1+'1. General Inputs'!$BA$23+HLOOKUP(P$7,'1. General Inputs'!$BC$17:$BE$19,ROWS('1. General Inputs'!$BA$17:$BA$19),0))+(P$76*'2. Protocols'!$O60)+'3. ARV Substitutions'!T83,0)</f>
        <v>#VALUE!</v>
      </c>
      <c r="Q61" s="135" t="e">
        <f>MAX(P61*(1+'1. General Inputs'!$BA$23+HLOOKUP(Q$7,'1. General Inputs'!$BC$17:$BE$19,ROWS('1. General Inputs'!$BA$17:$BA$19),0))+(Q$76*'2. Protocols'!$O60)+'3. ARV Substitutions'!U83,0)</f>
        <v>#VALUE!</v>
      </c>
      <c r="R61" s="135" t="e">
        <f>MAX(Q61*(1+'1. General Inputs'!$BA$23+HLOOKUP(R$7,'1. General Inputs'!$BC$17:$BE$19,ROWS('1. General Inputs'!$BA$17:$BA$19),0))+(R$76*'2. Protocols'!$O60)+'3. ARV Substitutions'!V83,0)</f>
        <v>#VALUE!</v>
      </c>
      <c r="S61" s="135" t="e">
        <f>MAX(R61*(1+'1. General Inputs'!$BA$23+HLOOKUP(S$7,'1. General Inputs'!$BC$17:$BE$19,ROWS('1. General Inputs'!$BA$17:$BA$19),0))+(S$76*'2. Protocols'!$O60)+'3. ARV Substitutions'!W83,0)</f>
        <v>#VALUE!</v>
      </c>
      <c r="T61" s="135" t="e">
        <f>MAX(S61*(1+'1. General Inputs'!$BA$23+HLOOKUP(T$7,'1. General Inputs'!$BC$17:$BE$19,ROWS('1. General Inputs'!$BA$17:$BA$19),0))+(T$76*'2. Protocols'!$O60)+'3. ARV Substitutions'!X83,0)</f>
        <v>#VALUE!</v>
      </c>
      <c r="U61" s="135" t="e">
        <f>MAX(T61*(1+'1. General Inputs'!$BA$23+HLOOKUP(U$7,'1. General Inputs'!$BC$17:$BE$19,ROWS('1. General Inputs'!$BA$17:$BA$19),0))+(U$76*'2. Protocols'!$O60)+'3. ARV Substitutions'!Y83,0)</f>
        <v>#VALUE!</v>
      </c>
      <c r="V61" s="135" t="e">
        <f>MAX(U61*(1+'1. General Inputs'!$BA$23+HLOOKUP(V$7,'1. General Inputs'!$BC$17:$BE$19,ROWS('1. General Inputs'!$BA$17:$BA$19),0))+(V$76*'2. Protocols'!$O60)+'3. ARV Substitutions'!Z83,0)</f>
        <v>#VALUE!</v>
      </c>
      <c r="W61" s="135" t="e">
        <f>MAX(V61*(1+'1. General Inputs'!$BA$23+HLOOKUP(W$7,'1. General Inputs'!$BC$17:$BE$19,ROWS('1. General Inputs'!$BA$17:$BA$19),0))+(W$76*'2. Protocols'!$O60)+'3. ARV Substitutions'!AA83,0)</f>
        <v>#VALUE!</v>
      </c>
      <c r="X61" s="135" t="e">
        <f>MAX(W61*(1+'1. General Inputs'!$BA$23+HLOOKUP(X$7,'1. General Inputs'!$BC$17:$BE$19,ROWS('1. General Inputs'!$BA$17:$BA$19),0))+(X$76*'2. Protocols'!$O60)+'3. ARV Substitutions'!AB83,0)</f>
        <v>#VALUE!</v>
      </c>
      <c r="Y61" s="135" t="e">
        <f>MAX(X61*(1+'1. General Inputs'!$BA$23+HLOOKUP(Y$7,'1. General Inputs'!$BC$17:$BE$19,ROWS('1. General Inputs'!$BA$17:$BA$19),0))+(Y$76*'2. Protocols'!$O60)+'3. ARV Substitutions'!AC83,0)</f>
        <v>#VALUE!</v>
      </c>
      <c r="Z61" s="135" t="e">
        <f>MAX(Y61*(1+'1. General Inputs'!$BA$23+HLOOKUP(Z$7,'1. General Inputs'!$BC$17:$BE$19,ROWS('1. General Inputs'!$BA$17:$BA$19),0))+(Z$76*'2. Protocols'!$O60)+'3. ARV Substitutions'!AD83,0)</f>
        <v>#VALUE!</v>
      </c>
      <c r="AA61" s="135" t="e">
        <f>MAX(Z61*(1+'1. General Inputs'!$BA$23+HLOOKUP(AA$7,'1. General Inputs'!$BC$17:$BE$19,ROWS('1. General Inputs'!$BA$17:$BA$19),0))+(AA$76*'2. Protocols'!$O60)+'3. ARV Substitutions'!AE83,0)</f>
        <v>#VALUE!</v>
      </c>
      <c r="AB61" s="135" t="e">
        <f>MAX(AA61*(1+'1. General Inputs'!$BA$23+HLOOKUP(AB$7,'1. General Inputs'!$BC$17:$BE$19,ROWS('1. General Inputs'!$BA$17:$BA$19),0))+(AB$76*'2. Protocols'!$O60)+'3. ARV Substitutions'!AF83,0)</f>
        <v>#VALUE!</v>
      </c>
      <c r="AC61" s="135" t="e">
        <f>MAX(AB61*(1+'1. General Inputs'!$BA$23+HLOOKUP(AC$7,'1. General Inputs'!$BC$17:$BE$19,ROWS('1. General Inputs'!$BA$17:$BA$19),0))+(AC$76*'2. Protocols'!$O60)+'3. ARV Substitutions'!AG83,0)</f>
        <v>#VALUE!</v>
      </c>
      <c r="AD61" s="135" t="e">
        <f>MAX(AC61*(1+'1. General Inputs'!$BA$23+HLOOKUP(AD$7,'1. General Inputs'!$BC$17:$BE$19,ROWS('1. General Inputs'!$BA$17:$BA$19),0))+(AD$76*'2. Protocols'!$O60)+'3. ARV Substitutions'!AH83,0)</f>
        <v>#VALUE!</v>
      </c>
      <c r="AE61" s="135" t="e">
        <f>MAX(AD61*(1+'1. General Inputs'!$BA$23+HLOOKUP(AE$7,'1. General Inputs'!$BC$17:$BE$19,ROWS('1. General Inputs'!$BA$17:$BA$19),0))+(AE$76*'2. Protocols'!$O60)+'3. ARV Substitutions'!AI83,0)</f>
        <v>#VALUE!</v>
      </c>
      <c r="AF61" s="135" t="e">
        <f>MAX(AE61*(1+'1. General Inputs'!$BA$23+HLOOKUP(AF$7,'1. General Inputs'!$BC$17:$BE$19,ROWS('1. General Inputs'!$BA$17:$BA$19),0))+(AF$76*'2. Protocols'!$O60)+'3. ARV Substitutions'!AJ83,0)</f>
        <v>#VALUE!</v>
      </c>
      <c r="AG61" s="135" t="e">
        <f>MAX(AF61*(1+'1. General Inputs'!$BA$23+HLOOKUP(AG$7,'1. General Inputs'!$BC$17:$BE$19,ROWS('1. General Inputs'!$BA$17:$BA$19),0))+(AG$76*'2. Protocols'!$O60)+'3. ARV Substitutions'!AK83,0)</f>
        <v>#VALUE!</v>
      </c>
      <c r="AH61" s="135" t="e">
        <f>MAX(AG61*(1+'1. General Inputs'!$BA$23+HLOOKUP(AH$7,'1. General Inputs'!$BC$17:$BE$19,ROWS('1. General Inputs'!$BA$17:$BA$19),0))+(AH$76*'2. Protocols'!$O60)+'3. ARV Substitutions'!AL83,0)</f>
        <v>#VALUE!</v>
      </c>
      <c r="AI61" s="135" t="e">
        <f>MAX(AH61*(1+'1. General Inputs'!$BA$23+HLOOKUP(AI$7,'1. General Inputs'!$BC$17:$BE$19,ROWS('1. General Inputs'!$BA$17:$BA$19),0))+(AI$76*'2. Protocols'!$O60)+'3. ARV Substitutions'!AM83,0)</f>
        <v>#VALUE!</v>
      </c>
      <c r="AJ61" s="135" t="e">
        <f>MAX(AI61*(1+'1. General Inputs'!$BA$23+HLOOKUP(AJ$7,'1. General Inputs'!$BC$17:$BE$19,ROWS('1. General Inputs'!$BA$17:$BA$19),0))+(AJ$76*'2. Protocols'!$O60)+'3. ARV Substitutions'!AN83,0)</f>
        <v>#VALUE!</v>
      </c>
      <c r="AK61" s="135" t="e">
        <f>MAX(AJ61*(1+'1. General Inputs'!$BA$23+HLOOKUP(AK$7,'1. General Inputs'!$BC$17:$BE$19,ROWS('1. General Inputs'!$BA$17:$BA$19),0))+(AK$76*'2. Protocols'!$O60)+'3. ARV Substitutions'!AO83,0)</f>
        <v>#VALUE!</v>
      </c>
      <c r="AL61" s="135" t="e">
        <f>MAX(AK61*(1+'1. General Inputs'!$BA$23+HLOOKUP(AL$7,'1. General Inputs'!$BC$17:$BE$19,ROWS('1. General Inputs'!$BA$17:$BA$19),0))+(AL$76*'2. Protocols'!$O60)+'3. ARV Substitutions'!AP83,0)</f>
        <v>#VALUE!</v>
      </c>
      <c r="AM61" s="135" t="e">
        <f>MAX(AL61*(1+'1. General Inputs'!$BA$23+HLOOKUP(AM$7,'1. General Inputs'!$BC$17:$BE$19,ROWS('1. General Inputs'!$BA$17:$BA$19),0))+(AM$76*'2. Protocols'!$O60)+'3. ARV Substitutions'!AQ83,0)</f>
        <v>#VALUE!</v>
      </c>
      <c r="AN61" s="135" t="e">
        <f>MAX(AM61*(1+'1. General Inputs'!$BA$23+HLOOKUP(AN$7,'1. General Inputs'!$BC$17:$BE$19,ROWS('1. General Inputs'!$BA$17:$BA$19),0))+(AN$76*'2. Protocols'!$O60)+'3. ARV Substitutions'!AR83,0)</f>
        <v>#VALUE!</v>
      </c>
      <c r="AO61" s="135" t="e">
        <f>MAX(AN61*(1+'1. General Inputs'!$BA$23+HLOOKUP(AO$7,'1. General Inputs'!$BC$17:$BE$19,ROWS('1. General Inputs'!$BA$17:$BA$19),0))+(AO$76*'2. Protocols'!$O60)+'3. ARV Substitutions'!AS83,0)</f>
        <v>#VALUE!</v>
      </c>
      <c r="AP61" s="135" t="e">
        <f>MAX(AO61*(1+'1. General Inputs'!$BA$23+HLOOKUP(AP$7,'1. General Inputs'!$BC$17:$BE$19,ROWS('1. General Inputs'!$BA$17:$BA$19),0))+(AP$76*'2. Protocols'!$O60)+'3. ARV Substitutions'!AT83,0)</f>
        <v>#VALUE!</v>
      </c>
      <c r="AQ61" s="135" t="e">
        <f>MAX(AP61*(1+'1. General Inputs'!$BA$23+HLOOKUP(AQ$7,'1. General Inputs'!$BC$17:$BE$19,ROWS('1. General Inputs'!$BA$17:$BA$19),0))+(AQ$76*'2. Protocols'!$O60)+'3. ARV Substitutions'!AU83,0)</f>
        <v>#VALUE!</v>
      </c>
      <c r="CA61" s="105" t="e">
        <f t="shared" si="58"/>
        <v>#VALUE!</v>
      </c>
      <c r="CB61" s="105" t="e">
        <f t="shared" si="59"/>
        <v>#VALUE!</v>
      </c>
      <c r="CC61" s="105" t="e">
        <f t="shared" si="60"/>
        <v>#VALUE!</v>
      </c>
      <c r="CD61" s="105" t="e">
        <f t="shared" si="61"/>
        <v>#VALUE!</v>
      </c>
      <c r="CE61" s="105" t="e">
        <f t="shared" si="93"/>
        <v>#VALUE!</v>
      </c>
      <c r="CF61" s="105" t="e">
        <f t="shared" si="62"/>
        <v>#VALUE!</v>
      </c>
      <c r="CG61" s="105" t="e">
        <f t="shared" si="63"/>
        <v>#VALUE!</v>
      </c>
      <c r="CH61" s="105" t="e">
        <f t="shared" si="64"/>
        <v>#VALUE!</v>
      </c>
      <c r="CI61" s="105" t="e">
        <f t="shared" si="65"/>
        <v>#VALUE!</v>
      </c>
      <c r="CJ61" s="105" t="e">
        <f t="shared" si="66"/>
        <v>#VALUE!</v>
      </c>
      <c r="CK61" s="105" t="e">
        <f t="shared" si="67"/>
        <v>#VALUE!</v>
      </c>
      <c r="CL61" s="105" t="e">
        <f t="shared" si="68"/>
        <v>#VALUE!</v>
      </c>
      <c r="CM61" s="105" t="e">
        <f t="shared" si="69"/>
        <v>#VALUE!</v>
      </c>
      <c r="CN61" s="105" t="e">
        <f t="shared" si="70"/>
        <v>#VALUE!</v>
      </c>
      <c r="CO61" s="105" t="e">
        <f t="shared" si="71"/>
        <v>#VALUE!</v>
      </c>
      <c r="CP61" s="105" t="e">
        <f t="shared" si="72"/>
        <v>#VALUE!</v>
      </c>
      <c r="CQ61" s="105" t="e">
        <f t="shared" si="73"/>
        <v>#VALUE!</v>
      </c>
      <c r="CR61" s="105" t="e">
        <f t="shared" si="74"/>
        <v>#VALUE!</v>
      </c>
      <c r="CS61" s="105" t="e">
        <f t="shared" si="75"/>
        <v>#VALUE!</v>
      </c>
      <c r="CT61" s="105" t="e">
        <f t="shared" si="76"/>
        <v>#VALUE!</v>
      </c>
      <c r="CU61" s="105" t="e">
        <f t="shared" si="77"/>
        <v>#VALUE!</v>
      </c>
      <c r="CV61" s="105" t="e">
        <f t="shared" si="78"/>
        <v>#VALUE!</v>
      </c>
      <c r="CW61" s="105" t="e">
        <f t="shared" si="79"/>
        <v>#VALUE!</v>
      </c>
      <c r="CX61" s="105" t="e">
        <f t="shared" si="80"/>
        <v>#VALUE!</v>
      </c>
      <c r="CY61" s="105" t="e">
        <f t="shared" si="81"/>
        <v>#VALUE!</v>
      </c>
      <c r="CZ61" s="105" t="e">
        <f t="shared" si="82"/>
        <v>#VALUE!</v>
      </c>
      <c r="DA61" s="105" t="e">
        <f t="shared" si="83"/>
        <v>#VALUE!</v>
      </c>
      <c r="DB61" s="105" t="e">
        <f t="shared" si="84"/>
        <v>#VALUE!</v>
      </c>
      <c r="DC61" s="105" t="e">
        <f t="shared" si="85"/>
        <v>#VALUE!</v>
      </c>
      <c r="DD61" s="105" t="e">
        <f t="shared" si="86"/>
        <v>#VALUE!</v>
      </c>
      <c r="DE61" s="105" t="e">
        <f t="shared" si="87"/>
        <v>#VALUE!</v>
      </c>
      <c r="DF61" s="105" t="e">
        <f t="shared" si="88"/>
        <v>#VALUE!</v>
      </c>
      <c r="DG61" s="105" t="e">
        <f t="shared" si="89"/>
        <v>#VALUE!</v>
      </c>
      <c r="DH61" s="105" t="e">
        <f t="shared" si="90"/>
        <v>#VALUE!</v>
      </c>
      <c r="DI61" s="105" t="e">
        <f t="shared" si="91"/>
        <v>#VALUE!</v>
      </c>
      <c r="DJ61" s="105" t="e">
        <f t="shared" si="92"/>
        <v>#VALUE!</v>
      </c>
      <c r="DL61" s="39" t="str">
        <f>CONCATENATE('2. Protocols'!C60, '2. Protocols'!D60, '2. Protocols'!E60)</f>
        <v>+</v>
      </c>
      <c r="DM61" s="39" t="str">
        <f>CONCATENATE('2. Protocols'!C60, '2. Protocols'!D60, '2. Protocols'!E60, '2. Protocols'!F60, '2. Protocols'!G60,)</f>
        <v>++</v>
      </c>
      <c r="DO61" s="45">
        <f>IF(AND(OR(ISBLANK(DO$9),DO$9=0)=FALSE,OR(DO$9='2. Protocols'!$C60,DO$9='2. Protocols'!$E60,DO$9='2. Protocols'!$G60)),1,0)*'4. Formulations'!$I60</f>
        <v>0</v>
      </c>
      <c r="DP61" s="45">
        <f>IF(AND(OR(ISBLANK(DP$9),DP$9=0)=FALSE,OR(DP$9='2. Protocols'!$C60,DP$9='2. Protocols'!$E60,DP$9='2. Protocols'!$G60)),1,0)*'4. Formulations'!$I60</f>
        <v>0</v>
      </c>
      <c r="DQ61" s="45">
        <f>IF(AND(OR(ISBLANK(DQ$9),DQ$9=0)=FALSE,OR(DQ$9='2. Protocols'!$C60,DQ$9='2. Protocols'!$E60,DQ$9='2. Protocols'!$G60)),1,0)*'4. Formulations'!$I60</f>
        <v>0</v>
      </c>
      <c r="DR61" s="45">
        <f>IF(AND(OR(ISBLANK(DR$9),DR$9=0)=FALSE,OR(DR$9='2. Protocols'!$C60,DR$9='2. Protocols'!$E60,DR$9='2. Protocols'!$G60)),1,0)*'4. Formulations'!$I60</f>
        <v>0</v>
      </c>
      <c r="DS61" s="45">
        <f>IF(AND(OR(ISBLANK(DS$9),DS$9=0)=FALSE,OR(DS$9='2. Protocols'!$C60,DS$9='2. Protocols'!$E60,DS$9='2. Protocols'!$G60)),1,0)*'4. Formulations'!$I60</f>
        <v>0</v>
      </c>
      <c r="DT61" s="45">
        <f>IF(AND(OR(ISBLANK(DT$9),DT$9=0)=FALSE,OR(DT$9='2. Protocols'!$C60,DT$9='2. Protocols'!$E60,DT$9='2. Protocols'!$G60)),1,0)*'4. Formulations'!$I60</f>
        <v>0</v>
      </c>
      <c r="DU61" s="45">
        <f>IF(AND(OR(ISBLANK(DU$9),DU$9=0)=FALSE,OR(DU$9='2. Protocols'!$C60,DU$9='2. Protocols'!$E60,DU$9='2. Protocols'!$G60)),1,0)*'4. Formulations'!$I60</f>
        <v>0</v>
      </c>
      <c r="DV61" s="45">
        <f>IF(AND(OR(ISBLANK(DV$9),DV$9=0)=FALSE,OR(DV$9='2. Protocols'!$C60,DV$9='2. Protocols'!$E60,DV$9='2. Protocols'!$G60)),1,0)*'4. Formulations'!$I60</f>
        <v>0</v>
      </c>
      <c r="DW61" s="45">
        <f>IF(AND(OR(ISBLANK(DW$9),DW$9=0)=FALSE,OR(DW$9='2. Protocols'!$C60,DW$9='2. Protocols'!$E60,DW$9='2. Protocols'!$G60)),1,0)*'4. Formulations'!$I60</f>
        <v>0</v>
      </c>
      <c r="DX61" s="45">
        <f>IF(AND(OR(ISBLANK(DX$9),DX$9=0)=FALSE,OR(DX$9='2. Protocols'!$C60,DX$9='2. Protocols'!$E60,DX$9='2. Protocols'!$G60)),1,0)*'4. Formulations'!$I60</f>
        <v>0</v>
      </c>
      <c r="DY61" s="45">
        <f>IF(AND(OR(ISBLANK(DY$9),DY$9=0)=FALSE,OR(DY$9='2. Protocols'!$C60,DY$9='2. Protocols'!$E60,DY$9='2. Protocols'!$G60)),1,0)*'4. Formulations'!$I60</f>
        <v>0</v>
      </c>
      <c r="DZ61" s="45">
        <f>IF(AND(OR(ISBLANK(DZ$9),DZ$9=0)=FALSE,OR(DZ$9='2. Protocols'!$C60,DZ$9='2. Protocols'!$E60,DZ$9='2. Protocols'!$G60)),1,0)*'4. Formulations'!$I60</f>
        <v>0</v>
      </c>
      <c r="EA61" s="45">
        <f>IF(AND(OR(ISBLANK(EA$9),EA$9=0)=FALSE,OR(EA$9='2. Protocols'!$C60,EA$9='2. Protocols'!$E60,EA$9='2. Protocols'!$G60)),1,0)*'4. Formulations'!$I60</f>
        <v>0</v>
      </c>
      <c r="EB61" s="45">
        <f>IF(AND(OR(ISBLANK(EB$9),EB$9=0)=FALSE,OR(EB$9='2. Protocols'!$C60,EB$9='2. Protocols'!$E60,EB$9='2. Protocols'!$G60)),1,0)*'4. Formulations'!$I60</f>
        <v>0</v>
      </c>
      <c r="EC61" s="45">
        <f>IF(AND(OR(ISBLANK(EC$9),EC$9=0)=FALSE,OR(EC$9='2. Protocols'!$C60,EC$9='2. Protocols'!$E60,EC$9='2. Protocols'!$G60)),1,0)*'4. Formulations'!$I60</f>
        <v>0</v>
      </c>
      <c r="EE61" s="45">
        <f>IF(AND(OR(ISBLANK(EE$9),EE$9=0)=FALSE,EE$9=$DL61),1,0)*'4. Formulations'!$J60</f>
        <v>0</v>
      </c>
      <c r="EF61" s="45">
        <f>IF(AND(OR(ISBLANK(EF$9),EF$9=0)=FALSE,EF$9=$DL61),1,0)*'4. Formulations'!$J60</f>
        <v>0</v>
      </c>
      <c r="EG61" s="45">
        <f>IF(AND(OR(ISBLANK(EG$9),EG$9=0)=FALSE,EG$9=$DL61),1,0)*'4. Formulations'!$J60</f>
        <v>0</v>
      </c>
      <c r="EH61" s="45">
        <f>IF(AND(OR(ISBLANK(EH$9),EH$9=0)=FALSE,EH$9=$DL61),1,0)*'4. Formulations'!$J60</f>
        <v>0</v>
      </c>
      <c r="EI61" s="45">
        <f>IF(AND(OR(ISBLANK(EI$9),EI$9=0)=FALSE,EI$9=$DL61),1,0)*'4. Formulations'!$J60</f>
        <v>0</v>
      </c>
      <c r="EJ61" s="45">
        <f>IF(AND(OR(ISBLANK(EJ$9),EJ$9=0)=FALSE,EJ$9=$DL61),1,0)*'4. Formulations'!$J60</f>
        <v>0</v>
      </c>
      <c r="EK61" s="45">
        <f>IF(AND(OR(ISBLANK(EK$9),EK$9=0)=FALSE,EK$9=$DL61),1,0)*'4. Formulations'!$J60</f>
        <v>0</v>
      </c>
      <c r="EL61" s="45">
        <f>IF(AND(OR(ISBLANK(EL$9),EL$9=0)=FALSE,EL$9=$DL61),1,0)*'4. Formulations'!$J60</f>
        <v>0</v>
      </c>
      <c r="EM61" s="45">
        <f>IF(AND(OR(ISBLANK(EM$9),EM$9=0)=FALSE,EM$9=$DL61),1,0)*'4. Formulations'!$J60</f>
        <v>0</v>
      </c>
      <c r="EN61" s="45">
        <f>IF(AND(OR(ISBLANK(EN$9),EN$9=0)=FALSE,EN$9=$DL61),1,0)*'4. Formulations'!$J60</f>
        <v>0</v>
      </c>
      <c r="EO61" s="45">
        <f>IF(AND(OR(ISBLANK(EO$9),EO$9=0)=FALSE,EO$9=$DL61),1,0)*'4. Formulations'!$J60</f>
        <v>0</v>
      </c>
      <c r="EP61" s="45">
        <f>IF(AND(OR(ISBLANK(EP$9),EP$9=0)=FALSE,EP$9=$DL61),1,0)*'4. Formulations'!$J60</f>
        <v>0</v>
      </c>
      <c r="EQ61" s="45">
        <f>IF(AND(OR(ISBLANK(EQ$9),EQ$9=0)=FALSE,EQ$9=$DL61),1,0)*'4. Formulations'!$J60</f>
        <v>0</v>
      </c>
      <c r="ER61" s="45">
        <f>IF(AND(OR(ISBLANK(ER$9),ER$9=0)=FALSE,ER$9=$DL61),1,0)*'4. Formulations'!$J60</f>
        <v>0</v>
      </c>
      <c r="ES61" s="45">
        <f>IF(AND(OR(ISBLANK(ES$9),ES$9=0)=FALSE,ES$9=$DL61),1,0)*'4. Formulations'!$J60</f>
        <v>0</v>
      </c>
      <c r="EU61" s="45">
        <f>IF(AND(OR(ISBLANK(EU$9),EU$9=0)=FALSE,SUM($EE61:$ES61)&gt;0,EU$9='2. Protocols'!$G60),1,0)*'4. Formulations'!$J60</f>
        <v>0</v>
      </c>
      <c r="EV61" s="45">
        <f>IF(AND(OR(ISBLANK(EV$9),EV$9=0)=FALSE,SUM($EE61:$ES61)&gt;0,EV$9='2. Protocols'!$G60),1,0)*'4. Formulations'!$J60</f>
        <v>0</v>
      </c>
      <c r="EW61" s="45">
        <f>IF(AND(OR(ISBLANK(EW$9),EW$9=0)=FALSE,SUM($EE61:$ES61)&gt;0,EW$9='2. Protocols'!$G60),1,0)*'4. Formulations'!$J60</f>
        <v>0</v>
      </c>
      <c r="EX61" s="45">
        <f>IF(AND(OR(ISBLANK(EX$9),EX$9=0)=FALSE,SUM($EE61:$ES61)&gt;0,EX$9='2. Protocols'!$G60),1,0)*'4. Formulations'!$J60</f>
        <v>0</v>
      </c>
      <c r="EY61" s="45">
        <f>IF(AND(OR(ISBLANK(EY$9),EY$9=0)=FALSE,SUM($EE61:$ES61)&gt;0,EY$9='2. Protocols'!$G60),1,0)*'4. Formulations'!$J60</f>
        <v>0</v>
      </c>
      <c r="EZ61" s="45">
        <f>IF(AND(OR(ISBLANK(EZ$9),EZ$9=0)=FALSE,SUM($EE61:$ES61)&gt;0,EZ$9='2. Protocols'!$G60),1,0)*'4. Formulations'!$J60</f>
        <v>0</v>
      </c>
      <c r="FA61" s="45">
        <f>IF(AND(OR(ISBLANK(FA$9),FA$9=0)=FALSE,SUM($EE61:$ES61)&gt;0,FA$9='2. Protocols'!$G60),1,0)*'4. Formulations'!$J60</f>
        <v>0</v>
      </c>
      <c r="FB61" s="45">
        <f>IF(AND(OR(ISBLANK(FB$9),FB$9=0)=FALSE,SUM($EE61:$ES61)&gt;0,FB$9='2. Protocols'!$G60),1,0)*'4. Formulations'!$J60</f>
        <v>0</v>
      </c>
      <c r="FC61" s="45">
        <f>IF(AND(OR(ISBLANK(FC$9),FC$9=0)=FALSE,SUM($EE61:$ES61)&gt;0,FC$9='2. Protocols'!$G60),1,0)*'4. Formulations'!$J60</f>
        <v>0</v>
      </c>
      <c r="FD61" s="45">
        <f>IF(AND(OR(ISBLANK(FD$9),FD$9=0)=FALSE,SUM($EE61:$ES61)&gt;0,FD$9='2. Protocols'!$G60),1,0)*'4. Formulations'!$J60</f>
        <v>0</v>
      </c>
      <c r="FE61" s="45">
        <f>IF(AND(OR(ISBLANK(FE$9),FE$9=0)=FALSE,SUM($EE61:$ES61)&gt;0,FE$9='2. Protocols'!$G60),1,0)*'4. Formulations'!$J60</f>
        <v>0</v>
      </c>
      <c r="FF61" s="45">
        <f>IF(AND(OR(ISBLANK(FF$9),FF$9=0)=FALSE,SUM($EE61:$ES61)&gt;0,FF$9='2. Protocols'!$G60),1,0)*'4. Formulations'!$J60</f>
        <v>0</v>
      </c>
      <c r="FG61" s="45">
        <f>IF(AND(OR(ISBLANK(FG$9),FG$9=0)=FALSE,SUM($EE61:$ES61)&gt;0,FG$9='2. Protocols'!$G60),1,0)*'4. Formulations'!$J60</f>
        <v>0</v>
      </c>
      <c r="FH61" s="45">
        <f>IF(AND(OR(ISBLANK(FH$9),FH$9=0)=FALSE,SUM($EE61:$ES61)&gt;0,FH$9='2. Protocols'!$G60),1,0)*'4. Formulations'!$J60</f>
        <v>0</v>
      </c>
      <c r="FI61" s="45">
        <f>IF(AND(OR(ISBLANK(FI$9),FI$9=0)=FALSE,SUM($EE61:$ES61)&gt;0,FI$9='2. Protocols'!$G60),1,0)*'4. Formulations'!$J60</f>
        <v>0</v>
      </c>
      <c r="FK61" s="45">
        <f>IF(AND(OR(ISBLANK(EU$9),EU$9=0)=FALSE,FK$9=$DM61),1,0)*'4. Formulations'!$K60</f>
        <v>0</v>
      </c>
      <c r="FL61" s="45">
        <f>IF(AND(OR(ISBLANK(EV$9),EV$9=0)=FALSE,FL$9=$DM61),1,0)*'4. Formulations'!$K60</f>
        <v>0</v>
      </c>
      <c r="FM61" s="45">
        <f>IF(AND(OR(ISBLANK(EW$9),EW$9=0)=FALSE,FM$9=$DM61),1,0)*'4. Formulations'!$K60</f>
        <v>0</v>
      </c>
      <c r="FN61" s="45">
        <f>IF(AND(OR(ISBLANK(EX$9),EX$9=0)=FALSE,FN$9=$DM61),1,0)*'4. Formulations'!$K60</f>
        <v>0</v>
      </c>
      <c r="FO61" s="45">
        <f>IF(AND(OR(ISBLANK(EY$9),EY$9=0)=FALSE,FO$9=$DM61),1,0)*'4. Formulations'!$K60</f>
        <v>0</v>
      </c>
      <c r="FP61" s="45">
        <f>IF(AND(OR(ISBLANK(EZ$9),EZ$9=0)=FALSE,FP$9=$DM61),1,0)*'4. Formulations'!$K60</f>
        <v>0</v>
      </c>
      <c r="FQ61" s="45">
        <f>IF(AND(OR(ISBLANK(FA$9),FA$9=0)=FALSE,FQ$9=$DM61),1,0)*'4. Formulations'!$K60</f>
        <v>0</v>
      </c>
      <c r="FR61" s="45">
        <f>IF(AND(OR(ISBLANK(FB$9),FB$9=0)=FALSE,FR$9=$DM61),1,0)*'4. Formulations'!$K60</f>
        <v>0</v>
      </c>
      <c r="FS61" s="45">
        <f>IF(AND(OR(ISBLANK(FC$9),FC$9=0)=FALSE,FS$9=$DM61),1,0)*'4. Formulations'!$K60</f>
        <v>0</v>
      </c>
      <c r="FT61" s="45">
        <f>IF(AND(OR(ISBLANK(FD$9),FD$9=0)=FALSE,FT$9=$DM61),1,0)*'4. Formulations'!$K60</f>
        <v>0</v>
      </c>
      <c r="FU61" s="45">
        <f>IF(AND(OR(ISBLANK(FE$9),FE$9=0)=FALSE,FU$9=$DM61),1,0)*'4. Formulations'!$K60</f>
        <v>0</v>
      </c>
      <c r="FV61" s="45">
        <f>IF(AND(OR(ISBLANK(FF$9),FF$9=0)=FALSE,FV$9=$DM61),1,0)*'4. Formulations'!$K60</f>
        <v>0</v>
      </c>
      <c r="FW61" s="45">
        <f>IF(AND(OR(ISBLANK(FG$9),FG$9=0)=FALSE,FW$9=$DM61),1,0)*'4. Formulations'!$K60</f>
        <v>0</v>
      </c>
      <c r="FX61" s="45">
        <f>IF(AND(OR(ISBLANK(FH$9),FH$9=0)=FALSE,FX$9=$DM61),1,0)*'4. Formulations'!$K60</f>
        <v>0</v>
      </c>
      <c r="FY61" s="45">
        <f>IF(AND(OR(ISBLANK(FI$9),FI$9=0)=FALSE,FY$9=$DM61),1,0)*'4. Formulations'!$K60</f>
        <v>0</v>
      </c>
      <c r="GA61" s="45">
        <f>IF(AND(OR(ISBLANK(GA$9),GA$9=0)=FALSE,OR(GA$9='2. Protocols'!$C60,GA$9='2. Protocols'!$E60,GA$9='2. Protocols'!$G60)),1,0)*'4. Formulations'!$L60</f>
        <v>0</v>
      </c>
      <c r="GB61" s="45">
        <f>IF(AND(OR(ISBLANK(GB$9),GB$9=0)=FALSE,OR(GB$9='2. Protocols'!$C60,GB$9='2. Protocols'!$E60,GB$9='2. Protocols'!$G60)),1,0)*'4. Formulations'!$L60</f>
        <v>0</v>
      </c>
      <c r="GC61" s="45">
        <f>IF(AND(OR(ISBLANK(GC$9),GC$9=0)=FALSE,OR(GC$9='2. Protocols'!$C60,GC$9='2. Protocols'!$E60,GC$9='2. Protocols'!$G60)),1,0)*'4. Formulations'!$L60</f>
        <v>0</v>
      </c>
      <c r="GD61" s="45">
        <f>IF(AND(OR(ISBLANK(GD$9),GD$9=0)=FALSE,OR(GD$9='2. Protocols'!$C60,GD$9='2. Protocols'!$E60,GD$9='2. Protocols'!$G60)),1,0)*'4. Formulations'!$L60</f>
        <v>0</v>
      </c>
      <c r="GE61" s="45">
        <f>IF(AND(OR(ISBLANK(GE$9),GE$9=0)=FALSE,OR(GE$9='2. Protocols'!$C60,GE$9='2. Protocols'!$E60,GE$9='2. Protocols'!$G60)),1,0)*'4. Formulations'!$L60</f>
        <v>0</v>
      </c>
      <c r="GF61" s="45">
        <f>IF(AND(OR(ISBLANK(GF$9),GF$9=0)=FALSE,OR(GF$9='2. Protocols'!$C60,GF$9='2. Protocols'!$E60,GF$9='2. Protocols'!$G60)),1,0)*'4. Formulations'!$L60</f>
        <v>0</v>
      </c>
      <c r="GG61" s="45">
        <f>IF(AND(OR(ISBLANK(GG$9),GG$9=0)=FALSE,OR(GG$9='2. Protocols'!$C60,GG$9='2. Protocols'!$E60,GG$9='2. Protocols'!$G60)),1,0)*'4. Formulations'!$L60</f>
        <v>0</v>
      </c>
      <c r="GH61" s="45">
        <f>IF(AND(OR(ISBLANK(GH$9),GH$9=0)=FALSE,OR(GH$9='2. Protocols'!$C60,GH$9='2. Protocols'!$E60,GH$9='2. Protocols'!$G60)),1,0)*'4. Formulations'!$L60</f>
        <v>0</v>
      </c>
      <c r="GI61" s="45">
        <f>IF(AND(OR(ISBLANK(GI$9),GI$9=0)=FALSE,OR(GI$9='2. Protocols'!$C60,GI$9='2. Protocols'!$E60,GI$9='2. Protocols'!$G60)),1,0)*'4. Formulations'!$L60</f>
        <v>0</v>
      </c>
      <c r="GJ61" s="45">
        <f>IF(AND(OR(ISBLANK(GJ$9),GJ$9=0)=FALSE,OR(GJ$9='2. Protocols'!$C60,GJ$9='2. Protocols'!$E60,GJ$9='2. Protocols'!$G60)),1,0)*'4. Formulations'!$L60</f>
        <v>0</v>
      </c>
      <c r="GK61" s="45">
        <f>IF(AND(OR(ISBLANK(GK$9),GK$9=0)=FALSE,OR(GK$9='2. Protocols'!$C60,GK$9='2. Protocols'!$E60,GK$9='2. Protocols'!$G60)),1,0)*'4. Formulations'!$L60</f>
        <v>0</v>
      </c>
      <c r="GL61" s="45">
        <f>IF(AND(OR(ISBLANK(GL$9),GL$9=0)=FALSE,OR(GL$9='2. Protocols'!$C60,GL$9='2. Protocols'!$E60,GL$9='2. Protocols'!$G60)),1,0)*'4. Formulations'!$L60</f>
        <v>0</v>
      </c>
      <c r="GM61" s="45">
        <f>IF(AND(OR(ISBLANK(GM$9),GM$9=0)=FALSE,OR(GM$9='2. Protocols'!$C60,GM$9='2. Protocols'!$E60,GM$9='2. Protocols'!$G60)),1,0)*'4. Formulations'!$L60</f>
        <v>0</v>
      </c>
      <c r="GN61" s="45">
        <f>IF(AND(OR(ISBLANK(GN$9),GN$9=0)=FALSE,OR(GN$9='2. Protocols'!$C60,GN$9='2. Protocols'!$E60,GN$9='2. Protocols'!$G60)),1,0)*'4. Formulations'!$L60</f>
        <v>0</v>
      </c>
      <c r="GO61" s="45">
        <f>IF(AND(OR(ISBLANK(GO$9),GO$9=0)=FALSE,OR(GO$9='2. Protocols'!$C60,GO$9='2. Protocols'!$E60,GO$9='2. Protocols'!$G60)),1,0)*'4. Formulations'!$L60</f>
        <v>0</v>
      </c>
      <c r="GQ61" s="45">
        <f>IF(AND(OR(ISBLANK(GQ$9),GQ$9=0)=FALSE,GQ$9=$DL61),1,0)*'4. Formulations'!$M60</f>
        <v>0</v>
      </c>
      <c r="GR61" s="45">
        <f>IF(AND(OR(ISBLANK(GR$9),GR$9=0)=FALSE,GR$9=$DL61),1,0)*'4. Formulations'!$M60</f>
        <v>0</v>
      </c>
      <c r="GS61" s="45">
        <f>IF(AND(OR(ISBLANK(GS$9),GS$9=0)=FALSE,GS$9=$DL61),1,0)*'4. Formulations'!$M60</f>
        <v>0</v>
      </c>
      <c r="GT61" s="45">
        <f>IF(AND(OR(ISBLANK(GT$9),GT$9=0)=FALSE,GT$9=$DL61),1,0)*'4. Formulations'!$M60</f>
        <v>0</v>
      </c>
      <c r="GU61" s="45">
        <f>IF(AND(OR(ISBLANK(GU$9),GU$9=0)=FALSE,GU$9=$DL61),1,0)*'4. Formulations'!$M60</f>
        <v>0</v>
      </c>
      <c r="GV61" s="45">
        <f>IF(AND(OR(ISBLANK(GV$9),GV$9=0)=FALSE,GV$9=$DL61),1,0)*'4. Formulations'!$M60</f>
        <v>0</v>
      </c>
      <c r="GW61" s="45">
        <f>IF(AND(OR(ISBLANK(GW$9),GW$9=0)=FALSE,GW$9=$DL61),1,0)*'4. Formulations'!$M60</f>
        <v>0</v>
      </c>
      <c r="GX61" s="45">
        <f>IF(AND(OR(ISBLANK(GX$9),GX$9=0)=FALSE,GX$9=$DL61),1,0)*'4. Formulations'!$M60</f>
        <v>0</v>
      </c>
      <c r="GY61" s="45">
        <f>IF(AND(OR(ISBLANK(GY$9),GY$9=0)=FALSE,GY$9=$DL61),1,0)*'4. Formulations'!$M60</f>
        <v>0</v>
      </c>
      <c r="GZ61" s="45">
        <f>IF(AND(OR(ISBLANK(GZ$9),GZ$9=0)=FALSE,GZ$9=$DL61),1,0)*'4. Formulations'!$M60</f>
        <v>0</v>
      </c>
      <c r="HA61" s="45">
        <f>IF(AND(OR(ISBLANK(HA$9),HA$9=0)=FALSE,HA$9=$DL61),1,0)*'4. Formulations'!$M60</f>
        <v>0</v>
      </c>
      <c r="HB61" s="45">
        <f>IF(AND(OR(ISBLANK(HB$9),HB$9=0)=FALSE,HB$9=$DL61),1,0)*'4. Formulations'!$M60</f>
        <v>0</v>
      </c>
      <c r="HC61" s="45">
        <f>IF(AND(OR(ISBLANK(HC$9),HC$9=0)=FALSE,HC$9=$DL61),1,0)*'4. Formulations'!$M60</f>
        <v>0</v>
      </c>
      <c r="HD61" s="45">
        <f>IF(AND(OR(ISBLANK(HD$9),HD$9=0)=FALSE,HD$9=$DL61),1,0)*'4. Formulations'!$M60</f>
        <v>0</v>
      </c>
      <c r="HE61" s="45">
        <f>IF(AND(OR(ISBLANK(HE$9),HE$9=0)=FALSE,HE$9=$DL61),1,0)*'4. Formulations'!$M60</f>
        <v>0</v>
      </c>
      <c r="HG61" s="45">
        <f>IF(AND(OR(ISBLANK(HG$9),HG$9=0)=FALSE,SUM($GQ61:$HE61)&gt;0,HG$9='2. Protocols'!$G60),1,0)*'4. Formulations'!$M60</f>
        <v>0</v>
      </c>
      <c r="HH61" s="45">
        <f>IF(AND(OR(ISBLANK(HH$9),HH$9=0)=FALSE,SUM($GQ61:$HE61)&gt;0,HH$9='2. Protocols'!$G60),1,0)*'4. Formulations'!$M60</f>
        <v>0</v>
      </c>
      <c r="HI61" s="45">
        <f>IF(AND(OR(ISBLANK(HI$9),HI$9=0)=FALSE,SUM($GQ61:$HE61)&gt;0,HI$9='2. Protocols'!$G60),1,0)*'4. Formulations'!$M60</f>
        <v>0</v>
      </c>
      <c r="HJ61" s="45">
        <f>IF(AND(OR(ISBLANK(HJ$9),HJ$9=0)=FALSE,SUM($GQ61:$HE61)&gt;0,HJ$9='2. Protocols'!$G60),1,0)*'4. Formulations'!$M60</f>
        <v>0</v>
      </c>
      <c r="HK61" s="45">
        <f>IF(AND(OR(ISBLANK(HK$9),HK$9=0)=FALSE,SUM($GQ61:$HE61)&gt;0,HK$9='2. Protocols'!$G60),1,0)*'4. Formulations'!$M60</f>
        <v>0</v>
      </c>
      <c r="HL61" s="45">
        <f>IF(AND(OR(ISBLANK(HL$9),HL$9=0)=FALSE,SUM($GQ61:$HE61)&gt;0,HL$9='2. Protocols'!$G60),1,0)*'4. Formulations'!$M60</f>
        <v>0</v>
      </c>
      <c r="HM61" s="45">
        <f>IF(AND(OR(ISBLANK(HM$9),HM$9=0)=FALSE,SUM($GQ61:$HE61)&gt;0,HM$9='2. Protocols'!$G60),1,0)*'4. Formulations'!$M60</f>
        <v>0</v>
      </c>
      <c r="HN61" s="45">
        <f>IF(AND(OR(ISBLANK(HN$9),HN$9=0)=FALSE,SUM($GQ61:$HE61)&gt;0,HN$9='2. Protocols'!$G60),1,0)*'4. Formulations'!$M60</f>
        <v>0</v>
      </c>
      <c r="HO61" s="45">
        <f>IF(AND(OR(ISBLANK(HO$9),HO$9=0)=FALSE,SUM($GQ61:$HE61)&gt;0,HO$9='2. Protocols'!$G60),1,0)*'4. Formulations'!$M60</f>
        <v>0</v>
      </c>
      <c r="HP61" s="45">
        <f>IF(AND(OR(ISBLANK(HP$9),HP$9=0)=FALSE,SUM($GQ61:$HE61)&gt;0,HP$9='2. Protocols'!$G60),1,0)*'4. Formulations'!$M60</f>
        <v>0</v>
      </c>
      <c r="HQ61" s="45">
        <f>IF(AND(OR(ISBLANK(HQ$9),HQ$9=0)=FALSE,SUM($GQ61:$HE61)&gt;0,HQ$9='2. Protocols'!$G60),1,0)*'4. Formulations'!$M60</f>
        <v>0</v>
      </c>
      <c r="HR61" s="45">
        <f>IF(AND(OR(ISBLANK(HR$9),HR$9=0)=FALSE,SUM($GQ61:$HE61)&gt;0,HR$9='2. Protocols'!$G60),1,0)*'4. Formulations'!$M60</f>
        <v>0</v>
      </c>
      <c r="HS61" s="45">
        <f>IF(AND(OR(ISBLANK(HS$9),HS$9=0)=FALSE,SUM($GQ61:$HE61)&gt;0,HS$9='2. Protocols'!$G60),1,0)*'4. Formulations'!$M60</f>
        <v>0</v>
      </c>
      <c r="HT61" s="45">
        <f>IF(AND(OR(ISBLANK(HT$9),HT$9=0)=FALSE,SUM($GQ61:$HE61)&gt;0,HT$9='2. Protocols'!$G60),1,0)*'4. Formulations'!$M60</f>
        <v>0</v>
      </c>
      <c r="HU61" s="45">
        <f>IF(AND(OR(ISBLANK(HU$9),HU$9=0)=FALSE,SUM($GQ61:$HE61)&gt;0,HU$9='2. Protocols'!$G60),1,0)*'4. Formulations'!$M60</f>
        <v>0</v>
      </c>
      <c r="HW61" s="45">
        <f>IF(AND(OR(ISBLANK(HW$9),HW$9=0)=FALSE,HW$9=$DM61),1,0)*'4. Formulations'!$N60</f>
        <v>0</v>
      </c>
      <c r="HX61" s="45">
        <f>IF(AND(OR(ISBLANK(HX$9),HX$9=0)=FALSE,HX$9=$DM61),1,0)*'4. Formulations'!$N60</f>
        <v>0</v>
      </c>
      <c r="HY61" s="45">
        <f>IF(AND(OR(ISBLANK(HY$9),HY$9=0)=FALSE,HY$9=$DM61),1,0)*'4. Formulations'!$N60</f>
        <v>0</v>
      </c>
      <c r="HZ61" s="45">
        <f>IF(AND(OR(ISBLANK(HZ$9),HZ$9=0)=FALSE,HZ$9=$DM61),1,0)*'4. Formulations'!$N60</f>
        <v>0</v>
      </c>
      <c r="IA61" s="45">
        <f>IF(AND(OR(ISBLANK(IA$9),IA$9=0)=FALSE,IA$9=$DM61),1,0)*'4. Formulations'!$N60</f>
        <v>0</v>
      </c>
      <c r="IB61" s="45">
        <f>IF(AND(OR(ISBLANK(IB$9),IB$9=0)=FALSE,IB$9=$DM61),1,0)*'4. Formulations'!$N60</f>
        <v>0</v>
      </c>
      <c r="IC61" s="45">
        <f>IF(AND(OR(ISBLANK(IC$9),IC$9=0)=FALSE,IC$9=$DM61),1,0)*'4. Formulations'!$N60</f>
        <v>0</v>
      </c>
      <c r="ID61" s="45">
        <f>IF(AND(OR(ISBLANK(ID$9),ID$9=0)=FALSE,ID$9=$DM61),1,0)*'4. Formulations'!$N60</f>
        <v>0</v>
      </c>
      <c r="IE61" s="45">
        <f>IF(AND(OR(ISBLANK(IE$9),IE$9=0)=FALSE,IE$9=$DM61),1,0)*'4. Formulations'!$N60</f>
        <v>0</v>
      </c>
      <c r="IF61" s="45">
        <f>IF(AND(OR(ISBLANK(IF$9),IF$9=0)=FALSE,IF$9=$DM61),1,0)*'4. Formulations'!$N60</f>
        <v>0</v>
      </c>
      <c r="IG61" s="45">
        <f>IF(AND(OR(ISBLANK(IG$9),IG$9=0)=FALSE,IG$9=$DM61),1,0)*'4. Formulations'!$N60</f>
        <v>0</v>
      </c>
      <c r="IH61" s="45">
        <f>IF(AND(OR(ISBLANK(IH$9),IH$9=0)=FALSE,IH$9=$DM61),1,0)*'4. Formulations'!$N60</f>
        <v>0</v>
      </c>
      <c r="II61" s="45">
        <f>IF(AND(OR(ISBLANK(II$9),II$9=0)=FALSE,II$9=$DM61),1,0)*'4. Formulations'!$N60</f>
        <v>0</v>
      </c>
      <c r="IJ61" s="45">
        <f>IF(AND(OR(ISBLANK(IJ$9),IJ$9=0)=FALSE,IJ$9=$DM61),1,0)*'4. Formulations'!$N60</f>
        <v>0</v>
      </c>
      <c r="IK61" s="45">
        <f>IF(AND(OR(ISBLANK(IK$9),IK$9=0)=FALSE,IK$9=$DM61),1,0)*'4. Formulations'!$N60</f>
        <v>0</v>
      </c>
      <c r="IM61" s="45">
        <f>IF(AND(OR(ISBLANK(IM$9),IM$9=0)=FALSE,OR(IM$9='2. Protocols'!$C60,IM$9='2. Protocols'!$E60,IM$9='2. Protocols'!$G60)),1,0)*'4. Formulations'!$O60</f>
        <v>0</v>
      </c>
      <c r="IN61" s="45">
        <f>IF(AND(OR(ISBLANK(IN$9),IN$9=0)=FALSE,OR(IN$9='2. Protocols'!$C60,IN$9='2. Protocols'!$E60,IN$9='2. Protocols'!$G60)),1,0)*'4. Formulations'!$O60</f>
        <v>0</v>
      </c>
      <c r="IO61" s="45">
        <f>IF(AND(OR(ISBLANK(IO$9),IO$9=0)=FALSE,OR(IO$9='2. Protocols'!$C60,IO$9='2. Protocols'!$E60,IO$9='2. Protocols'!$G60)),1,0)*'4. Formulations'!$O60</f>
        <v>0</v>
      </c>
      <c r="IP61" s="45">
        <f>IF(AND(OR(ISBLANK(IP$9),IP$9=0)=FALSE,OR(IP$9='2. Protocols'!$C60,IP$9='2. Protocols'!$E60,IP$9='2. Protocols'!$G60)),1,0)*'4. Formulations'!$O60</f>
        <v>0</v>
      </c>
      <c r="IQ61" s="45">
        <f>IF(AND(OR(ISBLANK(IQ$9),IQ$9=0)=FALSE,OR(IQ$9='2. Protocols'!$C60,IQ$9='2. Protocols'!$E60,IQ$9='2. Protocols'!$G60)),1,0)*'4. Formulations'!$O60</f>
        <v>0</v>
      </c>
      <c r="IR61" s="45">
        <f>IF(AND(OR(ISBLANK(IR$9),IR$9=0)=FALSE,OR(IR$9='2. Protocols'!$C60,IR$9='2. Protocols'!$E60,IR$9='2. Protocols'!$G60)),1,0)*'4. Formulations'!$O60</f>
        <v>0</v>
      </c>
      <c r="IS61" s="45">
        <f>IF(AND(OR(ISBLANK(IS$9),IS$9=0)=FALSE,OR(IS$9='2. Protocols'!$C60,IS$9='2. Protocols'!$E60,IS$9='2. Protocols'!$G60)),1,0)*'4. Formulations'!$O60</f>
        <v>0</v>
      </c>
      <c r="IT61" s="45">
        <f>IF(AND(OR(ISBLANK(IT$9),IT$9=0)=FALSE,OR(IT$9='2. Protocols'!$C60,IT$9='2. Protocols'!$E60,IT$9='2. Protocols'!$G60)),1,0)*'4. Formulations'!$O60</f>
        <v>0</v>
      </c>
      <c r="IU61" s="45">
        <f>IF(AND(OR(ISBLANK(IU$9),IU$9=0)=FALSE,OR(IU$9='2. Protocols'!$C60,IU$9='2. Protocols'!$E60,IU$9='2. Protocols'!$G60)),1,0)*'4. Formulations'!$O60</f>
        <v>0</v>
      </c>
      <c r="IV61" s="45">
        <f>IF(AND(OR(ISBLANK(IV$9),IV$9=0)=FALSE,OR(IV$9='2. Protocols'!$C60,IV$9='2. Protocols'!$E60,IV$9='2. Protocols'!$G60)),1,0)*'4. Formulations'!$O60</f>
        <v>0</v>
      </c>
      <c r="IW61" s="45">
        <f>IF(AND(OR(ISBLANK(IW$9),IW$9=0)=FALSE,OR(IW$9='2. Protocols'!$C60,IW$9='2. Protocols'!$E60,IW$9='2. Protocols'!$G60)),1,0)*'4. Formulations'!$O60</f>
        <v>0</v>
      </c>
      <c r="IX61" s="45">
        <f>IF(AND(OR(ISBLANK(IX$9),IX$9=0)=FALSE,OR(IX$9='2. Protocols'!$C60,IX$9='2. Protocols'!$E60,IX$9='2. Protocols'!$G60)),1,0)*'4. Formulations'!$O60</f>
        <v>0</v>
      </c>
      <c r="IY61" s="45">
        <f>IF(AND(OR(ISBLANK(IY$9),IY$9=0)=FALSE,OR(IY$9='2. Protocols'!$C60,IY$9='2. Protocols'!$E60,IY$9='2. Protocols'!$G60)),1,0)*'4. Formulations'!$O60</f>
        <v>0</v>
      </c>
      <c r="IZ61" s="45">
        <f>IF(AND(OR(ISBLANK(IZ$9),IZ$9=0)=FALSE,OR(IZ$9='2. Protocols'!$C60,IZ$9='2. Protocols'!$E60,IZ$9='2. Protocols'!$G60)),1,0)*'4. Formulations'!$O60</f>
        <v>0</v>
      </c>
      <c r="JA61" s="45">
        <f>IF(AND(OR(ISBLANK(JA$9),JA$9=0)=FALSE,OR(JA$9='2. Protocols'!$C60,JA$9='2. Protocols'!$E60,JA$9='2. Protocols'!$G60)),1,0)*'4. Formulations'!$O60</f>
        <v>0</v>
      </c>
      <c r="JC61" s="45">
        <f>IF(AND(OR(ISBLANK(JC$9),JC$9=0)=FALSE,JC$9=$DL61),1,0)*'4. Formulations'!$P60</f>
        <v>0</v>
      </c>
      <c r="JD61" s="45">
        <f>IF(AND(OR(ISBLANK(JD$9),JD$9=0)=FALSE,JD$9=$DL61),1,0)*'4. Formulations'!$P60</f>
        <v>0</v>
      </c>
      <c r="JE61" s="45">
        <f>IF(AND(OR(ISBLANK(JE$9),JE$9=0)=FALSE,JE$9=$DL61),1,0)*'4. Formulations'!$P60</f>
        <v>0</v>
      </c>
      <c r="JF61" s="45">
        <f>IF(AND(OR(ISBLANK(JF$9),JF$9=0)=FALSE,JF$9=$DL61),1,0)*'4. Formulations'!$P60</f>
        <v>0</v>
      </c>
      <c r="JG61" s="45">
        <f>IF(AND(OR(ISBLANK(JG$9),JG$9=0)=FALSE,JG$9=$DL61),1,0)*'4. Formulations'!$P60</f>
        <v>0</v>
      </c>
      <c r="JH61" s="45">
        <f>IF(AND(OR(ISBLANK(JH$9),JH$9=0)=FALSE,JH$9=$DL61),1,0)*'4. Formulations'!$P60</f>
        <v>0</v>
      </c>
      <c r="JI61" s="45">
        <f>IF(AND(OR(ISBLANK(JI$9),JI$9=0)=FALSE,JI$9=$DL61),1,0)*'4. Formulations'!$P60</f>
        <v>0</v>
      </c>
      <c r="JJ61" s="45">
        <f>IF(AND(OR(ISBLANK(JJ$9),JJ$9=0)=FALSE,JJ$9=$DL61),1,0)*'4. Formulations'!$P60</f>
        <v>0</v>
      </c>
      <c r="JK61" s="45">
        <f>IF(AND(OR(ISBLANK(JK$9),JK$9=0)=FALSE,JK$9=$DL61),1,0)*'4. Formulations'!$P60</f>
        <v>0</v>
      </c>
      <c r="JL61" s="45">
        <f>IF(AND(OR(ISBLANK(JL$9),JL$9=0)=FALSE,JL$9=$DL61),1,0)*'4. Formulations'!$P60</f>
        <v>0</v>
      </c>
      <c r="JM61" s="45">
        <f>IF(AND(OR(ISBLANK(JM$9),JM$9=0)=FALSE,JM$9=$DL61),1,0)*'4. Formulations'!$P60</f>
        <v>0</v>
      </c>
      <c r="JN61" s="45">
        <f>IF(AND(OR(ISBLANK(JN$9),JN$9=0)=FALSE,JN$9=$DL61),1,0)*'4. Formulations'!$P60</f>
        <v>0</v>
      </c>
      <c r="JO61" s="45">
        <f>IF(AND(OR(ISBLANK(JO$9),JO$9=0)=FALSE,JO$9=$DL61),1,0)*'4. Formulations'!$P60</f>
        <v>0</v>
      </c>
      <c r="JP61" s="45">
        <f>IF(AND(OR(ISBLANK(JP$9),JP$9=0)=FALSE,JP$9=$DL61),1,0)*'4. Formulations'!$P60</f>
        <v>0</v>
      </c>
      <c r="JQ61" s="45">
        <f>IF(AND(OR(ISBLANK(JQ$9),JQ$9=0)=FALSE,JQ$9=$DL61),1,0)*'4. Formulations'!$P60</f>
        <v>0</v>
      </c>
      <c r="JS61" s="45">
        <f>IF(AND(OR(ISBLANK(JS$9),JS$9=0)=FALSE,SUM($JC61:$JQ61)&gt;0,JS$9='2. Protocols'!$G60),1,0)*'4. Formulations'!$P60</f>
        <v>0</v>
      </c>
      <c r="JT61" s="45">
        <f>IF(AND(OR(ISBLANK(JT$9),JT$9=0)=FALSE,SUM($JC61:$JQ61)&gt;0,JT$9='2. Protocols'!$G60),1,0)*'4. Formulations'!$P60</f>
        <v>0</v>
      </c>
      <c r="JU61" s="45">
        <f>IF(AND(OR(ISBLANK(JU$9),JU$9=0)=FALSE,SUM($JC61:$JQ61)&gt;0,JU$9='2. Protocols'!$G60),1,0)*'4. Formulations'!$P60</f>
        <v>0</v>
      </c>
      <c r="JV61" s="45">
        <f>IF(AND(OR(ISBLANK(JV$9),JV$9=0)=FALSE,SUM($JC61:$JQ61)&gt;0,JV$9='2. Protocols'!$G60),1,0)*'4. Formulations'!$P60</f>
        <v>0</v>
      </c>
      <c r="JW61" s="45">
        <f>IF(AND(OR(ISBLANK(JW$9),JW$9=0)=FALSE,SUM($JC61:$JQ61)&gt;0,JW$9='2. Protocols'!$G60),1,0)*'4. Formulations'!$P60</f>
        <v>0</v>
      </c>
      <c r="JX61" s="45">
        <f>IF(AND(OR(ISBLANK(JX$9),JX$9=0)=FALSE,SUM($JC61:$JQ61)&gt;0,JX$9='2. Protocols'!$G60),1,0)*'4. Formulations'!$P60</f>
        <v>0</v>
      </c>
      <c r="JY61" s="45">
        <f>IF(AND(OR(ISBLANK(JY$9),JY$9=0)=FALSE,SUM($JC61:$JQ61)&gt;0,JY$9='2. Protocols'!$G60),1,0)*'4. Formulations'!$P60</f>
        <v>0</v>
      </c>
      <c r="JZ61" s="45">
        <f>IF(AND(OR(ISBLANK(JZ$9),JZ$9=0)=FALSE,SUM($JC61:$JQ61)&gt;0,JZ$9='2. Protocols'!$G60),1,0)*'4. Formulations'!$P60</f>
        <v>0</v>
      </c>
      <c r="KA61" s="45">
        <f>IF(AND(OR(ISBLANK(KA$9),KA$9=0)=FALSE,SUM($JC61:$JQ61)&gt;0,KA$9='2. Protocols'!$G60),1,0)*'4. Formulations'!$P60</f>
        <v>0</v>
      </c>
      <c r="KB61" s="45">
        <f>IF(AND(OR(ISBLANK(KB$9),KB$9=0)=FALSE,SUM($JC61:$JQ61)&gt;0,KB$9='2. Protocols'!$G60),1,0)*'4. Formulations'!$P60</f>
        <v>0</v>
      </c>
      <c r="KC61" s="45">
        <f>IF(AND(OR(ISBLANK(KC$9),KC$9=0)=FALSE,SUM($JC61:$JQ61)&gt;0,KC$9='2. Protocols'!$G60),1,0)*'4. Formulations'!$P60</f>
        <v>0</v>
      </c>
      <c r="KD61" s="45">
        <f>IF(AND(OR(ISBLANK(KD$9),KD$9=0)=FALSE,SUM($JC61:$JQ61)&gt;0,KD$9='2. Protocols'!$G60),1,0)*'4. Formulations'!$P60</f>
        <v>0</v>
      </c>
      <c r="KE61" s="45">
        <f>IF(AND(OR(ISBLANK(KE$9),KE$9=0)=FALSE,SUM($JC61:$JQ61)&gt;0,KE$9='2. Protocols'!$G60),1,0)*'4. Formulations'!$P60</f>
        <v>0</v>
      </c>
      <c r="KF61" s="45">
        <f>IF(AND(OR(ISBLANK(KF$9),KF$9=0)=FALSE,SUM($JC61:$JQ61)&gt;0,KF$9='2. Protocols'!$G60),1,0)*'4. Formulations'!$P60</f>
        <v>0</v>
      </c>
      <c r="KG61" s="45">
        <f>IF(AND(OR(ISBLANK(KG$9),KG$9=0)=FALSE,SUM($JC61:$JQ61)&gt;0,KG$9='2. Protocols'!$G60),1,0)*'4. Formulations'!$P60</f>
        <v>0</v>
      </c>
      <c r="KI61" s="45">
        <f>IF(AND(OR(ISBLANK(KI$9),KI$9=0)=FALSE,KI$9=$DM61),1,0)*'4. Formulations'!$Q60</f>
        <v>0</v>
      </c>
      <c r="KJ61" s="45">
        <f>IF(AND(OR(ISBLANK(KJ$9),KJ$9=0)=FALSE,KJ$9=$DM61),1,0)*'4. Formulations'!$Q60</f>
        <v>0</v>
      </c>
      <c r="KK61" s="45">
        <f>IF(AND(OR(ISBLANK(KK$9),KK$9=0)=FALSE,KK$9=$DM61),1,0)*'4. Formulations'!$Q60</f>
        <v>0</v>
      </c>
      <c r="KL61" s="45">
        <f>IF(AND(OR(ISBLANK(KL$9),KL$9=0)=FALSE,KL$9=$DM61),1,0)*'4. Formulations'!$Q60</f>
        <v>0</v>
      </c>
      <c r="KM61" s="45">
        <f>IF(AND(OR(ISBLANK(KM$9),KM$9=0)=FALSE,KM$9=$DM61),1,0)*'4. Formulations'!$Q60</f>
        <v>0</v>
      </c>
      <c r="KN61" s="45">
        <f>IF(AND(OR(ISBLANK(KN$9),KN$9=0)=FALSE,KN$9=$DM61),1,0)*'4. Formulations'!$Q60</f>
        <v>0</v>
      </c>
      <c r="KO61" s="45">
        <f>IF(AND(OR(ISBLANK(KO$9),KO$9=0)=FALSE,KO$9=$DM61),1,0)*'4. Formulations'!$Q60</f>
        <v>0</v>
      </c>
      <c r="KP61" s="45">
        <f>IF(AND(OR(ISBLANK(KP$9),KP$9=0)=FALSE,KP$9=$DM61),1,0)*'4. Formulations'!$Q60</f>
        <v>0</v>
      </c>
      <c r="KQ61" s="45">
        <f>IF(AND(OR(ISBLANK(KQ$9),KQ$9=0)=FALSE,KQ$9=$DM61),1,0)*'4. Formulations'!$Q60</f>
        <v>0</v>
      </c>
      <c r="KR61" s="45">
        <f>IF(AND(OR(ISBLANK(KR$9),KR$9=0)=FALSE,KR$9=$DM61),1,0)*'4. Formulations'!$Q60</f>
        <v>0</v>
      </c>
      <c r="KS61" s="45">
        <f>IF(AND(OR(ISBLANK(KS$9),KS$9=0)=FALSE,KS$9=$DM61),1,0)*'4. Formulations'!$Q60</f>
        <v>0</v>
      </c>
      <c r="KT61" s="45">
        <f>IF(AND(OR(ISBLANK(KT$9),KT$9=0)=FALSE,KT$9=$DM61),1,0)*'4. Formulations'!$Q60</f>
        <v>0</v>
      </c>
      <c r="KU61" s="45">
        <f>IF(AND(OR(ISBLANK(KU$9),KU$9=0)=FALSE,KU$9=$DM61),1,0)*'4. Formulations'!$Q60</f>
        <v>0</v>
      </c>
      <c r="KV61" s="45">
        <f>IF(AND(OR(ISBLANK(KV$9),KV$9=0)=FALSE,KV$9=$DM61),1,0)*'4. Formulations'!$Q60</f>
        <v>0</v>
      </c>
      <c r="KW61" s="45">
        <f>IF(AND(OR(ISBLANK(KW$9),KW$9=0)=FALSE,KW$9=$DM61),1,0)*'4. Formulations'!$Q60</f>
        <v>0</v>
      </c>
    </row>
    <row r="62" spans="2:309" ht="15" hidden="1" outlineLevel="1" x14ac:dyDescent="0.25">
      <c r="B62" s="2"/>
      <c r="C62" s="155" t="str">
        <f>IF('2. Protocols'!C61&amp;"+"&amp;'2. Protocols'!E61&amp;"+"&amp;'2. Protocols'!G61="++","",'2. Protocols'!C61&amp;"+"&amp;'2. Protocols'!E61&amp;"+"&amp;'2. Protocols'!G61)</f>
        <v/>
      </c>
      <c r="D62" s="22"/>
      <c r="E62" s="23"/>
      <c r="G62" s="135" t="e">
        <f>'2. Protocols'!J61*'1. General Inputs'!$L$13</f>
        <v>#VALUE!</v>
      </c>
      <c r="H62" s="135" t="e">
        <f>MAX(G62*(1+'1. General Inputs'!$BA$23+HLOOKUP(H$7,'1. General Inputs'!$BC$17:$BE$19,ROWS('1. General Inputs'!$BA$17:$BA$19),0))+(H$76*'2. Protocols'!$O61)+'3. ARV Substitutions'!L84,0)</f>
        <v>#VALUE!</v>
      </c>
      <c r="I62" s="135" t="e">
        <f>MAX(H62*(1+'1. General Inputs'!$BA$23+HLOOKUP(I$7,'1. General Inputs'!$BC$17:$BE$19,ROWS('1. General Inputs'!$BA$17:$BA$19),0))+(I$76*'2. Protocols'!$O61)+'3. ARV Substitutions'!M84,0)</f>
        <v>#VALUE!</v>
      </c>
      <c r="J62" s="135" t="e">
        <f>MAX(I62*(1+'1. General Inputs'!$BA$23+HLOOKUP(J$7,'1. General Inputs'!$BC$17:$BE$19,ROWS('1. General Inputs'!$BA$17:$BA$19),0))+(J$76*'2. Protocols'!$O61)+'3. ARV Substitutions'!N84,0)</f>
        <v>#VALUE!</v>
      </c>
      <c r="K62" s="135" t="e">
        <f>MAX(J62*(1+'1. General Inputs'!$BA$23+HLOOKUP(K$7,'1. General Inputs'!$BC$17:$BE$19,ROWS('1. General Inputs'!$BA$17:$BA$19),0))+(K$76*'2. Protocols'!$O61)+'3. ARV Substitutions'!O84,0)</f>
        <v>#VALUE!</v>
      </c>
      <c r="L62" s="135" t="e">
        <f>MAX(K62*(1+'1. General Inputs'!$BA$23+HLOOKUP(L$7,'1. General Inputs'!$BC$17:$BE$19,ROWS('1. General Inputs'!$BA$17:$BA$19),0))+(L$76*'2. Protocols'!$O61)+'3. ARV Substitutions'!P84,0)</f>
        <v>#VALUE!</v>
      </c>
      <c r="M62" s="135" t="e">
        <f>MAX(L62*(1+'1. General Inputs'!$BA$23+HLOOKUP(M$7,'1. General Inputs'!$BC$17:$BE$19,ROWS('1. General Inputs'!$BA$17:$BA$19),0))+(M$76*'2. Protocols'!$O61)+'3. ARV Substitutions'!Q84,0)</f>
        <v>#VALUE!</v>
      </c>
      <c r="N62" s="135" t="e">
        <f>MAX(M62*(1+'1. General Inputs'!$BA$23+HLOOKUP(N$7,'1. General Inputs'!$BC$17:$BE$19,ROWS('1. General Inputs'!$BA$17:$BA$19),0))+(N$76*'2. Protocols'!$O61)+'3. ARV Substitutions'!R84,0)</f>
        <v>#VALUE!</v>
      </c>
      <c r="O62" s="135" t="e">
        <f>MAX(N62*(1+'1. General Inputs'!$BA$23+HLOOKUP(O$7,'1. General Inputs'!$BC$17:$BE$19,ROWS('1. General Inputs'!$BA$17:$BA$19),0))+(O$76*'2. Protocols'!$O61)+'3. ARV Substitutions'!S84,0)</f>
        <v>#VALUE!</v>
      </c>
      <c r="P62" s="135" t="e">
        <f>MAX(O62*(1+'1. General Inputs'!$BA$23+HLOOKUP(P$7,'1. General Inputs'!$BC$17:$BE$19,ROWS('1. General Inputs'!$BA$17:$BA$19),0))+(P$76*'2. Protocols'!$O61)+'3. ARV Substitutions'!T84,0)</f>
        <v>#VALUE!</v>
      </c>
      <c r="Q62" s="135" t="e">
        <f>MAX(P62*(1+'1. General Inputs'!$BA$23+HLOOKUP(Q$7,'1. General Inputs'!$BC$17:$BE$19,ROWS('1. General Inputs'!$BA$17:$BA$19),0))+(Q$76*'2. Protocols'!$O61)+'3. ARV Substitutions'!U84,0)</f>
        <v>#VALUE!</v>
      </c>
      <c r="R62" s="135" t="e">
        <f>MAX(Q62*(1+'1. General Inputs'!$BA$23+HLOOKUP(R$7,'1. General Inputs'!$BC$17:$BE$19,ROWS('1. General Inputs'!$BA$17:$BA$19),0))+(R$76*'2. Protocols'!$O61)+'3. ARV Substitutions'!V84,0)</f>
        <v>#VALUE!</v>
      </c>
      <c r="S62" s="135" t="e">
        <f>MAX(R62*(1+'1. General Inputs'!$BA$23+HLOOKUP(S$7,'1. General Inputs'!$BC$17:$BE$19,ROWS('1. General Inputs'!$BA$17:$BA$19),0))+(S$76*'2. Protocols'!$O61)+'3. ARV Substitutions'!W84,0)</f>
        <v>#VALUE!</v>
      </c>
      <c r="T62" s="135" t="e">
        <f>MAX(S62*(1+'1. General Inputs'!$BA$23+HLOOKUP(T$7,'1. General Inputs'!$BC$17:$BE$19,ROWS('1. General Inputs'!$BA$17:$BA$19),0))+(T$76*'2. Protocols'!$O61)+'3. ARV Substitutions'!X84,0)</f>
        <v>#VALUE!</v>
      </c>
      <c r="U62" s="135" t="e">
        <f>MAX(T62*(1+'1. General Inputs'!$BA$23+HLOOKUP(U$7,'1. General Inputs'!$BC$17:$BE$19,ROWS('1. General Inputs'!$BA$17:$BA$19),0))+(U$76*'2. Protocols'!$O61)+'3. ARV Substitutions'!Y84,0)</f>
        <v>#VALUE!</v>
      </c>
      <c r="V62" s="135" t="e">
        <f>MAX(U62*(1+'1. General Inputs'!$BA$23+HLOOKUP(V$7,'1. General Inputs'!$BC$17:$BE$19,ROWS('1. General Inputs'!$BA$17:$BA$19),0))+(V$76*'2. Protocols'!$O61)+'3. ARV Substitutions'!Z84,0)</f>
        <v>#VALUE!</v>
      </c>
      <c r="W62" s="135" t="e">
        <f>MAX(V62*(1+'1. General Inputs'!$BA$23+HLOOKUP(W$7,'1. General Inputs'!$BC$17:$BE$19,ROWS('1. General Inputs'!$BA$17:$BA$19),0))+(W$76*'2. Protocols'!$O61)+'3. ARV Substitutions'!AA84,0)</f>
        <v>#VALUE!</v>
      </c>
      <c r="X62" s="135" t="e">
        <f>MAX(W62*(1+'1. General Inputs'!$BA$23+HLOOKUP(X$7,'1. General Inputs'!$BC$17:$BE$19,ROWS('1. General Inputs'!$BA$17:$BA$19),0))+(X$76*'2. Protocols'!$O61)+'3. ARV Substitutions'!AB84,0)</f>
        <v>#VALUE!</v>
      </c>
      <c r="Y62" s="135" t="e">
        <f>MAX(X62*(1+'1. General Inputs'!$BA$23+HLOOKUP(Y$7,'1. General Inputs'!$BC$17:$BE$19,ROWS('1. General Inputs'!$BA$17:$BA$19),0))+(Y$76*'2. Protocols'!$O61)+'3. ARV Substitutions'!AC84,0)</f>
        <v>#VALUE!</v>
      </c>
      <c r="Z62" s="135" t="e">
        <f>MAX(Y62*(1+'1. General Inputs'!$BA$23+HLOOKUP(Z$7,'1. General Inputs'!$BC$17:$BE$19,ROWS('1. General Inputs'!$BA$17:$BA$19),0))+(Z$76*'2. Protocols'!$O61)+'3. ARV Substitutions'!AD84,0)</f>
        <v>#VALUE!</v>
      </c>
      <c r="AA62" s="135" t="e">
        <f>MAX(Z62*(1+'1. General Inputs'!$BA$23+HLOOKUP(AA$7,'1. General Inputs'!$BC$17:$BE$19,ROWS('1. General Inputs'!$BA$17:$BA$19),0))+(AA$76*'2. Protocols'!$O61)+'3. ARV Substitutions'!AE84,0)</f>
        <v>#VALUE!</v>
      </c>
      <c r="AB62" s="135" t="e">
        <f>MAX(AA62*(1+'1. General Inputs'!$BA$23+HLOOKUP(AB$7,'1. General Inputs'!$BC$17:$BE$19,ROWS('1. General Inputs'!$BA$17:$BA$19),0))+(AB$76*'2. Protocols'!$O61)+'3. ARV Substitutions'!AF84,0)</f>
        <v>#VALUE!</v>
      </c>
      <c r="AC62" s="135" t="e">
        <f>MAX(AB62*(1+'1. General Inputs'!$BA$23+HLOOKUP(AC$7,'1. General Inputs'!$BC$17:$BE$19,ROWS('1. General Inputs'!$BA$17:$BA$19),0))+(AC$76*'2. Protocols'!$O61)+'3. ARV Substitutions'!AG84,0)</f>
        <v>#VALUE!</v>
      </c>
      <c r="AD62" s="135" t="e">
        <f>MAX(AC62*(1+'1. General Inputs'!$BA$23+HLOOKUP(AD$7,'1. General Inputs'!$BC$17:$BE$19,ROWS('1. General Inputs'!$BA$17:$BA$19),0))+(AD$76*'2. Protocols'!$O61)+'3. ARV Substitutions'!AH84,0)</f>
        <v>#VALUE!</v>
      </c>
      <c r="AE62" s="135" t="e">
        <f>MAX(AD62*(1+'1. General Inputs'!$BA$23+HLOOKUP(AE$7,'1. General Inputs'!$BC$17:$BE$19,ROWS('1. General Inputs'!$BA$17:$BA$19),0))+(AE$76*'2. Protocols'!$O61)+'3. ARV Substitutions'!AI84,0)</f>
        <v>#VALUE!</v>
      </c>
      <c r="AF62" s="135" t="e">
        <f>MAX(AE62*(1+'1. General Inputs'!$BA$23+HLOOKUP(AF$7,'1. General Inputs'!$BC$17:$BE$19,ROWS('1. General Inputs'!$BA$17:$BA$19),0))+(AF$76*'2. Protocols'!$O61)+'3. ARV Substitutions'!AJ84,0)</f>
        <v>#VALUE!</v>
      </c>
      <c r="AG62" s="135" t="e">
        <f>MAX(AF62*(1+'1. General Inputs'!$BA$23+HLOOKUP(AG$7,'1. General Inputs'!$BC$17:$BE$19,ROWS('1. General Inputs'!$BA$17:$BA$19),0))+(AG$76*'2. Protocols'!$O61)+'3. ARV Substitutions'!AK84,0)</f>
        <v>#VALUE!</v>
      </c>
      <c r="AH62" s="135" t="e">
        <f>MAX(AG62*(1+'1. General Inputs'!$BA$23+HLOOKUP(AH$7,'1. General Inputs'!$BC$17:$BE$19,ROWS('1. General Inputs'!$BA$17:$BA$19),0))+(AH$76*'2. Protocols'!$O61)+'3. ARV Substitutions'!AL84,0)</f>
        <v>#VALUE!</v>
      </c>
      <c r="AI62" s="135" t="e">
        <f>MAX(AH62*(1+'1. General Inputs'!$BA$23+HLOOKUP(AI$7,'1. General Inputs'!$BC$17:$BE$19,ROWS('1. General Inputs'!$BA$17:$BA$19),0))+(AI$76*'2. Protocols'!$O61)+'3. ARV Substitutions'!AM84,0)</f>
        <v>#VALUE!</v>
      </c>
      <c r="AJ62" s="135" t="e">
        <f>MAX(AI62*(1+'1. General Inputs'!$BA$23+HLOOKUP(AJ$7,'1. General Inputs'!$BC$17:$BE$19,ROWS('1. General Inputs'!$BA$17:$BA$19),0))+(AJ$76*'2. Protocols'!$O61)+'3. ARV Substitutions'!AN84,0)</f>
        <v>#VALUE!</v>
      </c>
      <c r="AK62" s="135" t="e">
        <f>MAX(AJ62*(1+'1. General Inputs'!$BA$23+HLOOKUP(AK$7,'1. General Inputs'!$BC$17:$BE$19,ROWS('1. General Inputs'!$BA$17:$BA$19),0))+(AK$76*'2. Protocols'!$O61)+'3. ARV Substitutions'!AO84,0)</f>
        <v>#VALUE!</v>
      </c>
      <c r="AL62" s="135" t="e">
        <f>MAX(AK62*(1+'1. General Inputs'!$BA$23+HLOOKUP(AL$7,'1. General Inputs'!$BC$17:$BE$19,ROWS('1. General Inputs'!$BA$17:$BA$19),0))+(AL$76*'2. Protocols'!$O61)+'3. ARV Substitutions'!AP84,0)</f>
        <v>#VALUE!</v>
      </c>
      <c r="AM62" s="135" t="e">
        <f>MAX(AL62*(1+'1. General Inputs'!$BA$23+HLOOKUP(AM$7,'1. General Inputs'!$BC$17:$BE$19,ROWS('1. General Inputs'!$BA$17:$BA$19),0))+(AM$76*'2. Protocols'!$O61)+'3. ARV Substitutions'!AQ84,0)</f>
        <v>#VALUE!</v>
      </c>
      <c r="AN62" s="135" t="e">
        <f>MAX(AM62*(1+'1. General Inputs'!$BA$23+HLOOKUP(AN$7,'1. General Inputs'!$BC$17:$BE$19,ROWS('1. General Inputs'!$BA$17:$BA$19),0))+(AN$76*'2. Protocols'!$O61)+'3. ARV Substitutions'!AR84,0)</f>
        <v>#VALUE!</v>
      </c>
      <c r="AO62" s="135" t="e">
        <f>MAX(AN62*(1+'1. General Inputs'!$BA$23+HLOOKUP(AO$7,'1. General Inputs'!$BC$17:$BE$19,ROWS('1. General Inputs'!$BA$17:$BA$19),0))+(AO$76*'2. Protocols'!$O61)+'3. ARV Substitutions'!AS84,0)</f>
        <v>#VALUE!</v>
      </c>
      <c r="AP62" s="135" t="e">
        <f>MAX(AO62*(1+'1. General Inputs'!$BA$23+HLOOKUP(AP$7,'1. General Inputs'!$BC$17:$BE$19,ROWS('1. General Inputs'!$BA$17:$BA$19),0))+(AP$76*'2. Protocols'!$O61)+'3. ARV Substitutions'!AT84,0)</f>
        <v>#VALUE!</v>
      </c>
      <c r="AQ62" s="135" t="e">
        <f>MAX(AP62*(1+'1. General Inputs'!$BA$23+HLOOKUP(AQ$7,'1. General Inputs'!$BC$17:$BE$19,ROWS('1. General Inputs'!$BA$17:$BA$19),0))+(AQ$76*'2. Protocols'!$O61)+'3. ARV Substitutions'!AU84,0)</f>
        <v>#VALUE!</v>
      </c>
      <c r="CA62" s="105" t="e">
        <f t="shared" si="58"/>
        <v>#VALUE!</v>
      </c>
      <c r="CB62" s="105" t="e">
        <f t="shared" si="59"/>
        <v>#VALUE!</v>
      </c>
      <c r="CC62" s="105" t="e">
        <f t="shared" si="60"/>
        <v>#VALUE!</v>
      </c>
      <c r="CD62" s="105" t="e">
        <f t="shared" si="61"/>
        <v>#VALUE!</v>
      </c>
      <c r="CE62" s="105" t="e">
        <f t="shared" si="93"/>
        <v>#VALUE!</v>
      </c>
      <c r="CF62" s="105" t="e">
        <f t="shared" si="62"/>
        <v>#VALUE!</v>
      </c>
      <c r="CG62" s="105" t="e">
        <f t="shared" si="63"/>
        <v>#VALUE!</v>
      </c>
      <c r="CH62" s="105" t="e">
        <f t="shared" si="64"/>
        <v>#VALUE!</v>
      </c>
      <c r="CI62" s="105" t="e">
        <f t="shared" si="65"/>
        <v>#VALUE!</v>
      </c>
      <c r="CJ62" s="105" t="e">
        <f t="shared" si="66"/>
        <v>#VALUE!</v>
      </c>
      <c r="CK62" s="105" t="e">
        <f t="shared" si="67"/>
        <v>#VALUE!</v>
      </c>
      <c r="CL62" s="105" t="e">
        <f t="shared" si="68"/>
        <v>#VALUE!</v>
      </c>
      <c r="CM62" s="105" t="e">
        <f t="shared" si="69"/>
        <v>#VALUE!</v>
      </c>
      <c r="CN62" s="105" t="e">
        <f t="shared" si="70"/>
        <v>#VALUE!</v>
      </c>
      <c r="CO62" s="105" t="e">
        <f t="shared" si="71"/>
        <v>#VALUE!</v>
      </c>
      <c r="CP62" s="105" t="e">
        <f t="shared" si="72"/>
        <v>#VALUE!</v>
      </c>
      <c r="CQ62" s="105" t="e">
        <f t="shared" si="73"/>
        <v>#VALUE!</v>
      </c>
      <c r="CR62" s="105" t="e">
        <f t="shared" si="74"/>
        <v>#VALUE!</v>
      </c>
      <c r="CS62" s="105" t="e">
        <f t="shared" si="75"/>
        <v>#VALUE!</v>
      </c>
      <c r="CT62" s="105" t="e">
        <f t="shared" si="76"/>
        <v>#VALUE!</v>
      </c>
      <c r="CU62" s="105" t="e">
        <f t="shared" si="77"/>
        <v>#VALUE!</v>
      </c>
      <c r="CV62" s="105" t="e">
        <f t="shared" si="78"/>
        <v>#VALUE!</v>
      </c>
      <c r="CW62" s="105" t="e">
        <f t="shared" si="79"/>
        <v>#VALUE!</v>
      </c>
      <c r="CX62" s="105" t="e">
        <f t="shared" si="80"/>
        <v>#VALUE!</v>
      </c>
      <c r="CY62" s="105" t="e">
        <f t="shared" si="81"/>
        <v>#VALUE!</v>
      </c>
      <c r="CZ62" s="105" t="e">
        <f t="shared" si="82"/>
        <v>#VALUE!</v>
      </c>
      <c r="DA62" s="105" t="e">
        <f t="shared" si="83"/>
        <v>#VALUE!</v>
      </c>
      <c r="DB62" s="105" t="e">
        <f t="shared" si="84"/>
        <v>#VALUE!</v>
      </c>
      <c r="DC62" s="105" t="e">
        <f t="shared" si="85"/>
        <v>#VALUE!</v>
      </c>
      <c r="DD62" s="105" t="e">
        <f t="shared" si="86"/>
        <v>#VALUE!</v>
      </c>
      <c r="DE62" s="105" t="e">
        <f t="shared" si="87"/>
        <v>#VALUE!</v>
      </c>
      <c r="DF62" s="105" t="e">
        <f t="shared" si="88"/>
        <v>#VALUE!</v>
      </c>
      <c r="DG62" s="105" t="e">
        <f t="shared" si="89"/>
        <v>#VALUE!</v>
      </c>
      <c r="DH62" s="105" t="e">
        <f t="shared" si="90"/>
        <v>#VALUE!</v>
      </c>
      <c r="DI62" s="105" t="e">
        <f t="shared" si="91"/>
        <v>#VALUE!</v>
      </c>
      <c r="DJ62" s="105" t="e">
        <f t="shared" si="92"/>
        <v>#VALUE!</v>
      </c>
      <c r="DL62" s="39" t="str">
        <f>CONCATENATE('2. Protocols'!C61, '2. Protocols'!D61, '2. Protocols'!E61)</f>
        <v>+</v>
      </c>
      <c r="DM62" s="39" t="str">
        <f>CONCATENATE('2. Protocols'!C61, '2. Protocols'!D61, '2. Protocols'!E61, '2. Protocols'!F61, '2. Protocols'!G61,)</f>
        <v>++</v>
      </c>
      <c r="DO62" s="45">
        <f>IF(AND(OR(ISBLANK(DO$9),DO$9=0)=FALSE,OR(DO$9='2. Protocols'!$C61,DO$9='2. Protocols'!$E61,DO$9='2. Protocols'!$G61)),1,0)*'4. Formulations'!$I61</f>
        <v>0</v>
      </c>
      <c r="DP62" s="45">
        <f>IF(AND(OR(ISBLANK(DP$9),DP$9=0)=FALSE,OR(DP$9='2. Protocols'!$C61,DP$9='2. Protocols'!$E61,DP$9='2. Protocols'!$G61)),1,0)*'4. Formulations'!$I61</f>
        <v>0</v>
      </c>
      <c r="DQ62" s="45">
        <f>IF(AND(OR(ISBLANK(DQ$9),DQ$9=0)=FALSE,OR(DQ$9='2. Protocols'!$C61,DQ$9='2. Protocols'!$E61,DQ$9='2. Protocols'!$G61)),1,0)*'4. Formulations'!$I61</f>
        <v>0</v>
      </c>
      <c r="DR62" s="45">
        <f>IF(AND(OR(ISBLANK(DR$9),DR$9=0)=FALSE,OR(DR$9='2. Protocols'!$C61,DR$9='2. Protocols'!$E61,DR$9='2. Protocols'!$G61)),1,0)*'4. Formulations'!$I61</f>
        <v>0</v>
      </c>
      <c r="DS62" s="45">
        <f>IF(AND(OR(ISBLANK(DS$9),DS$9=0)=FALSE,OR(DS$9='2. Protocols'!$C61,DS$9='2. Protocols'!$E61,DS$9='2. Protocols'!$G61)),1,0)*'4. Formulations'!$I61</f>
        <v>0</v>
      </c>
      <c r="DT62" s="45">
        <f>IF(AND(OR(ISBLANK(DT$9),DT$9=0)=FALSE,OR(DT$9='2. Protocols'!$C61,DT$9='2. Protocols'!$E61,DT$9='2. Protocols'!$G61)),1,0)*'4. Formulations'!$I61</f>
        <v>0</v>
      </c>
      <c r="DU62" s="45">
        <f>IF(AND(OR(ISBLANK(DU$9),DU$9=0)=FALSE,OR(DU$9='2. Protocols'!$C61,DU$9='2. Protocols'!$E61,DU$9='2. Protocols'!$G61)),1,0)*'4. Formulations'!$I61</f>
        <v>0</v>
      </c>
      <c r="DV62" s="45">
        <f>IF(AND(OR(ISBLANK(DV$9),DV$9=0)=FALSE,OR(DV$9='2. Protocols'!$C61,DV$9='2. Protocols'!$E61,DV$9='2. Protocols'!$G61)),1,0)*'4. Formulations'!$I61</f>
        <v>0</v>
      </c>
      <c r="DW62" s="45">
        <f>IF(AND(OR(ISBLANK(DW$9),DW$9=0)=FALSE,OR(DW$9='2. Protocols'!$C61,DW$9='2. Protocols'!$E61,DW$9='2. Protocols'!$G61)),1,0)*'4. Formulations'!$I61</f>
        <v>0</v>
      </c>
      <c r="DX62" s="45">
        <f>IF(AND(OR(ISBLANK(DX$9),DX$9=0)=FALSE,OR(DX$9='2. Protocols'!$C61,DX$9='2. Protocols'!$E61,DX$9='2. Protocols'!$G61)),1,0)*'4. Formulations'!$I61</f>
        <v>0</v>
      </c>
      <c r="DY62" s="45">
        <f>IF(AND(OR(ISBLANK(DY$9),DY$9=0)=FALSE,OR(DY$9='2. Protocols'!$C61,DY$9='2. Protocols'!$E61,DY$9='2. Protocols'!$G61)),1,0)*'4. Formulations'!$I61</f>
        <v>0</v>
      </c>
      <c r="DZ62" s="45">
        <f>IF(AND(OR(ISBLANK(DZ$9),DZ$9=0)=FALSE,OR(DZ$9='2. Protocols'!$C61,DZ$9='2. Protocols'!$E61,DZ$9='2. Protocols'!$G61)),1,0)*'4. Formulations'!$I61</f>
        <v>0</v>
      </c>
      <c r="EA62" s="45">
        <f>IF(AND(OR(ISBLANK(EA$9),EA$9=0)=FALSE,OR(EA$9='2. Protocols'!$C61,EA$9='2. Protocols'!$E61,EA$9='2. Protocols'!$G61)),1,0)*'4. Formulations'!$I61</f>
        <v>0</v>
      </c>
      <c r="EB62" s="45">
        <f>IF(AND(OR(ISBLANK(EB$9),EB$9=0)=FALSE,OR(EB$9='2. Protocols'!$C61,EB$9='2. Protocols'!$E61,EB$9='2. Protocols'!$G61)),1,0)*'4. Formulations'!$I61</f>
        <v>0</v>
      </c>
      <c r="EC62" s="45">
        <f>IF(AND(OR(ISBLANK(EC$9),EC$9=0)=FALSE,OR(EC$9='2. Protocols'!$C61,EC$9='2. Protocols'!$E61,EC$9='2. Protocols'!$G61)),1,0)*'4. Formulations'!$I61</f>
        <v>0</v>
      </c>
      <c r="EE62" s="45">
        <f>IF(AND(OR(ISBLANK(EE$9),EE$9=0)=FALSE,EE$9=$DL62),1,0)*'4. Formulations'!$J61</f>
        <v>0</v>
      </c>
      <c r="EF62" s="45">
        <f>IF(AND(OR(ISBLANK(EF$9),EF$9=0)=FALSE,EF$9=$DL62),1,0)*'4. Formulations'!$J61</f>
        <v>0</v>
      </c>
      <c r="EG62" s="45">
        <f>IF(AND(OR(ISBLANK(EG$9),EG$9=0)=FALSE,EG$9=$DL62),1,0)*'4. Formulations'!$J61</f>
        <v>0</v>
      </c>
      <c r="EH62" s="45">
        <f>IF(AND(OR(ISBLANK(EH$9),EH$9=0)=FALSE,EH$9=$DL62),1,0)*'4. Formulations'!$J61</f>
        <v>0</v>
      </c>
      <c r="EI62" s="45">
        <f>IF(AND(OR(ISBLANK(EI$9),EI$9=0)=FALSE,EI$9=$DL62),1,0)*'4. Formulations'!$J61</f>
        <v>0</v>
      </c>
      <c r="EJ62" s="45">
        <f>IF(AND(OR(ISBLANK(EJ$9),EJ$9=0)=FALSE,EJ$9=$DL62),1,0)*'4. Formulations'!$J61</f>
        <v>0</v>
      </c>
      <c r="EK62" s="45">
        <f>IF(AND(OR(ISBLANK(EK$9),EK$9=0)=FALSE,EK$9=$DL62),1,0)*'4. Formulations'!$J61</f>
        <v>0</v>
      </c>
      <c r="EL62" s="45">
        <f>IF(AND(OR(ISBLANK(EL$9),EL$9=0)=FALSE,EL$9=$DL62),1,0)*'4. Formulations'!$J61</f>
        <v>0</v>
      </c>
      <c r="EM62" s="45">
        <f>IF(AND(OR(ISBLANK(EM$9),EM$9=0)=FALSE,EM$9=$DL62),1,0)*'4. Formulations'!$J61</f>
        <v>0</v>
      </c>
      <c r="EN62" s="45">
        <f>IF(AND(OR(ISBLANK(EN$9),EN$9=0)=FALSE,EN$9=$DL62),1,0)*'4. Formulations'!$J61</f>
        <v>0</v>
      </c>
      <c r="EO62" s="45">
        <f>IF(AND(OR(ISBLANK(EO$9),EO$9=0)=FALSE,EO$9=$DL62),1,0)*'4. Formulations'!$J61</f>
        <v>0</v>
      </c>
      <c r="EP62" s="45">
        <f>IF(AND(OR(ISBLANK(EP$9),EP$9=0)=FALSE,EP$9=$DL62),1,0)*'4. Formulations'!$J61</f>
        <v>0</v>
      </c>
      <c r="EQ62" s="45">
        <f>IF(AND(OR(ISBLANK(EQ$9),EQ$9=0)=FALSE,EQ$9=$DL62),1,0)*'4. Formulations'!$J61</f>
        <v>0</v>
      </c>
      <c r="ER62" s="45">
        <f>IF(AND(OR(ISBLANK(ER$9),ER$9=0)=FALSE,ER$9=$DL62),1,0)*'4. Formulations'!$J61</f>
        <v>0</v>
      </c>
      <c r="ES62" s="45">
        <f>IF(AND(OR(ISBLANK(ES$9),ES$9=0)=FALSE,ES$9=$DL62),1,0)*'4. Formulations'!$J61</f>
        <v>0</v>
      </c>
      <c r="EU62" s="45">
        <f>IF(AND(OR(ISBLANK(EU$9),EU$9=0)=FALSE,SUM($EE62:$ES62)&gt;0,EU$9='2. Protocols'!$G61),1,0)*'4. Formulations'!$J61</f>
        <v>0</v>
      </c>
      <c r="EV62" s="45">
        <f>IF(AND(OR(ISBLANK(EV$9),EV$9=0)=FALSE,SUM($EE62:$ES62)&gt;0,EV$9='2. Protocols'!$G61),1,0)*'4. Formulations'!$J61</f>
        <v>0</v>
      </c>
      <c r="EW62" s="45">
        <f>IF(AND(OR(ISBLANK(EW$9),EW$9=0)=FALSE,SUM($EE62:$ES62)&gt;0,EW$9='2. Protocols'!$G61),1,0)*'4. Formulations'!$J61</f>
        <v>0</v>
      </c>
      <c r="EX62" s="45">
        <f>IF(AND(OR(ISBLANK(EX$9),EX$9=0)=FALSE,SUM($EE62:$ES62)&gt;0,EX$9='2. Protocols'!$G61),1,0)*'4. Formulations'!$J61</f>
        <v>0</v>
      </c>
      <c r="EY62" s="45">
        <f>IF(AND(OR(ISBLANK(EY$9),EY$9=0)=FALSE,SUM($EE62:$ES62)&gt;0,EY$9='2. Protocols'!$G61),1,0)*'4. Formulations'!$J61</f>
        <v>0</v>
      </c>
      <c r="EZ62" s="45">
        <f>IF(AND(OR(ISBLANK(EZ$9),EZ$9=0)=FALSE,SUM($EE62:$ES62)&gt;0,EZ$9='2. Protocols'!$G61),1,0)*'4. Formulations'!$J61</f>
        <v>0</v>
      </c>
      <c r="FA62" s="45">
        <f>IF(AND(OR(ISBLANK(FA$9),FA$9=0)=FALSE,SUM($EE62:$ES62)&gt;0,FA$9='2. Protocols'!$G61),1,0)*'4. Formulations'!$J61</f>
        <v>0</v>
      </c>
      <c r="FB62" s="45">
        <f>IF(AND(OR(ISBLANK(FB$9),FB$9=0)=FALSE,SUM($EE62:$ES62)&gt;0,FB$9='2. Protocols'!$G61),1,0)*'4. Formulations'!$J61</f>
        <v>0</v>
      </c>
      <c r="FC62" s="45">
        <f>IF(AND(OR(ISBLANK(FC$9),FC$9=0)=FALSE,SUM($EE62:$ES62)&gt;0,FC$9='2. Protocols'!$G61),1,0)*'4. Formulations'!$J61</f>
        <v>0</v>
      </c>
      <c r="FD62" s="45">
        <f>IF(AND(OR(ISBLANK(FD$9),FD$9=0)=FALSE,SUM($EE62:$ES62)&gt;0,FD$9='2. Protocols'!$G61),1,0)*'4. Formulations'!$J61</f>
        <v>0</v>
      </c>
      <c r="FE62" s="45">
        <f>IF(AND(OR(ISBLANK(FE$9),FE$9=0)=FALSE,SUM($EE62:$ES62)&gt;0,FE$9='2. Protocols'!$G61),1,0)*'4. Formulations'!$J61</f>
        <v>0</v>
      </c>
      <c r="FF62" s="45">
        <f>IF(AND(OR(ISBLANK(FF$9),FF$9=0)=FALSE,SUM($EE62:$ES62)&gt;0,FF$9='2. Protocols'!$G61),1,0)*'4. Formulations'!$J61</f>
        <v>0</v>
      </c>
      <c r="FG62" s="45">
        <f>IF(AND(OR(ISBLANK(FG$9),FG$9=0)=FALSE,SUM($EE62:$ES62)&gt;0,FG$9='2. Protocols'!$G61),1,0)*'4. Formulations'!$J61</f>
        <v>0</v>
      </c>
      <c r="FH62" s="45">
        <f>IF(AND(OR(ISBLANK(FH$9),FH$9=0)=FALSE,SUM($EE62:$ES62)&gt;0,FH$9='2. Protocols'!$G61),1,0)*'4. Formulations'!$J61</f>
        <v>0</v>
      </c>
      <c r="FI62" s="45">
        <f>IF(AND(OR(ISBLANK(FI$9),FI$9=0)=FALSE,SUM($EE62:$ES62)&gt;0,FI$9='2. Protocols'!$G61),1,0)*'4. Formulations'!$J61</f>
        <v>0</v>
      </c>
      <c r="FK62" s="45">
        <f>IF(AND(OR(ISBLANK(EU$9),EU$9=0)=FALSE,FK$9=$DM62),1,0)*'4. Formulations'!$K61</f>
        <v>0</v>
      </c>
      <c r="FL62" s="45">
        <f>IF(AND(OR(ISBLANK(EV$9),EV$9=0)=FALSE,FL$9=$DM62),1,0)*'4. Formulations'!$K61</f>
        <v>0</v>
      </c>
      <c r="FM62" s="45">
        <f>IF(AND(OR(ISBLANK(EW$9),EW$9=0)=FALSE,FM$9=$DM62),1,0)*'4. Formulations'!$K61</f>
        <v>0</v>
      </c>
      <c r="FN62" s="45">
        <f>IF(AND(OR(ISBLANK(EX$9),EX$9=0)=FALSE,FN$9=$DM62),1,0)*'4. Formulations'!$K61</f>
        <v>0</v>
      </c>
      <c r="FO62" s="45">
        <f>IF(AND(OR(ISBLANK(EY$9),EY$9=0)=FALSE,FO$9=$DM62),1,0)*'4. Formulations'!$K61</f>
        <v>0</v>
      </c>
      <c r="FP62" s="45">
        <f>IF(AND(OR(ISBLANK(EZ$9),EZ$9=0)=FALSE,FP$9=$DM62),1,0)*'4. Formulations'!$K61</f>
        <v>0</v>
      </c>
      <c r="FQ62" s="45">
        <f>IF(AND(OR(ISBLANK(FA$9),FA$9=0)=FALSE,FQ$9=$DM62),1,0)*'4. Formulations'!$K61</f>
        <v>0</v>
      </c>
      <c r="FR62" s="45">
        <f>IF(AND(OR(ISBLANK(FB$9),FB$9=0)=FALSE,FR$9=$DM62),1,0)*'4. Formulations'!$K61</f>
        <v>0</v>
      </c>
      <c r="FS62" s="45">
        <f>IF(AND(OR(ISBLANK(FC$9),FC$9=0)=FALSE,FS$9=$DM62),1,0)*'4. Formulations'!$K61</f>
        <v>0</v>
      </c>
      <c r="FT62" s="45">
        <f>IF(AND(OR(ISBLANK(FD$9),FD$9=0)=FALSE,FT$9=$DM62),1,0)*'4. Formulations'!$K61</f>
        <v>0</v>
      </c>
      <c r="FU62" s="45">
        <f>IF(AND(OR(ISBLANK(FE$9),FE$9=0)=FALSE,FU$9=$DM62),1,0)*'4. Formulations'!$K61</f>
        <v>0</v>
      </c>
      <c r="FV62" s="45">
        <f>IF(AND(OR(ISBLANK(FF$9),FF$9=0)=FALSE,FV$9=$DM62),1,0)*'4. Formulations'!$K61</f>
        <v>0</v>
      </c>
      <c r="FW62" s="45">
        <f>IF(AND(OR(ISBLANK(FG$9),FG$9=0)=FALSE,FW$9=$DM62),1,0)*'4. Formulations'!$K61</f>
        <v>0</v>
      </c>
      <c r="FX62" s="45">
        <f>IF(AND(OR(ISBLANK(FH$9),FH$9=0)=FALSE,FX$9=$DM62),1,0)*'4. Formulations'!$K61</f>
        <v>0</v>
      </c>
      <c r="FY62" s="45">
        <f>IF(AND(OR(ISBLANK(FI$9),FI$9=0)=FALSE,FY$9=$DM62),1,0)*'4. Formulations'!$K61</f>
        <v>0</v>
      </c>
      <c r="GA62" s="45">
        <f>IF(AND(OR(ISBLANK(GA$9),GA$9=0)=FALSE,OR(GA$9='2. Protocols'!$C61,GA$9='2. Protocols'!$E61,GA$9='2. Protocols'!$G61)),1,0)*'4. Formulations'!$L61</f>
        <v>0</v>
      </c>
      <c r="GB62" s="45">
        <f>IF(AND(OR(ISBLANK(GB$9),GB$9=0)=FALSE,OR(GB$9='2. Protocols'!$C61,GB$9='2. Protocols'!$E61,GB$9='2. Protocols'!$G61)),1,0)*'4. Formulations'!$L61</f>
        <v>0</v>
      </c>
      <c r="GC62" s="45">
        <f>IF(AND(OR(ISBLANK(GC$9),GC$9=0)=FALSE,OR(GC$9='2. Protocols'!$C61,GC$9='2. Protocols'!$E61,GC$9='2. Protocols'!$G61)),1,0)*'4. Formulations'!$L61</f>
        <v>0</v>
      </c>
      <c r="GD62" s="45">
        <f>IF(AND(OR(ISBLANK(GD$9),GD$9=0)=FALSE,OR(GD$9='2. Protocols'!$C61,GD$9='2. Protocols'!$E61,GD$9='2. Protocols'!$G61)),1,0)*'4. Formulations'!$L61</f>
        <v>0</v>
      </c>
      <c r="GE62" s="45">
        <f>IF(AND(OR(ISBLANK(GE$9),GE$9=0)=FALSE,OR(GE$9='2. Protocols'!$C61,GE$9='2. Protocols'!$E61,GE$9='2. Protocols'!$G61)),1,0)*'4. Formulations'!$L61</f>
        <v>0</v>
      </c>
      <c r="GF62" s="45">
        <f>IF(AND(OR(ISBLANK(GF$9),GF$9=0)=FALSE,OR(GF$9='2. Protocols'!$C61,GF$9='2. Protocols'!$E61,GF$9='2. Protocols'!$G61)),1,0)*'4. Formulations'!$L61</f>
        <v>0</v>
      </c>
      <c r="GG62" s="45">
        <f>IF(AND(OR(ISBLANK(GG$9),GG$9=0)=FALSE,OR(GG$9='2. Protocols'!$C61,GG$9='2. Protocols'!$E61,GG$9='2. Protocols'!$G61)),1,0)*'4. Formulations'!$L61</f>
        <v>0</v>
      </c>
      <c r="GH62" s="45">
        <f>IF(AND(OR(ISBLANK(GH$9),GH$9=0)=FALSE,OR(GH$9='2. Protocols'!$C61,GH$9='2. Protocols'!$E61,GH$9='2. Protocols'!$G61)),1,0)*'4. Formulations'!$L61</f>
        <v>0</v>
      </c>
      <c r="GI62" s="45">
        <f>IF(AND(OR(ISBLANK(GI$9),GI$9=0)=FALSE,OR(GI$9='2. Protocols'!$C61,GI$9='2. Protocols'!$E61,GI$9='2. Protocols'!$G61)),1,0)*'4. Formulations'!$L61</f>
        <v>0</v>
      </c>
      <c r="GJ62" s="45">
        <f>IF(AND(OR(ISBLANK(GJ$9),GJ$9=0)=FALSE,OR(GJ$9='2. Protocols'!$C61,GJ$9='2. Protocols'!$E61,GJ$9='2. Protocols'!$G61)),1,0)*'4. Formulations'!$L61</f>
        <v>0</v>
      </c>
      <c r="GK62" s="45">
        <f>IF(AND(OR(ISBLANK(GK$9),GK$9=0)=FALSE,OR(GK$9='2. Protocols'!$C61,GK$9='2. Protocols'!$E61,GK$9='2. Protocols'!$G61)),1,0)*'4. Formulations'!$L61</f>
        <v>0</v>
      </c>
      <c r="GL62" s="45">
        <f>IF(AND(OR(ISBLANK(GL$9),GL$9=0)=FALSE,OR(GL$9='2. Protocols'!$C61,GL$9='2. Protocols'!$E61,GL$9='2. Protocols'!$G61)),1,0)*'4. Formulations'!$L61</f>
        <v>0</v>
      </c>
      <c r="GM62" s="45">
        <f>IF(AND(OR(ISBLANK(GM$9),GM$9=0)=FALSE,OR(GM$9='2. Protocols'!$C61,GM$9='2. Protocols'!$E61,GM$9='2. Protocols'!$G61)),1,0)*'4. Formulations'!$L61</f>
        <v>0</v>
      </c>
      <c r="GN62" s="45">
        <f>IF(AND(OR(ISBLANK(GN$9),GN$9=0)=FALSE,OR(GN$9='2. Protocols'!$C61,GN$9='2. Protocols'!$E61,GN$9='2. Protocols'!$G61)),1,0)*'4. Formulations'!$L61</f>
        <v>0</v>
      </c>
      <c r="GO62" s="45">
        <f>IF(AND(OR(ISBLANK(GO$9),GO$9=0)=FALSE,OR(GO$9='2. Protocols'!$C61,GO$9='2. Protocols'!$E61,GO$9='2. Protocols'!$G61)),1,0)*'4. Formulations'!$L61</f>
        <v>0</v>
      </c>
      <c r="GQ62" s="45">
        <f>IF(AND(OR(ISBLANK(GQ$9),GQ$9=0)=FALSE,GQ$9=$DL62),1,0)*'4. Formulations'!$M61</f>
        <v>0</v>
      </c>
      <c r="GR62" s="45">
        <f>IF(AND(OR(ISBLANK(GR$9),GR$9=0)=FALSE,GR$9=$DL62),1,0)*'4. Formulations'!$M61</f>
        <v>0</v>
      </c>
      <c r="GS62" s="45">
        <f>IF(AND(OR(ISBLANK(GS$9),GS$9=0)=FALSE,GS$9=$DL62),1,0)*'4. Formulations'!$M61</f>
        <v>0</v>
      </c>
      <c r="GT62" s="45">
        <f>IF(AND(OR(ISBLANK(GT$9),GT$9=0)=FALSE,GT$9=$DL62),1,0)*'4. Formulations'!$M61</f>
        <v>0</v>
      </c>
      <c r="GU62" s="45">
        <f>IF(AND(OR(ISBLANK(GU$9),GU$9=0)=FALSE,GU$9=$DL62),1,0)*'4. Formulations'!$M61</f>
        <v>0</v>
      </c>
      <c r="GV62" s="45">
        <f>IF(AND(OR(ISBLANK(GV$9),GV$9=0)=FALSE,GV$9=$DL62),1,0)*'4. Formulations'!$M61</f>
        <v>0</v>
      </c>
      <c r="GW62" s="45">
        <f>IF(AND(OR(ISBLANK(GW$9),GW$9=0)=FALSE,GW$9=$DL62),1,0)*'4. Formulations'!$M61</f>
        <v>0</v>
      </c>
      <c r="GX62" s="45">
        <f>IF(AND(OR(ISBLANK(GX$9),GX$9=0)=FALSE,GX$9=$DL62),1,0)*'4. Formulations'!$M61</f>
        <v>0</v>
      </c>
      <c r="GY62" s="45">
        <f>IF(AND(OR(ISBLANK(GY$9),GY$9=0)=FALSE,GY$9=$DL62),1,0)*'4. Formulations'!$M61</f>
        <v>0</v>
      </c>
      <c r="GZ62" s="45">
        <f>IF(AND(OR(ISBLANK(GZ$9),GZ$9=0)=FALSE,GZ$9=$DL62),1,0)*'4. Formulations'!$M61</f>
        <v>0</v>
      </c>
      <c r="HA62" s="45">
        <f>IF(AND(OR(ISBLANK(HA$9),HA$9=0)=FALSE,HA$9=$DL62),1,0)*'4. Formulations'!$M61</f>
        <v>0</v>
      </c>
      <c r="HB62" s="45">
        <f>IF(AND(OR(ISBLANK(HB$9),HB$9=0)=FALSE,HB$9=$DL62),1,0)*'4. Formulations'!$M61</f>
        <v>0</v>
      </c>
      <c r="HC62" s="45">
        <f>IF(AND(OR(ISBLANK(HC$9),HC$9=0)=FALSE,HC$9=$DL62),1,0)*'4. Formulations'!$M61</f>
        <v>0</v>
      </c>
      <c r="HD62" s="45">
        <f>IF(AND(OR(ISBLANK(HD$9),HD$9=0)=FALSE,HD$9=$DL62),1,0)*'4. Formulations'!$M61</f>
        <v>0</v>
      </c>
      <c r="HE62" s="45">
        <f>IF(AND(OR(ISBLANK(HE$9),HE$9=0)=FALSE,HE$9=$DL62),1,0)*'4. Formulations'!$M61</f>
        <v>0</v>
      </c>
      <c r="HG62" s="45">
        <f>IF(AND(OR(ISBLANK(HG$9),HG$9=0)=FALSE,SUM($GQ62:$HE62)&gt;0,HG$9='2. Protocols'!$G61),1,0)*'4. Formulations'!$M61</f>
        <v>0</v>
      </c>
      <c r="HH62" s="45">
        <f>IF(AND(OR(ISBLANK(HH$9),HH$9=0)=FALSE,SUM($GQ62:$HE62)&gt;0,HH$9='2. Protocols'!$G61),1,0)*'4. Formulations'!$M61</f>
        <v>0</v>
      </c>
      <c r="HI62" s="45">
        <f>IF(AND(OR(ISBLANK(HI$9),HI$9=0)=FALSE,SUM($GQ62:$HE62)&gt;0,HI$9='2. Protocols'!$G61),1,0)*'4. Formulations'!$M61</f>
        <v>0</v>
      </c>
      <c r="HJ62" s="45">
        <f>IF(AND(OR(ISBLANK(HJ$9),HJ$9=0)=FALSE,SUM($GQ62:$HE62)&gt;0,HJ$9='2. Protocols'!$G61),1,0)*'4. Formulations'!$M61</f>
        <v>0</v>
      </c>
      <c r="HK62" s="45">
        <f>IF(AND(OR(ISBLANK(HK$9),HK$9=0)=FALSE,SUM($GQ62:$HE62)&gt;0,HK$9='2. Protocols'!$G61),1,0)*'4. Formulations'!$M61</f>
        <v>0</v>
      </c>
      <c r="HL62" s="45">
        <f>IF(AND(OR(ISBLANK(HL$9),HL$9=0)=FALSE,SUM($GQ62:$HE62)&gt;0,HL$9='2. Protocols'!$G61),1,0)*'4. Formulations'!$M61</f>
        <v>0</v>
      </c>
      <c r="HM62" s="45">
        <f>IF(AND(OR(ISBLANK(HM$9),HM$9=0)=FALSE,SUM($GQ62:$HE62)&gt;0,HM$9='2. Protocols'!$G61),1,0)*'4. Formulations'!$M61</f>
        <v>0</v>
      </c>
      <c r="HN62" s="45">
        <f>IF(AND(OR(ISBLANK(HN$9),HN$9=0)=FALSE,SUM($GQ62:$HE62)&gt;0,HN$9='2. Protocols'!$G61),1,0)*'4. Formulations'!$M61</f>
        <v>0</v>
      </c>
      <c r="HO62" s="45">
        <f>IF(AND(OR(ISBLANK(HO$9),HO$9=0)=FALSE,SUM($GQ62:$HE62)&gt;0,HO$9='2. Protocols'!$G61),1,0)*'4. Formulations'!$M61</f>
        <v>0</v>
      </c>
      <c r="HP62" s="45">
        <f>IF(AND(OR(ISBLANK(HP$9),HP$9=0)=FALSE,SUM($GQ62:$HE62)&gt;0,HP$9='2. Protocols'!$G61),1,0)*'4. Formulations'!$M61</f>
        <v>0</v>
      </c>
      <c r="HQ62" s="45">
        <f>IF(AND(OR(ISBLANK(HQ$9),HQ$9=0)=FALSE,SUM($GQ62:$HE62)&gt;0,HQ$9='2. Protocols'!$G61),1,0)*'4. Formulations'!$M61</f>
        <v>0</v>
      </c>
      <c r="HR62" s="45">
        <f>IF(AND(OR(ISBLANK(HR$9),HR$9=0)=FALSE,SUM($GQ62:$HE62)&gt;0,HR$9='2. Protocols'!$G61),1,0)*'4. Formulations'!$M61</f>
        <v>0</v>
      </c>
      <c r="HS62" s="45">
        <f>IF(AND(OR(ISBLANK(HS$9),HS$9=0)=FALSE,SUM($GQ62:$HE62)&gt;0,HS$9='2. Protocols'!$G61),1,0)*'4. Formulations'!$M61</f>
        <v>0</v>
      </c>
      <c r="HT62" s="45">
        <f>IF(AND(OR(ISBLANK(HT$9),HT$9=0)=FALSE,SUM($GQ62:$HE62)&gt;0,HT$9='2. Protocols'!$G61),1,0)*'4. Formulations'!$M61</f>
        <v>0</v>
      </c>
      <c r="HU62" s="45">
        <f>IF(AND(OR(ISBLANK(HU$9),HU$9=0)=FALSE,SUM($GQ62:$HE62)&gt;0,HU$9='2. Protocols'!$G61),1,0)*'4. Formulations'!$M61</f>
        <v>0</v>
      </c>
      <c r="HW62" s="45">
        <f>IF(AND(OR(ISBLANK(HW$9),HW$9=0)=FALSE,HW$9=$DM62),1,0)*'4. Formulations'!$N61</f>
        <v>0</v>
      </c>
      <c r="HX62" s="45">
        <f>IF(AND(OR(ISBLANK(HX$9),HX$9=0)=FALSE,HX$9=$DM62),1,0)*'4. Formulations'!$N61</f>
        <v>0</v>
      </c>
      <c r="HY62" s="45">
        <f>IF(AND(OR(ISBLANK(HY$9),HY$9=0)=FALSE,HY$9=$DM62),1,0)*'4. Formulations'!$N61</f>
        <v>0</v>
      </c>
      <c r="HZ62" s="45">
        <f>IF(AND(OR(ISBLANK(HZ$9),HZ$9=0)=FALSE,HZ$9=$DM62),1,0)*'4. Formulations'!$N61</f>
        <v>0</v>
      </c>
      <c r="IA62" s="45">
        <f>IF(AND(OR(ISBLANK(IA$9),IA$9=0)=FALSE,IA$9=$DM62),1,0)*'4. Formulations'!$N61</f>
        <v>0</v>
      </c>
      <c r="IB62" s="45">
        <f>IF(AND(OR(ISBLANK(IB$9),IB$9=0)=FALSE,IB$9=$DM62),1,0)*'4. Formulations'!$N61</f>
        <v>0</v>
      </c>
      <c r="IC62" s="45">
        <f>IF(AND(OR(ISBLANK(IC$9),IC$9=0)=FALSE,IC$9=$DM62),1,0)*'4. Formulations'!$N61</f>
        <v>0</v>
      </c>
      <c r="ID62" s="45">
        <f>IF(AND(OR(ISBLANK(ID$9),ID$9=0)=FALSE,ID$9=$DM62),1,0)*'4. Formulations'!$N61</f>
        <v>0</v>
      </c>
      <c r="IE62" s="45">
        <f>IF(AND(OR(ISBLANK(IE$9),IE$9=0)=FALSE,IE$9=$DM62),1,0)*'4. Formulations'!$N61</f>
        <v>0</v>
      </c>
      <c r="IF62" s="45">
        <f>IF(AND(OR(ISBLANK(IF$9),IF$9=0)=FALSE,IF$9=$DM62),1,0)*'4. Formulations'!$N61</f>
        <v>0</v>
      </c>
      <c r="IG62" s="45">
        <f>IF(AND(OR(ISBLANK(IG$9),IG$9=0)=FALSE,IG$9=$DM62),1,0)*'4. Formulations'!$N61</f>
        <v>0</v>
      </c>
      <c r="IH62" s="45">
        <f>IF(AND(OR(ISBLANK(IH$9),IH$9=0)=FALSE,IH$9=$DM62),1,0)*'4. Formulations'!$N61</f>
        <v>0</v>
      </c>
      <c r="II62" s="45">
        <f>IF(AND(OR(ISBLANK(II$9),II$9=0)=FALSE,II$9=$DM62),1,0)*'4. Formulations'!$N61</f>
        <v>0</v>
      </c>
      <c r="IJ62" s="45">
        <f>IF(AND(OR(ISBLANK(IJ$9),IJ$9=0)=FALSE,IJ$9=$DM62),1,0)*'4. Formulations'!$N61</f>
        <v>0</v>
      </c>
      <c r="IK62" s="45">
        <f>IF(AND(OR(ISBLANK(IK$9),IK$9=0)=FALSE,IK$9=$DM62),1,0)*'4. Formulations'!$N61</f>
        <v>0</v>
      </c>
      <c r="IM62" s="45">
        <f>IF(AND(OR(ISBLANK(IM$9),IM$9=0)=FALSE,OR(IM$9='2. Protocols'!$C61,IM$9='2. Protocols'!$E61,IM$9='2. Protocols'!$G61)),1,0)*'4. Formulations'!$O61</f>
        <v>0</v>
      </c>
      <c r="IN62" s="45">
        <f>IF(AND(OR(ISBLANK(IN$9),IN$9=0)=FALSE,OR(IN$9='2. Protocols'!$C61,IN$9='2. Protocols'!$E61,IN$9='2. Protocols'!$G61)),1,0)*'4. Formulations'!$O61</f>
        <v>0</v>
      </c>
      <c r="IO62" s="45">
        <f>IF(AND(OR(ISBLANK(IO$9),IO$9=0)=FALSE,OR(IO$9='2. Protocols'!$C61,IO$9='2. Protocols'!$E61,IO$9='2. Protocols'!$G61)),1,0)*'4. Formulations'!$O61</f>
        <v>0</v>
      </c>
      <c r="IP62" s="45">
        <f>IF(AND(OR(ISBLANK(IP$9),IP$9=0)=FALSE,OR(IP$9='2. Protocols'!$C61,IP$9='2. Protocols'!$E61,IP$9='2. Protocols'!$G61)),1,0)*'4. Formulations'!$O61</f>
        <v>0</v>
      </c>
      <c r="IQ62" s="45">
        <f>IF(AND(OR(ISBLANK(IQ$9),IQ$9=0)=FALSE,OR(IQ$9='2. Protocols'!$C61,IQ$9='2. Protocols'!$E61,IQ$9='2. Protocols'!$G61)),1,0)*'4. Formulations'!$O61</f>
        <v>0</v>
      </c>
      <c r="IR62" s="45">
        <f>IF(AND(OR(ISBLANK(IR$9),IR$9=0)=FALSE,OR(IR$9='2. Protocols'!$C61,IR$9='2. Protocols'!$E61,IR$9='2. Protocols'!$G61)),1,0)*'4. Formulations'!$O61</f>
        <v>0</v>
      </c>
      <c r="IS62" s="45">
        <f>IF(AND(OR(ISBLANK(IS$9),IS$9=0)=FALSE,OR(IS$9='2. Protocols'!$C61,IS$9='2. Protocols'!$E61,IS$9='2. Protocols'!$G61)),1,0)*'4. Formulations'!$O61</f>
        <v>0</v>
      </c>
      <c r="IT62" s="45">
        <f>IF(AND(OR(ISBLANK(IT$9),IT$9=0)=FALSE,OR(IT$9='2. Protocols'!$C61,IT$9='2. Protocols'!$E61,IT$9='2. Protocols'!$G61)),1,0)*'4. Formulations'!$O61</f>
        <v>0</v>
      </c>
      <c r="IU62" s="45">
        <f>IF(AND(OR(ISBLANK(IU$9),IU$9=0)=FALSE,OR(IU$9='2. Protocols'!$C61,IU$9='2. Protocols'!$E61,IU$9='2. Protocols'!$G61)),1,0)*'4. Formulations'!$O61</f>
        <v>0</v>
      </c>
      <c r="IV62" s="45">
        <f>IF(AND(OR(ISBLANK(IV$9),IV$9=0)=FALSE,OR(IV$9='2. Protocols'!$C61,IV$9='2. Protocols'!$E61,IV$9='2. Protocols'!$G61)),1,0)*'4. Formulations'!$O61</f>
        <v>0</v>
      </c>
      <c r="IW62" s="45">
        <f>IF(AND(OR(ISBLANK(IW$9),IW$9=0)=FALSE,OR(IW$9='2. Protocols'!$C61,IW$9='2. Protocols'!$E61,IW$9='2. Protocols'!$G61)),1,0)*'4. Formulations'!$O61</f>
        <v>0</v>
      </c>
      <c r="IX62" s="45">
        <f>IF(AND(OR(ISBLANK(IX$9),IX$9=0)=FALSE,OR(IX$9='2. Protocols'!$C61,IX$9='2. Protocols'!$E61,IX$9='2. Protocols'!$G61)),1,0)*'4. Formulations'!$O61</f>
        <v>0</v>
      </c>
      <c r="IY62" s="45">
        <f>IF(AND(OR(ISBLANK(IY$9),IY$9=0)=FALSE,OR(IY$9='2. Protocols'!$C61,IY$9='2. Protocols'!$E61,IY$9='2. Protocols'!$G61)),1,0)*'4. Formulations'!$O61</f>
        <v>0</v>
      </c>
      <c r="IZ62" s="45">
        <f>IF(AND(OR(ISBLANK(IZ$9),IZ$9=0)=FALSE,OR(IZ$9='2. Protocols'!$C61,IZ$9='2. Protocols'!$E61,IZ$9='2. Protocols'!$G61)),1,0)*'4. Formulations'!$O61</f>
        <v>0</v>
      </c>
      <c r="JA62" s="45">
        <f>IF(AND(OR(ISBLANK(JA$9),JA$9=0)=FALSE,OR(JA$9='2. Protocols'!$C61,JA$9='2. Protocols'!$E61,JA$9='2. Protocols'!$G61)),1,0)*'4. Formulations'!$O61</f>
        <v>0</v>
      </c>
      <c r="JC62" s="45">
        <f>IF(AND(OR(ISBLANK(JC$9),JC$9=0)=FALSE,JC$9=$DL62),1,0)*'4. Formulations'!$P61</f>
        <v>0</v>
      </c>
      <c r="JD62" s="45">
        <f>IF(AND(OR(ISBLANK(JD$9),JD$9=0)=FALSE,JD$9=$DL62),1,0)*'4. Formulations'!$P61</f>
        <v>0</v>
      </c>
      <c r="JE62" s="45">
        <f>IF(AND(OR(ISBLANK(JE$9),JE$9=0)=FALSE,JE$9=$DL62),1,0)*'4. Formulations'!$P61</f>
        <v>0</v>
      </c>
      <c r="JF62" s="45">
        <f>IF(AND(OR(ISBLANK(JF$9),JF$9=0)=FALSE,JF$9=$DL62),1,0)*'4. Formulations'!$P61</f>
        <v>0</v>
      </c>
      <c r="JG62" s="45">
        <f>IF(AND(OR(ISBLANK(JG$9),JG$9=0)=FALSE,JG$9=$DL62),1,0)*'4. Formulations'!$P61</f>
        <v>0</v>
      </c>
      <c r="JH62" s="45">
        <f>IF(AND(OR(ISBLANK(JH$9),JH$9=0)=FALSE,JH$9=$DL62),1,0)*'4. Formulations'!$P61</f>
        <v>0</v>
      </c>
      <c r="JI62" s="45">
        <f>IF(AND(OR(ISBLANK(JI$9),JI$9=0)=FALSE,JI$9=$DL62),1,0)*'4. Formulations'!$P61</f>
        <v>0</v>
      </c>
      <c r="JJ62" s="45">
        <f>IF(AND(OR(ISBLANK(JJ$9),JJ$9=0)=FALSE,JJ$9=$DL62),1,0)*'4. Formulations'!$P61</f>
        <v>0</v>
      </c>
      <c r="JK62" s="45">
        <f>IF(AND(OR(ISBLANK(JK$9),JK$9=0)=FALSE,JK$9=$DL62),1,0)*'4. Formulations'!$P61</f>
        <v>0</v>
      </c>
      <c r="JL62" s="45">
        <f>IF(AND(OR(ISBLANK(JL$9),JL$9=0)=FALSE,JL$9=$DL62),1,0)*'4. Formulations'!$P61</f>
        <v>0</v>
      </c>
      <c r="JM62" s="45">
        <f>IF(AND(OR(ISBLANK(JM$9),JM$9=0)=FALSE,JM$9=$DL62),1,0)*'4. Formulations'!$P61</f>
        <v>0</v>
      </c>
      <c r="JN62" s="45">
        <f>IF(AND(OR(ISBLANK(JN$9),JN$9=0)=FALSE,JN$9=$DL62),1,0)*'4. Formulations'!$P61</f>
        <v>0</v>
      </c>
      <c r="JO62" s="45">
        <f>IF(AND(OR(ISBLANK(JO$9),JO$9=0)=FALSE,JO$9=$DL62),1,0)*'4. Formulations'!$P61</f>
        <v>0</v>
      </c>
      <c r="JP62" s="45">
        <f>IF(AND(OR(ISBLANK(JP$9),JP$9=0)=FALSE,JP$9=$DL62),1,0)*'4. Formulations'!$P61</f>
        <v>0</v>
      </c>
      <c r="JQ62" s="45">
        <f>IF(AND(OR(ISBLANK(JQ$9),JQ$9=0)=FALSE,JQ$9=$DL62),1,0)*'4. Formulations'!$P61</f>
        <v>0</v>
      </c>
      <c r="JS62" s="45">
        <f>IF(AND(OR(ISBLANK(JS$9),JS$9=0)=FALSE,SUM($JC62:$JQ62)&gt;0,JS$9='2. Protocols'!$G61),1,0)*'4. Formulations'!$P61</f>
        <v>0</v>
      </c>
      <c r="JT62" s="45">
        <f>IF(AND(OR(ISBLANK(JT$9),JT$9=0)=FALSE,SUM($JC62:$JQ62)&gt;0,JT$9='2. Protocols'!$G61),1,0)*'4. Formulations'!$P61</f>
        <v>0</v>
      </c>
      <c r="JU62" s="45">
        <f>IF(AND(OR(ISBLANK(JU$9),JU$9=0)=FALSE,SUM($JC62:$JQ62)&gt;0,JU$9='2. Protocols'!$G61),1,0)*'4. Formulations'!$P61</f>
        <v>0</v>
      </c>
      <c r="JV62" s="45">
        <f>IF(AND(OR(ISBLANK(JV$9),JV$9=0)=FALSE,SUM($JC62:$JQ62)&gt;0,JV$9='2. Protocols'!$G61),1,0)*'4. Formulations'!$P61</f>
        <v>0</v>
      </c>
      <c r="JW62" s="45">
        <f>IF(AND(OR(ISBLANK(JW$9),JW$9=0)=FALSE,SUM($JC62:$JQ62)&gt;0,JW$9='2. Protocols'!$G61),1,0)*'4. Formulations'!$P61</f>
        <v>0</v>
      </c>
      <c r="JX62" s="45">
        <f>IF(AND(OR(ISBLANK(JX$9),JX$9=0)=FALSE,SUM($JC62:$JQ62)&gt;0,JX$9='2. Protocols'!$G61),1,0)*'4. Formulations'!$P61</f>
        <v>0</v>
      </c>
      <c r="JY62" s="45">
        <f>IF(AND(OR(ISBLANK(JY$9),JY$9=0)=FALSE,SUM($JC62:$JQ62)&gt;0,JY$9='2. Protocols'!$G61),1,0)*'4. Formulations'!$P61</f>
        <v>0</v>
      </c>
      <c r="JZ62" s="45">
        <f>IF(AND(OR(ISBLANK(JZ$9),JZ$9=0)=FALSE,SUM($JC62:$JQ62)&gt;0,JZ$9='2. Protocols'!$G61),1,0)*'4. Formulations'!$P61</f>
        <v>0</v>
      </c>
      <c r="KA62" s="45">
        <f>IF(AND(OR(ISBLANK(KA$9),KA$9=0)=FALSE,SUM($JC62:$JQ62)&gt;0,KA$9='2. Protocols'!$G61),1,0)*'4. Formulations'!$P61</f>
        <v>0</v>
      </c>
      <c r="KB62" s="45">
        <f>IF(AND(OR(ISBLANK(KB$9),KB$9=0)=FALSE,SUM($JC62:$JQ62)&gt;0,KB$9='2. Protocols'!$G61),1,0)*'4. Formulations'!$P61</f>
        <v>0</v>
      </c>
      <c r="KC62" s="45">
        <f>IF(AND(OR(ISBLANK(KC$9),KC$9=0)=FALSE,SUM($JC62:$JQ62)&gt;0,KC$9='2. Protocols'!$G61),1,0)*'4. Formulations'!$P61</f>
        <v>0</v>
      </c>
      <c r="KD62" s="45">
        <f>IF(AND(OR(ISBLANK(KD$9),KD$9=0)=FALSE,SUM($JC62:$JQ62)&gt;0,KD$9='2. Protocols'!$G61),1,0)*'4. Formulations'!$P61</f>
        <v>0</v>
      </c>
      <c r="KE62" s="45">
        <f>IF(AND(OR(ISBLANK(KE$9),KE$9=0)=FALSE,SUM($JC62:$JQ62)&gt;0,KE$9='2. Protocols'!$G61),1,0)*'4. Formulations'!$P61</f>
        <v>0</v>
      </c>
      <c r="KF62" s="45">
        <f>IF(AND(OR(ISBLANK(KF$9),KF$9=0)=FALSE,SUM($JC62:$JQ62)&gt;0,KF$9='2. Protocols'!$G61),1,0)*'4. Formulations'!$P61</f>
        <v>0</v>
      </c>
      <c r="KG62" s="45">
        <f>IF(AND(OR(ISBLANK(KG$9),KG$9=0)=FALSE,SUM($JC62:$JQ62)&gt;0,KG$9='2. Protocols'!$G61),1,0)*'4. Formulations'!$P61</f>
        <v>0</v>
      </c>
      <c r="KI62" s="45">
        <f>IF(AND(OR(ISBLANK(KI$9),KI$9=0)=FALSE,KI$9=$DM62),1,0)*'4. Formulations'!$Q61</f>
        <v>0</v>
      </c>
      <c r="KJ62" s="45">
        <f>IF(AND(OR(ISBLANK(KJ$9),KJ$9=0)=FALSE,KJ$9=$DM62),1,0)*'4. Formulations'!$Q61</f>
        <v>0</v>
      </c>
      <c r="KK62" s="45">
        <f>IF(AND(OR(ISBLANK(KK$9),KK$9=0)=FALSE,KK$9=$DM62),1,0)*'4. Formulations'!$Q61</f>
        <v>0</v>
      </c>
      <c r="KL62" s="45">
        <f>IF(AND(OR(ISBLANK(KL$9),KL$9=0)=FALSE,KL$9=$DM62),1,0)*'4. Formulations'!$Q61</f>
        <v>0</v>
      </c>
      <c r="KM62" s="45">
        <f>IF(AND(OR(ISBLANK(KM$9),KM$9=0)=FALSE,KM$9=$DM62),1,0)*'4. Formulations'!$Q61</f>
        <v>0</v>
      </c>
      <c r="KN62" s="45">
        <f>IF(AND(OR(ISBLANK(KN$9),KN$9=0)=FALSE,KN$9=$DM62),1,0)*'4. Formulations'!$Q61</f>
        <v>0</v>
      </c>
      <c r="KO62" s="45">
        <f>IF(AND(OR(ISBLANK(KO$9),KO$9=0)=FALSE,KO$9=$DM62),1,0)*'4. Formulations'!$Q61</f>
        <v>0</v>
      </c>
      <c r="KP62" s="45">
        <f>IF(AND(OR(ISBLANK(KP$9),KP$9=0)=FALSE,KP$9=$DM62),1,0)*'4. Formulations'!$Q61</f>
        <v>0</v>
      </c>
      <c r="KQ62" s="45">
        <f>IF(AND(OR(ISBLANK(KQ$9),KQ$9=0)=FALSE,KQ$9=$DM62),1,0)*'4. Formulations'!$Q61</f>
        <v>0</v>
      </c>
      <c r="KR62" s="45">
        <f>IF(AND(OR(ISBLANK(KR$9),KR$9=0)=FALSE,KR$9=$DM62),1,0)*'4. Formulations'!$Q61</f>
        <v>0</v>
      </c>
      <c r="KS62" s="45">
        <f>IF(AND(OR(ISBLANK(KS$9),KS$9=0)=FALSE,KS$9=$DM62),1,0)*'4. Formulations'!$Q61</f>
        <v>0</v>
      </c>
      <c r="KT62" s="45">
        <f>IF(AND(OR(ISBLANK(KT$9),KT$9=0)=FALSE,KT$9=$DM62),1,0)*'4. Formulations'!$Q61</f>
        <v>0</v>
      </c>
      <c r="KU62" s="45">
        <f>IF(AND(OR(ISBLANK(KU$9),KU$9=0)=FALSE,KU$9=$DM62),1,0)*'4. Formulations'!$Q61</f>
        <v>0</v>
      </c>
      <c r="KV62" s="45">
        <f>IF(AND(OR(ISBLANK(KV$9),KV$9=0)=FALSE,KV$9=$DM62),1,0)*'4. Formulations'!$Q61</f>
        <v>0</v>
      </c>
      <c r="KW62" s="45">
        <f>IF(AND(OR(ISBLANK(KW$9),KW$9=0)=FALSE,KW$9=$DM62),1,0)*'4. Formulations'!$Q61</f>
        <v>0</v>
      </c>
    </row>
    <row r="63" spans="2:309" ht="15" hidden="1" outlineLevel="1" x14ac:dyDescent="0.25">
      <c r="B63" s="2"/>
      <c r="C63" s="155" t="str">
        <f>IF('2. Protocols'!C62&amp;"+"&amp;'2. Protocols'!E62&amp;"+"&amp;'2. Protocols'!G62="++","",'2. Protocols'!C62&amp;"+"&amp;'2. Protocols'!E62&amp;"+"&amp;'2. Protocols'!G62)</f>
        <v/>
      </c>
      <c r="D63" s="22"/>
      <c r="E63" s="23"/>
      <c r="G63" s="135" t="e">
        <f>'2. Protocols'!J62*'1. General Inputs'!$L$13</f>
        <v>#VALUE!</v>
      </c>
      <c r="H63" s="135" t="e">
        <f>MAX(G63*(1+'1. General Inputs'!$BA$23+HLOOKUP(H$7,'1. General Inputs'!$BC$17:$BE$19,ROWS('1. General Inputs'!$BA$17:$BA$19),0))+(H$76*'2. Protocols'!$O62)+'3. ARV Substitutions'!L85,0)</f>
        <v>#VALUE!</v>
      </c>
      <c r="I63" s="135" t="e">
        <f>MAX(H63*(1+'1. General Inputs'!$BA$23+HLOOKUP(I$7,'1. General Inputs'!$BC$17:$BE$19,ROWS('1. General Inputs'!$BA$17:$BA$19),0))+(I$76*'2. Protocols'!$O62)+'3. ARV Substitutions'!M85,0)</f>
        <v>#VALUE!</v>
      </c>
      <c r="J63" s="135" t="e">
        <f>MAX(I63*(1+'1. General Inputs'!$BA$23+HLOOKUP(J$7,'1. General Inputs'!$BC$17:$BE$19,ROWS('1. General Inputs'!$BA$17:$BA$19),0))+(J$76*'2. Protocols'!$O62)+'3. ARV Substitutions'!N85,0)</f>
        <v>#VALUE!</v>
      </c>
      <c r="K63" s="135" t="e">
        <f>MAX(J63*(1+'1. General Inputs'!$BA$23+HLOOKUP(K$7,'1. General Inputs'!$BC$17:$BE$19,ROWS('1. General Inputs'!$BA$17:$BA$19),0))+(K$76*'2. Protocols'!$O62)+'3. ARV Substitutions'!O85,0)</f>
        <v>#VALUE!</v>
      </c>
      <c r="L63" s="135" t="e">
        <f>MAX(K63*(1+'1. General Inputs'!$BA$23+HLOOKUP(L$7,'1. General Inputs'!$BC$17:$BE$19,ROWS('1. General Inputs'!$BA$17:$BA$19),0))+(L$76*'2. Protocols'!$O62)+'3. ARV Substitutions'!P85,0)</f>
        <v>#VALUE!</v>
      </c>
      <c r="M63" s="135" t="e">
        <f>MAX(L63*(1+'1. General Inputs'!$BA$23+HLOOKUP(M$7,'1. General Inputs'!$BC$17:$BE$19,ROWS('1. General Inputs'!$BA$17:$BA$19),0))+(M$76*'2. Protocols'!$O62)+'3. ARV Substitutions'!Q85,0)</f>
        <v>#VALUE!</v>
      </c>
      <c r="N63" s="135" t="e">
        <f>MAX(M63*(1+'1. General Inputs'!$BA$23+HLOOKUP(N$7,'1. General Inputs'!$BC$17:$BE$19,ROWS('1. General Inputs'!$BA$17:$BA$19),0))+(N$76*'2. Protocols'!$O62)+'3. ARV Substitutions'!R85,0)</f>
        <v>#VALUE!</v>
      </c>
      <c r="O63" s="135" t="e">
        <f>MAX(N63*(1+'1. General Inputs'!$BA$23+HLOOKUP(O$7,'1. General Inputs'!$BC$17:$BE$19,ROWS('1. General Inputs'!$BA$17:$BA$19),0))+(O$76*'2. Protocols'!$O62)+'3. ARV Substitutions'!S85,0)</f>
        <v>#VALUE!</v>
      </c>
      <c r="P63" s="135" t="e">
        <f>MAX(O63*(1+'1. General Inputs'!$BA$23+HLOOKUP(P$7,'1. General Inputs'!$BC$17:$BE$19,ROWS('1. General Inputs'!$BA$17:$BA$19),0))+(P$76*'2. Protocols'!$O62)+'3. ARV Substitutions'!T85,0)</f>
        <v>#VALUE!</v>
      </c>
      <c r="Q63" s="135" t="e">
        <f>MAX(P63*(1+'1. General Inputs'!$BA$23+HLOOKUP(Q$7,'1. General Inputs'!$BC$17:$BE$19,ROWS('1. General Inputs'!$BA$17:$BA$19),0))+(Q$76*'2. Protocols'!$O62)+'3. ARV Substitutions'!U85,0)</f>
        <v>#VALUE!</v>
      </c>
      <c r="R63" s="135" t="e">
        <f>MAX(Q63*(1+'1. General Inputs'!$BA$23+HLOOKUP(R$7,'1. General Inputs'!$BC$17:$BE$19,ROWS('1. General Inputs'!$BA$17:$BA$19),0))+(R$76*'2. Protocols'!$O62)+'3. ARV Substitutions'!V85,0)</f>
        <v>#VALUE!</v>
      </c>
      <c r="S63" s="135" t="e">
        <f>MAX(R63*(1+'1. General Inputs'!$BA$23+HLOOKUP(S$7,'1. General Inputs'!$BC$17:$BE$19,ROWS('1. General Inputs'!$BA$17:$BA$19),0))+(S$76*'2. Protocols'!$O62)+'3. ARV Substitutions'!W85,0)</f>
        <v>#VALUE!</v>
      </c>
      <c r="T63" s="135" t="e">
        <f>MAX(S63*(1+'1. General Inputs'!$BA$23+HLOOKUP(T$7,'1. General Inputs'!$BC$17:$BE$19,ROWS('1. General Inputs'!$BA$17:$BA$19),0))+(T$76*'2. Protocols'!$O62)+'3. ARV Substitutions'!X85,0)</f>
        <v>#VALUE!</v>
      </c>
      <c r="U63" s="135" t="e">
        <f>MAX(T63*(1+'1. General Inputs'!$BA$23+HLOOKUP(U$7,'1. General Inputs'!$BC$17:$BE$19,ROWS('1. General Inputs'!$BA$17:$BA$19),0))+(U$76*'2. Protocols'!$O62)+'3. ARV Substitutions'!Y85,0)</f>
        <v>#VALUE!</v>
      </c>
      <c r="V63" s="135" t="e">
        <f>MAX(U63*(1+'1. General Inputs'!$BA$23+HLOOKUP(V$7,'1. General Inputs'!$BC$17:$BE$19,ROWS('1. General Inputs'!$BA$17:$BA$19),0))+(V$76*'2. Protocols'!$O62)+'3. ARV Substitutions'!Z85,0)</f>
        <v>#VALUE!</v>
      </c>
      <c r="W63" s="135" t="e">
        <f>MAX(V63*(1+'1. General Inputs'!$BA$23+HLOOKUP(W$7,'1. General Inputs'!$BC$17:$BE$19,ROWS('1. General Inputs'!$BA$17:$BA$19),0))+(W$76*'2. Protocols'!$O62)+'3. ARV Substitutions'!AA85,0)</f>
        <v>#VALUE!</v>
      </c>
      <c r="X63" s="135" t="e">
        <f>MAX(W63*(1+'1. General Inputs'!$BA$23+HLOOKUP(X$7,'1. General Inputs'!$BC$17:$BE$19,ROWS('1. General Inputs'!$BA$17:$BA$19),0))+(X$76*'2. Protocols'!$O62)+'3. ARV Substitutions'!AB85,0)</f>
        <v>#VALUE!</v>
      </c>
      <c r="Y63" s="135" t="e">
        <f>MAX(X63*(1+'1. General Inputs'!$BA$23+HLOOKUP(Y$7,'1. General Inputs'!$BC$17:$BE$19,ROWS('1. General Inputs'!$BA$17:$BA$19),0))+(Y$76*'2. Protocols'!$O62)+'3. ARV Substitutions'!AC85,0)</f>
        <v>#VALUE!</v>
      </c>
      <c r="Z63" s="135" t="e">
        <f>MAX(Y63*(1+'1. General Inputs'!$BA$23+HLOOKUP(Z$7,'1. General Inputs'!$BC$17:$BE$19,ROWS('1. General Inputs'!$BA$17:$BA$19),0))+(Z$76*'2. Protocols'!$O62)+'3. ARV Substitutions'!AD85,0)</f>
        <v>#VALUE!</v>
      </c>
      <c r="AA63" s="135" t="e">
        <f>MAX(Z63*(1+'1. General Inputs'!$BA$23+HLOOKUP(AA$7,'1. General Inputs'!$BC$17:$BE$19,ROWS('1. General Inputs'!$BA$17:$BA$19),0))+(AA$76*'2. Protocols'!$O62)+'3. ARV Substitutions'!AE85,0)</f>
        <v>#VALUE!</v>
      </c>
      <c r="AB63" s="135" t="e">
        <f>MAX(AA63*(1+'1. General Inputs'!$BA$23+HLOOKUP(AB$7,'1. General Inputs'!$BC$17:$BE$19,ROWS('1. General Inputs'!$BA$17:$BA$19),0))+(AB$76*'2. Protocols'!$O62)+'3. ARV Substitutions'!AF85,0)</f>
        <v>#VALUE!</v>
      </c>
      <c r="AC63" s="135" t="e">
        <f>MAX(AB63*(1+'1. General Inputs'!$BA$23+HLOOKUP(AC$7,'1. General Inputs'!$BC$17:$BE$19,ROWS('1. General Inputs'!$BA$17:$BA$19),0))+(AC$76*'2. Protocols'!$O62)+'3. ARV Substitutions'!AG85,0)</f>
        <v>#VALUE!</v>
      </c>
      <c r="AD63" s="135" t="e">
        <f>MAX(AC63*(1+'1. General Inputs'!$BA$23+HLOOKUP(AD$7,'1. General Inputs'!$BC$17:$BE$19,ROWS('1. General Inputs'!$BA$17:$BA$19),0))+(AD$76*'2. Protocols'!$O62)+'3. ARV Substitutions'!AH85,0)</f>
        <v>#VALUE!</v>
      </c>
      <c r="AE63" s="135" t="e">
        <f>MAX(AD63*(1+'1. General Inputs'!$BA$23+HLOOKUP(AE$7,'1. General Inputs'!$BC$17:$BE$19,ROWS('1. General Inputs'!$BA$17:$BA$19),0))+(AE$76*'2. Protocols'!$O62)+'3. ARV Substitutions'!AI85,0)</f>
        <v>#VALUE!</v>
      </c>
      <c r="AF63" s="135" t="e">
        <f>MAX(AE63*(1+'1. General Inputs'!$BA$23+HLOOKUP(AF$7,'1. General Inputs'!$BC$17:$BE$19,ROWS('1. General Inputs'!$BA$17:$BA$19),0))+(AF$76*'2. Protocols'!$O62)+'3. ARV Substitutions'!AJ85,0)</f>
        <v>#VALUE!</v>
      </c>
      <c r="AG63" s="135" t="e">
        <f>MAX(AF63*(1+'1. General Inputs'!$BA$23+HLOOKUP(AG$7,'1. General Inputs'!$BC$17:$BE$19,ROWS('1. General Inputs'!$BA$17:$BA$19),0))+(AG$76*'2. Protocols'!$O62)+'3. ARV Substitutions'!AK85,0)</f>
        <v>#VALUE!</v>
      </c>
      <c r="AH63" s="135" t="e">
        <f>MAX(AG63*(1+'1. General Inputs'!$BA$23+HLOOKUP(AH$7,'1. General Inputs'!$BC$17:$BE$19,ROWS('1. General Inputs'!$BA$17:$BA$19),0))+(AH$76*'2. Protocols'!$O62)+'3. ARV Substitutions'!AL85,0)</f>
        <v>#VALUE!</v>
      </c>
      <c r="AI63" s="135" t="e">
        <f>MAX(AH63*(1+'1. General Inputs'!$BA$23+HLOOKUP(AI$7,'1. General Inputs'!$BC$17:$BE$19,ROWS('1. General Inputs'!$BA$17:$BA$19),0))+(AI$76*'2. Protocols'!$O62)+'3. ARV Substitutions'!AM85,0)</f>
        <v>#VALUE!</v>
      </c>
      <c r="AJ63" s="135" t="e">
        <f>MAX(AI63*(1+'1. General Inputs'!$BA$23+HLOOKUP(AJ$7,'1. General Inputs'!$BC$17:$BE$19,ROWS('1. General Inputs'!$BA$17:$BA$19),0))+(AJ$76*'2. Protocols'!$O62)+'3. ARV Substitutions'!AN85,0)</f>
        <v>#VALUE!</v>
      </c>
      <c r="AK63" s="135" t="e">
        <f>MAX(AJ63*(1+'1. General Inputs'!$BA$23+HLOOKUP(AK$7,'1. General Inputs'!$BC$17:$BE$19,ROWS('1. General Inputs'!$BA$17:$BA$19),0))+(AK$76*'2. Protocols'!$O62)+'3. ARV Substitutions'!AO85,0)</f>
        <v>#VALUE!</v>
      </c>
      <c r="AL63" s="135" t="e">
        <f>MAX(AK63*(1+'1. General Inputs'!$BA$23+HLOOKUP(AL$7,'1. General Inputs'!$BC$17:$BE$19,ROWS('1. General Inputs'!$BA$17:$BA$19),0))+(AL$76*'2. Protocols'!$O62)+'3. ARV Substitutions'!AP85,0)</f>
        <v>#VALUE!</v>
      </c>
      <c r="AM63" s="135" t="e">
        <f>MAX(AL63*(1+'1. General Inputs'!$BA$23+HLOOKUP(AM$7,'1. General Inputs'!$BC$17:$BE$19,ROWS('1. General Inputs'!$BA$17:$BA$19),0))+(AM$76*'2. Protocols'!$O62)+'3. ARV Substitutions'!AQ85,0)</f>
        <v>#VALUE!</v>
      </c>
      <c r="AN63" s="135" t="e">
        <f>MAX(AM63*(1+'1. General Inputs'!$BA$23+HLOOKUP(AN$7,'1. General Inputs'!$BC$17:$BE$19,ROWS('1. General Inputs'!$BA$17:$BA$19),0))+(AN$76*'2. Protocols'!$O62)+'3. ARV Substitutions'!AR85,0)</f>
        <v>#VALUE!</v>
      </c>
      <c r="AO63" s="135" t="e">
        <f>MAX(AN63*(1+'1. General Inputs'!$BA$23+HLOOKUP(AO$7,'1. General Inputs'!$BC$17:$BE$19,ROWS('1. General Inputs'!$BA$17:$BA$19),0))+(AO$76*'2. Protocols'!$O62)+'3. ARV Substitutions'!AS85,0)</f>
        <v>#VALUE!</v>
      </c>
      <c r="AP63" s="135" t="e">
        <f>MAX(AO63*(1+'1. General Inputs'!$BA$23+HLOOKUP(AP$7,'1. General Inputs'!$BC$17:$BE$19,ROWS('1. General Inputs'!$BA$17:$BA$19),0))+(AP$76*'2. Protocols'!$O62)+'3. ARV Substitutions'!AT85,0)</f>
        <v>#VALUE!</v>
      </c>
      <c r="AQ63" s="135" t="e">
        <f>MAX(AP63*(1+'1. General Inputs'!$BA$23+HLOOKUP(AQ$7,'1. General Inputs'!$BC$17:$BE$19,ROWS('1. General Inputs'!$BA$17:$BA$19),0))+(AQ$76*'2. Protocols'!$O62)+'3. ARV Substitutions'!AU85,0)</f>
        <v>#VALUE!</v>
      </c>
      <c r="CA63" s="105" t="e">
        <f t="shared" si="58"/>
        <v>#VALUE!</v>
      </c>
      <c r="CB63" s="105" t="e">
        <f t="shared" si="59"/>
        <v>#VALUE!</v>
      </c>
      <c r="CC63" s="105" t="e">
        <f t="shared" si="60"/>
        <v>#VALUE!</v>
      </c>
      <c r="CD63" s="105" t="e">
        <f t="shared" si="61"/>
        <v>#VALUE!</v>
      </c>
      <c r="CE63" s="105" t="e">
        <f t="shared" si="93"/>
        <v>#VALUE!</v>
      </c>
      <c r="CF63" s="105" t="e">
        <f t="shared" si="62"/>
        <v>#VALUE!</v>
      </c>
      <c r="CG63" s="105" t="e">
        <f t="shared" si="63"/>
        <v>#VALUE!</v>
      </c>
      <c r="CH63" s="105" t="e">
        <f t="shared" si="64"/>
        <v>#VALUE!</v>
      </c>
      <c r="CI63" s="105" t="e">
        <f t="shared" si="65"/>
        <v>#VALUE!</v>
      </c>
      <c r="CJ63" s="105" t="e">
        <f t="shared" si="66"/>
        <v>#VALUE!</v>
      </c>
      <c r="CK63" s="105" t="e">
        <f t="shared" si="67"/>
        <v>#VALUE!</v>
      </c>
      <c r="CL63" s="105" t="e">
        <f t="shared" si="68"/>
        <v>#VALUE!</v>
      </c>
      <c r="CM63" s="105" t="e">
        <f t="shared" si="69"/>
        <v>#VALUE!</v>
      </c>
      <c r="CN63" s="105" t="e">
        <f t="shared" si="70"/>
        <v>#VALUE!</v>
      </c>
      <c r="CO63" s="105" t="e">
        <f t="shared" si="71"/>
        <v>#VALUE!</v>
      </c>
      <c r="CP63" s="105" t="e">
        <f t="shared" si="72"/>
        <v>#VALUE!</v>
      </c>
      <c r="CQ63" s="105" t="e">
        <f t="shared" si="73"/>
        <v>#VALUE!</v>
      </c>
      <c r="CR63" s="105" t="e">
        <f t="shared" si="74"/>
        <v>#VALUE!</v>
      </c>
      <c r="CS63" s="105" t="e">
        <f t="shared" si="75"/>
        <v>#VALUE!</v>
      </c>
      <c r="CT63" s="105" t="e">
        <f t="shared" si="76"/>
        <v>#VALUE!</v>
      </c>
      <c r="CU63" s="105" t="e">
        <f t="shared" si="77"/>
        <v>#VALUE!</v>
      </c>
      <c r="CV63" s="105" t="e">
        <f t="shared" si="78"/>
        <v>#VALUE!</v>
      </c>
      <c r="CW63" s="105" t="e">
        <f t="shared" si="79"/>
        <v>#VALUE!</v>
      </c>
      <c r="CX63" s="105" t="e">
        <f t="shared" si="80"/>
        <v>#VALUE!</v>
      </c>
      <c r="CY63" s="105" t="e">
        <f t="shared" si="81"/>
        <v>#VALUE!</v>
      </c>
      <c r="CZ63" s="105" t="e">
        <f t="shared" si="82"/>
        <v>#VALUE!</v>
      </c>
      <c r="DA63" s="105" t="e">
        <f t="shared" si="83"/>
        <v>#VALUE!</v>
      </c>
      <c r="DB63" s="105" t="e">
        <f t="shared" si="84"/>
        <v>#VALUE!</v>
      </c>
      <c r="DC63" s="105" t="e">
        <f t="shared" si="85"/>
        <v>#VALUE!</v>
      </c>
      <c r="DD63" s="105" t="e">
        <f t="shared" si="86"/>
        <v>#VALUE!</v>
      </c>
      <c r="DE63" s="105" t="e">
        <f t="shared" si="87"/>
        <v>#VALUE!</v>
      </c>
      <c r="DF63" s="105" t="e">
        <f t="shared" si="88"/>
        <v>#VALUE!</v>
      </c>
      <c r="DG63" s="105" t="e">
        <f t="shared" si="89"/>
        <v>#VALUE!</v>
      </c>
      <c r="DH63" s="105" t="e">
        <f t="shared" si="90"/>
        <v>#VALUE!</v>
      </c>
      <c r="DI63" s="105" t="e">
        <f t="shared" si="91"/>
        <v>#VALUE!</v>
      </c>
      <c r="DJ63" s="105" t="e">
        <f t="shared" si="92"/>
        <v>#VALUE!</v>
      </c>
      <c r="DL63" s="39" t="str">
        <f>CONCATENATE('2. Protocols'!C62, '2. Protocols'!D62, '2. Protocols'!E62)</f>
        <v>+</v>
      </c>
      <c r="DM63" s="39" t="str">
        <f>CONCATENATE('2. Protocols'!C62, '2. Protocols'!D62, '2. Protocols'!E62, '2. Protocols'!F62, '2. Protocols'!G62,)</f>
        <v>++</v>
      </c>
      <c r="DO63" s="45">
        <f>IF(AND(OR(ISBLANK(DO$9),DO$9=0)=FALSE,OR(DO$9='2. Protocols'!$C62,DO$9='2. Protocols'!$E62,DO$9='2. Protocols'!$G62)),1,0)*'4. Formulations'!$I62</f>
        <v>0</v>
      </c>
      <c r="DP63" s="45">
        <f>IF(AND(OR(ISBLANK(DP$9),DP$9=0)=FALSE,OR(DP$9='2. Protocols'!$C62,DP$9='2. Protocols'!$E62,DP$9='2. Protocols'!$G62)),1,0)*'4. Formulations'!$I62</f>
        <v>0</v>
      </c>
      <c r="DQ63" s="45">
        <f>IF(AND(OR(ISBLANK(DQ$9),DQ$9=0)=FALSE,OR(DQ$9='2. Protocols'!$C62,DQ$9='2. Protocols'!$E62,DQ$9='2. Protocols'!$G62)),1,0)*'4. Formulations'!$I62</f>
        <v>0</v>
      </c>
      <c r="DR63" s="45">
        <f>IF(AND(OR(ISBLANK(DR$9),DR$9=0)=FALSE,OR(DR$9='2. Protocols'!$C62,DR$9='2. Protocols'!$E62,DR$9='2. Protocols'!$G62)),1,0)*'4. Formulations'!$I62</f>
        <v>0</v>
      </c>
      <c r="DS63" s="45">
        <f>IF(AND(OR(ISBLANK(DS$9),DS$9=0)=FALSE,OR(DS$9='2. Protocols'!$C62,DS$9='2. Protocols'!$E62,DS$9='2. Protocols'!$G62)),1,0)*'4. Formulations'!$I62</f>
        <v>0</v>
      </c>
      <c r="DT63" s="45">
        <f>IF(AND(OR(ISBLANK(DT$9),DT$9=0)=FALSE,OR(DT$9='2. Protocols'!$C62,DT$9='2. Protocols'!$E62,DT$9='2. Protocols'!$G62)),1,0)*'4. Formulations'!$I62</f>
        <v>0</v>
      </c>
      <c r="DU63" s="45">
        <f>IF(AND(OR(ISBLANK(DU$9),DU$9=0)=FALSE,OR(DU$9='2. Protocols'!$C62,DU$9='2. Protocols'!$E62,DU$9='2. Protocols'!$G62)),1,0)*'4. Formulations'!$I62</f>
        <v>0</v>
      </c>
      <c r="DV63" s="45">
        <f>IF(AND(OR(ISBLANK(DV$9),DV$9=0)=FALSE,OR(DV$9='2. Protocols'!$C62,DV$9='2. Protocols'!$E62,DV$9='2. Protocols'!$G62)),1,0)*'4. Formulations'!$I62</f>
        <v>0</v>
      </c>
      <c r="DW63" s="45">
        <f>IF(AND(OR(ISBLANK(DW$9),DW$9=0)=FALSE,OR(DW$9='2. Protocols'!$C62,DW$9='2. Protocols'!$E62,DW$9='2. Protocols'!$G62)),1,0)*'4. Formulations'!$I62</f>
        <v>0</v>
      </c>
      <c r="DX63" s="45">
        <f>IF(AND(OR(ISBLANK(DX$9),DX$9=0)=FALSE,OR(DX$9='2. Protocols'!$C62,DX$9='2. Protocols'!$E62,DX$9='2. Protocols'!$G62)),1,0)*'4. Formulations'!$I62</f>
        <v>0</v>
      </c>
      <c r="DY63" s="45">
        <f>IF(AND(OR(ISBLANK(DY$9),DY$9=0)=FALSE,OR(DY$9='2. Protocols'!$C62,DY$9='2. Protocols'!$E62,DY$9='2. Protocols'!$G62)),1,0)*'4. Formulations'!$I62</f>
        <v>0</v>
      </c>
      <c r="DZ63" s="45">
        <f>IF(AND(OR(ISBLANK(DZ$9),DZ$9=0)=FALSE,OR(DZ$9='2. Protocols'!$C62,DZ$9='2. Protocols'!$E62,DZ$9='2. Protocols'!$G62)),1,0)*'4. Formulations'!$I62</f>
        <v>0</v>
      </c>
      <c r="EA63" s="45">
        <f>IF(AND(OR(ISBLANK(EA$9),EA$9=0)=FALSE,OR(EA$9='2. Protocols'!$C62,EA$9='2. Protocols'!$E62,EA$9='2. Protocols'!$G62)),1,0)*'4. Formulations'!$I62</f>
        <v>0</v>
      </c>
      <c r="EB63" s="45">
        <f>IF(AND(OR(ISBLANK(EB$9),EB$9=0)=FALSE,OR(EB$9='2. Protocols'!$C62,EB$9='2. Protocols'!$E62,EB$9='2. Protocols'!$G62)),1,0)*'4. Formulations'!$I62</f>
        <v>0</v>
      </c>
      <c r="EC63" s="45">
        <f>IF(AND(OR(ISBLANK(EC$9),EC$9=0)=FALSE,OR(EC$9='2. Protocols'!$C62,EC$9='2. Protocols'!$E62,EC$9='2. Protocols'!$G62)),1,0)*'4. Formulations'!$I62</f>
        <v>0</v>
      </c>
      <c r="EE63" s="45">
        <f>IF(AND(OR(ISBLANK(EE$9),EE$9=0)=FALSE,EE$9=$DL63),1,0)*'4. Formulations'!$J62</f>
        <v>0</v>
      </c>
      <c r="EF63" s="45">
        <f>IF(AND(OR(ISBLANK(EF$9),EF$9=0)=FALSE,EF$9=$DL63),1,0)*'4. Formulations'!$J62</f>
        <v>0</v>
      </c>
      <c r="EG63" s="45">
        <f>IF(AND(OR(ISBLANK(EG$9),EG$9=0)=FALSE,EG$9=$DL63),1,0)*'4. Formulations'!$J62</f>
        <v>0</v>
      </c>
      <c r="EH63" s="45">
        <f>IF(AND(OR(ISBLANK(EH$9),EH$9=0)=FALSE,EH$9=$DL63),1,0)*'4. Formulations'!$J62</f>
        <v>0</v>
      </c>
      <c r="EI63" s="45">
        <f>IF(AND(OR(ISBLANK(EI$9),EI$9=0)=FALSE,EI$9=$DL63),1,0)*'4. Formulations'!$J62</f>
        <v>0</v>
      </c>
      <c r="EJ63" s="45">
        <f>IF(AND(OR(ISBLANK(EJ$9),EJ$9=0)=FALSE,EJ$9=$DL63),1,0)*'4. Formulations'!$J62</f>
        <v>0</v>
      </c>
      <c r="EK63" s="45">
        <f>IF(AND(OR(ISBLANK(EK$9),EK$9=0)=FALSE,EK$9=$DL63),1,0)*'4. Formulations'!$J62</f>
        <v>0</v>
      </c>
      <c r="EL63" s="45">
        <f>IF(AND(OR(ISBLANK(EL$9),EL$9=0)=FALSE,EL$9=$DL63),1,0)*'4. Formulations'!$J62</f>
        <v>0</v>
      </c>
      <c r="EM63" s="45">
        <f>IF(AND(OR(ISBLANK(EM$9),EM$9=0)=FALSE,EM$9=$DL63),1,0)*'4. Formulations'!$J62</f>
        <v>0</v>
      </c>
      <c r="EN63" s="45">
        <f>IF(AND(OR(ISBLANK(EN$9),EN$9=0)=FALSE,EN$9=$DL63),1,0)*'4. Formulations'!$J62</f>
        <v>0</v>
      </c>
      <c r="EO63" s="45">
        <f>IF(AND(OR(ISBLANK(EO$9),EO$9=0)=FALSE,EO$9=$DL63),1,0)*'4. Formulations'!$J62</f>
        <v>0</v>
      </c>
      <c r="EP63" s="45">
        <f>IF(AND(OR(ISBLANK(EP$9),EP$9=0)=FALSE,EP$9=$DL63),1,0)*'4. Formulations'!$J62</f>
        <v>0</v>
      </c>
      <c r="EQ63" s="45">
        <f>IF(AND(OR(ISBLANK(EQ$9),EQ$9=0)=FALSE,EQ$9=$DL63),1,0)*'4. Formulations'!$J62</f>
        <v>0</v>
      </c>
      <c r="ER63" s="45">
        <f>IF(AND(OR(ISBLANK(ER$9),ER$9=0)=FALSE,ER$9=$DL63),1,0)*'4. Formulations'!$J62</f>
        <v>0</v>
      </c>
      <c r="ES63" s="45">
        <f>IF(AND(OR(ISBLANK(ES$9),ES$9=0)=FALSE,ES$9=$DL63),1,0)*'4. Formulations'!$J62</f>
        <v>0</v>
      </c>
      <c r="EU63" s="45">
        <f>IF(AND(OR(ISBLANK(EU$9),EU$9=0)=FALSE,SUM($EE63:$ES63)&gt;0,EU$9='2. Protocols'!$G62),1,0)*'4. Formulations'!$J62</f>
        <v>0</v>
      </c>
      <c r="EV63" s="45">
        <f>IF(AND(OR(ISBLANK(EV$9),EV$9=0)=FALSE,SUM($EE63:$ES63)&gt;0,EV$9='2. Protocols'!$G62),1,0)*'4. Formulations'!$J62</f>
        <v>0</v>
      </c>
      <c r="EW63" s="45">
        <f>IF(AND(OR(ISBLANK(EW$9),EW$9=0)=FALSE,SUM($EE63:$ES63)&gt;0,EW$9='2. Protocols'!$G62),1,0)*'4. Formulations'!$J62</f>
        <v>0</v>
      </c>
      <c r="EX63" s="45">
        <f>IF(AND(OR(ISBLANK(EX$9),EX$9=0)=FALSE,SUM($EE63:$ES63)&gt;0,EX$9='2. Protocols'!$G62),1,0)*'4. Formulations'!$J62</f>
        <v>0</v>
      </c>
      <c r="EY63" s="45">
        <f>IF(AND(OR(ISBLANK(EY$9),EY$9=0)=FALSE,SUM($EE63:$ES63)&gt;0,EY$9='2. Protocols'!$G62),1,0)*'4. Formulations'!$J62</f>
        <v>0</v>
      </c>
      <c r="EZ63" s="45">
        <f>IF(AND(OR(ISBLANK(EZ$9),EZ$9=0)=FALSE,SUM($EE63:$ES63)&gt;0,EZ$9='2. Protocols'!$G62),1,0)*'4. Formulations'!$J62</f>
        <v>0</v>
      </c>
      <c r="FA63" s="45">
        <f>IF(AND(OR(ISBLANK(FA$9),FA$9=0)=FALSE,SUM($EE63:$ES63)&gt;0,FA$9='2. Protocols'!$G62),1,0)*'4. Formulations'!$J62</f>
        <v>0</v>
      </c>
      <c r="FB63" s="45">
        <f>IF(AND(OR(ISBLANK(FB$9),FB$9=0)=FALSE,SUM($EE63:$ES63)&gt;0,FB$9='2. Protocols'!$G62),1,0)*'4. Formulations'!$J62</f>
        <v>0</v>
      </c>
      <c r="FC63" s="45">
        <f>IF(AND(OR(ISBLANK(FC$9),FC$9=0)=FALSE,SUM($EE63:$ES63)&gt;0,FC$9='2. Protocols'!$G62),1,0)*'4. Formulations'!$J62</f>
        <v>0</v>
      </c>
      <c r="FD63" s="45">
        <f>IF(AND(OR(ISBLANK(FD$9),FD$9=0)=FALSE,SUM($EE63:$ES63)&gt;0,FD$9='2. Protocols'!$G62),1,0)*'4. Formulations'!$J62</f>
        <v>0</v>
      </c>
      <c r="FE63" s="45">
        <f>IF(AND(OR(ISBLANK(FE$9),FE$9=0)=FALSE,SUM($EE63:$ES63)&gt;0,FE$9='2. Protocols'!$G62),1,0)*'4. Formulations'!$J62</f>
        <v>0</v>
      </c>
      <c r="FF63" s="45">
        <f>IF(AND(OR(ISBLANK(FF$9),FF$9=0)=FALSE,SUM($EE63:$ES63)&gt;0,FF$9='2. Protocols'!$G62),1,0)*'4. Formulations'!$J62</f>
        <v>0</v>
      </c>
      <c r="FG63" s="45">
        <f>IF(AND(OR(ISBLANK(FG$9),FG$9=0)=FALSE,SUM($EE63:$ES63)&gt;0,FG$9='2. Protocols'!$G62),1,0)*'4. Formulations'!$J62</f>
        <v>0</v>
      </c>
      <c r="FH63" s="45">
        <f>IF(AND(OR(ISBLANK(FH$9),FH$9=0)=FALSE,SUM($EE63:$ES63)&gt;0,FH$9='2. Protocols'!$G62),1,0)*'4. Formulations'!$J62</f>
        <v>0</v>
      </c>
      <c r="FI63" s="45">
        <f>IF(AND(OR(ISBLANK(FI$9),FI$9=0)=FALSE,SUM($EE63:$ES63)&gt;0,FI$9='2. Protocols'!$G62),1,0)*'4. Formulations'!$J62</f>
        <v>0</v>
      </c>
      <c r="FK63" s="45">
        <f>IF(AND(OR(ISBLANK(EU$9),EU$9=0)=FALSE,FK$9=$DM63),1,0)*'4. Formulations'!$K62</f>
        <v>0</v>
      </c>
      <c r="FL63" s="45">
        <f>IF(AND(OR(ISBLANK(EV$9),EV$9=0)=FALSE,FL$9=$DM63),1,0)*'4. Formulations'!$K62</f>
        <v>0</v>
      </c>
      <c r="FM63" s="45">
        <f>IF(AND(OR(ISBLANK(EW$9),EW$9=0)=FALSE,FM$9=$DM63),1,0)*'4. Formulations'!$K62</f>
        <v>0</v>
      </c>
      <c r="FN63" s="45">
        <f>IF(AND(OR(ISBLANK(EX$9),EX$9=0)=FALSE,FN$9=$DM63),1,0)*'4. Formulations'!$K62</f>
        <v>0</v>
      </c>
      <c r="FO63" s="45">
        <f>IF(AND(OR(ISBLANK(EY$9),EY$9=0)=FALSE,FO$9=$DM63),1,0)*'4. Formulations'!$K62</f>
        <v>0</v>
      </c>
      <c r="FP63" s="45">
        <f>IF(AND(OR(ISBLANK(EZ$9),EZ$9=0)=FALSE,FP$9=$DM63),1,0)*'4. Formulations'!$K62</f>
        <v>0</v>
      </c>
      <c r="FQ63" s="45">
        <f>IF(AND(OR(ISBLANK(FA$9),FA$9=0)=FALSE,FQ$9=$DM63),1,0)*'4. Formulations'!$K62</f>
        <v>0</v>
      </c>
      <c r="FR63" s="45">
        <f>IF(AND(OR(ISBLANK(FB$9),FB$9=0)=FALSE,FR$9=$DM63),1,0)*'4. Formulations'!$K62</f>
        <v>0</v>
      </c>
      <c r="FS63" s="45">
        <f>IF(AND(OR(ISBLANK(FC$9),FC$9=0)=FALSE,FS$9=$DM63),1,0)*'4. Formulations'!$K62</f>
        <v>0</v>
      </c>
      <c r="FT63" s="45">
        <f>IF(AND(OR(ISBLANK(FD$9),FD$9=0)=FALSE,FT$9=$DM63),1,0)*'4. Formulations'!$K62</f>
        <v>0</v>
      </c>
      <c r="FU63" s="45">
        <f>IF(AND(OR(ISBLANK(FE$9),FE$9=0)=FALSE,FU$9=$DM63),1,0)*'4. Formulations'!$K62</f>
        <v>0</v>
      </c>
      <c r="FV63" s="45">
        <f>IF(AND(OR(ISBLANK(FF$9),FF$9=0)=FALSE,FV$9=$DM63),1,0)*'4. Formulations'!$K62</f>
        <v>0</v>
      </c>
      <c r="FW63" s="45">
        <f>IF(AND(OR(ISBLANK(FG$9),FG$9=0)=FALSE,FW$9=$DM63),1,0)*'4. Formulations'!$K62</f>
        <v>0</v>
      </c>
      <c r="FX63" s="45">
        <f>IF(AND(OR(ISBLANK(FH$9),FH$9=0)=FALSE,FX$9=$DM63),1,0)*'4. Formulations'!$K62</f>
        <v>0</v>
      </c>
      <c r="FY63" s="45">
        <f>IF(AND(OR(ISBLANK(FI$9),FI$9=0)=FALSE,FY$9=$DM63),1,0)*'4. Formulations'!$K62</f>
        <v>0</v>
      </c>
      <c r="GA63" s="45">
        <f>IF(AND(OR(ISBLANK(GA$9),GA$9=0)=FALSE,OR(GA$9='2. Protocols'!$C62,GA$9='2. Protocols'!$E62,GA$9='2. Protocols'!$G62)),1,0)*'4. Formulations'!$L62</f>
        <v>0</v>
      </c>
      <c r="GB63" s="45">
        <f>IF(AND(OR(ISBLANK(GB$9),GB$9=0)=FALSE,OR(GB$9='2. Protocols'!$C62,GB$9='2. Protocols'!$E62,GB$9='2. Protocols'!$G62)),1,0)*'4. Formulations'!$L62</f>
        <v>0</v>
      </c>
      <c r="GC63" s="45">
        <f>IF(AND(OR(ISBLANK(GC$9),GC$9=0)=FALSE,OR(GC$9='2. Protocols'!$C62,GC$9='2. Protocols'!$E62,GC$9='2. Protocols'!$G62)),1,0)*'4. Formulations'!$L62</f>
        <v>0</v>
      </c>
      <c r="GD63" s="45">
        <f>IF(AND(OR(ISBLANK(GD$9),GD$9=0)=FALSE,OR(GD$9='2. Protocols'!$C62,GD$9='2. Protocols'!$E62,GD$9='2. Protocols'!$G62)),1,0)*'4. Formulations'!$L62</f>
        <v>0</v>
      </c>
      <c r="GE63" s="45">
        <f>IF(AND(OR(ISBLANK(GE$9),GE$9=0)=FALSE,OR(GE$9='2. Protocols'!$C62,GE$9='2. Protocols'!$E62,GE$9='2. Protocols'!$G62)),1,0)*'4. Formulations'!$L62</f>
        <v>0</v>
      </c>
      <c r="GF63" s="45">
        <f>IF(AND(OR(ISBLANK(GF$9),GF$9=0)=FALSE,OR(GF$9='2. Protocols'!$C62,GF$9='2. Protocols'!$E62,GF$9='2. Protocols'!$G62)),1,0)*'4. Formulations'!$L62</f>
        <v>0</v>
      </c>
      <c r="GG63" s="45">
        <f>IF(AND(OR(ISBLANK(GG$9),GG$9=0)=FALSE,OR(GG$9='2. Protocols'!$C62,GG$9='2. Protocols'!$E62,GG$9='2. Protocols'!$G62)),1,0)*'4. Formulations'!$L62</f>
        <v>0</v>
      </c>
      <c r="GH63" s="45">
        <f>IF(AND(OR(ISBLANK(GH$9),GH$9=0)=FALSE,OR(GH$9='2. Protocols'!$C62,GH$9='2. Protocols'!$E62,GH$9='2. Protocols'!$G62)),1,0)*'4. Formulations'!$L62</f>
        <v>0</v>
      </c>
      <c r="GI63" s="45">
        <f>IF(AND(OR(ISBLANK(GI$9),GI$9=0)=FALSE,OR(GI$9='2. Protocols'!$C62,GI$9='2. Protocols'!$E62,GI$9='2. Protocols'!$G62)),1,0)*'4. Formulations'!$L62</f>
        <v>0</v>
      </c>
      <c r="GJ63" s="45">
        <f>IF(AND(OR(ISBLANK(GJ$9),GJ$9=0)=FALSE,OR(GJ$9='2. Protocols'!$C62,GJ$9='2. Protocols'!$E62,GJ$9='2. Protocols'!$G62)),1,0)*'4. Formulations'!$L62</f>
        <v>0</v>
      </c>
      <c r="GK63" s="45">
        <f>IF(AND(OR(ISBLANK(GK$9),GK$9=0)=FALSE,OR(GK$9='2. Protocols'!$C62,GK$9='2. Protocols'!$E62,GK$9='2. Protocols'!$G62)),1,0)*'4. Formulations'!$L62</f>
        <v>0</v>
      </c>
      <c r="GL63" s="45">
        <f>IF(AND(OR(ISBLANK(GL$9),GL$9=0)=FALSE,OR(GL$9='2. Protocols'!$C62,GL$9='2. Protocols'!$E62,GL$9='2. Protocols'!$G62)),1,0)*'4. Formulations'!$L62</f>
        <v>0</v>
      </c>
      <c r="GM63" s="45">
        <f>IF(AND(OR(ISBLANK(GM$9),GM$9=0)=FALSE,OR(GM$9='2. Protocols'!$C62,GM$9='2. Protocols'!$E62,GM$9='2. Protocols'!$G62)),1,0)*'4. Formulations'!$L62</f>
        <v>0</v>
      </c>
      <c r="GN63" s="45">
        <f>IF(AND(OR(ISBLANK(GN$9),GN$9=0)=FALSE,OR(GN$9='2. Protocols'!$C62,GN$9='2. Protocols'!$E62,GN$9='2. Protocols'!$G62)),1,0)*'4. Formulations'!$L62</f>
        <v>0</v>
      </c>
      <c r="GO63" s="45">
        <f>IF(AND(OR(ISBLANK(GO$9),GO$9=0)=FALSE,OR(GO$9='2. Protocols'!$C62,GO$9='2. Protocols'!$E62,GO$9='2. Protocols'!$G62)),1,0)*'4. Formulations'!$L62</f>
        <v>0</v>
      </c>
      <c r="GQ63" s="45">
        <f>IF(AND(OR(ISBLANK(GQ$9),GQ$9=0)=FALSE,GQ$9=$DL63),1,0)*'4. Formulations'!$M62</f>
        <v>0</v>
      </c>
      <c r="GR63" s="45">
        <f>IF(AND(OR(ISBLANK(GR$9),GR$9=0)=FALSE,GR$9=$DL63),1,0)*'4. Formulations'!$M62</f>
        <v>0</v>
      </c>
      <c r="GS63" s="45">
        <f>IF(AND(OR(ISBLANK(GS$9),GS$9=0)=FALSE,GS$9=$DL63),1,0)*'4. Formulations'!$M62</f>
        <v>0</v>
      </c>
      <c r="GT63" s="45">
        <f>IF(AND(OR(ISBLANK(GT$9),GT$9=0)=FALSE,GT$9=$DL63),1,0)*'4. Formulations'!$M62</f>
        <v>0</v>
      </c>
      <c r="GU63" s="45">
        <f>IF(AND(OR(ISBLANK(GU$9),GU$9=0)=FALSE,GU$9=$DL63),1,0)*'4. Formulations'!$M62</f>
        <v>0</v>
      </c>
      <c r="GV63" s="45">
        <f>IF(AND(OR(ISBLANK(GV$9),GV$9=0)=FALSE,GV$9=$DL63),1,0)*'4. Formulations'!$M62</f>
        <v>0</v>
      </c>
      <c r="GW63" s="45">
        <f>IF(AND(OR(ISBLANK(GW$9),GW$9=0)=FALSE,GW$9=$DL63),1,0)*'4. Formulations'!$M62</f>
        <v>0</v>
      </c>
      <c r="GX63" s="45">
        <f>IF(AND(OR(ISBLANK(GX$9),GX$9=0)=FALSE,GX$9=$DL63),1,0)*'4. Formulations'!$M62</f>
        <v>0</v>
      </c>
      <c r="GY63" s="45">
        <f>IF(AND(OR(ISBLANK(GY$9),GY$9=0)=FALSE,GY$9=$DL63),1,0)*'4. Formulations'!$M62</f>
        <v>0</v>
      </c>
      <c r="GZ63" s="45">
        <f>IF(AND(OR(ISBLANK(GZ$9),GZ$9=0)=FALSE,GZ$9=$DL63),1,0)*'4. Formulations'!$M62</f>
        <v>0</v>
      </c>
      <c r="HA63" s="45">
        <f>IF(AND(OR(ISBLANK(HA$9),HA$9=0)=FALSE,HA$9=$DL63),1,0)*'4. Formulations'!$M62</f>
        <v>0</v>
      </c>
      <c r="HB63" s="45">
        <f>IF(AND(OR(ISBLANK(HB$9),HB$9=0)=FALSE,HB$9=$DL63),1,0)*'4. Formulations'!$M62</f>
        <v>0</v>
      </c>
      <c r="HC63" s="45">
        <f>IF(AND(OR(ISBLANK(HC$9),HC$9=0)=FALSE,HC$9=$DL63),1,0)*'4. Formulations'!$M62</f>
        <v>0</v>
      </c>
      <c r="HD63" s="45">
        <f>IF(AND(OR(ISBLANK(HD$9),HD$9=0)=FALSE,HD$9=$DL63),1,0)*'4. Formulations'!$M62</f>
        <v>0</v>
      </c>
      <c r="HE63" s="45">
        <f>IF(AND(OR(ISBLANK(HE$9),HE$9=0)=FALSE,HE$9=$DL63),1,0)*'4. Formulations'!$M62</f>
        <v>0</v>
      </c>
      <c r="HG63" s="45">
        <f>IF(AND(OR(ISBLANK(HG$9),HG$9=0)=FALSE,SUM($GQ63:$HE63)&gt;0,HG$9='2. Protocols'!$G62),1,0)*'4. Formulations'!$M62</f>
        <v>0</v>
      </c>
      <c r="HH63" s="45">
        <f>IF(AND(OR(ISBLANK(HH$9),HH$9=0)=FALSE,SUM($GQ63:$HE63)&gt;0,HH$9='2. Protocols'!$G62),1,0)*'4. Formulations'!$M62</f>
        <v>0</v>
      </c>
      <c r="HI63" s="45">
        <f>IF(AND(OR(ISBLANK(HI$9),HI$9=0)=FALSE,SUM($GQ63:$HE63)&gt;0,HI$9='2. Protocols'!$G62),1,0)*'4. Formulations'!$M62</f>
        <v>0</v>
      </c>
      <c r="HJ63" s="45">
        <f>IF(AND(OR(ISBLANK(HJ$9),HJ$9=0)=FALSE,SUM($GQ63:$HE63)&gt;0,HJ$9='2. Protocols'!$G62),1,0)*'4. Formulations'!$M62</f>
        <v>0</v>
      </c>
      <c r="HK63" s="45">
        <f>IF(AND(OR(ISBLANK(HK$9),HK$9=0)=FALSE,SUM($GQ63:$HE63)&gt;0,HK$9='2. Protocols'!$G62),1,0)*'4. Formulations'!$M62</f>
        <v>0</v>
      </c>
      <c r="HL63" s="45">
        <f>IF(AND(OR(ISBLANK(HL$9),HL$9=0)=FALSE,SUM($GQ63:$HE63)&gt;0,HL$9='2. Protocols'!$G62),1,0)*'4. Formulations'!$M62</f>
        <v>0</v>
      </c>
      <c r="HM63" s="45">
        <f>IF(AND(OR(ISBLANK(HM$9),HM$9=0)=FALSE,SUM($GQ63:$HE63)&gt;0,HM$9='2. Protocols'!$G62),1,0)*'4. Formulations'!$M62</f>
        <v>0</v>
      </c>
      <c r="HN63" s="45">
        <f>IF(AND(OR(ISBLANK(HN$9),HN$9=0)=FALSE,SUM($GQ63:$HE63)&gt;0,HN$9='2. Protocols'!$G62),1,0)*'4. Formulations'!$M62</f>
        <v>0</v>
      </c>
      <c r="HO63" s="45">
        <f>IF(AND(OR(ISBLANK(HO$9),HO$9=0)=FALSE,SUM($GQ63:$HE63)&gt;0,HO$9='2. Protocols'!$G62),1,0)*'4. Formulations'!$M62</f>
        <v>0</v>
      </c>
      <c r="HP63" s="45">
        <f>IF(AND(OR(ISBLANK(HP$9),HP$9=0)=FALSE,SUM($GQ63:$HE63)&gt;0,HP$9='2. Protocols'!$G62),1,0)*'4. Formulations'!$M62</f>
        <v>0</v>
      </c>
      <c r="HQ63" s="45">
        <f>IF(AND(OR(ISBLANK(HQ$9),HQ$9=0)=FALSE,SUM($GQ63:$HE63)&gt;0,HQ$9='2. Protocols'!$G62),1,0)*'4. Formulations'!$M62</f>
        <v>0</v>
      </c>
      <c r="HR63" s="45">
        <f>IF(AND(OR(ISBLANK(HR$9),HR$9=0)=FALSE,SUM($GQ63:$HE63)&gt;0,HR$9='2. Protocols'!$G62),1,0)*'4. Formulations'!$M62</f>
        <v>0</v>
      </c>
      <c r="HS63" s="45">
        <f>IF(AND(OR(ISBLANK(HS$9),HS$9=0)=FALSE,SUM($GQ63:$HE63)&gt;0,HS$9='2. Protocols'!$G62),1,0)*'4. Formulations'!$M62</f>
        <v>0</v>
      </c>
      <c r="HT63" s="45">
        <f>IF(AND(OR(ISBLANK(HT$9),HT$9=0)=FALSE,SUM($GQ63:$HE63)&gt;0,HT$9='2. Protocols'!$G62),1,0)*'4. Formulations'!$M62</f>
        <v>0</v>
      </c>
      <c r="HU63" s="45">
        <f>IF(AND(OR(ISBLANK(HU$9),HU$9=0)=FALSE,SUM($GQ63:$HE63)&gt;0,HU$9='2. Protocols'!$G62),1,0)*'4. Formulations'!$M62</f>
        <v>0</v>
      </c>
      <c r="HW63" s="45">
        <f>IF(AND(OR(ISBLANK(HW$9),HW$9=0)=FALSE,HW$9=$DM63),1,0)*'4. Formulations'!$N62</f>
        <v>0</v>
      </c>
      <c r="HX63" s="45">
        <f>IF(AND(OR(ISBLANK(HX$9),HX$9=0)=FALSE,HX$9=$DM63),1,0)*'4. Formulations'!$N62</f>
        <v>0</v>
      </c>
      <c r="HY63" s="45">
        <f>IF(AND(OR(ISBLANK(HY$9),HY$9=0)=FALSE,HY$9=$DM63),1,0)*'4. Formulations'!$N62</f>
        <v>0</v>
      </c>
      <c r="HZ63" s="45">
        <f>IF(AND(OR(ISBLANK(HZ$9),HZ$9=0)=FALSE,HZ$9=$DM63),1,0)*'4. Formulations'!$N62</f>
        <v>0</v>
      </c>
      <c r="IA63" s="45">
        <f>IF(AND(OR(ISBLANK(IA$9),IA$9=0)=FALSE,IA$9=$DM63),1,0)*'4. Formulations'!$N62</f>
        <v>0</v>
      </c>
      <c r="IB63" s="45">
        <f>IF(AND(OR(ISBLANK(IB$9),IB$9=0)=FALSE,IB$9=$DM63),1,0)*'4. Formulations'!$N62</f>
        <v>0</v>
      </c>
      <c r="IC63" s="45">
        <f>IF(AND(OR(ISBLANK(IC$9),IC$9=0)=FALSE,IC$9=$DM63),1,0)*'4. Formulations'!$N62</f>
        <v>0</v>
      </c>
      <c r="ID63" s="45">
        <f>IF(AND(OR(ISBLANK(ID$9),ID$9=0)=FALSE,ID$9=$DM63),1,0)*'4. Formulations'!$N62</f>
        <v>0</v>
      </c>
      <c r="IE63" s="45">
        <f>IF(AND(OR(ISBLANK(IE$9),IE$9=0)=FALSE,IE$9=$DM63),1,0)*'4. Formulations'!$N62</f>
        <v>0</v>
      </c>
      <c r="IF63" s="45">
        <f>IF(AND(OR(ISBLANK(IF$9),IF$9=0)=FALSE,IF$9=$DM63),1,0)*'4. Formulations'!$N62</f>
        <v>0</v>
      </c>
      <c r="IG63" s="45">
        <f>IF(AND(OR(ISBLANK(IG$9),IG$9=0)=FALSE,IG$9=$DM63),1,0)*'4. Formulations'!$N62</f>
        <v>0</v>
      </c>
      <c r="IH63" s="45">
        <f>IF(AND(OR(ISBLANK(IH$9),IH$9=0)=FALSE,IH$9=$DM63),1,0)*'4. Formulations'!$N62</f>
        <v>0</v>
      </c>
      <c r="II63" s="45">
        <f>IF(AND(OR(ISBLANK(II$9),II$9=0)=FALSE,II$9=$DM63),1,0)*'4. Formulations'!$N62</f>
        <v>0</v>
      </c>
      <c r="IJ63" s="45">
        <f>IF(AND(OR(ISBLANK(IJ$9),IJ$9=0)=FALSE,IJ$9=$DM63),1,0)*'4. Formulations'!$N62</f>
        <v>0</v>
      </c>
      <c r="IK63" s="45">
        <f>IF(AND(OR(ISBLANK(IK$9),IK$9=0)=FALSE,IK$9=$DM63),1,0)*'4. Formulations'!$N62</f>
        <v>0</v>
      </c>
      <c r="IM63" s="45">
        <f>IF(AND(OR(ISBLANK(IM$9),IM$9=0)=FALSE,OR(IM$9='2. Protocols'!$C62,IM$9='2. Protocols'!$E62,IM$9='2. Protocols'!$G62)),1,0)*'4. Formulations'!$O62</f>
        <v>0</v>
      </c>
      <c r="IN63" s="45">
        <f>IF(AND(OR(ISBLANK(IN$9),IN$9=0)=FALSE,OR(IN$9='2. Protocols'!$C62,IN$9='2. Protocols'!$E62,IN$9='2. Protocols'!$G62)),1,0)*'4. Formulations'!$O62</f>
        <v>0</v>
      </c>
      <c r="IO63" s="45">
        <f>IF(AND(OR(ISBLANK(IO$9),IO$9=0)=FALSE,OR(IO$9='2. Protocols'!$C62,IO$9='2. Protocols'!$E62,IO$9='2. Protocols'!$G62)),1,0)*'4. Formulations'!$O62</f>
        <v>0</v>
      </c>
      <c r="IP63" s="45">
        <f>IF(AND(OR(ISBLANK(IP$9),IP$9=0)=FALSE,OR(IP$9='2. Protocols'!$C62,IP$9='2. Protocols'!$E62,IP$9='2. Protocols'!$G62)),1,0)*'4. Formulations'!$O62</f>
        <v>0</v>
      </c>
      <c r="IQ63" s="45">
        <f>IF(AND(OR(ISBLANK(IQ$9),IQ$9=0)=FALSE,OR(IQ$9='2. Protocols'!$C62,IQ$9='2. Protocols'!$E62,IQ$9='2. Protocols'!$G62)),1,0)*'4. Formulations'!$O62</f>
        <v>0</v>
      </c>
      <c r="IR63" s="45">
        <f>IF(AND(OR(ISBLANK(IR$9),IR$9=0)=FALSE,OR(IR$9='2. Protocols'!$C62,IR$9='2. Protocols'!$E62,IR$9='2. Protocols'!$G62)),1,0)*'4. Formulations'!$O62</f>
        <v>0</v>
      </c>
      <c r="IS63" s="45">
        <f>IF(AND(OR(ISBLANK(IS$9),IS$9=0)=FALSE,OR(IS$9='2. Protocols'!$C62,IS$9='2. Protocols'!$E62,IS$9='2. Protocols'!$G62)),1,0)*'4. Formulations'!$O62</f>
        <v>0</v>
      </c>
      <c r="IT63" s="45">
        <f>IF(AND(OR(ISBLANK(IT$9),IT$9=0)=FALSE,OR(IT$9='2. Protocols'!$C62,IT$9='2. Protocols'!$E62,IT$9='2. Protocols'!$G62)),1,0)*'4. Formulations'!$O62</f>
        <v>0</v>
      </c>
      <c r="IU63" s="45">
        <f>IF(AND(OR(ISBLANK(IU$9),IU$9=0)=FALSE,OR(IU$9='2. Protocols'!$C62,IU$9='2. Protocols'!$E62,IU$9='2. Protocols'!$G62)),1,0)*'4. Formulations'!$O62</f>
        <v>0</v>
      </c>
      <c r="IV63" s="45">
        <f>IF(AND(OR(ISBLANK(IV$9),IV$9=0)=FALSE,OR(IV$9='2. Protocols'!$C62,IV$9='2. Protocols'!$E62,IV$9='2. Protocols'!$G62)),1,0)*'4. Formulations'!$O62</f>
        <v>0</v>
      </c>
      <c r="IW63" s="45">
        <f>IF(AND(OR(ISBLANK(IW$9),IW$9=0)=FALSE,OR(IW$9='2. Protocols'!$C62,IW$9='2. Protocols'!$E62,IW$9='2. Protocols'!$G62)),1,0)*'4. Formulations'!$O62</f>
        <v>0</v>
      </c>
      <c r="IX63" s="45">
        <f>IF(AND(OR(ISBLANK(IX$9),IX$9=0)=FALSE,OR(IX$9='2. Protocols'!$C62,IX$9='2. Protocols'!$E62,IX$9='2. Protocols'!$G62)),1,0)*'4. Formulations'!$O62</f>
        <v>0</v>
      </c>
      <c r="IY63" s="45">
        <f>IF(AND(OR(ISBLANK(IY$9),IY$9=0)=FALSE,OR(IY$9='2. Protocols'!$C62,IY$9='2. Protocols'!$E62,IY$9='2. Protocols'!$G62)),1,0)*'4. Formulations'!$O62</f>
        <v>0</v>
      </c>
      <c r="IZ63" s="45">
        <f>IF(AND(OR(ISBLANK(IZ$9),IZ$9=0)=FALSE,OR(IZ$9='2. Protocols'!$C62,IZ$9='2. Protocols'!$E62,IZ$9='2. Protocols'!$G62)),1,0)*'4. Formulations'!$O62</f>
        <v>0</v>
      </c>
      <c r="JA63" s="45">
        <f>IF(AND(OR(ISBLANK(JA$9),JA$9=0)=FALSE,OR(JA$9='2. Protocols'!$C62,JA$9='2. Protocols'!$E62,JA$9='2. Protocols'!$G62)),1,0)*'4. Formulations'!$O62</f>
        <v>0</v>
      </c>
      <c r="JC63" s="45">
        <f>IF(AND(OR(ISBLANK(JC$9),JC$9=0)=FALSE,JC$9=$DL63),1,0)*'4. Formulations'!$P62</f>
        <v>0</v>
      </c>
      <c r="JD63" s="45">
        <f>IF(AND(OR(ISBLANK(JD$9),JD$9=0)=FALSE,JD$9=$DL63),1,0)*'4. Formulations'!$P62</f>
        <v>0</v>
      </c>
      <c r="JE63" s="45">
        <f>IF(AND(OR(ISBLANK(JE$9),JE$9=0)=FALSE,JE$9=$DL63),1,0)*'4. Formulations'!$P62</f>
        <v>0</v>
      </c>
      <c r="JF63" s="45">
        <f>IF(AND(OR(ISBLANK(JF$9),JF$9=0)=FALSE,JF$9=$DL63),1,0)*'4. Formulations'!$P62</f>
        <v>0</v>
      </c>
      <c r="JG63" s="45">
        <f>IF(AND(OR(ISBLANK(JG$9),JG$9=0)=FALSE,JG$9=$DL63),1,0)*'4. Formulations'!$P62</f>
        <v>0</v>
      </c>
      <c r="JH63" s="45">
        <f>IF(AND(OR(ISBLANK(JH$9),JH$9=0)=FALSE,JH$9=$DL63),1,0)*'4. Formulations'!$P62</f>
        <v>0</v>
      </c>
      <c r="JI63" s="45">
        <f>IF(AND(OR(ISBLANK(JI$9),JI$9=0)=FALSE,JI$9=$DL63),1,0)*'4. Formulations'!$P62</f>
        <v>0</v>
      </c>
      <c r="JJ63" s="45">
        <f>IF(AND(OR(ISBLANK(JJ$9),JJ$9=0)=FALSE,JJ$9=$DL63),1,0)*'4. Formulations'!$P62</f>
        <v>0</v>
      </c>
      <c r="JK63" s="45">
        <f>IF(AND(OR(ISBLANK(JK$9),JK$9=0)=FALSE,JK$9=$DL63),1,0)*'4. Formulations'!$P62</f>
        <v>0</v>
      </c>
      <c r="JL63" s="45">
        <f>IF(AND(OR(ISBLANK(JL$9),JL$9=0)=FALSE,JL$9=$DL63),1,0)*'4. Formulations'!$P62</f>
        <v>0</v>
      </c>
      <c r="JM63" s="45">
        <f>IF(AND(OR(ISBLANK(JM$9),JM$9=0)=FALSE,JM$9=$DL63),1,0)*'4. Formulations'!$P62</f>
        <v>0</v>
      </c>
      <c r="JN63" s="45">
        <f>IF(AND(OR(ISBLANK(JN$9),JN$9=0)=FALSE,JN$9=$DL63),1,0)*'4. Formulations'!$P62</f>
        <v>0</v>
      </c>
      <c r="JO63" s="45">
        <f>IF(AND(OR(ISBLANK(JO$9),JO$9=0)=FALSE,JO$9=$DL63),1,0)*'4. Formulations'!$P62</f>
        <v>0</v>
      </c>
      <c r="JP63" s="45">
        <f>IF(AND(OR(ISBLANK(JP$9),JP$9=0)=FALSE,JP$9=$DL63),1,0)*'4. Formulations'!$P62</f>
        <v>0</v>
      </c>
      <c r="JQ63" s="45">
        <f>IF(AND(OR(ISBLANK(JQ$9),JQ$9=0)=FALSE,JQ$9=$DL63),1,0)*'4. Formulations'!$P62</f>
        <v>0</v>
      </c>
      <c r="JS63" s="45">
        <f>IF(AND(OR(ISBLANK(JS$9),JS$9=0)=FALSE,SUM($JC63:$JQ63)&gt;0,JS$9='2. Protocols'!$G62),1,0)*'4. Formulations'!$P62</f>
        <v>0</v>
      </c>
      <c r="JT63" s="45">
        <f>IF(AND(OR(ISBLANK(JT$9),JT$9=0)=FALSE,SUM($JC63:$JQ63)&gt;0,JT$9='2. Protocols'!$G62),1,0)*'4. Formulations'!$P62</f>
        <v>0</v>
      </c>
      <c r="JU63" s="45">
        <f>IF(AND(OR(ISBLANK(JU$9),JU$9=0)=FALSE,SUM($JC63:$JQ63)&gt;0,JU$9='2. Protocols'!$G62),1,0)*'4. Formulations'!$P62</f>
        <v>0</v>
      </c>
      <c r="JV63" s="45">
        <f>IF(AND(OR(ISBLANK(JV$9),JV$9=0)=FALSE,SUM($JC63:$JQ63)&gt;0,JV$9='2. Protocols'!$G62),1,0)*'4. Formulations'!$P62</f>
        <v>0</v>
      </c>
      <c r="JW63" s="45">
        <f>IF(AND(OR(ISBLANK(JW$9),JW$9=0)=FALSE,SUM($JC63:$JQ63)&gt;0,JW$9='2. Protocols'!$G62),1,0)*'4. Formulations'!$P62</f>
        <v>0</v>
      </c>
      <c r="JX63" s="45">
        <f>IF(AND(OR(ISBLANK(JX$9),JX$9=0)=FALSE,SUM($JC63:$JQ63)&gt;0,JX$9='2. Protocols'!$G62),1,0)*'4. Formulations'!$P62</f>
        <v>0</v>
      </c>
      <c r="JY63" s="45">
        <f>IF(AND(OR(ISBLANK(JY$9),JY$9=0)=FALSE,SUM($JC63:$JQ63)&gt;0,JY$9='2. Protocols'!$G62),1,0)*'4. Formulations'!$P62</f>
        <v>0</v>
      </c>
      <c r="JZ63" s="45">
        <f>IF(AND(OR(ISBLANK(JZ$9),JZ$9=0)=FALSE,SUM($JC63:$JQ63)&gt;0,JZ$9='2. Protocols'!$G62),1,0)*'4. Formulations'!$P62</f>
        <v>0</v>
      </c>
      <c r="KA63" s="45">
        <f>IF(AND(OR(ISBLANK(KA$9),KA$9=0)=FALSE,SUM($JC63:$JQ63)&gt;0,KA$9='2. Protocols'!$G62),1,0)*'4. Formulations'!$P62</f>
        <v>0</v>
      </c>
      <c r="KB63" s="45">
        <f>IF(AND(OR(ISBLANK(KB$9),KB$9=0)=FALSE,SUM($JC63:$JQ63)&gt;0,KB$9='2. Protocols'!$G62),1,0)*'4. Formulations'!$P62</f>
        <v>0</v>
      </c>
      <c r="KC63" s="45">
        <f>IF(AND(OR(ISBLANK(KC$9),KC$9=0)=FALSE,SUM($JC63:$JQ63)&gt;0,KC$9='2. Protocols'!$G62),1,0)*'4. Formulations'!$P62</f>
        <v>0</v>
      </c>
      <c r="KD63" s="45">
        <f>IF(AND(OR(ISBLANK(KD$9),KD$9=0)=FALSE,SUM($JC63:$JQ63)&gt;0,KD$9='2. Protocols'!$G62),1,0)*'4. Formulations'!$P62</f>
        <v>0</v>
      </c>
      <c r="KE63" s="45">
        <f>IF(AND(OR(ISBLANK(KE$9),KE$9=0)=FALSE,SUM($JC63:$JQ63)&gt;0,KE$9='2. Protocols'!$G62),1,0)*'4. Formulations'!$P62</f>
        <v>0</v>
      </c>
      <c r="KF63" s="45">
        <f>IF(AND(OR(ISBLANK(KF$9),KF$9=0)=FALSE,SUM($JC63:$JQ63)&gt;0,KF$9='2. Protocols'!$G62),1,0)*'4. Formulations'!$P62</f>
        <v>0</v>
      </c>
      <c r="KG63" s="45">
        <f>IF(AND(OR(ISBLANK(KG$9),KG$9=0)=FALSE,SUM($JC63:$JQ63)&gt;0,KG$9='2. Protocols'!$G62),1,0)*'4. Formulations'!$P62</f>
        <v>0</v>
      </c>
      <c r="KI63" s="45">
        <f>IF(AND(OR(ISBLANK(KI$9),KI$9=0)=FALSE,KI$9=$DM63),1,0)*'4. Formulations'!$Q62</f>
        <v>0</v>
      </c>
      <c r="KJ63" s="45">
        <f>IF(AND(OR(ISBLANK(KJ$9),KJ$9=0)=FALSE,KJ$9=$DM63),1,0)*'4. Formulations'!$Q62</f>
        <v>0</v>
      </c>
      <c r="KK63" s="45">
        <f>IF(AND(OR(ISBLANK(KK$9),KK$9=0)=FALSE,KK$9=$DM63),1,0)*'4. Formulations'!$Q62</f>
        <v>0</v>
      </c>
      <c r="KL63" s="45">
        <f>IF(AND(OR(ISBLANK(KL$9),KL$9=0)=FALSE,KL$9=$DM63),1,0)*'4. Formulations'!$Q62</f>
        <v>0</v>
      </c>
      <c r="KM63" s="45">
        <f>IF(AND(OR(ISBLANK(KM$9),KM$9=0)=FALSE,KM$9=$DM63),1,0)*'4. Formulations'!$Q62</f>
        <v>0</v>
      </c>
      <c r="KN63" s="45">
        <f>IF(AND(OR(ISBLANK(KN$9),KN$9=0)=FALSE,KN$9=$DM63),1,0)*'4. Formulations'!$Q62</f>
        <v>0</v>
      </c>
      <c r="KO63" s="45">
        <f>IF(AND(OR(ISBLANK(KO$9),KO$9=0)=FALSE,KO$9=$DM63),1,0)*'4. Formulations'!$Q62</f>
        <v>0</v>
      </c>
      <c r="KP63" s="45">
        <f>IF(AND(OR(ISBLANK(KP$9),KP$9=0)=FALSE,KP$9=$DM63),1,0)*'4. Formulations'!$Q62</f>
        <v>0</v>
      </c>
      <c r="KQ63" s="45">
        <f>IF(AND(OR(ISBLANK(KQ$9),KQ$9=0)=FALSE,KQ$9=$DM63),1,0)*'4. Formulations'!$Q62</f>
        <v>0</v>
      </c>
      <c r="KR63" s="45">
        <f>IF(AND(OR(ISBLANK(KR$9),KR$9=0)=FALSE,KR$9=$DM63),1,0)*'4. Formulations'!$Q62</f>
        <v>0</v>
      </c>
      <c r="KS63" s="45">
        <f>IF(AND(OR(ISBLANK(KS$9),KS$9=0)=FALSE,KS$9=$DM63),1,0)*'4. Formulations'!$Q62</f>
        <v>0</v>
      </c>
      <c r="KT63" s="45">
        <f>IF(AND(OR(ISBLANK(KT$9),KT$9=0)=FALSE,KT$9=$DM63),1,0)*'4. Formulations'!$Q62</f>
        <v>0</v>
      </c>
      <c r="KU63" s="45">
        <f>IF(AND(OR(ISBLANK(KU$9),KU$9=0)=FALSE,KU$9=$DM63),1,0)*'4. Formulations'!$Q62</f>
        <v>0</v>
      </c>
      <c r="KV63" s="45">
        <f>IF(AND(OR(ISBLANK(KV$9),KV$9=0)=FALSE,KV$9=$DM63),1,0)*'4. Formulations'!$Q62</f>
        <v>0</v>
      </c>
      <c r="KW63" s="45">
        <f>IF(AND(OR(ISBLANK(KW$9),KW$9=0)=FALSE,KW$9=$DM63),1,0)*'4. Formulations'!$Q62</f>
        <v>0</v>
      </c>
    </row>
    <row r="64" spans="2:309" ht="15" hidden="1" outlineLevel="1" x14ac:dyDescent="0.25">
      <c r="B64" s="2"/>
      <c r="C64" s="155" t="str">
        <f>IF('2. Protocols'!C63&amp;"+"&amp;'2. Protocols'!E63&amp;"+"&amp;'2. Protocols'!G63="++","",'2. Protocols'!C63&amp;"+"&amp;'2. Protocols'!E63&amp;"+"&amp;'2. Protocols'!G63)</f>
        <v/>
      </c>
      <c r="D64" s="22"/>
      <c r="E64" s="23"/>
      <c r="G64" s="135" t="e">
        <f>'2. Protocols'!J63*'1. General Inputs'!$L$13</f>
        <v>#VALUE!</v>
      </c>
      <c r="H64" s="135" t="e">
        <f>MAX(G64*(1+'1. General Inputs'!$BA$23+HLOOKUP(H$7,'1. General Inputs'!$BC$17:$BE$19,ROWS('1. General Inputs'!$BA$17:$BA$19),0))+(H$76*'2. Protocols'!$O63)+'3. ARV Substitutions'!L86,0)</f>
        <v>#VALUE!</v>
      </c>
      <c r="I64" s="135" t="e">
        <f>MAX(H64*(1+'1. General Inputs'!$BA$23+HLOOKUP(I$7,'1. General Inputs'!$BC$17:$BE$19,ROWS('1. General Inputs'!$BA$17:$BA$19),0))+(I$76*'2. Protocols'!$O63)+'3. ARV Substitutions'!M86,0)</f>
        <v>#VALUE!</v>
      </c>
      <c r="J64" s="135" t="e">
        <f>MAX(I64*(1+'1. General Inputs'!$BA$23+HLOOKUP(J$7,'1. General Inputs'!$BC$17:$BE$19,ROWS('1. General Inputs'!$BA$17:$BA$19),0))+(J$76*'2. Protocols'!$O63)+'3. ARV Substitutions'!N86,0)</f>
        <v>#VALUE!</v>
      </c>
      <c r="K64" s="135" t="e">
        <f>MAX(J64*(1+'1. General Inputs'!$BA$23+HLOOKUP(K$7,'1. General Inputs'!$BC$17:$BE$19,ROWS('1. General Inputs'!$BA$17:$BA$19),0))+(K$76*'2. Protocols'!$O63)+'3. ARV Substitutions'!O86,0)</f>
        <v>#VALUE!</v>
      </c>
      <c r="L64" s="135" t="e">
        <f>MAX(K64*(1+'1. General Inputs'!$BA$23+HLOOKUP(L$7,'1. General Inputs'!$BC$17:$BE$19,ROWS('1. General Inputs'!$BA$17:$BA$19),0))+(L$76*'2. Protocols'!$O63)+'3. ARV Substitutions'!P86,0)</f>
        <v>#VALUE!</v>
      </c>
      <c r="M64" s="135" t="e">
        <f>MAX(L64*(1+'1. General Inputs'!$BA$23+HLOOKUP(M$7,'1. General Inputs'!$BC$17:$BE$19,ROWS('1. General Inputs'!$BA$17:$BA$19),0))+(M$76*'2. Protocols'!$O63)+'3. ARV Substitutions'!Q86,0)</f>
        <v>#VALUE!</v>
      </c>
      <c r="N64" s="135" t="e">
        <f>MAX(M64*(1+'1. General Inputs'!$BA$23+HLOOKUP(N$7,'1. General Inputs'!$BC$17:$BE$19,ROWS('1. General Inputs'!$BA$17:$BA$19),0))+(N$76*'2. Protocols'!$O63)+'3. ARV Substitutions'!R86,0)</f>
        <v>#VALUE!</v>
      </c>
      <c r="O64" s="135" t="e">
        <f>MAX(N64*(1+'1. General Inputs'!$BA$23+HLOOKUP(O$7,'1. General Inputs'!$BC$17:$BE$19,ROWS('1. General Inputs'!$BA$17:$BA$19),0))+(O$76*'2. Protocols'!$O63)+'3. ARV Substitutions'!S86,0)</f>
        <v>#VALUE!</v>
      </c>
      <c r="P64" s="135" t="e">
        <f>MAX(O64*(1+'1. General Inputs'!$BA$23+HLOOKUP(P$7,'1. General Inputs'!$BC$17:$BE$19,ROWS('1. General Inputs'!$BA$17:$BA$19),0))+(P$76*'2. Protocols'!$O63)+'3. ARV Substitutions'!T86,0)</f>
        <v>#VALUE!</v>
      </c>
      <c r="Q64" s="135" t="e">
        <f>MAX(P64*(1+'1. General Inputs'!$BA$23+HLOOKUP(Q$7,'1. General Inputs'!$BC$17:$BE$19,ROWS('1. General Inputs'!$BA$17:$BA$19),0))+(Q$76*'2. Protocols'!$O63)+'3. ARV Substitutions'!U86,0)</f>
        <v>#VALUE!</v>
      </c>
      <c r="R64" s="135" t="e">
        <f>MAX(Q64*(1+'1. General Inputs'!$BA$23+HLOOKUP(R$7,'1. General Inputs'!$BC$17:$BE$19,ROWS('1. General Inputs'!$BA$17:$BA$19),0))+(R$76*'2. Protocols'!$O63)+'3. ARV Substitutions'!V86,0)</f>
        <v>#VALUE!</v>
      </c>
      <c r="S64" s="135" t="e">
        <f>MAX(R64*(1+'1. General Inputs'!$BA$23+HLOOKUP(S$7,'1. General Inputs'!$BC$17:$BE$19,ROWS('1. General Inputs'!$BA$17:$BA$19),0))+(S$76*'2. Protocols'!$O63)+'3. ARV Substitutions'!W86,0)</f>
        <v>#VALUE!</v>
      </c>
      <c r="T64" s="135" t="e">
        <f>MAX(S64*(1+'1. General Inputs'!$BA$23+HLOOKUP(T$7,'1. General Inputs'!$BC$17:$BE$19,ROWS('1. General Inputs'!$BA$17:$BA$19),0))+(T$76*'2. Protocols'!$O63)+'3. ARV Substitutions'!X86,0)</f>
        <v>#VALUE!</v>
      </c>
      <c r="U64" s="135" t="e">
        <f>MAX(T64*(1+'1. General Inputs'!$BA$23+HLOOKUP(U$7,'1. General Inputs'!$BC$17:$BE$19,ROWS('1. General Inputs'!$BA$17:$BA$19),0))+(U$76*'2. Protocols'!$O63)+'3. ARV Substitutions'!Y86,0)</f>
        <v>#VALUE!</v>
      </c>
      <c r="V64" s="135" t="e">
        <f>MAX(U64*(1+'1. General Inputs'!$BA$23+HLOOKUP(V$7,'1. General Inputs'!$BC$17:$BE$19,ROWS('1. General Inputs'!$BA$17:$BA$19),0))+(V$76*'2. Protocols'!$O63)+'3. ARV Substitutions'!Z86,0)</f>
        <v>#VALUE!</v>
      </c>
      <c r="W64" s="135" t="e">
        <f>MAX(V64*(1+'1. General Inputs'!$BA$23+HLOOKUP(W$7,'1. General Inputs'!$BC$17:$BE$19,ROWS('1. General Inputs'!$BA$17:$BA$19),0))+(W$76*'2. Protocols'!$O63)+'3. ARV Substitutions'!AA86,0)</f>
        <v>#VALUE!</v>
      </c>
      <c r="X64" s="135" t="e">
        <f>MAX(W64*(1+'1. General Inputs'!$BA$23+HLOOKUP(X$7,'1. General Inputs'!$BC$17:$BE$19,ROWS('1. General Inputs'!$BA$17:$BA$19),0))+(X$76*'2. Protocols'!$O63)+'3. ARV Substitutions'!AB86,0)</f>
        <v>#VALUE!</v>
      </c>
      <c r="Y64" s="135" t="e">
        <f>MAX(X64*(1+'1. General Inputs'!$BA$23+HLOOKUP(Y$7,'1. General Inputs'!$BC$17:$BE$19,ROWS('1. General Inputs'!$BA$17:$BA$19),0))+(Y$76*'2. Protocols'!$O63)+'3. ARV Substitutions'!AC86,0)</f>
        <v>#VALUE!</v>
      </c>
      <c r="Z64" s="135" t="e">
        <f>MAX(Y64*(1+'1. General Inputs'!$BA$23+HLOOKUP(Z$7,'1. General Inputs'!$BC$17:$BE$19,ROWS('1. General Inputs'!$BA$17:$BA$19),0))+(Z$76*'2. Protocols'!$O63)+'3. ARV Substitutions'!AD86,0)</f>
        <v>#VALUE!</v>
      </c>
      <c r="AA64" s="135" t="e">
        <f>MAX(Z64*(1+'1. General Inputs'!$BA$23+HLOOKUP(AA$7,'1. General Inputs'!$BC$17:$BE$19,ROWS('1. General Inputs'!$BA$17:$BA$19),0))+(AA$76*'2. Protocols'!$O63)+'3. ARV Substitutions'!AE86,0)</f>
        <v>#VALUE!</v>
      </c>
      <c r="AB64" s="135" t="e">
        <f>MAX(AA64*(1+'1. General Inputs'!$BA$23+HLOOKUP(AB$7,'1. General Inputs'!$BC$17:$BE$19,ROWS('1. General Inputs'!$BA$17:$BA$19),0))+(AB$76*'2. Protocols'!$O63)+'3. ARV Substitutions'!AF86,0)</f>
        <v>#VALUE!</v>
      </c>
      <c r="AC64" s="135" t="e">
        <f>MAX(AB64*(1+'1. General Inputs'!$BA$23+HLOOKUP(AC$7,'1. General Inputs'!$BC$17:$BE$19,ROWS('1. General Inputs'!$BA$17:$BA$19),0))+(AC$76*'2. Protocols'!$O63)+'3. ARV Substitutions'!AG86,0)</f>
        <v>#VALUE!</v>
      </c>
      <c r="AD64" s="135" t="e">
        <f>MAX(AC64*(1+'1. General Inputs'!$BA$23+HLOOKUP(AD$7,'1. General Inputs'!$BC$17:$BE$19,ROWS('1. General Inputs'!$BA$17:$BA$19),0))+(AD$76*'2. Protocols'!$O63)+'3. ARV Substitutions'!AH86,0)</f>
        <v>#VALUE!</v>
      </c>
      <c r="AE64" s="135" t="e">
        <f>MAX(AD64*(1+'1. General Inputs'!$BA$23+HLOOKUP(AE$7,'1. General Inputs'!$BC$17:$BE$19,ROWS('1. General Inputs'!$BA$17:$BA$19),0))+(AE$76*'2. Protocols'!$O63)+'3. ARV Substitutions'!AI86,0)</f>
        <v>#VALUE!</v>
      </c>
      <c r="AF64" s="135" t="e">
        <f>MAX(AE64*(1+'1. General Inputs'!$BA$23+HLOOKUP(AF$7,'1. General Inputs'!$BC$17:$BE$19,ROWS('1. General Inputs'!$BA$17:$BA$19),0))+(AF$76*'2. Protocols'!$O63)+'3. ARV Substitutions'!AJ86,0)</f>
        <v>#VALUE!</v>
      </c>
      <c r="AG64" s="135" t="e">
        <f>MAX(AF64*(1+'1. General Inputs'!$BA$23+HLOOKUP(AG$7,'1. General Inputs'!$BC$17:$BE$19,ROWS('1. General Inputs'!$BA$17:$BA$19),0))+(AG$76*'2. Protocols'!$O63)+'3. ARV Substitutions'!AK86,0)</f>
        <v>#VALUE!</v>
      </c>
      <c r="AH64" s="135" t="e">
        <f>MAX(AG64*(1+'1. General Inputs'!$BA$23+HLOOKUP(AH$7,'1. General Inputs'!$BC$17:$BE$19,ROWS('1. General Inputs'!$BA$17:$BA$19),0))+(AH$76*'2. Protocols'!$O63)+'3. ARV Substitutions'!AL86,0)</f>
        <v>#VALUE!</v>
      </c>
      <c r="AI64" s="135" t="e">
        <f>MAX(AH64*(1+'1. General Inputs'!$BA$23+HLOOKUP(AI$7,'1. General Inputs'!$BC$17:$BE$19,ROWS('1. General Inputs'!$BA$17:$BA$19),0))+(AI$76*'2. Protocols'!$O63)+'3. ARV Substitutions'!AM86,0)</f>
        <v>#VALUE!</v>
      </c>
      <c r="AJ64" s="135" t="e">
        <f>MAX(AI64*(1+'1. General Inputs'!$BA$23+HLOOKUP(AJ$7,'1. General Inputs'!$BC$17:$BE$19,ROWS('1. General Inputs'!$BA$17:$BA$19),0))+(AJ$76*'2. Protocols'!$O63)+'3. ARV Substitutions'!AN86,0)</f>
        <v>#VALUE!</v>
      </c>
      <c r="AK64" s="135" t="e">
        <f>MAX(AJ64*(1+'1. General Inputs'!$BA$23+HLOOKUP(AK$7,'1. General Inputs'!$BC$17:$BE$19,ROWS('1. General Inputs'!$BA$17:$BA$19),0))+(AK$76*'2. Protocols'!$O63)+'3. ARV Substitutions'!AO86,0)</f>
        <v>#VALUE!</v>
      </c>
      <c r="AL64" s="135" t="e">
        <f>MAX(AK64*(1+'1. General Inputs'!$BA$23+HLOOKUP(AL$7,'1. General Inputs'!$BC$17:$BE$19,ROWS('1. General Inputs'!$BA$17:$BA$19),0))+(AL$76*'2. Protocols'!$O63)+'3. ARV Substitutions'!AP86,0)</f>
        <v>#VALUE!</v>
      </c>
      <c r="AM64" s="135" t="e">
        <f>MAX(AL64*(1+'1. General Inputs'!$BA$23+HLOOKUP(AM$7,'1. General Inputs'!$BC$17:$BE$19,ROWS('1. General Inputs'!$BA$17:$BA$19),0))+(AM$76*'2. Protocols'!$O63)+'3. ARV Substitutions'!AQ86,0)</f>
        <v>#VALUE!</v>
      </c>
      <c r="AN64" s="135" t="e">
        <f>MAX(AM64*(1+'1. General Inputs'!$BA$23+HLOOKUP(AN$7,'1. General Inputs'!$BC$17:$BE$19,ROWS('1. General Inputs'!$BA$17:$BA$19),0))+(AN$76*'2. Protocols'!$O63)+'3. ARV Substitutions'!AR86,0)</f>
        <v>#VALUE!</v>
      </c>
      <c r="AO64" s="135" t="e">
        <f>MAX(AN64*(1+'1. General Inputs'!$BA$23+HLOOKUP(AO$7,'1. General Inputs'!$BC$17:$BE$19,ROWS('1. General Inputs'!$BA$17:$BA$19),0))+(AO$76*'2. Protocols'!$O63)+'3. ARV Substitutions'!AS86,0)</f>
        <v>#VALUE!</v>
      </c>
      <c r="AP64" s="135" t="e">
        <f>MAX(AO64*(1+'1. General Inputs'!$BA$23+HLOOKUP(AP$7,'1. General Inputs'!$BC$17:$BE$19,ROWS('1. General Inputs'!$BA$17:$BA$19),0))+(AP$76*'2. Protocols'!$O63)+'3. ARV Substitutions'!AT86,0)</f>
        <v>#VALUE!</v>
      </c>
      <c r="AQ64" s="135" t="e">
        <f>MAX(AP64*(1+'1. General Inputs'!$BA$23+HLOOKUP(AQ$7,'1. General Inputs'!$BC$17:$BE$19,ROWS('1. General Inputs'!$BA$17:$BA$19),0))+(AQ$76*'2. Protocols'!$O63)+'3. ARV Substitutions'!AU86,0)</f>
        <v>#VALUE!</v>
      </c>
      <c r="CA64" s="105" t="e">
        <f t="shared" si="58"/>
        <v>#VALUE!</v>
      </c>
      <c r="CB64" s="105" t="e">
        <f t="shared" si="59"/>
        <v>#VALUE!</v>
      </c>
      <c r="CC64" s="105" t="e">
        <f t="shared" si="60"/>
        <v>#VALUE!</v>
      </c>
      <c r="CD64" s="105" t="e">
        <f t="shared" si="61"/>
        <v>#VALUE!</v>
      </c>
      <c r="CE64" s="105" t="e">
        <f t="shared" si="93"/>
        <v>#VALUE!</v>
      </c>
      <c r="CF64" s="105" t="e">
        <f t="shared" si="62"/>
        <v>#VALUE!</v>
      </c>
      <c r="CG64" s="105" t="e">
        <f t="shared" si="63"/>
        <v>#VALUE!</v>
      </c>
      <c r="CH64" s="105" t="e">
        <f t="shared" si="64"/>
        <v>#VALUE!</v>
      </c>
      <c r="CI64" s="105" t="e">
        <f t="shared" si="65"/>
        <v>#VALUE!</v>
      </c>
      <c r="CJ64" s="105" t="e">
        <f t="shared" si="66"/>
        <v>#VALUE!</v>
      </c>
      <c r="CK64" s="105" t="e">
        <f t="shared" si="67"/>
        <v>#VALUE!</v>
      </c>
      <c r="CL64" s="105" t="e">
        <f t="shared" si="68"/>
        <v>#VALUE!</v>
      </c>
      <c r="CM64" s="105" t="e">
        <f t="shared" si="69"/>
        <v>#VALUE!</v>
      </c>
      <c r="CN64" s="105" t="e">
        <f t="shared" si="70"/>
        <v>#VALUE!</v>
      </c>
      <c r="CO64" s="105" t="e">
        <f t="shared" si="71"/>
        <v>#VALUE!</v>
      </c>
      <c r="CP64" s="105" t="e">
        <f t="shared" si="72"/>
        <v>#VALUE!</v>
      </c>
      <c r="CQ64" s="105" t="e">
        <f t="shared" si="73"/>
        <v>#VALUE!</v>
      </c>
      <c r="CR64" s="105" t="e">
        <f t="shared" si="74"/>
        <v>#VALUE!</v>
      </c>
      <c r="CS64" s="105" t="e">
        <f t="shared" si="75"/>
        <v>#VALUE!</v>
      </c>
      <c r="CT64" s="105" t="e">
        <f t="shared" si="76"/>
        <v>#VALUE!</v>
      </c>
      <c r="CU64" s="105" t="e">
        <f t="shared" si="77"/>
        <v>#VALUE!</v>
      </c>
      <c r="CV64" s="105" t="e">
        <f t="shared" si="78"/>
        <v>#VALUE!</v>
      </c>
      <c r="CW64" s="105" t="e">
        <f t="shared" si="79"/>
        <v>#VALUE!</v>
      </c>
      <c r="CX64" s="105" t="e">
        <f t="shared" si="80"/>
        <v>#VALUE!</v>
      </c>
      <c r="CY64" s="105" t="e">
        <f t="shared" si="81"/>
        <v>#VALUE!</v>
      </c>
      <c r="CZ64" s="105" t="e">
        <f t="shared" si="82"/>
        <v>#VALUE!</v>
      </c>
      <c r="DA64" s="105" t="e">
        <f t="shared" si="83"/>
        <v>#VALUE!</v>
      </c>
      <c r="DB64" s="105" t="e">
        <f t="shared" si="84"/>
        <v>#VALUE!</v>
      </c>
      <c r="DC64" s="105" t="e">
        <f t="shared" si="85"/>
        <v>#VALUE!</v>
      </c>
      <c r="DD64" s="105" t="e">
        <f t="shared" si="86"/>
        <v>#VALUE!</v>
      </c>
      <c r="DE64" s="105" t="e">
        <f t="shared" si="87"/>
        <v>#VALUE!</v>
      </c>
      <c r="DF64" s="105" t="e">
        <f t="shared" si="88"/>
        <v>#VALUE!</v>
      </c>
      <c r="DG64" s="105" t="e">
        <f t="shared" si="89"/>
        <v>#VALUE!</v>
      </c>
      <c r="DH64" s="105" t="e">
        <f t="shared" si="90"/>
        <v>#VALUE!</v>
      </c>
      <c r="DI64" s="105" t="e">
        <f t="shared" si="91"/>
        <v>#VALUE!</v>
      </c>
      <c r="DJ64" s="105" t="e">
        <f t="shared" si="92"/>
        <v>#VALUE!</v>
      </c>
      <c r="DL64" s="39" t="str">
        <f>CONCATENATE('2. Protocols'!C63, '2. Protocols'!D63, '2. Protocols'!E63)</f>
        <v>+</v>
      </c>
      <c r="DM64" s="39" t="str">
        <f>CONCATENATE('2. Protocols'!C63, '2. Protocols'!D63, '2. Protocols'!E63, '2. Protocols'!F63, '2. Protocols'!G63,)</f>
        <v>++</v>
      </c>
      <c r="DO64" s="45">
        <f>IF(AND(OR(ISBLANK(DO$9),DO$9=0)=FALSE,OR(DO$9='2. Protocols'!$C63,DO$9='2. Protocols'!$E63,DO$9='2. Protocols'!$G63)),1,0)*'4. Formulations'!$I63</f>
        <v>0</v>
      </c>
      <c r="DP64" s="45">
        <f>IF(AND(OR(ISBLANK(DP$9),DP$9=0)=FALSE,OR(DP$9='2. Protocols'!$C63,DP$9='2. Protocols'!$E63,DP$9='2. Protocols'!$G63)),1,0)*'4. Formulations'!$I63</f>
        <v>0</v>
      </c>
      <c r="DQ64" s="45">
        <f>IF(AND(OR(ISBLANK(DQ$9),DQ$9=0)=FALSE,OR(DQ$9='2. Protocols'!$C63,DQ$9='2. Protocols'!$E63,DQ$9='2. Protocols'!$G63)),1,0)*'4. Formulations'!$I63</f>
        <v>0</v>
      </c>
      <c r="DR64" s="45">
        <f>IF(AND(OR(ISBLANK(DR$9),DR$9=0)=FALSE,OR(DR$9='2. Protocols'!$C63,DR$9='2. Protocols'!$E63,DR$9='2. Protocols'!$G63)),1,0)*'4. Formulations'!$I63</f>
        <v>0</v>
      </c>
      <c r="DS64" s="45">
        <f>IF(AND(OR(ISBLANK(DS$9),DS$9=0)=FALSE,OR(DS$9='2. Protocols'!$C63,DS$9='2. Protocols'!$E63,DS$9='2. Protocols'!$G63)),1,0)*'4. Formulations'!$I63</f>
        <v>0</v>
      </c>
      <c r="DT64" s="45">
        <f>IF(AND(OR(ISBLANK(DT$9),DT$9=0)=FALSE,OR(DT$9='2. Protocols'!$C63,DT$9='2. Protocols'!$E63,DT$9='2. Protocols'!$G63)),1,0)*'4. Formulations'!$I63</f>
        <v>0</v>
      </c>
      <c r="DU64" s="45">
        <f>IF(AND(OR(ISBLANK(DU$9),DU$9=0)=FALSE,OR(DU$9='2. Protocols'!$C63,DU$9='2. Protocols'!$E63,DU$9='2. Protocols'!$G63)),1,0)*'4. Formulations'!$I63</f>
        <v>0</v>
      </c>
      <c r="DV64" s="45">
        <f>IF(AND(OR(ISBLANK(DV$9),DV$9=0)=FALSE,OR(DV$9='2. Protocols'!$C63,DV$9='2. Protocols'!$E63,DV$9='2. Protocols'!$G63)),1,0)*'4. Formulations'!$I63</f>
        <v>0</v>
      </c>
      <c r="DW64" s="45">
        <f>IF(AND(OR(ISBLANK(DW$9),DW$9=0)=FALSE,OR(DW$9='2. Protocols'!$C63,DW$9='2. Protocols'!$E63,DW$9='2. Protocols'!$G63)),1,0)*'4. Formulations'!$I63</f>
        <v>0</v>
      </c>
      <c r="DX64" s="45">
        <f>IF(AND(OR(ISBLANK(DX$9),DX$9=0)=FALSE,OR(DX$9='2. Protocols'!$C63,DX$9='2. Protocols'!$E63,DX$9='2. Protocols'!$G63)),1,0)*'4. Formulations'!$I63</f>
        <v>0</v>
      </c>
      <c r="DY64" s="45">
        <f>IF(AND(OR(ISBLANK(DY$9),DY$9=0)=FALSE,OR(DY$9='2. Protocols'!$C63,DY$9='2. Protocols'!$E63,DY$9='2. Protocols'!$G63)),1,0)*'4. Formulations'!$I63</f>
        <v>0</v>
      </c>
      <c r="DZ64" s="45">
        <f>IF(AND(OR(ISBLANK(DZ$9),DZ$9=0)=FALSE,OR(DZ$9='2. Protocols'!$C63,DZ$9='2. Protocols'!$E63,DZ$9='2. Protocols'!$G63)),1,0)*'4. Formulations'!$I63</f>
        <v>0</v>
      </c>
      <c r="EA64" s="45">
        <f>IF(AND(OR(ISBLANK(EA$9),EA$9=0)=FALSE,OR(EA$9='2. Protocols'!$C63,EA$9='2. Protocols'!$E63,EA$9='2. Protocols'!$G63)),1,0)*'4. Formulations'!$I63</f>
        <v>0</v>
      </c>
      <c r="EB64" s="45">
        <f>IF(AND(OR(ISBLANK(EB$9),EB$9=0)=FALSE,OR(EB$9='2. Protocols'!$C63,EB$9='2. Protocols'!$E63,EB$9='2. Protocols'!$G63)),1,0)*'4. Formulations'!$I63</f>
        <v>0</v>
      </c>
      <c r="EC64" s="45">
        <f>IF(AND(OR(ISBLANK(EC$9),EC$9=0)=FALSE,OR(EC$9='2. Protocols'!$C63,EC$9='2. Protocols'!$E63,EC$9='2. Protocols'!$G63)),1,0)*'4. Formulations'!$I63</f>
        <v>0</v>
      </c>
      <c r="EE64" s="45">
        <f>IF(AND(OR(ISBLANK(EE$9),EE$9=0)=FALSE,EE$9=$DL64),1,0)*'4. Formulations'!$J63</f>
        <v>0</v>
      </c>
      <c r="EF64" s="45">
        <f>IF(AND(OR(ISBLANK(EF$9),EF$9=0)=FALSE,EF$9=$DL64),1,0)*'4. Formulations'!$J63</f>
        <v>0</v>
      </c>
      <c r="EG64" s="45">
        <f>IF(AND(OR(ISBLANK(EG$9),EG$9=0)=FALSE,EG$9=$DL64),1,0)*'4. Formulations'!$J63</f>
        <v>0</v>
      </c>
      <c r="EH64" s="45">
        <f>IF(AND(OR(ISBLANK(EH$9),EH$9=0)=FALSE,EH$9=$DL64),1,0)*'4. Formulations'!$J63</f>
        <v>0</v>
      </c>
      <c r="EI64" s="45">
        <f>IF(AND(OR(ISBLANK(EI$9),EI$9=0)=FALSE,EI$9=$DL64),1,0)*'4. Formulations'!$J63</f>
        <v>0</v>
      </c>
      <c r="EJ64" s="45">
        <f>IF(AND(OR(ISBLANK(EJ$9),EJ$9=0)=FALSE,EJ$9=$DL64),1,0)*'4. Formulations'!$J63</f>
        <v>0</v>
      </c>
      <c r="EK64" s="45">
        <f>IF(AND(OR(ISBLANK(EK$9),EK$9=0)=FALSE,EK$9=$DL64),1,0)*'4. Formulations'!$J63</f>
        <v>0</v>
      </c>
      <c r="EL64" s="45">
        <f>IF(AND(OR(ISBLANK(EL$9),EL$9=0)=FALSE,EL$9=$DL64),1,0)*'4. Formulations'!$J63</f>
        <v>0</v>
      </c>
      <c r="EM64" s="45">
        <f>IF(AND(OR(ISBLANK(EM$9),EM$9=0)=FALSE,EM$9=$DL64),1,0)*'4. Formulations'!$J63</f>
        <v>0</v>
      </c>
      <c r="EN64" s="45">
        <f>IF(AND(OR(ISBLANK(EN$9),EN$9=0)=FALSE,EN$9=$DL64),1,0)*'4. Formulations'!$J63</f>
        <v>0</v>
      </c>
      <c r="EO64" s="45">
        <f>IF(AND(OR(ISBLANK(EO$9),EO$9=0)=FALSE,EO$9=$DL64),1,0)*'4. Formulations'!$J63</f>
        <v>0</v>
      </c>
      <c r="EP64" s="45">
        <f>IF(AND(OR(ISBLANK(EP$9),EP$9=0)=FALSE,EP$9=$DL64),1,0)*'4. Formulations'!$J63</f>
        <v>0</v>
      </c>
      <c r="EQ64" s="45">
        <f>IF(AND(OR(ISBLANK(EQ$9),EQ$9=0)=FALSE,EQ$9=$DL64),1,0)*'4. Formulations'!$J63</f>
        <v>0</v>
      </c>
      <c r="ER64" s="45">
        <f>IF(AND(OR(ISBLANK(ER$9),ER$9=0)=FALSE,ER$9=$DL64),1,0)*'4. Formulations'!$J63</f>
        <v>0</v>
      </c>
      <c r="ES64" s="45">
        <f>IF(AND(OR(ISBLANK(ES$9),ES$9=0)=FALSE,ES$9=$DL64),1,0)*'4. Formulations'!$J63</f>
        <v>0</v>
      </c>
      <c r="EU64" s="45">
        <f>IF(AND(OR(ISBLANK(EU$9),EU$9=0)=FALSE,SUM($EE64:$ES64)&gt;0,EU$9='2. Protocols'!$G63),1,0)*'4. Formulations'!$J63</f>
        <v>0</v>
      </c>
      <c r="EV64" s="45">
        <f>IF(AND(OR(ISBLANK(EV$9),EV$9=0)=FALSE,SUM($EE64:$ES64)&gt;0,EV$9='2. Protocols'!$G63),1,0)*'4. Formulations'!$J63</f>
        <v>0</v>
      </c>
      <c r="EW64" s="45">
        <f>IF(AND(OR(ISBLANK(EW$9),EW$9=0)=FALSE,SUM($EE64:$ES64)&gt;0,EW$9='2. Protocols'!$G63),1,0)*'4. Formulations'!$J63</f>
        <v>0</v>
      </c>
      <c r="EX64" s="45">
        <f>IF(AND(OR(ISBLANK(EX$9),EX$9=0)=FALSE,SUM($EE64:$ES64)&gt;0,EX$9='2. Protocols'!$G63),1,0)*'4. Formulations'!$J63</f>
        <v>0</v>
      </c>
      <c r="EY64" s="45">
        <f>IF(AND(OR(ISBLANK(EY$9),EY$9=0)=FALSE,SUM($EE64:$ES64)&gt;0,EY$9='2. Protocols'!$G63),1,0)*'4. Formulations'!$J63</f>
        <v>0</v>
      </c>
      <c r="EZ64" s="45">
        <f>IF(AND(OR(ISBLANK(EZ$9),EZ$9=0)=FALSE,SUM($EE64:$ES64)&gt;0,EZ$9='2. Protocols'!$G63),1,0)*'4. Formulations'!$J63</f>
        <v>0</v>
      </c>
      <c r="FA64" s="45">
        <f>IF(AND(OR(ISBLANK(FA$9),FA$9=0)=FALSE,SUM($EE64:$ES64)&gt;0,FA$9='2. Protocols'!$G63),1,0)*'4. Formulations'!$J63</f>
        <v>0</v>
      </c>
      <c r="FB64" s="45">
        <f>IF(AND(OR(ISBLANK(FB$9),FB$9=0)=FALSE,SUM($EE64:$ES64)&gt;0,FB$9='2. Protocols'!$G63),1,0)*'4. Formulations'!$J63</f>
        <v>0</v>
      </c>
      <c r="FC64" s="45">
        <f>IF(AND(OR(ISBLANK(FC$9),FC$9=0)=FALSE,SUM($EE64:$ES64)&gt;0,FC$9='2. Protocols'!$G63),1,0)*'4. Formulations'!$J63</f>
        <v>0</v>
      </c>
      <c r="FD64" s="45">
        <f>IF(AND(OR(ISBLANK(FD$9),FD$9=0)=FALSE,SUM($EE64:$ES64)&gt;0,FD$9='2. Protocols'!$G63),1,0)*'4. Formulations'!$J63</f>
        <v>0</v>
      </c>
      <c r="FE64" s="45">
        <f>IF(AND(OR(ISBLANK(FE$9),FE$9=0)=FALSE,SUM($EE64:$ES64)&gt;0,FE$9='2. Protocols'!$G63),1,0)*'4. Formulations'!$J63</f>
        <v>0</v>
      </c>
      <c r="FF64" s="45">
        <f>IF(AND(OR(ISBLANK(FF$9),FF$9=0)=FALSE,SUM($EE64:$ES64)&gt;0,FF$9='2. Protocols'!$G63),1,0)*'4. Formulations'!$J63</f>
        <v>0</v>
      </c>
      <c r="FG64" s="45">
        <f>IF(AND(OR(ISBLANK(FG$9),FG$9=0)=FALSE,SUM($EE64:$ES64)&gt;0,FG$9='2. Protocols'!$G63),1,0)*'4. Formulations'!$J63</f>
        <v>0</v>
      </c>
      <c r="FH64" s="45">
        <f>IF(AND(OR(ISBLANK(FH$9),FH$9=0)=FALSE,SUM($EE64:$ES64)&gt;0,FH$9='2. Protocols'!$G63),1,0)*'4. Formulations'!$J63</f>
        <v>0</v>
      </c>
      <c r="FI64" s="45">
        <f>IF(AND(OR(ISBLANK(FI$9),FI$9=0)=FALSE,SUM($EE64:$ES64)&gt;0,FI$9='2. Protocols'!$G63),1,0)*'4. Formulations'!$J63</f>
        <v>0</v>
      </c>
      <c r="FK64" s="45">
        <f>IF(AND(OR(ISBLANK(EU$9),EU$9=0)=FALSE,FK$9=$DM64),1,0)*'4. Formulations'!$K63</f>
        <v>0</v>
      </c>
      <c r="FL64" s="45">
        <f>IF(AND(OR(ISBLANK(EV$9),EV$9=0)=FALSE,FL$9=$DM64),1,0)*'4. Formulations'!$K63</f>
        <v>0</v>
      </c>
      <c r="FM64" s="45">
        <f>IF(AND(OR(ISBLANK(EW$9),EW$9=0)=FALSE,FM$9=$DM64),1,0)*'4. Formulations'!$K63</f>
        <v>0</v>
      </c>
      <c r="FN64" s="45">
        <f>IF(AND(OR(ISBLANK(EX$9),EX$9=0)=FALSE,FN$9=$DM64),1,0)*'4. Formulations'!$K63</f>
        <v>0</v>
      </c>
      <c r="FO64" s="45">
        <f>IF(AND(OR(ISBLANK(EY$9),EY$9=0)=FALSE,FO$9=$DM64),1,0)*'4. Formulations'!$K63</f>
        <v>0</v>
      </c>
      <c r="FP64" s="45">
        <f>IF(AND(OR(ISBLANK(EZ$9),EZ$9=0)=FALSE,FP$9=$DM64),1,0)*'4. Formulations'!$K63</f>
        <v>0</v>
      </c>
      <c r="FQ64" s="45">
        <f>IF(AND(OR(ISBLANK(FA$9),FA$9=0)=FALSE,FQ$9=$DM64),1,0)*'4. Formulations'!$K63</f>
        <v>0</v>
      </c>
      <c r="FR64" s="45">
        <f>IF(AND(OR(ISBLANK(FB$9),FB$9=0)=FALSE,FR$9=$DM64),1,0)*'4. Formulations'!$K63</f>
        <v>0</v>
      </c>
      <c r="FS64" s="45">
        <f>IF(AND(OR(ISBLANK(FC$9),FC$9=0)=FALSE,FS$9=$DM64),1,0)*'4. Formulations'!$K63</f>
        <v>0</v>
      </c>
      <c r="FT64" s="45">
        <f>IF(AND(OR(ISBLANK(FD$9),FD$9=0)=FALSE,FT$9=$DM64),1,0)*'4. Formulations'!$K63</f>
        <v>0</v>
      </c>
      <c r="FU64" s="45">
        <f>IF(AND(OR(ISBLANK(FE$9),FE$9=0)=FALSE,FU$9=$DM64),1,0)*'4. Formulations'!$K63</f>
        <v>0</v>
      </c>
      <c r="FV64" s="45">
        <f>IF(AND(OR(ISBLANK(FF$9),FF$9=0)=FALSE,FV$9=$DM64),1,0)*'4. Formulations'!$K63</f>
        <v>0</v>
      </c>
      <c r="FW64" s="45">
        <f>IF(AND(OR(ISBLANK(FG$9),FG$9=0)=FALSE,FW$9=$DM64),1,0)*'4. Formulations'!$K63</f>
        <v>0</v>
      </c>
      <c r="FX64" s="45">
        <f>IF(AND(OR(ISBLANK(FH$9),FH$9=0)=FALSE,FX$9=$DM64),1,0)*'4. Formulations'!$K63</f>
        <v>0</v>
      </c>
      <c r="FY64" s="45">
        <f>IF(AND(OR(ISBLANK(FI$9),FI$9=0)=FALSE,FY$9=$DM64),1,0)*'4. Formulations'!$K63</f>
        <v>0</v>
      </c>
      <c r="GA64" s="45">
        <f>IF(AND(OR(ISBLANK(GA$9),GA$9=0)=FALSE,OR(GA$9='2. Protocols'!$C63,GA$9='2. Protocols'!$E63,GA$9='2. Protocols'!$G63)),1,0)*'4. Formulations'!$L63</f>
        <v>0</v>
      </c>
      <c r="GB64" s="45">
        <f>IF(AND(OR(ISBLANK(GB$9),GB$9=0)=FALSE,OR(GB$9='2. Protocols'!$C63,GB$9='2. Protocols'!$E63,GB$9='2. Protocols'!$G63)),1,0)*'4. Formulations'!$L63</f>
        <v>0</v>
      </c>
      <c r="GC64" s="45">
        <f>IF(AND(OR(ISBLANK(GC$9),GC$9=0)=FALSE,OR(GC$9='2. Protocols'!$C63,GC$9='2. Protocols'!$E63,GC$9='2. Protocols'!$G63)),1,0)*'4. Formulations'!$L63</f>
        <v>0</v>
      </c>
      <c r="GD64" s="45">
        <f>IF(AND(OR(ISBLANK(GD$9),GD$9=0)=FALSE,OR(GD$9='2. Protocols'!$C63,GD$9='2. Protocols'!$E63,GD$9='2. Protocols'!$G63)),1,0)*'4. Formulations'!$L63</f>
        <v>0</v>
      </c>
      <c r="GE64" s="45">
        <f>IF(AND(OR(ISBLANK(GE$9),GE$9=0)=FALSE,OR(GE$9='2. Protocols'!$C63,GE$9='2. Protocols'!$E63,GE$9='2. Protocols'!$G63)),1,0)*'4. Formulations'!$L63</f>
        <v>0</v>
      </c>
      <c r="GF64" s="45">
        <f>IF(AND(OR(ISBLANK(GF$9),GF$9=0)=FALSE,OR(GF$9='2. Protocols'!$C63,GF$9='2. Protocols'!$E63,GF$9='2. Protocols'!$G63)),1,0)*'4. Formulations'!$L63</f>
        <v>0</v>
      </c>
      <c r="GG64" s="45">
        <f>IF(AND(OR(ISBLANK(GG$9),GG$9=0)=FALSE,OR(GG$9='2. Protocols'!$C63,GG$9='2. Protocols'!$E63,GG$9='2. Protocols'!$G63)),1,0)*'4. Formulations'!$L63</f>
        <v>0</v>
      </c>
      <c r="GH64" s="45">
        <f>IF(AND(OR(ISBLANK(GH$9),GH$9=0)=FALSE,OR(GH$9='2. Protocols'!$C63,GH$9='2. Protocols'!$E63,GH$9='2. Protocols'!$G63)),1,0)*'4. Formulations'!$L63</f>
        <v>0</v>
      </c>
      <c r="GI64" s="45">
        <f>IF(AND(OR(ISBLANK(GI$9),GI$9=0)=FALSE,OR(GI$9='2. Protocols'!$C63,GI$9='2. Protocols'!$E63,GI$9='2. Protocols'!$G63)),1,0)*'4. Formulations'!$L63</f>
        <v>0</v>
      </c>
      <c r="GJ64" s="45">
        <f>IF(AND(OR(ISBLANK(GJ$9),GJ$9=0)=FALSE,OR(GJ$9='2. Protocols'!$C63,GJ$9='2. Protocols'!$E63,GJ$9='2. Protocols'!$G63)),1,0)*'4. Formulations'!$L63</f>
        <v>0</v>
      </c>
      <c r="GK64" s="45">
        <f>IF(AND(OR(ISBLANK(GK$9),GK$9=0)=FALSE,OR(GK$9='2. Protocols'!$C63,GK$9='2. Protocols'!$E63,GK$9='2. Protocols'!$G63)),1,0)*'4. Formulations'!$L63</f>
        <v>0</v>
      </c>
      <c r="GL64" s="45">
        <f>IF(AND(OR(ISBLANK(GL$9),GL$9=0)=FALSE,OR(GL$9='2. Protocols'!$C63,GL$9='2. Protocols'!$E63,GL$9='2. Protocols'!$G63)),1,0)*'4. Formulations'!$L63</f>
        <v>0</v>
      </c>
      <c r="GM64" s="45">
        <f>IF(AND(OR(ISBLANK(GM$9),GM$9=0)=FALSE,OR(GM$9='2. Protocols'!$C63,GM$9='2. Protocols'!$E63,GM$9='2. Protocols'!$G63)),1,0)*'4. Formulations'!$L63</f>
        <v>0</v>
      </c>
      <c r="GN64" s="45">
        <f>IF(AND(OR(ISBLANK(GN$9),GN$9=0)=FALSE,OR(GN$9='2. Protocols'!$C63,GN$9='2. Protocols'!$E63,GN$9='2. Protocols'!$G63)),1,0)*'4. Formulations'!$L63</f>
        <v>0</v>
      </c>
      <c r="GO64" s="45">
        <f>IF(AND(OR(ISBLANK(GO$9),GO$9=0)=FALSE,OR(GO$9='2. Protocols'!$C63,GO$9='2. Protocols'!$E63,GO$9='2. Protocols'!$G63)),1,0)*'4. Formulations'!$L63</f>
        <v>0</v>
      </c>
      <c r="GQ64" s="45">
        <f>IF(AND(OR(ISBLANK(GQ$9),GQ$9=0)=FALSE,GQ$9=$DL64),1,0)*'4. Formulations'!$M63</f>
        <v>0</v>
      </c>
      <c r="GR64" s="45">
        <f>IF(AND(OR(ISBLANK(GR$9),GR$9=0)=FALSE,GR$9=$DL64),1,0)*'4. Formulations'!$M63</f>
        <v>0</v>
      </c>
      <c r="GS64" s="45">
        <f>IF(AND(OR(ISBLANK(GS$9),GS$9=0)=FALSE,GS$9=$DL64),1,0)*'4. Formulations'!$M63</f>
        <v>0</v>
      </c>
      <c r="GT64" s="45">
        <f>IF(AND(OR(ISBLANK(GT$9),GT$9=0)=FALSE,GT$9=$DL64),1,0)*'4. Formulations'!$M63</f>
        <v>0</v>
      </c>
      <c r="GU64" s="45">
        <f>IF(AND(OR(ISBLANK(GU$9),GU$9=0)=FALSE,GU$9=$DL64),1,0)*'4. Formulations'!$M63</f>
        <v>0</v>
      </c>
      <c r="GV64" s="45">
        <f>IF(AND(OR(ISBLANK(GV$9),GV$9=0)=FALSE,GV$9=$DL64),1,0)*'4. Formulations'!$M63</f>
        <v>0</v>
      </c>
      <c r="GW64" s="45">
        <f>IF(AND(OR(ISBLANK(GW$9),GW$9=0)=FALSE,GW$9=$DL64),1,0)*'4. Formulations'!$M63</f>
        <v>0</v>
      </c>
      <c r="GX64" s="45">
        <f>IF(AND(OR(ISBLANK(GX$9),GX$9=0)=FALSE,GX$9=$DL64),1,0)*'4. Formulations'!$M63</f>
        <v>0</v>
      </c>
      <c r="GY64" s="45">
        <f>IF(AND(OR(ISBLANK(GY$9),GY$9=0)=FALSE,GY$9=$DL64),1,0)*'4. Formulations'!$M63</f>
        <v>0</v>
      </c>
      <c r="GZ64" s="45">
        <f>IF(AND(OR(ISBLANK(GZ$9),GZ$9=0)=FALSE,GZ$9=$DL64),1,0)*'4. Formulations'!$M63</f>
        <v>0</v>
      </c>
      <c r="HA64" s="45">
        <f>IF(AND(OR(ISBLANK(HA$9),HA$9=0)=FALSE,HA$9=$DL64),1,0)*'4. Formulations'!$M63</f>
        <v>0</v>
      </c>
      <c r="HB64" s="45">
        <f>IF(AND(OR(ISBLANK(HB$9),HB$9=0)=FALSE,HB$9=$DL64),1,0)*'4. Formulations'!$M63</f>
        <v>0</v>
      </c>
      <c r="HC64" s="45">
        <f>IF(AND(OR(ISBLANK(HC$9),HC$9=0)=FALSE,HC$9=$DL64),1,0)*'4. Formulations'!$M63</f>
        <v>0</v>
      </c>
      <c r="HD64" s="45">
        <f>IF(AND(OR(ISBLANK(HD$9),HD$9=0)=FALSE,HD$9=$DL64),1,0)*'4. Formulations'!$M63</f>
        <v>0</v>
      </c>
      <c r="HE64" s="45">
        <f>IF(AND(OR(ISBLANK(HE$9),HE$9=0)=FALSE,HE$9=$DL64),1,0)*'4. Formulations'!$M63</f>
        <v>0</v>
      </c>
      <c r="HG64" s="45">
        <f>IF(AND(OR(ISBLANK(HG$9),HG$9=0)=FALSE,SUM($GQ64:$HE64)&gt;0,HG$9='2. Protocols'!$G63),1,0)*'4. Formulations'!$M63</f>
        <v>0</v>
      </c>
      <c r="HH64" s="45">
        <f>IF(AND(OR(ISBLANK(HH$9),HH$9=0)=FALSE,SUM($GQ64:$HE64)&gt;0,HH$9='2. Protocols'!$G63),1,0)*'4. Formulations'!$M63</f>
        <v>0</v>
      </c>
      <c r="HI64" s="45">
        <f>IF(AND(OR(ISBLANK(HI$9),HI$9=0)=FALSE,SUM($GQ64:$HE64)&gt;0,HI$9='2. Protocols'!$G63),1,0)*'4. Formulations'!$M63</f>
        <v>0</v>
      </c>
      <c r="HJ64" s="45">
        <f>IF(AND(OR(ISBLANK(HJ$9),HJ$9=0)=FALSE,SUM($GQ64:$HE64)&gt;0,HJ$9='2. Protocols'!$G63),1,0)*'4. Formulations'!$M63</f>
        <v>0</v>
      </c>
      <c r="HK64" s="45">
        <f>IF(AND(OR(ISBLANK(HK$9),HK$9=0)=FALSE,SUM($GQ64:$HE64)&gt;0,HK$9='2. Protocols'!$G63),1,0)*'4. Formulations'!$M63</f>
        <v>0</v>
      </c>
      <c r="HL64" s="45">
        <f>IF(AND(OR(ISBLANK(HL$9),HL$9=0)=FALSE,SUM($GQ64:$HE64)&gt;0,HL$9='2. Protocols'!$G63),1,0)*'4. Formulations'!$M63</f>
        <v>0</v>
      </c>
      <c r="HM64" s="45">
        <f>IF(AND(OR(ISBLANK(HM$9),HM$9=0)=FALSE,SUM($GQ64:$HE64)&gt;0,HM$9='2. Protocols'!$G63),1,0)*'4. Formulations'!$M63</f>
        <v>0</v>
      </c>
      <c r="HN64" s="45">
        <f>IF(AND(OR(ISBLANK(HN$9),HN$9=0)=FALSE,SUM($GQ64:$HE64)&gt;0,HN$9='2. Protocols'!$G63),1,0)*'4. Formulations'!$M63</f>
        <v>0</v>
      </c>
      <c r="HO64" s="45">
        <f>IF(AND(OR(ISBLANK(HO$9),HO$9=0)=FALSE,SUM($GQ64:$HE64)&gt;0,HO$9='2. Protocols'!$G63),1,0)*'4. Formulations'!$M63</f>
        <v>0</v>
      </c>
      <c r="HP64" s="45">
        <f>IF(AND(OR(ISBLANK(HP$9),HP$9=0)=FALSE,SUM($GQ64:$HE64)&gt;0,HP$9='2. Protocols'!$G63),1,0)*'4. Formulations'!$M63</f>
        <v>0</v>
      </c>
      <c r="HQ64" s="45">
        <f>IF(AND(OR(ISBLANK(HQ$9),HQ$9=0)=FALSE,SUM($GQ64:$HE64)&gt;0,HQ$9='2. Protocols'!$G63),1,0)*'4. Formulations'!$M63</f>
        <v>0</v>
      </c>
      <c r="HR64" s="45">
        <f>IF(AND(OR(ISBLANK(HR$9),HR$9=0)=FALSE,SUM($GQ64:$HE64)&gt;0,HR$9='2. Protocols'!$G63),1,0)*'4. Formulations'!$M63</f>
        <v>0</v>
      </c>
      <c r="HS64" s="45">
        <f>IF(AND(OR(ISBLANK(HS$9),HS$9=0)=FALSE,SUM($GQ64:$HE64)&gt;0,HS$9='2. Protocols'!$G63),1,0)*'4. Formulations'!$M63</f>
        <v>0</v>
      </c>
      <c r="HT64" s="45">
        <f>IF(AND(OR(ISBLANK(HT$9),HT$9=0)=FALSE,SUM($GQ64:$HE64)&gt;0,HT$9='2. Protocols'!$G63),1,0)*'4. Formulations'!$M63</f>
        <v>0</v>
      </c>
      <c r="HU64" s="45">
        <f>IF(AND(OR(ISBLANK(HU$9),HU$9=0)=FALSE,SUM($GQ64:$HE64)&gt;0,HU$9='2. Protocols'!$G63),1,0)*'4. Formulations'!$M63</f>
        <v>0</v>
      </c>
      <c r="HW64" s="45">
        <f>IF(AND(OR(ISBLANK(HW$9),HW$9=0)=FALSE,HW$9=$DM64),1,0)*'4. Formulations'!$N63</f>
        <v>0</v>
      </c>
      <c r="HX64" s="45">
        <f>IF(AND(OR(ISBLANK(HX$9),HX$9=0)=FALSE,HX$9=$DM64),1,0)*'4. Formulations'!$N63</f>
        <v>0</v>
      </c>
      <c r="HY64" s="45">
        <f>IF(AND(OR(ISBLANK(HY$9),HY$9=0)=FALSE,HY$9=$DM64),1,0)*'4. Formulations'!$N63</f>
        <v>0</v>
      </c>
      <c r="HZ64" s="45">
        <f>IF(AND(OR(ISBLANK(HZ$9),HZ$9=0)=FALSE,HZ$9=$DM64),1,0)*'4. Formulations'!$N63</f>
        <v>0</v>
      </c>
      <c r="IA64" s="45">
        <f>IF(AND(OR(ISBLANK(IA$9),IA$9=0)=FALSE,IA$9=$DM64),1,0)*'4. Formulations'!$N63</f>
        <v>0</v>
      </c>
      <c r="IB64" s="45">
        <f>IF(AND(OR(ISBLANK(IB$9),IB$9=0)=FALSE,IB$9=$DM64),1,0)*'4. Formulations'!$N63</f>
        <v>0</v>
      </c>
      <c r="IC64" s="45">
        <f>IF(AND(OR(ISBLANK(IC$9),IC$9=0)=FALSE,IC$9=$DM64),1,0)*'4. Formulations'!$N63</f>
        <v>0</v>
      </c>
      <c r="ID64" s="45">
        <f>IF(AND(OR(ISBLANK(ID$9),ID$9=0)=FALSE,ID$9=$DM64),1,0)*'4. Formulations'!$N63</f>
        <v>0</v>
      </c>
      <c r="IE64" s="45">
        <f>IF(AND(OR(ISBLANK(IE$9),IE$9=0)=FALSE,IE$9=$DM64),1,0)*'4. Formulations'!$N63</f>
        <v>0</v>
      </c>
      <c r="IF64" s="45">
        <f>IF(AND(OR(ISBLANK(IF$9),IF$9=0)=FALSE,IF$9=$DM64),1,0)*'4. Formulations'!$N63</f>
        <v>0</v>
      </c>
      <c r="IG64" s="45">
        <f>IF(AND(OR(ISBLANK(IG$9),IG$9=0)=FALSE,IG$9=$DM64),1,0)*'4. Formulations'!$N63</f>
        <v>0</v>
      </c>
      <c r="IH64" s="45">
        <f>IF(AND(OR(ISBLANK(IH$9),IH$9=0)=FALSE,IH$9=$DM64),1,0)*'4. Formulations'!$N63</f>
        <v>0</v>
      </c>
      <c r="II64" s="45">
        <f>IF(AND(OR(ISBLANK(II$9),II$9=0)=FALSE,II$9=$DM64),1,0)*'4. Formulations'!$N63</f>
        <v>0</v>
      </c>
      <c r="IJ64" s="45">
        <f>IF(AND(OR(ISBLANK(IJ$9),IJ$9=0)=FALSE,IJ$9=$DM64),1,0)*'4. Formulations'!$N63</f>
        <v>0</v>
      </c>
      <c r="IK64" s="45">
        <f>IF(AND(OR(ISBLANK(IK$9),IK$9=0)=FALSE,IK$9=$DM64),1,0)*'4. Formulations'!$N63</f>
        <v>0</v>
      </c>
      <c r="IM64" s="45">
        <f>IF(AND(OR(ISBLANK(IM$9),IM$9=0)=FALSE,OR(IM$9='2. Protocols'!$C63,IM$9='2. Protocols'!$E63,IM$9='2. Protocols'!$G63)),1,0)*'4. Formulations'!$O63</f>
        <v>0</v>
      </c>
      <c r="IN64" s="45">
        <f>IF(AND(OR(ISBLANK(IN$9),IN$9=0)=FALSE,OR(IN$9='2. Protocols'!$C63,IN$9='2. Protocols'!$E63,IN$9='2. Protocols'!$G63)),1,0)*'4. Formulations'!$O63</f>
        <v>0</v>
      </c>
      <c r="IO64" s="45">
        <f>IF(AND(OR(ISBLANK(IO$9),IO$9=0)=FALSE,OR(IO$9='2. Protocols'!$C63,IO$9='2. Protocols'!$E63,IO$9='2. Protocols'!$G63)),1,0)*'4. Formulations'!$O63</f>
        <v>0</v>
      </c>
      <c r="IP64" s="45">
        <f>IF(AND(OR(ISBLANK(IP$9),IP$9=0)=FALSE,OR(IP$9='2. Protocols'!$C63,IP$9='2. Protocols'!$E63,IP$9='2. Protocols'!$G63)),1,0)*'4. Formulations'!$O63</f>
        <v>0</v>
      </c>
      <c r="IQ64" s="45">
        <f>IF(AND(OR(ISBLANK(IQ$9),IQ$9=0)=FALSE,OR(IQ$9='2. Protocols'!$C63,IQ$9='2. Protocols'!$E63,IQ$9='2. Protocols'!$G63)),1,0)*'4. Formulations'!$O63</f>
        <v>0</v>
      </c>
      <c r="IR64" s="45">
        <f>IF(AND(OR(ISBLANK(IR$9),IR$9=0)=FALSE,OR(IR$9='2. Protocols'!$C63,IR$9='2. Protocols'!$E63,IR$9='2. Protocols'!$G63)),1,0)*'4. Formulations'!$O63</f>
        <v>0</v>
      </c>
      <c r="IS64" s="45">
        <f>IF(AND(OR(ISBLANK(IS$9),IS$9=0)=FALSE,OR(IS$9='2. Protocols'!$C63,IS$9='2. Protocols'!$E63,IS$9='2. Protocols'!$G63)),1,0)*'4. Formulations'!$O63</f>
        <v>0</v>
      </c>
      <c r="IT64" s="45">
        <f>IF(AND(OR(ISBLANK(IT$9),IT$9=0)=FALSE,OR(IT$9='2. Protocols'!$C63,IT$9='2. Protocols'!$E63,IT$9='2. Protocols'!$G63)),1,0)*'4. Formulations'!$O63</f>
        <v>0</v>
      </c>
      <c r="IU64" s="45">
        <f>IF(AND(OR(ISBLANK(IU$9),IU$9=0)=FALSE,OR(IU$9='2. Protocols'!$C63,IU$9='2. Protocols'!$E63,IU$9='2. Protocols'!$G63)),1,0)*'4. Formulations'!$O63</f>
        <v>0</v>
      </c>
      <c r="IV64" s="45">
        <f>IF(AND(OR(ISBLANK(IV$9),IV$9=0)=FALSE,OR(IV$9='2. Protocols'!$C63,IV$9='2. Protocols'!$E63,IV$9='2. Protocols'!$G63)),1,0)*'4. Formulations'!$O63</f>
        <v>0</v>
      </c>
      <c r="IW64" s="45">
        <f>IF(AND(OR(ISBLANK(IW$9),IW$9=0)=FALSE,OR(IW$9='2. Protocols'!$C63,IW$9='2. Protocols'!$E63,IW$9='2. Protocols'!$G63)),1,0)*'4. Formulations'!$O63</f>
        <v>0</v>
      </c>
      <c r="IX64" s="45">
        <f>IF(AND(OR(ISBLANK(IX$9),IX$9=0)=FALSE,OR(IX$9='2. Protocols'!$C63,IX$9='2. Protocols'!$E63,IX$9='2. Protocols'!$G63)),1,0)*'4. Formulations'!$O63</f>
        <v>0</v>
      </c>
      <c r="IY64" s="45">
        <f>IF(AND(OR(ISBLANK(IY$9),IY$9=0)=FALSE,OR(IY$9='2. Protocols'!$C63,IY$9='2. Protocols'!$E63,IY$9='2. Protocols'!$G63)),1,0)*'4. Formulations'!$O63</f>
        <v>0</v>
      </c>
      <c r="IZ64" s="45">
        <f>IF(AND(OR(ISBLANK(IZ$9),IZ$9=0)=FALSE,OR(IZ$9='2. Protocols'!$C63,IZ$9='2. Protocols'!$E63,IZ$9='2. Protocols'!$G63)),1,0)*'4. Formulations'!$O63</f>
        <v>0</v>
      </c>
      <c r="JA64" s="45">
        <f>IF(AND(OR(ISBLANK(JA$9),JA$9=0)=FALSE,OR(JA$9='2. Protocols'!$C63,JA$9='2. Protocols'!$E63,JA$9='2. Protocols'!$G63)),1,0)*'4. Formulations'!$O63</f>
        <v>0</v>
      </c>
      <c r="JC64" s="45">
        <f>IF(AND(OR(ISBLANK(JC$9),JC$9=0)=FALSE,JC$9=$DL64),1,0)*'4. Formulations'!$P63</f>
        <v>0</v>
      </c>
      <c r="JD64" s="45">
        <f>IF(AND(OR(ISBLANK(JD$9),JD$9=0)=FALSE,JD$9=$DL64),1,0)*'4. Formulations'!$P63</f>
        <v>0</v>
      </c>
      <c r="JE64" s="45">
        <f>IF(AND(OR(ISBLANK(JE$9),JE$9=0)=FALSE,JE$9=$DL64),1,0)*'4. Formulations'!$P63</f>
        <v>0</v>
      </c>
      <c r="JF64" s="45">
        <f>IF(AND(OR(ISBLANK(JF$9),JF$9=0)=FALSE,JF$9=$DL64),1,0)*'4. Formulations'!$P63</f>
        <v>0</v>
      </c>
      <c r="JG64" s="45">
        <f>IF(AND(OR(ISBLANK(JG$9),JG$9=0)=FALSE,JG$9=$DL64),1,0)*'4. Formulations'!$P63</f>
        <v>0</v>
      </c>
      <c r="JH64" s="45">
        <f>IF(AND(OR(ISBLANK(JH$9),JH$9=0)=FALSE,JH$9=$DL64),1,0)*'4. Formulations'!$P63</f>
        <v>0</v>
      </c>
      <c r="JI64" s="45">
        <f>IF(AND(OR(ISBLANK(JI$9),JI$9=0)=FALSE,JI$9=$DL64),1,0)*'4. Formulations'!$P63</f>
        <v>0</v>
      </c>
      <c r="JJ64" s="45">
        <f>IF(AND(OR(ISBLANK(JJ$9),JJ$9=0)=FALSE,JJ$9=$DL64),1,0)*'4. Formulations'!$P63</f>
        <v>0</v>
      </c>
      <c r="JK64" s="45">
        <f>IF(AND(OR(ISBLANK(JK$9),JK$9=0)=FALSE,JK$9=$DL64),1,0)*'4. Formulations'!$P63</f>
        <v>0</v>
      </c>
      <c r="JL64" s="45">
        <f>IF(AND(OR(ISBLANK(JL$9),JL$9=0)=FALSE,JL$9=$DL64),1,0)*'4. Formulations'!$P63</f>
        <v>0</v>
      </c>
      <c r="JM64" s="45">
        <f>IF(AND(OR(ISBLANK(JM$9),JM$9=0)=FALSE,JM$9=$DL64),1,0)*'4. Formulations'!$P63</f>
        <v>0</v>
      </c>
      <c r="JN64" s="45">
        <f>IF(AND(OR(ISBLANK(JN$9),JN$9=0)=FALSE,JN$9=$DL64),1,0)*'4. Formulations'!$P63</f>
        <v>0</v>
      </c>
      <c r="JO64" s="45">
        <f>IF(AND(OR(ISBLANK(JO$9),JO$9=0)=FALSE,JO$9=$DL64),1,0)*'4. Formulations'!$P63</f>
        <v>0</v>
      </c>
      <c r="JP64" s="45">
        <f>IF(AND(OR(ISBLANK(JP$9),JP$9=0)=FALSE,JP$9=$DL64),1,0)*'4. Formulations'!$P63</f>
        <v>0</v>
      </c>
      <c r="JQ64" s="45">
        <f>IF(AND(OR(ISBLANK(JQ$9),JQ$9=0)=FALSE,JQ$9=$DL64),1,0)*'4. Formulations'!$P63</f>
        <v>0</v>
      </c>
      <c r="JS64" s="45">
        <f>IF(AND(OR(ISBLANK(JS$9),JS$9=0)=FALSE,SUM($JC64:$JQ64)&gt;0,JS$9='2. Protocols'!$G63),1,0)*'4. Formulations'!$P63</f>
        <v>0</v>
      </c>
      <c r="JT64" s="45">
        <f>IF(AND(OR(ISBLANK(JT$9),JT$9=0)=FALSE,SUM($JC64:$JQ64)&gt;0,JT$9='2. Protocols'!$G63),1,0)*'4. Formulations'!$P63</f>
        <v>0</v>
      </c>
      <c r="JU64" s="45">
        <f>IF(AND(OR(ISBLANK(JU$9),JU$9=0)=FALSE,SUM($JC64:$JQ64)&gt;0,JU$9='2. Protocols'!$G63),1,0)*'4. Formulations'!$P63</f>
        <v>0</v>
      </c>
      <c r="JV64" s="45">
        <f>IF(AND(OR(ISBLANK(JV$9),JV$9=0)=FALSE,SUM($JC64:$JQ64)&gt;0,JV$9='2. Protocols'!$G63),1,0)*'4. Formulations'!$P63</f>
        <v>0</v>
      </c>
      <c r="JW64" s="45">
        <f>IF(AND(OR(ISBLANK(JW$9),JW$9=0)=FALSE,SUM($JC64:$JQ64)&gt;0,JW$9='2. Protocols'!$G63),1,0)*'4. Formulations'!$P63</f>
        <v>0</v>
      </c>
      <c r="JX64" s="45">
        <f>IF(AND(OR(ISBLANK(JX$9),JX$9=0)=FALSE,SUM($JC64:$JQ64)&gt;0,JX$9='2. Protocols'!$G63),1,0)*'4. Formulations'!$P63</f>
        <v>0</v>
      </c>
      <c r="JY64" s="45">
        <f>IF(AND(OR(ISBLANK(JY$9),JY$9=0)=FALSE,SUM($JC64:$JQ64)&gt;0,JY$9='2. Protocols'!$G63),1,0)*'4. Formulations'!$P63</f>
        <v>0</v>
      </c>
      <c r="JZ64" s="45">
        <f>IF(AND(OR(ISBLANK(JZ$9),JZ$9=0)=FALSE,SUM($JC64:$JQ64)&gt;0,JZ$9='2. Protocols'!$G63),1,0)*'4. Formulations'!$P63</f>
        <v>0</v>
      </c>
      <c r="KA64" s="45">
        <f>IF(AND(OR(ISBLANK(KA$9),KA$9=0)=FALSE,SUM($JC64:$JQ64)&gt;0,KA$9='2. Protocols'!$G63),1,0)*'4. Formulations'!$P63</f>
        <v>0</v>
      </c>
      <c r="KB64" s="45">
        <f>IF(AND(OR(ISBLANK(KB$9),KB$9=0)=FALSE,SUM($JC64:$JQ64)&gt;0,KB$9='2. Protocols'!$G63),1,0)*'4. Formulations'!$P63</f>
        <v>0</v>
      </c>
      <c r="KC64" s="45">
        <f>IF(AND(OR(ISBLANK(KC$9),KC$9=0)=FALSE,SUM($JC64:$JQ64)&gt;0,KC$9='2. Protocols'!$G63),1,0)*'4. Formulations'!$P63</f>
        <v>0</v>
      </c>
      <c r="KD64" s="45">
        <f>IF(AND(OR(ISBLANK(KD$9),KD$9=0)=FALSE,SUM($JC64:$JQ64)&gt;0,KD$9='2. Protocols'!$G63),1,0)*'4. Formulations'!$P63</f>
        <v>0</v>
      </c>
      <c r="KE64" s="45">
        <f>IF(AND(OR(ISBLANK(KE$9),KE$9=0)=FALSE,SUM($JC64:$JQ64)&gt;0,KE$9='2. Protocols'!$G63),1,0)*'4. Formulations'!$P63</f>
        <v>0</v>
      </c>
      <c r="KF64" s="45">
        <f>IF(AND(OR(ISBLANK(KF$9),KF$9=0)=FALSE,SUM($JC64:$JQ64)&gt;0,KF$9='2. Protocols'!$G63),1,0)*'4. Formulations'!$P63</f>
        <v>0</v>
      </c>
      <c r="KG64" s="45">
        <f>IF(AND(OR(ISBLANK(KG$9),KG$9=0)=FALSE,SUM($JC64:$JQ64)&gt;0,KG$9='2. Protocols'!$G63),1,0)*'4. Formulations'!$P63</f>
        <v>0</v>
      </c>
      <c r="KI64" s="45">
        <f>IF(AND(OR(ISBLANK(KI$9),KI$9=0)=FALSE,KI$9=$DM64),1,0)*'4. Formulations'!$Q63</f>
        <v>0</v>
      </c>
      <c r="KJ64" s="45">
        <f>IF(AND(OR(ISBLANK(KJ$9),KJ$9=0)=FALSE,KJ$9=$DM64),1,0)*'4. Formulations'!$Q63</f>
        <v>0</v>
      </c>
      <c r="KK64" s="45">
        <f>IF(AND(OR(ISBLANK(KK$9),KK$9=0)=FALSE,KK$9=$DM64),1,0)*'4. Formulations'!$Q63</f>
        <v>0</v>
      </c>
      <c r="KL64" s="45">
        <f>IF(AND(OR(ISBLANK(KL$9),KL$9=0)=FALSE,KL$9=$DM64),1,0)*'4. Formulations'!$Q63</f>
        <v>0</v>
      </c>
      <c r="KM64" s="45">
        <f>IF(AND(OR(ISBLANK(KM$9),KM$9=0)=FALSE,KM$9=$DM64),1,0)*'4. Formulations'!$Q63</f>
        <v>0</v>
      </c>
      <c r="KN64" s="45">
        <f>IF(AND(OR(ISBLANK(KN$9),KN$9=0)=FALSE,KN$9=$DM64),1,0)*'4. Formulations'!$Q63</f>
        <v>0</v>
      </c>
      <c r="KO64" s="45">
        <f>IF(AND(OR(ISBLANK(KO$9),KO$9=0)=FALSE,KO$9=$DM64),1,0)*'4. Formulations'!$Q63</f>
        <v>0</v>
      </c>
      <c r="KP64" s="45">
        <f>IF(AND(OR(ISBLANK(KP$9),KP$9=0)=FALSE,KP$9=$DM64),1,0)*'4. Formulations'!$Q63</f>
        <v>0</v>
      </c>
      <c r="KQ64" s="45">
        <f>IF(AND(OR(ISBLANK(KQ$9),KQ$9=0)=FALSE,KQ$9=$DM64),1,0)*'4. Formulations'!$Q63</f>
        <v>0</v>
      </c>
      <c r="KR64" s="45">
        <f>IF(AND(OR(ISBLANK(KR$9),KR$9=0)=FALSE,KR$9=$DM64),1,0)*'4. Formulations'!$Q63</f>
        <v>0</v>
      </c>
      <c r="KS64" s="45">
        <f>IF(AND(OR(ISBLANK(KS$9),KS$9=0)=FALSE,KS$9=$DM64),1,0)*'4. Formulations'!$Q63</f>
        <v>0</v>
      </c>
      <c r="KT64" s="45">
        <f>IF(AND(OR(ISBLANK(KT$9),KT$9=0)=FALSE,KT$9=$DM64),1,0)*'4. Formulations'!$Q63</f>
        <v>0</v>
      </c>
      <c r="KU64" s="45">
        <f>IF(AND(OR(ISBLANK(KU$9),KU$9=0)=FALSE,KU$9=$DM64),1,0)*'4. Formulations'!$Q63</f>
        <v>0</v>
      </c>
      <c r="KV64" s="45">
        <f>IF(AND(OR(ISBLANK(KV$9),KV$9=0)=FALSE,KV$9=$DM64),1,0)*'4. Formulations'!$Q63</f>
        <v>0</v>
      </c>
      <c r="KW64" s="45">
        <f>IF(AND(OR(ISBLANK(KW$9),KW$9=0)=FALSE,KW$9=$DM64),1,0)*'4. Formulations'!$Q63</f>
        <v>0</v>
      </c>
    </row>
    <row r="65" spans="2:309" ht="15" hidden="1" outlineLevel="1" x14ac:dyDescent="0.25">
      <c r="B65" s="2"/>
      <c r="C65" s="155" t="str">
        <f>IF('2. Protocols'!C64&amp;"+"&amp;'2. Protocols'!E64&amp;"+"&amp;'2. Protocols'!G64="++","",'2. Protocols'!C64&amp;"+"&amp;'2. Protocols'!E64&amp;"+"&amp;'2. Protocols'!G64)</f>
        <v/>
      </c>
      <c r="D65" s="22"/>
      <c r="E65" s="23"/>
      <c r="G65" s="135" t="e">
        <f>'2. Protocols'!J64*'1. General Inputs'!$L$13</f>
        <v>#VALUE!</v>
      </c>
      <c r="H65" s="135" t="e">
        <f>MAX(G65*(1+'1. General Inputs'!$BA$23+HLOOKUP(H$7,'1. General Inputs'!$BC$17:$BE$19,ROWS('1. General Inputs'!$BA$17:$BA$19),0))+(H$76*'2. Protocols'!$O64)+'3. ARV Substitutions'!L87,0)</f>
        <v>#VALUE!</v>
      </c>
      <c r="I65" s="135" t="e">
        <f>MAX(H65*(1+'1. General Inputs'!$BA$23+HLOOKUP(I$7,'1. General Inputs'!$BC$17:$BE$19,ROWS('1. General Inputs'!$BA$17:$BA$19),0))+(I$76*'2. Protocols'!$O64)+'3. ARV Substitutions'!M87,0)</f>
        <v>#VALUE!</v>
      </c>
      <c r="J65" s="135" t="e">
        <f>MAX(I65*(1+'1. General Inputs'!$BA$23+HLOOKUP(J$7,'1. General Inputs'!$BC$17:$BE$19,ROWS('1. General Inputs'!$BA$17:$BA$19),0))+(J$76*'2. Protocols'!$O64)+'3. ARV Substitutions'!N87,0)</f>
        <v>#VALUE!</v>
      </c>
      <c r="K65" s="135" t="e">
        <f>MAX(J65*(1+'1. General Inputs'!$BA$23+HLOOKUP(K$7,'1. General Inputs'!$BC$17:$BE$19,ROWS('1. General Inputs'!$BA$17:$BA$19),0))+(K$76*'2. Protocols'!$O64)+'3. ARV Substitutions'!O87,0)</f>
        <v>#VALUE!</v>
      </c>
      <c r="L65" s="135" t="e">
        <f>MAX(K65*(1+'1. General Inputs'!$BA$23+HLOOKUP(L$7,'1. General Inputs'!$BC$17:$BE$19,ROWS('1. General Inputs'!$BA$17:$BA$19),0))+(L$76*'2. Protocols'!$O64)+'3. ARV Substitutions'!P87,0)</f>
        <v>#VALUE!</v>
      </c>
      <c r="M65" s="135" t="e">
        <f>MAX(L65*(1+'1. General Inputs'!$BA$23+HLOOKUP(M$7,'1. General Inputs'!$BC$17:$BE$19,ROWS('1. General Inputs'!$BA$17:$BA$19),0))+(M$76*'2. Protocols'!$O64)+'3. ARV Substitutions'!Q87,0)</f>
        <v>#VALUE!</v>
      </c>
      <c r="N65" s="135" t="e">
        <f>MAX(M65*(1+'1. General Inputs'!$BA$23+HLOOKUP(N$7,'1. General Inputs'!$BC$17:$BE$19,ROWS('1. General Inputs'!$BA$17:$BA$19),0))+(N$76*'2. Protocols'!$O64)+'3. ARV Substitutions'!R87,0)</f>
        <v>#VALUE!</v>
      </c>
      <c r="O65" s="135" t="e">
        <f>MAX(N65*(1+'1. General Inputs'!$BA$23+HLOOKUP(O$7,'1. General Inputs'!$BC$17:$BE$19,ROWS('1. General Inputs'!$BA$17:$BA$19),0))+(O$76*'2. Protocols'!$O64)+'3. ARV Substitutions'!S87,0)</f>
        <v>#VALUE!</v>
      </c>
      <c r="P65" s="135" t="e">
        <f>MAX(O65*(1+'1. General Inputs'!$BA$23+HLOOKUP(P$7,'1. General Inputs'!$BC$17:$BE$19,ROWS('1. General Inputs'!$BA$17:$BA$19),0))+(P$76*'2. Protocols'!$O64)+'3. ARV Substitutions'!T87,0)</f>
        <v>#VALUE!</v>
      </c>
      <c r="Q65" s="135" t="e">
        <f>MAX(P65*(1+'1. General Inputs'!$BA$23+HLOOKUP(Q$7,'1. General Inputs'!$BC$17:$BE$19,ROWS('1. General Inputs'!$BA$17:$BA$19),0))+(Q$76*'2. Protocols'!$O64)+'3. ARV Substitutions'!U87,0)</f>
        <v>#VALUE!</v>
      </c>
      <c r="R65" s="135" t="e">
        <f>MAX(Q65*(1+'1. General Inputs'!$BA$23+HLOOKUP(R$7,'1. General Inputs'!$BC$17:$BE$19,ROWS('1. General Inputs'!$BA$17:$BA$19),0))+(R$76*'2. Protocols'!$O64)+'3. ARV Substitutions'!V87,0)</f>
        <v>#VALUE!</v>
      </c>
      <c r="S65" s="135" t="e">
        <f>MAX(R65*(1+'1. General Inputs'!$BA$23+HLOOKUP(S$7,'1. General Inputs'!$BC$17:$BE$19,ROWS('1. General Inputs'!$BA$17:$BA$19),0))+(S$76*'2. Protocols'!$O64)+'3. ARV Substitutions'!W87,0)</f>
        <v>#VALUE!</v>
      </c>
      <c r="T65" s="135" t="e">
        <f>MAX(S65*(1+'1. General Inputs'!$BA$23+HLOOKUP(T$7,'1. General Inputs'!$BC$17:$BE$19,ROWS('1. General Inputs'!$BA$17:$BA$19),0))+(T$76*'2. Protocols'!$O64)+'3. ARV Substitutions'!X87,0)</f>
        <v>#VALUE!</v>
      </c>
      <c r="U65" s="135" t="e">
        <f>MAX(T65*(1+'1. General Inputs'!$BA$23+HLOOKUP(U$7,'1. General Inputs'!$BC$17:$BE$19,ROWS('1. General Inputs'!$BA$17:$BA$19),0))+(U$76*'2. Protocols'!$O64)+'3. ARV Substitutions'!Y87,0)</f>
        <v>#VALUE!</v>
      </c>
      <c r="V65" s="135" t="e">
        <f>MAX(U65*(1+'1. General Inputs'!$BA$23+HLOOKUP(V$7,'1. General Inputs'!$BC$17:$BE$19,ROWS('1. General Inputs'!$BA$17:$BA$19),0))+(V$76*'2. Protocols'!$O64)+'3. ARV Substitutions'!Z87,0)</f>
        <v>#VALUE!</v>
      </c>
      <c r="W65" s="135" t="e">
        <f>MAX(V65*(1+'1. General Inputs'!$BA$23+HLOOKUP(W$7,'1. General Inputs'!$BC$17:$BE$19,ROWS('1. General Inputs'!$BA$17:$BA$19),0))+(W$76*'2. Protocols'!$O64)+'3. ARV Substitutions'!AA87,0)</f>
        <v>#VALUE!</v>
      </c>
      <c r="X65" s="135" t="e">
        <f>MAX(W65*(1+'1. General Inputs'!$BA$23+HLOOKUP(X$7,'1. General Inputs'!$BC$17:$BE$19,ROWS('1. General Inputs'!$BA$17:$BA$19),0))+(X$76*'2. Protocols'!$O64)+'3. ARV Substitutions'!AB87,0)</f>
        <v>#VALUE!</v>
      </c>
      <c r="Y65" s="135" t="e">
        <f>MAX(X65*(1+'1. General Inputs'!$BA$23+HLOOKUP(Y$7,'1. General Inputs'!$BC$17:$BE$19,ROWS('1. General Inputs'!$BA$17:$BA$19),0))+(Y$76*'2. Protocols'!$O64)+'3. ARV Substitutions'!AC87,0)</f>
        <v>#VALUE!</v>
      </c>
      <c r="Z65" s="135" t="e">
        <f>MAX(Y65*(1+'1. General Inputs'!$BA$23+HLOOKUP(Z$7,'1. General Inputs'!$BC$17:$BE$19,ROWS('1. General Inputs'!$BA$17:$BA$19),0))+(Z$76*'2. Protocols'!$O64)+'3. ARV Substitutions'!AD87,0)</f>
        <v>#VALUE!</v>
      </c>
      <c r="AA65" s="135" t="e">
        <f>MAX(Z65*(1+'1. General Inputs'!$BA$23+HLOOKUP(AA$7,'1. General Inputs'!$BC$17:$BE$19,ROWS('1. General Inputs'!$BA$17:$BA$19),0))+(AA$76*'2. Protocols'!$O64)+'3. ARV Substitutions'!AE87,0)</f>
        <v>#VALUE!</v>
      </c>
      <c r="AB65" s="135" t="e">
        <f>MAX(AA65*(1+'1. General Inputs'!$BA$23+HLOOKUP(AB$7,'1. General Inputs'!$BC$17:$BE$19,ROWS('1. General Inputs'!$BA$17:$BA$19),0))+(AB$76*'2. Protocols'!$O64)+'3. ARV Substitutions'!AF87,0)</f>
        <v>#VALUE!</v>
      </c>
      <c r="AC65" s="135" t="e">
        <f>MAX(AB65*(1+'1. General Inputs'!$BA$23+HLOOKUP(AC$7,'1. General Inputs'!$BC$17:$BE$19,ROWS('1. General Inputs'!$BA$17:$BA$19),0))+(AC$76*'2. Protocols'!$O64)+'3. ARV Substitutions'!AG87,0)</f>
        <v>#VALUE!</v>
      </c>
      <c r="AD65" s="135" t="e">
        <f>MAX(AC65*(1+'1. General Inputs'!$BA$23+HLOOKUP(AD$7,'1. General Inputs'!$BC$17:$BE$19,ROWS('1. General Inputs'!$BA$17:$BA$19),0))+(AD$76*'2. Protocols'!$O64)+'3. ARV Substitutions'!AH87,0)</f>
        <v>#VALUE!</v>
      </c>
      <c r="AE65" s="135" t="e">
        <f>MAX(AD65*(1+'1. General Inputs'!$BA$23+HLOOKUP(AE$7,'1. General Inputs'!$BC$17:$BE$19,ROWS('1. General Inputs'!$BA$17:$BA$19),0))+(AE$76*'2. Protocols'!$O64)+'3. ARV Substitutions'!AI87,0)</f>
        <v>#VALUE!</v>
      </c>
      <c r="AF65" s="135" t="e">
        <f>MAX(AE65*(1+'1. General Inputs'!$BA$23+HLOOKUP(AF$7,'1. General Inputs'!$BC$17:$BE$19,ROWS('1. General Inputs'!$BA$17:$BA$19),0))+(AF$76*'2. Protocols'!$O64)+'3. ARV Substitutions'!AJ87,0)</f>
        <v>#VALUE!</v>
      </c>
      <c r="AG65" s="135" t="e">
        <f>MAX(AF65*(1+'1. General Inputs'!$BA$23+HLOOKUP(AG$7,'1. General Inputs'!$BC$17:$BE$19,ROWS('1. General Inputs'!$BA$17:$BA$19),0))+(AG$76*'2. Protocols'!$O64)+'3. ARV Substitutions'!AK87,0)</f>
        <v>#VALUE!</v>
      </c>
      <c r="AH65" s="135" t="e">
        <f>MAX(AG65*(1+'1. General Inputs'!$BA$23+HLOOKUP(AH$7,'1. General Inputs'!$BC$17:$BE$19,ROWS('1. General Inputs'!$BA$17:$BA$19),0))+(AH$76*'2. Protocols'!$O64)+'3. ARV Substitutions'!AL87,0)</f>
        <v>#VALUE!</v>
      </c>
      <c r="AI65" s="135" t="e">
        <f>MAX(AH65*(1+'1. General Inputs'!$BA$23+HLOOKUP(AI$7,'1. General Inputs'!$BC$17:$BE$19,ROWS('1. General Inputs'!$BA$17:$BA$19),0))+(AI$76*'2. Protocols'!$O64)+'3. ARV Substitutions'!AM87,0)</f>
        <v>#VALUE!</v>
      </c>
      <c r="AJ65" s="135" t="e">
        <f>MAX(AI65*(1+'1. General Inputs'!$BA$23+HLOOKUP(AJ$7,'1. General Inputs'!$BC$17:$BE$19,ROWS('1. General Inputs'!$BA$17:$BA$19),0))+(AJ$76*'2. Protocols'!$O64)+'3. ARV Substitutions'!AN87,0)</f>
        <v>#VALUE!</v>
      </c>
      <c r="AK65" s="135" t="e">
        <f>MAX(AJ65*(1+'1. General Inputs'!$BA$23+HLOOKUP(AK$7,'1. General Inputs'!$BC$17:$BE$19,ROWS('1. General Inputs'!$BA$17:$BA$19),0))+(AK$76*'2. Protocols'!$O64)+'3. ARV Substitutions'!AO87,0)</f>
        <v>#VALUE!</v>
      </c>
      <c r="AL65" s="135" t="e">
        <f>MAX(AK65*(1+'1. General Inputs'!$BA$23+HLOOKUP(AL$7,'1. General Inputs'!$BC$17:$BE$19,ROWS('1. General Inputs'!$BA$17:$BA$19),0))+(AL$76*'2. Protocols'!$O64)+'3. ARV Substitutions'!AP87,0)</f>
        <v>#VALUE!</v>
      </c>
      <c r="AM65" s="135" t="e">
        <f>MAX(AL65*(1+'1. General Inputs'!$BA$23+HLOOKUP(AM$7,'1. General Inputs'!$BC$17:$BE$19,ROWS('1. General Inputs'!$BA$17:$BA$19),0))+(AM$76*'2. Protocols'!$O64)+'3. ARV Substitutions'!AQ87,0)</f>
        <v>#VALUE!</v>
      </c>
      <c r="AN65" s="135" t="e">
        <f>MAX(AM65*(1+'1. General Inputs'!$BA$23+HLOOKUP(AN$7,'1. General Inputs'!$BC$17:$BE$19,ROWS('1. General Inputs'!$BA$17:$BA$19),0))+(AN$76*'2. Protocols'!$O64)+'3. ARV Substitutions'!AR87,0)</f>
        <v>#VALUE!</v>
      </c>
      <c r="AO65" s="135" t="e">
        <f>MAX(AN65*(1+'1. General Inputs'!$BA$23+HLOOKUP(AO$7,'1. General Inputs'!$BC$17:$BE$19,ROWS('1. General Inputs'!$BA$17:$BA$19),0))+(AO$76*'2. Protocols'!$O64)+'3. ARV Substitutions'!AS87,0)</f>
        <v>#VALUE!</v>
      </c>
      <c r="AP65" s="135" t="e">
        <f>MAX(AO65*(1+'1. General Inputs'!$BA$23+HLOOKUP(AP$7,'1. General Inputs'!$BC$17:$BE$19,ROWS('1. General Inputs'!$BA$17:$BA$19),0))+(AP$76*'2. Protocols'!$O64)+'3. ARV Substitutions'!AT87,0)</f>
        <v>#VALUE!</v>
      </c>
      <c r="AQ65" s="135" t="e">
        <f>MAX(AP65*(1+'1. General Inputs'!$BA$23+HLOOKUP(AQ$7,'1. General Inputs'!$BC$17:$BE$19,ROWS('1. General Inputs'!$BA$17:$BA$19),0))+(AQ$76*'2. Protocols'!$O64)+'3. ARV Substitutions'!AU87,0)</f>
        <v>#VALUE!</v>
      </c>
      <c r="CA65" s="105" t="e">
        <f t="shared" si="58"/>
        <v>#VALUE!</v>
      </c>
      <c r="CB65" s="105" t="e">
        <f t="shared" si="59"/>
        <v>#VALUE!</v>
      </c>
      <c r="CC65" s="105" t="e">
        <f t="shared" si="60"/>
        <v>#VALUE!</v>
      </c>
      <c r="CD65" s="105" t="e">
        <f t="shared" si="61"/>
        <v>#VALUE!</v>
      </c>
      <c r="CE65" s="105" t="e">
        <f t="shared" si="93"/>
        <v>#VALUE!</v>
      </c>
      <c r="CF65" s="105" t="e">
        <f t="shared" si="62"/>
        <v>#VALUE!</v>
      </c>
      <c r="CG65" s="105" t="e">
        <f t="shared" si="63"/>
        <v>#VALUE!</v>
      </c>
      <c r="CH65" s="105" t="e">
        <f t="shared" si="64"/>
        <v>#VALUE!</v>
      </c>
      <c r="CI65" s="105" t="e">
        <f t="shared" si="65"/>
        <v>#VALUE!</v>
      </c>
      <c r="CJ65" s="105" t="e">
        <f t="shared" si="66"/>
        <v>#VALUE!</v>
      </c>
      <c r="CK65" s="105" t="e">
        <f t="shared" si="67"/>
        <v>#VALUE!</v>
      </c>
      <c r="CL65" s="105" t="e">
        <f t="shared" si="68"/>
        <v>#VALUE!</v>
      </c>
      <c r="CM65" s="105" t="e">
        <f t="shared" si="69"/>
        <v>#VALUE!</v>
      </c>
      <c r="CN65" s="105" t="e">
        <f t="shared" si="70"/>
        <v>#VALUE!</v>
      </c>
      <c r="CO65" s="105" t="e">
        <f t="shared" si="71"/>
        <v>#VALUE!</v>
      </c>
      <c r="CP65" s="105" t="e">
        <f t="shared" si="72"/>
        <v>#VALUE!</v>
      </c>
      <c r="CQ65" s="105" t="e">
        <f t="shared" si="73"/>
        <v>#VALUE!</v>
      </c>
      <c r="CR65" s="105" t="e">
        <f t="shared" si="74"/>
        <v>#VALUE!</v>
      </c>
      <c r="CS65" s="105" t="e">
        <f t="shared" si="75"/>
        <v>#VALUE!</v>
      </c>
      <c r="CT65" s="105" t="e">
        <f t="shared" si="76"/>
        <v>#VALUE!</v>
      </c>
      <c r="CU65" s="105" t="e">
        <f t="shared" si="77"/>
        <v>#VALUE!</v>
      </c>
      <c r="CV65" s="105" t="e">
        <f t="shared" si="78"/>
        <v>#VALUE!</v>
      </c>
      <c r="CW65" s="105" t="e">
        <f t="shared" si="79"/>
        <v>#VALUE!</v>
      </c>
      <c r="CX65" s="105" t="e">
        <f t="shared" si="80"/>
        <v>#VALUE!</v>
      </c>
      <c r="CY65" s="105" t="e">
        <f t="shared" si="81"/>
        <v>#VALUE!</v>
      </c>
      <c r="CZ65" s="105" t="e">
        <f t="shared" si="82"/>
        <v>#VALUE!</v>
      </c>
      <c r="DA65" s="105" t="e">
        <f t="shared" si="83"/>
        <v>#VALUE!</v>
      </c>
      <c r="DB65" s="105" t="e">
        <f t="shared" si="84"/>
        <v>#VALUE!</v>
      </c>
      <c r="DC65" s="105" t="e">
        <f t="shared" si="85"/>
        <v>#VALUE!</v>
      </c>
      <c r="DD65" s="105" t="e">
        <f t="shared" si="86"/>
        <v>#VALUE!</v>
      </c>
      <c r="DE65" s="105" t="e">
        <f t="shared" si="87"/>
        <v>#VALUE!</v>
      </c>
      <c r="DF65" s="105" t="e">
        <f t="shared" si="88"/>
        <v>#VALUE!</v>
      </c>
      <c r="DG65" s="105" t="e">
        <f t="shared" si="89"/>
        <v>#VALUE!</v>
      </c>
      <c r="DH65" s="105" t="e">
        <f t="shared" si="90"/>
        <v>#VALUE!</v>
      </c>
      <c r="DI65" s="105" t="e">
        <f t="shared" si="91"/>
        <v>#VALUE!</v>
      </c>
      <c r="DJ65" s="105" t="e">
        <f t="shared" si="92"/>
        <v>#VALUE!</v>
      </c>
      <c r="DL65" s="39" t="str">
        <f>CONCATENATE('2. Protocols'!C64, '2. Protocols'!D64, '2. Protocols'!E64)</f>
        <v>+</v>
      </c>
      <c r="DM65" s="39" t="str">
        <f>CONCATENATE('2. Protocols'!C64, '2. Protocols'!D64, '2. Protocols'!E64, '2. Protocols'!F64, '2. Protocols'!G64,)</f>
        <v>++</v>
      </c>
      <c r="DO65" s="45">
        <f>IF(AND(OR(ISBLANK(DO$9),DO$9=0)=FALSE,OR(DO$9='2. Protocols'!$C64,DO$9='2. Protocols'!$E64,DO$9='2. Protocols'!$G64)),1,0)*'4. Formulations'!$I64</f>
        <v>0</v>
      </c>
      <c r="DP65" s="45">
        <f>IF(AND(OR(ISBLANK(DP$9),DP$9=0)=FALSE,OR(DP$9='2. Protocols'!$C64,DP$9='2. Protocols'!$E64,DP$9='2. Protocols'!$G64)),1,0)*'4. Formulations'!$I64</f>
        <v>0</v>
      </c>
      <c r="DQ65" s="45">
        <f>IF(AND(OR(ISBLANK(DQ$9),DQ$9=0)=FALSE,OR(DQ$9='2. Protocols'!$C64,DQ$9='2. Protocols'!$E64,DQ$9='2. Protocols'!$G64)),1,0)*'4. Formulations'!$I64</f>
        <v>0</v>
      </c>
      <c r="DR65" s="45">
        <f>IF(AND(OR(ISBLANK(DR$9),DR$9=0)=FALSE,OR(DR$9='2. Protocols'!$C64,DR$9='2. Protocols'!$E64,DR$9='2. Protocols'!$G64)),1,0)*'4. Formulations'!$I64</f>
        <v>0</v>
      </c>
      <c r="DS65" s="45">
        <f>IF(AND(OR(ISBLANK(DS$9),DS$9=0)=FALSE,OR(DS$9='2. Protocols'!$C64,DS$9='2. Protocols'!$E64,DS$9='2. Protocols'!$G64)),1,0)*'4. Formulations'!$I64</f>
        <v>0</v>
      </c>
      <c r="DT65" s="45">
        <f>IF(AND(OR(ISBLANK(DT$9),DT$9=0)=FALSE,OR(DT$9='2. Protocols'!$C64,DT$9='2. Protocols'!$E64,DT$9='2. Protocols'!$G64)),1,0)*'4. Formulations'!$I64</f>
        <v>0</v>
      </c>
      <c r="DU65" s="45">
        <f>IF(AND(OR(ISBLANK(DU$9),DU$9=0)=FALSE,OR(DU$9='2. Protocols'!$C64,DU$9='2. Protocols'!$E64,DU$9='2. Protocols'!$G64)),1,0)*'4. Formulations'!$I64</f>
        <v>0</v>
      </c>
      <c r="DV65" s="45">
        <f>IF(AND(OR(ISBLANK(DV$9),DV$9=0)=FALSE,OR(DV$9='2. Protocols'!$C64,DV$9='2. Protocols'!$E64,DV$9='2. Protocols'!$G64)),1,0)*'4. Formulations'!$I64</f>
        <v>0</v>
      </c>
      <c r="DW65" s="45">
        <f>IF(AND(OR(ISBLANK(DW$9),DW$9=0)=FALSE,OR(DW$9='2. Protocols'!$C64,DW$9='2. Protocols'!$E64,DW$9='2. Protocols'!$G64)),1,0)*'4. Formulations'!$I64</f>
        <v>0</v>
      </c>
      <c r="DX65" s="45">
        <f>IF(AND(OR(ISBLANK(DX$9),DX$9=0)=FALSE,OR(DX$9='2. Protocols'!$C64,DX$9='2. Protocols'!$E64,DX$9='2. Protocols'!$G64)),1,0)*'4. Formulations'!$I64</f>
        <v>0</v>
      </c>
      <c r="DY65" s="45">
        <f>IF(AND(OR(ISBLANK(DY$9),DY$9=0)=FALSE,OR(DY$9='2. Protocols'!$C64,DY$9='2. Protocols'!$E64,DY$9='2. Protocols'!$G64)),1,0)*'4. Formulations'!$I64</f>
        <v>0</v>
      </c>
      <c r="DZ65" s="45">
        <f>IF(AND(OR(ISBLANK(DZ$9),DZ$9=0)=FALSE,OR(DZ$9='2. Protocols'!$C64,DZ$9='2. Protocols'!$E64,DZ$9='2. Protocols'!$G64)),1,0)*'4. Formulations'!$I64</f>
        <v>0</v>
      </c>
      <c r="EA65" s="45">
        <f>IF(AND(OR(ISBLANK(EA$9),EA$9=0)=FALSE,OR(EA$9='2. Protocols'!$C64,EA$9='2. Protocols'!$E64,EA$9='2. Protocols'!$G64)),1,0)*'4. Formulations'!$I64</f>
        <v>0</v>
      </c>
      <c r="EB65" s="45">
        <f>IF(AND(OR(ISBLANK(EB$9),EB$9=0)=FALSE,OR(EB$9='2. Protocols'!$C64,EB$9='2. Protocols'!$E64,EB$9='2. Protocols'!$G64)),1,0)*'4. Formulations'!$I64</f>
        <v>0</v>
      </c>
      <c r="EC65" s="45">
        <f>IF(AND(OR(ISBLANK(EC$9),EC$9=0)=FALSE,OR(EC$9='2. Protocols'!$C64,EC$9='2. Protocols'!$E64,EC$9='2. Protocols'!$G64)),1,0)*'4. Formulations'!$I64</f>
        <v>0</v>
      </c>
      <c r="EE65" s="45">
        <f>IF(AND(OR(ISBLANK(EE$9),EE$9=0)=FALSE,EE$9=$DL65),1,0)*'4. Formulations'!$J64</f>
        <v>0</v>
      </c>
      <c r="EF65" s="45">
        <f>IF(AND(OR(ISBLANK(EF$9),EF$9=0)=FALSE,EF$9=$DL65),1,0)*'4. Formulations'!$J64</f>
        <v>0</v>
      </c>
      <c r="EG65" s="45">
        <f>IF(AND(OR(ISBLANK(EG$9),EG$9=0)=FALSE,EG$9=$DL65),1,0)*'4. Formulations'!$J64</f>
        <v>0</v>
      </c>
      <c r="EH65" s="45">
        <f>IF(AND(OR(ISBLANK(EH$9),EH$9=0)=FALSE,EH$9=$DL65),1,0)*'4. Formulations'!$J64</f>
        <v>0</v>
      </c>
      <c r="EI65" s="45">
        <f>IF(AND(OR(ISBLANK(EI$9),EI$9=0)=FALSE,EI$9=$DL65),1,0)*'4. Formulations'!$J64</f>
        <v>0</v>
      </c>
      <c r="EJ65" s="45">
        <f>IF(AND(OR(ISBLANK(EJ$9),EJ$9=0)=FALSE,EJ$9=$DL65),1,0)*'4. Formulations'!$J64</f>
        <v>0</v>
      </c>
      <c r="EK65" s="45">
        <f>IF(AND(OR(ISBLANK(EK$9),EK$9=0)=FALSE,EK$9=$DL65),1,0)*'4. Formulations'!$J64</f>
        <v>0</v>
      </c>
      <c r="EL65" s="45">
        <f>IF(AND(OR(ISBLANK(EL$9),EL$9=0)=FALSE,EL$9=$DL65),1,0)*'4. Formulations'!$J64</f>
        <v>0</v>
      </c>
      <c r="EM65" s="45">
        <f>IF(AND(OR(ISBLANK(EM$9),EM$9=0)=FALSE,EM$9=$DL65),1,0)*'4. Formulations'!$J64</f>
        <v>0</v>
      </c>
      <c r="EN65" s="45">
        <f>IF(AND(OR(ISBLANK(EN$9),EN$9=0)=FALSE,EN$9=$DL65),1,0)*'4. Formulations'!$J64</f>
        <v>0</v>
      </c>
      <c r="EO65" s="45">
        <f>IF(AND(OR(ISBLANK(EO$9),EO$9=0)=FALSE,EO$9=$DL65),1,0)*'4. Formulations'!$J64</f>
        <v>0</v>
      </c>
      <c r="EP65" s="45">
        <f>IF(AND(OR(ISBLANK(EP$9),EP$9=0)=FALSE,EP$9=$DL65),1,0)*'4. Formulations'!$J64</f>
        <v>0</v>
      </c>
      <c r="EQ65" s="45">
        <f>IF(AND(OR(ISBLANK(EQ$9),EQ$9=0)=FALSE,EQ$9=$DL65),1,0)*'4. Formulations'!$J64</f>
        <v>0</v>
      </c>
      <c r="ER65" s="45">
        <f>IF(AND(OR(ISBLANK(ER$9),ER$9=0)=FALSE,ER$9=$DL65),1,0)*'4. Formulations'!$J64</f>
        <v>0</v>
      </c>
      <c r="ES65" s="45">
        <f>IF(AND(OR(ISBLANK(ES$9),ES$9=0)=FALSE,ES$9=$DL65),1,0)*'4. Formulations'!$J64</f>
        <v>0</v>
      </c>
      <c r="EU65" s="45">
        <f>IF(AND(OR(ISBLANK(EU$9),EU$9=0)=FALSE,SUM($EE65:$ES65)&gt;0,EU$9='2. Protocols'!$G64),1,0)*'4. Formulations'!$J64</f>
        <v>0</v>
      </c>
      <c r="EV65" s="45">
        <f>IF(AND(OR(ISBLANK(EV$9),EV$9=0)=FALSE,SUM($EE65:$ES65)&gt;0,EV$9='2. Protocols'!$G64),1,0)*'4. Formulations'!$J64</f>
        <v>0</v>
      </c>
      <c r="EW65" s="45">
        <f>IF(AND(OR(ISBLANK(EW$9),EW$9=0)=FALSE,SUM($EE65:$ES65)&gt;0,EW$9='2. Protocols'!$G64),1,0)*'4. Formulations'!$J64</f>
        <v>0</v>
      </c>
      <c r="EX65" s="45">
        <f>IF(AND(OR(ISBLANK(EX$9),EX$9=0)=FALSE,SUM($EE65:$ES65)&gt;0,EX$9='2. Protocols'!$G64),1,0)*'4. Formulations'!$J64</f>
        <v>0</v>
      </c>
      <c r="EY65" s="45">
        <f>IF(AND(OR(ISBLANK(EY$9),EY$9=0)=FALSE,SUM($EE65:$ES65)&gt;0,EY$9='2. Protocols'!$G64),1,0)*'4. Formulations'!$J64</f>
        <v>0</v>
      </c>
      <c r="EZ65" s="45">
        <f>IF(AND(OR(ISBLANK(EZ$9),EZ$9=0)=FALSE,SUM($EE65:$ES65)&gt;0,EZ$9='2. Protocols'!$G64),1,0)*'4. Formulations'!$J64</f>
        <v>0</v>
      </c>
      <c r="FA65" s="45">
        <f>IF(AND(OR(ISBLANK(FA$9),FA$9=0)=FALSE,SUM($EE65:$ES65)&gt;0,FA$9='2. Protocols'!$G64),1,0)*'4. Formulations'!$J64</f>
        <v>0</v>
      </c>
      <c r="FB65" s="45">
        <f>IF(AND(OR(ISBLANK(FB$9),FB$9=0)=FALSE,SUM($EE65:$ES65)&gt;0,FB$9='2. Protocols'!$G64),1,0)*'4. Formulations'!$J64</f>
        <v>0</v>
      </c>
      <c r="FC65" s="45">
        <f>IF(AND(OR(ISBLANK(FC$9),FC$9=0)=FALSE,SUM($EE65:$ES65)&gt;0,FC$9='2. Protocols'!$G64),1,0)*'4. Formulations'!$J64</f>
        <v>0</v>
      </c>
      <c r="FD65" s="45">
        <f>IF(AND(OR(ISBLANK(FD$9),FD$9=0)=FALSE,SUM($EE65:$ES65)&gt;0,FD$9='2. Protocols'!$G64),1,0)*'4. Formulations'!$J64</f>
        <v>0</v>
      </c>
      <c r="FE65" s="45">
        <f>IF(AND(OR(ISBLANK(FE$9),FE$9=0)=FALSE,SUM($EE65:$ES65)&gt;0,FE$9='2. Protocols'!$G64),1,0)*'4. Formulations'!$J64</f>
        <v>0</v>
      </c>
      <c r="FF65" s="45">
        <f>IF(AND(OR(ISBLANK(FF$9),FF$9=0)=FALSE,SUM($EE65:$ES65)&gt;0,FF$9='2. Protocols'!$G64),1,0)*'4. Formulations'!$J64</f>
        <v>0</v>
      </c>
      <c r="FG65" s="45">
        <f>IF(AND(OR(ISBLANK(FG$9),FG$9=0)=FALSE,SUM($EE65:$ES65)&gt;0,FG$9='2. Protocols'!$G64),1,0)*'4. Formulations'!$J64</f>
        <v>0</v>
      </c>
      <c r="FH65" s="45">
        <f>IF(AND(OR(ISBLANK(FH$9),FH$9=0)=FALSE,SUM($EE65:$ES65)&gt;0,FH$9='2. Protocols'!$G64),1,0)*'4. Formulations'!$J64</f>
        <v>0</v>
      </c>
      <c r="FI65" s="45">
        <f>IF(AND(OR(ISBLANK(FI$9),FI$9=0)=FALSE,SUM($EE65:$ES65)&gt;0,FI$9='2. Protocols'!$G64),1,0)*'4. Formulations'!$J64</f>
        <v>0</v>
      </c>
      <c r="FK65" s="45">
        <f>IF(AND(OR(ISBLANK(EU$9),EU$9=0)=FALSE,FK$9=$DM65),1,0)*'4. Formulations'!$K64</f>
        <v>0</v>
      </c>
      <c r="FL65" s="45">
        <f>IF(AND(OR(ISBLANK(EV$9),EV$9=0)=FALSE,FL$9=$DM65),1,0)*'4. Formulations'!$K64</f>
        <v>0</v>
      </c>
      <c r="FM65" s="45">
        <f>IF(AND(OR(ISBLANK(EW$9),EW$9=0)=FALSE,FM$9=$DM65),1,0)*'4. Formulations'!$K64</f>
        <v>0</v>
      </c>
      <c r="FN65" s="45">
        <f>IF(AND(OR(ISBLANK(EX$9),EX$9=0)=FALSE,FN$9=$DM65),1,0)*'4. Formulations'!$K64</f>
        <v>0</v>
      </c>
      <c r="FO65" s="45">
        <f>IF(AND(OR(ISBLANK(EY$9),EY$9=0)=FALSE,FO$9=$DM65),1,0)*'4. Formulations'!$K64</f>
        <v>0</v>
      </c>
      <c r="FP65" s="45">
        <f>IF(AND(OR(ISBLANK(EZ$9),EZ$9=0)=FALSE,FP$9=$DM65),1,0)*'4. Formulations'!$K64</f>
        <v>0</v>
      </c>
      <c r="FQ65" s="45">
        <f>IF(AND(OR(ISBLANK(FA$9),FA$9=0)=FALSE,FQ$9=$DM65),1,0)*'4. Formulations'!$K64</f>
        <v>0</v>
      </c>
      <c r="FR65" s="45">
        <f>IF(AND(OR(ISBLANK(FB$9),FB$9=0)=FALSE,FR$9=$DM65),1,0)*'4. Formulations'!$K64</f>
        <v>0</v>
      </c>
      <c r="FS65" s="45">
        <f>IF(AND(OR(ISBLANK(FC$9),FC$9=0)=FALSE,FS$9=$DM65),1,0)*'4. Formulations'!$K64</f>
        <v>0</v>
      </c>
      <c r="FT65" s="45">
        <f>IF(AND(OR(ISBLANK(FD$9),FD$9=0)=FALSE,FT$9=$DM65),1,0)*'4. Formulations'!$K64</f>
        <v>0</v>
      </c>
      <c r="FU65" s="45">
        <f>IF(AND(OR(ISBLANK(FE$9),FE$9=0)=FALSE,FU$9=$DM65),1,0)*'4. Formulations'!$K64</f>
        <v>0</v>
      </c>
      <c r="FV65" s="45">
        <f>IF(AND(OR(ISBLANK(FF$9),FF$9=0)=FALSE,FV$9=$DM65),1,0)*'4. Formulations'!$K64</f>
        <v>0</v>
      </c>
      <c r="FW65" s="45">
        <f>IF(AND(OR(ISBLANK(FG$9),FG$9=0)=FALSE,FW$9=$DM65),1,0)*'4. Formulations'!$K64</f>
        <v>0</v>
      </c>
      <c r="FX65" s="45">
        <f>IF(AND(OR(ISBLANK(FH$9),FH$9=0)=FALSE,FX$9=$DM65),1,0)*'4. Formulations'!$K64</f>
        <v>0</v>
      </c>
      <c r="FY65" s="45">
        <f>IF(AND(OR(ISBLANK(FI$9),FI$9=0)=FALSE,FY$9=$DM65),1,0)*'4. Formulations'!$K64</f>
        <v>0</v>
      </c>
      <c r="GA65" s="45">
        <f>IF(AND(OR(ISBLANK(GA$9),GA$9=0)=FALSE,OR(GA$9='2. Protocols'!$C64,GA$9='2. Protocols'!$E64,GA$9='2. Protocols'!$G64)),1,0)*'4. Formulations'!$L64</f>
        <v>0</v>
      </c>
      <c r="GB65" s="45">
        <f>IF(AND(OR(ISBLANK(GB$9),GB$9=0)=FALSE,OR(GB$9='2. Protocols'!$C64,GB$9='2. Protocols'!$E64,GB$9='2. Protocols'!$G64)),1,0)*'4. Formulations'!$L64</f>
        <v>0</v>
      </c>
      <c r="GC65" s="45">
        <f>IF(AND(OR(ISBLANK(GC$9),GC$9=0)=FALSE,OR(GC$9='2. Protocols'!$C64,GC$9='2. Protocols'!$E64,GC$9='2. Protocols'!$G64)),1,0)*'4. Formulations'!$L64</f>
        <v>0</v>
      </c>
      <c r="GD65" s="45">
        <f>IF(AND(OR(ISBLANK(GD$9),GD$9=0)=FALSE,OR(GD$9='2. Protocols'!$C64,GD$9='2. Protocols'!$E64,GD$9='2. Protocols'!$G64)),1,0)*'4. Formulations'!$L64</f>
        <v>0</v>
      </c>
      <c r="GE65" s="45">
        <f>IF(AND(OR(ISBLANK(GE$9),GE$9=0)=FALSE,OR(GE$9='2. Protocols'!$C64,GE$9='2. Protocols'!$E64,GE$9='2. Protocols'!$G64)),1,0)*'4. Formulations'!$L64</f>
        <v>0</v>
      </c>
      <c r="GF65" s="45">
        <f>IF(AND(OR(ISBLANK(GF$9),GF$9=0)=FALSE,OR(GF$9='2. Protocols'!$C64,GF$9='2. Protocols'!$E64,GF$9='2. Protocols'!$G64)),1,0)*'4. Formulations'!$L64</f>
        <v>0</v>
      </c>
      <c r="GG65" s="45">
        <f>IF(AND(OR(ISBLANK(GG$9),GG$9=0)=FALSE,OR(GG$9='2. Protocols'!$C64,GG$9='2. Protocols'!$E64,GG$9='2. Protocols'!$G64)),1,0)*'4. Formulations'!$L64</f>
        <v>0</v>
      </c>
      <c r="GH65" s="45">
        <f>IF(AND(OR(ISBLANK(GH$9),GH$9=0)=FALSE,OR(GH$9='2. Protocols'!$C64,GH$9='2. Protocols'!$E64,GH$9='2. Protocols'!$G64)),1,0)*'4. Formulations'!$L64</f>
        <v>0</v>
      </c>
      <c r="GI65" s="45">
        <f>IF(AND(OR(ISBLANK(GI$9),GI$9=0)=FALSE,OR(GI$9='2. Protocols'!$C64,GI$9='2. Protocols'!$E64,GI$9='2. Protocols'!$G64)),1,0)*'4. Formulations'!$L64</f>
        <v>0</v>
      </c>
      <c r="GJ65" s="45">
        <f>IF(AND(OR(ISBLANK(GJ$9),GJ$9=0)=FALSE,OR(GJ$9='2. Protocols'!$C64,GJ$9='2. Protocols'!$E64,GJ$9='2. Protocols'!$G64)),1,0)*'4. Formulations'!$L64</f>
        <v>0</v>
      </c>
      <c r="GK65" s="45">
        <f>IF(AND(OR(ISBLANK(GK$9),GK$9=0)=FALSE,OR(GK$9='2. Protocols'!$C64,GK$9='2. Protocols'!$E64,GK$9='2. Protocols'!$G64)),1,0)*'4. Formulations'!$L64</f>
        <v>0</v>
      </c>
      <c r="GL65" s="45">
        <f>IF(AND(OR(ISBLANK(GL$9),GL$9=0)=FALSE,OR(GL$9='2. Protocols'!$C64,GL$9='2. Protocols'!$E64,GL$9='2. Protocols'!$G64)),1,0)*'4. Formulations'!$L64</f>
        <v>0</v>
      </c>
      <c r="GM65" s="45">
        <f>IF(AND(OR(ISBLANK(GM$9),GM$9=0)=FALSE,OR(GM$9='2. Protocols'!$C64,GM$9='2. Protocols'!$E64,GM$9='2. Protocols'!$G64)),1,0)*'4. Formulations'!$L64</f>
        <v>0</v>
      </c>
      <c r="GN65" s="45">
        <f>IF(AND(OR(ISBLANK(GN$9),GN$9=0)=FALSE,OR(GN$9='2. Protocols'!$C64,GN$9='2. Protocols'!$E64,GN$9='2. Protocols'!$G64)),1,0)*'4. Formulations'!$L64</f>
        <v>0</v>
      </c>
      <c r="GO65" s="45">
        <f>IF(AND(OR(ISBLANK(GO$9),GO$9=0)=FALSE,OR(GO$9='2. Protocols'!$C64,GO$9='2. Protocols'!$E64,GO$9='2. Protocols'!$G64)),1,0)*'4. Formulations'!$L64</f>
        <v>0</v>
      </c>
      <c r="GQ65" s="45">
        <f>IF(AND(OR(ISBLANK(GQ$9),GQ$9=0)=FALSE,GQ$9=$DL65),1,0)*'4. Formulations'!$M64</f>
        <v>0</v>
      </c>
      <c r="GR65" s="45">
        <f>IF(AND(OR(ISBLANK(GR$9),GR$9=0)=FALSE,GR$9=$DL65),1,0)*'4. Formulations'!$M64</f>
        <v>0</v>
      </c>
      <c r="GS65" s="45">
        <f>IF(AND(OR(ISBLANK(GS$9),GS$9=0)=FALSE,GS$9=$DL65),1,0)*'4. Formulations'!$M64</f>
        <v>0</v>
      </c>
      <c r="GT65" s="45">
        <f>IF(AND(OR(ISBLANK(GT$9),GT$9=0)=FALSE,GT$9=$DL65),1,0)*'4. Formulations'!$M64</f>
        <v>0</v>
      </c>
      <c r="GU65" s="45">
        <f>IF(AND(OR(ISBLANK(GU$9),GU$9=0)=FALSE,GU$9=$DL65),1,0)*'4. Formulations'!$M64</f>
        <v>0</v>
      </c>
      <c r="GV65" s="45">
        <f>IF(AND(OR(ISBLANK(GV$9),GV$9=0)=FALSE,GV$9=$DL65),1,0)*'4. Formulations'!$M64</f>
        <v>0</v>
      </c>
      <c r="GW65" s="45">
        <f>IF(AND(OR(ISBLANK(GW$9),GW$9=0)=FALSE,GW$9=$DL65),1,0)*'4. Formulations'!$M64</f>
        <v>0</v>
      </c>
      <c r="GX65" s="45">
        <f>IF(AND(OR(ISBLANK(GX$9),GX$9=0)=FALSE,GX$9=$DL65),1,0)*'4. Formulations'!$M64</f>
        <v>0</v>
      </c>
      <c r="GY65" s="45">
        <f>IF(AND(OR(ISBLANK(GY$9),GY$9=0)=FALSE,GY$9=$DL65),1,0)*'4. Formulations'!$M64</f>
        <v>0</v>
      </c>
      <c r="GZ65" s="45">
        <f>IF(AND(OR(ISBLANK(GZ$9),GZ$9=0)=FALSE,GZ$9=$DL65),1,0)*'4. Formulations'!$M64</f>
        <v>0</v>
      </c>
      <c r="HA65" s="45">
        <f>IF(AND(OR(ISBLANK(HA$9),HA$9=0)=FALSE,HA$9=$DL65),1,0)*'4. Formulations'!$M64</f>
        <v>0</v>
      </c>
      <c r="HB65" s="45">
        <f>IF(AND(OR(ISBLANK(HB$9),HB$9=0)=FALSE,HB$9=$DL65),1,0)*'4. Formulations'!$M64</f>
        <v>0</v>
      </c>
      <c r="HC65" s="45">
        <f>IF(AND(OR(ISBLANK(HC$9),HC$9=0)=FALSE,HC$9=$DL65),1,0)*'4. Formulations'!$M64</f>
        <v>0</v>
      </c>
      <c r="HD65" s="45">
        <f>IF(AND(OR(ISBLANK(HD$9),HD$9=0)=FALSE,HD$9=$DL65),1,0)*'4. Formulations'!$M64</f>
        <v>0</v>
      </c>
      <c r="HE65" s="45">
        <f>IF(AND(OR(ISBLANK(HE$9),HE$9=0)=FALSE,HE$9=$DL65),1,0)*'4. Formulations'!$M64</f>
        <v>0</v>
      </c>
      <c r="HG65" s="45">
        <f>IF(AND(OR(ISBLANK(HG$9),HG$9=0)=FALSE,SUM($GQ65:$HE65)&gt;0,HG$9='2. Protocols'!$G64),1,0)*'4. Formulations'!$M64</f>
        <v>0</v>
      </c>
      <c r="HH65" s="45">
        <f>IF(AND(OR(ISBLANK(HH$9),HH$9=0)=FALSE,SUM($GQ65:$HE65)&gt;0,HH$9='2. Protocols'!$G64),1,0)*'4. Formulations'!$M64</f>
        <v>0</v>
      </c>
      <c r="HI65" s="45">
        <f>IF(AND(OR(ISBLANK(HI$9),HI$9=0)=FALSE,SUM($GQ65:$HE65)&gt;0,HI$9='2. Protocols'!$G64),1,0)*'4. Formulations'!$M64</f>
        <v>0</v>
      </c>
      <c r="HJ65" s="45">
        <f>IF(AND(OR(ISBLANK(HJ$9),HJ$9=0)=FALSE,SUM($GQ65:$HE65)&gt;0,HJ$9='2. Protocols'!$G64),1,0)*'4. Formulations'!$M64</f>
        <v>0</v>
      </c>
      <c r="HK65" s="45">
        <f>IF(AND(OR(ISBLANK(HK$9),HK$9=0)=FALSE,SUM($GQ65:$HE65)&gt;0,HK$9='2. Protocols'!$G64),1,0)*'4. Formulations'!$M64</f>
        <v>0</v>
      </c>
      <c r="HL65" s="45">
        <f>IF(AND(OR(ISBLANK(HL$9),HL$9=0)=FALSE,SUM($GQ65:$HE65)&gt;0,HL$9='2. Protocols'!$G64),1,0)*'4. Formulations'!$M64</f>
        <v>0</v>
      </c>
      <c r="HM65" s="45">
        <f>IF(AND(OR(ISBLANK(HM$9),HM$9=0)=FALSE,SUM($GQ65:$HE65)&gt;0,HM$9='2. Protocols'!$G64),1,0)*'4. Formulations'!$M64</f>
        <v>0</v>
      </c>
      <c r="HN65" s="45">
        <f>IF(AND(OR(ISBLANK(HN$9),HN$9=0)=FALSE,SUM($GQ65:$HE65)&gt;0,HN$9='2. Protocols'!$G64),1,0)*'4. Formulations'!$M64</f>
        <v>0</v>
      </c>
      <c r="HO65" s="45">
        <f>IF(AND(OR(ISBLANK(HO$9),HO$9=0)=FALSE,SUM($GQ65:$HE65)&gt;0,HO$9='2. Protocols'!$G64),1,0)*'4. Formulations'!$M64</f>
        <v>0</v>
      </c>
      <c r="HP65" s="45">
        <f>IF(AND(OR(ISBLANK(HP$9),HP$9=0)=FALSE,SUM($GQ65:$HE65)&gt;0,HP$9='2. Protocols'!$G64),1,0)*'4. Formulations'!$M64</f>
        <v>0</v>
      </c>
      <c r="HQ65" s="45">
        <f>IF(AND(OR(ISBLANK(HQ$9),HQ$9=0)=FALSE,SUM($GQ65:$HE65)&gt;0,HQ$9='2. Protocols'!$G64),1,0)*'4. Formulations'!$M64</f>
        <v>0</v>
      </c>
      <c r="HR65" s="45">
        <f>IF(AND(OR(ISBLANK(HR$9),HR$9=0)=FALSE,SUM($GQ65:$HE65)&gt;0,HR$9='2. Protocols'!$G64),1,0)*'4. Formulations'!$M64</f>
        <v>0</v>
      </c>
      <c r="HS65" s="45">
        <f>IF(AND(OR(ISBLANK(HS$9),HS$9=0)=FALSE,SUM($GQ65:$HE65)&gt;0,HS$9='2. Protocols'!$G64),1,0)*'4. Formulations'!$M64</f>
        <v>0</v>
      </c>
      <c r="HT65" s="45">
        <f>IF(AND(OR(ISBLANK(HT$9),HT$9=0)=FALSE,SUM($GQ65:$HE65)&gt;0,HT$9='2. Protocols'!$G64),1,0)*'4. Formulations'!$M64</f>
        <v>0</v>
      </c>
      <c r="HU65" s="45">
        <f>IF(AND(OR(ISBLANK(HU$9),HU$9=0)=FALSE,SUM($GQ65:$HE65)&gt;0,HU$9='2. Protocols'!$G64),1,0)*'4. Formulations'!$M64</f>
        <v>0</v>
      </c>
      <c r="HW65" s="45">
        <f>IF(AND(OR(ISBLANK(HW$9),HW$9=0)=FALSE,HW$9=$DM65),1,0)*'4. Formulations'!$N64</f>
        <v>0</v>
      </c>
      <c r="HX65" s="45">
        <f>IF(AND(OR(ISBLANK(HX$9),HX$9=0)=FALSE,HX$9=$DM65),1,0)*'4. Formulations'!$N64</f>
        <v>0</v>
      </c>
      <c r="HY65" s="45">
        <f>IF(AND(OR(ISBLANK(HY$9),HY$9=0)=FALSE,HY$9=$DM65),1,0)*'4. Formulations'!$N64</f>
        <v>0</v>
      </c>
      <c r="HZ65" s="45">
        <f>IF(AND(OR(ISBLANK(HZ$9),HZ$9=0)=FALSE,HZ$9=$DM65),1,0)*'4. Formulations'!$N64</f>
        <v>0</v>
      </c>
      <c r="IA65" s="45">
        <f>IF(AND(OR(ISBLANK(IA$9),IA$9=0)=FALSE,IA$9=$DM65),1,0)*'4. Formulations'!$N64</f>
        <v>0</v>
      </c>
      <c r="IB65" s="45">
        <f>IF(AND(OR(ISBLANK(IB$9),IB$9=0)=FALSE,IB$9=$DM65),1,0)*'4. Formulations'!$N64</f>
        <v>0</v>
      </c>
      <c r="IC65" s="45">
        <f>IF(AND(OR(ISBLANK(IC$9),IC$9=0)=FALSE,IC$9=$DM65),1,0)*'4. Formulations'!$N64</f>
        <v>0</v>
      </c>
      <c r="ID65" s="45">
        <f>IF(AND(OR(ISBLANK(ID$9),ID$9=0)=FALSE,ID$9=$DM65),1,0)*'4. Formulations'!$N64</f>
        <v>0</v>
      </c>
      <c r="IE65" s="45">
        <f>IF(AND(OR(ISBLANK(IE$9),IE$9=0)=FALSE,IE$9=$DM65),1,0)*'4. Formulations'!$N64</f>
        <v>0</v>
      </c>
      <c r="IF65" s="45">
        <f>IF(AND(OR(ISBLANK(IF$9),IF$9=0)=FALSE,IF$9=$DM65),1,0)*'4. Formulations'!$N64</f>
        <v>0</v>
      </c>
      <c r="IG65" s="45">
        <f>IF(AND(OR(ISBLANK(IG$9),IG$9=0)=FALSE,IG$9=$DM65),1,0)*'4. Formulations'!$N64</f>
        <v>0</v>
      </c>
      <c r="IH65" s="45">
        <f>IF(AND(OR(ISBLANK(IH$9),IH$9=0)=FALSE,IH$9=$DM65),1,0)*'4. Formulations'!$N64</f>
        <v>0</v>
      </c>
      <c r="II65" s="45">
        <f>IF(AND(OR(ISBLANK(II$9),II$9=0)=FALSE,II$9=$DM65),1,0)*'4. Formulations'!$N64</f>
        <v>0</v>
      </c>
      <c r="IJ65" s="45">
        <f>IF(AND(OR(ISBLANK(IJ$9),IJ$9=0)=FALSE,IJ$9=$DM65),1,0)*'4. Formulations'!$N64</f>
        <v>0</v>
      </c>
      <c r="IK65" s="45">
        <f>IF(AND(OR(ISBLANK(IK$9),IK$9=0)=FALSE,IK$9=$DM65),1,0)*'4. Formulations'!$N64</f>
        <v>0</v>
      </c>
      <c r="IM65" s="45">
        <f>IF(AND(OR(ISBLANK(IM$9),IM$9=0)=FALSE,OR(IM$9='2. Protocols'!$C64,IM$9='2. Protocols'!$E64,IM$9='2. Protocols'!$G64)),1,0)*'4. Formulations'!$O64</f>
        <v>0</v>
      </c>
      <c r="IN65" s="45">
        <f>IF(AND(OR(ISBLANK(IN$9),IN$9=0)=FALSE,OR(IN$9='2. Protocols'!$C64,IN$9='2. Protocols'!$E64,IN$9='2. Protocols'!$G64)),1,0)*'4. Formulations'!$O64</f>
        <v>0</v>
      </c>
      <c r="IO65" s="45">
        <f>IF(AND(OR(ISBLANK(IO$9),IO$9=0)=FALSE,OR(IO$9='2. Protocols'!$C64,IO$9='2. Protocols'!$E64,IO$9='2. Protocols'!$G64)),1,0)*'4. Formulations'!$O64</f>
        <v>0</v>
      </c>
      <c r="IP65" s="45">
        <f>IF(AND(OR(ISBLANK(IP$9),IP$9=0)=FALSE,OR(IP$9='2. Protocols'!$C64,IP$9='2. Protocols'!$E64,IP$9='2. Protocols'!$G64)),1,0)*'4. Formulations'!$O64</f>
        <v>0</v>
      </c>
      <c r="IQ65" s="45">
        <f>IF(AND(OR(ISBLANK(IQ$9),IQ$9=0)=FALSE,OR(IQ$9='2. Protocols'!$C64,IQ$9='2. Protocols'!$E64,IQ$9='2. Protocols'!$G64)),1,0)*'4. Formulations'!$O64</f>
        <v>0</v>
      </c>
      <c r="IR65" s="45">
        <f>IF(AND(OR(ISBLANK(IR$9),IR$9=0)=FALSE,OR(IR$9='2. Protocols'!$C64,IR$9='2. Protocols'!$E64,IR$9='2. Protocols'!$G64)),1,0)*'4. Formulations'!$O64</f>
        <v>0</v>
      </c>
      <c r="IS65" s="45">
        <f>IF(AND(OR(ISBLANK(IS$9),IS$9=0)=FALSE,OR(IS$9='2. Protocols'!$C64,IS$9='2. Protocols'!$E64,IS$9='2. Protocols'!$G64)),1,0)*'4. Formulations'!$O64</f>
        <v>0</v>
      </c>
      <c r="IT65" s="45">
        <f>IF(AND(OR(ISBLANK(IT$9),IT$9=0)=FALSE,OR(IT$9='2. Protocols'!$C64,IT$9='2. Protocols'!$E64,IT$9='2. Protocols'!$G64)),1,0)*'4. Formulations'!$O64</f>
        <v>0</v>
      </c>
      <c r="IU65" s="45">
        <f>IF(AND(OR(ISBLANK(IU$9),IU$9=0)=FALSE,OR(IU$9='2. Protocols'!$C64,IU$9='2. Protocols'!$E64,IU$9='2. Protocols'!$G64)),1,0)*'4. Formulations'!$O64</f>
        <v>0</v>
      </c>
      <c r="IV65" s="45">
        <f>IF(AND(OR(ISBLANK(IV$9),IV$9=0)=FALSE,OR(IV$9='2. Protocols'!$C64,IV$9='2. Protocols'!$E64,IV$9='2. Protocols'!$G64)),1,0)*'4. Formulations'!$O64</f>
        <v>0</v>
      </c>
      <c r="IW65" s="45">
        <f>IF(AND(OR(ISBLANK(IW$9),IW$9=0)=FALSE,OR(IW$9='2. Protocols'!$C64,IW$9='2. Protocols'!$E64,IW$9='2. Protocols'!$G64)),1,0)*'4. Formulations'!$O64</f>
        <v>0</v>
      </c>
      <c r="IX65" s="45">
        <f>IF(AND(OR(ISBLANK(IX$9),IX$9=0)=FALSE,OR(IX$9='2. Protocols'!$C64,IX$9='2. Protocols'!$E64,IX$9='2. Protocols'!$G64)),1,0)*'4. Formulations'!$O64</f>
        <v>0</v>
      </c>
      <c r="IY65" s="45">
        <f>IF(AND(OR(ISBLANK(IY$9),IY$9=0)=FALSE,OR(IY$9='2. Protocols'!$C64,IY$9='2. Protocols'!$E64,IY$9='2. Protocols'!$G64)),1,0)*'4. Formulations'!$O64</f>
        <v>0</v>
      </c>
      <c r="IZ65" s="45">
        <f>IF(AND(OR(ISBLANK(IZ$9),IZ$9=0)=FALSE,OR(IZ$9='2. Protocols'!$C64,IZ$9='2. Protocols'!$E64,IZ$9='2. Protocols'!$G64)),1,0)*'4. Formulations'!$O64</f>
        <v>0</v>
      </c>
      <c r="JA65" s="45">
        <f>IF(AND(OR(ISBLANK(JA$9),JA$9=0)=FALSE,OR(JA$9='2. Protocols'!$C64,JA$9='2. Protocols'!$E64,JA$9='2. Protocols'!$G64)),1,0)*'4. Formulations'!$O64</f>
        <v>0</v>
      </c>
      <c r="JC65" s="45">
        <f>IF(AND(OR(ISBLANK(JC$9),JC$9=0)=FALSE,JC$9=$DL65),1,0)*'4. Formulations'!$P64</f>
        <v>0</v>
      </c>
      <c r="JD65" s="45">
        <f>IF(AND(OR(ISBLANK(JD$9),JD$9=0)=FALSE,JD$9=$DL65),1,0)*'4. Formulations'!$P64</f>
        <v>0</v>
      </c>
      <c r="JE65" s="45">
        <f>IF(AND(OR(ISBLANK(JE$9),JE$9=0)=FALSE,JE$9=$DL65),1,0)*'4. Formulations'!$P64</f>
        <v>0</v>
      </c>
      <c r="JF65" s="45">
        <f>IF(AND(OR(ISBLANK(JF$9),JF$9=0)=FALSE,JF$9=$DL65),1,0)*'4. Formulations'!$P64</f>
        <v>0</v>
      </c>
      <c r="JG65" s="45">
        <f>IF(AND(OR(ISBLANK(JG$9),JG$9=0)=FALSE,JG$9=$DL65),1,0)*'4. Formulations'!$P64</f>
        <v>0</v>
      </c>
      <c r="JH65" s="45">
        <f>IF(AND(OR(ISBLANK(JH$9),JH$9=0)=FALSE,JH$9=$DL65),1,0)*'4. Formulations'!$P64</f>
        <v>0</v>
      </c>
      <c r="JI65" s="45">
        <f>IF(AND(OR(ISBLANK(JI$9),JI$9=0)=FALSE,JI$9=$DL65),1,0)*'4. Formulations'!$P64</f>
        <v>0</v>
      </c>
      <c r="JJ65" s="45">
        <f>IF(AND(OR(ISBLANK(JJ$9),JJ$9=0)=FALSE,JJ$9=$DL65),1,0)*'4. Formulations'!$P64</f>
        <v>0</v>
      </c>
      <c r="JK65" s="45">
        <f>IF(AND(OR(ISBLANK(JK$9),JK$9=0)=FALSE,JK$9=$DL65),1,0)*'4. Formulations'!$P64</f>
        <v>0</v>
      </c>
      <c r="JL65" s="45">
        <f>IF(AND(OR(ISBLANK(JL$9),JL$9=0)=FALSE,JL$9=$DL65),1,0)*'4. Formulations'!$P64</f>
        <v>0</v>
      </c>
      <c r="JM65" s="45">
        <f>IF(AND(OR(ISBLANK(JM$9),JM$9=0)=FALSE,JM$9=$DL65),1,0)*'4. Formulations'!$P64</f>
        <v>0</v>
      </c>
      <c r="JN65" s="45">
        <f>IF(AND(OR(ISBLANK(JN$9),JN$9=0)=FALSE,JN$9=$DL65),1,0)*'4. Formulations'!$P64</f>
        <v>0</v>
      </c>
      <c r="JO65" s="45">
        <f>IF(AND(OR(ISBLANK(JO$9),JO$9=0)=FALSE,JO$9=$DL65),1,0)*'4. Formulations'!$P64</f>
        <v>0</v>
      </c>
      <c r="JP65" s="45">
        <f>IF(AND(OR(ISBLANK(JP$9),JP$9=0)=FALSE,JP$9=$DL65),1,0)*'4. Formulations'!$P64</f>
        <v>0</v>
      </c>
      <c r="JQ65" s="45">
        <f>IF(AND(OR(ISBLANK(JQ$9),JQ$9=0)=FALSE,JQ$9=$DL65),1,0)*'4. Formulations'!$P64</f>
        <v>0</v>
      </c>
      <c r="JS65" s="45">
        <f>IF(AND(OR(ISBLANK(JS$9),JS$9=0)=FALSE,SUM($JC65:$JQ65)&gt;0,JS$9='2. Protocols'!$G64),1,0)*'4. Formulations'!$P64</f>
        <v>0</v>
      </c>
      <c r="JT65" s="45">
        <f>IF(AND(OR(ISBLANK(JT$9),JT$9=0)=FALSE,SUM($JC65:$JQ65)&gt;0,JT$9='2. Protocols'!$G64),1,0)*'4. Formulations'!$P64</f>
        <v>0</v>
      </c>
      <c r="JU65" s="45">
        <f>IF(AND(OR(ISBLANK(JU$9),JU$9=0)=FALSE,SUM($JC65:$JQ65)&gt;0,JU$9='2. Protocols'!$G64),1,0)*'4. Formulations'!$P64</f>
        <v>0</v>
      </c>
      <c r="JV65" s="45">
        <f>IF(AND(OR(ISBLANK(JV$9),JV$9=0)=FALSE,SUM($JC65:$JQ65)&gt;0,JV$9='2. Protocols'!$G64),1,0)*'4. Formulations'!$P64</f>
        <v>0</v>
      </c>
      <c r="JW65" s="45">
        <f>IF(AND(OR(ISBLANK(JW$9),JW$9=0)=FALSE,SUM($JC65:$JQ65)&gt;0,JW$9='2. Protocols'!$G64),1,0)*'4. Formulations'!$P64</f>
        <v>0</v>
      </c>
      <c r="JX65" s="45">
        <f>IF(AND(OR(ISBLANK(JX$9),JX$9=0)=FALSE,SUM($JC65:$JQ65)&gt;0,JX$9='2. Protocols'!$G64),1,0)*'4. Formulations'!$P64</f>
        <v>0</v>
      </c>
      <c r="JY65" s="45">
        <f>IF(AND(OR(ISBLANK(JY$9),JY$9=0)=FALSE,SUM($JC65:$JQ65)&gt;0,JY$9='2. Protocols'!$G64),1,0)*'4. Formulations'!$P64</f>
        <v>0</v>
      </c>
      <c r="JZ65" s="45">
        <f>IF(AND(OR(ISBLANK(JZ$9),JZ$9=0)=FALSE,SUM($JC65:$JQ65)&gt;0,JZ$9='2. Protocols'!$G64),1,0)*'4. Formulations'!$P64</f>
        <v>0</v>
      </c>
      <c r="KA65" s="45">
        <f>IF(AND(OR(ISBLANK(KA$9),KA$9=0)=FALSE,SUM($JC65:$JQ65)&gt;0,KA$9='2. Protocols'!$G64),1,0)*'4. Formulations'!$P64</f>
        <v>0</v>
      </c>
      <c r="KB65" s="45">
        <f>IF(AND(OR(ISBLANK(KB$9),KB$9=0)=FALSE,SUM($JC65:$JQ65)&gt;0,KB$9='2. Protocols'!$G64),1,0)*'4. Formulations'!$P64</f>
        <v>0</v>
      </c>
      <c r="KC65" s="45">
        <f>IF(AND(OR(ISBLANK(KC$9),KC$9=0)=FALSE,SUM($JC65:$JQ65)&gt;0,KC$9='2. Protocols'!$G64),1,0)*'4. Formulations'!$P64</f>
        <v>0</v>
      </c>
      <c r="KD65" s="45">
        <f>IF(AND(OR(ISBLANK(KD$9),KD$9=0)=FALSE,SUM($JC65:$JQ65)&gt;0,KD$9='2. Protocols'!$G64),1,0)*'4. Formulations'!$P64</f>
        <v>0</v>
      </c>
      <c r="KE65" s="45">
        <f>IF(AND(OR(ISBLANK(KE$9),KE$9=0)=FALSE,SUM($JC65:$JQ65)&gt;0,KE$9='2. Protocols'!$G64),1,0)*'4. Formulations'!$P64</f>
        <v>0</v>
      </c>
      <c r="KF65" s="45">
        <f>IF(AND(OR(ISBLANK(KF$9),KF$9=0)=FALSE,SUM($JC65:$JQ65)&gt;0,KF$9='2. Protocols'!$G64),1,0)*'4. Formulations'!$P64</f>
        <v>0</v>
      </c>
      <c r="KG65" s="45">
        <f>IF(AND(OR(ISBLANK(KG$9),KG$9=0)=FALSE,SUM($JC65:$JQ65)&gt;0,KG$9='2. Protocols'!$G64),1,0)*'4. Formulations'!$P64</f>
        <v>0</v>
      </c>
      <c r="KI65" s="45">
        <f>IF(AND(OR(ISBLANK(KI$9),KI$9=0)=FALSE,KI$9=$DM65),1,0)*'4. Formulations'!$Q64</f>
        <v>0</v>
      </c>
      <c r="KJ65" s="45">
        <f>IF(AND(OR(ISBLANK(KJ$9),KJ$9=0)=FALSE,KJ$9=$DM65),1,0)*'4. Formulations'!$Q64</f>
        <v>0</v>
      </c>
      <c r="KK65" s="45">
        <f>IF(AND(OR(ISBLANK(KK$9),KK$9=0)=FALSE,KK$9=$DM65),1,0)*'4. Formulations'!$Q64</f>
        <v>0</v>
      </c>
      <c r="KL65" s="45">
        <f>IF(AND(OR(ISBLANK(KL$9),KL$9=0)=FALSE,KL$9=$DM65),1,0)*'4. Formulations'!$Q64</f>
        <v>0</v>
      </c>
      <c r="KM65" s="45">
        <f>IF(AND(OR(ISBLANK(KM$9),KM$9=0)=FALSE,KM$9=$DM65),1,0)*'4. Formulations'!$Q64</f>
        <v>0</v>
      </c>
      <c r="KN65" s="45">
        <f>IF(AND(OR(ISBLANK(KN$9),KN$9=0)=FALSE,KN$9=$DM65),1,0)*'4. Formulations'!$Q64</f>
        <v>0</v>
      </c>
      <c r="KO65" s="45">
        <f>IF(AND(OR(ISBLANK(KO$9),KO$9=0)=FALSE,KO$9=$DM65),1,0)*'4. Formulations'!$Q64</f>
        <v>0</v>
      </c>
      <c r="KP65" s="45">
        <f>IF(AND(OR(ISBLANK(KP$9),KP$9=0)=FALSE,KP$9=$DM65),1,0)*'4. Formulations'!$Q64</f>
        <v>0</v>
      </c>
      <c r="KQ65" s="45">
        <f>IF(AND(OR(ISBLANK(KQ$9),KQ$9=0)=FALSE,KQ$9=$DM65),1,0)*'4. Formulations'!$Q64</f>
        <v>0</v>
      </c>
      <c r="KR65" s="45">
        <f>IF(AND(OR(ISBLANK(KR$9),KR$9=0)=FALSE,KR$9=$DM65),1,0)*'4. Formulations'!$Q64</f>
        <v>0</v>
      </c>
      <c r="KS65" s="45">
        <f>IF(AND(OR(ISBLANK(KS$9),KS$9=0)=FALSE,KS$9=$DM65),1,0)*'4. Formulations'!$Q64</f>
        <v>0</v>
      </c>
      <c r="KT65" s="45">
        <f>IF(AND(OR(ISBLANK(KT$9),KT$9=0)=FALSE,KT$9=$DM65),1,0)*'4. Formulations'!$Q64</f>
        <v>0</v>
      </c>
      <c r="KU65" s="45">
        <f>IF(AND(OR(ISBLANK(KU$9),KU$9=0)=FALSE,KU$9=$DM65),1,0)*'4. Formulations'!$Q64</f>
        <v>0</v>
      </c>
      <c r="KV65" s="45">
        <f>IF(AND(OR(ISBLANK(KV$9),KV$9=0)=FALSE,KV$9=$DM65),1,0)*'4. Formulations'!$Q64</f>
        <v>0</v>
      </c>
      <c r="KW65" s="45">
        <f>IF(AND(OR(ISBLANK(KW$9),KW$9=0)=FALSE,KW$9=$DM65),1,0)*'4. Formulations'!$Q64</f>
        <v>0</v>
      </c>
    </row>
    <row r="66" spans="2:309" ht="15" hidden="1" outlineLevel="1" x14ac:dyDescent="0.25">
      <c r="B66" s="2"/>
      <c r="C66" s="155" t="str">
        <f>IF('2. Protocols'!C65&amp;"+"&amp;'2. Protocols'!E65&amp;"+"&amp;'2. Protocols'!G65="++","",'2. Protocols'!C65&amp;"+"&amp;'2. Protocols'!E65&amp;"+"&amp;'2. Protocols'!G65)</f>
        <v/>
      </c>
      <c r="D66" s="22"/>
      <c r="E66" s="23"/>
      <c r="G66" s="135" t="e">
        <f>'2. Protocols'!J65*'1. General Inputs'!$L$13</f>
        <v>#VALUE!</v>
      </c>
      <c r="H66" s="135" t="e">
        <f>MAX(G66*(1+'1. General Inputs'!$BA$23+HLOOKUP(H$7,'1. General Inputs'!$BC$17:$BE$19,ROWS('1. General Inputs'!$BA$17:$BA$19),0))+(H$76*'2. Protocols'!$O65)+'3. ARV Substitutions'!L88,0)</f>
        <v>#VALUE!</v>
      </c>
      <c r="I66" s="135" t="e">
        <f>MAX(H66*(1+'1. General Inputs'!$BA$23+HLOOKUP(I$7,'1. General Inputs'!$BC$17:$BE$19,ROWS('1. General Inputs'!$BA$17:$BA$19),0))+(I$76*'2. Protocols'!$O65)+'3. ARV Substitutions'!M88,0)</f>
        <v>#VALUE!</v>
      </c>
      <c r="J66" s="135" t="e">
        <f>MAX(I66*(1+'1. General Inputs'!$BA$23+HLOOKUP(J$7,'1. General Inputs'!$BC$17:$BE$19,ROWS('1. General Inputs'!$BA$17:$BA$19),0))+(J$76*'2. Protocols'!$O65)+'3. ARV Substitutions'!N88,0)</f>
        <v>#VALUE!</v>
      </c>
      <c r="K66" s="135" t="e">
        <f>MAX(J66*(1+'1. General Inputs'!$BA$23+HLOOKUP(K$7,'1. General Inputs'!$BC$17:$BE$19,ROWS('1. General Inputs'!$BA$17:$BA$19),0))+(K$76*'2. Protocols'!$O65)+'3. ARV Substitutions'!O88,0)</f>
        <v>#VALUE!</v>
      </c>
      <c r="L66" s="135" t="e">
        <f>MAX(K66*(1+'1. General Inputs'!$BA$23+HLOOKUP(L$7,'1. General Inputs'!$BC$17:$BE$19,ROWS('1. General Inputs'!$BA$17:$BA$19),0))+(L$76*'2. Protocols'!$O65)+'3. ARV Substitutions'!P88,0)</f>
        <v>#VALUE!</v>
      </c>
      <c r="M66" s="135" t="e">
        <f>MAX(L66*(1+'1. General Inputs'!$BA$23+HLOOKUP(M$7,'1. General Inputs'!$BC$17:$BE$19,ROWS('1. General Inputs'!$BA$17:$BA$19),0))+(M$76*'2. Protocols'!$O65)+'3. ARV Substitutions'!Q88,0)</f>
        <v>#VALUE!</v>
      </c>
      <c r="N66" s="135" t="e">
        <f>MAX(M66*(1+'1. General Inputs'!$BA$23+HLOOKUP(N$7,'1. General Inputs'!$BC$17:$BE$19,ROWS('1. General Inputs'!$BA$17:$BA$19),0))+(N$76*'2. Protocols'!$O65)+'3. ARV Substitutions'!R88,0)</f>
        <v>#VALUE!</v>
      </c>
      <c r="O66" s="135" t="e">
        <f>MAX(N66*(1+'1. General Inputs'!$BA$23+HLOOKUP(O$7,'1. General Inputs'!$BC$17:$BE$19,ROWS('1. General Inputs'!$BA$17:$BA$19),0))+(O$76*'2. Protocols'!$O65)+'3. ARV Substitutions'!S88,0)</f>
        <v>#VALUE!</v>
      </c>
      <c r="P66" s="135" t="e">
        <f>MAX(O66*(1+'1. General Inputs'!$BA$23+HLOOKUP(P$7,'1. General Inputs'!$BC$17:$BE$19,ROWS('1. General Inputs'!$BA$17:$BA$19),0))+(P$76*'2. Protocols'!$O65)+'3. ARV Substitutions'!T88,0)</f>
        <v>#VALUE!</v>
      </c>
      <c r="Q66" s="135" t="e">
        <f>MAX(P66*(1+'1. General Inputs'!$BA$23+HLOOKUP(Q$7,'1. General Inputs'!$BC$17:$BE$19,ROWS('1. General Inputs'!$BA$17:$BA$19),0))+(Q$76*'2. Protocols'!$O65)+'3. ARV Substitutions'!U88,0)</f>
        <v>#VALUE!</v>
      </c>
      <c r="R66" s="135" t="e">
        <f>MAX(Q66*(1+'1. General Inputs'!$BA$23+HLOOKUP(R$7,'1. General Inputs'!$BC$17:$BE$19,ROWS('1. General Inputs'!$BA$17:$BA$19),0))+(R$76*'2. Protocols'!$O65)+'3. ARV Substitutions'!V88,0)</f>
        <v>#VALUE!</v>
      </c>
      <c r="S66" s="135" t="e">
        <f>MAX(R66*(1+'1. General Inputs'!$BA$23+HLOOKUP(S$7,'1. General Inputs'!$BC$17:$BE$19,ROWS('1. General Inputs'!$BA$17:$BA$19),0))+(S$76*'2. Protocols'!$O65)+'3. ARV Substitutions'!W88,0)</f>
        <v>#VALUE!</v>
      </c>
      <c r="T66" s="135" t="e">
        <f>MAX(S66*(1+'1. General Inputs'!$BA$23+HLOOKUP(T$7,'1. General Inputs'!$BC$17:$BE$19,ROWS('1. General Inputs'!$BA$17:$BA$19),0))+(T$76*'2. Protocols'!$O65)+'3. ARV Substitutions'!X88,0)</f>
        <v>#VALUE!</v>
      </c>
      <c r="U66" s="135" t="e">
        <f>MAX(T66*(1+'1. General Inputs'!$BA$23+HLOOKUP(U$7,'1. General Inputs'!$BC$17:$BE$19,ROWS('1. General Inputs'!$BA$17:$BA$19),0))+(U$76*'2. Protocols'!$O65)+'3. ARV Substitutions'!Y88,0)</f>
        <v>#VALUE!</v>
      </c>
      <c r="V66" s="135" t="e">
        <f>MAX(U66*(1+'1. General Inputs'!$BA$23+HLOOKUP(V$7,'1. General Inputs'!$BC$17:$BE$19,ROWS('1. General Inputs'!$BA$17:$BA$19),0))+(V$76*'2. Protocols'!$O65)+'3. ARV Substitutions'!Z88,0)</f>
        <v>#VALUE!</v>
      </c>
      <c r="W66" s="135" t="e">
        <f>MAX(V66*(1+'1. General Inputs'!$BA$23+HLOOKUP(W$7,'1. General Inputs'!$BC$17:$BE$19,ROWS('1. General Inputs'!$BA$17:$BA$19),0))+(W$76*'2. Protocols'!$O65)+'3. ARV Substitutions'!AA88,0)</f>
        <v>#VALUE!</v>
      </c>
      <c r="X66" s="135" t="e">
        <f>MAX(W66*(1+'1. General Inputs'!$BA$23+HLOOKUP(X$7,'1. General Inputs'!$BC$17:$BE$19,ROWS('1. General Inputs'!$BA$17:$BA$19),0))+(X$76*'2. Protocols'!$O65)+'3. ARV Substitutions'!AB88,0)</f>
        <v>#VALUE!</v>
      </c>
      <c r="Y66" s="135" t="e">
        <f>MAX(X66*(1+'1. General Inputs'!$BA$23+HLOOKUP(Y$7,'1. General Inputs'!$BC$17:$BE$19,ROWS('1. General Inputs'!$BA$17:$BA$19),0))+(Y$76*'2. Protocols'!$O65)+'3. ARV Substitutions'!AC88,0)</f>
        <v>#VALUE!</v>
      </c>
      <c r="Z66" s="135" t="e">
        <f>MAX(Y66*(1+'1. General Inputs'!$BA$23+HLOOKUP(Z$7,'1. General Inputs'!$BC$17:$BE$19,ROWS('1. General Inputs'!$BA$17:$BA$19),0))+(Z$76*'2. Protocols'!$O65)+'3. ARV Substitutions'!AD88,0)</f>
        <v>#VALUE!</v>
      </c>
      <c r="AA66" s="135" t="e">
        <f>MAX(Z66*(1+'1. General Inputs'!$BA$23+HLOOKUP(AA$7,'1. General Inputs'!$BC$17:$BE$19,ROWS('1. General Inputs'!$BA$17:$BA$19),0))+(AA$76*'2. Protocols'!$O65)+'3. ARV Substitutions'!AE88,0)</f>
        <v>#VALUE!</v>
      </c>
      <c r="AB66" s="135" t="e">
        <f>MAX(AA66*(1+'1. General Inputs'!$BA$23+HLOOKUP(AB$7,'1. General Inputs'!$BC$17:$BE$19,ROWS('1. General Inputs'!$BA$17:$BA$19),0))+(AB$76*'2. Protocols'!$O65)+'3. ARV Substitutions'!AF88,0)</f>
        <v>#VALUE!</v>
      </c>
      <c r="AC66" s="135" t="e">
        <f>MAX(AB66*(1+'1. General Inputs'!$BA$23+HLOOKUP(AC$7,'1. General Inputs'!$BC$17:$BE$19,ROWS('1. General Inputs'!$BA$17:$BA$19),0))+(AC$76*'2. Protocols'!$O65)+'3. ARV Substitutions'!AG88,0)</f>
        <v>#VALUE!</v>
      </c>
      <c r="AD66" s="135" t="e">
        <f>MAX(AC66*(1+'1. General Inputs'!$BA$23+HLOOKUP(AD$7,'1. General Inputs'!$BC$17:$BE$19,ROWS('1. General Inputs'!$BA$17:$BA$19),0))+(AD$76*'2. Protocols'!$O65)+'3. ARV Substitutions'!AH88,0)</f>
        <v>#VALUE!</v>
      </c>
      <c r="AE66" s="135" t="e">
        <f>MAX(AD66*(1+'1. General Inputs'!$BA$23+HLOOKUP(AE$7,'1. General Inputs'!$BC$17:$BE$19,ROWS('1. General Inputs'!$BA$17:$BA$19),0))+(AE$76*'2. Protocols'!$O65)+'3. ARV Substitutions'!AI88,0)</f>
        <v>#VALUE!</v>
      </c>
      <c r="AF66" s="135" t="e">
        <f>MAX(AE66*(1+'1. General Inputs'!$BA$23+HLOOKUP(AF$7,'1. General Inputs'!$BC$17:$BE$19,ROWS('1. General Inputs'!$BA$17:$BA$19),0))+(AF$76*'2. Protocols'!$O65)+'3. ARV Substitutions'!AJ88,0)</f>
        <v>#VALUE!</v>
      </c>
      <c r="AG66" s="135" t="e">
        <f>MAX(AF66*(1+'1. General Inputs'!$BA$23+HLOOKUP(AG$7,'1. General Inputs'!$BC$17:$BE$19,ROWS('1. General Inputs'!$BA$17:$BA$19),0))+(AG$76*'2. Protocols'!$O65)+'3. ARV Substitutions'!AK88,0)</f>
        <v>#VALUE!</v>
      </c>
      <c r="AH66" s="135" t="e">
        <f>MAX(AG66*(1+'1. General Inputs'!$BA$23+HLOOKUP(AH$7,'1. General Inputs'!$BC$17:$BE$19,ROWS('1. General Inputs'!$BA$17:$BA$19),0))+(AH$76*'2. Protocols'!$O65)+'3. ARV Substitutions'!AL88,0)</f>
        <v>#VALUE!</v>
      </c>
      <c r="AI66" s="135" t="e">
        <f>MAX(AH66*(1+'1. General Inputs'!$BA$23+HLOOKUP(AI$7,'1. General Inputs'!$BC$17:$BE$19,ROWS('1. General Inputs'!$BA$17:$BA$19),0))+(AI$76*'2. Protocols'!$O65)+'3. ARV Substitutions'!AM88,0)</f>
        <v>#VALUE!</v>
      </c>
      <c r="AJ66" s="135" t="e">
        <f>MAX(AI66*(1+'1. General Inputs'!$BA$23+HLOOKUP(AJ$7,'1. General Inputs'!$BC$17:$BE$19,ROWS('1. General Inputs'!$BA$17:$BA$19),0))+(AJ$76*'2. Protocols'!$O65)+'3. ARV Substitutions'!AN88,0)</f>
        <v>#VALUE!</v>
      </c>
      <c r="AK66" s="135" t="e">
        <f>MAX(AJ66*(1+'1. General Inputs'!$BA$23+HLOOKUP(AK$7,'1. General Inputs'!$BC$17:$BE$19,ROWS('1. General Inputs'!$BA$17:$BA$19),0))+(AK$76*'2. Protocols'!$O65)+'3. ARV Substitutions'!AO88,0)</f>
        <v>#VALUE!</v>
      </c>
      <c r="AL66" s="135" t="e">
        <f>MAX(AK66*(1+'1. General Inputs'!$BA$23+HLOOKUP(AL$7,'1. General Inputs'!$BC$17:$BE$19,ROWS('1. General Inputs'!$BA$17:$BA$19),0))+(AL$76*'2. Protocols'!$O65)+'3. ARV Substitutions'!AP88,0)</f>
        <v>#VALUE!</v>
      </c>
      <c r="AM66" s="135" t="e">
        <f>MAX(AL66*(1+'1. General Inputs'!$BA$23+HLOOKUP(AM$7,'1. General Inputs'!$BC$17:$BE$19,ROWS('1. General Inputs'!$BA$17:$BA$19),0))+(AM$76*'2. Protocols'!$O65)+'3. ARV Substitutions'!AQ88,0)</f>
        <v>#VALUE!</v>
      </c>
      <c r="AN66" s="135" t="e">
        <f>MAX(AM66*(1+'1. General Inputs'!$BA$23+HLOOKUP(AN$7,'1. General Inputs'!$BC$17:$BE$19,ROWS('1. General Inputs'!$BA$17:$BA$19),0))+(AN$76*'2. Protocols'!$O65)+'3. ARV Substitutions'!AR88,0)</f>
        <v>#VALUE!</v>
      </c>
      <c r="AO66" s="135" t="e">
        <f>MAX(AN66*(1+'1. General Inputs'!$BA$23+HLOOKUP(AO$7,'1. General Inputs'!$BC$17:$BE$19,ROWS('1. General Inputs'!$BA$17:$BA$19),0))+(AO$76*'2. Protocols'!$O65)+'3. ARV Substitutions'!AS88,0)</f>
        <v>#VALUE!</v>
      </c>
      <c r="AP66" s="135" t="e">
        <f>MAX(AO66*(1+'1. General Inputs'!$BA$23+HLOOKUP(AP$7,'1. General Inputs'!$BC$17:$BE$19,ROWS('1. General Inputs'!$BA$17:$BA$19),0))+(AP$76*'2. Protocols'!$O65)+'3. ARV Substitutions'!AT88,0)</f>
        <v>#VALUE!</v>
      </c>
      <c r="AQ66" s="135" t="e">
        <f>MAX(AP66*(1+'1. General Inputs'!$BA$23+HLOOKUP(AQ$7,'1. General Inputs'!$BC$17:$BE$19,ROWS('1. General Inputs'!$BA$17:$BA$19),0))+(AQ$76*'2. Protocols'!$O65)+'3. ARV Substitutions'!AU88,0)</f>
        <v>#VALUE!</v>
      </c>
      <c r="CA66" s="105" t="e">
        <f t="shared" si="58"/>
        <v>#VALUE!</v>
      </c>
      <c r="CB66" s="105" t="e">
        <f t="shared" si="59"/>
        <v>#VALUE!</v>
      </c>
      <c r="CC66" s="105" t="e">
        <f t="shared" si="60"/>
        <v>#VALUE!</v>
      </c>
      <c r="CD66" s="105" t="e">
        <f t="shared" si="61"/>
        <v>#VALUE!</v>
      </c>
      <c r="CE66" s="105" t="e">
        <f t="shared" si="93"/>
        <v>#VALUE!</v>
      </c>
      <c r="CF66" s="105" t="e">
        <f t="shared" si="62"/>
        <v>#VALUE!</v>
      </c>
      <c r="CG66" s="105" t="e">
        <f t="shared" si="63"/>
        <v>#VALUE!</v>
      </c>
      <c r="CH66" s="105" t="e">
        <f t="shared" si="64"/>
        <v>#VALUE!</v>
      </c>
      <c r="CI66" s="105" t="e">
        <f t="shared" si="65"/>
        <v>#VALUE!</v>
      </c>
      <c r="CJ66" s="105" t="e">
        <f t="shared" si="66"/>
        <v>#VALUE!</v>
      </c>
      <c r="CK66" s="105" t="e">
        <f t="shared" si="67"/>
        <v>#VALUE!</v>
      </c>
      <c r="CL66" s="105" t="e">
        <f t="shared" si="68"/>
        <v>#VALUE!</v>
      </c>
      <c r="CM66" s="105" t="e">
        <f t="shared" si="69"/>
        <v>#VALUE!</v>
      </c>
      <c r="CN66" s="105" t="e">
        <f t="shared" si="70"/>
        <v>#VALUE!</v>
      </c>
      <c r="CO66" s="105" t="e">
        <f t="shared" si="71"/>
        <v>#VALUE!</v>
      </c>
      <c r="CP66" s="105" t="e">
        <f t="shared" si="72"/>
        <v>#VALUE!</v>
      </c>
      <c r="CQ66" s="105" t="e">
        <f t="shared" si="73"/>
        <v>#VALUE!</v>
      </c>
      <c r="CR66" s="105" t="e">
        <f t="shared" si="74"/>
        <v>#VALUE!</v>
      </c>
      <c r="CS66" s="105" t="e">
        <f t="shared" si="75"/>
        <v>#VALUE!</v>
      </c>
      <c r="CT66" s="105" t="e">
        <f t="shared" si="76"/>
        <v>#VALUE!</v>
      </c>
      <c r="CU66" s="105" t="e">
        <f t="shared" si="77"/>
        <v>#VALUE!</v>
      </c>
      <c r="CV66" s="105" t="e">
        <f t="shared" si="78"/>
        <v>#VALUE!</v>
      </c>
      <c r="CW66" s="105" t="e">
        <f t="shared" si="79"/>
        <v>#VALUE!</v>
      </c>
      <c r="CX66" s="105" t="e">
        <f t="shared" si="80"/>
        <v>#VALUE!</v>
      </c>
      <c r="CY66" s="105" t="e">
        <f t="shared" si="81"/>
        <v>#VALUE!</v>
      </c>
      <c r="CZ66" s="105" t="e">
        <f t="shared" si="82"/>
        <v>#VALUE!</v>
      </c>
      <c r="DA66" s="105" t="e">
        <f t="shared" si="83"/>
        <v>#VALUE!</v>
      </c>
      <c r="DB66" s="105" t="e">
        <f t="shared" si="84"/>
        <v>#VALUE!</v>
      </c>
      <c r="DC66" s="105" t="e">
        <f t="shared" si="85"/>
        <v>#VALUE!</v>
      </c>
      <c r="DD66" s="105" t="e">
        <f t="shared" si="86"/>
        <v>#VALUE!</v>
      </c>
      <c r="DE66" s="105" t="e">
        <f t="shared" si="87"/>
        <v>#VALUE!</v>
      </c>
      <c r="DF66" s="105" t="e">
        <f t="shared" si="88"/>
        <v>#VALUE!</v>
      </c>
      <c r="DG66" s="105" t="e">
        <f t="shared" si="89"/>
        <v>#VALUE!</v>
      </c>
      <c r="DH66" s="105" t="e">
        <f t="shared" si="90"/>
        <v>#VALUE!</v>
      </c>
      <c r="DI66" s="105" t="e">
        <f t="shared" si="91"/>
        <v>#VALUE!</v>
      </c>
      <c r="DJ66" s="105" t="e">
        <f t="shared" si="92"/>
        <v>#VALUE!</v>
      </c>
      <c r="DL66" s="39" t="str">
        <f>CONCATENATE('2. Protocols'!C65, '2. Protocols'!D65, '2. Protocols'!E65)</f>
        <v>+</v>
      </c>
      <c r="DM66" s="39" t="str">
        <f>CONCATENATE('2. Protocols'!C65, '2. Protocols'!D65, '2. Protocols'!E65, '2. Protocols'!F65, '2. Protocols'!G65,)</f>
        <v>++</v>
      </c>
      <c r="DO66" s="45">
        <f>IF(AND(OR(ISBLANK(DO$9),DO$9=0)=FALSE,OR(DO$9='2. Protocols'!$C65,DO$9='2. Protocols'!$E65,DO$9='2. Protocols'!$G65)),1,0)*'4. Formulations'!$I65</f>
        <v>0</v>
      </c>
      <c r="DP66" s="45">
        <f>IF(AND(OR(ISBLANK(DP$9),DP$9=0)=FALSE,OR(DP$9='2. Protocols'!$C65,DP$9='2. Protocols'!$E65,DP$9='2. Protocols'!$G65)),1,0)*'4. Formulations'!$I65</f>
        <v>0</v>
      </c>
      <c r="DQ66" s="45">
        <f>IF(AND(OR(ISBLANK(DQ$9),DQ$9=0)=FALSE,OR(DQ$9='2. Protocols'!$C65,DQ$9='2. Protocols'!$E65,DQ$9='2. Protocols'!$G65)),1,0)*'4. Formulations'!$I65</f>
        <v>0</v>
      </c>
      <c r="DR66" s="45">
        <f>IF(AND(OR(ISBLANK(DR$9),DR$9=0)=FALSE,OR(DR$9='2. Protocols'!$C65,DR$9='2. Protocols'!$E65,DR$9='2. Protocols'!$G65)),1,0)*'4. Formulations'!$I65</f>
        <v>0</v>
      </c>
      <c r="DS66" s="45">
        <f>IF(AND(OR(ISBLANK(DS$9),DS$9=0)=FALSE,OR(DS$9='2. Protocols'!$C65,DS$9='2. Protocols'!$E65,DS$9='2. Protocols'!$G65)),1,0)*'4. Formulations'!$I65</f>
        <v>0</v>
      </c>
      <c r="DT66" s="45">
        <f>IF(AND(OR(ISBLANK(DT$9),DT$9=0)=FALSE,OR(DT$9='2. Protocols'!$C65,DT$9='2. Protocols'!$E65,DT$9='2. Protocols'!$G65)),1,0)*'4. Formulations'!$I65</f>
        <v>0</v>
      </c>
      <c r="DU66" s="45">
        <f>IF(AND(OR(ISBLANK(DU$9),DU$9=0)=FALSE,OR(DU$9='2. Protocols'!$C65,DU$9='2. Protocols'!$E65,DU$9='2. Protocols'!$G65)),1,0)*'4. Formulations'!$I65</f>
        <v>0</v>
      </c>
      <c r="DV66" s="45">
        <f>IF(AND(OR(ISBLANK(DV$9),DV$9=0)=FALSE,OR(DV$9='2. Protocols'!$C65,DV$9='2. Protocols'!$E65,DV$9='2. Protocols'!$G65)),1,0)*'4. Formulations'!$I65</f>
        <v>0</v>
      </c>
      <c r="DW66" s="45">
        <f>IF(AND(OR(ISBLANK(DW$9),DW$9=0)=FALSE,OR(DW$9='2. Protocols'!$C65,DW$9='2. Protocols'!$E65,DW$9='2. Protocols'!$G65)),1,0)*'4. Formulations'!$I65</f>
        <v>0</v>
      </c>
      <c r="DX66" s="45">
        <f>IF(AND(OR(ISBLANK(DX$9),DX$9=0)=FALSE,OR(DX$9='2. Protocols'!$C65,DX$9='2. Protocols'!$E65,DX$9='2. Protocols'!$G65)),1,0)*'4. Formulations'!$I65</f>
        <v>0</v>
      </c>
      <c r="DY66" s="45">
        <f>IF(AND(OR(ISBLANK(DY$9),DY$9=0)=FALSE,OR(DY$9='2. Protocols'!$C65,DY$9='2. Protocols'!$E65,DY$9='2. Protocols'!$G65)),1,0)*'4. Formulations'!$I65</f>
        <v>0</v>
      </c>
      <c r="DZ66" s="45">
        <f>IF(AND(OR(ISBLANK(DZ$9),DZ$9=0)=FALSE,OR(DZ$9='2. Protocols'!$C65,DZ$9='2. Protocols'!$E65,DZ$9='2. Protocols'!$G65)),1,0)*'4. Formulations'!$I65</f>
        <v>0</v>
      </c>
      <c r="EA66" s="45">
        <f>IF(AND(OR(ISBLANK(EA$9),EA$9=0)=FALSE,OR(EA$9='2. Protocols'!$C65,EA$9='2. Protocols'!$E65,EA$9='2. Protocols'!$G65)),1,0)*'4. Formulations'!$I65</f>
        <v>0</v>
      </c>
      <c r="EB66" s="45">
        <f>IF(AND(OR(ISBLANK(EB$9),EB$9=0)=FALSE,OR(EB$9='2. Protocols'!$C65,EB$9='2. Protocols'!$E65,EB$9='2. Protocols'!$G65)),1,0)*'4. Formulations'!$I65</f>
        <v>0</v>
      </c>
      <c r="EC66" s="45">
        <f>IF(AND(OR(ISBLANK(EC$9),EC$9=0)=FALSE,OR(EC$9='2. Protocols'!$C65,EC$9='2. Protocols'!$E65,EC$9='2. Protocols'!$G65)),1,0)*'4. Formulations'!$I65</f>
        <v>0</v>
      </c>
      <c r="EE66" s="45">
        <f>IF(AND(OR(ISBLANK(EE$9),EE$9=0)=FALSE,EE$9=$DL66),1,0)*'4. Formulations'!$J65</f>
        <v>0</v>
      </c>
      <c r="EF66" s="45">
        <f>IF(AND(OR(ISBLANK(EF$9),EF$9=0)=FALSE,EF$9=$DL66),1,0)*'4. Formulations'!$J65</f>
        <v>0</v>
      </c>
      <c r="EG66" s="45">
        <f>IF(AND(OR(ISBLANK(EG$9),EG$9=0)=FALSE,EG$9=$DL66),1,0)*'4. Formulations'!$J65</f>
        <v>0</v>
      </c>
      <c r="EH66" s="45">
        <f>IF(AND(OR(ISBLANK(EH$9),EH$9=0)=FALSE,EH$9=$DL66),1,0)*'4. Formulations'!$J65</f>
        <v>0</v>
      </c>
      <c r="EI66" s="45">
        <f>IF(AND(OR(ISBLANK(EI$9),EI$9=0)=FALSE,EI$9=$DL66),1,0)*'4. Formulations'!$J65</f>
        <v>0</v>
      </c>
      <c r="EJ66" s="45">
        <f>IF(AND(OR(ISBLANK(EJ$9),EJ$9=0)=FALSE,EJ$9=$DL66),1,0)*'4. Formulations'!$J65</f>
        <v>0</v>
      </c>
      <c r="EK66" s="45">
        <f>IF(AND(OR(ISBLANK(EK$9),EK$9=0)=FALSE,EK$9=$DL66),1,0)*'4. Formulations'!$J65</f>
        <v>0</v>
      </c>
      <c r="EL66" s="45">
        <f>IF(AND(OR(ISBLANK(EL$9),EL$9=0)=FALSE,EL$9=$DL66),1,0)*'4. Formulations'!$J65</f>
        <v>0</v>
      </c>
      <c r="EM66" s="45">
        <f>IF(AND(OR(ISBLANK(EM$9),EM$9=0)=FALSE,EM$9=$DL66),1,0)*'4. Formulations'!$J65</f>
        <v>0</v>
      </c>
      <c r="EN66" s="45">
        <f>IF(AND(OR(ISBLANK(EN$9),EN$9=0)=FALSE,EN$9=$DL66),1,0)*'4. Formulations'!$J65</f>
        <v>0</v>
      </c>
      <c r="EO66" s="45">
        <f>IF(AND(OR(ISBLANK(EO$9),EO$9=0)=FALSE,EO$9=$DL66),1,0)*'4. Formulations'!$J65</f>
        <v>0</v>
      </c>
      <c r="EP66" s="45">
        <f>IF(AND(OR(ISBLANK(EP$9),EP$9=0)=FALSE,EP$9=$DL66),1,0)*'4. Formulations'!$J65</f>
        <v>0</v>
      </c>
      <c r="EQ66" s="45">
        <f>IF(AND(OR(ISBLANK(EQ$9),EQ$9=0)=FALSE,EQ$9=$DL66),1,0)*'4. Formulations'!$J65</f>
        <v>0</v>
      </c>
      <c r="ER66" s="45">
        <f>IF(AND(OR(ISBLANK(ER$9),ER$9=0)=FALSE,ER$9=$DL66),1,0)*'4. Formulations'!$J65</f>
        <v>0</v>
      </c>
      <c r="ES66" s="45">
        <f>IF(AND(OR(ISBLANK(ES$9),ES$9=0)=FALSE,ES$9=$DL66),1,0)*'4. Formulations'!$J65</f>
        <v>0</v>
      </c>
      <c r="EU66" s="45">
        <f>IF(AND(OR(ISBLANK(EU$9),EU$9=0)=FALSE,SUM($EE66:$ES66)&gt;0,EU$9='2. Protocols'!$G65),1,0)*'4. Formulations'!$J65</f>
        <v>0</v>
      </c>
      <c r="EV66" s="45">
        <f>IF(AND(OR(ISBLANK(EV$9),EV$9=0)=FALSE,SUM($EE66:$ES66)&gt;0,EV$9='2. Protocols'!$G65),1,0)*'4. Formulations'!$J65</f>
        <v>0</v>
      </c>
      <c r="EW66" s="45">
        <f>IF(AND(OR(ISBLANK(EW$9),EW$9=0)=FALSE,SUM($EE66:$ES66)&gt;0,EW$9='2. Protocols'!$G65),1,0)*'4. Formulations'!$J65</f>
        <v>0</v>
      </c>
      <c r="EX66" s="45">
        <f>IF(AND(OR(ISBLANK(EX$9),EX$9=0)=FALSE,SUM($EE66:$ES66)&gt;0,EX$9='2. Protocols'!$G65),1,0)*'4. Formulations'!$J65</f>
        <v>0</v>
      </c>
      <c r="EY66" s="45">
        <f>IF(AND(OR(ISBLANK(EY$9),EY$9=0)=FALSE,SUM($EE66:$ES66)&gt;0,EY$9='2. Protocols'!$G65),1,0)*'4. Formulations'!$J65</f>
        <v>0</v>
      </c>
      <c r="EZ66" s="45">
        <f>IF(AND(OR(ISBLANK(EZ$9),EZ$9=0)=FALSE,SUM($EE66:$ES66)&gt;0,EZ$9='2. Protocols'!$G65),1,0)*'4. Formulations'!$J65</f>
        <v>0</v>
      </c>
      <c r="FA66" s="45">
        <f>IF(AND(OR(ISBLANK(FA$9),FA$9=0)=FALSE,SUM($EE66:$ES66)&gt;0,FA$9='2. Protocols'!$G65),1,0)*'4. Formulations'!$J65</f>
        <v>0</v>
      </c>
      <c r="FB66" s="45">
        <f>IF(AND(OR(ISBLANK(FB$9),FB$9=0)=FALSE,SUM($EE66:$ES66)&gt;0,FB$9='2. Protocols'!$G65),1,0)*'4. Formulations'!$J65</f>
        <v>0</v>
      </c>
      <c r="FC66" s="45">
        <f>IF(AND(OR(ISBLANK(FC$9),FC$9=0)=FALSE,SUM($EE66:$ES66)&gt;0,FC$9='2. Protocols'!$G65),1,0)*'4. Formulations'!$J65</f>
        <v>0</v>
      </c>
      <c r="FD66" s="45">
        <f>IF(AND(OR(ISBLANK(FD$9),FD$9=0)=FALSE,SUM($EE66:$ES66)&gt;0,FD$9='2. Protocols'!$G65),1,0)*'4. Formulations'!$J65</f>
        <v>0</v>
      </c>
      <c r="FE66" s="45">
        <f>IF(AND(OR(ISBLANK(FE$9),FE$9=0)=FALSE,SUM($EE66:$ES66)&gt;0,FE$9='2. Protocols'!$G65),1,0)*'4. Formulations'!$J65</f>
        <v>0</v>
      </c>
      <c r="FF66" s="45">
        <f>IF(AND(OR(ISBLANK(FF$9),FF$9=0)=FALSE,SUM($EE66:$ES66)&gt;0,FF$9='2. Protocols'!$G65),1,0)*'4. Formulations'!$J65</f>
        <v>0</v>
      </c>
      <c r="FG66" s="45">
        <f>IF(AND(OR(ISBLANK(FG$9),FG$9=0)=FALSE,SUM($EE66:$ES66)&gt;0,FG$9='2. Protocols'!$G65),1,0)*'4. Formulations'!$J65</f>
        <v>0</v>
      </c>
      <c r="FH66" s="45">
        <f>IF(AND(OR(ISBLANK(FH$9),FH$9=0)=FALSE,SUM($EE66:$ES66)&gt;0,FH$9='2. Protocols'!$G65),1,0)*'4. Formulations'!$J65</f>
        <v>0</v>
      </c>
      <c r="FI66" s="45">
        <f>IF(AND(OR(ISBLANK(FI$9),FI$9=0)=FALSE,SUM($EE66:$ES66)&gt;0,FI$9='2. Protocols'!$G65),1,0)*'4. Formulations'!$J65</f>
        <v>0</v>
      </c>
      <c r="FK66" s="45">
        <f>IF(AND(OR(ISBLANK(EU$9),EU$9=0)=FALSE,FK$9=$DM66),1,0)*'4. Formulations'!$K65</f>
        <v>0</v>
      </c>
      <c r="FL66" s="45">
        <f>IF(AND(OR(ISBLANK(EV$9),EV$9=0)=FALSE,FL$9=$DM66),1,0)*'4. Formulations'!$K65</f>
        <v>0</v>
      </c>
      <c r="FM66" s="45">
        <f>IF(AND(OR(ISBLANK(EW$9),EW$9=0)=FALSE,FM$9=$DM66),1,0)*'4. Formulations'!$K65</f>
        <v>0</v>
      </c>
      <c r="FN66" s="45">
        <f>IF(AND(OR(ISBLANK(EX$9),EX$9=0)=FALSE,FN$9=$DM66),1,0)*'4. Formulations'!$K65</f>
        <v>0</v>
      </c>
      <c r="FO66" s="45">
        <f>IF(AND(OR(ISBLANK(EY$9),EY$9=0)=FALSE,FO$9=$DM66),1,0)*'4. Formulations'!$K65</f>
        <v>0</v>
      </c>
      <c r="FP66" s="45">
        <f>IF(AND(OR(ISBLANK(EZ$9),EZ$9=0)=FALSE,FP$9=$DM66),1,0)*'4. Formulations'!$K65</f>
        <v>0</v>
      </c>
      <c r="FQ66" s="45">
        <f>IF(AND(OR(ISBLANK(FA$9),FA$9=0)=FALSE,FQ$9=$DM66),1,0)*'4. Formulations'!$K65</f>
        <v>0</v>
      </c>
      <c r="FR66" s="45">
        <f>IF(AND(OR(ISBLANK(FB$9),FB$9=0)=FALSE,FR$9=$DM66),1,0)*'4. Formulations'!$K65</f>
        <v>0</v>
      </c>
      <c r="FS66" s="45">
        <f>IF(AND(OR(ISBLANK(FC$9),FC$9=0)=FALSE,FS$9=$DM66),1,0)*'4. Formulations'!$K65</f>
        <v>0</v>
      </c>
      <c r="FT66" s="45">
        <f>IF(AND(OR(ISBLANK(FD$9),FD$9=0)=FALSE,FT$9=$DM66),1,0)*'4. Formulations'!$K65</f>
        <v>0</v>
      </c>
      <c r="FU66" s="45">
        <f>IF(AND(OR(ISBLANK(FE$9),FE$9=0)=FALSE,FU$9=$DM66),1,0)*'4. Formulations'!$K65</f>
        <v>0</v>
      </c>
      <c r="FV66" s="45">
        <f>IF(AND(OR(ISBLANK(FF$9),FF$9=0)=FALSE,FV$9=$DM66),1,0)*'4. Formulations'!$K65</f>
        <v>0</v>
      </c>
      <c r="FW66" s="45">
        <f>IF(AND(OR(ISBLANK(FG$9),FG$9=0)=FALSE,FW$9=$DM66),1,0)*'4. Formulations'!$K65</f>
        <v>0</v>
      </c>
      <c r="FX66" s="45">
        <f>IF(AND(OR(ISBLANK(FH$9),FH$9=0)=FALSE,FX$9=$DM66),1,0)*'4. Formulations'!$K65</f>
        <v>0</v>
      </c>
      <c r="FY66" s="45">
        <f>IF(AND(OR(ISBLANK(FI$9),FI$9=0)=FALSE,FY$9=$DM66),1,0)*'4. Formulations'!$K65</f>
        <v>0</v>
      </c>
      <c r="GA66" s="45">
        <f>IF(AND(OR(ISBLANK(GA$9),GA$9=0)=FALSE,OR(GA$9='2. Protocols'!$C65,GA$9='2. Protocols'!$E65,GA$9='2. Protocols'!$G65)),1,0)*'4. Formulations'!$L65</f>
        <v>0</v>
      </c>
      <c r="GB66" s="45">
        <f>IF(AND(OR(ISBLANK(GB$9),GB$9=0)=FALSE,OR(GB$9='2. Protocols'!$C65,GB$9='2. Protocols'!$E65,GB$9='2. Protocols'!$G65)),1,0)*'4. Formulations'!$L65</f>
        <v>0</v>
      </c>
      <c r="GC66" s="45">
        <f>IF(AND(OR(ISBLANK(GC$9),GC$9=0)=FALSE,OR(GC$9='2. Protocols'!$C65,GC$9='2. Protocols'!$E65,GC$9='2. Protocols'!$G65)),1,0)*'4. Formulations'!$L65</f>
        <v>0</v>
      </c>
      <c r="GD66" s="45">
        <f>IF(AND(OR(ISBLANK(GD$9),GD$9=0)=FALSE,OR(GD$9='2. Protocols'!$C65,GD$9='2. Protocols'!$E65,GD$9='2. Protocols'!$G65)),1,0)*'4. Formulations'!$L65</f>
        <v>0</v>
      </c>
      <c r="GE66" s="45">
        <f>IF(AND(OR(ISBLANK(GE$9),GE$9=0)=FALSE,OR(GE$9='2. Protocols'!$C65,GE$9='2. Protocols'!$E65,GE$9='2. Protocols'!$G65)),1,0)*'4. Formulations'!$L65</f>
        <v>0</v>
      </c>
      <c r="GF66" s="45">
        <f>IF(AND(OR(ISBLANK(GF$9),GF$9=0)=FALSE,OR(GF$9='2. Protocols'!$C65,GF$9='2. Protocols'!$E65,GF$9='2. Protocols'!$G65)),1,0)*'4. Formulations'!$L65</f>
        <v>0</v>
      </c>
      <c r="GG66" s="45">
        <f>IF(AND(OR(ISBLANK(GG$9),GG$9=0)=FALSE,OR(GG$9='2. Protocols'!$C65,GG$9='2. Protocols'!$E65,GG$9='2. Protocols'!$G65)),1,0)*'4. Formulations'!$L65</f>
        <v>0</v>
      </c>
      <c r="GH66" s="45">
        <f>IF(AND(OR(ISBLANK(GH$9),GH$9=0)=FALSE,OR(GH$9='2. Protocols'!$C65,GH$9='2. Protocols'!$E65,GH$9='2. Protocols'!$G65)),1,0)*'4. Formulations'!$L65</f>
        <v>0</v>
      </c>
      <c r="GI66" s="45">
        <f>IF(AND(OR(ISBLANK(GI$9),GI$9=0)=FALSE,OR(GI$9='2. Protocols'!$C65,GI$9='2. Protocols'!$E65,GI$9='2. Protocols'!$G65)),1,0)*'4. Formulations'!$L65</f>
        <v>0</v>
      </c>
      <c r="GJ66" s="45">
        <f>IF(AND(OR(ISBLANK(GJ$9),GJ$9=0)=FALSE,OR(GJ$9='2. Protocols'!$C65,GJ$9='2. Protocols'!$E65,GJ$9='2. Protocols'!$G65)),1,0)*'4. Formulations'!$L65</f>
        <v>0</v>
      </c>
      <c r="GK66" s="45">
        <f>IF(AND(OR(ISBLANK(GK$9),GK$9=0)=FALSE,OR(GK$9='2. Protocols'!$C65,GK$9='2. Protocols'!$E65,GK$9='2. Protocols'!$G65)),1,0)*'4. Formulations'!$L65</f>
        <v>0</v>
      </c>
      <c r="GL66" s="45">
        <f>IF(AND(OR(ISBLANK(GL$9),GL$9=0)=FALSE,OR(GL$9='2. Protocols'!$C65,GL$9='2. Protocols'!$E65,GL$9='2. Protocols'!$G65)),1,0)*'4. Formulations'!$L65</f>
        <v>0</v>
      </c>
      <c r="GM66" s="45">
        <f>IF(AND(OR(ISBLANK(GM$9),GM$9=0)=FALSE,OR(GM$9='2. Protocols'!$C65,GM$9='2. Protocols'!$E65,GM$9='2. Protocols'!$G65)),1,0)*'4. Formulations'!$L65</f>
        <v>0</v>
      </c>
      <c r="GN66" s="45">
        <f>IF(AND(OR(ISBLANK(GN$9),GN$9=0)=FALSE,OR(GN$9='2. Protocols'!$C65,GN$9='2. Protocols'!$E65,GN$9='2. Protocols'!$G65)),1,0)*'4. Formulations'!$L65</f>
        <v>0</v>
      </c>
      <c r="GO66" s="45">
        <f>IF(AND(OR(ISBLANK(GO$9),GO$9=0)=FALSE,OR(GO$9='2. Protocols'!$C65,GO$9='2. Protocols'!$E65,GO$9='2. Protocols'!$G65)),1,0)*'4. Formulations'!$L65</f>
        <v>0</v>
      </c>
      <c r="GQ66" s="45">
        <f>IF(AND(OR(ISBLANK(GQ$9),GQ$9=0)=FALSE,GQ$9=$DL66),1,0)*'4. Formulations'!$M65</f>
        <v>0</v>
      </c>
      <c r="GR66" s="45">
        <f>IF(AND(OR(ISBLANK(GR$9),GR$9=0)=FALSE,GR$9=$DL66),1,0)*'4. Formulations'!$M65</f>
        <v>0</v>
      </c>
      <c r="GS66" s="45">
        <f>IF(AND(OR(ISBLANK(GS$9),GS$9=0)=FALSE,GS$9=$DL66),1,0)*'4. Formulations'!$M65</f>
        <v>0</v>
      </c>
      <c r="GT66" s="45">
        <f>IF(AND(OR(ISBLANK(GT$9),GT$9=0)=FALSE,GT$9=$DL66),1,0)*'4. Formulations'!$M65</f>
        <v>0</v>
      </c>
      <c r="GU66" s="45">
        <f>IF(AND(OR(ISBLANK(GU$9),GU$9=0)=FALSE,GU$9=$DL66),1,0)*'4. Formulations'!$M65</f>
        <v>0</v>
      </c>
      <c r="GV66" s="45">
        <f>IF(AND(OR(ISBLANK(GV$9),GV$9=0)=FALSE,GV$9=$DL66),1,0)*'4. Formulations'!$M65</f>
        <v>0</v>
      </c>
      <c r="GW66" s="45">
        <f>IF(AND(OR(ISBLANK(GW$9),GW$9=0)=FALSE,GW$9=$DL66),1,0)*'4. Formulations'!$M65</f>
        <v>0</v>
      </c>
      <c r="GX66" s="45">
        <f>IF(AND(OR(ISBLANK(GX$9),GX$9=0)=FALSE,GX$9=$DL66),1,0)*'4. Formulations'!$M65</f>
        <v>0</v>
      </c>
      <c r="GY66" s="45">
        <f>IF(AND(OR(ISBLANK(GY$9),GY$9=0)=FALSE,GY$9=$DL66),1,0)*'4. Formulations'!$M65</f>
        <v>0</v>
      </c>
      <c r="GZ66" s="45">
        <f>IF(AND(OR(ISBLANK(GZ$9),GZ$9=0)=FALSE,GZ$9=$DL66),1,0)*'4. Formulations'!$M65</f>
        <v>0</v>
      </c>
      <c r="HA66" s="45">
        <f>IF(AND(OR(ISBLANK(HA$9),HA$9=0)=FALSE,HA$9=$DL66),1,0)*'4. Formulations'!$M65</f>
        <v>0</v>
      </c>
      <c r="HB66" s="45">
        <f>IF(AND(OR(ISBLANK(HB$9),HB$9=0)=FALSE,HB$9=$DL66),1,0)*'4. Formulations'!$M65</f>
        <v>0</v>
      </c>
      <c r="HC66" s="45">
        <f>IF(AND(OR(ISBLANK(HC$9),HC$9=0)=FALSE,HC$9=$DL66),1,0)*'4. Formulations'!$M65</f>
        <v>0</v>
      </c>
      <c r="HD66" s="45">
        <f>IF(AND(OR(ISBLANK(HD$9),HD$9=0)=FALSE,HD$9=$DL66),1,0)*'4. Formulations'!$M65</f>
        <v>0</v>
      </c>
      <c r="HE66" s="45">
        <f>IF(AND(OR(ISBLANK(HE$9),HE$9=0)=FALSE,HE$9=$DL66),1,0)*'4. Formulations'!$M65</f>
        <v>0</v>
      </c>
      <c r="HG66" s="45">
        <f>IF(AND(OR(ISBLANK(HG$9),HG$9=0)=FALSE,SUM($GQ66:$HE66)&gt;0,HG$9='2. Protocols'!$G65),1,0)*'4. Formulations'!$M65</f>
        <v>0</v>
      </c>
      <c r="HH66" s="45">
        <f>IF(AND(OR(ISBLANK(HH$9),HH$9=0)=FALSE,SUM($GQ66:$HE66)&gt;0,HH$9='2. Protocols'!$G65),1,0)*'4. Formulations'!$M65</f>
        <v>0</v>
      </c>
      <c r="HI66" s="45">
        <f>IF(AND(OR(ISBLANK(HI$9),HI$9=0)=FALSE,SUM($GQ66:$HE66)&gt;0,HI$9='2. Protocols'!$G65),1,0)*'4. Formulations'!$M65</f>
        <v>0</v>
      </c>
      <c r="HJ66" s="45">
        <f>IF(AND(OR(ISBLANK(HJ$9),HJ$9=0)=FALSE,SUM($GQ66:$HE66)&gt;0,HJ$9='2. Protocols'!$G65),1,0)*'4. Formulations'!$M65</f>
        <v>0</v>
      </c>
      <c r="HK66" s="45">
        <f>IF(AND(OR(ISBLANK(HK$9),HK$9=0)=FALSE,SUM($GQ66:$HE66)&gt;0,HK$9='2. Protocols'!$G65),1,0)*'4. Formulations'!$M65</f>
        <v>0</v>
      </c>
      <c r="HL66" s="45">
        <f>IF(AND(OR(ISBLANK(HL$9),HL$9=0)=FALSE,SUM($GQ66:$HE66)&gt;0,HL$9='2. Protocols'!$G65),1,0)*'4. Formulations'!$M65</f>
        <v>0</v>
      </c>
      <c r="HM66" s="45">
        <f>IF(AND(OR(ISBLANK(HM$9),HM$9=0)=FALSE,SUM($GQ66:$HE66)&gt;0,HM$9='2. Protocols'!$G65),1,0)*'4. Formulations'!$M65</f>
        <v>0</v>
      </c>
      <c r="HN66" s="45">
        <f>IF(AND(OR(ISBLANK(HN$9),HN$9=0)=FALSE,SUM($GQ66:$HE66)&gt;0,HN$9='2. Protocols'!$G65),1,0)*'4. Formulations'!$M65</f>
        <v>0</v>
      </c>
      <c r="HO66" s="45">
        <f>IF(AND(OR(ISBLANK(HO$9),HO$9=0)=FALSE,SUM($GQ66:$HE66)&gt;0,HO$9='2. Protocols'!$G65),1,0)*'4. Formulations'!$M65</f>
        <v>0</v>
      </c>
      <c r="HP66" s="45">
        <f>IF(AND(OR(ISBLANK(HP$9),HP$9=0)=FALSE,SUM($GQ66:$HE66)&gt;0,HP$9='2. Protocols'!$G65),1,0)*'4. Formulations'!$M65</f>
        <v>0</v>
      </c>
      <c r="HQ66" s="45">
        <f>IF(AND(OR(ISBLANK(HQ$9),HQ$9=0)=FALSE,SUM($GQ66:$HE66)&gt;0,HQ$9='2. Protocols'!$G65),1,0)*'4. Formulations'!$M65</f>
        <v>0</v>
      </c>
      <c r="HR66" s="45">
        <f>IF(AND(OR(ISBLANK(HR$9),HR$9=0)=FALSE,SUM($GQ66:$HE66)&gt;0,HR$9='2. Protocols'!$G65),1,0)*'4. Formulations'!$M65</f>
        <v>0</v>
      </c>
      <c r="HS66" s="45">
        <f>IF(AND(OR(ISBLANK(HS$9),HS$9=0)=FALSE,SUM($GQ66:$HE66)&gt;0,HS$9='2. Protocols'!$G65),1,0)*'4. Formulations'!$M65</f>
        <v>0</v>
      </c>
      <c r="HT66" s="45">
        <f>IF(AND(OR(ISBLANK(HT$9),HT$9=0)=FALSE,SUM($GQ66:$HE66)&gt;0,HT$9='2. Protocols'!$G65),1,0)*'4. Formulations'!$M65</f>
        <v>0</v>
      </c>
      <c r="HU66" s="45">
        <f>IF(AND(OR(ISBLANK(HU$9),HU$9=0)=FALSE,SUM($GQ66:$HE66)&gt;0,HU$9='2. Protocols'!$G65),1,0)*'4. Formulations'!$M65</f>
        <v>0</v>
      </c>
      <c r="HW66" s="45">
        <f>IF(AND(OR(ISBLANK(HW$9),HW$9=0)=FALSE,HW$9=$DM66),1,0)*'4. Formulations'!$N65</f>
        <v>0</v>
      </c>
      <c r="HX66" s="45">
        <f>IF(AND(OR(ISBLANK(HX$9),HX$9=0)=FALSE,HX$9=$DM66),1,0)*'4. Formulations'!$N65</f>
        <v>0</v>
      </c>
      <c r="HY66" s="45">
        <f>IF(AND(OR(ISBLANK(HY$9),HY$9=0)=FALSE,HY$9=$DM66),1,0)*'4. Formulations'!$N65</f>
        <v>0</v>
      </c>
      <c r="HZ66" s="45">
        <f>IF(AND(OR(ISBLANK(HZ$9),HZ$9=0)=FALSE,HZ$9=$DM66),1,0)*'4. Formulations'!$N65</f>
        <v>0</v>
      </c>
      <c r="IA66" s="45">
        <f>IF(AND(OR(ISBLANK(IA$9),IA$9=0)=FALSE,IA$9=$DM66),1,0)*'4. Formulations'!$N65</f>
        <v>0</v>
      </c>
      <c r="IB66" s="45">
        <f>IF(AND(OR(ISBLANK(IB$9),IB$9=0)=FALSE,IB$9=$DM66),1,0)*'4. Formulations'!$N65</f>
        <v>0</v>
      </c>
      <c r="IC66" s="45">
        <f>IF(AND(OR(ISBLANK(IC$9),IC$9=0)=FALSE,IC$9=$DM66),1,0)*'4. Formulations'!$N65</f>
        <v>0</v>
      </c>
      <c r="ID66" s="45">
        <f>IF(AND(OR(ISBLANK(ID$9),ID$9=0)=FALSE,ID$9=$DM66),1,0)*'4. Formulations'!$N65</f>
        <v>0</v>
      </c>
      <c r="IE66" s="45">
        <f>IF(AND(OR(ISBLANK(IE$9),IE$9=0)=FALSE,IE$9=$DM66),1,0)*'4. Formulations'!$N65</f>
        <v>0</v>
      </c>
      <c r="IF66" s="45">
        <f>IF(AND(OR(ISBLANK(IF$9),IF$9=0)=FALSE,IF$9=$DM66),1,0)*'4. Formulations'!$N65</f>
        <v>0</v>
      </c>
      <c r="IG66" s="45">
        <f>IF(AND(OR(ISBLANK(IG$9),IG$9=0)=FALSE,IG$9=$DM66),1,0)*'4. Formulations'!$N65</f>
        <v>0</v>
      </c>
      <c r="IH66" s="45">
        <f>IF(AND(OR(ISBLANK(IH$9),IH$9=0)=FALSE,IH$9=$DM66),1,0)*'4. Formulations'!$N65</f>
        <v>0</v>
      </c>
      <c r="II66" s="45">
        <f>IF(AND(OR(ISBLANK(II$9),II$9=0)=FALSE,II$9=$DM66),1,0)*'4. Formulations'!$N65</f>
        <v>0</v>
      </c>
      <c r="IJ66" s="45">
        <f>IF(AND(OR(ISBLANK(IJ$9),IJ$9=0)=FALSE,IJ$9=$DM66),1,0)*'4. Formulations'!$N65</f>
        <v>0</v>
      </c>
      <c r="IK66" s="45">
        <f>IF(AND(OR(ISBLANK(IK$9),IK$9=0)=FALSE,IK$9=$DM66),1,0)*'4. Formulations'!$N65</f>
        <v>0</v>
      </c>
      <c r="IM66" s="45">
        <f>IF(AND(OR(ISBLANK(IM$9),IM$9=0)=FALSE,OR(IM$9='2. Protocols'!$C65,IM$9='2. Protocols'!$E65,IM$9='2. Protocols'!$G65)),1,0)*'4. Formulations'!$O65</f>
        <v>0</v>
      </c>
      <c r="IN66" s="45">
        <f>IF(AND(OR(ISBLANK(IN$9),IN$9=0)=FALSE,OR(IN$9='2. Protocols'!$C65,IN$9='2. Protocols'!$E65,IN$9='2. Protocols'!$G65)),1,0)*'4. Formulations'!$O65</f>
        <v>0</v>
      </c>
      <c r="IO66" s="45">
        <f>IF(AND(OR(ISBLANK(IO$9),IO$9=0)=FALSE,OR(IO$9='2. Protocols'!$C65,IO$9='2. Protocols'!$E65,IO$9='2. Protocols'!$G65)),1,0)*'4. Formulations'!$O65</f>
        <v>0</v>
      </c>
      <c r="IP66" s="45">
        <f>IF(AND(OR(ISBLANK(IP$9),IP$9=0)=FALSE,OR(IP$9='2. Protocols'!$C65,IP$9='2. Protocols'!$E65,IP$9='2. Protocols'!$G65)),1,0)*'4. Formulations'!$O65</f>
        <v>0</v>
      </c>
      <c r="IQ66" s="45">
        <f>IF(AND(OR(ISBLANK(IQ$9),IQ$9=0)=FALSE,OR(IQ$9='2. Protocols'!$C65,IQ$9='2. Protocols'!$E65,IQ$9='2. Protocols'!$G65)),1,0)*'4. Formulations'!$O65</f>
        <v>0</v>
      </c>
      <c r="IR66" s="45">
        <f>IF(AND(OR(ISBLANK(IR$9),IR$9=0)=FALSE,OR(IR$9='2. Protocols'!$C65,IR$9='2. Protocols'!$E65,IR$9='2. Protocols'!$G65)),1,0)*'4. Formulations'!$O65</f>
        <v>0</v>
      </c>
      <c r="IS66" s="45">
        <f>IF(AND(OR(ISBLANK(IS$9),IS$9=0)=FALSE,OR(IS$9='2. Protocols'!$C65,IS$9='2. Protocols'!$E65,IS$9='2. Protocols'!$G65)),1,0)*'4. Formulations'!$O65</f>
        <v>0</v>
      </c>
      <c r="IT66" s="45">
        <f>IF(AND(OR(ISBLANK(IT$9),IT$9=0)=FALSE,OR(IT$9='2. Protocols'!$C65,IT$9='2. Protocols'!$E65,IT$9='2. Protocols'!$G65)),1,0)*'4. Formulations'!$O65</f>
        <v>0</v>
      </c>
      <c r="IU66" s="45">
        <f>IF(AND(OR(ISBLANK(IU$9),IU$9=0)=FALSE,OR(IU$9='2. Protocols'!$C65,IU$9='2. Protocols'!$E65,IU$9='2. Protocols'!$G65)),1,0)*'4. Formulations'!$O65</f>
        <v>0</v>
      </c>
      <c r="IV66" s="45">
        <f>IF(AND(OR(ISBLANK(IV$9),IV$9=0)=FALSE,OR(IV$9='2. Protocols'!$C65,IV$9='2. Protocols'!$E65,IV$9='2. Protocols'!$G65)),1,0)*'4. Formulations'!$O65</f>
        <v>0</v>
      </c>
      <c r="IW66" s="45">
        <f>IF(AND(OR(ISBLANK(IW$9),IW$9=0)=FALSE,OR(IW$9='2. Protocols'!$C65,IW$9='2. Protocols'!$E65,IW$9='2. Protocols'!$G65)),1,0)*'4. Formulations'!$O65</f>
        <v>0</v>
      </c>
      <c r="IX66" s="45">
        <f>IF(AND(OR(ISBLANK(IX$9),IX$9=0)=FALSE,OR(IX$9='2. Protocols'!$C65,IX$9='2. Protocols'!$E65,IX$9='2. Protocols'!$G65)),1,0)*'4. Formulations'!$O65</f>
        <v>0</v>
      </c>
      <c r="IY66" s="45">
        <f>IF(AND(OR(ISBLANK(IY$9),IY$9=0)=FALSE,OR(IY$9='2. Protocols'!$C65,IY$9='2. Protocols'!$E65,IY$9='2. Protocols'!$G65)),1,0)*'4. Formulations'!$O65</f>
        <v>0</v>
      </c>
      <c r="IZ66" s="45">
        <f>IF(AND(OR(ISBLANK(IZ$9),IZ$9=0)=FALSE,OR(IZ$9='2. Protocols'!$C65,IZ$9='2. Protocols'!$E65,IZ$9='2. Protocols'!$G65)),1,0)*'4. Formulations'!$O65</f>
        <v>0</v>
      </c>
      <c r="JA66" s="45">
        <f>IF(AND(OR(ISBLANK(JA$9),JA$9=0)=FALSE,OR(JA$9='2. Protocols'!$C65,JA$9='2. Protocols'!$E65,JA$9='2. Protocols'!$G65)),1,0)*'4. Formulations'!$O65</f>
        <v>0</v>
      </c>
      <c r="JC66" s="45">
        <f>IF(AND(OR(ISBLANK(JC$9),JC$9=0)=FALSE,JC$9=$DL66),1,0)*'4. Formulations'!$P65</f>
        <v>0</v>
      </c>
      <c r="JD66" s="45">
        <f>IF(AND(OR(ISBLANK(JD$9),JD$9=0)=FALSE,JD$9=$DL66),1,0)*'4. Formulations'!$P65</f>
        <v>0</v>
      </c>
      <c r="JE66" s="45">
        <f>IF(AND(OR(ISBLANK(JE$9),JE$9=0)=FALSE,JE$9=$DL66),1,0)*'4. Formulations'!$P65</f>
        <v>0</v>
      </c>
      <c r="JF66" s="45">
        <f>IF(AND(OR(ISBLANK(JF$9),JF$9=0)=FALSE,JF$9=$DL66),1,0)*'4. Formulations'!$P65</f>
        <v>0</v>
      </c>
      <c r="JG66" s="45">
        <f>IF(AND(OR(ISBLANK(JG$9),JG$9=0)=FALSE,JG$9=$DL66),1,0)*'4. Formulations'!$P65</f>
        <v>0</v>
      </c>
      <c r="JH66" s="45">
        <f>IF(AND(OR(ISBLANK(JH$9),JH$9=0)=FALSE,JH$9=$DL66),1,0)*'4. Formulations'!$P65</f>
        <v>0</v>
      </c>
      <c r="JI66" s="45">
        <f>IF(AND(OR(ISBLANK(JI$9),JI$9=0)=FALSE,JI$9=$DL66),1,0)*'4. Formulations'!$P65</f>
        <v>0</v>
      </c>
      <c r="JJ66" s="45">
        <f>IF(AND(OR(ISBLANK(JJ$9),JJ$9=0)=FALSE,JJ$9=$DL66),1,0)*'4. Formulations'!$P65</f>
        <v>0</v>
      </c>
      <c r="JK66" s="45">
        <f>IF(AND(OR(ISBLANK(JK$9),JK$9=0)=FALSE,JK$9=$DL66),1,0)*'4. Formulations'!$P65</f>
        <v>0</v>
      </c>
      <c r="JL66" s="45">
        <f>IF(AND(OR(ISBLANK(JL$9),JL$9=0)=FALSE,JL$9=$DL66),1,0)*'4. Formulations'!$P65</f>
        <v>0</v>
      </c>
      <c r="JM66" s="45">
        <f>IF(AND(OR(ISBLANK(JM$9),JM$9=0)=FALSE,JM$9=$DL66),1,0)*'4. Formulations'!$P65</f>
        <v>0</v>
      </c>
      <c r="JN66" s="45">
        <f>IF(AND(OR(ISBLANK(JN$9),JN$9=0)=FALSE,JN$9=$DL66),1,0)*'4. Formulations'!$P65</f>
        <v>0</v>
      </c>
      <c r="JO66" s="45">
        <f>IF(AND(OR(ISBLANK(JO$9),JO$9=0)=FALSE,JO$9=$DL66),1,0)*'4. Formulations'!$P65</f>
        <v>0</v>
      </c>
      <c r="JP66" s="45">
        <f>IF(AND(OR(ISBLANK(JP$9),JP$9=0)=FALSE,JP$9=$DL66),1,0)*'4. Formulations'!$P65</f>
        <v>0</v>
      </c>
      <c r="JQ66" s="45">
        <f>IF(AND(OR(ISBLANK(JQ$9),JQ$9=0)=FALSE,JQ$9=$DL66),1,0)*'4. Formulations'!$P65</f>
        <v>0</v>
      </c>
      <c r="JS66" s="45">
        <f>IF(AND(OR(ISBLANK(JS$9),JS$9=0)=FALSE,SUM($JC66:$JQ66)&gt;0,JS$9='2. Protocols'!$G65),1,0)*'4. Formulations'!$P65</f>
        <v>0</v>
      </c>
      <c r="JT66" s="45">
        <f>IF(AND(OR(ISBLANK(JT$9),JT$9=0)=FALSE,SUM($JC66:$JQ66)&gt;0,JT$9='2. Protocols'!$G65),1,0)*'4. Formulations'!$P65</f>
        <v>0</v>
      </c>
      <c r="JU66" s="45">
        <f>IF(AND(OR(ISBLANK(JU$9),JU$9=0)=FALSE,SUM($JC66:$JQ66)&gt;0,JU$9='2. Protocols'!$G65),1,0)*'4. Formulations'!$P65</f>
        <v>0</v>
      </c>
      <c r="JV66" s="45">
        <f>IF(AND(OR(ISBLANK(JV$9),JV$9=0)=FALSE,SUM($JC66:$JQ66)&gt;0,JV$9='2. Protocols'!$G65),1,0)*'4. Formulations'!$P65</f>
        <v>0</v>
      </c>
      <c r="JW66" s="45">
        <f>IF(AND(OR(ISBLANK(JW$9),JW$9=0)=FALSE,SUM($JC66:$JQ66)&gt;0,JW$9='2. Protocols'!$G65),1,0)*'4. Formulations'!$P65</f>
        <v>0</v>
      </c>
      <c r="JX66" s="45">
        <f>IF(AND(OR(ISBLANK(JX$9),JX$9=0)=FALSE,SUM($JC66:$JQ66)&gt;0,JX$9='2. Protocols'!$G65),1,0)*'4. Formulations'!$P65</f>
        <v>0</v>
      </c>
      <c r="JY66" s="45">
        <f>IF(AND(OR(ISBLANK(JY$9),JY$9=0)=FALSE,SUM($JC66:$JQ66)&gt;0,JY$9='2. Protocols'!$G65),1,0)*'4. Formulations'!$P65</f>
        <v>0</v>
      </c>
      <c r="JZ66" s="45">
        <f>IF(AND(OR(ISBLANK(JZ$9),JZ$9=0)=FALSE,SUM($JC66:$JQ66)&gt;0,JZ$9='2. Protocols'!$G65),1,0)*'4. Formulations'!$P65</f>
        <v>0</v>
      </c>
      <c r="KA66" s="45">
        <f>IF(AND(OR(ISBLANK(KA$9),KA$9=0)=FALSE,SUM($JC66:$JQ66)&gt;0,KA$9='2. Protocols'!$G65),1,0)*'4. Formulations'!$P65</f>
        <v>0</v>
      </c>
      <c r="KB66" s="45">
        <f>IF(AND(OR(ISBLANK(KB$9),KB$9=0)=FALSE,SUM($JC66:$JQ66)&gt;0,KB$9='2. Protocols'!$G65),1,0)*'4. Formulations'!$P65</f>
        <v>0</v>
      </c>
      <c r="KC66" s="45">
        <f>IF(AND(OR(ISBLANK(KC$9),KC$9=0)=FALSE,SUM($JC66:$JQ66)&gt;0,KC$9='2. Protocols'!$G65),1,0)*'4. Formulations'!$P65</f>
        <v>0</v>
      </c>
      <c r="KD66" s="45">
        <f>IF(AND(OR(ISBLANK(KD$9),KD$9=0)=FALSE,SUM($JC66:$JQ66)&gt;0,KD$9='2. Protocols'!$G65),1,0)*'4. Formulations'!$P65</f>
        <v>0</v>
      </c>
      <c r="KE66" s="45">
        <f>IF(AND(OR(ISBLANK(KE$9),KE$9=0)=FALSE,SUM($JC66:$JQ66)&gt;0,KE$9='2. Protocols'!$G65),1,0)*'4. Formulations'!$P65</f>
        <v>0</v>
      </c>
      <c r="KF66" s="45">
        <f>IF(AND(OR(ISBLANK(KF$9),KF$9=0)=FALSE,SUM($JC66:$JQ66)&gt;0,KF$9='2. Protocols'!$G65),1,0)*'4. Formulations'!$P65</f>
        <v>0</v>
      </c>
      <c r="KG66" s="45">
        <f>IF(AND(OR(ISBLANK(KG$9),KG$9=0)=FALSE,SUM($JC66:$JQ66)&gt;0,KG$9='2. Protocols'!$G65),1,0)*'4. Formulations'!$P65</f>
        <v>0</v>
      </c>
      <c r="KI66" s="45">
        <f>IF(AND(OR(ISBLANK(KI$9),KI$9=0)=FALSE,KI$9=$DM66),1,0)*'4. Formulations'!$Q65</f>
        <v>0</v>
      </c>
      <c r="KJ66" s="45">
        <f>IF(AND(OR(ISBLANK(KJ$9),KJ$9=0)=FALSE,KJ$9=$DM66),1,0)*'4. Formulations'!$Q65</f>
        <v>0</v>
      </c>
      <c r="KK66" s="45">
        <f>IF(AND(OR(ISBLANK(KK$9),KK$9=0)=FALSE,KK$9=$DM66),1,0)*'4. Formulations'!$Q65</f>
        <v>0</v>
      </c>
      <c r="KL66" s="45">
        <f>IF(AND(OR(ISBLANK(KL$9),KL$9=0)=FALSE,KL$9=$DM66),1,0)*'4. Formulations'!$Q65</f>
        <v>0</v>
      </c>
      <c r="KM66" s="45">
        <f>IF(AND(OR(ISBLANK(KM$9),KM$9=0)=FALSE,KM$9=$DM66),1,0)*'4. Formulations'!$Q65</f>
        <v>0</v>
      </c>
      <c r="KN66" s="45">
        <f>IF(AND(OR(ISBLANK(KN$9),KN$9=0)=FALSE,KN$9=$DM66),1,0)*'4. Formulations'!$Q65</f>
        <v>0</v>
      </c>
      <c r="KO66" s="45">
        <f>IF(AND(OR(ISBLANK(KO$9),KO$9=0)=FALSE,KO$9=$DM66),1,0)*'4. Formulations'!$Q65</f>
        <v>0</v>
      </c>
      <c r="KP66" s="45">
        <f>IF(AND(OR(ISBLANK(KP$9),KP$9=0)=FALSE,KP$9=$DM66),1,0)*'4. Formulations'!$Q65</f>
        <v>0</v>
      </c>
      <c r="KQ66" s="45">
        <f>IF(AND(OR(ISBLANK(KQ$9),KQ$9=0)=FALSE,KQ$9=$DM66),1,0)*'4. Formulations'!$Q65</f>
        <v>0</v>
      </c>
      <c r="KR66" s="45">
        <f>IF(AND(OR(ISBLANK(KR$9),KR$9=0)=FALSE,KR$9=$DM66),1,0)*'4. Formulations'!$Q65</f>
        <v>0</v>
      </c>
      <c r="KS66" s="45">
        <f>IF(AND(OR(ISBLANK(KS$9),KS$9=0)=FALSE,KS$9=$DM66),1,0)*'4. Formulations'!$Q65</f>
        <v>0</v>
      </c>
      <c r="KT66" s="45">
        <f>IF(AND(OR(ISBLANK(KT$9),KT$9=0)=FALSE,KT$9=$DM66),1,0)*'4. Formulations'!$Q65</f>
        <v>0</v>
      </c>
      <c r="KU66" s="45">
        <f>IF(AND(OR(ISBLANK(KU$9),KU$9=0)=FALSE,KU$9=$DM66),1,0)*'4. Formulations'!$Q65</f>
        <v>0</v>
      </c>
      <c r="KV66" s="45">
        <f>IF(AND(OR(ISBLANK(KV$9),KV$9=0)=FALSE,KV$9=$DM66),1,0)*'4. Formulations'!$Q65</f>
        <v>0</v>
      </c>
      <c r="KW66" s="45">
        <f>IF(AND(OR(ISBLANK(KW$9),KW$9=0)=FALSE,KW$9=$DM66),1,0)*'4. Formulations'!$Q65</f>
        <v>0</v>
      </c>
    </row>
    <row r="67" spans="2:309" ht="15" hidden="1" outlineLevel="1" x14ac:dyDescent="0.25">
      <c r="B67" s="2"/>
      <c r="C67" s="155" t="str">
        <f>IF('2. Protocols'!C66&amp;"+"&amp;'2. Protocols'!E66&amp;"+"&amp;'2. Protocols'!G66="++","",'2. Protocols'!C66&amp;"+"&amp;'2. Protocols'!E66&amp;"+"&amp;'2. Protocols'!G66)</f>
        <v/>
      </c>
      <c r="D67" s="22"/>
      <c r="E67" s="23"/>
      <c r="G67" s="135" t="e">
        <f>'2. Protocols'!J66*'1. General Inputs'!$L$13</f>
        <v>#VALUE!</v>
      </c>
      <c r="H67" s="135" t="e">
        <f>MAX(G67*(1+'1. General Inputs'!$BA$23+HLOOKUP(H$7,'1. General Inputs'!$BC$17:$BE$19,ROWS('1. General Inputs'!$BA$17:$BA$19),0))+(H$76*'2. Protocols'!$O66)+'3. ARV Substitutions'!L89,0)</f>
        <v>#VALUE!</v>
      </c>
      <c r="I67" s="135" t="e">
        <f>MAX(H67*(1+'1. General Inputs'!$BA$23+HLOOKUP(I$7,'1. General Inputs'!$BC$17:$BE$19,ROWS('1. General Inputs'!$BA$17:$BA$19),0))+(I$76*'2. Protocols'!$O66)+'3. ARV Substitutions'!M89,0)</f>
        <v>#VALUE!</v>
      </c>
      <c r="J67" s="135" t="e">
        <f>MAX(I67*(1+'1. General Inputs'!$BA$23+HLOOKUP(J$7,'1. General Inputs'!$BC$17:$BE$19,ROWS('1. General Inputs'!$BA$17:$BA$19),0))+(J$76*'2. Protocols'!$O66)+'3. ARV Substitutions'!N89,0)</f>
        <v>#VALUE!</v>
      </c>
      <c r="K67" s="135" t="e">
        <f>MAX(J67*(1+'1. General Inputs'!$BA$23+HLOOKUP(K$7,'1. General Inputs'!$BC$17:$BE$19,ROWS('1. General Inputs'!$BA$17:$BA$19),0))+(K$76*'2. Protocols'!$O66)+'3. ARV Substitutions'!O89,0)</f>
        <v>#VALUE!</v>
      </c>
      <c r="L67" s="135" t="e">
        <f>MAX(K67*(1+'1. General Inputs'!$BA$23+HLOOKUP(L$7,'1. General Inputs'!$BC$17:$BE$19,ROWS('1. General Inputs'!$BA$17:$BA$19),0))+(L$76*'2. Protocols'!$O66)+'3. ARV Substitutions'!P89,0)</f>
        <v>#VALUE!</v>
      </c>
      <c r="M67" s="135" t="e">
        <f>MAX(L67*(1+'1. General Inputs'!$BA$23+HLOOKUP(M$7,'1. General Inputs'!$BC$17:$BE$19,ROWS('1. General Inputs'!$BA$17:$BA$19),0))+(M$76*'2. Protocols'!$O66)+'3. ARV Substitutions'!Q89,0)</f>
        <v>#VALUE!</v>
      </c>
      <c r="N67" s="135" t="e">
        <f>MAX(M67*(1+'1. General Inputs'!$BA$23+HLOOKUP(N$7,'1. General Inputs'!$BC$17:$BE$19,ROWS('1. General Inputs'!$BA$17:$BA$19),0))+(N$76*'2. Protocols'!$O66)+'3. ARV Substitutions'!R89,0)</f>
        <v>#VALUE!</v>
      </c>
      <c r="O67" s="135" t="e">
        <f>MAX(N67*(1+'1. General Inputs'!$BA$23+HLOOKUP(O$7,'1. General Inputs'!$BC$17:$BE$19,ROWS('1. General Inputs'!$BA$17:$BA$19),0))+(O$76*'2. Protocols'!$O66)+'3. ARV Substitutions'!S89,0)</f>
        <v>#VALUE!</v>
      </c>
      <c r="P67" s="135" t="e">
        <f>MAX(O67*(1+'1. General Inputs'!$BA$23+HLOOKUP(P$7,'1. General Inputs'!$BC$17:$BE$19,ROWS('1. General Inputs'!$BA$17:$BA$19),0))+(P$76*'2. Protocols'!$O66)+'3. ARV Substitutions'!T89,0)</f>
        <v>#VALUE!</v>
      </c>
      <c r="Q67" s="135" t="e">
        <f>MAX(P67*(1+'1. General Inputs'!$BA$23+HLOOKUP(Q$7,'1. General Inputs'!$BC$17:$BE$19,ROWS('1. General Inputs'!$BA$17:$BA$19),0))+(Q$76*'2. Protocols'!$O66)+'3. ARV Substitutions'!U89,0)</f>
        <v>#VALUE!</v>
      </c>
      <c r="R67" s="135" t="e">
        <f>MAX(Q67*(1+'1. General Inputs'!$BA$23+HLOOKUP(R$7,'1. General Inputs'!$BC$17:$BE$19,ROWS('1. General Inputs'!$BA$17:$BA$19),0))+(R$76*'2. Protocols'!$O66)+'3. ARV Substitutions'!V89,0)</f>
        <v>#VALUE!</v>
      </c>
      <c r="S67" s="135" t="e">
        <f>MAX(R67*(1+'1. General Inputs'!$BA$23+HLOOKUP(S$7,'1. General Inputs'!$BC$17:$BE$19,ROWS('1. General Inputs'!$BA$17:$BA$19),0))+(S$76*'2. Protocols'!$O66)+'3. ARV Substitutions'!W89,0)</f>
        <v>#VALUE!</v>
      </c>
      <c r="T67" s="135" t="e">
        <f>MAX(S67*(1+'1. General Inputs'!$BA$23+HLOOKUP(T$7,'1. General Inputs'!$BC$17:$BE$19,ROWS('1. General Inputs'!$BA$17:$BA$19),0))+(T$76*'2. Protocols'!$O66)+'3. ARV Substitutions'!X89,0)</f>
        <v>#VALUE!</v>
      </c>
      <c r="U67" s="135" t="e">
        <f>MAX(T67*(1+'1. General Inputs'!$BA$23+HLOOKUP(U$7,'1. General Inputs'!$BC$17:$BE$19,ROWS('1. General Inputs'!$BA$17:$BA$19),0))+(U$76*'2. Protocols'!$O66)+'3. ARV Substitutions'!Y89,0)</f>
        <v>#VALUE!</v>
      </c>
      <c r="V67" s="135" t="e">
        <f>MAX(U67*(1+'1. General Inputs'!$BA$23+HLOOKUP(V$7,'1. General Inputs'!$BC$17:$BE$19,ROWS('1. General Inputs'!$BA$17:$BA$19),0))+(V$76*'2. Protocols'!$O66)+'3. ARV Substitutions'!Z89,0)</f>
        <v>#VALUE!</v>
      </c>
      <c r="W67" s="135" t="e">
        <f>MAX(V67*(1+'1. General Inputs'!$BA$23+HLOOKUP(W$7,'1. General Inputs'!$BC$17:$BE$19,ROWS('1. General Inputs'!$BA$17:$BA$19),0))+(W$76*'2. Protocols'!$O66)+'3. ARV Substitutions'!AA89,0)</f>
        <v>#VALUE!</v>
      </c>
      <c r="X67" s="135" t="e">
        <f>MAX(W67*(1+'1. General Inputs'!$BA$23+HLOOKUP(X$7,'1. General Inputs'!$BC$17:$BE$19,ROWS('1. General Inputs'!$BA$17:$BA$19),0))+(X$76*'2. Protocols'!$O66)+'3. ARV Substitutions'!AB89,0)</f>
        <v>#VALUE!</v>
      </c>
      <c r="Y67" s="135" t="e">
        <f>MAX(X67*(1+'1. General Inputs'!$BA$23+HLOOKUP(Y$7,'1. General Inputs'!$BC$17:$BE$19,ROWS('1. General Inputs'!$BA$17:$BA$19),0))+(Y$76*'2. Protocols'!$O66)+'3. ARV Substitutions'!AC89,0)</f>
        <v>#VALUE!</v>
      </c>
      <c r="Z67" s="135" t="e">
        <f>MAX(Y67*(1+'1. General Inputs'!$BA$23+HLOOKUP(Z$7,'1. General Inputs'!$BC$17:$BE$19,ROWS('1. General Inputs'!$BA$17:$BA$19),0))+(Z$76*'2. Protocols'!$O66)+'3. ARV Substitutions'!AD89,0)</f>
        <v>#VALUE!</v>
      </c>
      <c r="AA67" s="135" t="e">
        <f>MAX(Z67*(1+'1. General Inputs'!$BA$23+HLOOKUP(AA$7,'1. General Inputs'!$BC$17:$BE$19,ROWS('1. General Inputs'!$BA$17:$BA$19),0))+(AA$76*'2. Protocols'!$O66)+'3. ARV Substitutions'!AE89,0)</f>
        <v>#VALUE!</v>
      </c>
      <c r="AB67" s="135" t="e">
        <f>MAX(AA67*(1+'1. General Inputs'!$BA$23+HLOOKUP(AB$7,'1. General Inputs'!$BC$17:$BE$19,ROWS('1. General Inputs'!$BA$17:$BA$19),0))+(AB$76*'2. Protocols'!$O66)+'3. ARV Substitutions'!AF89,0)</f>
        <v>#VALUE!</v>
      </c>
      <c r="AC67" s="135" t="e">
        <f>MAX(AB67*(1+'1. General Inputs'!$BA$23+HLOOKUP(AC$7,'1. General Inputs'!$BC$17:$BE$19,ROWS('1. General Inputs'!$BA$17:$BA$19),0))+(AC$76*'2. Protocols'!$O66)+'3. ARV Substitutions'!AG89,0)</f>
        <v>#VALUE!</v>
      </c>
      <c r="AD67" s="135" t="e">
        <f>MAX(AC67*(1+'1. General Inputs'!$BA$23+HLOOKUP(AD$7,'1. General Inputs'!$BC$17:$BE$19,ROWS('1. General Inputs'!$BA$17:$BA$19),0))+(AD$76*'2. Protocols'!$O66)+'3. ARV Substitutions'!AH89,0)</f>
        <v>#VALUE!</v>
      </c>
      <c r="AE67" s="135" t="e">
        <f>MAX(AD67*(1+'1. General Inputs'!$BA$23+HLOOKUP(AE$7,'1. General Inputs'!$BC$17:$BE$19,ROWS('1. General Inputs'!$BA$17:$BA$19),0))+(AE$76*'2. Protocols'!$O66)+'3. ARV Substitutions'!AI89,0)</f>
        <v>#VALUE!</v>
      </c>
      <c r="AF67" s="135" t="e">
        <f>MAX(AE67*(1+'1. General Inputs'!$BA$23+HLOOKUP(AF$7,'1. General Inputs'!$BC$17:$BE$19,ROWS('1. General Inputs'!$BA$17:$BA$19),0))+(AF$76*'2. Protocols'!$O66)+'3. ARV Substitutions'!AJ89,0)</f>
        <v>#VALUE!</v>
      </c>
      <c r="AG67" s="135" t="e">
        <f>MAX(AF67*(1+'1. General Inputs'!$BA$23+HLOOKUP(AG$7,'1. General Inputs'!$BC$17:$BE$19,ROWS('1. General Inputs'!$BA$17:$BA$19),0))+(AG$76*'2. Protocols'!$O66)+'3. ARV Substitutions'!AK89,0)</f>
        <v>#VALUE!</v>
      </c>
      <c r="AH67" s="135" t="e">
        <f>MAX(AG67*(1+'1. General Inputs'!$BA$23+HLOOKUP(AH$7,'1. General Inputs'!$BC$17:$BE$19,ROWS('1. General Inputs'!$BA$17:$BA$19),0))+(AH$76*'2. Protocols'!$O66)+'3. ARV Substitutions'!AL89,0)</f>
        <v>#VALUE!</v>
      </c>
      <c r="AI67" s="135" t="e">
        <f>MAX(AH67*(1+'1. General Inputs'!$BA$23+HLOOKUP(AI$7,'1. General Inputs'!$BC$17:$BE$19,ROWS('1. General Inputs'!$BA$17:$BA$19),0))+(AI$76*'2. Protocols'!$O66)+'3. ARV Substitutions'!AM89,0)</f>
        <v>#VALUE!</v>
      </c>
      <c r="AJ67" s="135" t="e">
        <f>MAX(AI67*(1+'1. General Inputs'!$BA$23+HLOOKUP(AJ$7,'1. General Inputs'!$BC$17:$BE$19,ROWS('1. General Inputs'!$BA$17:$BA$19),0))+(AJ$76*'2. Protocols'!$O66)+'3. ARV Substitutions'!AN89,0)</f>
        <v>#VALUE!</v>
      </c>
      <c r="AK67" s="135" t="e">
        <f>MAX(AJ67*(1+'1. General Inputs'!$BA$23+HLOOKUP(AK$7,'1. General Inputs'!$BC$17:$BE$19,ROWS('1. General Inputs'!$BA$17:$BA$19),0))+(AK$76*'2. Protocols'!$O66)+'3. ARV Substitutions'!AO89,0)</f>
        <v>#VALUE!</v>
      </c>
      <c r="AL67" s="135" t="e">
        <f>MAX(AK67*(1+'1. General Inputs'!$BA$23+HLOOKUP(AL$7,'1. General Inputs'!$BC$17:$BE$19,ROWS('1. General Inputs'!$BA$17:$BA$19),0))+(AL$76*'2. Protocols'!$O66)+'3. ARV Substitutions'!AP89,0)</f>
        <v>#VALUE!</v>
      </c>
      <c r="AM67" s="135" t="e">
        <f>MAX(AL67*(1+'1. General Inputs'!$BA$23+HLOOKUP(AM$7,'1. General Inputs'!$BC$17:$BE$19,ROWS('1. General Inputs'!$BA$17:$BA$19),0))+(AM$76*'2. Protocols'!$O66)+'3. ARV Substitutions'!AQ89,0)</f>
        <v>#VALUE!</v>
      </c>
      <c r="AN67" s="135" t="e">
        <f>MAX(AM67*(1+'1. General Inputs'!$BA$23+HLOOKUP(AN$7,'1. General Inputs'!$BC$17:$BE$19,ROWS('1. General Inputs'!$BA$17:$BA$19),0))+(AN$76*'2. Protocols'!$O66)+'3. ARV Substitutions'!AR89,0)</f>
        <v>#VALUE!</v>
      </c>
      <c r="AO67" s="135" t="e">
        <f>MAX(AN67*(1+'1. General Inputs'!$BA$23+HLOOKUP(AO$7,'1. General Inputs'!$BC$17:$BE$19,ROWS('1. General Inputs'!$BA$17:$BA$19),0))+(AO$76*'2. Protocols'!$O66)+'3. ARV Substitutions'!AS89,0)</f>
        <v>#VALUE!</v>
      </c>
      <c r="AP67" s="135" t="e">
        <f>MAX(AO67*(1+'1. General Inputs'!$BA$23+HLOOKUP(AP$7,'1. General Inputs'!$BC$17:$BE$19,ROWS('1. General Inputs'!$BA$17:$BA$19),0))+(AP$76*'2. Protocols'!$O66)+'3. ARV Substitutions'!AT89,0)</f>
        <v>#VALUE!</v>
      </c>
      <c r="AQ67" s="135" t="e">
        <f>MAX(AP67*(1+'1. General Inputs'!$BA$23+HLOOKUP(AQ$7,'1. General Inputs'!$BC$17:$BE$19,ROWS('1. General Inputs'!$BA$17:$BA$19),0))+(AQ$76*'2. Protocols'!$O66)+'3. ARV Substitutions'!AU89,0)</f>
        <v>#VALUE!</v>
      </c>
      <c r="CA67" s="105" t="e">
        <f t="shared" si="58"/>
        <v>#VALUE!</v>
      </c>
      <c r="CB67" s="105" t="e">
        <f t="shared" si="59"/>
        <v>#VALUE!</v>
      </c>
      <c r="CC67" s="105" t="e">
        <f t="shared" si="60"/>
        <v>#VALUE!</v>
      </c>
      <c r="CD67" s="105" t="e">
        <f t="shared" si="61"/>
        <v>#VALUE!</v>
      </c>
      <c r="CE67" s="105" t="e">
        <f t="shared" si="93"/>
        <v>#VALUE!</v>
      </c>
      <c r="CF67" s="105" t="e">
        <f t="shared" si="62"/>
        <v>#VALUE!</v>
      </c>
      <c r="CG67" s="105" t="e">
        <f t="shared" si="63"/>
        <v>#VALUE!</v>
      </c>
      <c r="CH67" s="105" t="e">
        <f t="shared" si="64"/>
        <v>#VALUE!</v>
      </c>
      <c r="CI67" s="105" t="e">
        <f t="shared" si="65"/>
        <v>#VALUE!</v>
      </c>
      <c r="CJ67" s="105" t="e">
        <f t="shared" si="66"/>
        <v>#VALUE!</v>
      </c>
      <c r="CK67" s="105" t="e">
        <f t="shared" si="67"/>
        <v>#VALUE!</v>
      </c>
      <c r="CL67" s="105" t="e">
        <f t="shared" si="68"/>
        <v>#VALUE!</v>
      </c>
      <c r="CM67" s="105" t="e">
        <f t="shared" si="69"/>
        <v>#VALUE!</v>
      </c>
      <c r="CN67" s="105" t="e">
        <f t="shared" si="70"/>
        <v>#VALUE!</v>
      </c>
      <c r="CO67" s="105" t="e">
        <f t="shared" si="71"/>
        <v>#VALUE!</v>
      </c>
      <c r="CP67" s="105" t="e">
        <f t="shared" si="72"/>
        <v>#VALUE!</v>
      </c>
      <c r="CQ67" s="105" t="e">
        <f t="shared" si="73"/>
        <v>#VALUE!</v>
      </c>
      <c r="CR67" s="105" t="e">
        <f t="shared" si="74"/>
        <v>#VALUE!</v>
      </c>
      <c r="CS67" s="105" t="e">
        <f t="shared" si="75"/>
        <v>#VALUE!</v>
      </c>
      <c r="CT67" s="105" t="e">
        <f t="shared" si="76"/>
        <v>#VALUE!</v>
      </c>
      <c r="CU67" s="105" t="e">
        <f t="shared" si="77"/>
        <v>#VALUE!</v>
      </c>
      <c r="CV67" s="105" t="e">
        <f t="shared" si="78"/>
        <v>#VALUE!</v>
      </c>
      <c r="CW67" s="105" t="e">
        <f t="shared" si="79"/>
        <v>#VALUE!</v>
      </c>
      <c r="CX67" s="105" t="e">
        <f t="shared" si="80"/>
        <v>#VALUE!</v>
      </c>
      <c r="CY67" s="105" t="e">
        <f t="shared" si="81"/>
        <v>#VALUE!</v>
      </c>
      <c r="CZ67" s="105" t="e">
        <f t="shared" si="82"/>
        <v>#VALUE!</v>
      </c>
      <c r="DA67" s="105" t="e">
        <f t="shared" si="83"/>
        <v>#VALUE!</v>
      </c>
      <c r="DB67" s="105" t="e">
        <f t="shared" si="84"/>
        <v>#VALUE!</v>
      </c>
      <c r="DC67" s="105" t="e">
        <f t="shared" si="85"/>
        <v>#VALUE!</v>
      </c>
      <c r="DD67" s="105" t="e">
        <f t="shared" si="86"/>
        <v>#VALUE!</v>
      </c>
      <c r="DE67" s="105" t="e">
        <f t="shared" si="87"/>
        <v>#VALUE!</v>
      </c>
      <c r="DF67" s="105" t="e">
        <f t="shared" si="88"/>
        <v>#VALUE!</v>
      </c>
      <c r="DG67" s="105" t="e">
        <f t="shared" si="89"/>
        <v>#VALUE!</v>
      </c>
      <c r="DH67" s="105" t="e">
        <f t="shared" si="90"/>
        <v>#VALUE!</v>
      </c>
      <c r="DI67" s="105" t="e">
        <f t="shared" si="91"/>
        <v>#VALUE!</v>
      </c>
      <c r="DJ67" s="105" t="e">
        <f t="shared" si="92"/>
        <v>#VALUE!</v>
      </c>
      <c r="DL67" s="39" t="str">
        <f>CONCATENATE('2. Protocols'!C66, '2. Protocols'!D66, '2. Protocols'!E66)</f>
        <v>+</v>
      </c>
      <c r="DM67" s="39" t="str">
        <f>CONCATENATE('2. Protocols'!C66, '2. Protocols'!D66, '2. Protocols'!E66, '2. Protocols'!F66, '2. Protocols'!G66,)</f>
        <v>++</v>
      </c>
      <c r="DO67" s="45">
        <f>IF(AND(OR(ISBLANK(DO$9),DO$9=0)=FALSE,OR(DO$9='2. Protocols'!$C66,DO$9='2. Protocols'!$E66,DO$9='2. Protocols'!$G66)),1,0)*'4. Formulations'!$I66</f>
        <v>0</v>
      </c>
      <c r="DP67" s="45">
        <f>IF(AND(OR(ISBLANK(DP$9),DP$9=0)=FALSE,OR(DP$9='2. Protocols'!$C66,DP$9='2. Protocols'!$E66,DP$9='2. Protocols'!$G66)),1,0)*'4. Formulations'!$I66</f>
        <v>0</v>
      </c>
      <c r="DQ67" s="45">
        <f>IF(AND(OR(ISBLANK(DQ$9),DQ$9=0)=FALSE,OR(DQ$9='2. Protocols'!$C66,DQ$9='2. Protocols'!$E66,DQ$9='2. Protocols'!$G66)),1,0)*'4. Formulations'!$I66</f>
        <v>0</v>
      </c>
      <c r="DR67" s="45">
        <f>IF(AND(OR(ISBLANK(DR$9),DR$9=0)=FALSE,OR(DR$9='2. Protocols'!$C66,DR$9='2. Protocols'!$E66,DR$9='2. Protocols'!$G66)),1,0)*'4. Formulations'!$I66</f>
        <v>0</v>
      </c>
      <c r="DS67" s="45">
        <f>IF(AND(OR(ISBLANK(DS$9),DS$9=0)=FALSE,OR(DS$9='2. Protocols'!$C66,DS$9='2. Protocols'!$E66,DS$9='2. Protocols'!$G66)),1,0)*'4. Formulations'!$I66</f>
        <v>0</v>
      </c>
      <c r="DT67" s="45">
        <f>IF(AND(OR(ISBLANK(DT$9),DT$9=0)=FALSE,OR(DT$9='2. Protocols'!$C66,DT$9='2. Protocols'!$E66,DT$9='2. Protocols'!$G66)),1,0)*'4. Formulations'!$I66</f>
        <v>0</v>
      </c>
      <c r="DU67" s="45">
        <f>IF(AND(OR(ISBLANK(DU$9),DU$9=0)=FALSE,OR(DU$9='2. Protocols'!$C66,DU$9='2. Protocols'!$E66,DU$9='2. Protocols'!$G66)),1,0)*'4. Formulations'!$I66</f>
        <v>0</v>
      </c>
      <c r="DV67" s="45">
        <f>IF(AND(OR(ISBLANK(DV$9),DV$9=0)=FALSE,OR(DV$9='2. Protocols'!$C66,DV$9='2. Protocols'!$E66,DV$9='2. Protocols'!$G66)),1,0)*'4. Formulations'!$I66</f>
        <v>0</v>
      </c>
      <c r="DW67" s="45">
        <f>IF(AND(OR(ISBLANK(DW$9),DW$9=0)=FALSE,OR(DW$9='2. Protocols'!$C66,DW$9='2. Protocols'!$E66,DW$9='2. Protocols'!$G66)),1,0)*'4. Formulations'!$I66</f>
        <v>0</v>
      </c>
      <c r="DX67" s="45">
        <f>IF(AND(OR(ISBLANK(DX$9),DX$9=0)=FALSE,OR(DX$9='2. Protocols'!$C66,DX$9='2. Protocols'!$E66,DX$9='2. Protocols'!$G66)),1,0)*'4. Formulations'!$I66</f>
        <v>0</v>
      </c>
      <c r="DY67" s="45">
        <f>IF(AND(OR(ISBLANK(DY$9),DY$9=0)=FALSE,OR(DY$9='2. Protocols'!$C66,DY$9='2. Protocols'!$E66,DY$9='2. Protocols'!$G66)),1,0)*'4. Formulations'!$I66</f>
        <v>0</v>
      </c>
      <c r="DZ67" s="45">
        <f>IF(AND(OR(ISBLANK(DZ$9),DZ$9=0)=FALSE,OR(DZ$9='2. Protocols'!$C66,DZ$9='2. Protocols'!$E66,DZ$9='2. Protocols'!$G66)),1,0)*'4. Formulations'!$I66</f>
        <v>0</v>
      </c>
      <c r="EA67" s="45">
        <f>IF(AND(OR(ISBLANK(EA$9),EA$9=0)=FALSE,OR(EA$9='2. Protocols'!$C66,EA$9='2. Protocols'!$E66,EA$9='2. Protocols'!$G66)),1,0)*'4. Formulations'!$I66</f>
        <v>0</v>
      </c>
      <c r="EB67" s="45">
        <f>IF(AND(OR(ISBLANK(EB$9),EB$9=0)=FALSE,OR(EB$9='2. Protocols'!$C66,EB$9='2. Protocols'!$E66,EB$9='2. Protocols'!$G66)),1,0)*'4. Formulations'!$I66</f>
        <v>0</v>
      </c>
      <c r="EC67" s="45">
        <f>IF(AND(OR(ISBLANK(EC$9),EC$9=0)=FALSE,OR(EC$9='2. Protocols'!$C66,EC$9='2. Protocols'!$E66,EC$9='2. Protocols'!$G66)),1,0)*'4. Formulations'!$I66</f>
        <v>0</v>
      </c>
      <c r="EE67" s="45">
        <f>IF(AND(OR(ISBLANK(EE$9),EE$9=0)=FALSE,EE$9=$DL67),1,0)*'4. Formulations'!$J66</f>
        <v>0</v>
      </c>
      <c r="EF67" s="45">
        <f>IF(AND(OR(ISBLANK(EF$9),EF$9=0)=FALSE,EF$9=$DL67),1,0)*'4. Formulations'!$J66</f>
        <v>0</v>
      </c>
      <c r="EG67" s="45">
        <f>IF(AND(OR(ISBLANK(EG$9),EG$9=0)=FALSE,EG$9=$DL67),1,0)*'4. Formulations'!$J66</f>
        <v>0</v>
      </c>
      <c r="EH67" s="45">
        <f>IF(AND(OR(ISBLANK(EH$9),EH$9=0)=FALSE,EH$9=$DL67),1,0)*'4. Formulations'!$J66</f>
        <v>0</v>
      </c>
      <c r="EI67" s="45">
        <f>IF(AND(OR(ISBLANK(EI$9),EI$9=0)=FALSE,EI$9=$DL67),1,0)*'4. Formulations'!$J66</f>
        <v>0</v>
      </c>
      <c r="EJ67" s="45">
        <f>IF(AND(OR(ISBLANK(EJ$9),EJ$9=0)=FALSE,EJ$9=$DL67),1,0)*'4. Formulations'!$J66</f>
        <v>0</v>
      </c>
      <c r="EK67" s="45">
        <f>IF(AND(OR(ISBLANK(EK$9),EK$9=0)=FALSE,EK$9=$DL67),1,0)*'4. Formulations'!$J66</f>
        <v>0</v>
      </c>
      <c r="EL67" s="45">
        <f>IF(AND(OR(ISBLANK(EL$9),EL$9=0)=FALSE,EL$9=$DL67),1,0)*'4. Formulations'!$J66</f>
        <v>0</v>
      </c>
      <c r="EM67" s="45">
        <f>IF(AND(OR(ISBLANK(EM$9),EM$9=0)=FALSE,EM$9=$DL67),1,0)*'4. Formulations'!$J66</f>
        <v>0</v>
      </c>
      <c r="EN67" s="45">
        <f>IF(AND(OR(ISBLANK(EN$9),EN$9=0)=FALSE,EN$9=$DL67),1,0)*'4. Formulations'!$J66</f>
        <v>0</v>
      </c>
      <c r="EO67" s="45">
        <f>IF(AND(OR(ISBLANK(EO$9),EO$9=0)=FALSE,EO$9=$DL67),1,0)*'4. Formulations'!$J66</f>
        <v>0</v>
      </c>
      <c r="EP67" s="45">
        <f>IF(AND(OR(ISBLANK(EP$9),EP$9=0)=FALSE,EP$9=$DL67),1,0)*'4. Formulations'!$J66</f>
        <v>0</v>
      </c>
      <c r="EQ67" s="45">
        <f>IF(AND(OR(ISBLANK(EQ$9),EQ$9=0)=FALSE,EQ$9=$DL67),1,0)*'4. Formulations'!$J66</f>
        <v>0</v>
      </c>
      <c r="ER67" s="45">
        <f>IF(AND(OR(ISBLANK(ER$9),ER$9=0)=FALSE,ER$9=$DL67),1,0)*'4. Formulations'!$J66</f>
        <v>0</v>
      </c>
      <c r="ES67" s="45">
        <f>IF(AND(OR(ISBLANK(ES$9),ES$9=0)=FALSE,ES$9=$DL67),1,0)*'4. Formulations'!$J66</f>
        <v>0</v>
      </c>
      <c r="EU67" s="45">
        <f>IF(AND(OR(ISBLANK(EU$9),EU$9=0)=FALSE,SUM($EE67:$ES67)&gt;0,EU$9='2. Protocols'!$G66),1,0)*'4. Formulations'!$J66</f>
        <v>0</v>
      </c>
      <c r="EV67" s="45">
        <f>IF(AND(OR(ISBLANK(EV$9),EV$9=0)=FALSE,SUM($EE67:$ES67)&gt;0,EV$9='2. Protocols'!$G66),1,0)*'4. Formulations'!$J66</f>
        <v>0</v>
      </c>
      <c r="EW67" s="45">
        <f>IF(AND(OR(ISBLANK(EW$9),EW$9=0)=FALSE,SUM($EE67:$ES67)&gt;0,EW$9='2. Protocols'!$G66),1,0)*'4. Formulations'!$J66</f>
        <v>0</v>
      </c>
      <c r="EX67" s="45">
        <f>IF(AND(OR(ISBLANK(EX$9),EX$9=0)=FALSE,SUM($EE67:$ES67)&gt;0,EX$9='2. Protocols'!$G66),1,0)*'4. Formulations'!$J66</f>
        <v>0</v>
      </c>
      <c r="EY67" s="45">
        <f>IF(AND(OR(ISBLANK(EY$9),EY$9=0)=FALSE,SUM($EE67:$ES67)&gt;0,EY$9='2. Protocols'!$G66),1,0)*'4. Formulations'!$J66</f>
        <v>0</v>
      </c>
      <c r="EZ67" s="45">
        <f>IF(AND(OR(ISBLANK(EZ$9),EZ$9=0)=FALSE,SUM($EE67:$ES67)&gt;0,EZ$9='2. Protocols'!$G66),1,0)*'4. Formulations'!$J66</f>
        <v>0</v>
      </c>
      <c r="FA67" s="45">
        <f>IF(AND(OR(ISBLANK(FA$9),FA$9=0)=FALSE,SUM($EE67:$ES67)&gt;0,FA$9='2. Protocols'!$G66),1,0)*'4. Formulations'!$J66</f>
        <v>0</v>
      </c>
      <c r="FB67" s="45">
        <f>IF(AND(OR(ISBLANK(FB$9),FB$9=0)=FALSE,SUM($EE67:$ES67)&gt;0,FB$9='2. Protocols'!$G66),1,0)*'4. Formulations'!$J66</f>
        <v>0</v>
      </c>
      <c r="FC67" s="45">
        <f>IF(AND(OR(ISBLANK(FC$9),FC$9=0)=FALSE,SUM($EE67:$ES67)&gt;0,FC$9='2. Protocols'!$G66),1,0)*'4. Formulations'!$J66</f>
        <v>0</v>
      </c>
      <c r="FD67" s="45">
        <f>IF(AND(OR(ISBLANK(FD$9),FD$9=0)=FALSE,SUM($EE67:$ES67)&gt;0,FD$9='2. Protocols'!$G66),1,0)*'4. Formulations'!$J66</f>
        <v>0</v>
      </c>
      <c r="FE67" s="45">
        <f>IF(AND(OR(ISBLANK(FE$9),FE$9=0)=FALSE,SUM($EE67:$ES67)&gt;0,FE$9='2. Protocols'!$G66),1,0)*'4. Formulations'!$J66</f>
        <v>0</v>
      </c>
      <c r="FF67" s="45">
        <f>IF(AND(OR(ISBLANK(FF$9),FF$9=0)=FALSE,SUM($EE67:$ES67)&gt;0,FF$9='2. Protocols'!$G66),1,0)*'4. Formulations'!$J66</f>
        <v>0</v>
      </c>
      <c r="FG67" s="45">
        <f>IF(AND(OR(ISBLANK(FG$9),FG$9=0)=FALSE,SUM($EE67:$ES67)&gt;0,FG$9='2. Protocols'!$G66),1,0)*'4. Formulations'!$J66</f>
        <v>0</v>
      </c>
      <c r="FH67" s="45">
        <f>IF(AND(OR(ISBLANK(FH$9),FH$9=0)=FALSE,SUM($EE67:$ES67)&gt;0,FH$9='2. Protocols'!$G66),1,0)*'4. Formulations'!$J66</f>
        <v>0</v>
      </c>
      <c r="FI67" s="45">
        <f>IF(AND(OR(ISBLANK(FI$9),FI$9=0)=FALSE,SUM($EE67:$ES67)&gt;0,FI$9='2. Protocols'!$G66),1,0)*'4. Formulations'!$J66</f>
        <v>0</v>
      </c>
      <c r="FK67" s="45">
        <f>IF(AND(OR(ISBLANK(EU$9),EU$9=0)=FALSE,FK$9=$DM67),1,0)*'4. Formulations'!$K66</f>
        <v>0</v>
      </c>
      <c r="FL67" s="45">
        <f>IF(AND(OR(ISBLANK(EV$9),EV$9=0)=FALSE,FL$9=$DM67),1,0)*'4. Formulations'!$K66</f>
        <v>0</v>
      </c>
      <c r="FM67" s="45">
        <f>IF(AND(OR(ISBLANK(EW$9),EW$9=0)=FALSE,FM$9=$DM67),1,0)*'4. Formulations'!$K66</f>
        <v>0</v>
      </c>
      <c r="FN67" s="45">
        <f>IF(AND(OR(ISBLANK(EX$9),EX$9=0)=FALSE,FN$9=$DM67),1,0)*'4. Formulations'!$K66</f>
        <v>0</v>
      </c>
      <c r="FO67" s="45">
        <f>IF(AND(OR(ISBLANK(EY$9),EY$9=0)=FALSE,FO$9=$DM67),1,0)*'4. Formulations'!$K66</f>
        <v>0</v>
      </c>
      <c r="FP67" s="45">
        <f>IF(AND(OR(ISBLANK(EZ$9),EZ$9=0)=FALSE,FP$9=$DM67),1,0)*'4. Formulations'!$K66</f>
        <v>0</v>
      </c>
      <c r="FQ67" s="45">
        <f>IF(AND(OR(ISBLANK(FA$9),FA$9=0)=FALSE,FQ$9=$DM67),1,0)*'4. Formulations'!$K66</f>
        <v>0</v>
      </c>
      <c r="FR67" s="45">
        <f>IF(AND(OR(ISBLANK(FB$9),FB$9=0)=FALSE,FR$9=$DM67),1,0)*'4. Formulations'!$K66</f>
        <v>0</v>
      </c>
      <c r="FS67" s="45">
        <f>IF(AND(OR(ISBLANK(FC$9),FC$9=0)=FALSE,FS$9=$DM67),1,0)*'4. Formulations'!$K66</f>
        <v>0</v>
      </c>
      <c r="FT67" s="45">
        <f>IF(AND(OR(ISBLANK(FD$9),FD$9=0)=FALSE,FT$9=$DM67),1,0)*'4. Formulations'!$K66</f>
        <v>0</v>
      </c>
      <c r="FU67" s="45">
        <f>IF(AND(OR(ISBLANK(FE$9),FE$9=0)=FALSE,FU$9=$DM67),1,0)*'4. Formulations'!$K66</f>
        <v>0</v>
      </c>
      <c r="FV67" s="45">
        <f>IF(AND(OR(ISBLANK(FF$9),FF$9=0)=FALSE,FV$9=$DM67),1,0)*'4. Formulations'!$K66</f>
        <v>0</v>
      </c>
      <c r="FW67" s="45">
        <f>IF(AND(OR(ISBLANK(FG$9),FG$9=0)=FALSE,FW$9=$DM67),1,0)*'4. Formulations'!$K66</f>
        <v>0</v>
      </c>
      <c r="FX67" s="45">
        <f>IF(AND(OR(ISBLANK(FH$9),FH$9=0)=FALSE,FX$9=$DM67),1,0)*'4. Formulations'!$K66</f>
        <v>0</v>
      </c>
      <c r="FY67" s="45">
        <f>IF(AND(OR(ISBLANK(FI$9),FI$9=0)=FALSE,FY$9=$DM67),1,0)*'4. Formulations'!$K66</f>
        <v>0</v>
      </c>
      <c r="GA67" s="45">
        <f>IF(AND(OR(ISBLANK(GA$9),GA$9=0)=FALSE,OR(GA$9='2. Protocols'!$C66,GA$9='2. Protocols'!$E66,GA$9='2. Protocols'!$G66)),1,0)*'4. Formulations'!$L66</f>
        <v>0</v>
      </c>
      <c r="GB67" s="45">
        <f>IF(AND(OR(ISBLANK(GB$9),GB$9=0)=FALSE,OR(GB$9='2. Protocols'!$C66,GB$9='2. Protocols'!$E66,GB$9='2. Protocols'!$G66)),1,0)*'4. Formulations'!$L66</f>
        <v>0</v>
      </c>
      <c r="GC67" s="45">
        <f>IF(AND(OR(ISBLANK(GC$9),GC$9=0)=FALSE,OR(GC$9='2. Protocols'!$C66,GC$9='2. Protocols'!$E66,GC$9='2. Protocols'!$G66)),1,0)*'4. Formulations'!$L66</f>
        <v>0</v>
      </c>
      <c r="GD67" s="45">
        <f>IF(AND(OR(ISBLANK(GD$9),GD$9=0)=FALSE,OR(GD$9='2. Protocols'!$C66,GD$9='2. Protocols'!$E66,GD$9='2. Protocols'!$G66)),1,0)*'4. Formulations'!$L66</f>
        <v>0</v>
      </c>
      <c r="GE67" s="45">
        <f>IF(AND(OR(ISBLANK(GE$9),GE$9=0)=FALSE,OR(GE$9='2. Protocols'!$C66,GE$9='2. Protocols'!$E66,GE$9='2. Protocols'!$G66)),1,0)*'4. Formulations'!$L66</f>
        <v>0</v>
      </c>
      <c r="GF67" s="45">
        <f>IF(AND(OR(ISBLANK(GF$9),GF$9=0)=FALSE,OR(GF$9='2. Protocols'!$C66,GF$9='2. Protocols'!$E66,GF$9='2. Protocols'!$G66)),1,0)*'4. Formulations'!$L66</f>
        <v>0</v>
      </c>
      <c r="GG67" s="45">
        <f>IF(AND(OR(ISBLANK(GG$9),GG$9=0)=FALSE,OR(GG$9='2. Protocols'!$C66,GG$9='2. Protocols'!$E66,GG$9='2. Protocols'!$G66)),1,0)*'4. Formulations'!$L66</f>
        <v>0</v>
      </c>
      <c r="GH67" s="45">
        <f>IF(AND(OR(ISBLANK(GH$9),GH$9=0)=FALSE,OR(GH$9='2. Protocols'!$C66,GH$9='2. Protocols'!$E66,GH$9='2. Protocols'!$G66)),1,0)*'4. Formulations'!$L66</f>
        <v>0</v>
      </c>
      <c r="GI67" s="45">
        <f>IF(AND(OR(ISBLANK(GI$9),GI$9=0)=FALSE,OR(GI$9='2. Protocols'!$C66,GI$9='2. Protocols'!$E66,GI$9='2. Protocols'!$G66)),1,0)*'4. Formulations'!$L66</f>
        <v>0</v>
      </c>
      <c r="GJ67" s="45">
        <f>IF(AND(OR(ISBLANK(GJ$9),GJ$9=0)=FALSE,OR(GJ$9='2. Protocols'!$C66,GJ$9='2. Protocols'!$E66,GJ$9='2. Protocols'!$G66)),1,0)*'4. Formulations'!$L66</f>
        <v>0</v>
      </c>
      <c r="GK67" s="45">
        <f>IF(AND(OR(ISBLANK(GK$9),GK$9=0)=FALSE,OR(GK$9='2. Protocols'!$C66,GK$9='2. Protocols'!$E66,GK$9='2. Protocols'!$G66)),1,0)*'4. Formulations'!$L66</f>
        <v>0</v>
      </c>
      <c r="GL67" s="45">
        <f>IF(AND(OR(ISBLANK(GL$9),GL$9=0)=FALSE,OR(GL$9='2. Protocols'!$C66,GL$9='2. Protocols'!$E66,GL$9='2. Protocols'!$G66)),1,0)*'4. Formulations'!$L66</f>
        <v>0</v>
      </c>
      <c r="GM67" s="45">
        <f>IF(AND(OR(ISBLANK(GM$9),GM$9=0)=FALSE,OR(GM$9='2. Protocols'!$C66,GM$9='2. Protocols'!$E66,GM$9='2. Protocols'!$G66)),1,0)*'4. Formulations'!$L66</f>
        <v>0</v>
      </c>
      <c r="GN67" s="45">
        <f>IF(AND(OR(ISBLANK(GN$9),GN$9=0)=FALSE,OR(GN$9='2. Protocols'!$C66,GN$9='2. Protocols'!$E66,GN$9='2. Protocols'!$G66)),1,0)*'4. Formulations'!$L66</f>
        <v>0</v>
      </c>
      <c r="GO67" s="45">
        <f>IF(AND(OR(ISBLANK(GO$9),GO$9=0)=FALSE,OR(GO$9='2. Protocols'!$C66,GO$9='2. Protocols'!$E66,GO$9='2. Protocols'!$G66)),1,0)*'4. Formulations'!$L66</f>
        <v>0</v>
      </c>
      <c r="GQ67" s="45">
        <f>IF(AND(OR(ISBLANK(GQ$9),GQ$9=0)=FALSE,GQ$9=$DL67),1,0)*'4. Formulations'!$M66</f>
        <v>0</v>
      </c>
      <c r="GR67" s="45">
        <f>IF(AND(OR(ISBLANK(GR$9),GR$9=0)=FALSE,GR$9=$DL67),1,0)*'4. Formulations'!$M66</f>
        <v>0</v>
      </c>
      <c r="GS67" s="45">
        <f>IF(AND(OR(ISBLANK(GS$9),GS$9=0)=FALSE,GS$9=$DL67),1,0)*'4. Formulations'!$M66</f>
        <v>0</v>
      </c>
      <c r="GT67" s="45">
        <f>IF(AND(OR(ISBLANK(GT$9),GT$9=0)=FALSE,GT$9=$DL67),1,0)*'4. Formulations'!$M66</f>
        <v>0</v>
      </c>
      <c r="GU67" s="45">
        <f>IF(AND(OR(ISBLANK(GU$9),GU$9=0)=FALSE,GU$9=$DL67),1,0)*'4. Formulations'!$M66</f>
        <v>0</v>
      </c>
      <c r="GV67" s="45">
        <f>IF(AND(OR(ISBLANK(GV$9),GV$9=0)=FALSE,GV$9=$DL67),1,0)*'4. Formulations'!$M66</f>
        <v>0</v>
      </c>
      <c r="GW67" s="45">
        <f>IF(AND(OR(ISBLANK(GW$9),GW$9=0)=FALSE,GW$9=$DL67),1,0)*'4. Formulations'!$M66</f>
        <v>0</v>
      </c>
      <c r="GX67" s="45">
        <f>IF(AND(OR(ISBLANK(GX$9),GX$9=0)=FALSE,GX$9=$DL67),1,0)*'4. Formulations'!$M66</f>
        <v>0</v>
      </c>
      <c r="GY67" s="45">
        <f>IF(AND(OR(ISBLANK(GY$9),GY$9=0)=FALSE,GY$9=$DL67),1,0)*'4. Formulations'!$M66</f>
        <v>0</v>
      </c>
      <c r="GZ67" s="45">
        <f>IF(AND(OR(ISBLANK(GZ$9),GZ$9=0)=FALSE,GZ$9=$DL67),1,0)*'4. Formulations'!$M66</f>
        <v>0</v>
      </c>
      <c r="HA67" s="45">
        <f>IF(AND(OR(ISBLANK(HA$9),HA$9=0)=FALSE,HA$9=$DL67),1,0)*'4. Formulations'!$M66</f>
        <v>0</v>
      </c>
      <c r="HB67" s="45">
        <f>IF(AND(OR(ISBLANK(HB$9),HB$9=0)=FALSE,HB$9=$DL67),1,0)*'4. Formulations'!$M66</f>
        <v>0</v>
      </c>
      <c r="HC67" s="45">
        <f>IF(AND(OR(ISBLANK(HC$9),HC$9=0)=FALSE,HC$9=$DL67),1,0)*'4. Formulations'!$M66</f>
        <v>0</v>
      </c>
      <c r="HD67" s="45">
        <f>IF(AND(OR(ISBLANK(HD$9),HD$9=0)=FALSE,HD$9=$DL67),1,0)*'4. Formulations'!$M66</f>
        <v>0</v>
      </c>
      <c r="HE67" s="45">
        <f>IF(AND(OR(ISBLANK(HE$9),HE$9=0)=FALSE,HE$9=$DL67),1,0)*'4. Formulations'!$M66</f>
        <v>0</v>
      </c>
      <c r="HG67" s="45">
        <f>IF(AND(OR(ISBLANK(HG$9),HG$9=0)=FALSE,SUM($GQ67:$HE67)&gt;0,HG$9='2. Protocols'!$G66),1,0)*'4. Formulations'!$M66</f>
        <v>0</v>
      </c>
      <c r="HH67" s="45">
        <f>IF(AND(OR(ISBLANK(HH$9),HH$9=0)=FALSE,SUM($GQ67:$HE67)&gt;0,HH$9='2. Protocols'!$G66),1,0)*'4. Formulations'!$M66</f>
        <v>0</v>
      </c>
      <c r="HI67" s="45">
        <f>IF(AND(OR(ISBLANK(HI$9),HI$9=0)=FALSE,SUM($GQ67:$HE67)&gt;0,HI$9='2. Protocols'!$G66),1,0)*'4. Formulations'!$M66</f>
        <v>0</v>
      </c>
      <c r="HJ67" s="45">
        <f>IF(AND(OR(ISBLANK(HJ$9),HJ$9=0)=FALSE,SUM($GQ67:$HE67)&gt;0,HJ$9='2. Protocols'!$G66),1,0)*'4. Formulations'!$M66</f>
        <v>0</v>
      </c>
      <c r="HK67" s="45">
        <f>IF(AND(OR(ISBLANK(HK$9),HK$9=0)=FALSE,SUM($GQ67:$HE67)&gt;0,HK$9='2. Protocols'!$G66),1,0)*'4. Formulations'!$M66</f>
        <v>0</v>
      </c>
      <c r="HL67" s="45">
        <f>IF(AND(OR(ISBLANK(HL$9),HL$9=0)=FALSE,SUM($GQ67:$HE67)&gt;0,HL$9='2. Protocols'!$G66),1,0)*'4. Formulations'!$M66</f>
        <v>0</v>
      </c>
      <c r="HM67" s="45">
        <f>IF(AND(OR(ISBLANK(HM$9),HM$9=0)=FALSE,SUM($GQ67:$HE67)&gt;0,HM$9='2. Protocols'!$G66),1,0)*'4. Formulations'!$M66</f>
        <v>0</v>
      </c>
      <c r="HN67" s="45">
        <f>IF(AND(OR(ISBLANK(HN$9),HN$9=0)=FALSE,SUM($GQ67:$HE67)&gt;0,HN$9='2. Protocols'!$G66),1,0)*'4. Formulations'!$M66</f>
        <v>0</v>
      </c>
      <c r="HO67" s="45">
        <f>IF(AND(OR(ISBLANK(HO$9),HO$9=0)=FALSE,SUM($GQ67:$HE67)&gt;0,HO$9='2. Protocols'!$G66),1,0)*'4. Formulations'!$M66</f>
        <v>0</v>
      </c>
      <c r="HP67" s="45">
        <f>IF(AND(OR(ISBLANK(HP$9),HP$9=0)=FALSE,SUM($GQ67:$HE67)&gt;0,HP$9='2. Protocols'!$G66),1,0)*'4. Formulations'!$M66</f>
        <v>0</v>
      </c>
      <c r="HQ67" s="45">
        <f>IF(AND(OR(ISBLANK(HQ$9),HQ$9=0)=FALSE,SUM($GQ67:$HE67)&gt;0,HQ$9='2. Protocols'!$G66),1,0)*'4. Formulations'!$M66</f>
        <v>0</v>
      </c>
      <c r="HR67" s="45">
        <f>IF(AND(OR(ISBLANK(HR$9),HR$9=0)=FALSE,SUM($GQ67:$HE67)&gt;0,HR$9='2. Protocols'!$G66),1,0)*'4. Formulations'!$M66</f>
        <v>0</v>
      </c>
      <c r="HS67" s="45">
        <f>IF(AND(OR(ISBLANK(HS$9),HS$9=0)=FALSE,SUM($GQ67:$HE67)&gt;0,HS$9='2. Protocols'!$G66),1,0)*'4. Formulations'!$M66</f>
        <v>0</v>
      </c>
      <c r="HT67" s="45">
        <f>IF(AND(OR(ISBLANK(HT$9),HT$9=0)=FALSE,SUM($GQ67:$HE67)&gt;0,HT$9='2. Protocols'!$G66),1,0)*'4. Formulations'!$M66</f>
        <v>0</v>
      </c>
      <c r="HU67" s="45">
        <f>IF(AND(OR(ISBLANK(HU$9),HU$9=0)=FALSE,SUM($GQ67:$HE67)&gt;0,HU$9='2. Protocols'!$G66),1,0)*'4. Formulations'!$M66</f>
        <v>0</v>
      </c>
      <c r="HW67" s="45">
        <f>IF(AND(OR(ISBLANK(HW$9),HW$9=0)=FALSE,HW$9=$DM67),1,0)*'4. Formulations'!$N66</f>
        <v>0</v>
      </c>
      <c r="HX67" s="45">
        <f>IF(AND(OR(ISBLANK(HX$9),HX$9=0)=FALSE,HX$9=$DM67),1,0)*'4. Formulations'!$N66</f>
        <v>0</v>
      </c>
      <c r="HY67" s="45">
        <f>IF(AND(OR(ISBLANK(HY$9),HY$9=0)=FALSE,HY$9=$DM67),1,0)*'4. Formulations'!$N66</f>
        <v>0</v>
      </c>
      <c r="HZ67" s="45">
        <f>IF(AND(OR(ISBLANK(HZ$9),HZ$9=0)=FALSE,HZ$9=$DM67),1,0)*'4. Formulations'!$N66</f>
        <v>0</v>
      </c>
      <c r="IA67" s="45">
        <f>IF(AND(OR(ISBLANK(IA$9),IA$9=0)=FALSE,IA$9=$DM67),1,0)*'4. Formulations'!$N66</f>
        <v>0</v>
      </c>
      <c r="IB67" s="45">
        <f>IF(AND(OR(ISBLANK(IB$9),IB$9=0)=FALSE,IB$9=$DM67),1,0)*'4. Formulations'!$N66</f>
        <v>0</v>
      </c>
      <c r="IC67" s="45">
        <f>IF(AND(OR(ISBLANK(IC$9),IC$9=0)=FALSE,IC$9=$DM67),1,0)*'4. Formulations'!$N66</f>
        <v>0</v>
      </c>
      <c r="ID67" s="45">
        <f>IF(AND(OR(ISBLANK(ID$9),ID$9=0)=FALSE,ID$9=$DM67),1,0)*'4. Formulations'!$N66</f>
        <v>0</v>
      </c>
      <c r="IE67" s="45">
        <f>IF(AND(OR(ISBLANK(IE$9),IE$9=0)=FALSE,IE$9=$DM67),1,0)*'4. Formulations'!$N66</f>
        <v>0</v>
      </c>
      <c r="IF67" s="45">
        <f>IF(AND(OR(ISBLANK(IF$9),IF$9=0)=FALSE,IF$9=$DM67),1,0)*'4. Formulations'!$N66</f>
        <v>0</v>
      </c>
      <c r="IG67" s="45">
        <f>IF(AND(OR(ISBLANK(IG$9),IG$9=0)=FALSE,IG$9=$DM67),1,0)*'4. Formulations'!$N66</f>
        <v>0</v>
      </c>
      <c r="IH67" s="45">
        <f>IF(AND(OR(ISBLANK(IH$9),IH$9=0)=FALSE,IH$9=$DM67),1,0)*'4. Formulations'!$N66</f>
        <v>0</v>
      </c>
      <c r="II67" s="45">
        <f>IF(AND(OR(ISBLANK(II$9),II$9=0)=FALSE,II$9=$DM67),1,0)*'4. Formulations'!$N66</f>
        <v>0</v>
      </c>
      <c r="IJ67" s="45">
        <f>IF(AND(OR(ISBLANK(IJ$9),IJ$9=0)=FALSE,IJ$9=$DM67),1,0)*'4. Formulations'!$N66</f>
        <v>0</v>
      </c>
      <c r="IK67" s="45">
        <f>IF(AND(OR(ISBLANK(IK$9),IK$9=0)=FALSE,IK$9=$DM67),1,0)*'4. Formulations'!$N66</f>
        <v>0</v>
      </c>
      <c r="IM67" s="45">
        <f>IF(AND(OR(ISBLANK(IM$9),IM$9=0)=FALSE,OR(IM$9='2. Protocols'!$C66,IM$9='2. Protocols'!$E66,IM$9='2. Protocols'!$G66)),1,0)*'4. Formulations'!$O66</f>
        <v>0</v>
      </c>
      <c r="IN67" s="45">
        <f>IF(AND(OR(ISBLANK(IN$9),IN$9=0)=FALSE,OR(IN$9='2. Protocols'!$C66,IN$9='2. Protocols'!$E66,IN$9='2. Protocols'!$G66)),1,0)*'4. Formulations'!$O66</f>
        <v>0</v>
      </c>
      <c r="IO67" s="45">
        <f>IF(AND(OR(ISBLANK(IO$9),IO$9=0)=FALSE,OR(IO$9='2. Protocols'!$C66,IO$9='2. Protocols'!$E66,IO$9='2. Protocols'!$G66)),1,0)*'4. Formulations'!$O66</f>
        <v>0</v>
      </c>
      <c r="IP67" s="45">
        <f>IF(AND(OR(ISBLANK(IP$9),IP$9=0)=FALSE,OR(IP$9='2. Protocols'!$C66,IP$9='2. Protocols'!$E66,IP$9='2. Protocols'!$G66)),1,0)*'4. Formulations'!$O66</f>
        <v>0</v>
      </c>
      <c r="IQ67" s="45">
        <f>IF(AND(OR(ISBLANK(IQ$9),IQ$9=0)=FALSE,OR(IQ$9='2. Protocols'!$C66,IQ$9='2. Protocols'!$E66,IQ$9='2. Protocols'!$G66)),1,0)*'4. Formulations'!$O66</f>
        <v>0</v>
      </c>
      <c r="IR67" s="45">
        <f>IF(AND(OR(ISBLANK(IR$9),IR$9=0)=FALSE,OR(IR$9='2. Protocols'!$C66,IR$9='2. Protocols'!$E66,IR$9='2. Protocols'!$G66)),1,0)*'4. Formulations'!$O66</f>
        <v>0</v>
      </c>
      <c r="IS67" s="45">
        <f>IF(AND(OR(ISBLANK(IS$9),IS$9=0)=FALSE,OR(IS$9='2. Protocols'!$C66,IS$9='2. Protocols'!$E66,IS$9='2. Protocols'!$G66)),1,0)*'4. Formulations'!$O66</f>
        <v>0</v>
      </c>
      <c r="IT67" s="45">
        <f>IF(AND(OR(ISBLANK(IT$9),IT$9=0)=FALSE,OR(IT$9='2. Protocols'!$C66,IT$9='2. Protocols'!$E66,IT$9='2. Protocols'!$G66)),1,0)*'4. Formulations'!$O66</f>
        <v>0</v>
      </c>
      <c r="IU67" s="45">
        <f>IF(AND(OR(ISBLANK(IU$9),IU$9=0)=FALSE,OR(IU$9='2. Protocols'!$C66,IU$9='2. Protocols'!$E66,IU$9='2. Protocols'!$G66)),1,0)*'4. Formulations'!$O66</f>
        <v>0</v>
      </c>
      <c r="IV67" s="45">
        <f>IF(AND(OR(ISBLANK(IV$9),IV$9=0)=FALSE,OR(IV$9='2. Protocols'!$C66,IV$9='2. Protocols'!$E66,IV$9='2. Protocols'!$G66)),1,0)*'4. Formulations'!$O66</f>
        <v>0</v>
      </c>
      <c r="IW67" s="45">
        <f>IF(AND(OR(ISBLANK(IW$9),IW$9=0)=FALSE,OR(IW$9='2. Protocols'!$C66,IW$9='2. Protocols'!$E66,IW$9='2. Protocols'!$G66)),1,0)*'4. Formulations'!$O66</f>
        <v>0</v>
      </c>
      <c r="IX67" s="45">
        <f>IF(AND(OR(ISBLANK(IX$9),IX$9=0)=FALSE,OR(IX$9='2. Protocols'!$C66,IX$9='2. Protocols'!$E66,IX$9='2. Protocols'!$G66)),1,0)*'4. Formulations'!$O66</f>
        <v>0</v>
      </c>
      <c r="IY67" s="45">
        <f>IF(AND(OR(ISBLANK(IY$9),IY$9=0)=FALSE,OR(IY$9='2. Protocols'!$C66,IY$9='2. Protocols'!$E66,IY$9='2. Protocols'!$G66)),1,0)*'4. Formulations'!$O66</f>
        <v>0</v>
      </c>
      <c r="IZ67" s="45">
        <f>IF(AND(OR(ISBLANK(IZ$9),IZ$9=0)=FALSE,OR(IZ$9='2. Protocols'!$C66,IZ$9='2. Protocols'!$E66,IZ$9='2. Protocols'!$G66)),1,0)*'4. Formulations'!$O66</f>
        <v>0</v>
      </c>
      <c r="JA67" s="45">
        <f>IF(AND(OR(ISBLANK(JA$9),JA$9=0)=FALSE,OR(JA$9='2. Protocols'!$C66,JA$9='2. Protocols'!$E66,JA$9='2. Protocols'!$G66)),1,0)*'4. Formulations'!$O66</f>
        <v>0</v>
      </c>
      <c r="JC67" s="45">
        <f>IF(AND(OR(ISBLANK(JC$9),JC$9=0)=FALSE,JC$9=$DL67),1,0)*'4. Formulations'!$P66</f>
        <v>0</v>
      </c>
      <c r="JD67" s="45">
        <f>IF(AND(OR(ISBLANK(JD$9),JD$9=0)=FALSE,JD$9=$DL67),1,0)*'4. Formulations'!$P66</f>
        <v>0</v>
      </c>
      <c r="JE67" s="45">
        <f>IF(AND(OR(ISBLANK(JE$9),JE$9=0)=FALSE,JE$9=$DL67),1,0)*'4. Formulations'!$P66</f>
        <v>0</v>
      </c>
      <c r="JF67" s="45">
        <f>IF(AND(OR(ISBLANK(JF$9),JF$9=0)=FALSE,JF$9=$DL67),1,0)*'4. Formulations'!$P66</f>
        <v>0</v>
      </c>
      <c r="JG67" s="45">
        <f>IF(AND(OR(ISBLANK(JG$9),JG$9=0)=FALSE,JG$9=$DL67),1,0)*'4. Formulations'!$P66</f>
        <v>0</v>
      </c>
      <c r="JH67" s="45">
        <f>IF(AND(OR(ISBLANK(JH$9),JH$9=0)=FALSE,JH$9=$DL67),1,0)*'4. Formulations'!$P66</f>
        <v>0</v>
      </c>
      <c r="JI67" s="45">
        <f>IF(AND(OR(ISBLANK(JI$9),JI$9=0)=FALSE,JI$9=$DL67),1,0)*'4. Formulations'!$P66</f>
        <v>0</v>
      </c>
      <c r="JJ67" s="45">
        <f>IF(AND(OR(ISBLANK(JJ$9),JJ$9=0)=FALSE,JJ$9=$DL67),1,0)*'4. Formulations'!$P66</f>
        <v>0</v>
      </c>
      <c r="JK67" s="45">
        <f>IF(AND(OR(ISBLANK(JK$9),JK$9=0)=FALSE,JK$9=$DL67),1,0)*'4. Formulations'!$P66</f>
        <v>0</v>
      </c>
      <c r="JL67" s="45">
        <f>IF(AND(OR(ISBLANK(JL$9),JL$9=0)=FALSE,JL$9=$DL67),1,0)*'4. Formulations'!$P66</f>
        <v>0</v>
      </c>
      <c r="JM67" s="45">
        <f>IF(AND(OR(ISBLANK(JM$9),JM$9=0)=FALSE,JM$9=$DL67),1,0)*'4. Formulations'!$P66</f>
        <v>0</v>
      </c>
      <c r="JN67" s="45">
        <f>IF(AND(OR(ISBLANK(JN$9),JN$9=0)=FALSE,JN$9=$DL67),1,0)*'4. Formulations'!$P66</f>
        <v>0</v>
      </c>
      <c r="JO67" s="45">
        <f>IF(AND(OR(ISBLANK(JO$9),JO$9=0)=FALSE,JO$9=$DL67),1,0)*'4. Formulations'!$P66</f>
        <v>0</v>
      </c>
      <c r="JP67" s="45">
        <f>IF(AND(OR(ISBLANK(JP$9),JP$9=0)=FALSE,JP$9=$DL67),1,0)*'4. Formulations'!$P66</f>
        <v>0</v>
      </c>
      <c r="JQ67" s="45">
        <f>IF(AND(OR(ISBLANK(JQ$9),JQ$9=0)=FALSE,JQ$9=$DL67),1,0)*'4. Formulations'!$P66</f>
        <v>0</v>
      </c>
      <c r="JS67" s="45">
        <f>IF(AND(OR(ISBLANK(JS$9),JS$9=0)=FALSE,SUM($JC67:$JQ67)&gt;0,JS$9='2. Protocols'!$G66),1,0)*'4. Formulations'!$P66</f>
        <v>0</v>
      </c>
      <c r="JT67" s="45">
        <f>IF(AND(OR(ISBLANK(JT$9),JT$9=0)=FALSE,SUM($JC67:$JQ67)&gt;0,JT$9='2. Protocols'!$G66),1,0)*'4. Formulations'!$P66</f>
        <v>0</v>
      </c>
      <c r="JU67" s="45">
        <f>IF(AND(OR(ISBLANK(JU$9),JU$9=0)=FALSE,SUM($JC67:$JQ67)&gt;0,JU$9='2. Protocols'!$G66),1,0)*'4. Formulations'!$P66</f>
        <v>0</v>
      </c>
      <c r="JV67" s="45">
        <f>IF(AND(OR(ISBLANK(JV$9),JV$9=0)=FALSE,SUM($JC67:$JQ67)&gt;0,JV$9='2. Protocols'!$G66),1,0)*'4. Formulations'!$P66</f>
        <v>0</v>
      </c>
      <c r="JW67" s="45">
        <f>IF(AND(OR(ISBLANK(JW$9),JW$9=0)=FALSE,SUM($JC67:$JQ67)&gt;0,JW$9='2. Protocols'!$G66),1,0)*'4. Formulations'!$P66</f>
        <v>0</v>
      </c>
      <c r="JX67" s="45">
        <f>IF(AND(OR(ISBLANK(JX$9),JX$9=0)=FALSE,SUM($JC67:$JQ67)&gt;0,JX$9='2. Protocols'!$G66),1,0)*'4. Formulations'!$P66</f>
        <v>0</v>
      </c>
      <c r="JY67" s="45">
        <f>IF(AND(OR(ISBLANK(JY$9),JY$9=0)=FALSE,SUM($JC67:$JQ67)&gt;0,JY$9='2. Protocols'!$G66),1,0)*'4. Formulations'!$P66</f>
        <v>0</v>
      </c>
      <c r="JZ67" s="45">
        <f>IF(AND(OR(ISBLANK(JZ$9),JZ$9=0)=FALSE,SUM($JC67:$JQ67)&gt;0,JZ$9='2. Protocols'!$G66),1,0)*'4. Formulations'!$P66</f>
        <v>0</v>
      </c>
      <c r="KA67" s="45">
        <f>IF(AND(OR(ISBLANK(KA$9),KA$9=0)=FALSE,SUM($JC67:$JQ67)&gt;0,KA$9='2. Protocols'!$G66),1,0)*'4. Formulations'!$P66</f>
        <v>0</v>
      </c>
      <c r="KB67" s="45">
        <f>IF(AND(OR(ISBLANK(KB$9),KB$9=0)=FALSE,SUM($JC67:$JQ67)&gt;0,KB$9='2. Protocols'!$G66),1,0)*'4. Formulations'!$P66</f>
        <v>0</v>
      </c>
      <c r="KC67" s="45">
        <f>IF(AND(OR(ISBLANK(KC$9),KC$9=0)=FALSE,SUM($JC67:$JQ67)&gt;0,KC$9='2. Protocols'!$G66),1,0)*'4. Formulations'!$P66</f>
        <v>0</v>
      </c>
      <c r="KD67" s="45">
        <f>IF(AND(OR(ISBLANK(KD$9),KD$9=0)=FALSE,SUM($JC67:$JQ67)&gt;0,KD$9='2. Protocols'!$G66),1,0)*'4. Formulations'!$P66</f>
        <v>0</v>
      </c>
      <c r="KE67" s="45">
        <f>IF(AND(OR(ISBLANK(KE$9),KE$9=0)=FALSE,SUM($JC67:$JQ67)&gt;0,KE$9='2. Protocols'!$G66),1,0)*'4. Formulations'!$P66</f>
        <v>0</v>
      </c>
      <c r="KF67" s="45">
        <f>IF(AND(OR(ISBLANK(KF$9),KF$9=0)=FALSE,SUM($JC67:$JQ67)&gt;0,KF$9='2. Protocols'!$G66),1,0)*'4. Formulations'!$P66</f>
        <v>0</v>
      </c>
      <c r="KG67" s="45">
        <f>IF(AND(OR(ISBLANK(KG$9),KG$9=0)=FALSE,SUM($JC67:$JQ67)&gt;0,KG$9='2. Protocols'!$G66),1,0)*'4. Formulations'!$P66</f>
        <v>0</v>
      </c>
      <c r="KI67" s="45">
        <f>IF(AND(OR(ISBLANK(KI$9),KI$9=0)=FALSE,KI$9=$DM67),1,0)*'4. Formulations'!$Q66</f>
        <v>0</v>
      </c>
      <c r="KJ67" s="45">
        <f>IF(AND(OR(ISBLANK(KJ$9),KJ$9=0)=FALSE,KJ$9=$DM67),1,0)*'4. Formulations'!$Q66</f>
        <v>0</v>
      </c>
      <c r="KK67" s="45">
        <f>IF(AND(OR(ISBLANK(KK$9),KK$9=0)=FALSE,KK$9=$DM67),1,0)*'4. Formulations'!$Q66</f>
        <v>0</v>
      </c>
      <c r="KL67" s="45">
        <f>IF(AND(OR(ISBLANK(KL$9),KL$9=0)=FALSE,KL$9=$DM67),1,0)*'4. Formulations'!$Q66</f>
        <v>0</v>
      </c>
      <c r="KM67" s="45">
        <f>IF(AND(OR(ISBLANK(KM$9),KM$9=0)=FALSE,KM$9=$DM67),1,0)*'4. Formulations'!$Q66</f>
        <v>0</v>
      </c>
      <c r="KN67" s="45">
        <f>IF(AND(OR(ISBLANK(KN$9),KN$9=0)=FALSE,KN$9=$DM67),1,0)*'4. Formulations'!$Q66</f>
        <v>0</v>
      </c>
      <c r="KO67" s="45">
        <f>IF(AND(OR(ISBLANK(KO$9),KO$9=0)=FALSE,KO$9=$DM67),1,0)*'4. Formulations'!$Q66</f>
        <v>0</v>
      </c>
      <c r="KP67" s="45">
        <f>IF(AND(OR(ISBLANK(KP$9),KP$9=0)=FALSE,KP$9=$DM67),1,0)*'4. Formulations'!$Q66</f>
        <v>0</v>
      </c>
      <c r="KQ67" s="45">
        <f>IF(AND(OR(ISBLANK(KQ$9),KQ$9=0)=FALSE,KQ$9=$DM67),1,0)*'4. Formulations'!$Q66</f>
        <v>0</v>
      </c>
      <c r="KR67" s="45">
        <f>IF(AND(OR(ISBLANK(KR$9),KR$9=0)=FALSE,KR$9=$DM67),1,0)*'4. Formulations'!$Q66</f>
        <v>0</v>
      </c>
      <c r="KS67" s="45">
        <f>IF(AND(OR(ISBLANK(KS$9),KS$9=0)=FALSE,KS$9=$DM67),1,0)*'4. Formulations'!$Q66</f>
        <v>0</v>
      </c>
      <c r="KT67" s="45">
        <f>IF(AND(OR(ISBLANK(KT$9),KT$9=0)=FALSE,KT$9=$DM67),1,0)*'4. Formulations'!$Q66</f>
        <v>0</v>
      </c>
      <c r="KU67" s="45">
        <f>IF(AND(OR(ISBLANK(KU$9),KU$9=0)=FALSE,KU$9=$DM67),1,0)*'4. Formulations'!$Q66</f>
        <v>0</v>
      </c>
      <c r="KV67" s="45">
        <f>IF(AND(OR(ISBLANK(KV$9),KV$9=0)=FALSE,KV$9=$DM67),1,0)*'4. Formulations'!$Q66</f>
        <v>0</v>
      </c>
      <c r="KW67" s="45">
        <f>IF(AND(OR(ISBLANK(KW$9),KW$9=0)=FALSE,KW$9=$DM67),1,0)*'4. Formulations'!$Q66</f>
        <v>0</v>
      </c>
    </row>
    <row r="68" spans="2:309" ht="15" hidden="1" outlineLevel="1" x14ac:dyDescent="0.25">
      <c r="B68" s="2"/>
      <c r="C68" s="155" t="str">
        <f>IF('2. Protocols'!C67&amp;"+"&amp;'2. Protocols'!E67&amp;"+"&amp;'2. Protocols'!G67="++","",'2. Protocols'!C67&amp;"+"&amp;'2. Protocols'!E67&amp;"+"&amp;'2. Protocols'!G67)</f>
        <v/>
      </c>
      <c r="D68" s="22"/>
      <c r="E68" s="23"/>
      <c r="G68" s="135" t="e">
        <f>'2. Protocols'!J67*'1. General Inputs'!$L$13</f>
        <v>#VALUE!</v>
      </c>
      <c r="H68" s="135" t="e">
        <f>MAX(G68*(1+'1. General Inputs'!$BA$23+HLOOKUP(H$7,'1. General Inputs'!$BC$17:$BE$19,ROWS('1. General Inputs'!$BA$17:$BA$19),0))+(H$76*'2. Protocols'!$O67)+'3. ARV Substitutions'!L90,0)</f>
        <v>#VALUE!</v>
      </c>
      <c r="I68" s="135" t="e">
        <f>MAX(H68*(1+'1. General Inputs'!$BA$23+HLOOKUP(I$7,'1. General Inputs'!$BC$17:$BE$19,ROWS('1. General Inputs'!$BA$17:$BA$19),0))+(I$76*'2. Protocols'!$O67)+'3. ARV Substitutions'!M90,0)</f>
        <v>#VALUE!</v>
      </c>
      <c r="J68" s="135" t="e">
        <f>MAX(I68*(1+'1. General Inputs'!$BA$23+HLOOKUP(J$7,'1. General Inputs'!$BC$17:$BE$19,ROWS('1. General Inputs'!$BA$17:$BA$19),0))+(J$76*'2. Protocols'!$O67)+'3. ARV Substitutions'!N90,0)</f>
        <v>#VALUE!</v>
      </c>
      <c r="K68" s="135" t="e">
        <f>MAX(J68*(1+'1. General Inputs'!$BA$23+HLOOKUP(K$7,'1. General Inputs'!$BC$17:$BE$19,ROWS('1. General Inputs'!$BA$17:$BA$19),0))+(K$76*'2. Protocols'!$O67)+'3. ARV Substitutions'!O90,0)</f>
        <v>#VALUE!</v>
      </c>
      <c r="L68" s="135" t="e">
        <f>MAX(K68*(1+'1. General Inputs'!$BA$23+HLOOKUP(L$7,'1. General Inputs'!$BC$17:$BE$19,ROWS('1. General Inputs'!$BA$17:$BA$19),0))+(L$76*'2. Protocols'!$O67)+'3. ARV Substitutions'!P90,0)</f>
        <v>#VALUE!</v>
      </c>
      <c r="M68" s="135" t="e">
        <f>MAX(L68*(1+'1. General Inputs'!$BA$23+HLOOKUP(M$7,'1. General Inputs'!$BC$17:$BE$19,ROWS('1. General Inputs'!$BA$17:$BA$19),0))+(M$76*'2. Protocols'!$O67)+'3. ARV Substitutions'!Q90,0)</f>
        <v>#VALUE!</v>
      </c>
      <c r="N68" s="135" t="e">
        <f>MAX(M68*(1+'1. General Inputs'!$BA$23+HLOOKUP(N$7,'1. General Inputs'!$BC$17:$BE$19,ROWS('1. General Inputs'!$BA$17:$BA$19),0))+(N$76*'2. Protocols'!$O67)+'3. ARV Substitutions'!R90,0)</f>
        <v>#VALUE!</v>
      </c>
      <c r="O68" s="135" t="e">
        <f>MAX(N68*(1+'1. General Inputs'!$BA$23+HLOOKUP(O$7,'1. General Inputs'!$BC$17:$BE$19,ROWS('1. General Inputs'!$BA$17:$BA$19),0))+(O$76*'2. Protocols'!$O67)+'3. ARV Substitutions'!S90,0)</f>
        <v>#VALUE!</v>
      </c>
      <c r="P68" s="135" t="e">
        <f>MAX(O68*(1+'1. General Inputs'!$BA$23+HLOOKUP(P$7,'1. General Inputs'!$BC$17:$BE$19,ROWS('1. General Inputs'!$BA$17:$BA$19),0))+(P$76*'2. Protocols'!$O67)+'3. ARV Substitutions'!T90,0)</f>
        <v>#VALUE!</v>
      </c>
      <c r="Q68" s="135" t="e">
        <f>MAX(P68*(1+'1. General Inputs'!$BA$23+HLOOKUP(Q$7,'1. General Inputs'!$BC$17:$BE$19,ROWS('1. General Inputs'!$BA$17:$BA$19),0))+(Q$76*'2. Protocols'!$O67)+'3. ARV Substitutions'!U90,0)</f>
        <v>#VALUE!</v>
      </c>
      <c r="R68" s="135" t="e">
        <f>MAX(Q68*(1+'1. General Inputs'!$BA$23+HLOOKUP(R$7,'1. General Inputs'!$BC$17:$BE$19,ROWS('1. General Inputs'!$BA$17:$BA$19),0))+(R$76*'2. Protocols'!$O67)+'3. ARV Substitutions'!V90,0)</f>
        <v>#VALUE!</v>
      </c>
      <c r="S68" s="135" t="e">
        <f>MAX(R68*(1+'1. General Inputs'!$BA$23+HLOOKUP(S$7,'1. General Inputs'!$BC$17:$BE$19,ROWS('1. General Inputs'!$BA$17:$BA$19),0))+(S$76*'2. Protocols'!$O67)+'3. ARV Substitutions'!W90,0)</f>
        <v>#VALUE!</v>
      </c>
      <c r="T68" s="135" t="e">
        <f>MAX(S68*(1+'1. General Inputs'!$BA$23+HLOOKUP(T$7,'1. General Inputs'!$BC$17:$BE$19,ROWS('1. General Inputs'!$BA$17:$BA$19),0))+(T$76*'2. Protocols'!$O67)+'3. ARV Substitutions'!X90,0)</f>
        <v>#VALUE!</v>
      </c>
      <c r="U68" s="135" t="e">
        <f>MAX(T68*(1+'1. General Inputs'!$BA$23+HLOOKUP(U$7,'1. General Inputs'!$BC$17:$BE$19,ROWS('1. General Inputs'!$BA$17:$BA$19),0))+(U$76*'2. Protocols'!$O67)+'3. ARV Substitutions'!Y90,0)</f>
        <v>#VALUE!</v>
      </c>
      <c r="V68" s="135" t="e">
        <f>MAX(U68*(1+'1. General Inputs'!$BA$23+HLOOKUP(V$7,'1. General Inputs'!$BC$17:$BE$19,ROWS('1. General Inputs'!$BA$17:$BA$19),0))+(V$76*'2. Protocols'!$O67)+'3. ARV Substitutions'!Z90,0)</f>
        <v>#VALUE!</v>
      </c>
      <c r="W68" s="135" t="e">
        <f>MAX(V68*(1+'1. General Inputs'!$BA$23+HLOOKUP(W$7,'1. General Inputs'!$BC$17:$BE$19,ROWS('1. General Inputs'!$BA$17:$BA$19),0))+(W$76*'2. Protocols'!$O67)+'3. ARV Substitutions'!AA90,0)</f>
        <v>#VALUE!</v>
      </c>
      <c r="X68" s="135" t="e">
        <f>MAX(W68*(1+'1. General Inputs'!$BA$23+HLOOKUP(X$7,'1. General Inputs'!$BC$17:$BE$19,ROWS('1. General Inputs'!$BA$17:$BA$19),0))+(X$76*'2. Protocols'!$O67)+'3. ARV Substitutions'!AB90,0)</f>
        <v>#VALUE!</v>
      </c>
      <c r="Y68" s="135" t="e">
        <f>MAX(X68*(1+'1. General Inputs'!$BA$23+HLOOKUP(Y$7,'1. General Inputs'!$BC$17:$BE$19,ROWS('1. General Inputs'!$BA$17:$BA$19),0))+(Y$76*'2. Protocols'!$O67)+'3. ARV Substitutions'!AC90,0)</f>
        <v>#VALUE!</v>
      </c>
      <c r="Z68" s="135" t="e">
        <f>MAX(Y68*(1+'1. General Inputs'!$BA$23+HLOOKUP(Z$7,'1. General Inputs'!$BC$17:$BE$19,ROWS('1. General Inputs'!$BA$17:$BA$19),0))+(Z$76*'2. Protocols'!$O67)+'3. ARV Substitutions'!AD90,0)</f>
        <v>#VALUE!</v>
      </c>
      <c r="AA68" s="135" t="e">
        <f>MAX(Z68*(1+'1. General Inputs'!$BA$23+HLOOKUP(AA$7,'1. General Inputs'!$BC$17:$BE$19,ROWS('1. General Inputs'!$BA$17:$BA$19),0))+(AA$76*'2. Protocols'!$O67)+'3. ARV Substitutions'!AE90,0)</f>
        <v>#VALUE!</v>
      </c>
      <c r="AB68" s="135" t="e">
        <f>MAX(AA68*(1+'1. General Inputs'!$BA$23+HLOOKUP(AB$7,'1. General Inputs'!$BC$17:$BE$19,ROWS('1. General Inputs'!$BA$17:$BA$19),0))+(AB$76*'2. Protocols'!$O67)+'3. ARV Substitutions'!AF90,0)</f>
        <v>#VALUE!</v>
      </c>
      <c r="AC68" s="135" t="e">
        <f>MAX(AB68*(1+'1. General Inputs'!$BA$23+HLOOKUP(AC$7,'1. General Inputs'!$BC$17:$BE$19,ROWS('1. General Inputs'!$BA$17:$BA$19),0))+(AC$76*'2. Protocols'!$O67)+'3. ARV Substitutions'!AG90,0)</f>
        <v>#VALUE!</v>
      </c>
      <c r="AD68" s="135" t="e">
        <f>MAX(AC68*(1+'1. General Inputs'!$BA$23+HLOOKUP(AD$7,'1. General Inputs'!$BC$17:$BE$19,ROWS('1. General Inputs'!$BA$17:$BA$19),0))+(AD$76*'2. Protocols'!$O67)+'3. ARV Substitutions'!AH90,0)</f>
        <v>#VALUE!</v>
      </c>
      <c r="AE68" s="135" t="e">
        <f>MAX(AD68*(1+'1. General Inputs'!$BA$23+HLOOKUP(AE$7,'1. General Inputs'!$BC$17:$BE$19,ROWS('1. General Inputs'!$BA$17:$BA$19),0))+(AE$76*'2. Protocols'!$O67)+'3. ARV Substitutions'!AI90,0)</f>
        <v>#VALUE!</v>
      </c>
      <c r="AF68" s="135" t="e">
        <f>MAX(AE68*(1+'1. General Inputs'!$BA$23+HLOOKUP(AF$7,'1. General Inputs'!$BC$17:$BE$19,ROWS('1. General Inputs'!$BA$17:$BA$19),0))+(AF$76*'2. Protocols'!$O67)+'3. ARV Substitutions'!AJ90,0)</f>
        <v>#VALUE!</v>
      </c>
      <c r="AG68" s="135" t="e">
        <f>MAX(AF68*(1+'1. General Inputs'!$BA$23+HLOOKUP(AG$7,'1. General Inputs'!$BC$17:$BE$19,ROWS('1. General Inputs'!$BA$17:$BA$19),0))+(AG$76*'2. Protocols'!$O67)+'3. ARV Substitutions'!AK90,0)</f>
        <v>#VALUE!</v>
      </c>
      <c r="AH68" s="135" t="e">
        <f>MAX(AG68*(1+'1. General Inputs'!$BA$23+HLOOKUP(AH$7,'1. General Inputs'!$BC$17:$BE$19,ROWS('1. General Inputs'!$BA$17:$BA$19),0))+(AH$76*'2. Protocols'!$O67)+'3. ARV Substitutions'!AL90,0)</f>
        <v>#VALUE!</v>
      </c>
      <c r="AI68" s="135" t="e">
        <f>MAX(AH68*(1+'1. General Inputs'!$BA$23+HLOOKUP(AI$7,'1. General Inputs'!$BC$17:$BE$19,ROWS('1. General Inputs'!$BA$17:$BA$19),0))+(AI$76*'2. Protocols'!$O67)+'3. ARV Substitutions'!AM90,0)</f>
        <v>#VALUE!</v>
      </c>
      <c r="AJ68" s="135" t="e">
        <f>MAX(AI68*(1+'1. General Inputs'!$BA$23+HLOOKUP(AJ$7,'1. General Inputs'!$BC$17:$BE$19,ROWS('1. General Inputs'!$BA$17:$BA$19),0))+(AJ$76*'2. Protocols'!$O67)+'3. ARV Substitutions'!AN90,0)</f>
        <v>#VALUE!</v>
      </c>
      <c r="AK68" s="135" t="e">
        <f>MAX(AJ68*(1+'1. General Inputs'!$BA$23+HLOOKUP(AK$7,'1. General Inputs'!$BC$17:$BE$19,ROWS('1. General Inputs'!$BA$17:$BA$19),0))+(AK$76*'2. Protocols'!$O67)+'3. ARV Substitutions'!AO90,0)</f>
        <v>#VALUE!</v>
      </c>
      <c r="AL68" s="135" t="e">
        <f>MAX(AK68*(1+'1. General Inputs'!$BA$23+HLOOKUP(AL$7,'1. General Inputs'!$BC$17:$BE$19,ROWS('1. General Inputs'!$BA$17:$BA$19),0))+(AL$76*'2. Protocols'!$O67)+'3. ARV Substitutions'!AP90,0)</f>
        <v>#VALUE!</v>
      </c>
      <c r="AM68" s="135" t="e">
        <f>MAX(AL68*(1+'1. General Inputs'!$BA$23+HLOOKUP(AM$7,'1. General Inputs'!$BC$17:$BE$19,ROWS('1. General Inputs'!$BA$17:$BA$19),0))+(AM$76*'2. Protocols'!$O67)+'3. ARV Substitutions'!AQ90,0)</f>
        <v>#VALUE!</v>
      </c>
      <c r="AN68" s="135" t="e">
        <f>MAX(AM68*(1+'1. General Inputs'!$BA$23+HLOOKUP(AN$7,'1. General Inputs'!$BC$17:$BE$19,ROWS('1. General Inputs'!$BA$17:$BA$19),0))+(AN$76*'2. Protocols'!$O67)+'3. ARV Substitutions'!AR90,0)</f>
        <v>#VALUE!</v>
      </c>
      <c r="AO68" s="135" t="e">
        <f>MAX(AN68*(1+'1. General Inputs'!$BA$23+HLOOKUP(AO$7,'1. General Inputs'!$BC$17:$BE$19,ROWS('1. General Inputs'!$BA$17:$BA$19),0))+(AO$76*'2. Protocols'!$O67)+'3. ARV Substitutions'!AS90,0)</f>
        <v>#VALUE!</v>
      </c>
      <c r="AP68" s="135" t="e">
        <f>MAX(AO68*(1+'1. General Inputs'!$BA$23+HLOOKUP(AP$7,'1. General Inputs'!$BC$17:$BE$19,ROWS('1. General Inputs'!$BA$17:$BA$19),0))+(AP$76*'2. Protocols'!$O67)+'3. ARV Substitutions'!AT90,0)</f>
        <v>#VALUE!</v>
      </c>
      <c r="AQ68" s="135" t="e">
        <f>MAX(AP68*(1+'1. General Inputs'!$BA$23+HLOOKUP(AQ$7,'1. General Inputs'!$BC$17:$BE$19,ROWS('1. General Inputs'!$BA$17:$BA$19),0))+(AQ$76*'2. Protocols'!$O67)+'3. ARV Substitutions'!AU90,0)</f>
        <v>#VALUE!</v>
      </c>
      <c r="CA68" s="105" t="e">
        <f t="shared" si="58"/>
        <v>#VALUE!</v>
      </c>
      <c r="CB68" s="105" t="e">
        <f t="shared" si="59"/>
        <v>#VALUE!</v>
      </c>
      <c r="CC68" s="105" t="e">
        <f t="shared" si="60"/>
        <v>#VALUE!</v>
      </c>
      <c r="CD68" s="105" t="e">
        <f t="shared" si="61"/>
        <v>#VALUE!</v>
      </c>
      <c r="CE68" s="105" t="e">
        <f t="shared" si="93"/>
        <v>#VALUE!</v>
      </c>
      <c r="CF68" s="105" t="e">
        <f t="shared" si="62"/>
        <v>#VALUE!</v>
      </c>
      <c r="CG68" s="105" t="e">
        <f t="shared" si="63"/>
        <v>#VALUE!</v>
      </c>
      <c r="CH68" s="105" t="e">
        <f t="shared" si="64"/>
        <v>#VALUE!</v>
      </c>
      <c r="CI68" s="105" t="e">
        <f t="shared" si="65"/>
        <v>#VALUE!</v>
      </c>
      <c r="CJ68" s="105" t="e">
        <f t="shared" si="66"/>
        <v>#VALUE!</v>
      </c>
      <c r="CK68" s="105" t="e">
        <f t="shared" si="67"/>
        <v>#VALUE!</v>
      </c>
      <c r="CL68" s="105" t="e">
        <f t="shared" si="68"/>
        <v>#VALUE!</v>
      </c>
      <c r="CM68" s="105" t="e">
        <f t="shared" si="69"/>
        <v>#VALUE!</v>
      </c>
      <c r="CN68" s="105" t="e">
        <f t="shared" si="70"/>
        <v>#VALUE!</v>
      </c>
      <c r="CO68" s="105" t="e">
        <f t="shared" si="71"/>
        <v>#VALUE!</v>
      </c>
      <c r="CP68" s="105" t="e">
        <f t="shared" si="72"/>
        <v>#VALUE!</v>
      </c>
      <c r="CQ68" s="105" t="e">
        <f t="shared" si="73"/>
        <v>#VALUE!</v>
      </c>
      <c r="CR68" s="105" t="e">
        <f t="shared" si="74"/>
        <v>#VALUE!</v>
      </c>
      <c r="CS68" s="105" t="e">
        <f t="shared" si="75"/>
        <v>#VALUE!</v>
      </c>
      <c r="CT68" s="105" t="e">
        <f t="shared" si="76"/>
        <v>#VALUE!</v>
      </c>
      <c r="CU68" s="105" t="e">
        <f t="shared" si="77"/>
        <v>#VALUE!</v>
      </c>
      <c r="CV68" s="105" t="e">
        <f t="shared" si="78"/>
        <v>#VALUE!</v>
      </c>
      <c r="CW68" s="105" t="e">
        <f t="shared" si="79"/>
        <v>#VALUE!</v>
      </c>
      <c r="CX68" s="105" t="e">
        <f t="shared" si="80"/>
        <v>#VALUE!</v>
      </c>
      <c r="CY68" s="105" t="e">
        <f t="shared" si="81"/>
        <v>#VALUE!</v>
      </c>
      <c r="CZ68" s="105" t="e">
        <f t="shared" si="82"/>
        <v>#VALUE!</v>
      </c>
      <c r="DA68" s="105" t="e">
        <f t="shared" si="83"/>
        <v>#VALUE!</v>
      </c>
      <c r="DB68" s="105" t="e">
        <f t="shared" si="84"/>
        <v>#VALUE!</v>
      </c>
      <c r="DC68" s="105" t="e">
        <f t="shared" si="85"/>
        <v>#VALUE!</v>
      </c>
      <c r="DD68" s="105" t="e">
        <f t="shared" si="86"/>
        <v>#VALUE!</v>
      </c>
      <c r="DE68" s="105" t="e">
        <f t="shared" si="87"/>
        <v>#VALUE!</v>
      </c>
      <c r="DF68" s="105" t="e">
        <f t="shared" si="88"/>
        <v>#VALUE!</v>
      </c>
      <c r="DG68" s="105" t="e">
        <f t="shared" si="89"/>
        <v>#VALUE!</v>
      </c>
      <c r="DH68" s="105" t="e">
        <f t="shared" si="90"/>
        <v>#VALUE!</v>
      </c>
      <c r="DI68" s="105" t="e">
        <f t="shared" si="91"/>
        <v>#VALUE!</v>
      </c>
      <c r="DJ68" s="105" t="e">
        <f t="shared" si="92"/>
        <v>#VALUE!</v>
      </c>
      <c r="DL68" s="39" t="str">
        <f>CONCATENATE('2. Protocols'!C67, '2. Protocols'!D67, '2. Protocols'!E67)</f>
        <v>+</v>
      </c>
      <c r="DM68" s="39" t="str">
        <f>CONCATENATE('2. Protocols'!C67, '2. Protocols'!D67, '2. Protocols'!E67, '2. Protocols'!F67, '2. Protocols'!G67,)</f>
        <v>++</v>
      </c>
      <c r="DO68" s="45">
        <f>IF(AND(OR(ISBLANK(DO$9),DO$9=0)=FALSE,OR(DO$9='2. Protocols'!$C67,DO$9='2. Protocols'!$E67,DO$9='2. Protocols'!$G67)),1,0)*'4. Formulations'!$I67</f>
        <v>0</v>
      </c>
      <c r="DP68" s="45">
        <f>IF(AND(OR(ISBLANK(DP$9),DP$9=0)=FALSE,OR(DP$9='2. Protocols'!$C67,DP$9='2. Protocols'!$E67,DP$9='2. Protocols'!$G67)),1,0)*'4. Formulations'!$I67</f>
        <v>0</v>
      </c>
      <c r="DQ68" s="45">
        <f>IF(AND(OR(ISBLANK(DQ$9),DQ$9=0)=FALSE,OR(DQ$9='2. Protocols'!$C67,DQ$9='2. Protocols'!$E67,DQ$9='2. Protocols'!$G67)),1,0)*'4. Formulations'!$I67</f>
        <v>0</v>
      </c>
      <c r="DR68" s="45">
        <f>IF(AND(OR(ISBLANK(DR$9),DR$9=0)=FALSE,OR(DR$9='2. Protocols'!$C67,DR$9='2. Protocols'!$E67,DR$9='2. Protocols'!$G67)),1,0)*'4. Formulations'!$I67</f>
        <v>0</v>
      </c>
      <c r="DS68" s="45">
        <f>IF(AND(OR(ISBLANK(DS$9),DS$9=0)=FALSE,OR(DS$9='2. Protocols'!$C67,DS$9='2. Protocols'!$E67,DS$9='2. Protocols'!$G67)),1,0)*'4. Formulations'!$I67</f>
        <v>0</v>
      </c>
      <c r="DT68" s="45">
        <f>IF(AND(OR(ISBLANK(DT$9),DT$9=0)=FALSE,OR(DT$9='2. Protocols'!$C67,DT$9='2. Protocols'!$E67,DT$9='2. Protocols'!$G67)),1,0)*'4. Formulations'!$I67</f>
        <v>0</v>
      </c>
      <c r="DU68" s="45">
        <f>IF(AND(OR(ISBLANK(DU$9),DU$9=0)=FALSE,OR(DU$9='2. Protocols'!$C67,DU$9='2. Protocols'!$E67,DU$9='2. Protocols'!$G67)),1,0)*'4. Formulations'!$I67</f>
        <v>0</v>
      </c>
      <c r="DV68" s="45">
        <f>IF(AND(OR(ISBLANK(DV$9),DV$9=0)=FALSE,OR(DV$9='2. Protocols'!$C67,DV$9='2. Protocols'!$E67,DV$9='2. Protocols'!$G67)),1,0)*'4. Formulations'!$I67</f>
        <v>0</v>
      </c>
      <c r="DW68" s="45">
        <f>IF(AND(OR(ISBLANK(DW$9),DW$9=0)=FALSE,OR(DW$9='2. Protocols'!$C67,DW$9='2. Protocols'!$E67,DW$9='2. Protocols'!$G67)),1,0)*'4. Formulations'!$I67</f>
        <v>0</v>
      </c>
      <c r="DX68" s="45">
        <f>IF(AND(OR(ISBLANK(DX$9),DX$9=0)=FALSE,OR(DX$9='2. Protocols'!$C67,DX$9='2. Protocols'!$E67,DX$9='2. Protocols'!$G67)),1,0)*'4. Formulations'!$I67</f>
        <v>0</v>
      </c>
      <c r="DY68" s="45">
        <f>IF(AND(OR(ISBLANK(DY$9),DY$9=0)=FALSE,OR(DY$9='2. Protocols'!$C67,DY$9='2. Protocols'!$E67,DY$9='2. Protocols'!$G67)),1,0)*'4. Formulations'!$I67</f>
        <v>0</v>
      </c>
      <c r="DZ68" s="45">
        <f>IF(AND(OR(ISBLANK(DZ$9),DZ$9=0)=FALSE,OR(DZ$9='2. Protocols'!$C67,DZ$9='2. Protocols'!$E67,DZ$9='2. Protocols'!$G67)),1,0)*'4. Formulations'!$I67</f>
        <v>0</v>
      </c>
      <c r="EA68" s="45">
        <f>IF(AND(OR(ISBLANK(EA$9),EA$9=0)=FALSE,OR(EA$9='2. Protocols'!$C67,EA$9='2. Protocols'!$E67,EA$9='2. Protocols'!$G67)),1,0)*'4. Formulations'!$I67</f>
        <v>0</v>
      </c>
      <c r="EB68" s="45">
        <f>IF(AND(OR(ISBLANK(EB$9),EB$9=0)=FALSE,OR(EB$9='2. Protocols'!$C67,EB$9='2. Protocols'!$E67,EB$9='2. Protocols'!$G67)),1,0)*'4. Formulations'!$I67</f>
        <v>0</v>
      </c>
      <c r="EC68" s="45">
        <f>IF(AND(OR(ISBLANK(EC$9),EC$9=0)=FALSE,OR(EC$9='2. Protocols'!$C67,EC$9='2. Protocols'!$E67,EC$9='2. Protocols'!$G67)),1,0)*'4. Formulations'!$I67</f>
        <v>0</v>
      </c>
      <c r="EE68" s="45">
        <f>IF(AND(OR(ISBLANK(EE$9),EE$9=0)=FALSE,EE$9=$DL68),1,0)*'4. Formulations'!$J67</f>
        <v>0</v>
      </c>
      <c r="EF68" s="45">
        <f>IF(AND(OR(ISBLANK(EF$9),EF$9=0)=FALSE,EF$9=$DL68),1,0)*'4. Formulations'!$J67</f>
        <v>0</v>
      </c>
      <c r="EG68" s="45">
        <f>IF(AND(OR(ISBLANK(EG$9),EG$9=0)=FALSE,EG$9=$DL68),1,0)*'4. Formulations'!$J67</f>
        <v>0</v>
      </c>
      <c r="EH68" s="45">
        <f>IF(AND(OR(ISBLANK(EH$9),EH$9=0)=FALSE,EH$9=$DL68),1,0)*'4. Formulations'!$J67</f>
        <v>0</v>
      </c>
      <c r="EI68" s="45">
        <f>IF(AND(OR(ISBLANK(EI$9),EI$9=0)=FALSE,EI$9=$DL68),1,0)*'4. Formulations'!$J67</f>
        <v>0</v>
      </c>
      <c r="EJ68" s="45">
        <f>IF(AND(OR(ISBLANK(EJ$9),EJ$9=0)=FALSE,EJ$9=$DL68),1,0)*'4. Formulations'!$J67</f>
        <v>0</v>
      </c>
      <c r="EK68" s="45">
        <f>IF(AND(OR(ISBLANK(EK$9),EK$9=0)=FALSE,EK$9=$DL68),1,0)*'4. Formulations'!$J67</f>
        <v>0</v>
      </c>
      <c r="EL68" s="45">
        <f>IF(AND(OR(ISBLANK(EL$9),EL$9=0)=FALSE,EL$9=$DL68),1,0)*'4. Formulations'!$J67</f>
        <v>0</v>
      </c>
      <c r="EM68" s="45">
        <f>IF(AND(OR(ISBLANK(EM$9),EM$9=0)=FALSE,EM$9=$DL68),1,0)*'4. Formulations'!$J67</f>
        <v>0</v>
      </c>
      <c r="EN68" s="45">
        <f>IF(AND(OR(ISBLANK(EN$9),EN$9=0)=FALSE,EN$9=$DL68),1,0)*'4. Formulations'!$J67</f>
        <v>0</v>
      </c>
      <c r="EO68" s="45">
        <f>IF(AND(OR(ISBLANK(EO$9),EO$9=0)=FALSE,EO$9=$DL68),1,0)*'4. Formulations'!$J67</f>
        <v>0</v>
      </c>
      <c r="EP68" s="45">
        <f>IF(AND(OR(ISBLANK(EP$9),EP$9=0)=FALSE,EP$9=$DL68),1,0)*'4. Formulations'!$J67</f>
        <v>0</v>
      </c>
      <c r="EQ68" s="45">
        <f>IF(AND(OR(ISBLANK(EQ$9),EQ$9=0)=FALSE,EQ$9=$DL68),1,0)*'4. Formulations'!$J67</f>
        <v>0</v>
      </c>
      <c r="ER68" s="45">
        <f>IF(AND(OR(ISBLANK(ER$9),ER$9=0)=FALSE,ER$9=$DL68),1,0)*'4. Formulations'!$J67</f>
        <v>0</v>
      </c>
      <c r="ES68" s="45">
        <f>IF(AND(OR(ISBLANK(ES$9),ES$9=0)=FALSE,ES$9=$DL68),1,0)*'4. Formulations'!$J67</f>
        <v>0</v>
      </c>
      <c r="EU68" s="45">
        <f>IF(AND(OR(ISBLANK(EU$9),EU$9=0)=FALSE,SUM($EE68:$ES68)&gt;0,EU$9='2. Protocols'!$G67),1,0)*'4. Formulations'!$J67</f>
        <v>0</v>
      </c>
      <c r="EV68" s="45">
        <f>IF(AND(OR(ISBLANK(EV$9),EV$9=0)=FALSE,SUM($EE68:$ES68)&gt;0,EV$9='2. Protocols'!$G67),1,0)*'4. Formulations'!$J67</f>
        <v>0</v>
      </c>
      <c r="EW68" s="45">
        <f>IF(AND(OR(ISBLANK(EW$9),EW$9=0)=FALSE,SUM($EE68:$ES68)&gt;0,EW$9='2. Protocols'!$G67),1,0)*'4. Formulations'!$J67</f>
        <v>0</v>
      </c>
      <c r="EX68" s="45">
        <f>IF(AND(OR(ISBLANK(EX$9),EX$9=0)=FALSE,SUM($EE68:$ES68)&gt;0,EX$9='2. Protocols'!$G67),1,0)*'4. Formulations'!$J67</f>
        <v>0</v>
      </c>
      <c r="EY68" s="45">
        <f>IF(AND(OR(ISBLANK(EY$9),EY$9=0)=FALSE,SUM($EE68:$ES68)&gt;0,EY$9='2. Protocols'!$G67),1,0)*'4. Formulations'!$J67</f>
        <v>0</v>
      </c>
      <c r="EZ68" s="45">
        <f>IF(AND(OR(ISBLANK(EZ$9),EZ$9=0)=FALSE,SUM($EE68:$ES68)&gt;0,EZ$9='2. Protocols'!$G67),1,0)*'4. Formulations'!$J67</f>
        <v>0</v>
      </c>
      <c r="FA68" s="45">
        <f>IF(AND(OR(ISBLANK(FA$9),FA$9=0)=FALSE,SUM($EE68:$ES68)&gt;0,FA$9='2. Protocols'!$G67),1,0)*'4. Formulations'!$J67</f>
        <v>0</v>
      </c>
      <c r="FB68" s="45">
        <f>IF(AND(OR(ISBLANK(FB$9),FB$9=0)=FALSE,SUM($EE68:$ES68)&gt;0,FB$9='2. Protocols'!$G67),1,0)*'4. Formulations'!$J67</f>
        <v>0</v>
      </c>
      <c r="FC68" s="45">
        <f>IF(AND(OR(ISBLANK(FC$9),FC$9=0)=FALSE,SUM($EE68:$ES68)&gt;0,FC$9='2. Protocols'!$G67),1,0)*'4. Formulations'!$J67</f>
        <v>0</v>
      </c>
      <c r="FD68" s="45">
        <f>IF(AND(OR(ISBLANK(FD$9),FD$9=0)=FALSE,SUM($EE68:$ES68)&gt;0,FD$9='2. Protocols'!$G67),1,0)*'4. Formulations'!$J67</f>
        <v>0</v>
      </c>
      <c r="FE68" s="45">
        <f>IF(AND(OR(ISBLANK(FE$9),FE$9=0)=FALSE,SUM($EE68:$ES68)&gt;0,FE$9='2. Protocols'!$G67),1,0)*'4. Formulations'!$J67</f>
        <v>0</v>
      </c>
      <c r="FF68" s="45">
        <f>IF(AND(OR(ISBLANK(FF$9),FF$9=0)=FALSE,SUM($EE68:$ES68)&gt;0,FF$9='2. Protocols'!$G67),1,0)*'4. Formulations'!$J67</f>
        <v>0</v>
      </c>
      <c r="FG68" s="45">
        <f>IF(AND(OR(ISBLANK(FG$9),FG$9=0)=FALSE,SUM($EE68:$ES68)&gt;0,FG$9='2. Protocols'!$G67),1,0)*'4. Formulations'!$J67</f>
        <v>0</v>
      </c>
      <c r="FH68" s="45">
        <f>IF(AND(OR(ISBLANK(FH$9),FH$9=0)=FALSE,SUM($EE68:$ES68)&gt;0,FH$9='2. Protocols'!$G67),1,0)*'4. Formulations'!$J67</f>
        <v>0</v>
      </c>
      <c r="FI68" s="45">
        <f>IF(AND(OR(ISBLANK(FI$9),FI$9=0)=FALSE,SUM($EE68:$ES68)&gt;0,FI$9='2. Protocols'!$G67),1,0)*'4. Formulations'!$J67</f>
        <v>0</v>
      </c>
      <c r="FK68" s="45">
        <f>IF(AND(OR(ISBLANK(EU$9),EU$9=0)=FALSE,FK$9=$DM68),1,0)*'4. Formulations'!$K67</f>
        <v>0</v>
      </c>
      <c r="FL68" s="45">
        <f>IF(AND(OR(ISBLANK(EV$9),EV$9=0)=FALSE,FL$9=$DM68),1,0)*'4. Formulations'!$K67</f>
        <v>0</v>
      </c>
      <c r="FM68" s="45">
        <f>IF(AND(OR(ISBLANK(EW$9),EW$9=0)=FALSE,FM$9=$DM68),1,0)*'4. Formulations'!$K67</f>
        <v>0</v>
      </c>
      <c r="FN68" s="45">
        <f>IF(AND(OR(ISBLANK(EX$9),EX$9=0)=FALSE,FN$9=$DM68),1,0)*'4. Formulations'!$K67</f>
        <v>0</v>
      </c>
      <c r="FO68" s="45">
        <f>IF(AND(OR(ISBLANK(EY$9),EY$9=0)=FALSE,FO$9=$DM68),1,0)*'4. Formulations'!$K67</f>
        <v>0</v>
      </c>
      <c r="FP68" s="45">
        <f>IF(AND(OR(ISBLANK(EZ$9),EZ$9=0)=FALSE,FP$9=$DM68),1,0)*'4. Formulations'!$K67</f>
        <v>0</v>
      </c>
      <c r="FQ68" s="45">
        <f>IF(AND(OR(ISBLANK(FA$9),FA$9=0)=FALSE,FQ$9=$DM68),1,0)*'4. Formulations'!$K67</f>
        <v>0</v>
      </c>
      <c r="FR68" s="45">
        <f>IF(AND(OR(ISBLANK(FB$9),FB$9=0)=FALSE,FR$9=$DM68),1,0)*'4. Formulations'!$K67</f>
        <v>0</v>
      </c>
      <c r="FS68" s="45">
        <f>IF(AND(OR(ISBLANK(FC$9),FC$9=0)=FALSE,FS$9=$DM68),1,0)*'4. Formulations'!$K67</f>
        <v>0</v>
      </c>
      <c r="FT68" s="45">
        <f>IF(AND(OR(ISBLANK(FD$9),FD$9=0)=FALSE,FT$9=$DM68),1,0)*'4. Formulations'!$K67</f>
        <v>0</v>
      </c>
      <c r="FU68" s="45">
        <f>IF(AND(OR(ISBLANK(FE$9),FE$9=0)=FALSE,FU$9=$DM68),1,0)*'4. Formulations'!$K67</f>
        <v>0</v>
      </c>
      <c r="FV68" s="45">
        <f>IF(AND(OR(ISBLANK(FF$9),FF$9=0)=FALSE,FV$9=$DM68),1,0)*'4. Formulations'!$K67</f>
        <v>0</v>
      </c>
      <c r="FW68" s="45">
        <f>IF(AND(OR(ISBLANK(FG$9),FG$9=0)=FALSE,FW$9=$DM68),1,0)*'4. Formulations'!$K67</f>
        <v>0</v>
      </c>
      <c r="FX68" s="45">
        <f>IF(AND(OR(ISBLANK(FH$9),FH$9=0)=FALSE,FX$9=$DM68),1,0)*'4. Formulations'!$K67</f>
        <v>0</v>
      </c>
      <c r="FY68" s="45">
        <f>IF(AND(OR(ISBLANK(FI$9),FI$9=0)=FALSE,FY$9=$DM68),1,0)*'4. Formulations'!$K67</f>
        <v>0</v>
      </c>
      <c r="GA68" s="45">
        <f>IF(AND(OR(ISBLANK(GA$9),GA$9=0)=FALSE,OR(GA$9='2. Protocols'!$C67,GA$9='2. Protocols'!$E67,GA$9='2. Protocols'!$G67)),1,0)*'4. Formulations'!$L67</f>
        <v>0</v>
      </c>
      <c r="GB68" s="45">
        <f>IF(AND(OR(ISBLANK(GB$9),GB$9=0)=FALSE,OR(GB$9='2. Protocols'!$C67,GB$9='2. Protocols'!$E67,GB$9='2. Protocols'!$G67)),1,0)*'4. Formulations'!$L67</f>
        <v>0</v>
      </c>
      <c r="GC68" s="45">
        <f>IF(AND(OR(ISBLANK(GC$9),GC$9=0)=FALSE,OR(GC$9='2. Protocols'!$C67,GC$9='2. Protocols'!$E67,GC$9='2. Protocols'!$G67)),1,0)*'4. Formulations'!$L67</f>
        <v>0</v>
      </c>
      <c r="GD68" s="45">
        <f>IF(AND(OR(ISBLANK(GD$9),GD$9=0)=FALSE,OR(GD$9='2. Protocols'!$C67,GD$9='2. Protocols'!$E67,GD$9='2. Protocols'!$G67)),1,0)*'4. Formulations'!$L67</f>
        <v>0</v>
      </c>
      <c r="GE68" s="45">
        <f>IF(AND(OR(ISBLANK(GE$9),GE$9=0)=FALSE,OR(GE$9='2. Protocols'!$C67,GE$9='2. Protocols'!$E67,GE$9='2. Protocols'!$G67)),1,0)*'4. Formulations'!$L67</f>
        <v>0</v>
      </c>
      <c r="GF68" s="45">
        <f>IF(AND(OR(ISBLANK(GF$9),GF$9=0)=FALSE,OR(GF$9='2. Protocols'!$C67,GF$9='2. Protocols'!$E67,GF$9='2. Protocols'!$G67)),1,0)*'4. Formulations'!$L67</f>
        <v>0</v>
      </c>
      <c r="GG68" s="45">
        <f>IF(AND(OR(ISBLANK(GG$9),GG$9=0)=FALSE,OR(GG$9='2. Protocols'!$C67,GG$9='2. Protocols'!$E67,GG$9='2. Protocols'!$G67)),1,0)*'4. Formulations'!$L67</f>
        <v>0</v>
      </c>
      <c r="GH68" s="45">
        <f>IF(AND(OR(ISBLANK(GH$9),GH$9=0)=FALSE,OR(GH$9='2. Protocols'!$C67,GH$9='2. Protocols'!$E67,GH$9='2. Protocols'!$G67)),1,0)*'4. Formulations'!$L67</f>
        <v>0</v>
      </c>
      <c r="GI68" s="45">
        <f>IF(AND(OR(ISBLANK(GI$9),GI$9=0)=FALSE,OR(GI$9='2. Protocols'!$C67,GI$9='2. Protocols'!$E67,GI$9='2. Protocols'!$G67)),1,0)*'4. Formulations'!$L67</f>
        <v>0</v>
      </c>
      <c r="GJ68" s="45">
        <f>IF(AND(OR(ISBLANK(GJ$9),GJ$9=0)=FALSE,OR(GJ$9='2. Protocols'!$C67,GJ$9='2. Protocols'!$E67,GJ$9='2. Protocols'!$G67)),1,0)*'4. Formulations'!$L67</f>
        <v>0</v>
      </c>
      <c r="GK68" s="45">
        <f>IF(AND(OR(ISBLANK(GK$9),GK$9=0)=FALSE,OR(GK$9='2. Protocols'!$C67,GK$9='2. Protocols'!$E67,GK$9='2. Protocols'!$G67)),1,0)*'4. Formulations'!$L67</f>
        <v>0</v>
      </c>
      <c r="GL68" s="45">
        <f>IF(AND(OR(ISBLANK(GL$9),GL$9=0)=FALSE,OR(GL$9='2. Protocols'!$C67,GL$9='2. Protocols'!$E67,GL$9='2. Protocols'!$G67)),1,0)*'4. Formulations'!$L67</f>
        <v>0</v>
      </c>
      <c r="GM68" s="45">
        <f>IF(AND(OR(ISBLANK(GM$9),GM$9=0)=FALSE,OR(GM$9='2. Protocols'!$C67,GM$9='2. Protocols'!$E67,GM$9='2. Protocols'!$G67)),1,0)*'4. Formulations'!$L67</f>
        <v>0</v>
      </c>
      <c r="GN68" s="45">
        <f>IF(AND(OR(ISBLANK(GN$9),GN$9=0)=FALSE,OR(GN$9='2. Protocols'!$C67,GN$9='2. Protocols'!$E67,GN$9='2. Protocols'!$G67)),1,0)*'4. Formulations'!$L67</f>
        <v>0</v>
      </c>
      <c r="GO68" s="45">
        <f>IF(AND(OR(ISBLANK(GO$9),GO$9=0)=FALSE,OR(GO$9='2. Protocols'!$C67,GO$9='2. Protocols'!$E67,GO$9='2. Protocols'!$G67)),1,0)*'4. Formulations'!$L67</f>
        <v>0</v>
      </c>
      <c r="GQ68" s="45">
        <f>IF(AND(OR(ISBLANK(GQ$9),GQ$9=0)=FALSE,GQ$9=$DL68),1,0)*'4. Formulations'!$M67</f>
        <v>0</v>
      </c>
      <c r="GR68" s="45">
        <f>IF(AND(OR(ISBLANK(GR$9),GR$9=0)=FALSE,GR$9=$DL68),1,0)*'4. Formulations'!$M67</f>
        <v>0</v>
      </c>
      <c r="GS68" s="45">
        <f>IF(AND(OR(ISBLANK(GS$9),GS$9=0)=FALSE,GS$9=$DL68),1,0)*'4. Formulations'!$M67</f>
        <v>0</v>
      </c>
      <c r="GT68" s="45">
        <f>IF(AND(OR(ISBLANK(GT$9),GT$9=0)=FALSE,GT$9=$DL68),1,0)*'4. Formulations'!$M67</f>
        <v>0</v>
      </c>
      <c r="GU68" s="45">
        <f>IF(AND(OR(ISBLANK(GU$9),GU$9=0)=FALSE,GU$9=$DL68),1,0)*'4. Formulations'!$M67</f>
        <v>0</v>
      </c>
      <c r="GV68" s="45">
        <f>IF(AND(OR(ISBLANK(GV$9),GV$9=0)=FALSE,GV$9=$DL68),1,0)*'4. Formulations'!$M67</f>
        <v>0</v>
      </c>
      <c r="GW68" s="45">
        <f>IF(AND(OR(ISBLANK(GW$9),GW$9=0)=FALSE,GW$9=$DL68),1,0)*'4. Formulations'!$M67</f>
        <v>0</v>
      </c>
      <c r="GX68" s="45">
        <f>IF(AND(OR(ISBLANK(GX$9),GX$9=0)=FALSE,GX$9=$DL68),1,0)*'4. Formulations'!$M67</f>
        <v>0</v>
      </c>
      <c r="GY68" s="45">
        <f>IF(AND(OR(ISBLANK(GY$9),GY$9=0)=FALSE,GY$9=$DL68),1,0)*'4. Formulations'!$M67</f>
        <v>0</v>
      </c>
      <c r="GZ68" s="45">
        <f>IF(AND(OR(ISBLANK(GZ$9),GZ$9=0)=FALSE,GZ$9=$DL68),1,0)*'4. Formulations'!$M67</f>
        <v>0</v>
      </c>
      <c r="HA68" s="45">
        <f>IF(AND(OR(ISBLANK(HA$9),HA$9=0)=FALSE,HA$9=$DL68),1,0)*'4. Formulations'!$M67</f>
        <v>0</v>
      </c>
      <c r="HB68" s="45">
        <f>IF(AND(OR(ISBLANK(HB$9),HB$9=0)=FALSE,HB$9=$DL68),1,0)*'4. Formulations'!$M67</f>
        <v>0</v>
      </c>
      <c r="HC68" s="45">
        <f>IF(AND(OR(ISBLANK(HC$9),HC$9=0)=FALSE,HC$9=$DL68),1,0)*'4. Formulations'!$M67</f>
        <v>0</v>
      </c>
      <c r="HD68" s="45">
        <f>IF(AND(OR(ISBLANK(HD$9),HD$9=0)=FALSE,HD$9=$DL68),1,0)*'4. Formulations'!$M67</f>
        <v>0</v>
      </c>
      <c r="HE68" s="45">
        <f>IF(AND(OR(ISBLANK(HE$9),HE$9=0)=FALSE,HE$9=$DL68),1,0)*'4. Formulations'!$M67</f>
        <v>0</v>
      </c>
      <c r="HG68" s="45">
        <f>IF(AND(OR(ISBLANK(HG$9),HG$9=0)=FALSE,SUM($GQ68:$HE68)&gt;0,HG$9='2. Protocols'!$G67),1,0)*'4. Formulations'!$M67</f>
        <v>0</v>
      </c>
      <c r="HH68" s="45">
        <f>IF(AND(OR(ISBLANK(HH$9),HH$9=0)=FALSE,SUM($GQ68:$HE68)&gt;0,HH$9='2. Protocols'!$G67),1,0)*'4. Formulations'!$M67</f>
        <v>0</v>
      </c>
      <c r="HI68" s="45">
        <f>IF(AND(OR(ISBLANK(HI$9),HI$9=0)=FALSE,SUM($GQ68:$HE68)&gt;0,HI$9='2. Protocols'!$G67),1,0)*'4. Formulations'!$M67</f>
        <v>0</v>
      </c>
      <c r="HJ68" s="45">
        <f>IF(AND(OR(ISBLANK(HJ$9),HJ$9=0)=FALSE,SUM($GQ68:$HE68)&gt;0,HJ$9='2. Protocols'!$G67),1,0)*'4. Formulations'!$M67</f>
        <v>0</v>
      </c>
      <c r="HK68" s="45">
        <f>IF(AND(OR(ISBLANK(HK$9),HK$9=0)=FALSE,SUM($GQ68:$HE68)&gt;0,HK$9='2. Protocols'!$G67),1,0)*'4. Formulations'!$M67</f>
        <v>0</v>
      </c>
      <c r="HL68" s="45">
        <f>IF(AND(OR(ISBLANK(HL$9),HL$9=0)=FALSE,SUM($GQ68:$HE68)&gt;0,HL$9='2. Protocols'!$G67),1,0)*'4. Formulations'!$M67</f>
        <v>0</v>
      </c>
      <c r="HM68" s="45">
        <f>IF(AND(OR(ISBLANK(HM$9),HM$9=0)=FALSE,SUM($GQ68:$HE68)&gt;0,HM$9='2. Protocols'!$G67),1,0)*'4. Formulations'!$M67</f>
        <v>0</v>
      </c>
      <c r="HN68" s="45">
        <f>IF(AND(OR(ISBLANK(HN$9),HN$9=0)=FALSE,SUM($GQ68:$HE68)&gt;0,HN$9='2. Protocols'!$G67),1,0)*'4. Formulations'!$M67</f>
        <v>0</v>
      </c>
      <c r="HO68" s="45">
        <f>IF(AND(OR(ISBLANK(HO$9),HO$9=0)=FALSE,SUM($GQ68:$HE68)&gt;0,HO$9='2. Protocols'!$G67),1,0)*'4. Formulations'!$M67</f>
        <v>0</v>
      </c>
      <c r="HP68" s="45">
        <f>IF(AND(OR(ISBLANK(HP$9),HP$9=0)=FALSE,SUM($GQ68:$HE68)&gt;0,HP$9='2. Protocols'!$G67),1,0)*'4. Formulations'!$M67</f>
        <v>0</v>
      </c>
      <c r="HQ68" s="45">
        <f>IF(AND(OR(ISBLANK(HQ$9),HQ$9=0)=FALSE,SUM($GQ68:$HE68)&gt;0,HQ$9='2. Protocols'!$G67),1,0)*'4. Formulations'!$M67</f>
        <v>0</v>
      </c>
      <c r="HR68" s="45">
        <f>IF(AND(OR(ISBLANK(HR$9),HR$9=0)=FALSE,SUM($GQ68:$HE68)&gt;0,HR$9='2. Protocols'!$G67),1,0)*'4. Formulations'!$M67</f>
        <v>0</v>
      </c>
      <c r="HS68" s="45">
        <f>IF(AND(OR(ISBLANK(HS$9),HS$9=0)=FALSE,SUM($GQ68:$HE68)&gt;0,HS$9='2. Protocols'!$G67),1,0)*'4. Formulations'!$M67</f>
        <v>0</v>
      </c>
      <c r="HT68" s="45">
        <f>IF(AND(OR(ISBLANK(HT$9),HT$9=0)=FALSE,SUM($GQ68:$HE68)&gt;0,HT$9='2. Protocols'!$G67),1,0)*'4. Formulations'!$M67</f>
        <v>0</v>
      </c>
      <c r="HU68" s="45">
        <f>IF(AND(OR(ISBLANK(HU$9),HU$9=0)=FALSE,SUM($GQ68:$HE68)&gt;0,HU$9='2. Protocols'!$G67),1,0)*'4. Formulations'!$M67</f>
        <v>0</v>
      </c>
      <c r="HW68" s="45">
        <f>IF(AND(OR(ISBLANK(HW$9),HW$9=0)=FALSE,HW$9=$DM68),1,0)*'4. Formulations'!$N67</f>
        <v>0</v>
      </c>
      <c r="HX68" s="45">
        <f>IF(AND(OR(ISBLANK(HX$9),HX$9=0)=FALSE,HX$9=$DM68),1,0)*'4. Formulations'!$N67</f>
        <v>0</v>
      </c>
      <c r="HY68" s="45">
        <f>IF(AND(OR(ISBLANK(HY$9),HY$9=0)=FALSE,HY$9=$DM68),1,0)*'4. Formulations'!$N67</f>
        <v>0</v>
      </c>
      <c r="HZ68" s="45">
        <f>IF(AND(OR(ISBLANK(HZ$9),HZ$9=0)=FALSE,HZ$9=$DM68),1,0)*'4. Formulations'!$N67</f>
        <v>0</v>
      </c>
      <c r="IA68" s="45">
        <f>IF(AND(OR(ISBLANK(IA$9),IA$9=0)=FALSE,IA$9=$DM68),1,0)*'4. Formulations'!$N67</f>
        <v>0</v>
      </c>
      <c r="IB68" s="45">
        <f>IF(AND(OR(ISBLANK(IB$9),IB$9=0)=FALSE,IB$9=$DM68),1,0)*'4. Formulations'!$N67</f>
        <v>0</v>
      </c>
      <c r="IC68" s="45">
        <f>IF(AND(OR(ISBLANK(IC$9),IC$9=0)=FALSE,IC$9=$DM68),1,0)*'4. Formulations'!$N67</f>
        <v>0</v>
      </c>
      <c r="ID68" s="45">
        <f>IF(AND(OR(ISBLANK(ID$9),ID$9=0)=FALSE,ID$9=$DM68),1,0)*'4. Formulations'!$N67</f>
        <v>0</v>
      </c>
      <c r="IE68" s="45">
        <f>IF(AND(OR(ISBLANK(IE$9),IE$9=0)=FALSE,IE$9=$DM68),1,0)*'4. Formulations'!$N67</f>
        <v>0</v>
      </c>
      <c r="IF68" s="45">
        <f>IF(AND(OR(ISBLANK(IF$9),IF$9=0)=FALSE,IF$9=$DM68),1,0)*'4. Formulations'!$N67</f>
        <v>0</v>
      </c>
      <c r="IG68" s="45">
        <f>IF(AND(OR(ISBLANK(IG$9),IG$9=0)=FALSE,IG$9=$DM68),1,0)*'4. Formulations'!$N67</f>
        <v>0</v>
      </c>
      <c r="IH68" s="45">
        <f>IF(AND(OR(ISBLANK(IH$9),IH$9=0)=FALSE,IH$9=$DM68),1,0)*'4. Formulations'!$N67</f>
        <v>0</v>
      </c>
      <c r="II68" s="45">
        <f>IF(AND(OR(ISBLANK(II$9),II$9=0)=FALSE,II$9=$DM68),1,0)*'4. Formulations'!$N67</f>
        <v>0</v>
      </c>
      <c r="IJ68" s="45">
        <f>IF(AND(OR(ISBLANK(IJ$9),IJ$9=0)=FALSE,IJ$9=$DM68),1,0)*'4. Formulations'!$N67</f>
        <v>0</v>
      </c>
      <c r="IK68" s="45">
        <f>IF(AND(OR(ISBLANK(IK$9),IK$9=0)=FALSE,IK$9=$DM68),1,0)*'4. Formulations'!$N67</f>
        <v>0</v>
      </c>
      <c r="IM68" s="45">
        <f>IF(AND(OR(ISBLANK(IM$9),IM$9=0)=FALSE,OR(IM$9='2. Protocols'!$C67,IM$9='2. Protocols'!$E67,IM$9='2. Protocols'!$G67)),1,0)*'4. Formulations'!$O67</f>
        <v>0</v>
      </c>
      <c r="IN68" s="45">
        <f>IF(AND(OR(ISBLANK(IN$9),IN$9=0)=FALSE,OR(IN$9='2. Protocols'!$C67,IN$9='2. Protocols'!$E67,IN$9='2. Protocols'!$G67)),1,0)*'4. Formulations'!$O67</f>
        <v>0</v>
      </c>
      <c r="IO68" s="45">
        <f>IF(AND(OR(ISBLANK(IO$9),IO$9=0)=FALSE,OR(IO$9='2. Protocols'!$C67,IO$9='2. Protocols'!$E67,IO$9='2. Protocols'!$G67)),1,0)*'4. Formulations'!$O67</f>
        <v>0</v>
      </c>
      <c r="IP68" s="45">
        <f>IF(AND(OR(ISBLANK(IP$9),IP$9=0)=FALSE,OR(IP$9='2. Protocols'!$C67,IP$9='2. Protocols'!$E67,IP$9='2. Protocols'!$G67)),1,0)*'4. Formulations'!$O67</f>
        <v>0</v>
      </c>
      <c r="IQ68" s="45">
        <f>IF(AND(OR(ISBLANK(IQ$9),IQ$9=0)=FALSE,OR(IQ$9='2. Protocols'!$C67,IQ$9='2. Protocols'!$E67,IQ$9='2. Protocols'!$G67)),1,0)*'4. Formulations'!$O67</f>
        <v>0</v>
      </c>
      <c r="IR68" s="45">
        <f>IF(AND(OR(ISBLANK(IR$9),IR$9=0)=FALSE,OR(IR$9='2. Protocols'!$C67,IR$9='2. Protocols'!$E67,IR$9='2. Protocols'!$G67)),1,0)*'4. Formulations'!$O67</f>
        <v>0</v>
      </c>
      <c r="IS68" s="45">
        <f>IF(AND(OR(ISBLANK(IS$9),IS$9=0)=FALSE,OR(IS$9='2. Protocols'!$C67,IS$9='2. Protocols'!$E67,IS$9='2. Protocols'!$G67)),1,0)*'4. Formulations'!$O67</f>
        <v>0</v>
      </c>
      <c r="IT68" s="45">
        <f>IF(AND(OR(ISBLANK(IT$9),IT$9=0)=FALSE,OR(IT$9='2. Protocols'!$C67,IT$9='2. Protocols'!$E67,IT$9='2. Protocols'!$G67)),1,0)*'4. Formulations'!$O67</f>
        <v>0</v>
      </c>
      <c r="IU68" s="45">
        <f>IF(AND(OR(ISBLANK(IU$9),IU$9=0)=FALSE,OR(IU$9='2. Protocols'!$C67,IU$9='2. Protocols'!$E67,IU$9='2. Protocols'!$G67)),1,0)*'4. Formulations'!$O67</f>
        <v>0</v>
      </c>
      <c r="IV68" s="45">
        <f>IF(AND(OR(ISBLANK(IV$9),IV$9=0)=FALSE,OR(IV$9='2. Protocols'!$C67,IV$9='2. Protocols'!$E67,IV$9='2. Protocols'!$G67)),1,0)*'4. Formulations'!$O67</f>
        <v>0</v>
      </c>
      <c r="IW68" s="45">
        <f>IF(AND(OR(ISBLANK(IW$9),IW$9=0)=FALSE,OR(IW$9='2. Protocols'!$C67,IW$9='2. Protocols'!$E67,IW$9='2. Protocols'!$G67)),1,0)*'4. Formulations'!$O67</f>
        <v>0</v>
      </c>
      <c r="IX68" s="45">
        <f>IF(AND(OR(ISBLANK(IX$9),IX$9=0)=FALSE,OR(IX$9='2. Protocols'!$C67,IX$9='2. Protocols'!$E67,IX$9='2. Protocols'!$G67)),1,0)*'4. Formulations'!$O67</f>
        <v>0</v>
      </c>
      <c r="IY68" s="45">
        <f>IF(AND(OR(ISBLANK(IY$9),IY$9=0)=FALSE,OR(IY$9='2. Protocols'!$C67,IY$9='2. Protocols'!$E67,IY$9='2. Protocols'!$G67)),1,0)*'4. Formulations'!$O67</f>
        <v>0</v>
      </c>
      <c r="IZ68" s="45">
        <f>IF(AND(OR(ISBLANK(IZ$9),IZ$9=0)=FALSE,OR(IZ$9='2. Protocols'!$C67,IZ$9='2. Protocols'!$E67,IZ$9='2. Protocols'!$G67)),1,0)*'4. Formulations'!$O67</f>
        <v>0</v>
      </c>
      <c r="JA68" s="45">
        <f>IF(AND(OR(ISBLANK(JA$9),JA$9=0)=FALSE,OR(JA$9='2. Protocols'!$C67,JA$9='2. Protocols'!$E67,JA$9='2. Protocols'!$G67)),1,0)*'4. Formulations'!$O67</f>
        <v>0</v>
      </c>
      <c r="JC68" s="45">
        <f>IF(AND(OR(ISBLANK(JC$9),JC$9=0)=FALSE,JC$9=$DL68),1,0)*'4. Formulations'!$P67</f>
        <v>0</v>
      </c>
      <c r="JD68" s="45">
        <f>IF(AND(OR(ISBLANK(JD$9),JD$9=0)=FALSE,JD$9=$DL68),1,0)*'4. Formulations'!$P67</f>
        <v>0</v>
      </c>
      <c r="JE68" s="45">
        <f>IF(AND(OR(ISBLANK(JE$9),JE$9=0)=FALSE,JE$9=$DL68),1,0)*'4. Formulations'!$P67</f>
        <v>0</v>
      </c>
      <c r="JF68" s="45">
        <f>IF(AND(OR(ISBLANK(JF$9),JF$9=0)=FALSE,JF$9=$DL68),1,0)*'4. Formulations'!$P67</f>
        <v>0</v>
      </c>
      <c r="JG68" s="45">
        <f>IF(AND(OR(ISBLANK(JG$9),JG$9=0)=FALSE,JG$9=$DL68),1,0)*'4. Formulations'!$P67</f>
        <v>0</v>
      </c>
      <c r="JH68" s="45">
        <f>IF(AND(OR(ISBLANK(JH$9),JH$9=0)=FALSE,JH$9=$DL68),1,0)*'4. Formulations'!$P67</f>
        <v>0</v>
      </c>
      <c r="JI68" s="45">
        <f>IF(AND(OR(ISBLANK(JI$9),JI$9=0)=FALSE,JI$9=$DL68),1,0)*'4. Formulations'!$P67</f>
        <v>0</v>
      </c>
      <c r="JJ68" s="45">
        <f>IF(AND(OR(ISBLANK(JJ$9),JJ$9=0)=FALSE,JJ$9=$DL68),1,0)*'4. Formulations'!$P67</f>
        <v>0</v>
      </c>
      <c r="JK68" s="45">
        <f>IF(AND(OR(ISBLANK(JK$9),JK$9=0)=FALSE,JK$9=$DL68),1,0)*'4. Formulations'!$P67</f>
        <v>0</v>
      </c>
      <c r="JL68" s="45">
        <f>IF(AND(OR(ISBLANK(JL$9),JL$9=0)=FALSE,JL$9=$DL68),1,0)*'4. Formulations'!$P67</f>
        <v>0</v>
      </c>
      <c r="JM68" s="45">
        <f>IF(AND(OR(ISBLANK(JM$9),JM$9=0)=FALSE,JM$9=$DL68),1,0)*'4. Formulations'!$P67</f>
        <v>0</v>
      </c>
      <c r="JN68" s="45">
        <f>IF(AND(OR(ISBLANK(JN$9),JN$9=0)=FALSE,JN$9=$DL68),1,0)*'4. Formulations'!$P67</f>
        <v>0</v>
      </c>
      <c r="JO68" s="45">
        <f>IF(AND(OR(ISBLANK(JO$9),JO$9=0)=FALSE,JO$9=$DL68),1,0)*'4. Formulations'!$P67</f>
        <v>0</v>
      </c>
      <c r="JP68" s="45">
        <f>IF(AND(OR(ISBLANK(JP$9),JP$9=0)=FALSE,JP$9=$DL68),1,0)*'4. Formulations'!$P67</f>
        <v>0</v>
      </c>
      <c r="JQ68" s="45">
        <f>IF(AND(OR(ISBLANK(JQ$9),JQ$9=0)=FALSE,JQ$9=$DL68),1,0)*'4. Formulations'!$P67</f>
        <v>0</v>
      </c>
      <c r="JS68" s="45">
        <f>IF(AND(OR(ISBLANK(JS$9),JS$9=0)=FALSE,SUM($JC68:$JQ68)&gt;0,JS$9='2. Protocols'!$G67),1,0)*'4. Formulations'!$P67</f>
        <v>0</v>
      </c>
      <c r="JT68" s="45">
        <f>IF(AND(OR(ISBLANK(JT$9),JT$9=0)=FALSE,SUM($JC68:$JQ68)&gt;0,JT$9='2. Protocols'!$G67),1,0)*'4. Formulations'!$P67</f>
        <v>0</v>
      </c>
      <c r="JU68" s="45">
        <f>IF(AND(OR(ISBLANK(JU$9),JU$9=0)=FALSE,SUM($JC68:$JQ68)&gt;0,JU$9='2. Protocols'!$G67),1,0)*'4. Formulations'!$P67</f>
        <v>0</v>
      </c>
      <c r="JV68" s="45">
        <f>IF(AND(OR(ISBLANK(JV$9),JV$9=0)=FALSE,SUM($JC68:$JQ68)&gt;0,JV$9='2. Protocols'!$G67),1,0)*'4. Formulations'!$P67</f>
        <v>0</v>
      </c>
      <c r="JW68" s="45">
        <f>IF(AND(OR(ISBLANK(JW$9),JW$9=0)=FALSE,SUM($JC68:$JQ68)&gt;0,JW$9='2. Protocols'!$G67),1,0)*'4. Formulations'!$P67</f>
        <v>0</v>
      </c>
      <c r="JX68" s="45">
        <f>IF(AND(OR(ISBLANK(JX$9),JX$9=0)=FALSE,SUM($JC68:$JQ68)&gt;0,JX$9='2. Protocols'!$G67),1,0)*'4. Formulations'!$P67</f>
        <v>0</v>
      </c>
      <c r="JY68" s="45">
        <f>IF(AND(OR(ISBLANK(JY$9),JY$9=0)=FALSE,SUM($JC68:$JQ68)&gt;0,JY$9='2. Protocols'!$G67),1,0)*'4. Formulations'!$P67</f>
        <v>0</v>
      </c>
      <c r="JZ68" s="45">
        <f>IF(AND(OR(ISBLANK(JZ$9),JZ$9=0)=FALSE,SUM($JC68:$JQ68)&gt;0,JZ$9='2. Protocols'!$G67),1,0)*'4. Formulations'!$P67</f>
        <v>0</v>
      </c>
      <c r="KA68" s="45">
        <f>IF(AND(OR(ISBLANK(KA$9),KA$9=0)=FALSE,SUM($JC68:$JQ68)&gt;0,KA$9='2. Protocols'!$G67),1,0)*'4. Formulations'!$P67</f>
        <v>0</v>
      </c>
      <c r="KB68" s="45">
        <f>IF(AND(OR(ISBLANK(KB$9),KB$9=0)=FALSE,SUM($JC68:$JQ68)&gt;0,KB$9='2. Protocols'!$G67),1,0)*'4. Formulations'!$P67</f>
        <v>0</v>
      </c>
      <c r="KC68" s="45">
        <f>IF(AND(OR(ISBLANK(KC$9),KC$9=0)=FALSE,SUM($JC68:$JQ68)&gt;0,KC$9='2. Protocols'!$G67),1,0)*'4. Formulations'!$P67</f>
        <v>0</v>
      </c>
      <c r="KD68" s="45">
        <f>IF(AND(OR(ISBLANK(KD$9),KD$9=0)=FALSE,SUM($JC68:$JQ68)&gt;0,KD$9='2. Protocols'!$G67),1,0)*'4. Formulations'!$P67</f>
        <v>0</v>
      </c>
      <c r="KE68" s="45">
        <f>IF(AND(OR(ISBLANK(KE$9),KE$9=0)=FALSE,SUM($JC68:$JQ68)&gt;0,KE$9='2. Protocols'!$G67),1,0)*'4. Formulations'!$P67</f>
        <v>0</v>
      </c>
      <c r="KF68" s="45">
        <f>IF(AND(OR(ISBLANK(KF$9),KF$9=0)=FALSE,SUM($JC68:$JQ68)&gt;0,KF$9='2. Protocols'!$G67),1,0)*'4. Formulations'!$P67</f>
        <v>0</v>
      </c>
      <c r="KG68" s="45">
        <f>IF(AND(OR(ISBLANK(KG$9),KG$9=0)=FALSE,SUM($JC68:$JQ68)&gt;0,KG$9='2. Protocols'!$G67),1,0)*'4. Formulations'!$P67</f>
        <v>0</v>
      </c>
      <c r="KI68" s="45">
        <f>IF(AND(OR(ISBLANK(KI$9),KI$9=0)=FALSE,KI$9=$DM68),1,0)*'4. Formulations'!$Q67</f>
        <v>0</v>
      </c>
      <c r="KJ68" s="45">
        <f>IF(AND(OR(ISBLANK(KJ$9),KJ$9=0)=FALSE,KJ$9=$DM68),1,0)*'4. Formulations'!$Q67</f>
        <v>0</v>
      </c>
      <c r="KK68" s="45">
        <f>IF(AND(OR(ISBLANK(KK$9),KK$9=0)=FALSE,KK$9=$DM68),1,0)*'4. Formulations'!$Q67</f>
        <v>0</v>
      </c>
      <c r="KL68" s="45">
        <f>IF(AND(OR(ISBLANK(KL$9),KL$9=0)=FALSE,KL$9=$DM68),1,0)*'4. Formulations'!$Q67</f>
        <v>0</v>
      </c>
      <c r="KM68" s="45">
        <f>IF(AND(OR(ISBLANK(KM$9),KM$9=0)=FALSE,KM$9=$DM68),1,0)*'4. Formulations'!$Q67</f>
        <v>0</v>
      </c>
      <c r="KN68" s="45">
        <f>IF(AND(OR(ISBLANK(KN$9),KN$9=0)=FALSE,KN$9=$DM68),1,0)*'4. Formulations'!$Q67</f>
        <v>0</v>
      </c>
      <c r="KO68" s="45">
        <f>IF(AND(OR(ISBLANK(KO$9),KO$9=0)=FALSE,KO$9=$DM68),1,0)*'4. Formulations'!$Q67</f>
        <v>0</v>
      </c>
      <c r="KP68" s="45">
        <f>IF(AND(OR(ISBLANK(KP$9),KP$9=0)=FALSE,KP$9=$DM68),1,0)*'4. Formulations'!$Q67</f>
        <v>0</v>
      </c>
      <c r="KQ68" s="45">
        <f>IF(AND(OR(ISBLANK(KQ$9),KQ$9=0)=FALSE,KQ$9=$DM68),1,0)*'4. Formulations'!$Q67</f>
        <v>0</v>
      </c>
      <c r="KR68" s="45">
        <f>IF(AND(OR(ISBLANK(KR$9),KR$9=0)=FALSE,KR$9=$DM68),1,0)*'4. Formulations'!$Q67</f>
        <v>0</v>
      </c>
      <c r="KS68" s="45">
        <f>IF(AND(OR(ISBLANK(KS$9),KS$9=0)=FALSE,KS$9=$DM68),1,0)*'4. Formulations'!$Q67</f>
        <v>0</v>
      </c>
      <c r="KT68" s="45">
        <f>IF(AND(OR(ISBLANK(KT$9),KT$9=0)=FALSE,KT$9=$DM68),1,0)*'4. Formulations'!$Q67</f>
        <v>0</v>
      </c>
      <c r="KU68" s="45">
        <f>IF(AND(OR(ISBLANK(KU$9),KU$9=0)=FALSE,KU$9=$DM68),1,0)*'4. Formulations'!$Q67</f>
        <v>0</v>
      </c>
      <c r="KV68" s="45">
        <f>IF(AND(OR(ISBLANK(KV$9),KV$9=0)=FALSE,KV$9=$DM68),1,0)*'4. Formulations'!$Q67</f>
        <v>0</v>
      </c>
      <c r="KW68" s="45">
        <f>IF(AND(OR(ISBLANK(KW$9),KW$9=0)=FALSE,KW$9=$DM68),1,0)*'4. Formulations'!$Q67</f>
        <v>0</v>
      </c>
    </row>
    <row r="69" spans="2:309" ht="15" hidden="1" outlineLevel="1" x14ac:dyDescent="0.25">
      <c r="B69" s="2"/>
      <c r="C69" s="155" t="str">
        <f>IF('2. Protocols'!C68&amp;"+"&amp;'2. Protocols'!E68&amp;"+"&amp;'2. Protocols'!G68="++","",'2. Protocols'!C68&amp;"+"&amp;'2. Protocols'!E68&amp;"+"&amp;'2. Protocols'!G68)</f>
        <v/>
      </c>
      <c r="D69" s="22"/>
      <c r="E69" s="23"/>
      <c r="G69" s="135" t="e">
        <f>'2. Protocols'!J68*'1. General Inputs'!$L$13</f>
        <v>#VALUE!</v>
      </c>
      <c r="H69" s="135" t="e">
        <f>MAX(G69*(1+'1. General Inputs'!$BA$23+HLOOKUP(H$7,'1. General Inputs'!$BC$17:$BE$19,ROWS('1. General Inputs'!$BA$17:$BA$19),0))+(H$76*'2. Protocols'!$O68)+'3. ARV Substitutions'!L91,0)</f>
        <v>#VALUE!</v>
      </c>
      <c r="I69" s="135" t="e">
        <f>MAX(H69*(1+'1. General Inputs'!$BA$23+HLOOKUP(I$7,'1. General Inputs'!$BC$17:$BE$19,ROWS('1. General Inputs'!$BA$17:$BA$19),0))+(I$76*'2. Protocols'!$O68)+'3. ARV Substitutions'!M91,0)</f>
        <v>#VALUE!</v>
      </c>
      <c r="J69" s="135" t="e">
        <f>MAX(I69*(1+'1. General Inputs'!$BA$23+HLOOKUP(J$7,'1. General Inputs'!$BC$17:$BE$19,ROWS('1. General Inputs'!$BA$17:$BA$19),0))+(J$76*'2. Protocols'!$O68)+'3. ARV Substitutions'!N91,0)</f>
        <v>#VALUE!</v>
      </c>
      <c r="K69" s="135" t="e">
        <f>MAX(J69*(1+'1. General Inputs'!$BA$23+HLOOKUP(K$7,'1. General Inputs'!$BC$17:$BE$19,ROWS('1. General Inputs'!$BA$17:$BA$19),0))+(K$76*'2. Protocols'!$O68)+'3. ARV Substitutions'!O91,0)</f>
        <v>#VALUE!</v>
      </c>
      <c r="L69" s="135" t="e">
        <f>MAX(K69*(1+'1. General Inputs'!$BA$23+HLOOKUP(L$7,'1. General Inputs'!$BC$17:$BE$19,ROWS('1. General Inputs'!$BA$17:$BA$19),0))+(L$76*'2. Protocols'!$O68)+'3. ARV Substitutions'!P91,0)</f>
        <v>#VALUE!</v>
      </c>
      <c r="M69" s="135" t="e">
        <f>MAX(L69*(1+'1. General Inputs'!$BA$23+HLOOKUP(M$7,'1. General Inputs'!$BC$17:$BE$19,ROWS('1. General Inputs'!$BA$17:$BA$19),0))+(M$76*'2. Protocols'!$O68)+'3. ARV Substitutions'!Q91,0)</f>
        <v>#VALUE!</v>
      </c>
      <c r="N69" s="135" t="e">
        <f>MAX(M69*(1+'1. General Inputs'!$BA$23+HLOOKUP(N$7,'1. General Inputs'!$BC$17:$BE$19,ROWS('1. General Inputs'!$BA$17:$BA$19),0))+(N$76*'2. Protocols'!$O68)+'3. ARV Substitutions'!R91,0)</f>
        <v>#VALUE!</v>
      </c>
      <c r="O69" s="135" t="e">
        <f>MAX(N69*(1+'1. General Inputs'!$BA$23+HLOOKUP(O$7,'1. General Inputs'!$BC$17:$BE$19,ROWS('1. General Inputs'!$BA$17:$BA$19),0))+(O$76*'2. Protocols'!$O68)+'3. ARV Substitutions'!S91,0)</f>
        <v>#VALUE!</v>
      </c>
      <c r="P69" s="135" t="e">
        <f>MAX(O69*(1+'1. General Inputs'!$BA$23+HLOOKUP(P$7,'1. General Inputs'!$BC$17:$BE$19,ROWS('1. General Inputs'!$BA$17:$BA$19),0))+(P$76*'2. Protocols'!$O68)+'3. ARV Substitutions'!T91,0)</f>
        <v>#VALUE!</v>
      </c>
      <c r="Q69" s="135" t="e">
        <f>MAX(P69*(1+'1. General Inputs'!$BA$23+HLOOKUP(Q$7,'1. General Inputs'!$BC$17:$BE$19,ROWS('1. General Inputs'!$BA$17:$BA$19),0))+(Q$76*'2. Protocols'!$O68)+'3. ARV Substitutions'!U91,0)</f>
        <v>#VALUE!</v>
      </c>
      <c r="R69" s="135" t="e">
        <f>MAX(Q69*(1+'1. General Inputs'!$BA$23+HLOOKUP(R$7,'1. General Inputs'!$BC$17:$BE$19,ROWS('1. General Inputs'!$BA$17:$BA$19),0))+(R$76*'2. Protocols'!$O68)+'3. ARV Substitutions'!V91,0)</f>
        <v>#VALUE!</v>
      </c>
      <c r="S69" s="135" t="e">
        <f>MAX(R69*(1+'1. General Inputs'!$BA$23+HLOOKUP(S$7,'1. General Inputs'!$BC$17:$BE$19,ROWS('1. General Inputs'!$BA$17:$BA$19),0))+(S$76*'2. Protocols'!$O68)+'3. ARV Substitutions'!W91,0)</f>
        <v>#VALUE!</v>
      </c>
      <c r="T69" s="135" t="e">
        <f>MAX(S69*(1+'1. General Inputs'!$BA$23+HLOOKUP(T$7,'1. General Inputs'!$BC$17:$BE$19,ROWS('1. General Inputs'!$BA$17:$BA$19),0))+(T$76*'2. Protocols'!$O68)+'3. ARV Substitutions'!X91,0)</f>
        <v>#VALUE!</v>
      </c>
      <c r="U69" s="135" t="e">
        <f>MAX(T69*(1+'1. General Inputs'!$BA$23+HLOOKUP(U$7,'1. General Inputs'!$BC$17:$BE$19,ROWS('1. General Inputs'!$BA$17:$BA$19),0))+(U$76*'2. Protocols'!$O68)+'3. ARV Substitutions'!Y91,0)</f>
        <v>#VALUE!</v>
      </c>
      <c r="V69" s="135" t="e">
        <f>MAX(U69*(1+'1. General Inputs'!$BA$23+HLOOKUP(V$7,'1. General Inputs'!$BC$17:$BE$19,ROWS('1. General Inputs'!$BA$17:$BA$19),0))+(V$76*'2. Protocols'!$O68)+'3. ARV Substitutions'!Z91,0)</f>
        <v>#VALUE!</v>
      </c>
      <c r="W69" s="135" t="e">
        <f>MAX(V69*(1+'1. General Inputs'!$BA$23+HLOOKUP(W$7,'1. General Inputs'!$BC$17:$BE$19,ROWS('1. General Inputs'!$BA$17:$BA$19),0))+(W$76*'2. Protocols'!$O68)+'3. ARV Substitutions'!AA91,0)</f>
        <v>#VALUE!</v>
      </c>
      <c r="X69" s="135" t="e">
        <f>MAX(W69*(1+'1. General Inputs'!$BA$23+HLOOKUP(X$7,'1. General Inputs'!$BC$17:$BE$19,ROWS('1. General Inputs'!$BA$17:$BA$19),0))+(X$76*'2. Protocols'!$O68)+'3. ARV Substitutions'!AB91,0)</f>
        <v>#VALUE!</v>
      </c>
      <c r="Y69" s="135" t="e">
        <f>MAX(X69*(1+'1. General Inputs'!$BA$23+HLOOKUP(Y$7,'1. General Inputs'!$BC$17:$BE$19,ROWS('1. General Inputs'!$BA$17:$BA$19),0))+(Y$76*'2. Protocols'!$O68)+'3. ARV Substitutions'!AC91,0)</f>
        <v>#VALUE!</v>
      </c>
      <c r="Z69" s="135" t="e">
        <f>MAX(Y69*(1+'1. General Inputs'!$BA$23+HLOOKUP(Z$7,'1. General Inputs'!$BC$17:$BE$19,ROWS('1. General Inputs'!$BA$17:$BA$19),0))+(Z$76*'2. Protocols'!$O68)+'3. ARV Substitutions'!AD91,0)</f>
        <v>#VALUE!</v>
      </c>
      <c r="AA69" s="135" t="e">
        <f>MAX(Z69*(1+'1. General Inputs'!$BA$23+HLOOKUP(AA$7,'1. General Inputs'!$BC$17:$BE$19,ROWS('1. General Inputs'!$BA$17:$BA$19),0))+(AA$76*'2. Protocols'!$O68)+'3. ARV Substitutions'!AE91,0)</f>
        <v>#VALUE!</v>
      </c>
      <c r="AB69" s="135" t="e">
        <f>MAX(AA69*(1+'1. General Inputs'!$BA$23+HLOOKUP(AB$7,'1. General Inputs'!$BC$17:$BE$19,ROWS('1. General Inputs'!$BA$17:$BA$19),0))+(AB$76*'2. Protocols'!$O68)+'3. ARV Substitutions'!AF91,0)</f>
        <v>#VALUE!</v>
      </c>
      <c r="AC69" s="135" t="e">
        <f>MAX(AB69*(1+'1. General Inputs'!$BA$23+HLOOKUP(AC$7,'1. General Inputs'!$BC$17:$BE$19,ROWS('1. General Inputs'!$BA$17:$BA$19),0))+(AC$76*'2. Protocols'!$O68)+'3. ARV Substitutions'!AG91,0)</f>
        <v>#VALUE!</v>
      </c>
      <c r="AD69" s="135" t="e">
        <f>MAX(AC69*(1+'1. General Inputs'!$BA$23+HLOOKUP(AD$7,'1. General Inputs'!$BC$17:$BE$19,ROWS('1. General Inputs'!$BA$17:$BA$19),0))+(AD$76*'2. Protocols'!$O68)+'3. ARV Substitutions'!AH91,0)</f>
        <v>#VALUE!</v>
      </c>
      <c r="AE69" s="135" t="e">
        <f>MAX(AD69*(1+'1. General Inputs'!$BA$23+HLOOKUP(AE$7,'1. General Inputs'!$BC$17:$BE$19,ROWS('1. General Inputs'!$BA$17:$BA$19),0))+(AE$76*'2. Protocols'!$O68)+'3. ARV Substitutions'!AI91,0)</f>
        <v>#VALUE!</v>
      </c>
      <c r="AF69" s="135" t="e">
        <f>MAX(AE69*(1+'1. General Inputs'!$BA$23+HLOOKUP(AF$7,'1. General Inputs'!$BC$17:$BE$19,ROWS('1. General Inputs'!$BA$17:$BA$19),0))+(AF$76*'2. Protocols'!$O68)+'3. ARV Substitutions'!AJ91,0)</f>
        <v>#VALUE!</v>
      </c>
      <c r="AG69" s="135" t="e">
        <f>MAX(AF69*(1+'1. General Inputs'!$BA$23+HLOOKUP(AG$7,'1. General Inputs'!$BC$17:$BE$19,ROWS('1. General Inputs'!$BA$17:$BA$19),0))+(AG$76*'2. Protocols'!$O68)+'3. ARV Substitutions'!AK91,0)</f>
        <v>#VALUE!</v>
      </c>
      <c r="AH69" s="135" t="e">
        <f>MAX(AG69*(1+'1. General Inputs'!$BA$23+HLOOKUP(AH$7,'1. General Inputs'!$BC$17:$BE$19,ROWS('1. General Inputs'!$BA$17:$BA$19),0))+(AH$76*'2. Protocols'!$O68)+'3. ARV Substitutions'!AL91,0)</f>
        <v>#VALUE!</v>
      </c>
      <c r="AI69" s="135" t="e">
        <f>MAX(AH69*(1+'1. General Inputs'!$BA$23+HLOOKUP(AI$7,'1. General Inputs'!$BC$17:$BE$19,ROWS('1. General Inputs'!$BA$17:$BA$19),0))+(AI$76*'2. Protocols'!$O68)+'3. ARV Substitutions'!AM91,0)</f>
        <v>#VALUE!</v>
      </c>
      <c r="AJ69" s="135" t="e">
        <f>MAX(AI69*(1+'1. General Inputs'!$BA$23+HLOOKUP(AJ$7,'1. General Inputs'!$BC$17:$BE$19,ROWS('1. General Inputs'!$BA$17:$BA$19),0))+(AJ$76*'2. Protocols'!$O68)+'3. ARV Substitutions'!AN91,0)</f>
        <v>#VALUE!</v>
      </c>
      <c r="AK69" s="135" t="e">
        <f>MAX(AJ69*(1+'1. General Inputs'!$BA$23+HLOOKUP(AK$7,'1. General Inputs'!$BC$17:$BE$19,ROWS('1. General Inputs'!$BA$17:$BA$19),0))+(AK$76*'2. Protocols'!$O68)+'3. ARV Substitutions'!AO91,0)</f>
        <v>#VALUE!</v>
      </c>
      <c r="AL69" s="135" t="e">
        <f>MAX(AK69*(1+'1. General Inputs'!$BA$23+HLOOKUP(AL$7,'1. General Inputs'!$BC$17:$BE$19,ROWS('1. General Inputs'!$BA$17:$BA$19),0))+(AL$76*'2. Protocols'!$O68)+'3. ARV Substitutions'!AP91,0)</f>
        <v>#VALUE!</v>
      </c>
      <c r="AM69" s="135" t="e">
        <f>MAX(AL69*(1+'1. General Inputs'!$BA$23+HLOOKUP(AM$7,'1. General Inputs'!$BC$17:$BE$19,ROWS('1. General Inputs'!$BA$17:$BA$19),0))+(AM$76*'2. Protocols'!$O68)+'3. ARV Substitutions'!AQ91,0)</f>
        <v>#VALUE!</v>
      </c>
      <c r="AN69" s="135" t="e">
        <f>MAX(AM69*(1+'1. General Inputs'!$BA$23+HLOOKUP(AN$7,'1. General Inputs'!$BC$17:$BE$19,ROWS('1. General Inputs'!$BA$17:$BA$19),0))+(AN$76*'2. Protocols'!$O68)+'3. ARV Substitutions'!AR91,0)</f>
        <v>#VALUE!</v>
      </c>
      <c r="AO69" s="135" t="e">
        <f>MAX(AN69*(1+'1. General Inputs'!$BA$23+HLOOKUP(AO$7,'1. General Inputs'!$BC$17:$BE$19,ROWS('1. General Inputs'!$BA$17:$BA$19),0))+(AO$76*'2. Protocols'!$O68)+'3. ARV Substitutions'!AS91,0)</f>
        <v>#VALUE!</v>
      </c>
      <c r="AP69" s="135" t="e">
        <f>MAX(AO69*(1+'1. General Inputs'!$BA$23+HLOOKUP(AP$7,'1. General Inputs'!$BC$17:$BE$19,ROWS('1. General Inputs'!$BA$17:$BA$19),0))+(AP$76*'2. Protocols'!$O68)+'3. ARV Substitutions'!AT91,0)</f>
        <v>#VALUE!</v>
      </c>
      <c r="AQ69" s="135" t="e">
        <f>MAX(AP69*(1+'1. General Inputs'!$BA$23+HLOOKUP(AQ$7,'1. General Inputs'!$BC$17:$BE$19,ROWS('1. General Inputs'!$BA$17:$BA$19),0))+(AQ$76*'2. Protocols'!$O68)+'3. ARV Substitutions'!AU91,0)</f>
        <v>#VALUE!</v>
      </c>
      <c r="CA69" s="105" t="e">
        <f t="shared" si="58"/>
        <v>#VALUE!</v>
      </c>
      <c r="CB69" s="105" t="e">
        <f t="shared" si="59"/>
        <v>#VALUE!</v>
      </c>
      <c r="CC69" s="105" t="e">
        <f t="shared" si="60"/>
        <v>#VALUE!</v>
      </c>
      <c r="CD69" s="105" t="e">
        <f t="shared" si="61"/>
        <v>#VALUE!</v>
      </c>
      <c r="CE69" s="105" t="e">
        <f t="shared" si="93"/>
        <v>#VALUE!</v>
      </c>
      <c r="CF69" s="105" t="e">
        <f t="shared" si="62"/>
        <v>#VALUE!</v>
      </c>
      <c r="CG69" s="105" t="e">
        <f t="shared" si="63"/>
        <v>#VALUE!</v>
      </c>
      <c r="CH69" s="105" t="e">
        <f t="shared" si="64"/>
        <v>#VALUE!</v>
      </c>
      <c r="CI69" s="105" t="e">
        <f t="shared" si="65"/>
        <v>#VALUE!</v>
      </c>
      <c r="CJ69" s="105" t="e">
        <f t="shared" si="66"/>
        <v>#VALUE!</v>
      </c>
      <c r="CK69" s="105" t="e">
        <f t="shared" si="67"/>
        <v>#VALUE!</v>
      </c>
      <c r="CL69" s="105" t="e">
        <f t="shared" si="68"/>
        <v>#VALUE!</v>
      </c>
      <c r="CM69" s="105" t="e">
        <f t="shared" si="69"/>
        <v>#VALUE!</v>
      </c>
      <c r="CN69" s="105" t="e">
        <f t="shared" si="70"/>
        <v>#VALUE!</v>
      </c>
      <c r="CO69" s="105" t="e">
        <f t="shared" si="71"/>
        <v>#VALUE!</v>
      </c>
      <c r="CP69" s="105" t="e">
        <f t="shared" si="72"/>
        <v>#VALUE!</v>
      </c>
      <c r="CQ69" s="105" t="e">
        <f t="shared" si="73"/>
        <v>#VALUE!</v>
      </c>
      <c r="CR69" s="105" t="e">
        <f t="shared" si="74"/>
        <v>#VALUE!</v>
      </c>
      <c r="CS69" s="105" t="e">
        <f t="shared" si="75"/>
        <v>#VALUE!</v>
      </c>
      <c r="CT69" s="105" t="e">
        <f t="shared" si="76"/>
        <v>#VALUE!</v>
      </c>
      <c r="CU69" s="105" t="e">
        <f t="shared" si="77"/>
        <v>#VALUE!</v>
      </c>
      <c r="CV69" s="105" t="e">
        <f t="shared" si="78"/>
        <v>#VALUE!</v>
      </c>
      <c r="CW69" s="105" t="e">
        <f t="shared" si="79"/>
        <v>#VALUE!</v>
      </c>
      <c r="CX69" s="105" t="e">
        <f t="shared" si="80"/>
        <v>#VALUE!</v>
      </c>
      <c r="CY69" s="105" t="e">
        <f t="shared" si="81"/>
        <v>#VALUE!</v>
      </c>
      <c r="CZ69" s="105" t="e">
        <f t="shared" si="82"/>
        <v>#VALUE!</v>
      </c>
      <c r="DA69" s="105" t="e">
        <f t="shared" si="83"/>
        <v>#VALUE!</v>
      </c>
      <c r="DB69" s="105" t="e">
        <f t="shared" si="84"/>
        <v>#VALUE!</v>
      </c>
      <c r="DC69" s="105" t="e">
        <f t="shared" si="85"/>
        <v>#VALUE!</v>
      </c>
      <c r="DD69" s="105" t="e">
        <f t="shared" si="86"/>
        <v>#VALUE!</v>
      </c>
      <c r="DE69" s="105" t="e">
        <f t="shared" si="87"/>
        <v>#VALUE!</v>
      </c>
      <c r="DF69" s="105" t="e">
        <f t="shared" si="88"/>
        <v>#VALUE!</v>
      </c>
      <c r="DG69" s="105" t="e">
        <f t="shared" si="89"/>
        <v>#VALUE!</v>
      </c>
      <c r="DH69" s="105" t="e">
        <f t="shared" si="90"/>
        <v>#VALUE!</v>
      </c>
      <c r="DI69" s="105" t="e">
        <f t="shared" si="91"/>
        <v>#VALUE!</v>
      </c>
      <c r="DJ69" s="105" t="e">
        <f t="shared" si="92"/>
        <v>#VALUE!</v>
      </c>
      <c r="DL69" s="39" t="str">
        <f>CONCATENATE('2. Protocols'!C68, '2. Protocols'!D68, '2. Protocols'!E68)</f>
        <v>+</v>
      </c>
      <c r="DM69" s="39" t="str">
        <f>CONCATENATE('2. Protocols'!C68, '2. Protocols'!D68, '2. Protocols'!E68, '2. Protocols'!F68, '2. Protocols'!G68,)</f>
        <v>++</v>
      </c>
      <c r="DO69" s="45">
        <f>IF(AND(OR(ISBLANK(DO$9),DO$9=0)=FALSE,OR(DO$9='2. Protocols'!$C68,DO$9='2. Protocols'!$E68,DO$9='2. Protocols'!$G68)),1,0)*'4. Formulations'!$I68</f>
        <v>0</v>
      </c>
      <c r="DP69" s="45">
        <f>IF(AND(OR(ISBLANK(DP$9),DP$9=0)=FALSE,OR(DP$9='2. Protocols'!$C68,DP$9='2. Protocols'!$E68,DP$9='2. Protocols'!$G68)),1,0)*'4. Formulations'!$I68</f>
        <v>0</v>
      </c>
      <c r="DQ69" s="45">
        <f>IF(AND(OR(ISBLANK(DQ$9),DQ$9=0)=FALSE,OR(DQ$9='2. Protocols'!$C68,DQ$9='2. Protocols'!$E68,DQ$9='2. Protocols'!$G68)),1,0)*'4. Formulations'!$I68</f>
        <v>0</v>
      </c>
      <c r="DR69" s="45">
        <f>IF(AND(OR(ISBLANK(DR$9),DR$9=0)=FALSE,OR(DR$9='2. Protocols'!$C68,DR$9='2. Protocols'!$E68,DR$9='2. Protocols'!$G68)),1,0)*'4. Formulations'!$I68</f>
        <v>0</v>
      </c>
      <c r="DS69" s="45">
        <f>IF(AND(OR(ISBLANK(DS$9),DS$9=0)=FALSE,OR(DS$9='2. Protocols'!$C68,DS$9='2. Protocols'!$E68,DS$9='2. Protocols'!$G68)),1,0)*'4. Formulations'!$I68</f>
        <v>0</v>
      </c>
      <c r="DT69" s="45">
        <f>IF(AND(OR(ISBLANK(DT$9),DT$9=0)=FALSE,OR(DT$9='2. Protocols'!$C68,DT$9='2. Protocols'!$E68,DT$9='2. Protocols'!$G68)),1,0)*'4. Formulations'!$I68</f>
        <v>0</v>
      </c>
      <c r="DU69" s="45">
        <f>IF(AND(OR(ISBLANK(DU$9),DU$9=0)=FALSE,OR(DU$9='2. Protocols'!$C68,DU$9='2. Protocols'!$E68,DU$9='2. Protocols'!$G68)),1,0)*'4. Formulations'!$I68</f>
        <v>0</v>
      </c>
      <c r="DV69" s="45">
        <f>IF(AND(OR(ISBLANK(DV$9),DV$9=0)=FALSE,OR(DV$9='2. Protocols'!$C68,DV$9='2. Protocols'!$E68,DV$9='2. Protocols'!$G68)),1,0)*'4. Formulations'!$I68</f>
        <v>0</v>
      </c>
      <c r="DW69" s="45">
        <f>IF(AND(OR(ISBLANK(DW$9),DW$9=0)=FALSE,OR(DW$9='2. Protocols'!$C68,DW$9='2. Protocols'!$E68,DW$9='2. Protocols'!$G68)),1,0)*'4. Formulations'!$I68</f>
        <v>0</v>
      </c>
      <c r="DX69" s="45">
        <f>IF(AND(OR(ISBLANK(DX$9),DX$9=0)=FALSE,OR(DX$9='2. Protocols'!$C68,DX$9='2. Protocols'!$E68,DX$9='2. Protocols'!$G68)),1,0)*'4. Formulations'!$I68</f>
        <v>0</v>
      </c>
      <c r="DY69" s="45">
        <f>IF(AND(OR(ISBLANK(DY$9),DY$9=0)=FALSE,OR(DY$9='2. Protocols'!$C68,DY$9='2. Protocols'!$E68,DY$9='2. Protocols'!$G68)),1,0)*'4. Formulations'!$I68</f>
        <v>0</v>
      </c>
      <c r="DZ69" s="45">
        <f>IF(AND(OR(ISBLANK(DZ$9),DZ$9=0)=FALSE,OR(DZ$9='2. Protocols'!$C68,DZ$9='2. Protocols'!$E68,DZ$9='2. Protocols'!$G68)),1,0)*'4. Formulations'!$I68</f>
        <v>0</v>
      </c>
      <c r="EA69" s="45">
        <f>IF(AND(OR(ISBLANK(EA$9),EA$9=0)=FALSE,OR(EA$9='2. Protocols'!$C68,EA$9='2. Protocols'!$E68,EA$9='2. Protocols'!$G68)),1,0)*'4. Formulations'!$I68</f>
        <v>0</v>
      </c>
      <c r="EB69" s="45">
        <f>IF(AND(OR(ISBLANK(EB$9),EB$9=0)=FALSE,OR(EB$9='2. Protocols'!$C68,EB$9='2. Protocols'!$E68,EB$9='2. Protocols'!$G68)),1,0)*'4. Formulations'!$I68</f>
        <v>0</v>
      </c>
      <c r="EC69" s="45">
        <f>IF(AND(OR(ISBLANK(EC$9),EC$9=0)=FALSE,OR(EC$9='2. Protocols'!$C68,EC$9='2. Protocols'!$E68,EC$9='2. Protocols'!$G68)),1,0)*'4. Formulations'!$I68</f>
        <v>0</v>
      </c>
      <c r="EE69" s="45">
        <f>IF(AND(OR(ISBLANK(EE$9),EE$9=0)=FALSE,EE$9=$DL69),1,0)*'4. Formulations'!$J68</f>
        <v>0</v>
      </c>
      <c r="EF69" s="45">
        <f>IF(AND(OR(ISBLANK(EF$9),EF$9=0)=FALSE,EF$9=$DL69),1,0)*'4. Formulations'!$J68</f>
        <v>0</v>
      </c>
      <c r="EG69" s="45">
        <f>IF(AND(OR(ISBLANK(EG$9),EG$9=0)=FALSE,EG$9=$DL69),1,0)*'4. Formulations'!$J68</f>
        <v>0</v>
      </c>
      <c r="EH69" s="45">
        <f>IF(AND(OR(ISBLANK(EH$9),EH$9=0)=FALSE,EH$9=$DL69),1,0)*'4. Formulations'!$J68</f>
        <v>0</v>
      </c>
      <c r="EI69" s="45">
        <f>IF(AND(OR(ISBLANK(EI$9),EI$9=0)=FALSE,EI$9=$DL69),1,0)*'4. Formulations'!$J68</f>
        <v>0</v>
      </c>
      <c r="EJ69" s="45">
        <f>IF(AND(OR(ISBLANK(EJ$9),EJ$9=0)=FALSE,EJ$9=$DL69),1,0)*'4. Formulations'!$J68</f>
        <v>0</v>
      </c>
      <c r="EK69" s="45">
        <f>IF(AND(OR(ISBLANK(EK$9),EK$9=0)=FALSE,EK$9=$DL69),1,0)*'4. Formulations'!$J68</f>
        <v>0</v>
      </c>
      <c r="EL69" s="45">
        <f>IF(AND(OR(ISBLANK(EL$9),EL$9=0)=FALSE,EL$9=$DL69),1,0)*'4. Formulations'!$J68</f>
        <v>0</v>
      </c>
      <c r="EM69" s="45">
        <f>IF(AND(OR(ISBLANK(EM$9),EM$9=0)=FALSE,EM$9=$DL69),1,0)*'4. Formulations'!$J68</f>
        <v>0</v>
      </c>
      <c r="EN69" s="45">
        <f>IF(AND(OR(ISBLANK(EN$9),EN$9=0)=FALSE,EN$9=$DL69),1,0)*'4. Formulations'!$J68</f>
        <v>0</v>
      </c>
      <c r="EO69" s="45">
        <f>IF(AND(OR(ISBLANK(EO$9),EO$9=0)=FALSE,EO$9=$DL69),1,0)*'4. Formulations'!$J68</f>
        <v>0</v>
      </c>
      <c r="EP69" s="45">
        <f>IF(AND(OR(ISBLANK(EP$9),EP$9=0)=FALSE,EP$9=$DL69),1,0)*'4. Formulations'!$J68</f>
        <v>0</v>
      </c>
      <c r="EQ69" s="45">
        <f>IF(AND(OR(ISBLANK(EQ$9),EQ$9=0)=FALSE,EQ$9=$DL69),1,0)*'4. Formulations'!$J68</f>
        <v>0</v>
      </c>
      <c r="ER69" s="45">
        <f>IF(AND(OR(ISBLANK(ER$9),ER$9=0)=FALSE,ER$9=$DL69),1,0)*'4. Formulations'!$J68</f>
        <v>0</v>
      </c>
      <c r="ES69" s="45">
        <f>IF(AND(OR(ISBLANK(ES$9),ES$9=0)=FALSE,ES$9=$DL69),1,0)*'4. Formulations'!$J68</f>
        <v>0</v>
      </c>
      <c r="EU69" s="45">
        <f>IF(AND(OR(ISBLANK(EU$9),EU$9=0)=FALSE,SUM($EE69:$ES69)&gt;0,EU$9='2. Protocols'!$G68),1,0)*'4. Formulations'!$J68</f>
        <v>0</v>
      </c>
      <c r="EV69" s="45">
        <f>IF(AND(OR(ISBLANK(EV$9),EV$9=0)=FALSE,SUM($EE69:$ES69)&gt;0,EV$9='2. Protocols'!$G68),1,0)*'4. Formulations'!$J68</f>
        <v>0</v>
      </c>
      <c r="EW69" s="45">
        <f>IF(AND(OR(ISBLANK(EW$9),EW$9=0)=FALSE,SUM($EE69:$ES69)&gt;0,EW$9='2. Protocols'!$G68),1,0)*'4. Formulations'!$J68</f>
        <v>0</v>
      </c>
      <c r="EX69" s="45">
        <f>IF(AND(OR(ISBLANK(EX$9),EX$9=0)=FALSE,SUM($EE69:$ES69)&gt;0,EX$9='2. Protocols'!$G68),1,0)*'4. Formulations'!$J68</f>
        <v>0</v>
      </c>
      <c r="EY69" s="45">
        <f>IF(AND(OR(ISBLANK(EY$9),EY$9=0)=FALSE,SUM($EE69:$ES69)&gt;0,EY$9='2. Protocols'!$G68),1,0)*'4. Formulations'!$J68</f>
        <v>0</v>
      </c>
      <c r="EZ69" s="45">
        <f>IF(AND(OR(ISBLANK(EZ$9),EZ$9=0)=FALSE,SUM($EE69:$ES69)&gt;0,EZ$9='2. Protocols'!$G68),1,0)*'4. Formulations'!$J68</f>
        <v>0</v>
      </c>
      <c r="FA69" s="45">
        <f>IF(AND(OR(ISBLANK(FA$9),FA$9=0)=FALSE,SUM($EE69:$ES69)&gt;0,FA$9='2. Protocols'!$G68),1,0)*'4. Formulations'!$J68</f>
        <v>0</v>
      </c>
      <c r="FB69" s="45">
        <f>IF(AND(OR(ISBLANK(FB$9),FB$9=0)=FALSE,SUM($EE69:$ES69)&gt;0,FB$9='2. Protocols'!$G68),1,0)*'4. Formulations'!$J68</f>
        <v>0</v>
      </c>
      <c r="FC69" s="45">
        <f>IF(AND(OR(ISBLANK(FC$9),FC$9=0)=FALSE,SUM($EE69:$ES69)&gt;0,FC$9='2. Protocols'!$G68),1,0)*'4. Formulations'!$J68</f>
        <v>0</v>
      </c>
      <c r="FD69" s="45">
        <f>IF(AND(OR(ISBLANK(FD$9),FD$9=0)=FALSE,SUM($EE69:$ES69)&gt;0,FD$9='2. Protocols'!$G68),1,0)*'4. Formulations'!$J68</f>
        <v>0</v>
      </c>
      <c r="FE69" s="45">
        <f>IF(AND(OR(ISBLANK(FE$9),FE$9=0)=FALSE,SUM($EE69:$ES69)&gt;0,FE$9='2. Protocols'!$G68),1,0)*'4. Formulations'!$J68</f>
        <v>0</v>
      </c>
      <c r="FF69" s="45">
        <f>IF(AND(OR(ISBLANK(FF$9),FF$9=0)=FALSE,SUM($EE69:$ES69)&gt;0,FF$9='2. Protocols'!$G68),1,0)*'4. Formulations'!$J68</f>
        <v>0</v>
      </c>
      <c r="FG69" s="45">
        <f>IF(AND(OR(ISBLANK(FG$9),FG$9=0)=FALSE,SUM($EE69:$ES69)&gt;0,FG$9='2. Protocols'!$G68),1,0)*'4. Formulations'!$J68</f>
        <v>0</v>
      </c>
      <c r="FH69" s="45">
        <f>IF(AND(OR(ISBLANK(FH$9),FH$9=0)=FALSE,SUM($EE69:$ES69)&gt;0,FH$9='2. Protocols'!$G68),1,0)*'4. Formulations'!$J68</f>
        <v>0</v>
      </c>
      <c r="FI69" s="45">
        <f>IF(AND(OR(ISBLANK(FI$9),FI$9=0)=FALSE,SUM($EE69:$ES69)&gt;0,FI$9='2. Protocols'!$G68),1,0)*'4. Formulations'!$J68</f>
        <v>0</v>
      </c>
      <c r="FK69" s="45">
        <f>IF(AND(OR(ISBLANK(EU$9),EU$9=0)=FALSE,FK$9=$DM69),1,0)*'4. Formulations'!$K68</f>
        <v>0</v>
      </c>
      <c r="FL69" s="45">
        <f>IF(AND(OR(ISBLANK(EV$9),EV$9=0)=FALSE,FL$9=$DM69),1,0)*'4. Formulations'!$K68</f>
        <v>0</v>
      </c>
      <c r="FM69" s="45">
        <f>IF(AND(OR(ISBLANK(EW$9),EW$9=0)=FALSE,FM$9=$DM69),1,0)*'4. Formulations'!$K68</f>
        <v>0</v>
      </c>
      <c r="FN69" s="45">
        <f>IF(AND(OR(ISBLANK(EX$9),EX$9=0)=FALSE,FN$9=$DM69),1,0)*'4. Formulations'!$K68</f>
        <v>0</v>
      </c>
      <c r="FO69" s="45">
        <f>IF(AND(OR(ISBLANK(EY$9),EY$9=0)=FALSE,FO$9=$DM69),1,0)*'4. Formulations'!$K68</f>
        <v>0</v>
      </c>
      <c r="FP69" s="45">
        <f>IF(AND(OR(ISBLANK(EZ$9),EZ$9=0)=FALSE,FP$9=$DM69),1,0)*'4. Formulations'!$K68</f>
        <v>0</v>
      </c>
      <c r="FQ69" s="45">
        <f>IF(AND(OR(ISBLANK(FA$9),FA$9=0)=FALSE,FQ$9=$DM69),1,0)*'4. Formulations'!$K68</f>
        <v>0</v>
      </c>
      <c r="FR69" s="45">
        <f>IF(AND(OR(ISBLANK(FB$9),FB$9=0)=FALSE,FR$9=$DM69),1,0)*'4. Formulations'!$K68</f>
        <v>0</v>
      </c>
      <c r="FS69" s="45">
        <f>IF(AND(OR(ISBLANK(FC$9),FC$9=0)=FALSE,FS$9=$DM69),1,0)*'4. Formulations'!$K68</f>
        <v>0</v>
      </c>
      <c r="FT69" s="45">
        <f>IF(AND(OR(ISBLANK(FD$9),FD$9=0)=FALSE,FT$9=$DM69),1,0)*'4. Formulations'!$K68</f>
        <v>0</v>
      </c>
      <c r="FU69" s="45">
        <f>IF(AND(OR(ISBLANK(FE$9),FE$9=0)=FALSE,FU$9=$DM69),1,0)*'4. Formulations'!$K68</f>
        <v>0</v>
      </c>
      <c r="FV69" s="45">
        <f>IF(AND(OR(ISBLANK(FF$9),FF$9=0)=FALSE,FV$9=$DM69),1,0)*'4. Formulations'!$K68</f>
        <v>0</v>
      </c>
      <c r="FW69" s="45">
        <f>IF(AND(OR(ISBLANK(FG$9),FG$9=0)=FALSE,FW$9=$DM69),1,0)*'4. Formulations'!$K68</f>
        <v>0</v>
      </c>
      <c r="FX69" s="45">
        <f>IF(AND(OR(ISBLANK(FH$9),FH$9=0)=FALSE,FX$9=$DM69),1,0)*'4. Formulations'!$K68</f>
        <v>0</v>
      </c>
      <c r="FY69" s="45">
        <f>IF(AND(OR(ISBLANK(FI$9),FI$9=0)=FALSE,FY$9=$DM69),1,0)*'4. Formulations'!$K68</f>
        <v>0</v>
      </c>
      <c r="GA69" s="45">
        <f>IF(AND(OR(ISBLANK(GA$9),GA$9=0)=FALSE,OR(GA$9='2. Protocols'!$C68,GA$9='2. Protocols'!$E68,GA$9='2. Protocols'!$G68)),1,0)*'4. Formulations'!$L68</f>
        <v>0</v>
      </c>
      <c r="GB69" s="45">
        <f>IF(AND(OR(ISBLANK(GB$9),GB$9=0)=FALSE,OR(GB$9='2. Protocols'!$C68,GB$9='2. Protocols'!$E68,GB$9='2. Protocols'!$G68)),1,0)*'4. Formulations'!$L68</f>
        <v>0</v>
      </c>
      <c r="GC69" s="45">
        <f>IF(AND(OR(ISBLANK(GC$9),GC$9=0)=FALSE,OR(GC$9='2. Protocols'!$C68,GC$9='2. Protocols'!$E68,GC$9='2. Protocols'!$G68)),1,0)*'4. Formulations'!$L68</f>
        <v>0</v>
      </c>
      <c r="GD69" s="45">
        <f>IF(AND(OR(ISBLANK(GD$9),GD$9=0)=FALSE,OR(GD$9='2. Protocols'!$C68,GD$9='2. Protocols'!$E68,GD$9='2. Protocols'!$G68)),1,0)*'4. Formulations'!$L68</f>
        <v>0</v>
      </c>
      <c r="GE69" s="45">
        <f>IF(AND(OR(ISBLANK(GE$9),GE$9=0)=FALSE,OR(GE$9='2. Protocols'!$C68,GE$9='2. Protocols'!$E68,GE$9='2. Protocols'!$G68)),1,0)*'4. Formulations'!$L68</f>
        <v>0</v>
      </c>
      <c r="GF69" s="45">
        <f>IF(AND(OR(ISBLANK(GF$9),GF$9=0)=FALSE,OR(GF$9='2. Protocols'!$C68,GF$9='2. Protocols'!$E68,GF$9='2. Protocols'!$G68)),1,0)*'4. Formulations'!$L68</f>
        <v>0</v>
      </c>
      <c r="GG69" s="45">
        <f>IF(AND(OR(ISBLANK(GG$9),GG$9=0)=FALSE,OR(GG$9='2. Protocols'!$C68,GG$9='2. Protocols'!$E68,GG$9='2. Protocols'!$G68)),1,0)*'4. Formulations'!$L68</f>
        <v>0</v>
      </c>
      <c r="GH69" s="45">
        <f>IF(AND(OR(ISBLANK(GH$9),GH$9=0)=FALSE,OR(GH$9='2. Protocols'!$C68,GH$9='2. Protocols'!$E68,GH$9='2. Protocols'!$G68)),1,0)*'4. Formulations'!$L68</f>
        <v>0</v>
      </c>
      <c r="GI69" s="45">
        <f>IF(AND(OR(ISBLANK(GI$9),GI$9=0)=FALSE,OR(GI$9='2. Protocols'!$C68,GI$9='2. Protocols'!$E68,GI$9='2. Protocols'!$G68)),1,0)*'4. Formulations'!$L68</f>
        <v>0</v>
      </c>
      <c r="GJ69" s="45">
        <f>IF(AND(OR(ISBLANK(GJ$9),GJ$9=0)=FALSE,OR(GJ$9='2. Protocols'!$C68,GJ$9='2. Protocols'!$E68,GJ$9='2. Protocols'!$G68)),1,0)*'4. Formulations'!$L68</f>
        <v>0</v>
      </c>
      <c r="GK69" s="45">
        <f>IF(AND(OR(ISBLANK(GK$9),GK$9=0)=FALSE,OR(GK$9='2. Protocols'!$C68,GK$9='2. Protocols'!$E68,GK$9='2. Protocols'!$G68)),1,0)*'4. Formulations'!$L68</f>
        <v>0</v>
      </c>
      <c r="GL69" s="45">
        <f>IF(AND(OR(ISBLANK(GL$9),GL$9=0)=FALSE,OR(GL$9='2. Protocols'!$C68,GL$9='2. Protocols'!$E68,GL$9='2. Protocols'!$G68)),1,0)*'4. Formulations'!$L68</f>
        <v>0</v>
      </c>
      <c r="GM69" s="45">
        <f>IF(AND(OR(ISBLANK(GM$9),GM$9=0)=FALSE,OR(GM$9='2. Protocols'!$C68,GM$9='2. Protocols'!$E68,GM$9='2. Protocols'!$G68)),1,0)*'4. Formulations'!$L68</f>
        <v>0</v>
      </c>
      <c r="GN69" s="45">
        <f>IF(AND(OR(ISBLANK(GN$9),GN$9=0)=FALSE,OR(GN$9='2. Protocols'!$C68,GN$9='2. Protocols'!$E68,GN$9='2. Protocols'!$G68)),1,0)*'4. Formulations'!$L68</f>
        <v>0</v>
      </c>
      <c r="GO69" s="45">
        <f>IF(AND(OR(ISBLANK(GO$9),GO$9=0)=FALSE,OR(GO$9='2. Protocols'!$C68,GO$9='2. Protocols'!$E68,GO$9='2. Protocols'!$G68)),1,0)*'4. Formulations'!$L68</f>
        <v>0</v>
      </c>
      <c r="GQ69" s="45">
        <f>IF(AND(OR(ISBLANK(GQ$9),GQ$9=0)=FALSE,GQ$9=$DL69),1,0)*'4. Formulations'!$M68</f>
        <v>0</v>
      </c>
      <c r="GR69" s="45">
        <f>IF(AND(OR(ISBLANK(GR$9),GR$9=0)=FALSE,GR$9=$DL69),1,0)*'4. Formulations'!$M68</f>
        <v>0</v>
      </c>
      <c r="GS69" s="45">
        <f>IF(AND(OR(ISBLANK(GS$9),GS$9=0)=FALSE,GS$9=$DL69),1,0)*'4. Formulations'!$M68</f>
        <v>0</v>
      </c>
      <c r="GT69" s="45">
        <f>IF(AND(OR(ISBLANK(GT$9),GT$9=0)=FALSE,GT$9=$DL69),1,0)*'4. Formulations'!$M68</f>
        <v>0</v>
      </c>
      <c r="GU69" s="45">
        <f>IF(AND(OR(ISBLANK(GU$9),GU$9=0)=FALSE,GU$9=$DL69),1,0)*'4. Formulations'!$M68</f>
        <v>0</v>
      </c>
      <c r="GV69" s="45">
        <f>IF(AND(OR(ISBLANK(GV$9),GV$9=0)=FALSE,GV$9=$DL69),1,0)*'4. Formulations'!$M68</f>
        <v>0</v>
      </c>
      <c r="GW69" s="45">
        <f>IF(AND(OR(ISBLANK(GW$9),GW$9=0)=FALSE,GW$9=$DL69),1,0)*'4. Formulations'!$M68</f>
        <v>0</v>
      </c>
      <c r="GX69" s="45">
        <f>IF(AND(OR(ISBLANK(GX$9),GX$9=0)=FALSE,GX$9=$DL69),1,0)*'4. Formulations'!$M68</f>
        <v>0</v>
      </c>
      <c r="GY69" s="45">
        <f>IF(AND(OR(ISBLANK(GY$9),GY$9=0)=FALSE,GY$9=$DL69),1,0)*'4. Formulations'!$M68</f>
        <v>0</v>
      </c>
      <c r="GZ69" s="45">
        <f>IF(AND(OR(ISBLANK(GZ$9),GZ$9=0)=FALSE,GZ$9=$DL69),1,0)*'4. Formulations'!$M68</f>
        <v>0</v>
      </c>
      <c r="HA69" s="45">
        <f>IF(AND(OR(ISBLANK(HA$9),HA$9=0)=FALSE,HA$9=$DL69),1,0)*'4. Formulations'!$M68</f>
        <v>0</v>
      </c>
      <c r="HB69" s="45">
        <f>IF(AND(OR(ISBLANK(HB$9),HB$9=0)=FALSE,HB$9=$DL69),1,0)*'4. Formulations'!$M68</f>
        <v>0</v>
      </c>
      <c r="HC69" s="45">
        <f>IF(AND(OR(ISBLANK(HC$9),HC$9=0)=FALSE,HC$9=$DL69),1,0)*'4. Formulations'!$M68</f>
        <v>0</v>
      </c>
      <c r="HD69" s="45">
        <f>IF(AND(OR(ISBLANK(HD$9),HD$9=0)=FALSE,HD$9=$DL69),1,0)*'4. Formulations'!$M68</f>
        <v>0</v>
      </c>
      <c r="HE69" s="45">
        <f>IF(AND(OR(ISBLANK(HE$9),HE$9=0)=FALSE,HE$9=$DL69),1,0)*'4. Formulations'!$M68</f>
        <v>0</v>
      </c>
      <c r="HG69" s="45">
        <f>IF(AND(OR(ISBLANK(HG$9),HG$9=0)=FALSE,SUM($GQ69:$HE69)&gt;0,HG$9='2. Protocols'!$G68),1,0)*'4. Formulations'!$M68</f>
        <v>0</v>
      </c>
      <c r="HH69" s="45">
        <f>IF(AND(OR(ISBLANK(HH$9),HH$9=0)=FALSE,SUM($GQ69:$HE69)&gt;0,HH$9='2. Protocols'!$G68),1,0)*'4. Formulations'!$M68</f>
        <v>0</v>
      </c>
      <c r="HI69" s="45">
        <f>IF(AND(OR(ISBLANK(HI$9),HI$9=0)=FALSE,SUM($GQ69:$HE69)&gt;0,HI$9='2. Protocols'!$G68),1,0)*'4. Formulations'!$M68</f>
        <v>0</v>
      </c>
      <c r="HJ69" s="45">
        <f>IF(AND(OR(ISBLANK(HJ$9),HJ$9=0)=FALSE,SUM($GQ69:$HE69)&gt;0,HJ$9='2. Protocols'!$G68),1,0)*'4. Formulations'!$M68</f>
        <v>0</v>
      </c>
      <c r="HK69" s="45">
        <f>IF(AND(OR(ISBLANK(HK$9),HK$9=0)=FALSE,SUM($GQ69:$HE69)&gt;0,HK$9='2. Protocols'!$G68),1,0)*'4. Formulations'!$M68</f>
        <v>0</v>
      </c>
      <c r="HL69" s="45">
        <f>IF(AND(OR(ISBLANK(HL$9),HL$9=0)=FALSE,SUM($GQ69:$HE69)&gt;0,HL$9='2. Protocols'!$G68),1,0)*'4. Formulations'!$M68</f>
        <v>0</v>
      </c>
      <c r="HM69" s="45">
        <f>IF(AND(OR(ISBLANK(HM$9),HM$9=0)=FALSE,SUM($GQ69:$HE69)&gt;0,HM$9='2. Protocols'!$G68),1,0)*'4. Formulations'!$M68</f>
        <v>0</v>
      </c>
      <c r="HN69" s="45">
        <f>IF(AND(OR(ISBLANK(HN$9),HN$9=0)=FALSE,SUM($GQ69:$HE69)&gt;0,HN$9='2. Protocols'!$G68),1,0)*'4. Formulations'!$M68</f>
        <v>0</v>
      </c>
      <c r="HO69" s="45">
        <f>IF(AND(OR(ISBLANK(HO$9),HO$9=0)=FALSE,SUM($GQ69:$HE69)&gt;0,HO$9='2. Protocols'!$G68),1,0)*'4. Formulations'!$M68</f>
        <v>0</v>
      </c>
      <c r="HP69" s="45">
        <f>IF(AND(OR(ISBLANK(HP$9),HP$9=0)=FALSE,SUM($GQ69:$HE69)&gt;0,HP$9='2. Protocols'!$G68),1,0)*'4. Formulations'!$M68</f>
        <v>0</v>
      </c>
      <c r="HQ69" s="45">
        <f>IF(AND(OR(ISBLANK(HQ$9),HQ$9=0)=FALSE,SUM($GQ69:$HE69)&gt;0,HQ$9='2. Protocols'!$G68),1,0)*'4. Formulations'!$M68</f>
        <v>0</v>
      </c>
      <c r="HR69" s="45">
        <f>IF(AND(OR(ISBLANK(HR$9),HR$9=0)=FALSE,SUM($GQ69:$HE69)&gt;0,HR$9='2. Protocols'!$G68),1,0)*'4. Formulations'!$M68</f>
        <v>0</v>
      </c>
      <c r="HS69" s="45">
        <f>IF(AND(OR(ISBLANK(HS$9),HS$9=0)=FALSE,SUM($GQ69:$HE69)&gt;0,HS$9='2. Protocols'!$G68),1,0)*'4. Formulations'!$M68</f>
        <v>0</v>
      </c>
      <c r="HT69" s="45">
        <f>IF(AND(OR(ISBLANK(HT$9),HT$9=0)=FALSE,SUM($GQ69:$HE69)&gt;0,HT$9='2. Protocols'!$G68),1,0)*'4. Formulations'!$M68</f>
        <v>0</v>
      </c>
      <c r="HU69" s="45">
        <f>IF(AND(OR(ISBLANK(HU$9),HU$9=0)=FALSE,SUM($GQ69:$HE69)&gt;0,HU$9='2. Protocols'!$G68),1,0)*'4. Formulations'!$M68</f>
        <v>0</v>
      </c>
      <c r="HW69" s="45">
        <f>IF(AND(OR(ISBLANK(HW$9),HW$9=0)=FALSE,HW$9=$DM69),1,0)*'4. Formulations'!$N68</f>
        <v>0</v>
      </c>
      <c r="HX69" s="45">
        <f>IF(AND(OR(ISBLANK(HX$9),HX$9=0)=FALSE,HX$9=$DM69),1,0)*'4. Formulations'!$N68</f>
        <v>0</v>
      </c>
      <c r="HY69" s="45">
        <f>IF(AND(OR(ISBLANK(HY$9),HY$9=0)=FALSE,HY$9=$DM69),1,0)*'4. Formulations'!$N68</f>
        <v>0</v>
      </c>
      <c r="HZ69" s="45">
        <f>IF(AND(OR(ISBLANK(HZ$9),HZ$9=0)=FALSE,HZ$9=$DM69),1,0)*'4. Formulations'!$N68</f>
        <v>0</v>
      </c>
      <c r="IA69" s="45">
        <f>IF(AND(OR(ISBLANK(IA$9),IA$9=0)=FALSE,IA$9=$DM69),1,0)*'4. Formulations'!$N68</f>
        <v>0</v>
      </c>
      <c r="IB69" s="45">
        <f>IF(AND(OR(ISBLANK(IB$9),IB$9=0)=FALSE,IB$9=$DM69),1,0)*'4. Formulations'!$N68</f>
        <v>0</v>
      </c>
      <c r="IC69" s="45">
        <f>IF(AND(OR(ISBLANK(IC$9),IC$9=0)=FALSE,IC$9=$DM69),1,0)*'4. Formulations'!$N68</f>
        <v>0</v>
      </c>
      <c r="ID69" s="45">
        <f>IF(AND(OR(ISBLANK(ID$9),ID$9=0)=FALSE,ID$9=$DM69),1,0)*'4. Formulations'!$N68</f>
        <v>0</v>
      </c>
      <c r="IE69" s="45">
        <f>IF(AND(OR(ISBLANK(IE$9),IE$9=0)=FALSE,IE$9=$DM69),1,0)*'4. Formulations'!$N68</f>
        <v>0</v>
      </c>
      <c r="IF69" s="45">
        <f>IF(AND(OR(ISBLANK(IF$9),IF$9=0)=FALSE,IF$9=$DM69),1,0)*'4. Formulations'!$N68</f>
        <v>0</v>
      </c>
      <c r="IG69" s="45">
        <f>IF(AND(OR(ISBLANK(IG$9),IG$9=0)=FALSE,IG$9=$DM69),1,0)*'4. Formulations'!$N68</f>
        <v>0</v>
      </c>
      <c r="IH69" s="45">
        <f>IF(AND(OR(ISBLANK(IH$9),IH$9=0)=FALSE,IH$9=$DM69),1,0)*'4. Formulations'!$N68</f>
        <v>0</v>
      </c>
      <c r="II69" s="45">
        <f>IF(AND(OR(ISBLANK(II$9),II$9=0)=FALSE,II$9=$DM69),1,0)*'4. Formulations'!$N68</f>
        <v>0</v>
      </c>
      <c r="IJ69" s="45">
        <f>IF(AND(OR(ISBLANK(IJ$9),IJ$9=0)=FALSE,IJ$9=$DM69),1,0)*'4. Formulations'!$N68</f>
        <v>0</v>
      </c>
      <c r="IK69" s="45">
        <f>IF(AND(OR(ISBLANK(IK$9),IK$9=0)=FALSE,IK$9=$DM69),1,0)*'4. Formulations'!$N68</f>
        <v>0</v>
      </c>
      <c r="IM69" s="45">
        <f>IF(AND(OR(ISBLANK(IM$9),IM$9=0)=FALSE,OR(IM$9='2. Protocols'!$C68,IM$9='2. Protocols'!$E68,IM$9='2. Protocols'!$G68)),1,0)*'4. Formulations'!$O68</f>
        <v>0</v>
      </c>
      <c r="IN69" s="45">
        <f>IF(AND(OR(ISBLANK(IN$9),IN$9=0)=FALSE,OR(IN$9='2. Protocols'!$C68,IN$9='2. Protocols'!$E68,IN$9='2. Protocols'!$G68)),1,0)*'4. Formulations'!$O68</f>
        <v>0</v>
      </c>
      <c r="IO69" s="45">
        <f>IF(AND(OR(ISBLANK(IO$9),IO$9=0)=FALSE,OR(IO$9='2. Protocols'!$C68,IO$9='2. Protocols'!$E68,IO$9='2. Protocols'!$G68)),1,0)*'4. Formulations'!$O68</f>
        <v>0</v>
      </c>
      <c r="IP69" s="45">
        <f>IF(AND(OR(ISBLANK(IP$9),IP$9=0)=FALSE,OR(IP$9='2. Protocols'!$C68,IP$9='2. Protocols'!$E68,IP$9='2. Protocols'!$G68)),1,0)*'4. Formulations'!$O68</f>
        <v>0</v>
      </c>
      <c r="IQ69" s="45">
        <f>IF(AND(OR(ISBLANK(IQ$9),IQ$9=0)=FALSE,OR(IQ$9='2. Protocols'!$C68,IQ$9='2. Protocols'!$E68,IQ$9='2. Protocols'!$G68)),1,0)*'4. Formulations'!$O68</f>
        <v>0</v>
      </c>
      <c r="IR69" s="45">
        <f>IF(AND(OR(ISBLANK(IR$9),IR$9=0)=FALSE,OR(IR$9='2. Protocols'!$C68,IR$9='2. Protocols'!$E68,IR$9='2. Protocols'!$G68)),1,0)*'4. Formulations'!$O68</f>
        <v>0</v>
      </c>
      <c r="IS69" s="45">
        <f>IF(AND(OR(ISBLANK(IS$9),IS$9=0)=FALSE,OR(IS$9='2. Protocols'!$C68,IS$9='2. Protocols'!$E68,IS$9='2. Protocols'!$G68)),1,0)*'4. Formulations'!$O68</f>
        <v>0</v>
      </c>
      <c r="IT69" s="45">
        <f>IF(AND(OR(ISBLANK(IT$9),IT$9=0)=FALSE,OR(IT$9='2. Protocols'!$C68,IT$9='2. Protocols'!$E68,IT$9='2. Protocols'!$G68)),1,0)*'4. Formulations'!$O68</f>
        <v>0</v>
      </c>
      <c r="IU69" s="45">
        <f>IF(AND(OR(ISBLANK(IU$9),IU$9=0)=FALSE,OR(IU$9='2. Protocols'!$C68,IU$9='2. Protocols'!$E68,IU$9='2. Protocols'!$G68)),1,0)*'4. Formulations'!$O68</f>
        <v>0</v>
      </c>
      <c r="IV69" s="45">
        <f>IF(AND(OR(ISBLANK(IV$9),IV$9=0)=FALSE,OR(IV$9='2. Protocols'!$C68,IV$9='2. Protocols'!$E68,IV$9='2. Protocols'!$G68)),1,0)*'4. Formulations'!$O68</f>
        <v>0</v>
      </c>
      <c r="IW69" s="45">
        <f>IF(AND(OR(ISBLANK(IW$9),IW$9=0)=FALSE,OR(IW$9='2. Protocols'!$C68,IW$9='2. Protocols'!$E68,IW$9='2. Protocols'!$G68)),1,0)*'4. Formulations'!$O68</f>
        <v>0</v>
      </c>
      <c r="IX69" s="45">
        <f>IF(AND(OR(ISBLANK(IX$9),IX$9=0)=FALSE,OR(IX$9='2. Protocols'!$C68,IX$9='2. Protocols'!$E68,IX$9='2. Protocols'!$G68)),1,0)*'4. Formulations'!$O68</f>
        <v>0</v>
      </c>
      <c r="IY69" s="45">
        <f>IF(AND(OR(ISBLANK(IY$9),IY$9=0)=FALSE,OR(IY$9='2. Protocols'!$C68,IY$9='2. Protocols'!$E68,IY$9='2. Protocols'!$G68)),1,0)*'4. Formulations'!$O68</f>
        <v>0</v>
      </c>
      <c r="IZ69" s="45">
        <f>IF(AND(OR(ISBLANK(IZ$9),IZ$9=0)=FALSE,OR(IZ$9='2. Protocols'!$C68,IZ$9='2. Protocols'!$E68,IZ$9='2. Protocols'!$G68)),1,0)*'4. Formulations'!$O68</f>
        <v>0</v>
      </c>
      <c r="JA69" s="45">
        <f>IF(AND(OR(ISBLANK(JA$9),JA$9=0)=FALSE,OR(JA$9='2. Protocols'!$C68,JA$9='2. Protocols'!$E68,JA$9='2. Protocols'!$G68)),1,0)*'4. Formulations'!$O68</f>
        <v>0</v>
      </c>
      <c r="JC69" s="45">
        <f>IF(AND(OR(ISBLANK(JC$9),JC$9=0)=FALSE,JC$9=$DL69),1,0)*'4. Formulations'!$P68</f>
        <v>0</v>
      </c>
      <c r="JD69" s="45">
        <f>IF(AND(OR(ISBLANK(JD$9),JD$9=0)=FALSE,JD$9=$DL69),1,0)*'4. Formulations'!$P68</f>
        <v>0</v>
      </c>
      <c r="JE69" s="45">
        <f>IF(AND(OR(ISBLANK(JE$9),JE$9=0)=FALSE,JE$9=$DL69),1,0)*'4. Formulations'!$P68</f>
        <v>0</v>
      </c>
      <c r="JF69" s="45">
        <f>IF(AND(OR(ISBLANK(JF$9),JF$9=0)=FALSE,JF$9=$DL69),1,0)*'4. Formulations'!$P68</f>
        <v>0</v>
      </c>
      <c r="JG69" s="45">
        <f>IF(AND(OR(ISBLANK(JG$9),JG$9=0)=FALSE,JG$9=$DL69),1,0)*'4. Formulations'!$P68</f>
        <v>0</v>
      </c>
      <c r="JH69" s="45">
        <f>IF(AND(OR(ISBLANK(JH$9),JH$9=0)=FALSE,JH$9=$DL69),1,0)*'4. Formulations'!$P68</f>
        <v>0</v>
      </c>
      <c r="JI69" s="45">
        <f>IF(AND(OR(ISBLANK(JI$9),JI$9=0)=FALSE,JI$9=$DL69),1,0)*'4. Formulations'!$P68</f>
        <v>0</v>
      </c>
      <c r="JJ69" s="45">
        <f>IF(AND(OR(ISBLANK(JJ$9),JJ$9=0)=FALSE,JJ$9=$DL69),1,0)*'4. Formulations'!$P68</f>
        <v>0</v>
      </c>
      <c r="JK69" s="45">
        <f>IF(AND(OR(ISBLANK(JK$9),JK$9=0)=FALSE,JK$9=$DL69),1,0)*'4. Formulations'!$P68</f>
        <v>0</v>
      </c>
      <c r="JL69" s="45">
        <f>IF(AND(OR(ISBLANK(JL$9),JL$9=0)=FALSE,JL$9=$DL69),1,0)*'4. Formulations'!$P68</f>
        <v>0</v>
      </c>
      <c r="JM69" s="45">
        <f>IF(AND(OR(ISBLANK(JM$9),JM$9=0)=FALSE,JM$9=$DL69),1,0)*'4. Formulations'!$P68</f>
        <v>0</v>
      </c>
      <c r="JN69" s="45">
        <f>IF(AND(OR(ISBLANK(JN$9),JN$9=0)=FALSE,JN$9=$DL69),1,0)*'4. Formulations'!$P68</f>
        <v>0</v>
      </c>
      <c r="JO69" s="45">
        <f>IF(AND(OR(ISBLANK(JO$9),JO$9=0)=FALSE,JO$9=$DL69),1,0)*'4. Formulations'!$P68</f>
        <v>0</v>
      </c>
      <c r="JP69" s="45">
        <f>IF(AND(OR(ISBLANK(JP$9),JP$9=0)=FALSE,JP$9=$DL69),1,0)*'4. Formulations'!$P68</f>
        <v>0</v>
      </c>
      <c r="JQ69" s="45">
        <f>IF(AND(OR(ISBLANK(JQ$9),JQ$9=0)=FALSE,JQ$9=$DL69),1,0)*'4. Formulations'!$P68</f>
        <v>0</v>
      </c>
      <c r="JS69" s="45">
        <f>IF(AND(OR(ISBLANK(JS$9),JS$9=0)=FALSE,SUM($JC69:$JQ69)&gt;0,JS$9='2. Protocols'!$G68),1,0)*'4. Formulations'!$P68</f>
        <v>0</v>
      </c>
      <c r="JT69" s="45">
        <f>IF(AND(OR(ISBLANK(JT$9),JT$9=0)=FALSE,SUM($JC69:$JQ69)&gt;0,JT$9='2. Protocols'!$G68),1,0)*'4. Formulations'!$P68</f>
        <v>0</v>
      </c>
      <c r="JU69" s="45">
        <f>IF(AND(OR(ISBLANK(JU$9),JU$9=0)=FALSE,SUM($JC69:$JQ69)&gt;0,JU$9='2. Protocols'!$G68),1,0)*'4. Formulations'!$P68</f>
        <v>0</v>
      </c>
      <c r="JV69" s="45">
        <f>IF(AND(OR(ISBLANK(JV$9),JV$9=0)=FALSE,SUM($JC69:$JQ69)&gt;0,JV$9='2. Protocols'!$G68),1,0)*'4. Formulations'!$P68</f>
        <v>0</v>
      </c>
      <c r="JW69" s="45">
        <f>IF(AND(OR(ISBLANK(JW$9),JW$9=0)=FALSE,SUM($JC69:$JQ69)&gt;0,JW$9='2. Protocols'!$G68),1,0)*'4. Formulations'!$P68</f>
        <v>0</v>
      </c>
      <c r="JX69" s="45">
        <f>IF(AND(OR(ISBLANK(JX$9),JX$9=0)=FALSE,SUM($JC69:$JQ69)&gt;0,JX$9='2. Protocols'!$G68),1,0)*'4. Formulations'!$P68</f>
        <v>0</v>
      </c>
      <c r="JY69" s="45">
        <f>IF(AND(OR(ISBLANK(JY$9),JY$9=0)=FALSE,SUM($JC69:$JQ69)&gt;0,JY$9='2. Protocols'!$G68),1,0)*'4. Formulations'!$P68</f>
        <v>0</v>
      </c>
      <c r="JZ69" s="45">
        <f>IF(AND(OR(ISBLANK(JZ$9),JZ$9=0)=FALSE,SUM($JC69:$JQ69)&gt;0,JZ$9='2. Protocols'!$G68),1,0)*'4. Formulations'!$P68</f>
        <v>0</v>
      </c>
      <c r="KA69" s="45">
        <f>IF(AND(OR(ISBLANK(KA$9),KA$9=0)=FALSE,SUM($JC69:$JQ69)&gt;0,KA$9='2. Protocols'!$G68),1,0)*'4. Formulations'!$P68</f>
        <v>0</v>
      </c>
      <c r="KB69" s="45">
        <f>IF(AND(OR(ISBLANK(KB$9),KB$9=0)=FALSE,SUM($JC69:$JQ69)&gt;0,KB$9='2. Protocols'!$G68),1,0)*'4. Formulations'!$P68</f>
        <v>0</v>
      </c>
      <c r="KC69" s="45">
        <f>IF(AND(OR(ISBLANK(KC$9),KC$9=0)=FALSE,SUM($JC69:$JQ69)&gt;0,KC$9='2. Protocols'!$G68),1,0)*'4. Formulations'!$P68</f>
        <v>0</v>
      </c>
      <c r="KD69" s="45">
        <f>IF(AND(OR(ISBLANK(KD$9),KD$9=0)=FALSE,SUM($JC69:$JQ69)&gt;0,KD$9='2. Protocols'!$G68),1,0)*'4. Formulations'!$P68</f>
        <v>0</v>
      </c>
      <c r="KE69" s="45">
        <f>IF(AND(OR(ISBLANK(KE$9),KE$9=0)=FALSE,SUM($JC69:$JQ69)&gt;0,KE$9='2. Protocols'!$G68),1,0)*'4. Formulations'!$P68</f>
        <v>0</v>
      </c>
      <c r="KF69" s="45">
        <f>IF(AND(OR(ISBLANK(KF$9),KF$9=0)=FALSE,SUM($JC69:$JQ69)&gt;0,KF$9='2. Protocols'!$G68),1,0)*'4. Formulations'!$P68</f>
        <v>0</v>
      </c>
      <c r="KG69" s="45">
        <f>IF(AND(OR(ISBLANK(KG$9),KG$9=0)=FALSE,SUM($JC69:$JQ69)&gt;0,KG$9='2. Protocols'!$G68),1,0)*'4. Formulations'!$P68</f>
        <v>0</v>
      </c>
      <c r="KI69" s="45">
        <f>IF(AND(OR(ISBLANK(KI$9),KI$9=0)=FALSE,KI$9=$DM69),1,0)*'4. Formulations'!$Q68</f>
        <v>0</v>
      </c>
      <c r="KJ69" s="45">
        <f>IF(AND(OR(ISBLANK(KJ$9),KJ$9=0)=FALSE,KJ$9=$DM69),1,0)*'4. Formulations'!$Q68</f>
        <v>0</v>
      </c>
      <c r="KK69" s="45">
        <f>IF(AND(OR(ISBLANK(KK$9),KK$9=0)=FALSE,KK$9=$DM69),1,0)*'4. Formulations'!$Q68</f>
        <v>0</v>
      </c>
      <c r="KL69" s="45">
        <f>IF(AND(OR(ISBLANK(KL$9),KL$9=0)=FALSE,KL$9=$DM69),1,0)*'4. Formulations'!$Q68</f>
        <v>0</v>
      </c>
      <c r="KM69" s="45">
        <f>IF(AND(OR(ISBLANK(KM$9),KM$9=0)=FALSE,KM$9=$DM69),1,0)*'4. Formulations'!$Q68</f>
        <v>0</v>
      </c>
      <c r="KN69" s="45">
        <f>IF(AND(OR(ISBLANK(KN$9),KN$9=0)=FALSE,KN$9=$DM69),1,0)*'4. Formulations'!$Q68</f>
        <v>0</v>
      </c>
      <c r="KO69" s="45">
        <f>IF(AND(OR(ISBLANK(KO$9),KO$9=0)=FALSE,KO$9=$DM69),1,0)*'4. Formulations'!$Q68</f>
        <v>0</v>
      </c>
      <c r="KP69" s="45">
        <f>IF(AND(OR(ISBLANK(KP$9),KP$9=0)=FALSE,KP$9=$DM69),1,0)*'4. Formulations'!$Q68</f>
        <v>0</v>
      </c>
      <c r="KQ69" s="45">
        <f>IF(AND(OR(ISBLANK(KQ$9),KQ$9=0)=FALSE,KQ$9=$DM69),1,0)*'4. Formulations'!$Q68</f>
        <v>0</v>
      </c>
      <c r="KR69" s="45">
        <f>IF(AND(OR(ISBLANK(KR$9),KR$9=0)=FALSE,KR$9=$DM69),1,0)*'4. Formulations'!$Q68</f>
        <v>0</v>
      </c>
      <c r="KS69" s="45">
        <f>IF(AND(OR(ISBLANK(KS$9),KS$9=0)=FALSE,KS$9=$DM69),1,0)*'4. Formulations'!$Q68</f>
        <v>0</v>
      </c>
      <c r="KT69" s="45">
        <f>IF(AND(OR(ISBLANK(KT$9),KT$9=0)=FALSE,KT$9=$DM69),1,0)*'4. Formulations'!$Q68</f>
        <v>0</v>
      </c>
      <c r="KU69" s="45">
        <f>IF(AND(OR(ISBLANK(KU$9),KU$9=0)=FALSE,KU$9=$DM69),1,0)*'4. Formulations'!$Q68</f>
        <v>0</v>
      </c>
      <c r="KV69" s="45">
        <f>IF(AND(OR(ISBLANK(KV$9),KV$9=0)=FALSE,KV$9=$DM69),1,0)*'4. Formulations'!$Q68</f>
        <v>0</v>
      </c>
      <c r="KW69" s="45">
        <f>IF(AND(OR(ISBLANK(KW$9),KW$9=0)=FALSE,KW$9=$DM69),1,0)*'4. Formulations'!$Q68</f>
        <v>0</v>
      </c>
    </row>
    <row r="70" spans="2:309" ht="15" hidden="1" outlineLevel="1" x14ac:dyDescent="0.25">
      <c r="B70" s="2"/>
      <c r="C70" s="155" t="str">
        <f>IF('2. Protocols'!C69&amp;"+"&amp;'2. Protocols'!E69&amp;"+"&amp;'2. Protocols'!G69="++","",'2. Protocols'!C69&amp;"+"&amp;'2. Protocols'!E69&amp;"+"&amp;'2. Protocols'!G69)</f>
        <v/>
      </c>
      <c r="D70" s="22"/>
      <c r="E70" s="23"/>
      <c r="G70" s="135" t="e">
        <f>'2. Protocols'!J69*'1. General Inputs'!$L$13</f>
        <v>#VALUE!</v>
      </c>
      <c r="H70" s="135" t="e">
        <f>MAX(G70*(1+'1. General Inputs'!$BA$23+HLOOKUP(H$7,'1. General Inputs'!$BC$17:$BE$19,ROWS('1. General Inputs'!$BA$17:$BA$19),0))+(H$76*'2. Protocols'!$O69)+'3. ARV Substitutions'!L92,0)</f>
        <v>#VALUE!</v>
      </c>
      <c r="I70" s="135" t="e">
        <f>MAX(H70*(1+'1. General Inputs'!$BA$23+HLOOKUP(I$7,'1. General Inputs'!$BC$17:$BE$19,ROWS('1. General Inputs'!$BA$17:$BA$19),0))+(I$76*'2. Protocols'!$O69)+'3. ARV Substitutions'!M92,0)</f>
        <v>#VALUE!</v>
      </c>
      <c r="J70" s="135" t="e">
        <f>MAX(I70*(1+'1. General Inputs'!$BA$23+HLOOKUP(J$7,'1. General Inputs'!$BC$17:$BE$19,ROWS('1. General Inputs'!$BA$17:$BA$19),0))+(J$76*'2. Protocols'!$O69)+'3. ARV Substitutions'!N92,0)</f>
        <v>#VALUE!</v>
      </c>
      <c r="K70" s="135" t="e">
        <f>MAX(J70*(1+'1. General Inputs'!$BA$23+HLOOKUP(K$7,'1. General Inputs'!$BC$17:$BE$19,ROWS('1. General Inputs'!$BA$17:$BA$19),0))+(K$76*'2. Protocols'!$O69)+'3. ARV Substitutions'!O92,0)</f>
        <v>#VALUE!</v>
      </c>
      <c r="L70" s="135" t="e">
        <f>MAX(K70*(1+'1. General Inputs'!$BA$23+HLOOKUP(L$7,'1. General Inputs'!$BC$17:$BE$19,ROWS('1. General Inputs'!$BA$17:$BA$19),0))+(L$76*'2. Protocols'!$O69)+'3. ARV Substitutions'!P92,0)</f>
        <v>#VALUE!</v>
      </c>
      <c r="M70" s="135" t="e">
        <f>MAX(L70*(1+'1. General Inputs'!$BA$23+HLOOKUP(M$7,'1. General Inputs'!$BC$17:$BE$19,ROWS('1. General Inputs'!$BA$17:$BA$19),0))+(M$76*'2. Protocols'!$O69)+'3. ARV Substitutions'!Q92,0)</f>
        <v>#VALUE!</v>
      </c>
      <c r="N70" s="135" t="e">
        <f>MAX(M70*(1+'1. General Inputs'!$BA$23+HLOOKUP(N$7,'1. General Inputs'!$BC$17:$BE$19,ROWS('1. General Inputs'!$BA$17:$BA$19),0))+(N$76*'2. Protocols'!$O69)+'3. ARV Substitutions'!R92,0)</f>
        <v>#VALUE!</v>
      </c>
      <c r="O70" s="135" t="e">
        <f>MAX(N70*(1+'1. General Inputs'!$BA$23+HLOOKUP(O$7,'1. General Inputs'!$BC$17:$BE$19,ROWS('1. General Inputs'!$BA$17:$BA$19),0))+(O$76*'2. Protocols'!$O69)+'3. ARV Substitutions'!S92,0)</f>
        <v>#VALUE!</v>
      </c>
      <c r="P70" s="135" t="e">
        <f>MAX(O70*(1+'1. General Inputs'!$BA$23+HLOOKUP(P$7,'1. General Inputs'!$BC$17:$BE$19,ROWS('1. General Inputs'!$BA$17:$BA$19),0))+(P$76*'2. Protocols'!$O69)+'3. ARV Substitutions'!T92,0)</f>
        <v>#VALUE!</v>
      </c>
      <c r="Q70" s="135" t="e">
        <f>MAX(P70*(1+'1. General Inputs'!$BA$23+HLOOKUP(Q$7,'1. General Inputs'!$BC$17:$BE$19,ROWS('1. General Inputs'!$BA$17:$BA$19),0))+(Q$76*'2. Protocols'!$O69)+'3. ARV Substitutions'!U92,0)</f>
        <v>#VALUE!</v>
      </c>
      <c r="R70" s="135" t="e">
        <f>MAX(Q70*(1+'1. General Inputs'!$BA$23+HLOOKUP(R$7,'1. General Inputs'!$BC$17:$BE$19,ROWS('1. General Inputs'!$BA$17:$BA$19),0))+(R$76*'2. Protocols'!$O69)+'3. ARV Substitutions'!V92,0)</f>
        <v>#VALUE!</v>
      </c>
      <c r="S70" s="135" t="e">
        <f>MAX(R70*(1+'1. General Inputs'!$BA$23+HLOOKUP(S$7,'1. General Inputs'!$BC$17:$BE$19,ROWS('1. General Inputs'!$BA$17:$BA$19),0))+(S$76*'2. Protocols'!$O69)+'3. ARV Substitutions'!W92,0)</f>
        <v>#VALUE!</v>
      </c>
      <c r="T70" s="135" t="e">
        <f>MAX(S70*(1+'1. General Inputs'!$BA$23+HLOOKUP(T$7,'1. General Inputs'!$BC$17:$BE$19,ROWS('1. General Inputs'!$BA$17:$BA$19),0))+(T$76*'2. Protocols'!$O69)+'3. ARV Substitutions'!X92,0)</f>
        <v>#VALUE!</v>
      </c>
      <c r="U70" s="135" t="e">
        <f>MAX(T70*(1+'1. General Inputs'!$BA$23+HLOOKUP(U$7,'1. General Inputs'!$BC$17:$BE$19,ROWS('1. General Inputs'!$BA$17:$BA$19),0))+(U$76*'2. Protocols'!$O69)+'3. ARV Substitutions'!Y92,0)</f>
        <v>#VALUE!</v>
      </c>
      <c r="V70" s="135" t="e">
        <f>MAX(U70*(1+'1. General Inputs'!$BA$23+HLOOKUP(V$7,'1. General Inputs'!$BC$17:$BE$19,ROWS('1. General Inputs'!$BA$17:$BA$19),0))+(V$76*'2. Protocols'!$O69)+'3. ARV Substitutions'!Z92,0)</f>
        <v>#VALUE!</v>
      </c>
      <c r="W70" s="135" t="e">
        <f>MAX(V70*(1+'1. General Inputs'!$BA$23+HLOOKUP(W$7,'1. General Inputs'!$BC$17:$BE$19,ROWS('1. General Inputs'!$BA$17:$BA$19),0))+(W$76*'2. Protocols'!$O69)+'3. ARV Substitutions'!AA92,0)</f>
        <v>#VALUE!</v>
      </c>
      <c r="X70" s="135" t="e">
        <f>MAX(W70*(1+'1. General Inputs'!$BA$23+HLOOKUP(X$7,'1. General Inputs'!$BC$17:$BE$19,ROWS('1. General Inputs'!$BA$17:$BA$19),0))+(X$76*'2. Protocols'!$O69)+'3. ARV Substitutions'!AB92,0)</f>
        <v>#VALUE!</v>
      </c>
      <c r="Y70" s="135" t="e">
        <f>MAX(X70*(1+'1. General Inputs'!$BA$23+HLOOKUP(Y$7,'1. General Inputs'!$BC$17:$BE$19,ROWS('1. General Inputs'!$BA$17:$BA$19),0))+(Y$76*'2. Protocols'!$O69)+'3. ARV Substitutions'!AC92,0)</f>
        <v>#VALUE!</v>
      </c>
      <c r="Z70" s="135" t="e">
        <f>MAX(Y70*(1+'1. General Inputs'!$BA$23+HLOOKUP(Z$7,'1. General Inputs'!$BC$17:$BE$19,ROWS('1. General Inputs'!$BA$17:$BA$19),0))+(Z$76*'2. Protocols'!$O69)+'3. ARV Substitutions'!AD92,0)</f>
        <v>#VALUE!</v>
      </c>
      <c r="AA70" s="135" t="e">
        <f>MAX(Z70*(1+'1. General Inputs'!$BA$23+HLOOKUP(AA$7,'1. General Inputs'!$BC$17:$BE$19,ROWS('1. General Inputs'!$BA$17:$BA$19),0))+(AA$76*'2. Protocols'!$O69)+'3. ARV Substitutions'!AE92,0)</f>
        <v>#VALUE!</v>
      </c>
      <c r="AB70" s="135" t="e">
        <f>MAX(AA70*(1+'1. General Inputs'!$BA$23+HLOOKUP(AB$7,'1. General Inputs'!$BC$17:$BE$19,ROWS('1. General Inputs'!$BA$17:$BA$19),0))+(AB$76*'2. Protocols'!$O69)+'3. ARV Substitutions'!AF92,0)</f>
        <v>#VALUE!</v>
      </c>
      <c r="AC70" s="135" t="e">
        <f>MAX(AB70*(1+'1. General Inputs'!$BA$23+HLOOKUP(AC$7,'1. General Inputs'!$BC$17:$BE$19,ROWS('1. General Inputs'!$BA$17:$BA$19),0))+(AC$76*'2. Protocols'!$O69)+'3. ARV Substitutions'!AG92,0)</f>
        <v>#VALUE!</v>
      </c>
      <c r="AD70" s="135" t="e">
        <f>MAX(AC70*(1+'1. General Inputs'!$BA$23+HLOOKUP(AD$7,'1. General Inputs'!$BC$17:$BE$19,ROWS('1. General Inputs'!$BA$17:$BA$19),0))+(AD$76*'2. Protocols'!$O69)+'3. ARV Substitutions'!AH92,0)</f>
        <v>#VALUE!</v>
      </c>
      <c r="AE70" s="135" t="e">
        <f>MAX(AD70*(1+'1. General Inputs'!$BA$23+HLOOKUP(AE$7,'1. General Inputs'!$BC$17:$BE$19,ROWS('1. General Inputs'!$BA$17:$BA$19),0))+(AE$76*'2. Protocols'!$O69)+'3. ARV Substitutions'!AI92,0)</f>
        <v>#VALUE!</v>
      </c>
      <c r="AF70" s="135" t="e">
        <f>MAX(AE70*(1+'1. General Inputs'!$BA$23+HLOOKUP(AF$7,'1. General Inputs'!$BC$17:$BE$19,ROWS('1. General Inputs'!$BA$17:$BA$19),0))+(AF$76*'2. Protocols'!$O69)+'3. ARV Substitutions'!AJ92,0)</f>
        <v>#VALUE!</v>
      </c>
      <c r="AG70" s="135" t="e">
        <f>MAX(AF70*(1+'1. General Inputs'!$BA$23+HLOOKUP(AG$7,'1. General Inputs'!$BC$17:$BE$19,ROWS('1. General Inputs'!$BA$17:$BA$19),0))+(AG$76*'2. Protocols'!$O69)+'3. ARV Substitutions'!AK92,0)</f>
        <v>#VALUE!</v>
      </c>
      <c r="AH70" s="135" t="e">
        <f>MAX(AG70*(1+'1. General Inputs'!$BA$23+HLOOKUP(AH$7,'1. General Inputs'!$BC$17:$BE$19,ROWS('1. General Inputs'!$BA$17:$BA$19),0))+(AH$76*'2. Protocols'!$O69)+'3. ARV Substitutions'!AL92,0)</f>
        <v>#VALUE!</v>
      </c>
      <c r="AI70" s="135" t="e">
        <f>MAX(AH70*(1+'1. General Inputs'!$BA$23+HLOOKUP(AI$7,'1. General Inputs'!$BC$17:$BE$19,ROWS('1. General Inputs'!$BA$17:$BA$19),0))+(AI$76*'2. Protocols'!$O69)+'3. ARV Substitutions'!AM92,0)</f>
        <v>#VALUE!</v>
      </c>
      <c r="AJ70" s="135" t="e">
        <f>MAX(AI70*(1+'1. General Inputs'!$BA$23+HLOOKUP(AJ$7,'1. General Inputs'!$BC$17:$BE$19,ROWS('1. General Inputs'!$BA$17:$BA$19),0))+(AJ$76*'2. Protocols'!$O69)+'3. ARV Substitutions'!AN92,0)</f>
        <v>#VALUE!</v>
      </c>
      <c r="AK70" s="135" t="e">
        <f>MAX(AJ70*(1+'1. General Inputs'!$BA$23+HLOOKUP(AK$7,'1. General Inputs'!$BC$17:$BE$19,ROWS('1. General Inputs'!$BA$17:$BA$19),0))+(AK$76*'2. Protocols'!$O69)+'3. ARV Substitutions'!AO92,0)</f>
        <v>#VALUE!</v>
      </c>
      <c r="AL70" s="135" t="e">
        <f>MAX(AK70*(1+'1. General Inputs'!$BA$23+HLOOKUP(AL$7,'1. General Inputs'!$BC$17:$BE$19,ROWS('1. General Inputs'!$BA$17:$BA$19),0))+(AL$76*'2. Protocols'!$O69)+'3. ARV Substitutions'!AP92,0)</f>
        <v>#VALUE!</v>
      </c>
      <c r="AM70" s="135" t="e">
        <f>MAX(AL70*(1+'1. General Inputs'!$BA$23+HLOOKUP(AM$7,'1. General Inputs'!$BC$17:$BE$19,ROWS('1. General Inputs'!$BA$17:$BA$19),0))+(AM$76*'2. Protocols'!$O69)+'3. ARV Substitutions'!AQ92,0)</f>
        <v>#VALUE!</v>
      </c>
      <c r="AN70" s="135" t="e">
        <f>MAX(AM70*(1+'1. General Inputs'!$BA$23+HLOOKUP(AN$7,'1. General Inputs'!$BC$17:$BE$19,ROWS('1. General Inputs'!$BA$17:$BA$19),0))+(AN$76*'2. Protocols'!$O69)+'3. ARV Substitutions'!AR92,0)</f>
        <v>#VALUE!</v>
      </c>
      <c r="AO70" s="135" t="e">
        <f>MAX(AN70*(1+'1. General Inputs'!$BA$23+HLOOKUP(AO$7,'1. General Inputs'!$BC$17:$BE$19,ROWS('1. General Inputs'!$BA$17:$BA$19),0))+(AO$76*'2. Protocols'!$O69)+'3. ARV Substitutions'!AS92,0)</f>
        <v>#VALUE!</v>
      </c>
      <c r="AP70" s="135" t="e">
        <f>MAX(AO70*(1+'1. General Inputs'!$BA$23+HLOOKUP(AP$7,'1. General Inputs'!$BC$17:$BE$19,ROWS('1. General Inputs'!$BA$17:$BA$19),0))+(AP$76*'2. Protocols'!$O69)+'3. ARV Substitutions'!AT92,0)</f>
        <v>#VALUE!</v>
      </c>
      <c r="AQ70" s="135" t="e">
        <f>MAX(AP70*(1+'1. General Inputs'!$BA$23+HLOOKUP(AQ$7,'1. General Inputs'!$BC$17:$BE$19,ROWS('1. General Inputs'!$BA$17:$BA$19),0))+(AQ$76*'2. Protocols'!$O69)+'3. ARV Substitutions'!AU92,0)</f>
        <v>#VALUE!</v>
      </c>
      <c r="CA70" s="105" t="e">
        <f t="shared" si="58"/>
        <v>#VALUE!</v>
      </c>
      <c r="CB70" s="105" t="e">
        <f t="shared" si="59"/>
        <v>#VALUE!</v>
      </c>
      <c r="CC70" s="105" t="e">
        <f t="shared" si="60"/>
        <v>#VALUE!</v>
      </c>
      <c r="CD70" s="105" t="e">
        <f t="shared" si="61"/>
        <v>#VALUE!</v>
      </c>
      <c r="CE70" s="105" t="e">
        <f t="shared" si="93"/>
        <v>#VALUE!</v>
      </c>
      <c r="CF70" s="105" t="e">
        <f t="shared" si="62"/>
        <v>#VALUE!</v>
      </c>
      <c r="CG70" s="105" t="e">
        <f t="shared" si="63"/>
        <v>#VALUE!</v>
      </c>
      <c r="CH70" s="105" t="e">
        <f t="shared" si="64"/>
        <v>#VALUE!</v>
      </c>
      <c r="CI70" s="105" t="e">
        <f t="shared" si="65"/>
        <v>#VALUE!</v>
      </c>
      <c r="CJ70" s="105" t="e">
        <f t="shared" si="66"/>
        <v>#VALUE!</v>
      </c>
      <c r="CK70" s="105" t="e">
        <f t="shared" si="67"/>
        <v>#VALUE!</v>
      </c>
      <c r="CL70" s="105" t="e">
        <f t="shared" si="68"/>
        <v>#VALUE!</v>
      </c>
      <c r="CM70" s="105" t="e">
        <f t="shared" si="69"/>
        <v>#VALUE!</v>
      </c>
      <c r="CN70" s="105" t="e">
        <f t="shared" si="70"/>
        <v>#VALUE!</v>
      </c>
      <c r="CO70" s="105" t="e">
        <f t="shared" si="71"/>
        <v>#VALUE!</v>
      </c>
      <c r="CP70" s="105" t="e">
        <f t="shared" si="72"/>
        <v>#VALUE!</v>
      </c>
      <c r="CQ70" s="105" t="e">
        <f t="shared" si="73"/>
        <v>#VALUE!</v>
      </c>
      <c r="CR70" s="105" t="e">
        <f t="shared" si="74"/>
        <v>#VALUE!</v>
      </c>
      <c r="CS70" s="105" t="e">
        <f t="shared" si="75"/>
        <v>#VALUE!</v>
      </c>
      <c r="CT70" s="105" t="e">
        <f t="shared" si="76"/>
        <v>#VALUE!</v>
      </c>
      <c r="CU70" s="105" t="e">
        <f t="shared" si="77"/>
        <v>#VALUE!</v>
      </c>
      <c r="CV70" s="105" t="e">
        <f t="shared" si="78"/>
        <v>#VALUE!</v>
      </c>
      <c r="CW70" s="105" t="e">
        <f t="shared" si="79"/>
        <v>#VALUE!</v>
      </c>
      <c r="CX70" s="105" t="e">
        <f t="shared" si="80"/>
        <v>#VALUE!</v>
      </c>
      <c r="CY70" s="105" t="e">
        <f t="shared" si="81"/>
        <v>#VALUE!</v>
      </c>
      <c r="CZ70" s="105" t="e">
        <f t="shared" si="82"/>
        <v>#VALUE!</v>
      </c>
      <c r="DA70" s="105" t="e">
        <f t="shared" si="83"/>
        <v>#VALUE!</v>
      </c>
      <c r="DB70" s="105" t="e">
        <f t="shared" si="84"/>
        <v>#VALUE!</v>
      </c>
      <c r="DC70" s="105" t="e">
        <f t="shared" si="85"/>
        <v>#VALUE!</v>
      </c>
      <c r="DD70" s="105" t="e">
        <f t="shared" si="86"/>
        <v>#VALUE!</v>
      </c>
      <c r="DE70" s="105" t="e">
        <f t="shared" si="87"/>
        <v>#VALUE!</v>
      </c>
      <c r="DF70" s="105" t="e">
        <f t="shared" si="88"/>
        <v>#VALUE!</v>
      </c>
      <c r="DG70" s="105" t="e">
        <f t="shared" si="89"/>
        <v>#VALUE!</v>
      </c>
      <c r="DH70" s="105" t="e">
        <f t="shared" si="90"/>
        <v>#VALUE!</v>
      </c>
      <c r="DI70" s="105" t="e">
        <f t="shared" si="91"/>
        <v>#VALUE!</v>
      </c>
      <c r="DJ70" s="105" t="e">
        <f t="shared" si="92"/>
        <v>#VALUE!</v>
      </c>
      <c r="DL70" s="39" t="str">
        <f>CONCATENATE('2. Protocols'!C69, '2. Protocols'!D69, '2. Protocols'!E69)</f>
        <v>+</v>
      </c>
      <c r="DM70" s="39" t="str">
        <f>CONCATENATE('2. Protocols'!C69, '2. Protocols'!D69, '2. Protocols'!E69, '2. Protocols'!F69, '2. Protocols'!G69,)</f>
        <v>++</v>
      </c>
      <c r="DO70" s="45">
        <f>IF(AND(OR(ISBLANK(DO$9),DO$9=0)=FALSE,OR(DO$9='2. Protocols'!$C69,DO$9='2. Protocols'!$E69,DO$9='2. Protocols'!$G69)),1,0)*'4. Formulations'!$I69</f>
        <v>0</v>
      </c>
      <c r="DP70" s="45">
        <f>IF(AND(OR(ISBLANK(DP$9),DP$9=0)=FALSE,OR(DP$9='2. Protocols'!$C69,DP$9='2. Protocols'!$E69,DP$9='2. Protocols'!$G69)),1,0)*'4. Formulations'!$I69</f>
        <v>0</v>
      </c>
      <c r="DQ70" s="45">
        <f>IF(AND(OR(ISBLANK(DQ$9),DQ$9=0)=FALSE,OR(DQ$9='2. Protocols'!$C69,DQ$9='2. Protocols'!$E69,DQ$9='2. Protocols'!$G69)),1,0)*'4. Formulations'!$I69</f>
        <v>0</v>
      </c>
      <c r="DR70" s="45">
        <f>IF(AND(OR(ISBLANK(DR$9),DR$9=0)=FALSE,OR(DR$9='2. Protocols'!$C69,DR$9='2. Protocols'!$E69,DR$9='2. Protocols'!$G69)),1,0)*'4. Formulations'!$I69</f>
        <v>0</v>
      </c>
      <c r="DS70" s="45">
        <f>IF(AND(OR(ISBLANK(DS$9),DS$9=0)=FALSE,OR(DS$9='2. Protocols'!$C69,DS$9='2. Protocols'!$E69,DS$9='2. Protocols'!$G69)),1,0)*'4. Formulations'!$I69</f>
        <v>0</v>
      </c>
      <c r="DT70" s="45">
        <f>IF(AND(OR(ISBLANK(DT$9),DT$9=0)=FALSE,OR(DT$9='2. Protocols'!$C69,DT$9='2. Protocols'!$E69,DT$9='2. Protocols'!$G69)),1,0)*'4. Formulations'!$I69</f>
        <v>0</v>
      </c>
      <c r="DU70" s="45">
        <f>IF(AND(OR(ISBLANK(DU$9),DU$9=0)=FALSE,OR(DU$9='2. Protocols'!$C69,DU$9='2. Protocols'!$E69,DU$9='2. Protocols'!$G69)),1,0)*'4. Formulations'!$I69</f>
        <v>0</v>
      </c>
      <c r="DV70" s="45">
        <f>IF(AND(OR(ISBLANK(DV$9),DV$9=0)=FALSE,OR(DV$9='2. Protocols'!$C69,DV$9='2. Protocols'!$E69,DV$9='2. Protocols'!$G69)),1,0)*'4. Formulations'!$I69</f>
        <v>0</v>
      </c>
      <c r="DW70" s="45">
        <f>IF(AND(OR(ISBLANK(DW$9),DW$9=0)=FALSE,OR(DW$9='2. Protocols'!$C69,DW$9='2. Protocols'!$E69,DW$9='2. Protocols'!$G69)),1,0)*'4. Formulations'!$I69</f>
        <v>0</v>
      </c>
      <c r="DX70" s="45">
        <f>IF(AND(OR(ISBLANK(DX$9),DX$9=0)=FALSE,OR(DX$9='2. Protocols'!$C69,DX$9='2. Protocols'!$E69,DX$9='2. Protocols'!$G69)),1,0)*'4. Formulations'!$I69</f>
        <v>0</v>
      </c>
      <c r="DY70" s="45">
        <f>IF(AND(OR(ISBLANK(DY$9),DY$9=0)=FALSE,OR(DY$9='2. Protocols'!$C69,DY$9='2. Protocols'!$E69,DY$9='2. Protocols'!$G69)),1,0)*'4. Formulations'!$I69</f>
        <v>0</v>
      </c>
      <c r="DZ70" s="45">
        <f>IF(AND(OR(ISBLANK(DZ$9),DZ$9=0)=FALSE,OR(DZ$9='2. Protocols'!$C69,DZ$9='2. Protocols'!$E69,DZ$9='2. Protocols'!$G69)),1,0)*'4. Formulations'!$I69</f>
        <v>0</v>
      </c>
      <c r="EA70" s="45">
        <f>IF(AND(OR(ISBLANK(EA$9),EA$9=0)=FALSE,OR(EA$9='2. Protocols'!$C69,EA$9='2. Protocols'!$E69,EA$9='2. Protocols'!$G69)),1,0)*'4. Formulations'!$I69</f>
        <v>0</v>
      </c>
      <c r="EB70" s="45">
        <f>IF(AND(OR(ISBLANK(EB$9),EB$9=0)=FALSE,OR(EB$9='2. Protocols'!$C69,EB$9='2. Protocols'!$E69,EB$9='2. Protocols'!$G69)),1,0)*'4. Formulations'!$I69</f>
        <v>0</v>
      </c>
      <c r="EC70" s="45">
        <f>IF(AND(OR(ISBLANK(EC$9),EC$9=0)=FALSE,OR(EC$9='2. Protocols'!$C69,EC$9='2. Protocols'!$E69,EC$9='2. Protocols'!$G69)),1,0)*'4. Formulations'!$I69</f>
        <v>0</v>
      </c>
      <c r="EE70" s="45">
        <f>IF(AND(OR(ISBLANK(EE$9),EE$9=0)=FALSE,EE$9=$DL70),1,0)*'4. Formulations'!$J69</f>
        <v>0</v>
      </c>
      <c r="EF70" s="45">
        <f>IF(AND(OR(ISBLANK(EF$9),EF$9=0)=FALSE,EF$9=$DL70),1,0)*'4. Formulations'!$J69</f>
        <v>0</v>
      </c>
      <c r="EG70" s="45">
        <f>IF(AND(OR(ISBLANK(EG$9),EG$9=0)=FALSE,EG$9=$DL70),1,0)*'4. Formulations'!$J69</f>
        <v>0</v>
      </c>
      <c r="EH70" s="45">
        <f>IF(AND(OR(ISBLANK(EH$9),EH$9=0)=FALSE,EH$9=$DL70),1,0)*'4. Formulations'!$J69</f>
        <v>0</v>
      </c>
      <c r="EI70" s="45">
        <f>IF(AND(OR(ISBLANK(EI$9),EI$9=0)=FALSE,EI$9=$DL70),1,0)*'4. Formulations'!$J69</f>
        <v>0</v>
      </c>
      <c r="EJ70" s="45">
        <f>IF(AND(OR(ISBLANK(EJ$9),EJ$9=0)=FALSE,EJ$9=$DL70),1,0)*'4. Formulations'!$J69</f>
        <v>0</v>
      </c>
      <c r="EK70" s="45">
        <f>IF(AND(OR(ISBLANK(EK$9),EK$9=0)=FALSE,EK$9=$DL70),1,0)*'4. Formulations'!$J69</f>
        <v>0</v>
      </c>
      <c r="EL70" s="45">
        <f>IF(AND(OR(ISBLANK(EL$9),EL$9=0)=FALSE,EL$9=$DL70),1,0)*'4. Formulations'!$J69</f>
        <v>0</v>
      </c>
      <c r="EM70" s="45">
        <f>IF(AND(OR(ISBLANK(EM$9),EM$9=0)=FALSE,EM$9=$DL70),1,0)*'4. Formulations'!$J69</f>
        <v>0</v>
      </c>
      <c r="EN70" s="45">
        <f>IF(AND(OR(ISBLANK(EN$9),EN$9=0)=FALSE,EN$9=$DL70),1,0)*'4. Formulations'!$J69</f>
        <v>0</v>
      </c>
      <c r="EO70" s="45">
        <f>IF(AND(OR(ISBLANK(EO$9),EO$9=0)=FALSE,EO$9=$DL70),1,0)*'4. Formulations'!$J69</f>
        <v>0</v>
      </c>
      <c r="EP70" s="45">
        <f>IF(AND(OR(ISBLANK(EP$9),EP$9=0)=FALSE,EP$9=$DL70),1,0)*'4. Formulations'!$J69</f>
        <v>0</v>
      </c>
      <c r="EQ70" s="45">
        <f>IF(AND(OR(ISBLANK(EQ$9),EQ$9=0)=FALSE,EQ$9=$DL70),1,0)*'4. Formulations'!$J69</f>
        <v>0</v>
      </c>
      <c r="ER70" s="45">
        <f>IF(AND(OR(ISBLANK(ER$9),ER$9=0)=FALSE,ER$9=$DL70),1,0)*'4. Formulations'!$J69</f>
        <v>0</v>
      </c>
      <c r="ES70" s="45">
        <f>IF(AND(OR(ISBLANK(ES$9),ES$9=0)=FALSE,ES$9=$DL70),1,0)*'4. Formulations'!$J69</f>
        <v>0</v>
      </c>
      <c r="EU70" s="45">
        <f>IF(AND(OR(ISBLANK(EU$9),EU$9=0)=FALSE,SUM($EE70:$ES70)&gt;0,EU$9='2. Protocols'!$G69),1,0)*'4. Formulations'!$J69</f>
        <v>0</v>
      </c>
      <c r="EV70" s="45">
        <f>IF(AND(OR(ISBLANK(EV$9),EV$9=0)=FALSE,SUM($EE70:$ES70)&gt;0,EV$9='2. Protocols'!$G69),1,0)*'4. Formulations'!$J69</f>
        <v>0</v>
      </c>
      <c r="EW70" s="45">
        <f>IF(AND(OR(ISBLANK(EW$9),EW$9=0)=FALSE,SUM($EE70:$ES70)&gt;0,EW$9='2. Protocols'!$G69),1,0)*'4. Formulations'!$J69</f>
        <v>0</v>
      </c>
      <c r="EX70" s="45">
        <f>IF(AND(OR(ISBLANK(EX$9),EX$9=0)=FALSE,SUM($EE70:$ES70)&gt;0,EX$9='2. Protocols'!$G69),1,0)*'4. Formulations'!$J69</f>
        <v>0</v>
      </c>
      <c r="EY70" s="45">
        <f>IF(AND(OR(ISBLANK(EY$9),EY$9=0)=FALSE,SUM($EE70:$ES70)&gt;0,EY$9='2. Protocols'!$G69),1,0)*'4. Formulations'!$J69</f>
        <v>0</v>
      </c>
      <c r="EZ70" s="45">
        <f>IF(AND(OR(ISBLANK(EZ$9),EZ$9=0)=FALSE,SUM($EE70:$ES70)&gt;0,EZ$9='2. Protocols'!$G69),1,0)*'4. Formulations'!$J69</f>
        <v>0</v>
      </c>
      <c r="FA70" s="45">
        <f>IF(AND(OR(ISBLANK(FA$9),FA$9=0)=FALSE,SUM($EE70:$ES70)&gt;0,FA$9='2. Protocols'!$G69),1,0)*'4. Formulations'!$J69</f>
        <v>0</v>
      </c>
      <c r="FB70" s="45">
        <f>IF(AND(OR(ISBLANK(FB$9),FB$9=0)=FALSE,SUM($EE70:$ES70)&gt;0,FB$9='2. Protocols'!$G69),1,0)*'4. Formulations'!$J69</f>
        <v>0</v>
      </c>
      <c r="FC70" s="45">
        <f>IF(AND(OR(ISBLANK(FC$9),FC$9=0)=FALSE,SUM($EE70:$ES70)&gt;0,FC$9='2. Protocols'!$G69),1,0)*'4. Formulations'!$J69</f>
        <v>0</v>
      </c>
      <c r="FD70" s="45">
        <f>IF(AND(OR(ISBLANK(FD$9),FD$9=0)=FALSE,SUM($EE70:$ES70)&gt;0,FD$9='2. Protocols'!$G69),1,0)*'4. Formulations'!$J69</f>
        <v>0</v>
      </c>
      <c r="FE70" s="45">
        <f>IF(AND(OR(ISBLANK(FE$9),FE$9=0)=FALSE,SUM($EE70:$ES70)&gt;0,FE$9='2. Protocols'!$G69),1,0)*'4. Formulations'!$J69</f>
        <v>0</v>
      </c>
      <c r="FF70" s="45">
        <f>IF(AND(OR(ISBLANK(FF$9),FF$9=0)=FALSE,SUM($EE70:$ES70)&gt;0,FF$9='2. Protocols'!$G69),1,0)*'4. Formulations'!$J69</f>
        <v>0</v>
      </c>
      <c r="FG70" s="45">
        <f>IF(AND(OR(ISBLANK(FG$9),FG$9=0)=FALSE,SUM($EE70:$ES70)&gt;0,FG$9='2. Protocols'!$G69),1,0)*'4. Formulations'!$J69</f>
        <v>0</v>
      </c>
      <c r="FH70" s="45">
        <f>IF(AND(OR(ISBLANK(FH$9),FH$9=0)=FALSE,SUM($EE70:$ES70)&gt;0,FH$9='2. Protocols'!$G69),1,0)*'4. Formulations'!$J69</f>
        <v>0</v>
      </c>
      <c r="FI70" s="45">
        <f>IF(AND(OR(ISBLANK(FI$9),FI$9=0)=FALSE,SUM($EE70:$ES70)&gt;0,FI$9='2. Protocols'!$G69),1,0)*'4. Formulations'!$J69</f>
        <v>0</v>
      </c>
      <c r="FK70" s="45">
        <f>IF(AND(OR(ISBLANK(EU$9),EU$9=0)=FALSE,FK$9=$DM70),1,0)*'4. Formulations'!$K69</f>
        <v>0</v>
      </c>
      <c r="FL70" s="45">
        <f>IF(AND(OR(ISBLANK(EV$9),EV$9=0)=FALSE,FL$9=$DM70),1,0)*'4. Formulations'!$K69</f>
        <v>0</v>
      </c>
      <c r="FM70" s="45">
        <f>IF(AND(OR(ISBLANK(EW$9),EW$9=0)=FALSE,FM$9=$DM70),1,0)*'4. Formulations'!$K69</f>
        <v>0</v>
      </c>
      <c r="FN70" s="45">
        <f>IF(AND(OR(ISBLANK(EX$9),EX$9=0)=FALSE,FN$9=$DM70),1,0)*'4. Formulations'!$K69</f>
        <v>0</v>
      </c>
      <c r="FO70" s="45">
        <f>IF(AND(OR(ISBLANK(EY$9),EY$9=0)=FALSE,FO$9=$DM70),1,0)*'4. Formulations'!$K69</f>
        <v>0</v>
      </c>
      <c r="FP70" s="45">
        <f>IF(AND(OR(ISBLANK(EZ$9),EZ$9=0)=FALSE,FP$9=$DM70),1,0)*'4. Formulations'!$K69</f>
        <v>0</v>
      </c>
      <c r="FQ70" s="45">
        <f>IF(AND(OR(ISBLANK(FA$9),FA$9=0)=FALSE,FQ$9=$DM70),1,0)*'4. Formulations'!$K69</f>
        <v>0</v>
      </c>
      <c r="FR70" s="45">
        <f>IF(AND(OR(ISBLANK(FB$9),FB$9=0)=FALSE,FR$9=$DM70),1,0)*'4. Formulations'!$K69</f>
        <v>0</v>
      </c>
      <c r="FS70" s="45">
        <f>IF(AND(OR(ISBLANK(FC$9),FC$9=0)=FALSE,FS$9=$DM70),1,0)*'4. Formulations'!$K69</f>
        <v>0</v>
      </c>
      <c r="FT70" s="45">
        <f>IF(AND(OR(ISBLANK(FD$9),FD$9=0)=FALSE,FT$9=$DM70),1,0)*'4. Formulations'!$K69</f>
        <v>0</v>
      </c>
      <c r="FU70" s="45">
        <f>IF(AND(OR(ISBLANK(FE$9),FE$9=0)=FALSE,FU$9=$DM70),1,0)*'4. Formulations'!$K69</f>
        <v>0</v>
      </c>
      <c r="FV70" s="45">
        <f>IF(AND(OR(ISBLANK(FF$9),FF$9=0)=FALSE,FV$9=$DM70),1,0)*'4. Formulations'!$K69</f>
        <v>0</v>
      </c>
      <c r="FW70" s="45">
        <f>IF(AND(OR(ISBLANK(FG$9),FG$9=0)=FALSE,FW$9=$DM70),1,0)*'4. Formulations'!$K69</f>
        <v>0</v>
      </c>
      <c r="FX70" s="45">
        <f>IF(AND(OR(ISBLANK(FH$9),FH$9=0)=FALSE,FX$9=$DM70),1,0)*'4. Formulations'!$K69</f>
        <v>0</v>
      </c>
      <c r="FY70" s="45">
        <f>IF(AND(OR(ISBLANK(FI$9),FI$9=0)=FALSE,FY$9=$DM70),1,0)*'4. Formulations'!$K69</f>
        <v>0</v>
      </c>
      <c r="GA70" s="45">
        <f>IF(AND(OR(ISBLANK(GA$9),GA$9=0)=FALSE,OR(GA$9='2. Protocols'!$C69,GA$9='2. Protocols'!$E69,GA$9='2. Protocols'!$G69)),1,0)*'4. Formulations'!$L69</f>
        <v>0</v>
      </c>
      <c r="GB70" s="45">
        <f>IF(AND(OR(ISBLANK(GB$9),GB$9=0)=FALSE,OR(GB$9='2. Protocols'!$C69,GB$9='2. Protocols'!$E69,GB$9='2. Protocols'!$G69)),1,0)*'4. Formulations'!$L69</f>
        <v>0</v>
      </c>
      <c r="GC70" s="45">
        <f>IF(AND(OR(ISBLANK(GC$9),GC$9=0)=FALSE,OR(GC$9='2. Protocols'!$C69,GC$9='2. Protocols'!$E69,GC$9='2. Protocols'!$G69)),1,0)*'4. Formulations'!$L69</f>
        <v>0</v>
      </c>
      <c r="GD70" s="45">
        <f>IF(AND(OR(ISBLANK(GD$9),GD$9=0)=FALSE,OR(GD$9='2. Protocols'!$C69,GD$9='2. Protocols'!$E69,GD$9='2. Protocols'!$G69)),1,0)*'4. Formulations'!$L69</f>
        <v>0</v>
      </c>
      <c r="GE70" s="45">
        <f>IF(AND(OR(ISBLANK(GE$9),GE$9=0)=FALSE,OR(GE$9='2. Protocols'!$C69,GE$9='2. Protocols'!$E69,GE$9='2. Protocols'!$G69)),1,0)*'4. Formulations'!$L69</f>
        <v>0</v>
      </c>
      <c r="GF70" s="45">
        <f>IF(AND(OR(ISBLANK(GF$9),GF$9=0)=FALSE,OR(GF$9='2. Protocols'!$C69,GF$9='2. Protocols'!$E69,GF$9='2. Protocols'!$G69)),1,0)*'4. Formulations'!$L69</f>
        <v>0</v>
      </c>
      <c r="GG70" s="45">
        <f>IF(AND(OR(ISBLANK(GG$9),GG$9=0)=FALSE,OR(GG$9='2. Protocols'!$C69,GG$9='2. Protocols'!$E69,GG$9='2. Protocols'!$G69)),1,0)*'4. Formulations'!$L69</f>
        <v>0</v>
      </c>
      <c r="GH70" s="45">
        <f>IF(AND(OR(ISBLANK(GH$9),GH$9=0)=FALSE,OR(GH$9='2. Protocols'!$C69,GH$9='2. Protocols'!$E69,GH$9='2. Protocols'!$G69)),1,0)*'4. Formulations'!$L69</f>
        <v>0</v>
      </c>
      <c r="GI70" s="45">
        <f>IF(AND(OR(ISBLANK(GI$9),GI$9=0)=FALSE,OR(GI$9='2. Protocols'!$C69,GI$9='2. Protocols'!$E69,GI$9='2. Protocols'!$G69)),1,0)*'4. Formulations'!$L69</f>
        <v>0</v>
      </c>
      <c r="GJ70" s="45">
        <f>IF(AND(OR(ISBLANK(GJ$9),GJ$9=0)=FALSE,OR(GJ$9='2. Protocols'!$C69,GJ$9='2. Protocols'!$E69,GJ$9='2. Protocols'!$G69)),1,0)*'4. Formulations'!$L69</f>
        <v>0</v>
      </c>
      <c r="GK70" s="45">
        <f>IF(AND(OR(ISBLANK(GK$9),GK$9=0)=FALSE,OR(GK$9='2. Protocols'!$C69,GK$9='2. Protocols'!$E69,GK$9='2. Protocols'!$G69)),1,0)*'4. Formulations'!$L69</f>
        <v>0</v>
      </c>
      <c r="GL70" s="45">
        <f>IF(AND(OR(ISBLANK(GL$9),GL$9=0)=FALSE,OR(GL$9='2. Protocols'!$C69,GL$9='2. Protocols'!$E69,GL$9='2. Protocols'!$G69)),1,0)*'4. Formulations'!$L69</f>
        <v>0</v>
      </c>
      <c r="GM70" s="45">
        <f>IF(AND(OR(ISBLANK(GM$9),GM$9=0)=FALSE,OR(GM$9='2. Protocols'!$C69,GM$9='2. Protocols'!$E69,GM$9='2. Protocols'!$G69)),1,0)*'4. Formulations'!$L69</f>
        <v>0</v>
      </c>
      <c r="GN70" s="45">
        <f>IF(AND(OR(ISBLANK(GN$9),GN$9=0)=FALSE,OR(GN$9='2. Protocols'!$C69,GN$9='2. Protocols'!$E69,GN$9='2. Protocols'!$G69)),1,0)*'4. Formulations'!$L69</f>
        <v>0</v>
      </c>
      <c r="GO70" s="45">
        <f>IF(AND(OR(ISBLANK(GO$9),GO$9=0)=FALSE,OR(GO$9='2. Protocols'!$C69,GO$9='2. Protocols'!$E69,GO$9='2. Protocols'!$G69)),1,0)*'4. Formulations'!$L69</f>
        <v>0</v>
      </c>
      <c r="GQ70" s="45">
        <f>IF(AND(OR(ISBLANK(GQ$9),GQ$9=0)=FALSE,GQ$9=$DL70),1,0)*'4. Formulations'!$M69</f>
        <v>0</v>
      </c>
      <c r="GR70" s="45">
        <f>IF(AND(OR(ISBLANK(GR$9),GR$9=0)=FALSE,GR$9=$DL70),1,0)*'4. Formulations'!$M69</f>
        <v>0</v>
      </c>
      <c r="GS70" s="45">
        <f>IF(AND(OR(ISBLANK(GS$9),GS$9=0)=FALSE,GS$9=$DL70),1,0)*'4. Formulations'!$M69</f>
        <v>0</v>
      </c>
      <c r="GT70" s="45">
        <f>IF(AND(OR(ISBLANK(GT$9),GT$9=0)=FALSE,GT$9=$DL70),1,0)*'4. Formulations'!$M69</f>
        <v>0</v>
      </c>
      <c r="GU70" s="45">
        <f>IF(AND(OR(ISBLANK(GU$9),GU$9=0)=FALSE,GU$9=$DL70),1,0)*'4. Formulations'!$M69</f>
        <v>0</v>
      </c>
      <c r="GV70" s="45">
        <f>IF(AND(OR(ISBLANK(GV$9),GV$9=0)=FALSE,GV$9=$DL70),1,0)*'4. Formulations'!$M69</f>
        <v>0</v>
      </c>
      <c r="GW70" s="45">
        <f>IF(AND(OR(ISBLANK(GW$9),GW$9=0)=FALSE,GW$9=$DL70),1,0)*'4. Formulations'!$M69</f>
        <v>0</v>
      </c>
      <c r="GX70" s="45">
        <f>IF(AND(OR(ISBLANK(GX$9),GX$9=0)=FALSE,GX$9=$DL70),1,0)*'4. Formulations'!$M69</f>
        <v>0</v>
      </c>
      <c r="GY70" s="45">
        <f>IF(AND(OR(ISBLANK(GY$9),GY$9=0)=FALSE,GY$9=$DL70),1,0)*'4. Formulations'!$M69</f>
        <v>0</v>
      </c>
      <c r="GZ70" s="45">
        <f>IF(AND(OR(ISBLANK(GZ$9),GZ$9=0)=FALSE,GZ$9=$DL70),1,0)*'4. Formulations'!$M69</f>
        <v>0</v>
      </c>
      <c r="HA70" s="45">
        <f>IF(AND(OR(ISBLANK(HA$9),HA$9=0)=FALSE,HA$9=$DL70),1,0)*'4. Formulations'!$M69</f>
        <v>0</v>
      </c>
      <c r="HB70" s="45">
        <f>IF(AND(OR(ISBLANK(HB$9),HB$9=0)=FALSE,HB$9=$DL70),1,0)*'4. Formulations'!$M69</f>
        <v>0</v>
      </c>
      <c r="HC70" s="45">
        <f>IF(AND(OR(ISBLANK(HC$9),HC$9=0)=FALSE,HC$9=$DL70),1,0)*'4. Formulations'!$M69</f>
        <v>0</v>
      </c>
      <c r="HD70" s="45">
        <f>IF(AND(OR(ISBLANK(HD$9),HD$9=0)=FALSE,HD$9=$DL70),1,0)*'4. Formulations'!$M69</f>
        <v>0</v>
      </c>
      <c r="HE70" s="45">
        <f>IF(AND(OR(ISBLANK(HE$9),HE$9=0)=FALSE,HE$9=$DL70),1,0)*'4. Formulations'!$M69</f>
        <v>0</v>
      </c>
      <c r="HG70" s="45">
        <f>IF(AND(OR(ISBLANK(HG$9),HG$9=0)=FALSE,SUM($GQ70:$HE70)&gt;0,HG$9='2. Protocols'!$G69),1,0)*'4. Formulations'!$M69</f>
        <v>0</v>
      </c>
      <c r="HH70" s="45">
        <f>IF(AND(OR(ISBLANK(HH$9),HH$9=0)=FALSE,SUM($GQ70:$HE70)&gt;0,HH$9='2. Protocols'!$G69),1,0)*'4. Formulations'!$M69</f>
        <v>0</v>
      </c>
      <c r="HI70" s="45">
        <f>IF(AND(OR(ISBLANK(HI$9),HI$9=0)=FALSE,SUM($GQ70:$HE70)&gt;0,HI$9='2. Protocols'!$G69),1,0)*'4. Formulations'!$M69</f>
        <v>0</v>
      </c>
      <c r="HJ70" s="45">
        <f>IF(AND(OR(ISBLANK(HJ$9),HJ$9=0)=FALSE,SUM($GQ70:$HE70)&gt;0,HJ$9='2. Protocols'!$G69),1,0)*'4. Formulations'!$M69</f>
        <v>0</v>
      </c>
      <c r="HK70" s="45">
        <f>IF(AND(OR(ISBLANK(HK$9),HK$9=0)=FALSE,SUM($GQ70:$HE70)&gt;0,HK$9='2. Protocols'!$G69),1,0)*'4. Formulations'!$M69</f>
        <v>0</v>
      </c>
      <c r="HL70" s="45">
        <f>IF(AND(OR(ISBLANK(HL$9),HL$9=0)=FALSE,SUM($GQ70:$HE70)&gt;0,HL$9='2. Protocols'!$G69),1,0)*'4. Formulations'!$M69</f>
        <v>0</v>
      </c>
      <c r="HM70" s="45">
        <f>IF(AND(OR(ISBLANK(HM$9),HM$9=0)=FALSE,SUM($GQ70:$HE70)&gt;0,HM$9='2. Protocols'!$G69),1,0)*'4. Formulations'!$M69</f>
        <v>0</v>
      </c>
      <c r="HN70" s="45">
        <f>IF(AND(OR(ISBLANK(HN$9),HN$9=0)=FALSE,SUM($GQ70:$HE70)&gt;0,HN$9='2. Protocols'!$G69),1,0)*'4. Formulations'!$M69</f>
        <v>0</v>
      </c>
      <c r="HO70" s="45">
        <f>IF(AND(OR(ISBLANK(HO$9),HO$9=0)=FALSE,SUM($GQ70:$HE70)&gt;0,HO$9='2. Protocols'!$G69),1,0)*'4. Formulations'!$M69</f>
        <v>0</v>
      </c>
      <c r="HP70" s="45">
        <f>IF(AND(OR(ISBLANK(HP$9),HP$9=0)=FALSE,SUM($GQ70:$HE70)&gt;0,HP$9='2. Protocols'!$G69),1,0)*'4. Formulations'!$M69</f>
        <v>0</v>
      </c>
      <c r="HQ70" s="45">
        <f>IF(AND(OR(ISBLANK(HQ$9),HQ$9=0)=FALSE,SUM($GQ70:$HE70)&gt;0,HQ$9='2. Protocols'!$G69),1,0)*'4. Formulations'!$M69</f>
        <v>0</v>
      </c>
      <c r="HR70" s="45">
        <f>IF(AND(OR(ISBLANK(HR$9),HR$9=0)=FALSE,SUM($GQ70:$HE70)&gt;0,HR$9='2. Protocols'!$G69),1,0)*'4. Formulations'!$M69</f>
        <v>0</v>
      </c>
      <c r="HS70" s="45">
        <f>IF(AND(OR(ISBLANK(HS$9),HS$9=0)=FALSE,SUM($GQ70:$HE70)&gt;0,HS$9='2. Protocols'!$G69),1,0)*'4. Formulations'!$M69</f>
        <v>0</v>
      </c>
      <c r="HT70" s="45">
        <f>IF(AND(OR(ISBLANK(HT$9),HT$9=0)=FALSE,SUM($GQ70:$HE70)&gt;0,HT$9='2. Protocols'!$G69),1,0)*'4. Formulations'!$M69</f>
        <v>0</v>
      </c>
      <c r="HU70" s="45">
        <f>IF(AND(OR(ISBLANK(HU$9),HU$9=0)=FALSE,SUM($GQ70:$HE70)&gt;0,HU$9='2. Protocols'!$G69),1,0)*'4. Formulations'!$M69</f>
        <v>0</v>
      </c>
      <c r="HW70" s="45">
        <f>IF(AND(OR(ISBLANK(HW$9),HW$9=0)=FALSE,HW$9=$DM70),1,0)*'4. Formulations'!$N69</f>
        <v>0</v>
      </c>
      <c r="HX70" s="45">
        <f>IF(AND(OR(ISBLANK(HX$9),HX$9=0)=FALSE,HX$9=$DM70),1,0)*'4. Formulations'!$N69</f>
        <v>0</v>
      </c>
      <c r="HY70" s="45">
        <f>IF(AND(OR(ISBLANK(HY$9),HY$9=0)=FALSE,HY$9=$DM70),1,0)*'4. Formulations'!$N69</f>
        <v>0</v>
      </c>
      <c r="HZ70" s="45">
        <f>IF(AND(OR(ISBLANK(HZ$9),HZ$9=0)=FALSE,HZ$9=$DM70),1,0)*'4. Formulations'!$N69</f>
        <v>0</v>
      </c>
      <c r="IA70" s="45">
        <f>IF(AND(OR(ISBLANK(IA$9),IA$9=0)=FALSE,IA$9=$DM70),1,0)*'4. Formulations'!$N69</f>
        <v>0</v>
      </c>
      <c r="IB70" s="45">
        <f>IF(AND(OR(ISBLANK(IB$9),IB$9=0)=FALSE,IB$9=$DM70),1,0)*'4. Formulations'!$N69</f>
        <v>0</v>
      </c>
      <c r="IC70" s="45">
        <f>IF(AND(OR(ISBLANK(IC$9),IC$9=0)=FALSE,IC$9=$DM70),1,0)*'4. Formulations'!$N69</f>
        <v>0</v>
      </c>
      <c r="ID70" s="45">
        <f>IF(AND(OR(ISBLANK(ID$9),ID$9=0)=FALSE,ID$9=$DM70),1,0)*'4. Formulations'!$N69</f>
        <v>0</v>
      </c>
      <c r="IE70" s="45">
        <f>IF(AND(OR(ISBLANK(IE$9),IE$9=0)=FALSE,IE$9=$DM70),1,0)*'4. Formulations'!$N69</f>
        <v>0</v>
      </c>
      <c r="IF70" s="45">
        <f>IF(AND(OR(ISBLANK(IF$9),IF$9=0)=FALSE,IF$9=$DM70),1,0)*'4. Formulations'!$N69</f>
        <v>0</v>
      </c>
      <c r="IG70" s="45">
        <f>IF(AND(OR(ISBLANK(IG$9),IG$9=0)=FALSE,IG$9=$DM70),1,0)*'4. Formulations'!$N69</f>
        <v>0</v>
      </c>
      <c r="IH70" s="45">
        <f>IF(AND(OR(ISBLANK(IH$9),IH$9=0)=FALSE,IH$9=$DM70),1,0)*'4. Formulations'!$N69</f>
        <v>0</v>
      </c>
      <c r="II70" s="45">
        <f>IF(AND(OR(ISBLANK(II$9),II$9=0)=FALSE,II$9=$DM70),1,0)*'4. Formulations'!$N69</f>
        <v>0</v>
      </c>
      <c r="IJ70" s="45">
        <f>IF(AND(OR(ISBLANK(IJ$9),IJ$9=0)=FALSE,IJ$9=$DM70),1,0)*'4. Formulations'!$N69</f>
        <v>0</v>
      </c>
      <c r="IK70" s="45">
        <f>IF(AND(OR(ISBLANK(IK$9),IK$9=0)=FALSE,IK$9=$DM70),1,0)*'4. Formulations'!$N69</f>
        <v>0</v>
      </c>
      <c r="IM70" s="45">
        <f>IF(AND(OR(ISBLANK(IM$9),IM$9=0)=FALSE,OR(IM$9='2. Protocols'!$C69,IM$9='2. Protocols'!$E69,IM$9='2. Protocols'!$G69)),1,0)*'4. Formulations'!$O69</f>
        <v>0</v>
      </c>
      <c r="IN70" s="45">
        <f>IF(AND(OR(ISBLANK(IN$9),IN$9=0)=FALSE,OR(IN$9='2. Protocols'!$C69,IN$9='2. Protocols'!$E69,IN$9='2. Protocols'!$G69)),1,0)*'4. Formulations'!$O69</f>
        <v>0</v>
      </c>
      <c r="IO70" s="45">
        <f>IF(AND(OR(ISBLANK(IO$9),IO$9=0)=FALSE,OR(IO$9='2. Protocols'!$C69,IO$9='2. Protocols'!$E69,IO$9='2. Protocols'!$G69)),1,0)*'4. Formulations'!$O69</f>
        <v>0</v>
      </c>
      <c r="IP70" s="45">
        <f>IF(AND(OR(ISBLANK(IP$9),IP$9=0)=FALSE,OR(IP$9='2. Protocols'!$C69,IP$9='2. Protocols'!$E69,IP$9='2. Protocols'!$G69)),1,0)*'4. Formulations'!$O69</f>
        <v>0</v>
      </c>
      <c r="IQ70" s="45">
        <f>IF(AND(OR(ISBLANK(IQ$9),IQ$9=0)=FALSE,OR(IQ$9='2. Protocols'!$C69,IQ$9='2. Protocols'!$E69,IQ$9='2. Protocols'!$G69)),1,0)*'4. Formulations'!$O69</f>
        <v>0</v>
      </c>
      <c r="IR70" s="45">
        <f>IF(AND(OR(ISBLANK(IR$9),IR$9=0)=FALSE,OR(IR$9='2. Protocols'!$C69,IR$9='2. Protocols'!$E69,IR$9='2. Protocols'!$G69)),1,0)*'4. Formulations'!$O69</f>
        <v>0</v>
      </c>
      <c r="IS70" s="45">
        <f>IF(AND(OR(ISBLANK(IS$9),IS$9=0)=FALSE,OR(IS$9='2. Protocols'!$C69,IS$9='2. Protocols'!$E69,IS$9='2. Protocols'!$G69)),1,0)*'4. Formulations'!$O69</f>
        <v>0</v>
      </c>
      <c r="IT70" s="45">
        <f>IF(AND(OR(ISBLANK(IT$9),IT$9=0)=FALSE,OR(IT$9='2. Protocols'!$C69,IT$9='2. Protocols'!$E69,IT$9='2. Protocols'!$G69)),1,0)*'4. Formulations'!$O69</f>
        <v>0</v>
      </c>
      <c r="IU70" s="45">
        <f>IF(AND(OR(ISBLANK(IU$9),IU$9=0)=FALSE,OR(IU$9='2. Protocols'!$C69,IU$9='2. Protocols'!$E69,IU$9='2. Protocols'!$G69)),1,0)*'4. Formulations'!$O69</f>
        <v>0</v>
      </c>
      <c r="IV70" s="45">
        <f>IF(AND(OR(ISBLANK(IV$9),IV$9=0)=FALSE,OR(IV$9='2. Protocols'!$C69,IV$9='2. Protocols'!$E69,IV$9='2. Protocols'!$G69)),1,0)*'4. Formulations'!$O69</f>
        <v>0</v>
      </c>
      <c r="IW70" s="45">
        <f>IF(AND(OR(ISBLANK(IW$9),IW$9=0)=FALSE,OR(IW$9='2. Protocols'!$C69,IW$9='2. Protocols'!$E69,IW$9='2. Protocols'!$G69)),1,0)*'4. Formulations'!$O69</f>
        <v>0</v>
      </c>
      <c r="IX70" s="45">
        <f>IF(AND(OR(ISBLANK(IX$9),IX$9=0)=FALSE,OR(IX$9='2. Protocols'!$C69,IX$9='2. Protocols'!$E69,IX$9='2. Protocols'!$G69)),1,0)*'4. Formulations'!$O69</f>
        <v>0</v>
      </c>
      <c r="IY70" s="45">
        <f>IF(AND(OR(ISBLANK(IY$9),IY$9=0)=FALSE,OR(IY$9='2. Protocols'!$C69,IY$9='2. Protocols'!$E69,IY$9='2. Protocols'!$G69)),1,0)*'4. Formulations'!$O69</f>
        <v>0</v>
      </c>
      <c r="IZ70" s="45">
        <f>IF(AND(OR(ISBLANK(IZ$9),IZ$9=0)=FALSE,OR(IZ$9='2. Protocols'!$C69,IZ$9='2. Protocols'!$E69,IZ$9='2. Protocols'!$G69)),1,0)*'4. Formulations'!$O69</f>
        <v>0</v>
      </c>
      <c r="JA70" s="45">
        <f>IF(AND(OR(ISBLANK(JA$9),JA$9=0)=FALSE,OR(JA$9='2. Protocols'!$C69,JA$9='2. Protocols'!$E69,JA$9='2. Protocols'!$G69)),1,0)*'4. Formulations'!$O69</f>
        <v>0</v>
      </c>
      <c r="JC70" s="45">
        <f>IF(AND(OR(ISBLANK(JC$9),JC$9=0)=FALSE,JC$9=$DL70),1,0)*'4. Formulations'!$P69</f>
        <v>0</v>
      </c>
      <c r="JD70" s="45">
        <f>IF(AND(OR(ISBLANK(JD$9),JD$9=0)=FALSE,JD$9=$DL70),1,0)*'4. Formulations'!$P69</f>
        <v>0</v>
      </c>
      <c r="JE70" s="45">
        <f>IF(AND(OR(ISBLANK(JE$9),JE$9=0)=FALSE,JE$9=$DL70),1,0)*'4. Formulations'!$P69</f>
        <v>0</v>
      </c>
      <c r="JF70" s="45">
        <f>IF(AND(OR(ISBLANK(JF$9),JF$9=0)=FALSE,JF$9=$DL70),1,0)*'4. Formulations'!$P69</f>
        <v>0</v>
      </c>
      <c r="JG70" s="45">
        <f>IF(AND(OR(ISBLANK(JG$9),JG$9=0)=FALSE,JG$9=$DL70),1,0)*'4. Formulations'!$P69</f>
        <v>0</v>
      </c>
      <c r="JH70" s="45">
        <f>IF(AND(OR(ISBLANK(JH$9),JH$9=0)=FALSE,JH$9=$DL70),1,0)*'4. Formulations'!$P69</f>
        <v>0</v>
      </c>
      <c r="JI70" s="45">
        <f>IF(AND(OR(ISBLANK(JI$9),JI$9=0)=FALSE,JI$9=$DL70),1,0)*'4. Formulations'!$P69</f>
        <v>0</v>
      </c>
      <c r="JJ70" s="45">
        <f>IF(AND(OR(ISBLANK(JJ$9),JJ$9=0)=FALSE,JJ$9=$DL70),1,0)*'4. Formulations'!$P69</f>
        <v>0</v>
      </c>
      <c r="JK70" s="45">
        <f>IF(AND(OR(ISBLANK(JK$9),JK$9=0)=FALSE,JK$9=$DL70),1,0)*'4. Formulations'!$P69</f>
        <v>0</v>
      </c>
      <c r="JL70" s="45">
        <f>IF(AND(OR(ISBLANK(JL$9),JL$9=0)=FALSE,JL$9=$DL70),1,0)*'4. Formulations'!$P69</f>
        <v>0</v>
      </c>
      <c r="JM70" s="45">
        <f>IF(AND(OR(ISBLANK(JM$9),JM$9=0)=FALSE,JM$9=$DL70),1,0)*'4. Formulations'!$P69</f>
        <v>0</v>
      </c>
      <c r="JN70" s="45">
        <f>IF(AND(OR(ISBLANK(JN$9),JN$9=0)=FALSE,JN$9=$DL70),1,0)*'4. Formulations'!$P69</f>
        <v>0</v>
      </c>
      <c r="JO70" s="45">
        <f>IF(AND(OR(ISBLANK(JO$9),JO$9=0)=FALSE,JO$9=$DL70),1,0)*'4. Formulations'!$P69</f>
        <v>0</v>
      </c>
      <c r="JP70" s="45">
        <f>IF(AND(OR(ISBLANK(JP$9),JP$9=0)=FALSE,JP$9=$DL70),1,0)*'4. Formulations'!$P69</f>
        <v>0</v>
      </c>
      <c r="JQ70" s="45">
        <f>IF(AND(OR(ISBLANK(JQ$9),JQ$9=0)=FALSE,JQ$9=$DL70),1,0)*'4. Formulations'!$P69</f>
        <v>0</v>
      </c>
      <c r="JS70" s="45">
        <f>IF(AND(OR(ISBLANK(JS$9),JS$9=0)=FALSE,SUM($JC70:$JQ70)&gt;0,JS$9='2. Protocols'!$G69),1,0)*'4. Formulations'!$P69</f>
        <v>0</v>
      </c>
      <c r="JT70" s="45">
        <f>IF(AND(OR(ISBLANK(JT$9),JT$9=0)=FALSE,SUM($JC70:$JQ70)&gt;0,JT$9='2. Protocols'!$G69),1,0)*'4. Formulations'!$P69</f>
        <v>0</v>
      </c>
      <c r="JU70" s="45">
        <f>IF(AND(OR(ISBLANK(JU$9),JU$9=0)=FALSE,SUM($JC70:$JQ70)&gt;0,JU$9='2. Protocols'!$G69),1,0)*'4. Formulations'!$P69</f>
        <v>0</v>
      </c>
      <c r="JV70" s="45">
        <f>IF(AND(OR(ISBLANK(JV$9),JV$9=0)=FALSE,SUM($JC70:$JQ70)&gt;0,JV$9='2. Protocols'!$G69),1,0)*'4. Formulations'!$P69</f>
        <v>0</v>
      </c>
      <c r="JW70" s="45">
        <f>IF(AND(OR(ISBLANK(JW$9),JW$9=0)=FALSE,SUM($JC70:$JQ70)&gt;0,JW$9='2. Protocols'!$G69),1,0)*'4. Formulations'!$P69</f>
        <v>0</v>
      </c>
      <c r="JX70" s="45">
        <f>IF(AND(OR(ISBLANK(JX$9),JX$9=0)=FALSE,SUM($JC70:$JQ70)&gt;0,JX$9='2. Protocols'!$G69),1,0)*'4. Formulations'!$P69</f>
        <v>0</v>
      </c>
      <c r="JY70" s="45">
        <f>IF(AND(OR(ISBLANK(JY$9),JY$9=0)=FALSE,SUM($JC70:$JQ70)&gt;0,JY$9='2. Protocols'!$G69),1,0)*'4. Formulations'!$P69</f>
        <v>0</v>
      </c>
      <c r="JZ70" s="45">
        <f>IF(AND(OR(ISBLANK(JZ$9),JZ$9=0)=FALSE,SUM($JC70:$JQ70)&gt;0,JZ$9='2. Protocols'!$G69),1,0)*'4. Formulations'!$P69</f>
        <v>0</v>
      </c>
      <c r="KA70" s="45">
        <f>IF(AND(OR(ISBLANK(KA$9),KA$9=0)=FALSE,SUM($JC70:$JQ70)&gt;0,KA$9='2. Protocols'!$G69),1,0)*'4. Formulations'!$P69</f>
        <v>0</v>
      </c>
      <c r="KB70" s="45">
        <f>IF(AND(OR(ISBLANK(KB$9),KB$9=0)=FALSE,SUM($JC70:$JQ70)&gt;0,KB$9='2. Protocols'!$G69),1,0)*'4. Formulations'!$P69</f>
        <v>0</v>
      </c>
      <c r="KC70" s="45">
        <f>IF(AND(OR(ISBLANK(KC$9),KC$9=0)=FALSE,SUM($JC70:$JQ70)&gt;0,KC$9='2. Protocols'!$G69),1,0)*'4. Formulations'!$P69</f>
        <v>0</v>
      </c>
      <c r="KD70" s="45">
        <f>IF(AND(OR(ISBLANK(KD$9),KD$9=0)=FALSE,SUM($JC70:$JQ70)&gt;0,KD$9='2. Protocols'!$G69),1,0)*'4. Formulations'!$P69</f>
        <v>0</v>
      </c>
      <c r="KE70" s="45">
        <f>IF(AND(OR(ISBLANK(KE$9),KE$9=0)=FALSE,SUM($JC70:$JQ70)&gt;0,KE$9='2. Protocols'!$G69),1,0)*'4. Formulations'!$P69</f>
        <v>0</v>
      </c>
      <c r="KF70" s="45">
        <f>IF(AND(OR(ISBLANK(KF$9),KF$9=0)=FALSE,SUM($JC70:$JQ70)&gt;0,KF$9='2. Protocols'!$G69),1,0)*'4. Formulations'!$P69</f>
        <v>0</v>
      </c>
      <c r="KG70" s="45">
        <f>IF(AND(OR(ISBLANK(KG$9),KG$9=0)=FALSE,SUM($JC70:$JQ70)&gt;0,KG$9='2. Protocols'!$G69),1,0)*'4. Formulations'!$P69</f>
        <v>0</v>
      </c>
      <c r="KI70" s="45">
        <f>IF(AND(OR(ISBLANK(KI$9),KI$9=0)=FALSE,KI$9=$DM70),1,0)*'4. Formulations'!$Q69</f>
        <v>0</v>
      </c>
      <c r="KJ70" s="45">
        <f>IF(AND(OR(ISBLANK(KJ$9),KJ$9=0)=FALSE,KJ$9=$DM70),1,0)*'4. Formulations'!$Q69</f>
        <v>0</v>
      </c>
      <c r="KK70" s="45">
        <f>IF(AND(OR(ISBLANK(KK$9),KK$9=0)=FALSE,KK$9=$DM70),1,0)*'4. Formulations'!$Q69</f>
        <v>0</v>
      </c>
      <c r="KL70" s="45">
        <f>IF(AND(OR(ISBLANK(KL$9),KL$9=0)=FALSE,KL$9=$DM70),1,0)*'4. Formulations'!$Q69</f>
        <v>0</v>
      </c>
      <c r="KM70" s="45">
        <f>IF(AND(OR(ISBLANK(KM$9),KM$9=0)=FALSE,KM$9=$DM70),1,0)*'4. Formulations'!$Q69</f>
        <v>0</v>
      </c>
      <c r="KN70" s="45">
        <f>IF(AND(OR(ISBLANK(KN$9),KN$9=0)=FALSE,KN$9=$DM70),1,0)*'4. Formulations'!$Q69</f>
        <v>0</v>
      </c>
      <c r="KO70" s="45">
        <f>IF(AND(OR(ISBLANK(KO$9),KO$9=0)=FALSE,KO$9=$DM70),1,0)*'4. Formulations'!$Q69</f>
        <v>0</v>
      </c>
      <c r="KP70" s="45">
        <f>IF(AND(OR(ISBLANK(KP$9),KP$9=0)=FALSE,KP$9=$DM70),1,0)*'4. Formulations'!$Q69</f>
        <v>0</v>
      </c>
      <c r="KQ70" s="45">
        <f>IF(AND(OR(ISBLANK(KQ$9),KQ$9=0)=FALSE,KQ$9=$DM70),1,0)*'4. Formulations'!$Q69</f>
        <v>0</v>
      </c>
      <c r="KR70" s="45">
        <f>IF(AND(OR(ISBLANK(KR$9),KR$9=0)=FALSE,KR$9=$DM70),1,0)*'4. Formulations'!$Q69</f>
        <v>0</v>
      </c>
      <c r="KS70" s="45">
        <f>IF(AND(OR(ISBLANK(KS$9),KS$9=0)=FALSE,KS$9=$DM70),1,0)*'4. Formulations'!$Q69</f>
        <v>0</v>
      </c>
      <c r="KT70" s="45">
        <f>IF(AND(OR(ISBLANK(KT$9),KT$9=0)=FALSE,KT$9=$DM70),1,0)*'4. Formulations'!$Q69</f>
        <v>0</v>
      </c>
      <c r="KU70" s="45">
        <f>IF(AND(OR(ISBLANK(KU$9),KU$9=0)=FALSE,KU$9=$DM70),1,0)*'4. Formulations'!$Q69</f>
        <v>0</v>
      </c>
      <c r="KV70" s="45">
        <f>IF(AND(OR(ISBLANK(KV$9),KV$9=0)=FALSE,KV$9=$DM70),1,0)*'4. Formulations'!$Q69</f>
        <v>0</v>
      </c>
      <c r="KW70" s="45">
        <f>IF(AND(OR(ISBLANK(KW$9),KW$9=0)=FALSE,KW$9=$DM70),1,0)*'4. Formulations'!$Q69</f>
        <v>0</v>
      </c>
    </row>
    <row r="71" spans="2:309" ht="15" hidden="1" outlineLevel="1" x14ac:dyDescent="0.25">
      <c r="B71" s="2"/>
      <c r="C71" s="155" t="str">
        <f>IF('2. Protocols'!C70&amp;"+"&amp;'2. Protocols'!E70&amp;"+"&amp;'2. Protocols'!G70="++","",'2. Protocols'!C70&amp;"+"&amp;'2. Protocols'!E70&amp;"+"&amp;'2. Protocols'!G70)</f>
        <v/>
      </c>
      <c r="D71" s="22"/>
      <c r="E71" s="23"/>
      <c r="G71" s="135" t="e">
        <f>'2. Protocols'!J70*'1. General Inputs'!$L$13</f>
        <v>#VALUE!</v>
      </c>
      <c r="H71" s="135" t="e">
        <f>MAX(G71*(1+'1. General Inputs'!$BA$23+HLOOKUP(H$7,'1. General Inputs'!$BC$17:$BE$19,ROWS('1. General Inputs'!$BA$17:$BA$19),0))+(H$76*'2. Protocols'!$O70)+'3. ARV Substitutions'!L93,0)</f>
        <v>#VALUE!</v>
      </c>
      <c r="I71" s="135" t="e">
        <f>MAX(H71*(1+'1. General Inputs'!$BA$23+HLOOKUP(I$7,'1. General Inputs'!$BC$17:$BE$19,ROWS('1. General Inputs'!$BA$17:$BA$19),0))+(I$76*'2. Protocols'!$O70)+'3. ARV Substitutions'!M93,0)</f>
        <v>#VALUE!</v>
      </c>
      <c r="J71" s="135" t="e">
        <f>MAX(I71*(1+'1. General Inputs'!$BA$23+HLOOKUP(J$7,'1. General Inputs'!$BC$17:$BE$19,ROWS('1. General Inputs'!$BA$17:$BA$19),0))+(J$76*'2. Protocols'!$O70)+'3. ARV Substitutions'!N93,0)</f>
        <v>#VALUE!</v>
      </c>
      <c r="K71" s="135" t="e">
        <f>MAX(J71*(1+'1. General Inputs'!$BA$23+HLOOKUP(K$7,'1. General Inputs'!$BC$17:$BE$19,ROWS('1. General Inputs'!$BA$17:$BA$19),0))+(K$76*'2. Protocols'!$O70)+'3. ARV Substitutions'!O93,0)</f>
        <v>#VALUE!</v>
      </c>
      <c r="L71" s="135" t="e">
        <f>MAX(K71*(1+'1. General Inputs'!$BA$23+HLOOKUP(L$7,'1. General Inputs'!$BC$17:$BE$19,ROWS('1. General Inputs'!$BA$17:$BA$19),0))+(L$76*'2. Protocols'!$O70)+'3. ARV Substitutions'!P93,0)</f>
        <v>#VALUE!</v>
      </c>
      <c r="M71" s="135" t="e">
        <f>MAX(L71*(1+'1. General Inputs'!$BA$23+HLOOKUP(M$7,'1. General Inputs'!$BC$17:$BE$19,ROWS('1. General Inputs'!$BA$17:$BA$19),0))+(M$76*'2. Protocols'!$O70)+'3. ARV Substitutions'!Q93,0)</f>
        <v>#VALUE!</v>
      </c>
      <c r="N71" s="135" t="e">
        <f>MAX(M71*(1+'1. General Inputs'!$BA$23+HLOOKUP(N$7,'1. General Inputs'!$BC$17:$BE$19,ROWS('1. General Inputs'!$BA$17:$BA$19),0))+(N$76*'2. Protocols'!$O70)+'3. ARV Substitutions'!R93,0)</f>
        <v>#VALUE!</v>
      </c>
      <c r="O71" s="135" t="e">
        <f>MAX(N71*(1+'1. General Inputs'!$BA$23+HLOOKUP(O$7,'1. General Inputs'!$BC$17:$BE$19,ROWS('1. General Inputs'!$BA$17:$BA$19),0))+(O$76*'2. Protocols'!$O70)+'3. ARV Substitutions'!S93,0)</f>
        <v>#VALUE!</v>
      </c>
      <c r="P71" s="135" t="e">
        <f>MAX(O71*(1+'1. General Inputs'!$BA$23+HLOOKUP(P$7,'1. General Inputs'!$BC$17:$BE$19,ROWS('1. General Inputs'!$BA$17:$BA$19),0))+(P$76*'2. Protocols'!$O70)+'3. ARV Substitutions'!T93,0)</f>
        <v>#VALUE!</v>
      </c>
      <c r="Q71" s="135" t="e">
        <f>MAX(P71*(1+'1. General Inputs'!$BA$23+HLOOKUP(Q$7,'1. General Inputs'!$BC$17:$BE$19,ROWS('1. General Inputs'!$BA$17:$BA$19),0))+(Q$76*'2. Protocols'!$O70)+'3. ARV Substitutions'!U93,0)</f>
        <v>#VALUE!</v>
      </c>
      <c r="R71" s="135" t="e">
        <f>MAX(Q71*(1+'1. General Inputs'!$BA$23+HLOOKUP(R$7,'1. General Inputs'!$BC$17:$BE$19,ROWS('1. General Inputs'!$BA$17:$BA$19),0))+(R$76*'2. Protocols'!$O70)+'3. ARV Substitutions'!V93,0)</f>
        <v>#VALUE!</v>
      </c>
      <c r="S71" s="135" t="e">
        <f>MAX(R71*(1+'1. General Inputs'!$BA$23+HLOOKUP(S$7,'1. General Inputs'!$BC$17:$BE$19,ROWS('1. General Inputs'!$BA$17:$BA$19),0))+(S$76*'2. Protocols'!$O70)+'3. ARV Substitutions'!W93,0)</f>
        <v>#VALUE!</v>
      </c>
      <c r="T71" s="135" t="e">
        <f>MAX(S71*(1+'1. General Inputs'!$BA$23+HLOOKUP(T$7,'1. General Inputs'!$BC$17:$BE$19,ROWS('1. General Inputs'!$BA$17:$BA$19),0))+(T$76*'2. Protocols'!$O70)+'3. ARV Substitutions'!X93,0)</f>
        <v>#VALUE!</v>
      </c>
      <c r="U71" s="135" t="e">
        <f>MAX(T71*(1+'1. General Inputs'!$BA$23+HLOOKUP(U$7,'1. General Inputs'!$BC$17:$BE$19,ROWS('1. General Inputs'!$BA$17:$BA$19),0))+(U$76*'2. Protocols'!$O70)+'3. ARV Substitutions'!Y93,0)</f>
        <v>#VALUE!</v>
      </c>
      <c r="V71" s="135" t="e">
        <f>MAX(U71*(1+'1. General Inputs'!$BA$23+HLOOKUP(V$7,'1. General Inputs'!$BC$17:$BE$19,ROWS('1. General Inputs'!$BA$17:$BA$19),0))+(V$76*'2. Protocols'!$O70)+'3. ARV Substitutions'!Z93,0)</f>
        <v>#VALUE!</v>
      </c>
      <c r="W71" s="135" t="e">
        <f>MAX(V71*(1+'1. General Inputs'!$BA$23+HLOOKUP(W$7,'1. General Inputs'!$BC$17:$BE$19,ROWS('1. General Inputs'!$BA$17:$BA$19),0))+(W$76*'2. Protocols'!$O70)+'3. ARV Substitutions'!AA93,0)</f>
        <v>#VALUE!</v>
      </c>
      <c r="X71" s="135" t="e">
        <f>MAX(W71*(1+'1. General Inputs'!$BA$23+HLOOKUP(X$7,'1. General Inputs'!$BC$17:$BE$19,ROWS('1. General Inputs'!$BA$17:$BA$19),0))+(X$76*'2. Protocols'!$O70)+'3. ARV Substitutions'!AB93,0)</f>
        <v>#VALUE!</v>
      </c>
      <c r="Y71" s="135" t="e">
        <f>MAX(X71*(1+'1. General Inputs'!$BA$23+HLOOKUP(Y$7,'1. General Inputs'!$BC$17:$BE$19,ROWS('1. General Inputs'!$BA$17:$BA$19),0))+(Y$76*'2. Protocols'!$O70)+'3. ARV Substitutions'!AC93,0)</f>
        <v>#VALUE!</v>
      </c>
      <c r="Z71" s="135" t="e">
        <f>MAX(Y71*(1+'1. General Inputs'!$BA$23+HLOOKUP(Z$7,'1. General Inputs'!$BC$17:$BE$19,ROWS('1. General Inputs'!$BA$17:$BA$19),0))+(Z$76*'2. Protocols'!$O70)+'3. ARV Substitutions'!AD93,0)</f>
        <v>#VALUE!</v>
      </c>
      <c r="AA71" s="135" t="e">
        <f>MAX(Z71*(1+'1. General Inputs'!$BA$23+HLOOKUP(AA$7,'1. General Inputs'!$BC$17:$BE$19,ROWS('1. General Inputs'!$BA$17:$BA$19),0))+(AA$76*'2. Protocols'!$O70)+'3. ARV Substitutions'!AE93,0)</f>
        <v>#VALUE!</v>
      </c>
      <c r="AB71" s="135" t="e">
        <f>MAX(AA71*(1+'1. General Inputs'!$BA$23+HLOOKUP(AB$7,'1. General Inputs'!$BC$17:$BE$19,ROWS('1. General Inputs'!$BA$17:$BA$19),0))+(AB$76*'2. Protocols'!$O70)+'3. ARV Substitutions'!AF93,0)</f>
        <v>#VALUE!</v>
      </c>
      <c r="AC71" s="135" t="e">
        <f>MAX(AB71*(1+'1. General Inputs'!$BA$23+HLOOKUP(AC$7,'1. General Inputs'!$BC$17:$BE$19,ROWS('1. General Inputs'!$BA$17:$BA$19),0))+(AC$76*'2. Protocols'!$O70)+'3. ARV Substitutions'!AG93,0)</f>
        <v>#VALUE!</v>
      </c>
      <c r="AD71" s="135" t="e">
        <f>MAX(AC71*(1+'1. General Inputs'!$BA$23+HLOOKUP(AD$7,'1. General Inputs'!$BC$17:$BE$19,ROWS('1. General Inputs'!$BA$17:$BA$19),0))+(AD$76*'2. Protocols'!$O70)+'3. ARV Substitutions'!AH93,0)</f>
        <v>#VALUE!</v>
      </c>
      <c r="AE71" s="135" t="e">
        <f>MAX(AD71*(1+'1. General Inputs'!$BA$23+HLOOKUP(AE$7,'1. General Inputs'!$BC$17:$BE$19,ROWS('1. General Inputs'!$BA$17:$BA$19),0))+(AE$76*'2. Protocols'!$O70)+'3. ARV Substitutions'!AI93,0)</f>
        <v>#VALUE!</v>
      </c>
      <c r="AF71" s="135" t="e">
        <f>MAX(AE71*(1+'1. General Inputs'!$BA$23+HLOOKUP(AF$7,'1. General Inputs'!$BC$17:$BE$19,ROWS('1. General Inputs'!$BA$17:$BA$19),0))+(AF$76*'2. Protocols'!$O70)+'3. ARV Substitutions'!AJ93,0)</f>
        <v>#VALUE!</v>
      </c>
      <c r="AG71" s="135" t="e">
        <f>MAX(AF71*(1+'1. General Inputs'!$BA$23+HLOOKUP(AG$7,'1. General Inputs'!$BC$17:$BE$19,ROWS('1. General Inputs'!$BA$17:$BA$19),0))+(AG$76*'2. Protocols'!$O70)+'3. ARV Substitutions'!AK93,0)</f>
        <v>#VALUE!</v>
      </c>
      <c r="AH71" s="135" t="e">
        <f>MAX(AG71*(1+'1. General Inputs'!$BA$23+HLOOKUP(AH$7,'1. General Inputs'!$BC$17:$BE$19,ROWS('1. General Inputs'!$BA$17:$BA$19),0))+(AH$76*'2. Protocols'!$O70)+'3. ARV Substitutions'!AL93,0)</f>
        <v>#VALUE!</v>
      </c>
      <c r="AI71" s="135" t="e">
        <f>MAX(AH71*(1+'1. General Inputs'!$BA$23+HLOOKUP(AI$7,'1. General Inputs'!$BC$17:$BE$19,ROWS('1. General Inputs'!$BA$17:$BA$19),0))+(AI$76*'2. Protocols'!$O70)+'3. ARV Substitutions'!AM93,0)</f>
        <v>#VALUE!</v>
      </c>
      <c r="AJ71" s="135" t="e">
        <f>MAX(AI71*(1+'1. General Inputs'!$BA$23+HLOOKUP(AJ$7,'1. General Inputs'!$BC$17:$BE$19,ROWS('1. General Inputs'!$BA$17:$BA$19),0))+(AJ$76*'2. Protocols'!$O70)+'3. ARV Substitutions'!AN93,0)</f>
        <v>#VALUE!</v>
      </c>
      <c r="AK71" s="135" t="e">
        <f>MAX(AJ71*(1+'1. General Inputs'!$BA$23+HLOOKUP(AK$7,'1. General Inputs'!$BC$17:$BE$19,ROWS('1. General Inputs'!$BA$17:$BA$19),0))+(AK$76*'2. Protocols'!$O70)+'3. ARV Substitutions'!AO93,0)</f>
        <v>#VALUE!</v>
      </c>
      <c r="AL71" s="135" t="e">
        <f>MAX(AK71*(1+'1. General Inputs'!$BA$23+HLOOKUP(AL$7,'1. General Inputs'!$BC$17:$BE$19,ROWS('1. General Inputs'!$BA$17:$BA$19),0))+(AL$76*'2. Protocols'!$O70)+'3. ARV Substitutions'!AP93,0)</f>
        <v>#VALUE!</v>
      </c>
      <c r="AM71" s="135" t="e">
        <f>MAX(AL71*(1+'1. General Inputs'!$BA$23+HLOOKUP(AM$7,'1. General Inputs'!$BC$17:$BE$19,ROWS('1. General Inputs'!$BA$17:$BA$19),0))+(AM$76*'2. Protocols'!$O70)+'3. ARV Substitutions'!AQ93,0)</f>
        <v>#VALUE!</v>
      </c>
      <c r="AN71" s="135" t="e">
        <f>MAX(AM71*(1+'1. General Inputs'!$BA$23+HLOOKUP(AN$7,'1. General Inputs'!$BC$17:$BE$19,ROWS('1. General Inputs'!$BA$17:$BA$19),0))+(AN$76*'2. Protocols'!$O70)+'3. ARV Substitutions'!AR93,0)</f>
        <v>#VALUE!</v>
      </c>
      <c r="AO71" s="135" t="e">
        <f>MAX(AN71*(1+'1. General Inputs'!$BA$23+HLOOKUP(AO$7,'1. General Inputs'!$BC$17:$BE$19,ROWS('1. General Inputs'!$BA$17:$BA$19),0))+(AO$76*'2. Protocols'!$O70)+'3. ARV Substitutions'!AS93,0)</f>
        <v>#VALUE!</v>
      </c>
      <c r="AP71" s="135" t="e">
        <f>MAX(AO71*(1+'1. General Inputs'!$BA$23+HLOOKUP(AP$7,'1. General Inputs'!$BC$17:$BE$19,ROWS('1. General Inputs'!$BA$17:$BA$19),0))+(AP$76*'2. Protocols'!$O70)+'3. ARV Substitutions'!AT93,0)</f>
        <v>#VALUE!</v>
      </c>
      <c r="AQ71" s="135" t="e">
        <f>MAX(AP71*(1+'1. General Inputs'!$BA$23+HLOOKUP(AQ$7,'1. General Inputs'!$BC$17:$BE$19,ROWS('1. General Inputs'!$BA$17:$BA$19),0))+(AQ$76*'2. Protocols'!$O70)+'3. ARV Substitutions'!AU93,0)</f>
        <v>#VALUE!</v>
      </c>
      <c r="CA71" s="105" t="e">
        <f t="shared" si="58"/>
        <v>#VALUE!</v>
      </c>
      <c r="CB71" s="105" t="e">
        <f t="shared" si="59"/>
        <v>#VALUE!</v>
      </c>
      <c r="CC71" s="105" t="e">
        <f t="shared" si="60"/>
        <v>#VALUE!</v>
      </c>
      <c r="CD71" s="105" t="e">
        <f t="shared" si="61"/>
        <v>#VALUE!</v>
      </c>
      <c r="CE71" s="105" t="e">
        <f t="shared" si="93"/>
        <v>#VALUE!</v>
      </c>
      <c r="CF71" s="105" t="e">
        <f t="shared" si="62"/>
        <v>#VALUE!</v>
      </c>
      <c r="CG71" s="105" t="e">
        <f t="shared" si="63"/>
        <v>#VALUE!</v>
      </c>
      <c r="CH71" s="105" t="e">
        <f t="shared" si="64"/>
        <v>#VALUE!</v>
      </c>
      <c r="CI71" s="105" t="e">
        <f t="shared" si="65"/>
        <v>#VALUE!</v>
      </c>
      <c r="CJ71" s="105" t="e">
        <f t="shared" si="66"/>
        <v>#VALUE!</v>
      </c>
      <c r="CK71" s="105" t="e">
        <f t="shared" si="67"/>
        <v>#VALUE!</v>
      </c>
      <c r="CL71" s="105" t="e">
        <f t="shared" si="68"/>
        <v>#VALUE!</v>
      </c>
      <c r="CM71" s="105" t="e">
        <f t="shared" si="69"/>
        <v>#VALUE!</v>
      </c>
      <c r="CN71" s="105" t="e">
        <f t="shared" si="70"/>
        <v>#VALUE!</v>
      </c>
      <c r="CO71" s="105" t="e">
        <f t="shared" si="71"/>
        <v>#VALUE!</v>
      </c>
      <c r="CP71" s="105" t="e">
        <f t="shared" si="72"/>
        <v>#VALUE!</v>
      </c>
      <c r="CQ71" s="105" t="e">
        <f t="shared" si="73"/>
        <v>#VALUE!</v>
      </c>
      <c r="CR71" s="105" t="e">
        <f t="shared" si="74"/>
        <v>#VALUE!</v>
      </c>
      <c r="CS71" s="105" t="e">
        <f t="shared" si="75"/>
        <v>#VALUE!</v>
      </c>
      <c r="CT71" s="105" t="e">
        <f t="shared" si="76"/>
        <v>#VALUE!</v>
      </c>
      <c r="CU71" s="105" t="e">
        <f t="shared" si="77"/>
        <v>#VALUE!</v>
      </c>
      <c r="CV71" s="105" t="e">
        <f t="shared" si="78"/>
        <v>#VALUE!</v>
      </c>
      <c r="CW71" s="105" t="e">
        <f t="shared" si="79"/>
        <v>#VALUE!</v>
      </c>
      <c r="CX71" s="105" t="e">
        <f t="shared" si="80"/>
        <v>#VALUE!</v>
      </c>
      <c r="CY71" s="105" t="e">
        <f t="shared" si="81"/>
        <v>#VALUE!</v>
      </c>
      <c r="CZ71" s="105" t="e">
        <f t="shared" si="82"/>
        <v>#VALUE!</v>
      </c>
      <c r="DA71" s="105" t="e">
        <f t="shared" si="83"/>
        <v>#VALUE!</v>
      </c>
      <c r="DB71" s="105" t="e">
        <f t="shared" si="84"/>
        <v>#VALUE!</v>
      </c>
      <c r="DC71" s="105" t="e">
        <f t="shared" si="85"/>
        <v>#VALUE!</v>
      </c>
      <c r="DD71" s="105" t="e">
        <f t="shared" si="86"/>
        <v>#VALUE!</v>
      </c>
      <c r="DE71" s="105" t="e">
        <f t="shared" si="87"/>
        <v>#VALUE!</v>
      </c>
      <c r="DF71" s="105" t="e">
        <f t="shared" si="88"/>
        <v>#VALUE!</v>
      </c>
      <c r="DG71" s="105" t="e">
        <f t="shared" si="89"/>
        <v>#VALUE!</v>
      </c>
      <c r="DH71" s="105" t="e">
        <f t="shared" si="90"/>
        <v>#VALUE!</v>
      </c>
      <c r="DI71" s="105" t="e">
        <f t="shared" si="91"/>
        <v>#VALUE!</v>
      </c>
      <c r="DJ71" s="105" t="e">
        <f t="shared" si="92"/>
        <v>#VALUE!</v>
      </c>
      <c r="DL71" s="39" t="str">
        <f>CONCATENATE('2. Protocols'!C70, '2. Protocols'!D70, '2. Protocols'!E70)</f>
        <v>+</v>
      </c>
      <c r="DM71" s="39" t="str">
        <f>CONCATENATE('2. Protocols'!C70, '2. Protocols'!D70, '2. Protocols'!E70, '2. Protocols'!F70, '2. Protocols'!G70,)</f>
        <v>++</v>
      </c>
      <c r="DO71" s="45">
        <f>IF(AND(OR(ISBLANK(DO$9),DO$9=0)=FALSE,OR(DO$9='2. Protocols'!$C70,DO$9='2. Protocols'!$E70,DO$9='2. Protocols'!$G70)),1,0)*'4. Formulations'!$I70</f>
        <v>0</v>
      </c>
      <c r="DP71" s="45">
        <f>IF(AND(OR(ISBLANK(DP$9),DP$9=0)=FALSE,OR(DP$9='2. Protocols'!$C70,DP$9='2. Protocols'!$E70,DP$9='2. Protocols'!$G70)),1,0)*'4. Formulations'!$I70</f>
        <v>0</v>
      </c>
      <c r="DQ71" s="45">
        <f>IF(AND(OR(ISBLANK(DQ$9),DQ$9=0)=FALSE,OR(DQ$9='2. Protocols'!$C70,DQ$9='2. Protocols'!$E70,DQ$9='2. Protocols'!$G70)),1,0)*'4. Formulations'!$I70</f>
        <v>0</v>
      </c>
      <c r="DR71" s="45">
        <f>IF(AND(OR(ISBLANK(DR$9),DR$9=0)=FALSE,OR(DR$9='2. Protocols'!$C70,DR$9='2. Protocols'!$E70,DR$9='2. Protocols'!$G70)),1,0)*'4. Formulations'!$I70</f>
        <v>0</v>
      </c>
      <c r="DS71" s="45">
        <f>IF(AND(OR(ISBLANK(DS$9),DS$9=0)=FALSE,OR(DS$9='2. Protocols'!$C70,DS$9='2. Protocols'!$E70,DS$9='2. Protocols'!$G70)),1,0)*'4. Formulations'!$I70</f>
        <v>0</v>
      </c>
      <c r="DT71" s="45">
        <f>IF(AND(OR(ISBLANK(DT$9),DT$9=0)=FALSE,OR(DT$9='2. Protocols'!$C70,DT$9='2. Protocols'!$E70,DT$9='2. Protocols'!$G70)),1,0)*'4. Formulations'!$I70</f>
        <v>0</v>
      </c>
      <c r="DU71" s="45">
        <f>IF(AND(OR(ISBLANK(DU$9),DU$9=0)=FALSE,OR(DU$9='2. Protocols'!$C70,DU$9='2. Protocols'!$E70,DU$9='2. Protocols'!$G70)),1,0)*'4. Formulations'!$I70</f>
        <v>0</v>
      </c>
      <c r="DV71" s="45">
        <f>IF(AND(OR(ISBLANK(DV$9),DV$9=0)=FALSE,OR(DV$9='2. Protocols'!$C70,DV$9='2. Protocols'!$E70,DV$9='2. Protocols'!$G70)),1,0)*'4. Formulations'!$I70</f>
        <v>0</v>
      </c>
      <c r="DW71" s="45">
        <f>IF(AND(OR(ISBLANK(DW$9),DW$9=0)=FALSE,OR(DW$9='2. Protocols'!$C70,DW$9='2. Protocols'!$E70,DW$9='2. Protocols'!$G70)),1,0)*'4. Formulations'!$I70</f>
        <v>0</v>
      </c>
      <c r="DX71" s="45">
        <f>IF(AND(OR(ISBLANK(DX$9),DX$9=0)=FALSE,OR(DX$9='2. Protocols'!$C70,DX$9='2. Protocols'!$E70,DX$9='2. Protocols'!$G70)),1,0)*'4. Formulations'!$I70</f>
        <v>0</v>
      </c>
      <c r="DY71" s="45">
        <f>IF(AND(OR(ISBLANK(DY$9),DY$9=0)=FALSE,OR(DY$9='2. Protocols'!$C70,DY$9='2. Protocols'!$E70,DY$9='2. Protocols'!$G70)),1,0)*'4. Formulations'!$I70</f>
        <v>0</v>
      </c>
      <c r="DZ71" s="45">
        <f>IF(AND(OR(ISBLANK(DZ$9),DZ$9=0)=FALSE,OR(DZ$9='2. Protocols'!$C70,DZ$9='2. Protocols'!$E70,DZ$9='2. Protocols'!$G70)),1,0)*'4. Formulations'!$I70</f>
        <v>0</v>
      </c>
      <c r="EA71" s="45">
        <f>IF(AND(OR(ISBLANK(EA$9),EA$9=0)=FALSE,OR(EA$9='2. Protocols'!$C70,EA$9='2. Protocols'!$E70,EA$9='2. Protocols'!$G70)),1,0)*'4. Formulations'!$I70</f>
        <v>0</v>
      </c>
      <c r="EB71" s="45">
        <f>IF(AND(OR(ISBLANK(EB$9),EB$9=0)=FALSE,OR(EB$9='2. Protocols'!$C70,EB$9='2. Protocols'!$E70,EB$9='2. Protocols'!$G70)),1,0)*'4. Formulations'!$I70</f>
        <v>0</v>
      </c>
      <c r="EC71" s="45">
        <f>IF(AND(OR(ISBLANK(EC$9),EC$9=0)=FALSE,OR(EC$9='2. Protocols'!$C70,EC$9='2. Protocols'!$E70,EC$9='2. Protocols'!$G70)),1,0)*'4. Formulations'!$I70</f>
        <v>0</v>
      </c>
      <c r="EE71" s="45">
        <f>IF(AND(OR(ISBLANK(EE$9),EE$9=0)=FALSE,EE$9=$DL71),1,0)*'4. Formulations'!$J70</f>
        <v>0</v>
      </c>
      <c r="EF71" s="45">
        <f>IF(AND(OR(ISBLANK(EF$9),EF$9=0)=FALSE,EF$9=$DL71),1,0)*'4. Formulations'!$J70</f>
        <v>0</v>
      </c>
      <c r="EG71" s="45">
        <f>IF(AND(OR(ISBLANK(EG$9),EG$9=0)=FALSE,EG$9=$DL71),1,0)*'4. Formulations'!$J70</f>
        <v>0</v>
      </c>
      <c r="EH71" s="45">
        <f>IF(AND(OR(ISBLANK(EH$9),EH$9=0)=FALSE,EH$9=$DL71),1,0)*'4. Formulations'!$J70</f>
        <v>0</v>
      </c>
      <c r="EI71" s="45">
        <f>IF(AND(OR(ISBLANK(EI$9),EI$9=0)=FALSE,EI$9=$DL71),1,0)*'4. Formulations'!$J70</f>
        <v>0</v>
      </c>
      <c r="EJ71" s="45">
        <f>IF(AND(OR(ISBLANK(EJ$9),EJ$9=0)=FALSE,EJ$9=$DL71),1,0)*'4. Formulations'!$J70</f>
        <v>0</v>
      </c>
      <c r="EK71" s="45">
        <f>IF(AND(OR(ISBLANK(EK$9),EK$9=0)=FALSE,EK$9=$DL71),1,0)*'4. Formulations'!$J70</f>
        <v>0</v>
      </c>
      <c r="EL71" s="45">
        <f>IF(AND(OR(ISBLANK(EL$9),EL$9=0)=FALSE,EL$9=$DL71),1,0)*'4. Formulations'!$J70</f>
        <v>0</v>
      </c>
      <c r="EM71" s="45">
        <f>IF(AND(OR(ISBLANK(EM$9),EM$9=0)=FALSE,EM$9=$DL71),1,0)*'4. Formulations'!$J70</f>
        <v>0</v>
      </c>
      <c r="EN71" s="45">
        <f>IF(AND(OR(ISBLANK(EN$9),EN$9=0)=FALSE,EN$9=$DL71),1,0)*'4. Formulations'!$J70</f>
        <v>0</v>
      </c>
      <c r="EO71" s="45">
        <f>IF(AND(OR(ISBLANK(EO$9),EO$9=0)=FALSE,EO$9=$DL71),1,0)*'4. Formulations'!$J70</f>
        <v>0</v>
      </c>
      <c r="EP71" s="45">
        <f>IF(AND(OR(ISBLANK(EP$9),EP$9=0)=FALSE,EP$9=$DL71),1,0)*'4. Formulations'!$J70</f>
        <v>0</v>
      </c>
      <c r="EQ71" s="45">
        <f>IF(AND(OR(ISBLANK(EQ$9),EQ$9=0)=FALSE,EQ$9=$DL71),1,0)*'4. Formulations'!$J70</f>
        <v>0</v>
      </c>
      <c r="ER71" s="45">
        <f>IF(AND(OR(ISBLANK(ER$9),ER$9=0)=FALSE,ER$9=$DL71),1,0)*'4. Formulations'!$J70</f>
        <v>0</v>
      </c>
      <c r="ES71" s="45">
        <f>IF(AND(OR(ISBLANK(ES$9),ES$9=0)=FALSE,ES$9=$DL71),1,0)*'4. Formulations'!$J70</f>
        <v>0</v>
      </c>
      <c r="EU71" s="45">
        <f>IF(AND(OR(ISBLANK(EU$9),EU$9=0)=FALSE,SUM($EE71:$ES71)&gt;0,EU$9='2. Protocols'!$G70),1,0)*'4. Formulations'!$J70</f>
        <v>0</v>
      </c>
      <c r="EV71" s="45">
        <f>IF(AND(OR(ISBLANK(EV$9),EV$9=0)=FALSE,SUM($EE71:$ES71)&gt;0,EV$9='2. Protocols'!$G70),1,0)*'4. Formulations'!$J70</f>
        <v>0</v>
      </c>
      <c r="EW71" s="45">
        <f>IF(AND(OR(ISBLANK(EW$9),EW$9=0)=FALSE,SUM($EE71:$ES71)&gt;0,EW$9='2. Protocols'!$G70),1,0)*'4. Formulations'!$J70</f>
        <v>0</v>
      </c>
      <c r="EX71" s="45">
        <f>IF(AND(OR(ISBLANK(EX$9),EX$9=0)=FALSE,SUM($EE71:$ES71)&gt;0,EX$9='2. Protocols'!$G70),1,0)*'4. Formulations'!$J70</f>
        <v>0</v>
      </c>
      <c r="EY71" s="45">
        <f>IF(AND(OR(ISBLANK(EY$9),EY$9=0)=FALSE,SUM($EE71:$ES71)&gt;0,EY$9='2. Protocols'!$G70),1,0)*'4. Formulations'!$J70</f>
        <v>0</v>
      </c>
      <c r="EZ71" s="45">
        <f>IF(AND(OR(ISBLANK(EZ$9),EZ$9=0)=FALSE,SUM($EE71:$ES71)&gt;0,EZ$9='2. Protocols'!$G70),1,0)*'4. Formulations'!$J70</f>
        <v>0</v>
      </c>
      <c r="FA71" s="45">
        <f>IF(AND(OR(ISBLANK(FA$9),FA$9=0)=FALSE,SUM($EE71:$ES71)&gt;0,FA$9='2. Protocols'!$G70),1,0)*'4. Formulations'!$J70</f>
        <v>0</v>
      </c>
      <c r="FB71" s="45">
        <f>IF(AND(OR(ISBLANK(FB$9),FB$9=0)=FALSE,SUM($EE71:$ES71)&gt;0,FB$9='2. Protocols'!$G70),1,0)*'4. Formulations'!$J70</f>
        <v>0</v>
      </c>
      <c r="FC71" s="45">
        <f>IF(AND(OR(ISBLANK(FC$9),FC$9=0)=FALSE,SUM($EE71:$ES71)&gt;0,FC$9='2. Protocols'!$G70),1,0)*'4. Formulations'!$J70</f>
        <v>0</v>
      </c>
      <c r="FD71" s="45">
        <f>IF(AND(OR(ISBLANK(FD$9),FD$9=0)=FALSE,SUM($EE71:$ES71)&gt;0,FD$9='2. Protocols'!$G70),1,0)*'4. Formulations'!$J70</f>
        <v>0</v>
      </c>
      <c r="FE71" s="45">
        <f>IF(AND(OR(ISBLANK(FE$9),FE$9=0)=FALSE,SUM($EE71:$ES71)&gt;0,FE$9='2. Protocols'!$G70),1,0)*'4. Formulations'!$J70</f>
        <v>0</v>
      </c>
      <c r="FF71" s="45">
        <f>IF(AND(OR(ISBLANK(FF$9),FF$9=0)=FALSE,SUM($EE71:$ES71)&gt;0,FF$9='2. Protocols'!$G70),1,0)*'4. Formulations'!$J70</f>
        <v>0</v>
      </c>
      <c r="FG71" s="45">
        <f>IF(AND(OR(ISBLANK(FG$9),FG$9=0)=FALSE,SUM($EE71:$ES71)&gt;0,FG$9='2. Protocols'!$G70),1,0)*'4. Formulations'!$J70</f>
        <v>0</v>
      </c>
      <c r="FH71" s="45">
        <f>IF(AND(OR(ISBLANK(FH$9),FH$9=0)=FALSE,SUM($EE71:$ES71)&gt;0,FH$9='2. Protocols'!$G70),1,0)*'4. Formulations'!$J70</f>
        <v>0</v>
      </c>
      <c r="FI71" s="45">
        <f>IF(AND(OR(ISBLANK(FI$9),FI$9=0)=FALSE,SUM($EE71:$ES71)&gt;0,FI$9='2. Protocols'!$G70),1,0)*'4. Formulations'!$J70</f>
        <v>0</v>
      </c>
      <c r="FK71" s="45">
        <f>IF(AND(OR(ISBLANK(EU$9),EU$9=0)=FALSE,FK$9=$DM71),1,0)*'4. Formulations'!$K70</f>
        <v>0</v>
      </c>
      <c r="FL71" s="45">
        <f>IF(AND(OR(ISBLANK(EV$9),EV$9=0)=FALSE,FL$9=$DM71),1,0)*'4. Formulations'!$K70</f>
        <v>0</v>
      </c>
      <c r="FM71" s="45">
        <f>IF(AND(OR(ISBLANK(EW$9),EW$9=0)=FALSE,FM$9=$DM71),1,0)*'4. Formulations'!$K70</f>
        <v>0</v>
      </c>
      <c r="FN71" s="45">
        <f>IF(AND(OR(ISBLANK(EX$9),EX$9=0)=FALSE,FN$9=$DM71),1,0)*'4. Formulations'!$K70</f>
        <v>0</v>
      </c>
      <c r="FO71" s="45">
        <f>IF(AND(OR(ISBLANK(EY$9),EY$9=0)=FALSE,FO$9=$DM71),1,0)*'4. Formulations'!$K70</f>
        <v>0</v>
      </c>
      <c r="FP71" s="45">
        <f>IF(AND(OR(ISBLANK(EZ$9),EZ$9=0)=FALSE,FP$9=$DM71),1,0)*'4. Formulations'!$K70</f>
        <v>0</v>
      </c>
      <c r="FQ71" s="45">
        <f>IF(AND(OR(ISBLANK(FA$9),FA$9=0)=FALSE,FQ$9=$DM71),1,0)*'4. Formulations'!$K70</f>
        <v>0</v>
      </c>
      <c r="FR71" s="45">
        <f>IF(AND(OR(ISBLANK(FB$9),FB$9=0)=FALSE,FR$9=$DM71),1,0)*'4. Formulations'!$K70</f>
        <v>0</v>
      </c>
      <c r="FS71" s="45">
        <f>IF(AND(OR(ISBLANK(FC$9),FC$9=0)=FALSE,FS$9=$DM71),1,0)*'4. Formulations'!$K70</f>
        <v>0</v>
      </c>
      <c r="FT71" s="45">
        <f>IF(AND(OR(ISBLANK(FD$9),FD$9=0)=FALSE,FT$9=$DM71),1,0)*'4. Formulations'!$K70</f>
        <v>0</v>
      </c>
      <c r="FU71" s="45">
        <f>IF(AND(OR(ISBLANK(FE$9),FE$9=0)=FALSE,FU$9=$DM71),1,0)*'4. Formulations'!$K70</f>
        <v>0</v>
      </c>
      <c r="FV71" s="45">
        <f>IF(AND(OR(ISBLANK(FF$9),FF$9=0)=FALSE,FV$9=$DM71),1,0)*'4. Formulations'!$K70</f>
        <v>0</v>
      </c>
      <c r="FW71" s="45">
        <f>IF(AND(OR(ISBLANK(FG$9),FG$9=0)=FALSE,FW$9=$DM71),1,0)*'4. Formulations'!$K70</f>
        <v>0</v>
      </c>
      <c r="FX71" s="45">
        <f>IF(AND(OR(ISBLANK(FH$9),FH$9=0)=FALSE,FX$9=$DM71),1,0)*'4. Formulations'!$K70</f>
        <v>0</v>
      </c>
      <c r="FY71" s="45">
        <f>IF(AND(OR(ISBLANK(FI$9),FI$9=0)=FALSE,FY$9=$DM71),1,0)*'4. Formulations'!$K70</f>
        <v>0</v>
      </c>
      <c r="GA71" s="45">
        <f>IF(AND(OR(ISBLANK(GA$9),GA$9=0)=FALSE,OR(GA$9='2. Protocols'!$C70,GA$9='2. Protocols'!$E70,GA$9='2. Protocols'!$G70)),1,0)*'4. Formulations'!$L70</f>
        <v>0</v>
      </c>
      <c r="GB71" s="45">
        <f>IF(AND(OR(ISBLANK(GB$9),GB$9=0)=FALSE,OR(GB$9='2. Protocols'!$C70,GB$9='2. Protocols'!$E70,GB$9='2. Protocols'!$G70)),1,0)*'4. Formulations'!$L70</f>
        <v>0</v>
      </c>
      <c r="GC71" s="45">
        <f>IF(AND(OR(ISBLANK(GC$9),GC$9=0)=FALSE,OR(GC$9='2. Protocols'!$C70,GC$9='2. Protocols'!$E70,GC$9='2. Protocols'!$G70)),1,0)*'4. Formulations'!$L70</f>
        <v>0</v>
      </c>
      <c r="GD71" s="45">
        <f>IF(AND(OR(ISBLANK(GD$9),GD$9=0)=FALSE,OR(GD$9='2. Protocols'!$C70,GD$9='2. Protocols'!$E70,GD$9='2. Protocols'!$G70)),1,0)*'4. Formulations'!$L70</f>
        <v>0</v>
      </c>
      <c r="GE71" s="45">
        <f>IF(AND(OR(ISBLANK(GE$9),GE$9=0)=FALSE,OR(GE$9='2. Protocols'!$C70,GE$9='2. Protocols'!$E70,GE$9='2. Protocols'!$G70)),1,0)*'4. Formulations'!$L70</f>
        <v>0</v>
      </c>
      <c r="GF71" s="45">
        <f>IF(AND(OR(ISBLANK(GF$9),GF$9=0)=FALSE,OR(GF$9='2. Protocols'!$C70,GF$9='2. Protocols'!$E70,GF$9='2. Protocols'!$G70)),1,0)*'4. Formulations'!$L70</f>
        <v>0</v>
      </c>
      <c r="GG71" s="45">
        <f>IF(AND(OR(ISBLANK(GG$9),GG$9=0)=FALSE,OR(GG$9='2. Protocols'!$C70,GG$9='2. Protocols'!$E70,GG$9='2. Protocols'!$G70)),1,0)*'4. Formulations'!$L70</f>
        <v>0</v>
      </c>
      <c r="GH71" s="45">
        <f>IF(AND(OR(ISBLANK(GH$9),GH$9=0)=FALSE,OR(GH$9='2. Protocols'!$C70,GH$9='2. Protocols'!$E70,GH$9='2. Protocols'!$G70)),1,0)*'4. Formulations'!$L70</f>
        <v>0</v>
      </c>
      <c r="GI71" s="45">
        <f>IF(AND(OR(ISBLANK(GI$9),GI$9=0)=FALSE,OR(GI$9='2. Protocols'!$C70,GI$9='2. Protocols'!$E70,GI$9='2. Protocols'!$G70)),1,0)*'4. Formulations'!$L70</f>
        <v>0</v>
      </c>
      <c r="GJ71" s="45">
        <f>IF(AND(OR(ISBLANK(GJ$9),GJ$9=0)=FALSE,OR(GJ$9='2. Protocols'!$C70,GJ$9='2. Protocols'!$E70,GJ$9='2. Protocols'!$G70)),1,0)*'4. Formulations'!$L70</f>
        <v>0</v>
      </c>
      <c r="GK71" s="45">
        <f>IF(AND(OR(ISBLANK(GK$9),GK$9=0)=FALSE,OR(GK$9='2. Protocols'!$C70,GK$9='2. Protocols'!$E70,GK$9='2. Protocols'!$G70)),1,0)*'4. Formulations'!$L70</f>
        <v>0</v>
      </c>
      <c r="GL71" s="45">
        <f>IF(AND(OR(ISBLANK(GL$9),GL$9=0)=FALSE,OR(GL$9='2. Protocols'!$C70,GL$9='2. Protocols'!$E70,GL$9='2. Protocols'!$G70)),1,0)*'4. Formulations'!$L70</f>
        <v>0</v>
      </c>
      <c r="GM71" s="45">
        <f>IF(AND(OR(ISBLANK(GM$9),GM$9=0)=FALSE,OR(GM$9='2. Protocols'!$C70,GM$9='2. Protocols'!$E70,GM$9='2. Protocols'!$G70)),1,0)*'4. Formulations'!$L70</f>
        <v>0</v>
      </c>
      <c r="GN71" s="45">
        <f>IF(AND(OR(ISBLANK(GN$9),GN$9=0)=FALSE,OR(GN$9='2. Protocols'!$C70,GN$9='2. Protocols'!$E70,GN$9='2. Protocols'!$G70)),1,0)*'4. Formulations'!$L70</f>
        <v>0</v>
      </c>
      <c r="GO71" s="45">
        <f>IF(AND(OR(ISBLANK(GO$9),GO$9=0)=FALSE,OR(GO$9='2. Protocols'!$C70,GO$9='2. Protocols'!$E70,GO$9='2. Protocols'!$G70)),1,0)*'4. Formulations'!$L70</f>
        <v>0</v>
      </c>
      <c r="GQ71" s="45">
        <f>IF(AND(OR(ISBLANK(GQ$9),GQ$9=0)=FALSE,GQ$9=$DL71),1,0)*'4. Formulations'!$M70</f>
        <v>0</v>
      </c>
      <c r="GR71" s="45">
        <f>IF(AND(OR(ISBLANK(GR$9),GR$9=0)=FALSE,GR$9=$DL71),1,0)*'4. Formulations'!$M70</f>
        <v>0</v>
      </c>
      <c r="GS71" s="45">
        <f>IF(AND(OR(ISBLANK(GS$9),GS$9=0)=FALSE,GS$9=$DL71),1,0)*'4. Formulations'!$M70</f>
        <v>0</v>
      </c>
      <c r="GT71" s="45">
        <f>IF(AND(OR(ISBLANK(GT$9),GT$9=0)=FALSE,GT$9=$DL71),1,0)*'4. Formulations'!$M70</f>
        <v>0</v>
      </c>
      <c r="GU71" s="45">
        <f>IF(AND(OR(ISBLANK(GU$9),GU$9=0)=FALSE,GU$9=$DL71),1,0)*'4. Formulations'!$M70</f>
        <v>0</v>
      </c>
      <c r="GV71" s="45">
        <f>IF(AND(OR(ISBLANK(GV$9),GV$9=0)=FALSE,GV$9=$DL71),1,0)*'4. Formulations'!$M70</f>
        <v>0</v>
      </c>
      <c r="GW71" s="45">
        <f>IF(AND(OR(ISBLANK(GW$9),GW$9=0)=FALSE,GW$9=$DL71),1,0)*'4. Formulations'!$M70</f>
        <v>0</v>
      </c>
      <c r="GX71" s="45">
        <f>IF(AND(OR(ISBLANK(GX$9),GX$9=0)=FALSE,GX$9=$DL71),1,0)*'4. Formulations'!$M70</f>
        <v>0</v>
      </c>
      <c r="GY71" s="45">
        <f>IF(AND(OR(ISBLANK(GY$9),GY$9=0)=FALSE,GY$9=$DL71),1,0)*'4. Formulations'!$M70</f>
        <v>0</v>
      </c>
      <c r="GZ71" s="45">
        <f>IF(AND(OR(ISBLANK(GZ$9),GZ$9=0)=FALSE,GZ$9=$DL71),1,0)*'4. Formulations'!$M70</f>
        <v>0</v>
      </c>
      <c r="HA71" s="45">
        <f>IF(AND(OR(ISBLANK(HA$9),HA$9=0)=FALSE,HA$9=$DL71),1,0)*'4. Formulations'!$M70</f>
        <v>0</v>
      </c>
      <c r="HB71" s="45">
        <f>IF(AND(OR(ISBLANK(HB$9),HB$9=0)=FALSE,HB$9=$DL71),1,0)*'4. Formulations'!$M70</f>
        <v>0</v>
      </c>
      <c r="HC71" s="45">
        <f>IF(AND(OR(ISBLANK(HC$9),HC$9=0)=FALSE,HC$9=$DL71),1,0)*'4. Formulations'!$M70</f>
        <v>0</v>
      </c>
      <c r="HD71" s="45">
        <f>IF(AND(OR(ISBLANK(HD$9),HD$9=0)=FALSE,HD$9=$DL71),1,0)*'4. Formulations'!$M70</f>
        <v>0</v>
      </c>
      <c r="HE71" s="45">
        <f>IF(AND(OR(ISBLANK(HE$9),HE$9=0)=FALSE,HE$9=$DL71),1,0)*'4. Formulations'!$M70</f>
        <v>0</v>
      </c>
      <c r="HG71" s="45">
        <f>IF(AND(OR(ISBLANK(HG$9),HG$9=0)=FALSE,SUM($GQ71:$HE71)&gt;0,HG$9='2. Protocols'!$G70),1,0)*'4. Formulations'!$M70</f>
        <v>0</v>
      </c>
      <c r="HH71" s="45">
        <f>IF(AND(OR(ISBLANK(HH$9),HH$9=0)=FALSE,SUM($GQ71:$HE71)&gt;0,HH$9='2. Protocols'!$G70),1,0)*'4. Formulations'!$M70</f>
        <v>0</v>
      </c>
      <c r="HI71" s="45">
        <f>IF(AND(OR(ISBLANK(HI$9),HI$9=0)=FALSE,SUM($GQ71:$HE71)&gt;0,HI$9='2. Protocols'!$G70),1,0)*'4. Formulations'!$M70</f>
        <v>0</v>
      </c>
      <c r="HJ71" s="45">
        <f>IF(AND(OR(ISBLANK(HJ$9),HJ$9=0)=FALSE,SUM($GQ71:$HE71)&gt;0,HJ$9='2. Protocols'!$G70),1,0)*'4. Formulations'!$M70</f>
        <v>0</v>
      </c>
      <c r="HK71" s="45">
        <f>IF(AND(OR(ISBLANK(HK$9),HK$9=0)=FALSE,SUM($GQ71:$HE71)&gt;0,HK$9='2. Protocols'!$G70),1,0)*'4. Formulations'!$M70</f>
        <v>0</v>
      </c>
      <c r="HL71" s="45">
        <f>IF(AND(OR(ISBLANK(HL$9),HL$9=0)=FALSE,SUM($GQ71:$HE71)&gt;0,HL$9='2. Protocols'!$G70),1,0)*'4. Formulations'!$M70</f>
        <v>0</v>
      </c>
      <c r="HM71" s="45">
        <f>IF(AND(OR(ISBLANK(HM$9),HM$9=0)=FALSE,SUM($GQ71:$HE71)&gt;0,HM$9='2. Protocols'!$G70),1,0)*'4. Formulations'!$M70</f>
        <v>0</v>
      </c>
      <c r="HN71" s="45">
        <f>IF(AND(OR(ISBLANK(HN$9),HN$9=0)=FALSE,SUM($GQ71:$HE71)&gt;0,HN$9='2. Protocols'!$G70),1,0)*'4. Formulations'!$M70</f>
        <v>0</v>
      </c>
      <c r="HO71" s="45">
        <f>IF(AND(OR(ISBLANK(HO$9),HO$9=0)=FALSE,SUM($GQ71:$HE71)&gt;0,HO$9='2. Protocols'!$G70),1,0)*'4. Formulations'!$M70</f>
        <v>0</v>
      </c>
      <c r="HP71" s="45">
        <f>IF(AND(OR(ISBLANK(HP$9),HP$9=0)=FALSE,SUM($GQ71:$HE71)&gt;0,HP$9='2. Protocols'!$G70),1,0)*'4. Formulations'!$M70</f>
        <v>0</v>
      </c>
      <c r="HQ71" s="45">
        <f>IF(AND(OR(ISBLANK(HQ$9),HQ$9=0)=FALSE,SUM($GQ71:$HE71)&gt;0,HQ$9='2. Protocols'!$G70),1,0)*'4. Formulations'!$M70</f>
        <v>0</v>
      </c>
      <c r="HR71" s="45">
        <f>IF(AND(OR(ISBLANK(HR$9),HR$9=0)=FALSE,SUM($GQ71:$HE71)&gt;0,HR$9='2. Protocols'!$G70),1,0)*'4. Formulations'!$M70</f>
        <v>0</v>
      </c>
      <c r="HS71" s="45">
        <f>IF(AND(OR(ISBLANK(HS$9),HS$9=0)=FALSE,SUM($GQ71:$HE71)&gt;0,HS$9='2. Protocols'!$G70),1,0)*'4. Formulations'!$M70</f>
        <v>0</v>
      </c>
      <c r="HT71" s="45">
        <f>IF(AND(OR(ISBLANK(HT$9),HT$9=0)=FALSE,SUM($GQ71:$HE71)&gt;0,HT$9='2. Protocols'!$G70),1,0)*'4. Formulations'!$M70</f>
        <v>0</v>
      </c>
      <c r="HU71" s="45">
        <f>IF(AND(OR(ISBLANK(HU$9),HU$9=0)=FALSE,SUM($GQ71:$HE71)&gt;0,HU$9='2. Protocols'!$G70),1,0)*'4. Formulations'!$M70</f>
        <v>0</v>
      </c>
      <c r="HW71" s="45">
        <f>IF(AND(OR(ISBLANK(HW$9),HW$9=0)=FALSE,HW$9=$DM71),1,0)*'4. Formulations'!$N70</f>
        <v>0</v>
      </c>
      <c r="HX71" s="45">
        <f>IF(AND(OR(ISBLANK(HX$9),HX$9=0)=FALSE,HX$9=$DM71),1,0)*'4. Formulations'!$N70</f>
        <v>0</v>
      </c>
      <c r="HY71" s="45">
        <f>IF(AND(OR(ISBLANK(HY$9),HY$9=0)=FALSE,HY$9=$DM71),1,0)*'4. Formulations'!$N70</f>
        <v>0</v>
      </c>
      <c r="HZ71" s="45">
        <f>IF(AND(OR(ISBLANK(HZ$9),HZ$9=0)=FALSE,HZ$9=$DM71),1,0)*'4. Formulations'!$N70</f>
        <v>0</v>
      </c>
      <c r="IA71" s="45">
        <f>IF(AND(OR(ISBLANK(IA$9),IA$9=0)=FALSE,IA$9=$DM71),1,0)*'4. Formulations'!$N70</f>
        <v>0</v>
      </c>
      <c r="IB71" s="45">
        <f>IF(AND(OR(ISBLANK(IB$9),IB$9=0)=FALSE,IB$9=$DM71),1,0)*'4. Formulations'!$N70</f>
        <v>0</v>
      </c>
      <c r="IC71" s="45">
        <f>IF(AND(OR(ISBLANK(IC$9),IC$9=0)=FALSE,IC$9=$DM71),1,0)*'4. Formulations'!$N70</f>
        <v>0</v>
      </c>
      <c r="ID71" s="45">
        <f>IF(AND(OR(ISBLANK(ID$9),ID$9=0)=FALSE,ID$9=$DM71),1,0)*'4. Formulations'!$N70</f>
        <v>0</v>
      </c>
      <c r="IE71" s="45">
        <f>IF(AND(OR(ISBLANK(IE$9),IE$9=0)=FALSE,IE$9=$DM71),1,0)*'4. Formulations'!$N70</f>
        <v>0</v>
      </c>
      <c r="IF71" s="45">
        <f>IF(AND(OR(ISBLANK(IF$9),IF$9=0)=FALSE,IF$9=$DM71),1,0)*'4. Formulations'!$N70</f>
        <v>0</v>
      </c>
      <c r="IG71" s="45">
        <f>IF(AND(OR(ISBLANK(IG$9),IG$9=0)=FALSE,IG$9=$DM71),1,0)*'4. Formulations'!$N70</f>
        <v>0</v>
      </c>
      <c r="IH71" s="45">
        <f>IF(AND(OR(ISBLANK(IH$9),IH$9=0)=FALSE,IH$9=$DM71),1,0)*'4. Formulations'!$N70</f>
        <v>0</v>
      </c>
      <c r="II71" s="45">
        <f>IF(AND(OR(ISBLANK(II$9),II$9=0)=FALSE,II$9=$DM71),1,0)*'4. Formulations'!$N70</f>
        <v>0</v>
      </c>
      <c r="IJ71" s="45">
        <f>IF(AND(OR(ISBLANK(IJ$9),IJ$9=0)=FALSE,IJ$9=$DM71),1,0)*'4. Formulations'!$N70</f>
        <v>0</v>
      </c>
      <c r="IK71" s="45">
        <f>IF(AND(OR(ISBLANK(IK$9),IK$9=0)=FALSE,IK$9=$DM71),1,0)*'4. Formulations'!$N70</f>
        <v>0</v>
      </c>
      <c r="IM71" s="45">
        <f>IF(AND(OR(ISBLANK(IM$9),IM$9=0)=FALSE,OR(IM$9='2. Protocols'!$C70,IM$9='2. Protocols'!$E70,IM$9='2. Protocols'!$G70)),1,0)*'4. Formulations'!$O70</f>
        <v>0</v>
      </c>
      <c r="IN71" s="45">
        <f>IF(AND(OR(ISBLANK(IN$9),IN$9=0)=FALSE,OR(IN$9='2. Protocols'!$C70,IN$9='2. Protocols'!$E70,IN$9='2. Protocols'!$G70)),1,0)*'4. Formulations'!$O70</f>
        <v>0</v>
      </c>
      <c r="IO71" s="45">
        <f>IF(AND(OR(ISBLANK(IO$9),IO$9=0)=FALSE,OR(IO$9='2. Protocols'!$C70,IO$9='2. Protocols'!$E70,IO$9='2. Protocols'!$G70)),1,0)*'4. Formulations'!$O70</f>
        <v>0</v>
      </c>
      <c r="IP71" s="45">
        <f>IF(AND(OR(ISBLANK(IP$9),IP$9=0)=FALSE,OR(IP$9='2. Protocols'!$C70,IP$9='2. Protocols'!$E70,IP$9='2. Protocols'!$G70)),1,0)*'4. Formulations'!$O70</f>
        <v>0</v>
      </c>
      <c r="IQ71" s="45">
        <f>IF(AND(OR(ISBLANK(IQ$9),IQ$9=0)=FALSE,OR(IQ$9='2. Protocols'!$C70,IQ$9='2. Protocols'!$E70,IQ$9='2. Protocols'!$G70)),1,0)*'4. Formulations'!$O70</f>
        <v>0</v>
      </c>
      <c r="IR71" s="45">
        <f>IF(AND(OR(ISBLANK(IR$9),IR$9=0)=FALSE,OR(IR$9='2. Protocols'!$C70,IR$9='2. Protocols'!$E70,IR$9='2. Protocols'!$G70)),1,0)*'4. Formulations'!$O70</f>
        <v>0</v>
      </c>
      <c r="IS71" s="45">
        <f>IF(AND(OR(ISBLANK(IS$9),IS$9=0)=FALSE,OR(IS$9='2. Protocols'!$C70,IS$9='2. Protocols'!$E70,IS$9='2. Protocols'!$G70)),1,0)*'4. Formulations'!$O70</f>
        <v>0</v>
      </c>
      <c r="IT71" s="45">
        <f>IF(AND(OR(ISBLANK(IT$9),IT$9=0)=FALSE,OR(IT$9='2. Protocols'!$C70,IT$9='2. Protocols'!$E70,IT$9='2. Protocols'!$G70)),1,0)*'4. Formulations'!$O70</f>
        <v>0</v>
      </c>
      <c r="IU71" s="45">
        <f>IF(AND(OR(ISBLANK(IU$9),IU$9=0)=FALSE,OR(IU$9='2. Protocols'!$C70,IU$9='2. Protocols'!$E70,IU$9='2. Protocols'!$G70)),1,0)*'4. Formulations'!$O70</f>
        <v>0</v>
      </c>
      <c r="IV71" s="45">
        <f>IF(AND(OR(ISBLANK(IV$9),IV$9=0)=FALSE,OR(IV$9='2. Protocols'!$C70,IV$9='2. Protocols'!$E70,IV$9='2. Protocols'!$G70)),1,0)*'4. Formulations'!$O70</f>
        <v>0</v>
      </c>
      <c r="IW71" s="45">
        <f>IF(AND(OR(ISBLANK(IW$9),IW$9=0)=FALSE,OR(IW$9='2. Protocols'!$C70,IW$9='2. Protocols'!$E70,IW$9='2. Protocols'!$G70)),1,0)*'4. Formulations'!$O70</f>
        <v>0</v>
      </c>
      <c r="IX71" s="45">
        <f>IF(AND(OR(ISBLANK(IX$9),IX$9=0)=FALSE,OR(IX$9='2. Protocols'!$C70,IX$9='2. Protocols'!$E70,IX$9='2. Protocols'!$G70)),1,0)*'4. Formulations'!$O70</f>
        <v>0</v>
      </c>
      <c r="IY71" s="45">
        <f>IF(AND(OR(ISBLANK(IY$9),IY$9=0)=FALSE,OR(IY$9='2. Protocols'!$C70,IY$9='2. Protocols'!$E70,IY$9='2. Protocols'!$G70)),1,0)*'4. Formulations'!$O70</f>
        <v>0</v>
      </c>
      <c r="IZ71" s="45">
        <f>IF(AND(OR(ISBLANK(IZ$9),IZ$9=0)=FALSE,OR(IZ$9='2. Protocols'!$C70,IZ$9='2. Protocols'!$E70,IZ$9='2. Protocols'!$G70)),1,0)*'4. Formulations'!$O70</f>
        <v>0</v>
      </c>
      <c r="JA71" s="45">
        <f>IF(AND(OR(ISBLANK(JA$9),JA$9=0)=FALSE,OR(JA$9='2. Protocols'!$C70,JA$9='2. Protocols'!$E70,JA$9='2. Protocols'!$G70)),1,0)*'4. Formulations'!$O70</f>
        <v>0</v>
      </c>
      <c r="JC71" s="45">
        <f>IF(AND(OR(ISBLANK(JC$9),JC$9=0)=FALSE,JC$9=$DL71),1,0)*'4. Formulations'!$P70</f>
        <v>0</v>
      </c>
      <c r="JD71" s="45">
        <f>IF(AND(OR(ISBLANK(JD$9),JD$9=0)=FALSE,JD$9=$DL71),1,0)*'4. Formulations'!$P70</f>
        <v>0</v>
      </c>
      <c r="JE71" s="45">
        <f>IF(AND(OR(ISBLANK(JE$9),JE$9=0)=FALSE,JE$9=$DL71),1,0)*'4. Formulations'!$P70</f>
        <v>0</v>
      </c>
      <c r="JF71" s="45">
        <f>IF(AND(OR(ISBLANK(JF$9),JF$9=0)=FALSE,JF$9=$DL71),1,0)*'4. Formulations'!$P70</f>
        <v>0</v>
      </c>
      <c r="JG71" s="45">
        <f>IF(AND(OR(ISBLANK(JG$9),JG$9=0)=FALSE,JG$9=$DL71),1,0)*'4. Formulations'!$P70</f>
        <v>0</v>
      </c>
      <c r="JH71" s="45">
        <f>IF(AND(OR(ISBLANK(JH$9),JH$9=0)=FALSE,JH$9=$DL71),1,0)*'4. Formulations'!$P70</f>
        <v>0</v>
      </c>
      <c r="JI71" s="45">
        <f>IF(AND(OR(ISBLANK(JI$9),JI$9=0)=FALSE,JI$9=$DL71),1,0)*'4. Formulations'!$P70</f>
        <v>0</v>
      </c>
      <c r="JJ71" s="45">
        <f>IF(AND(OR(ISBLANK(JJ$9),JJ$9=0)=FALSE,JJ$9=$DL71),1,0)*'4. Formulations'!$P70</f>
        <v>0</v>
      </c>
      <c r="JK71" s="45">
        <f>IF(AND(OR(ISBLANK(JK$9),JK$9=0)=FALSE,JK$9=$DL71),1,0)*'4. Formulations'!$P70</f>
        <v>0</v>
      </c>
      <c r="JL71" s="45">
        <f>IF(AND(OR(ISBLANK(JL$9),JL$9=0)=FALSE,JL$9=$DL71),1,0)*'4. Formulations'!$P70</f>
        <v>0</v>
      </c>
      <c r="JM71" s="45">
        <f>IF(AND(OR(ISBLANK(JM$9),JM$9=0)=FALSE,JM$9=$DL71),1,0)*'4. Formulations'!$P70</f>
        <v>0</v>
      </c>
      <c r="JN71" s="45">
        <f>IF(AND(OR(ISBLANK(JN$9),JN$9=0)=FALSE,JN$9=$DL71),1,0)*'4. Formulations'!$P70</f>
        <v>0</v>
      </c>
      <c r="JO71" s="45">
        <f>IF(AND(OR(ISBLANK(JO$9),JO$9=0)=FALSE,JO$9=$DL71),1,0)*'4. Formulations'!$P70</f>
        <v>0</v>
      </c>
      <c r="JP71" s="45">
        <f>IF(AND(OR(ISBLANK(JP$9),JP$9=0)=FALSE,JP$9=$DL71),1,0)*'4. Formulations'!$P70</f>
        <v>0</v>
      </c>
      <c r="JQ71" s="45">
        <f>IF(AND(OR(ISBLANK(JQ$9),JQ$9=0)=FALSE,JQ$9=$DL71),1,0)*'4. Formulations'!$P70</f>
        <v>0</v>
      </c>
      <c r="JS71" s="45">
        <f>IF(AND(OR(ISBLANK(JS$9),JS$9=0)=FALSE,SUM($JC71:$JQ71)&gt;0,JS$9='2. Protocols'!$G70),1,0)*'4. Formulations'!$P70</f>
        <v>0</v>
      </c>
      <c r="JT71" s="45">
        <f>IF(AND(OR(ISBLANK(JT$9),JT$9=0)=FALSE,SUM($JC71:$JQ71)&gt;0,JT$9='2. Protocols'!$G70),1,0)*'4. Formulations'!$P70</f>
        <v>0</v>
      </c>
      <c r="JU71" s="45">
        <f>IF(AND(OR(ISBLANK(JU$9),JU$9=0)=FALSE,SUM($JC71:$JQ71)&gt;0,JU$9='2. Protocols'!$G70),1,0)*'4. Formulations'!$P70</f>
        <v>0</v>
      </c>
      <c r="JV71" s="45">
        <f>IF(AND(OR(ISBLANK(JV$9),JV$9=0)=FALSE,SUM($JC71:$JQ71)&gt;0,JV$9='2. Protocols'!$G70),1,0)*'4. Formulations'!$P70</f>
        <v>0</v>
      </c>
      <c r="JW71" s="45">
        <f>IF(AND(OR(ISBLANK(JW$9),JW$9=0)=FALSE,SUM($JC71:$JQ71)&gt;0,JW$9='2. Protocols'!$G70),1,0)*'4. Formulations'!$P70</f>
        <v>0</v>
      </c>
      <c r="JX71" s="45">
        <f>IF(AND(OR(ISBLANK(JX$9),JX$9=0)=FALSE,SUM($JC71:$JQ71)&gt;0,JX$9='2. Protocols'!$G70),1,0)*'4. Formulations'!$P70</f>
        <v>0</v>
      </c>
      <c r="JY71" s="45">
        <f>IF(AND(OR(ISBLANK(JY$9),JY$9=0)=FALSE,SUM($JC71:$JQ71)&gt;0,JY$9='2. Protocols'!$G70),1,0)*'4. Formulations'!$P70</f>
        <v>0</v>
      </c>
      <c r="JZ71" s="45">
        <f>IF(AND(OR(ISBLANK(JZ$9),JZ$9=0)=FALSE,SUM($JC71:$JQ71)&gt;0,JZ$9='2. Protocols'!$G70),1,0)*'4. Formulations'!$P70</f>
        <v>0</v>
      </c>
      <c r="KA71" s="45">
        <f>IF(AND(OR(ISBLANK(KA$9),KA$9=0)=FALSE,SUM($JC71:$JQ71)&gt;0,KA$9='2. Protocols'!$G70),1,0)*'4. Formulations'!$P70</f>
        <v>0</v>
      </c>
      <c r="KB71" s="45">
        <f>IF(AND(OR(ISBLANK(KB$9),KB$9=0)=FALSE,SUM($JC71:$JQ71)&gt;0,KB$9='2. Protocols'!$G70),1,0)*'4. Formulations'!$P70</f>
        <v>0</v>
      </c>
      <c r="KC71" s="45">
        <f>IF(AND(OR(ISBLANK(KC$9),KC$9=0)=FALSE,SUM($JC71:$JQ71)&gt;0,KC$9='2. Protocols'!$G70),1,0)*'4. Formulations'!$P70</f>
        <v>0</v>
      </c>
      <c r="KD71" s="45">
        <f>IF(AND(OR(ISBLANK(KD$9),KD$9=0)=FALSE,SUM($JC71:$JQ71)&gt;0,KD$9='2. Protocols'!$G70),1,0)*'4. Formulations'!$P70</f>
        <v>0</v>
      </c>
      <c r="KE71" s="45">
        <f>IF(AND(OR(ISBLANK(KE$9),KE$9=0)=FALSE,SUM($JC71:$JQ71)&gt;0,KE$9='2. Protocols'!$G70),1,0)*'4. Formulations'!$P70</f>
        <v>0</v>
      </c>
      <c r="KF71" s="45">
        <f>IF(AND(OR(ISBLANK(KF$9),KF$9=0)=FALSE,SUM($JC71:$JQ71)&gt;0,KF$9='2. Protocols'!$G70),1,0)*'4. Formulations'!$P70</f>
        <v>0</v>
      </c>
      <c r="KG71" s="45">
        <f>IF(AND(OR(ISBLANK(KG$9),KG$9=0)=FALSE,SUM($JC71:$JQ71)&gt;0,KG$9='2. Protocols'!$G70),1,0)*'4. Formulations'!$P70</f>
        <v>0</v>
      </c>
      <c r="KI71" s="45">
        <f>IF(AND(OR(ISBLANK(KI$9),KI$9=0)=FALSE,KI$9=$DM71),1,0)*'4. Formulations'!$Q70</f>
        <v>0</v>
      </c>
      <c r="KJ71" s="45">
        <f>IF(AND(OR(ISBLANK(KJ$9),KJ$9=0)=FALSE,KJ$9=$DM71),1,0)*'4. Formulations'!$Q70</f>
        <v>0</v>
      </c>
      <c r="KK71" s="45">
        <f>IF(AND(OR(ISBLANK(KK$9),KK$9=0)=FALSE,KK$9=$DM71),1,0)*'4. Formulations'!$Q70</f>
        <v>0</v>
      </c>
      <c r="KL71" s="45">
        <f>IF(AND(OR(ISBLANK(KL$9),KL$9=0)=FALSE,KL$9=$DM71),1,0)*'4. Formulations'!$Q70</f>
        <v>0</v>
      </c>
      <c r="KM71" s="45">
        <f>IF(AND(OR(ISBLANK(KM$9),KM$9=0)=FALSE,KM$9=$DM71),1,0)*'4. Formulations'!$Q70</f>
        <v>0</v>
      </c>
      <c r="KN71" s="45">
        <f>IF(AND(OR(ISBLANK(KN$9),KN$9=0)=FALSE,KN$9=$DM71),1,0)*'4. Formulations'!$Q70</f>
        <v>0</v>
      </c>
      <c r="KO71" s="45">
        <f>IF(AND(OR(ISBLANK(KO$9),KO$9=0)=FALSE,KO$9=$DM71),1,0)*'4. Formulations'!$Q70</f>
        <v>0</v>
      </c>
      <c r="KP71" s="45">
        <f>IF(AND(OR(ISBLANK(KP$9),KP$9=0)=FALSE,KP$9=$DM71),1,0)*'4. Formulations'!$Q70</f>
        <v>0</v>
      </c>
      <c r="KQ71" s="45">
        <f>IF(AND(OR(ISBLANK(KQ$9),KQ$9=0)=FALSE,KQ$9=$DM71),1,0)*'4. Formulations'!$Q70</f>
        <v>0</v>
      </c>
      <c r="KR71" s="45">
        <f>IF(AND(OR(ISBLANK(KR$9),KR$9=0)=FALSE,KR$9=$DM71),1,0)*'4. Formulations'!$Q70</f>
        <v>0</v>
      </c>
      <c r="KS71" s="45">
        <f>IF(AND(OR(ISBLANK(KS$9),KS$9=0)=FALSE,KS$9=$DM71),1,0)*'4. Formulations'!$Q70</f>
        <v>0</v>
      </c>
      <c r="KT71" s="45">
        <f>IF(AND(OR(ISBLANK(KT$9),KT$9=0)=FALSE,KT$9=$DM71),1,0)*'4. Formulations'!$Q70</f>
        <v>0</v>
      </c>
      <c r="KU71" s="45">
        <f>IF(AND(OR(ISBLANK(KU$9),KU$9=0)=FALSE,KU$9=$DM71),1,0)*'4. Formulations'!$Q70</f>
        <v>0</v>
      </c>
      <c r="KV71" s="45">
        <f>IF(AND(OR(ISBLANK(KV$9),KV$9=0)=FALSE,KV$9=$DM71),1,0)*'4. Formulations'!$Q70</f>
        <v>0</v>
      </c>
      <c r="KW71" s="45">
        <f>IF(AND(OR(ISBLANK(KW$9),KW$9=0)=FALSE,KW$9=$DM71),1,0)*'4. Formulations'!$Q70</f>
        <v>0</v>
      </c>
    </row>
    <row r="72" spans="2:309" collapsed="1" x14ac:dyDescent="0.3">
      <c r="B72" s="2"/>
      <c r="C72" s="155" t="str">
        <f>IF('2. Protocols'!C71&amp;"+"&amp;'2. Protocols'!E71&amp;"+"&amp;'2. Protocols'!G71="++","",'2. Protocols'!C71&amp;"+"&amp;'2. Protocols'!E71&amp;"+"&amp;'2. Protocols'!G71)</f>
        <v/>
      </c>
      <c r="D72" s="22"/>
      <c r="E72" s="23"/>
      <c r="G72" s="403" t="e">
        <f>'2. Protocols'!J71*'1. General Inputs'!$L$13</f>
        <v>#VALUE!</v>
      </c>
      <c r="H72" s="403" t="e">
        <f>MAX(G72*(1+'1. General Inputs'!$BA$23+HLOOKUP(H$7,'1. General Inputs'!$BC$17:$BE$19,ROWS('1. General Inputs'!$BA$17:$BA$19),0))+(H$76*'2. Protocols'!$O71)+'3. ARV Substitutions'!L94,0)</f>
        <v>#VALUE!</v>
      </c>
      <c r="I72" s="403" t="e">
        <f>MAX(H72*(1+'1. General Inputs'!$BA$23+HLOOKUP(I$7,'1. General Inputs'!$BC$17:$BE$19,ROWS('1. General Inputs'!$BA$17:$BA$19),0))+(I$76*'2. Protocols'!$O71)+'3. ARV Substitutions'!M94,0)</f>
        <v>#VALUE!</v>
      </c>
      <c r="J72" s="403" t="e">
        <f>MAX(I72*(1+'1. General Inputs'!$BA$23+HLOOKUP(J$7,'1. General Inputs'!$BC$17:$BE$19,ROWS('1. General Inputs'!$BA$17:$BA$19),0))+(J$76*'2. Protocols'!$O71)+'3. ARV Substitutions'!N94,0)</f>
        <v>#VALUE!</v>
      </c>
      <c r="K72" s="403" t="e">
        <f>MAX(J72*(1+'1. General Inputs'!$BA$23+HLOOKUP(K$7,'1. General Inputs'!$BC$17:$BE$19,ROWS('1. General Inputs'!$BA$17:$BA$19),0))+(K$76*'2. Protocols'!$O71)+'3. ARV Substitutions'!O94,0)</f>
        <v>#VALUE!</v>
      </c>
      <c r="L72" s="403" t="e">
        <f>MAX(K72*(1+'1. General Inputs'!$BA$23+HLOOKUP(L$7,'1. General Inputs'!$BC$17:$BE$19,ROWS('1. General Inputs'!$BA$17:$BA$19),0))+(L$76*'2. Protocols'!$O71)+'3. ARV Substitutions'!P94,0)</f>
        <v>#VALUE!</v>
      </c>
      <c r="M72" s="403" t="e">
        <f>MAX(L72*(1+'1. General Inputs'!$BA$23+HLOOKUP(M$7,'1. General Inputs'!$BC$17:$BE$19,ROWS('1. General Inputs'!$BA$17:$BA$19),0))+(M$76*'2. Protocols'!$O71)+'3. ARV Substitutions'!Q94,0)</f>
        <v>#VALUE!</v>
      </c>
      <c r="N72" s="403" t="e">
        <f>MAX(M72*(1+'1. General Inputs'!$BA$23+HLOOKUP(N$7,'1. General Inputs'!$BC$17:$BE$19,ROWS('1. General Inputs'!$BA$17:$BA$19),0))+(N$76*'2. Protocols'!$O71)+'3. ARV Substitutions'!R94,0)</f>
        <v>#VALUE!</v>
      </c>
      <c r="O72" s="403" t="e">
        <f>MAX(N72*(1+'1. General Inputs'!$BA$23+HLOOKUP(O$7,'1. General Inputs'!$BC$17:$BE$19,ROWS('1. General Inputs'!$BA$17:$BA$19),0))+(O$76*'2. Protocols'!$O71)+'3. ARV Substitutions'!S94,0)</f>
        <v>#VALUE!</v>
      </c>
      <c r="P72" s="403" t="e">
        <f>MAX(O72*(1+'1. General Inputs'!$BA$23+HLOOKUP(P$7,'1. General Inputs'!$BC$17:$BE$19,ROWS('1. General Inputs'!$BA$17:$BA$19),0))+(P$76*'2. Protocols'!$O71)+'3. ARV Substitutions'!T94,0)</f>
        <v>#VALUE!</v>
      </c>
      <c r="Q72" s="403" t="e">
        <f>MAX(P72*(1+'1. General Inputs'!$BA$23+HLOOKUP(Q$7,'1. General Inputs'!$BC$17:$BE$19,ROWS('1. General Inputs'!$BA$17:$BA$19),0))+(Q$76*'2. Protocols'!$O71)+'3. ARV Substitutions'!U94,0)</f>
        <v>#VALUE!</v>
      </c>
      <c r="R72" s="403" t="e">
        <f>MAX(Q72*(1+'1. General Inputs'!$BA$23+HLOOKUP(R$7,'1. General Inputs'!$BC$17:$BE$19,ROWS('1. General Inputs'!$BA$17:$BA$19),0))+(R$76*'2. Protocols'!$O71)+'3. ARV Substitutions'!V94,0)</f>
        <v>#VALUE!</v>
      </c>
      <c r="S72" s="403" t="e">
        <f>MAX(R72*(1+'1. General Inputs'!$BA$23+HLOOKUP(S$7,'1. General Inputs'!$BC$17:$BE$19,ROWS('1. General Inputs'!$BA$17:$BA$19),0))+(S$76*'2. Protocols'!$O71)+'3. ARV Substitutions'!W94,0)</f>
        <v>#VALUE!</v>
      </c>
      <c r="T72" s="403" t="e">
        <f>MAX(S72*(1+'1. General Inputs'!$BA$23+HLOOKUP(T$7,'1. General Inputs'!$BC$17:$BE$19,ROWS('1. General Inputs'!$BA$17:$BA$19),0))+(T$76*'2. Protocols'!$O71)+'3. ARV Substitutions'!X94,0)</f>
        <v>#VALUE!</v>
      </c>
      <c r="U72" s="403" t="e">
        <f>MAX(T72*(1+'1. General Inputs'!$BA$23+HLOOKUP(U$7,'1. General Inputs'!$BC$17:$BE$19,ROWS('1. General Inputs'!$BA$17:$BA$19),0))+(U$76*'2. Protocols'!$O71)+'3. ARV Substitutions'!Y94,0)</f>
        <v>#VALUE!</v>
      </c>
      <c r="V72" s="403" t="e">
        <f>MAX(U72*(1+'1. General Inputs'!$BA$23+HLOOKUP(V$7,'1. General Inputs'!$BC$17:$BE$19,ROWS('1. General Inputs'!$BA$17:$BA$19),0))+(V$76*'2. Protocols'!$O71)+'3. ARV Substitutions'!Z94,0)</f>
        <v>#VALUE!</v>
      </c>
      <c r="W72" s="403" t="e">
        <f>MAX(V72*(1+'1. General Inputs'!$BA$23+HLOOKUP(W$7,'1. General Inputs'!$BC$17:$BE$19,ROWS('1. General Inputs'!$BA$17:$BA$19),0))+(W$76*'2. Protocols'!$O71)+'3. ARV Substitutions'!AA94,0)</f>
        <v>#VALUE!</v>
      </c>
      <c r="X72" s="403" t="e">
        <f>MAX(W72*(1+'1. General Inputs'!$BA$23+HLOOKUP(X$7,'1. General Inputs'!$BC$17:$BE$19,ROWS('1. General Inputs'!$BA$17:$BA$19),0))+(X$76*'2. Protocols'!$O71)+'3. ARV Substitutions'!AB94,0)</f>
        <v>#VALUE!</v>
      </c>
      <c r="Y72" s="403" t="e">
        <f>MAX(X72*(1+'1. General Inputs'!$BA$23+HLOOKUP(Y$7,'1. General Inputs'!$BC$17:$BE$19,ROWS('1. General Inputs'!$BA$17:$BA$19),0))+(Y$76*'2. Protocols'!$O71)+'3. ARV Substitutions'!AC94,0)</f>
        <v>#VALUE!</v>
      </c>
      <c r="Z72" s="403" t="e">
        <f>MAX(Y72*(1+'1. General Inputs'!$BA$23+HLOOKUP(Z$7,'1. General Inputs'!$BC$17:$BE$19,ROWS('1. General Inputs'!$BA$17:$BA$19),0))+(Z$76*'2. Protocols'!$O71)+'3. ARV Substitutions'!AD94,0)</f>
        <v>#VALUE!</v>
      </c>
      <c r="AA72" s="403" t="e">
        <f>MAX(Z72*(1+'1. General Inputs'!$BA$23+HLOOKUP(AA$7,'1. General Inputs'!$BC$17:$BE$19,ROWS('1. General Inputs'!$BA$17:$BA$19),0))+(AA$76*'2. Protocols'!$O71)+'3. ARV Substitutions'!AE94,0)</f>
        <v>#VALUE!</v>
      </c>
      <c r="AB72" s="403" t="e">
        <f>MAX(AA72*(1+'1. General Inputs'!$BA$23+HLOOKUP(AB$7,'1. General Inputs'!$BC$17:$BE$19,ROWS('1. General Inputs'!$BA$17:$BA$19),0))+(AB$76*'2. Protocols'!$O71)+'3. ARV Substitutions'!AF94,0)</f>
        <v>#VALUE!</v>
      </c>
      <c r="AC72" s="403" t="e">
        <f>MAX(AB72*(1+'1. General Inputs'!$BA$23+HLOOKUP(AC$7,'1. General Inputs'!$BC$17:$BE$19,ROWS('1. General Inputs'!$BA$17:$BA$19),0))+(AC$76*'2. Protocols'!$O71)+'3. ARV Substitutions'!AG94,0)</f>
        <v>#VALUE!</v>
      </c>
      <c r="AD72" s="403" t="e">
        <f>MAX(AC72*(1+'1. General Inputs'!$BA$23+HLOOKUP(AD$7,'1. General Inputs'!$BC$17:$BE$19,ROWS('1. General Inputs'!$BA$17:$BA$19),0))+(AD$76*'2. Protocols'!$O71)+'3. ARV Substitutions'!AH94,0)</f>
        <v>#VALUE!</v>
      </c>
      <c r="AE72" s="403" t="e">
        <f>MAX(AD72*(1+'1. General Inputs'!$BA$23+HLOOKUP(AE$7,'1. General Inputs'!$BC$17:$BE$19,ROWS('1. General Inputs'!$BA$17:$BA$19),0))+(AE$76*'2. Protocols'!$O71)+'3. ARV Substitutions'!AI94,0)</f>
        <v>#VALUE!</v>
      </c>
      <c r="AF72" s="403" t="e">
        <f>MAX(AE72*(1+'1. General Inputs'!$BA$23+HLOOKUP(AF$7,'1. General Inputs'!$BC$17:$BE$19,ROWS('1. General Inputs'!$BA$17:$BA$19),0))+(AF$76*'2. Protocols'!$O71)+'3. ARV Substitutions'!AJ94,0)</f>
        <v>#VALUE!</v>
      </c>
      <c r="AG72" s="403" t="e">
        <f>MAX(AF72*(1+'1. General Inputs'!$BA$23+HLOOKUP(AG$7,'1. General Inputs'!$BC$17:$BE$19,ROWS('1. General Inputs'!$BA$17:$BA$19),0))+(AG$76*'2. Protocols'!$O71)+'3. ARV Substitutions'!AK94,0)</f>
        <v>#VALUE!</v>
      </c>
      <c r="AH72" s="403" t="e">
        <f>MAX(AG72*(1+'1. General Inputs'!$BA$23+HLOOKUP(AH$7,'1. General Inputs'!$BC$17:$BE$19,ROWS('1. General Inputs'!$BA$17:$BA$19),0))+(AH$76*'2. Protocols'!$O71)+'3. ARV Substitutions'!AL94,0)</f>
        <v>#VALUE!</v>
      </c>
      <c r="AI72" s="403" t="e">
        <f>MAX(AH72*(1+'1. General Inputs'!$BA$23+HLOOKUP(AI$7,'1. General Inputs'!$BC$17:$BE$19,ROWS('1. General Inputs'!$BA$17:$BA$19),0))+(AI$76*'2. Protocols'!$O71)+'3. ARV Substitutions'!AM94,0)</f>
        <v>#VALUE!</v>
      </c>
      <c r="AJ72" s="403" t="e">
        <f>MAX(AI72*(1+'1. General Inputs'!$BA$23+HLOOKUP(AJ$7,'1. General Inputs'!$BC$17:$BE$19,ROWS('1. General Inputs'!$BA$17:$BA$19),0))+(AJ$76*'2. Protocols'!$O71)+'3. ARV Substitutions'!AN94,0)</f>
        <v>#VALUE!</v>
      </c>
      <c r="AK72" s="403" t="e">
        <f>MAX(AJ72*(1+'1. General Inputs'!$BA$23+HLOOKUP(AK$7,'1. General Inputs'!$BC$17:$BE$19,ROWS('1. General Inputs'!$BA$17:$BA$19),0))+(AK$76*'2. Protocols'!$O71)+'3. ARV Substitutions'!AO94,0)</f>
        <v>#VALUE!</v>
      </c>
      <c r="AL72" s="403" t="e">
        <f>MAX(AK72*(1+'1. General Inputs'!$BA$23+HLOOKUP(AL$7,'1. General Inputs'!$BC$17:$BE$19,ROWS('1. General Inputs'!$BA$17:$BA$19),0))+(AL$76*'2. Protocols'!$O71)+'3. ARV Substitutions'!AP94,0)</f>
        <v>#VALUE!</v>
      </c>
      <c r="AM72" s="403" t="e">
        <f>MAX(AL72*(1+'1. General Inputs'!$BA$23+HLOOKUP(AM$7,'1. General Inputs'!$BC$17:$BE$19,ROWS('1. General Inputs'!$BA$17:$BA$19),0))+(AM$76*'2. Protocols'!$O71)+'3. ARV Substitutions'!AQ94,0)</f>
        <v>#VALUE!</v>
      </c>
      <c r="AN72" s="403" t="e">
        <f>MAX(AM72*(1+'1. General Inputs'!$BA$23+HLOOKUP(AN$7,'1. General Inputs'!$BC$17:$BE$19,ROWS('1. General Inputs'!$BA$17:$BA$19),0))+(AN$76*'2. Protocols'!$O71)+'3. ARV Substitutions'!AR94,0)</f>
        <v>#VALUE!</v>
      </c>
      <c r="AO72" s="403" t="e">
        <f>MAX(AN72*(1+'1. General Inputs'!$BA$23+HLOOKUP(AO$7,'1. General Inputs'!$BC$17:$BE$19,ROWS('1. General Inputs'!$BA$17:$BA$19),0))+(AO$76*'2. Protocols'!$O71)+'3. ARV Substitutions'!AS94,0)</f>
        <v>#VALUE!</v>
      </c>
      <c r="AP72" s="403" t="e">
        <f>MAX(AO72*(1+'1. General Inputs'!$BA$23+HLOOKUP(AP$7,'1. General Inputs'!$BC$17:$BE$19,ROWS('1. General Inputs'!$BA$17:$BA$19),0))+(AP$76*'2. Protocols'!$O71)+'3. ARV Substitutions'!AT94,0)</f>
        <v>#VALUE!</v>
      </c>
      <c r="AQ72" s="403" t="e">
        <f>MAX(AP72*(1+'1. General Inputs'!$BA$23+HLOOKUP(AQ$7,'1. General Inputs'!$BC$17:$BE$19,ROWS('1. General Inputs'!$BA$17:$BA$19),0))+(AQ$76*'2. Protocols'!$O71)+'3. ARV Substitutions'!AU94,0)</f>
        <v>#VALUE!</v>
      </c>
      <c r="CA72" s="105" t="e">
        <f t="shared" si="58"/>
        <v>#VALUE!</v>
      </c>
      <c r="CB72" s="105" t="e">
        <f t="shared" si="59"/>
        <v>#VALUE!</v>
      </c>
      <c r="CC72" s="105" t="e">
        <f t="shared" si="60"/>
        <v>#VALUE!</v>
      </c>
      <c r="CD72" s="105" t="e">
        <f t="shared" si="61"/>
        <v>#VALUE!</v>
      </c>
      <c r="CE72" s="105" t="e">
        <f t="shared" si="93"/>
        <v>#VALUE!</v>
      </c>
      <c r="CF72" s="105" t="e">
        <f t="shared" si="62"/>
        <v>#VALUE!</v>
      </c>
      <c r="CG72" s="105" t="e">
        <f t="shared" si="63"/>
        <v>#VALUE!</v>
      </c>
      <c r="CH72" s="105" t="e">
        <f t="shared" si="64"/>
        <v>#VALUE!</v>
      </c>
      <c r="CI72" s="105" t="e">
        <f t="shared" si="65"/>
        <v>#VALUE!</v>
      </c>
      <c r="CJ72" s="105" t="e">
        <f t="shared" si="66"/>
        <v>#VALUE!</v>
      </c>
      <c r="CK72" s="105" t="e">
        <f t="shared" si="67"/>
        <v>#VALUE!</v>
      </c>
      <c r="CL72" s="105" t="e">
        <f t="shared" si="68"/>
        <v>#VALUE!</v>
      </c>
      <c r="CM72" s="105" t="e">
        <f t="shared" si="69"/>
        <v>#VALUE!</v>
      </c>
      <c r="CN72" s="105" t="e">
        <f t="shared" si="70"/>
        <v>#VALUE!</v>
      </c>
      <c r="CO72" s="105" t="e">
        <f t="shared" si="71"/>
        <v>#VALUE!</v>
      </c>
      <c r="CP72" s="105" t="e">
        <f t="shared" si="72"/>
        <v>#VALUE!</v>
      </c>
      <c r="CQ72" s="105" t="e">
        <f t="shared" si="73"/>
        <v>#VALUE!</v>
      </c>
      <c r="CR72" s="105" t="e">
        <f t="shared" si="74"/>
        <v>#VALUE!</v>
      </c>
      <c r="CS72" s="105" t="e">
        <f t="shared" si="75"/>
        <v>#VALUE!</v>
      </c>
      <c r="CT72" s="105" t="e">
        <f t="shared" si="76"/>
        <v>#VALUE!</v>
      </c>
      <c r="CU72" s="105" t="e">
        <f t="shared" si="77"/>
        <v>#VALUE!</v>
      </c>
      <c r="CV72" s="105" t="e">
        <f t="shared" si="78"/>
        <v>#VALUE!</v>
      </c>
      <c r="CW72" s="105" t="e">
        <f t="shared" si="79"/>
        <v>#VALUE!</v>
      </c>
      <c r="CX72" s="105" t="e">
        <f t="shared" si="80"/>
        <v>#VALUE!</v>
      </c>
      <c r="CY72" s="105" t="e">
        <f t="shared" si="81"/>
        <v>#VALUE!</v>
      </c>
      <c r="CZ72" s="105" t="e">
        <f t="shared" si="82"/>
        <v>#VALUE!</v>
      </c>
      <c r="DA72" s="105" t="e">
        <f t="shared" si="83"/>
        <v>#VALUE!</v>
      </c>
      <c r="DB72" s="105" t="e">
        <f t="shared" si="84"/>
        <v>#VALUE!</v>
      </c>
      <c r="DC72" s="105" t="e">
        <f t="shared" si="85"/>
        <v>#VALUE!</v>
      </c>
      <c r="DD72" s="105" t="e">
        <f t="shared" si="86"/>
        <v>#VALUE!</v>
      </c>
      <c r="DE72" s="105" t="e">
        <f t="shared" si="87"/>
        <v>#VALUE!</v>
      </c>
      <c r="DF72" s="105" t="e">
        <f t="shared" si="88"/>
        <v>#VALUE!</v>
      </c>
      <c r="DG72" s="105" t="e">
        <f t="shared" si="89"/>
        <v>#VALUE!</v>
      </c>
      <c r="DH72" s="105" t="e">
        <f t="shared" si="90"/>
        <v>#VALUE!</v>
      </c>
      <c r="DI72" s="105" t="e">
        <f t="shared" si="91"/>
        <v>#VALUE!</v>
      </c>
      <c r="DJ72" s="105" t="e">
        <f t="shared" si="92"/>
        <v>#VALUE!</v>
      </c>
      <c r="DL72" s="39" t="str">
        <f>CONCATENATE('2. Protocols'!C71, '2. Protocols'!D71, '2. Protocols'!E71)</f>
        <v>+</v>
      </c>
      <c r="DM72" s="39" t="str">
        <f>CONCATENATE('2. Protocols'!C71, '2. Protocols'!D71, '2. Protocols'!E71, '2. Protocols'!F71, '2. Protocols'!G71,)</f>
        <v>++</v>
      </c>
      <c r="DO72" s="45">
        <f>IF(AND(OR(ISBLANK(DO$9),DO$9=0)=FALSE,OR(DO$9='2. Protocols'!$C71,DO$9='2. Protocols'!$E71,DO$9='2. Protocols'!$G71)),1,0)*'4. Formulations'!$I71</f>
        <v>0</v>
      </c>
      <c r="DP72" s="45">
        <f>IF(AND(OR(ISBLANK(DP$9),DP$9=0)=FALSE,OR(DP$9='2. Protocols'!$C71,DP$9='2. Protocols'!$E71,DP$9='2. Protocols'!$G71)),1,0)*'4. Formulations'!$I71</f>
        <v>0</v>
      </c>
      <c r="DQ72" s="45">
        <f>IF(AND(OR(ISBLANK(DQ$9),DQ$9=0)=FALSE,OR(DQ$9='2. Protocols'!$C71,DQ$9='2. Protocols'!$E71,DQ$9='2. Protocols'!$G71)),1,0)*'4. Formulations'!$I71</f>
        <v>0</v>
      </c>
      <c r="DR72" s="45">
        <f>IF(AND(OR(ISBLANK(DR$9),DR$9=0)=FALSE,OR(DR$9='2. Protocols'!$C71,DR$9='2. Protocols'!$E71,DR$9='2. Protocols'!$G71)),1,0)*'4. Formulations'!$I71</f>
        <v>0</v>
      </c>
      <c r="DS72" s="45">
        <f>IF(AND(OR(ISBLANK(DS$9),DS$9=0)=FALSE,OR(DS$9='2. Protocols'!$C71,DS$9='2. Protocols'!$E71,DS$9='2. Protocols'!$G71)),1,0)*'4. Formulations'!$I71</f>
        <v>0</v>
      </c>
      <c r="DT72" s="45">
        <f>IF(AND(OR(ISBLANK(DT$9),DT$9=0)=FALSE,OR(DT$9='2. Protocols'!$C71,DT$9='2. Protocols'!$E71,DT$9='2. Protocols'!$G71)),1,0)*'4. Formulations'!$I71</f>
        <v>0</v>
      </c>
      <c r="DU72" s="45">
        <f>IF(AND(OR(ISBLANK(DU$9),DU$9=0)=FALSE,OR(DU$9='2. Protocols'!$C71,DU$9='2. Protocols'!$E71,DU$9='2. Protocols'!$G71)),1,0)*'4. Formulations'!$I71</f>
        <v>0</v>
      </c>
      <c r="DV72" s="45">
        <f>IF(AND(OR(ISBLANK(DV$9),DV$9=0)=FALSE,OR(DV$9='2. Protocols'!$C71,DV$9='2. Protocols'!$E71,DV$9='2. Protocols'!$G71)),1,0)*'4. Formulations'!$I71</f>
        <v>0</v>
      </c>
      <c r="DW72" s="45">
        <f>IF(AND(OR(ISBLANK(DW$9),DW$9=0)=FALSE,OR(DW$9='2. Protocols'!$C71,DW$9='2. Protocols'!$E71,DW$9='2. Protocols'!$G71)),1,0)*'4. Formulations'!$I71</f>
        <v>0</v>
      </c>
      <c r="DX72" s="45">
        <f>IF(AND(OR(ISBLANK(DX$9),DX$9=0)=FALSE,OR(DX$9='2. Protocols'!$C71,DX$9='2. Protocols'!$E71,DX$9='2. Protocols'!$G71)),1,0)*'4. Formulations'!$I71</f>
        <v>0</v>
      </c>
      <c r="DY72" s="45">
        <f>IF(AND(OR(ISBLANK(DY$9),DY$9=0)=FALSE,OR(DY$9='2. Protocols'!$C71,DY$9='2. Protocols'!$E71,DY$9='2. Protocols'!$G71)),1,0)*'4. Formulations'!$I71</f>
        <v>0</v>
      </c>
      <c r="DZ72" s="45">
        <f>IF(AND(OR(ISBLANK(DZ$9),DZ$9=0)=FALSE,OR(DZ$9='2. Protocols'!$C71,DZ$9='2. Protocols'!$E71,DZ$9='2. Protocols'!$G71)),1,0)*'4. Formulations'!$I71</f>
        <v>0</v>
      </c>
      <c r="EA72" s="45">
        <f>IF(AND(OR(ISBLANK(EA$9),EA$9=0)=FALSE,OR(EA$9='2. Protocols'!$C71,EA$9='2. Protocols'!$E71,EA$9='2. Protocols'!$G71)),1,0)*'4. Formulations'!$I71</f>
        <v>0</v>
      </c>
      <c r="EB72" s="45">
        <f>IF(AND(OR(ISBLANK(EB$9),EB$9=0)=FALSE,OR(EB$9='2. Protocols'!$C71,EB$9='2. Protocols'!$E71,EB$9='2. Protocols'!$G71)),1,0)*'4. Formulations'!$I71</f>
        <v>0</v>
      </c>
      <c r="EC72" s="45">
        <f>IF(AND(OR(ISBLANK(EC$9),EC$9=0)=FALSE,OR(EC$9='2. Protocols'!$C71,EC$9='2. Protocols'!$E71,EC$9='2. Protocols'!$G71)),1,0)*'4. Formulations'!$I71</f>
        <v>0</v>
      </c>
      <c r="EE72" s="45">
        <f>IF(AND(OR(ISBLANK(EE$9),EE$9=0)=FALSE,EE$9=$DL72),1,0)*'4. Formulations'!$J71</f>
        <v>0</v>
      </c>
      <c r="EF72" s="45">
        <f>IF(AND(OR(ISBLANK(EF$9),EF$9=0)=FALSE,EF$9=$DL72),1,0)*'4. Formulations'!$J71</f>
        <v>0</v>
      </c>
      <c r="EG72" s="45">
        <f>IF(AND(OR(ISBLANK(EG$9),EG$9=0)=FALSE,EG$9=$DL72),1,0)*'4. Formulations'!$J71</f>
        <v>0</v>
      </c>
      <c r="EH72" s="45">
        <f>IF(AND(OR(ISBLANK(EH$9),EH$9=0)=FALSE,EH$9=$DL72),1,0)*'4. Formulations'!$J71</f>
        <v>0</v>
      </c>
      <c r="EI72" s="45">
        <f>IF(AND(OR(ISBLANK(EI$9),EI$9=0)=FALSE,EI$9=$DL72),1,0)*'4. Formulations'!$J71</f>
        <v>0</v>
      </c>
      <c r="EJ72" s="45">
        <f>IF(AND(OR(ISBLANK(EJ$9),EJ$9=0)=FALSE,EJ$9=$DL72),1,0)*'4. Formulations'!$J71</f>
        <v>0</v>
      </c>
      <c r="EK72" s="45">
        <f>IF(AND(OR(ISBLANK(EK$9),EK$9=0)=FALSE,EK$9=$DL72),1,0)*'4. Formulations'!$J71</f>
        <v>0</v>
      </c>
      <c r="EL72" s="45">
        <f>IF(AND(OR(ISBLANK(EL$9),EL$9=0)=FALSE,EL$9=$DL72),1,0)*'4. Formulations'!$J71</f>
        <v>0</v>
      </c>
      <c r="EM72" s="45">
        <f>IF(AND(OR(ISBLANK(EM$9),EM$9=0)=FALSE,EM$9=$DL72),1,0)*'4. Formulations'!$J71</f>
        <v>0</v>
      </c>
      <c r="EN72" s="45">
        <f>IF(AND(OR(ISBLANK(EN$9),EN$9=0)=FALSE,EN$9=$DL72),1,0)*'4. Formulations'!$J71</f>
        <v>0</v>
      </c>
      <c r="EO72" s="45">
        <f>IF(AND(OR(ISBLANK(EO$9),EO$9=0)=FALSE,EO$9=$DL72),1,0)*'4. Formulations'!$J71</f>
        <v>0</v>
      </c>
      <c r="EP72" s="45">
        <f>IF(AND(OR(ISBLANK(EP$9),EP$9=0)=FALSE,EP$9=$DL72),1,0)*'4. Formulations'!$J71</f>
        <v>0</v>
      </c>
      <c r="EQ72" s="45">
        <f>IF(AND(OR(ISBLANK(EQ$9),EQ$9=0)=FALSE,EQ$9=$DL72),1,0)*'4. Formulations'!$J71</f>
        <v>0</v>
      </c>
      <c r="ER72" s="45">
        <f>IF(AND(OR(ISBLANK(ER$9),ER$9=0)=FALSE,ER$9=$DL72),1,0)*'4. Formulations'!$J71</f>
        <v>0</v>
      </c>
      <c r="ES72" s="45">
        <f>IF(AND(OR(ISBLANK(ES$9),ES$9=0)=FALSE,ES$9=$DL72),1,0)*'4. Formulations'!$J71</f>
        <v>0</v>
      </c>
      <c r="EU72" s="45">
        <f>IF(AND(OR(ISBLANK(EU$9),EU$9=0)=FALSE,SUM($EE72:$ES72)&gt;0,EU$9='2. Protocols'!$G71),1,0)*'4. Formulations'!$J71</f>
        <v>0</v>
      </c>
      <c r="EV72" s="45">
        <f>IF(AND(OR(ISBLANK(EV$9),EV$9=0)=FALSE,SUM($EE72:$ES72)&gt;0,EV$9='2. Protocols'!$G71),1,0)*'4. Formulations'!$J71</f>
        <v>0</v>
      </c>
      <c r="EW72" s="45">
        <f>IF(AND(OR(ISBLANK(EW$9),EW$9=0)=FALSE,SUM($EE72:$ES72)&gt;0,EW$9='2. Protocols'!$G71),1,0)*'4. Formulations'!$J71</f>
        <v>0</v>
      </c>
      <c r="EX72" s="45">
        <f>IF(AND(OR(ISBLANK(EX$9),EX$9=0)=FALSE,SUM($EE72:$ES72)&gt;0,EX$9='2. Protocols'!$G71),1,0)*'4. Formulations'!$J71</f>
        <v>0</v>
      </c>
      <c r="EY72" s="45">
        <f>IF(AND(OR(ISBLANK(EY$9),EY$9=0)=FALSE,SUM($EE72:$ES72)&gt;0,EY$9='2. Protocols'!$G71),1,0)*'4. Formulations'!$J71</f>
        <v>0</v>
      </c>
      <c r="EZ72" s="45">
        <f>IF(AND(OR(ISBLANK(EZ$9),EZ$9=0)=FALSE,SUM($EE72:$ES72)&gt;0,EZ$9='2. Protocols'!$G71),1,0)*'4. Formulations'!$J71</f>
        <v>0</v>
      </c>
      <c r="FA72" s="45">
        <f>IF(AND(OR(ISBLANK(FA$9),FA$9=0)=FALSE,SUM($EE72:$ES72)&gt;0,FA$9='2. Protocols'!$G71),1,0)*'4. Formulations'!$J71</f>
        <v>0</v>
      </c>
      <c r="FB72" s="45">
        <f>IF(AND(OR(ISBLANK(FB$9),FB$9=0)=FALSE,SUM($EE72:$ES72)&gt;0,FB$9='2. Protocols'!$G71),1,0)*'4. Formulations'!$J71</f>
        <v>0</v>
      </c>
      <c r="FC72" s="45">
        <f>IF(AND(OR(ISBLANK(FC$9),FC$9=0)=FALSE,SUM($EE72:$ES72)&gt;0,FC$9='2. Protocols'!$G71),1,0)*'4. Formulations'!$J71</f>
        <v>0</v>
      </c>
      <c r="FD72" s="45">
        <f>IF(AND(OR(ISBLANK(FD$9),FD$9=0)=FALSE,SUM($EE72:$ES72)&gt;0,FD$9='2. Protocols'!$G71),1,0)*'4. Formulations'!$J71</f>
        <v>0</v>
      </c>
      <c r="FE72" s="45">
        <f>IF(AND(OR(ISBLANK(FE$9),FE$9=0)=FALSE,SUM($EE72:$ES72)&gt;0,FE$9='2. Protocols'!$G71),1,0)*'4. Formulations'!$J71</f>
        <v>0</v>
      </c>
      <c r="FF72" s="45">
        <f>IF(AND(OR(ISBLANK(FF$9),FF$9=0)=FALSE,SUM($EE72:$ES72)&gt;0,FF$9='2. Protocols'!$G71),1,0)*'4. Formulations'!$J71</f>
        <v>0</v>
      </c>
      <c r="FG72" s="45">
        <f>IF(AND(OR(ISBLANK(FG$9),FG$9=0)=FALSE,SUM($EE72:$ES72)&gt;0,FG$9='2. Protocols'!$G71),1,0)*'4. Formulations'!$J71</f>
        <v>0</v>
      </c>
      <c r="FH72" s="45">
        <f>IF(AND(OR(ISBLANK(FH$9),FH$9=0)=FALSE,SUM($EE72:$ES72)&gt;0,FH$9='2. Protocols'!$G71),1,0)*'4. Formulations'!$J71</f>
        <v>0</v>
      </c>
      <c r="FI72" s="45">
        <f>IF(AND(OR(ISBLANK(FI$9),FI$9=0)=FALSE,SUM($EE72:$ES72)&gt;0,FI$9='2. Protocols'!$G71),1,0)*'4. Formulations'!$J71</f>
        <v>0</v>
      </c>
      <c r="FK72" s="45">
        <f>IF(AND(OR(ISBLANK(EU$9),EU$9=0)=FALSE,FK$9=$DM72),1,0)*'4. Formulations'!$K71</f>
        <v>0</v>
      </c>
      <c r="FL72" s="45">
        <f>IF(AND(OR(ISBLANK(EV$9),EV$9=0)=FALSE,FL$9=$DM72),1,0)*'4. Formulations'!$K71</f>
        <v>0</v>
      </c>
      <c r="FM72" s="45">
        <f>IF(AND(OR(ISBLANK(EW$9),EW$9=0)=FALSE,FM$9=$DM72),1,0)*'4. Formulations'!$K71</f>
        <v>0</v>
      </c>
      <c r="FN72" s="45">
        <f>IF(AND(OR(ISBLANK(EX$9),EX$9=0)=FALSE,FN$9=$DM72),1,0)*'4. Formulations'!$K71</f>
        <v>0</v>
      </c>
      <c r="FO72" s="45">
        <f>IF(AND(OR(ISBLANK(EY$9),EY$9=0)=FALSE,FO$9=$DM72),1,0)*'4. Formulations'!$K71</f>
        <v>0</v>
      </c>
      <c r="FP72" s="45">
        <f>IF(AND(OR(ISBLANK(EZ$9),EZ$9=0)=FALSE,FP$9=$DM72),1,0)*'4. Formulations'!$K71</f>
        <v>0</v>
      </c>
      <c r="FQ72" s="45">
        <f>IF(AND(OR(ISBLANK(FA$9),FA$9=0)=FALSE,FQ$9=$DM72),1,0)*'4. Formulations'!$K71</f>
        <v>0</v>
      </c>
      <c r="FR72" s="45">
        <f>IF(AND(OR(ISBLANK(FB$9),FB$9=0)=FALSE,FR$9=$DM72),1,0)*'4. Formulations'!$K71</f>
        <v>0</v>
      </c>
      <c r="FS72" s="45">
        <f>IF(AND(OR(ISBLANK(FC$9),FC$9=0)=FALSE,FS$9=$DM72),1,0)*'4. Formulations'!$K71</f>
        <v>0</v>
      </c>
      <c r="FT72" s="45">
        <f>IF(AND(OR(ISBLANK(FD$9),FD$9=0)=FALSE,FT$9=$DM72),1,0)*'4. Formulations'!$K71</f>
        <v>0</v>
      </c>
      <c r="FU72" s="45">
        <f>IF(AND(OR(ISBLANK(FE$9),FE$9=0)=FALSE,FU$9=$DM72),1,0)*'4. Formulations'!$K71</f>
        <v>0</v>
      </c>
      <c r="FV72" s="45">
        <f>IF(AND(OR(ISBLANK(FF$9),FF$9=0)=FALSE,FV$9=$DM72),1,0)*'4. Formulations'!$K71</f>
        <v>0</v>
      </c>
      <c r="FW72" s="45">
        <f>IF(AND(OR(ISBLANK(FG$9),FG$9=0)=FALSE,FW$9=$DM72),1,0)*'4. Formulations'!$K71</f>
        <v>0</v>
      </c>
      <c r="FX72" s="45">
        <f>IF(AND(OR(ISBLANK(FH$9),FH$9=0)=FALSE,FX$9=$DM72),1,0)*'4. Formulations'!$K71</f>
        <v>0</v>
      </c>
      <c r="FY72" s="45">
        <f>IF(AND(OR(ISBLANK(FI$9),FI$9=0)=FALSE,FY$9=$DM72),1,0)*'4. Formulations'!$K71</f>
        <v>0</v>
      </c>
      <c r="GA72" s="45">
        <f>IF(AND(OR(ISBLANK(GA$9),GA$9=0)=FALSE,OR(GA$9='2. Protocols'!$C71,GA$9='2. Protocols'!$E71,GA$9='2. Protocols'!$G71)),1,0)*'4. Formulations'!$L71</f>
        <v>0</v>
      </c>
      <c r="GB72" s="45">
        <f>IF(AND(OR(ISBLANK(GB$9),GB$9=0)=FALSE,OR(GB$9='2. Protocols'!$C71,GB$9='2. Protocols'!$E71,GB$9='2. Protocols'!$G71)),1,0)*'4. Formulations'!$L71</f>
        <v>0</v>
      </c>
      <c r="GC72" s="45">
        <f>IF(AND(OR(ISBLANK(GC$9),GC$9=0)=FALSE,OR(GC$9='2. Protocols'!$C71,GC$9='2. Protocols'!$E71,GC$9='2. Protocols'!$G71)),1,0)*'4. Formulations'!$L71</f>
        <v>0</v>
      </c>
      <c r="GD72" s="45">
        <f>IF(AND(OR(ISBLANK(GD$9),GD$9=0)=FALSE,OR(GD$9='2. Protocols'!$C71,GD$9='2. Protocols'!$E71,GD$9='2. Protocols'!$G71)),1,0)*'4. Formulations'!$L71</f>
        <v>0</v>
      </c>
      <c r="GE72" s="45">
        <f>IF(AND(OR(ISBLANK(GE$9),GE$9=0)=FALSE,OR(GE$9='2. Protocols'!$C71,GE$9='2. Protocols'!$E71,GE$9='2. Protocols'!$G71)),1,0)*'4. Formulations'!$L71</f>
        <v>0</v>
      </c>
      <c r="GF72" s="45">
        <f>IF(AND(OR(ISBLANK(GF$9),GF$9=0)=FALSE,OR(GF$9='2. Protocols'!$C71,GF$9='2. Protocols'!$E71,GF$9='2. Protocols'!$G71)),1,0)*'4. Formulations'!$L71</f>
        <v>0</v>
      </c>
      <c r="GG72" s="45">
        <f>IF(AND(OR(ISBLANK(GG$9),GG$9=0)=FALSE,OR(GG$9='2. Protocols'!$C71,GG$9='2. Protocols'!$E71,GG$9='2. Protocols'!$G71)),1,0)*'4. Formulations'!$L71</f>
        <v>0</v>
      </c>
      <c r="GH72" s="45">
        <f>IF(AND(OR(ISBLANK(GH$9),GH$9=0)=FALSE,OR(GH$9='2. Protocols'!$C71,GH$9='2. Protocols'!$E71,GH$9='2. Protocols'!$G71)),1,0)*'4. Formulations'!$L71</f>
        <v>0</v>
      </c>
      <c r="GI72" s="45">
        <f>IF(AND(OR(ISBLANK(GI$9),GI$9=0)=FALSE,OR(GI$9='2. Protocols'!$C71,GI$9='2. Protocols'!$E71,GI$9='2. Protocols'!$G71)),1,0)*'4. Formulations'!$L71</f>
        <v>0</v>
      </c>
      <c r="GJ72" s="45">
        <f>IF(AND(OR(ISBLANK(GJ$9),GJ$9=0)=FALSE,OR(GJ$9='2. Protocols'!$C71,GJ$9='2. Protocols'!$E71,GJ$9='2. Protocols'!$G71)),1,0)*'4. Formulations'!$L71</f>
        <v>0</v>
      </c>
      <c r="GK72" s="45">
        <f>IF(AND(OR(ISBLANK(GK$9),GK$9=0)=FALSE,OR(GK$9='2. Protocols'!$C71,GK$9='2. Protocols'!$E71,GK$9='2. Protocols'!$G71)),1,0)*'4. Formulations'!$L71</f>
        <v>0</v>
      </c>
      <c r="GL72" s="45">
        <f>IF(AND(OR(ISBLANK(GL$9),GL$9=0)=FALSE,OR(GL$9='2. Protocols'!$C71,GL$9='2. Protocols'!$E71,GL$9='2. Protocols'!$G71)),1,0)*'4. Formulations'!$L71</f>
        <v>0</v>
      </c>
      <c r="GM72" s="45">
        <f>IF(AND(OR(ISBLANK(GM$9),GM$9=0)=FALSE,OR(GM$9='2. Protocols'!$C71,GM$9='2. Protocols'!$E71,GM$9='2. Protocols'!$G71)),1,0)*'4. Formulations'!$L71</f>
        <v>0</v>
      </c>
      <c r="GN72" s="45">
        <f>IF(AND(OR(ISBLANK(GN$9),GN$9=0)=FALSE,OR(GN$9='2. Protocols'!$C71,GN$9='2. Protocols'!$E71,GN$9='2. Protocols'!$G71)),1,0)*'4. Formulations'!$L71</f>
        <v>0</v>
      </c>
      <c r="GO72" s="45">
        <f>IF(AND(OR(ISBLANK(GO$9),GO$9=0)=FALSE,OR(GO$9='2. Protocols'!$C71,GO$9='2. Protocols'!$E71,GO$9='2. Protocols'!$G71)),1,0)*'4. Formulations'!$L71</f>
        <v>0</v>
      </c>
      <c r="GQ72" s="45">
        <f>IF(AND(OR(ISBLANK(GQ$9),GQ$9=0)=FALSE,GQ$9=$DL72),1,0)*'4. Formulations'!$M71</f>
        <v>0</v>
      </c>
      <c r="GR72" s="45">
        <f>IF(AND(OR(ISBLANK(GR$9),GR$9=0)=FALSE,GR$9=$DL72),1,0)*'4. Formulations'!$M71</f>
        <v>0</v>
      </c>
      <c r="GS72" s="45">
        <f>IF(AND(OR(ISBLANK(GS$9),GS$9=0)=FALSE,GS$9=$DL72),1,0)*'4. Formulations'!$M71</f>
        <v>0</v>
      </c>
      <c r="GT72" s="45">
        <f>IF(AND(OR(ISBLANK(GT$9),GT$9=0)=FALSE,GT$9=$DL72),1,0)*'4. Formulations'!$M71</f>
        <v>0</v>
      </c>
      <c r="GU72" s="45">
        <f>IF(AND(OR(ISBLANK(GU$9),GU$9=0)=FALSE,GU$9=$DL72),1,0)*'4. Formulations'!$M71</f>
        <v>0</v>
      </c>
      <c r="GV72" s="45">
        <f>IF(AND(OR(ISBLANK(GV$9),GV$9=0)=FALSE,GV$9=$DL72),1,0)*'4. Formulations'!$M71</f>
        <v>0</v>
      </c>
      <c r="GW72" s="45">
        <f>IF(AND(OR(ISBLANK(GW$9),GW$9=0)=FALSE,GW$9=$DL72),1,0)*'4. Formulations'!$M71</f>
        <v>0</v>
      </c>
      <c r="GX72" s="45">
        <f>IF(AND(OR(ISBLANK(GX$9),GX$9=0)=FALSE,GX$9=$DL72),1,0)*'4. Formulations'!$M71</f>
        <v>0</v>
      </c>
      <c r="GY72" s="45">
        <f>IF(AND(OR(ISBLANK(GY$9),GY$9=0)=FALSE,GY$9=$DL72),1,0)*'4. Formulations'!$M71</f>
        <v>0</v>
      </c>
      <c r="GZ72" s="45">
        <f>IF(AND(OR(ISBLANK(GZ$9),GZ$9=0)=FALSE,GZ$9=$DL72),1,0)*'4. Formulations'!$M71</f>
        <v>0</v>
      </c>
      <c r="HA72" s="45">
        <f>IF(AND(OR(ISBLANK(HA$9),HA$9=0)=FALSE,HA$9=$DL72),1,0)*'4. Formulations'!$M71</f>
        <v>0</v>
      </c>
      <c r="HB72" s="45">
        <f>IF(AND(OR(ISBLANK(HB$9),HB$9=0)=FALSE,HB$9=$DL72),1,0)*'4. Formulations'!$M71</f>
        <v>0</v>
      </c>
      <c r="HC72" s="45">
        <f>IF(AND(OR(ISBLANK(HC$9),HC$9=0)=FALSE,HC$9=$DL72),1,0)*'4. Formulations'!$M71</f>
        <v>0</v>
      </c>
      <c r="HD72" s="45">
        <f>IF(AND(OR(ISBLANK(HD$9),HD$9=0)=FALSE,HD$9=$DL72),1,0)*'4. Formulations'!$M71</f>
        <v>0</v>
      </c>
      <c r="HE72" s="45">
        <f>IF(AND(OR(ISBLANK(HE$9),HE$9=0)=FALSE,HE$9=$DL72),1,0)*'4. Formulations'!$M71</f>
        <v>0</v>
      </c>
      <c r="HG72" s="45">
        <f>IF(AND(OR(ISBLANK(HG$9),HG$9=0)=FALSE,SUM($GQ72:$HE72)&gt;0,HG$9='2. Protocols'!$G71),1,0)*'4. Formulations'!$M71</f>
        <v>0</v>
      </c>
      <c r="HH72" s="45">
        <f>IF(AND(OR(ISBLANK(HH$9),HH$9=0)=FALSE,SUM($GQ72:$HE72)&gt;0,HH$9='2. Protocols'!$G71),1,0)*'4. Formulations'!$M71</f>
        <v>0</v>
      </c>
      <c r="HI72" s="45">
        <f>IF(AND(OR(ISBLANK(HI$9),HI$9=0)=FALSE,SUM($GQ72:$HE72)&gt;0,HI$9='2. Protocols'!$G71),1,0)*'4. Formulations'!$M71</f>
        <v>0</v>
      </c>
      <c r="HJ72" s="45">
        <f>IF(AND(OR(ISBLANK(HJ$9),HJ$9=0)=FALSE,SUM($GQ72:$HE72)&gt;0,HJ$9='2. Protocols'!$G71),1,0)*'4. Formulations'!$M71</f>
        <v>0</v>
      </c>
      <c r="HK72" s="45">
        <f>IF(AND(OR(ISBLANK(HK$9),HK$9=0)=FALSE,SUM($GQ72:$HE72)&gt;0,HK$9='2. Protocols'!$G71),1,0)*'4. Formulations'!$M71</f>
        <v>0</v>
      </c>
      <c r="HL72" s="45">
        <f>IF(AND(OR(ISBLANK(HL$9),HL$9=0)=FALSE,SUM($GQ72:$HE72)&gt;0,HL$9='2. Protocols'!$G71),1,0)*'4. Formulations'!$M71</f>
        <v>0</v>
      </c>
      <c r="HM72" s="45">
        <f>IF(AND(OR(ISBLANK(HM$9),HM$9=0)=FALSE,SUM($GQ72:$HE72)&gt;0,HM$9='2. Protocols'!$G71),1,0)*'4. Formulations'!$M71</f>
        <v>0</v>
      </c>
      <c r="HN72" s="45">
        <f>IF(AND(OR(ISBLANK(HN$9),HN$9=0)=FALSE,SUM($GQ72:$HE72)&gt;0,HN$9='2. Protocols'!$G71),1,0)*'4. Formulations'!$M71</f>
        <v>0</v>
      </c>
      <c r="HO72" s="45">
        <f>IF(AND(OR(ISBLANK(HO$9),HO$9=0)=FALSE,SUM($GQ72:$HE72)&gt;0,HO$9='2. Protocols'!$G71),1,0)*'4. Formulations'!$M71</f>
        <v>0</v>
      </c>
      <c r="HP72" s="45">
        <f>IF(AND(OR(ISBLANK(HP$9),HP$9=0)=FALSE,SUM($GQ72:$HE72)&gt;0,HP$9='2. Protocols'!$G71),1,0)*'4. Formulations'!$M71</f>
        <v>0</v>
      </c>
      <c r="HQ72" s="45">
        <f>IF(AND(OR(ISBLANK(HQ$9),HQ$9=0)=FALSE,SUM($GQ72:$HE72)&gt;0,HQ$9='2. Protocols'!$G71),1,0)*'4. Formulations'!$M71</f>
        <v>0</v>
      </c>
      <c r="HR72" s="45">
        <f>IF(AND(OR(ISBLANK(HR$9),HR$9=0)=FALSE,SUM($GQ72:$HE72)&gt;0,HR$9='2. Protocols'!$G71),1,0)*'4. Formulations'!$M71</f>
        <v>0</v>
      </c>
      <c r="HS72" s="45">
        <f>IF(AND(OR(ISBLANK(HS$9),HS$9=0)=FALSE,SUM($GQ72:$HE72)&gt;0,HS$9='2. Protocols'!$G71),1,0)*'4. Formulations'!$M71</f>
        <v>0</v>
      </c>
      <c r="HT72" s="45">
        <f>IF(AND(OR(ISBLANK(HT$9),HT$9=0)=FALSE,SUM($GQ72:$HE72)&gt;0,HT$9='2. Protocols'!$G71),1,0)*'4. Formulations'!$M71</f>
        <v>0</v>
      </c>
      <c r="HU72" s="45">
        <f>IF(AND(OR(ISBLANK(HU$9),HU$9=0)=FALSE,SUM($GQ72:$HE72)&gt;0,HU$9='2. Protocols'!$G71),1,0)*'4. Formulations'!$M71</f>
        <v>0</v>
      </c>
      <c r="HW72" s="45">
        <f>IF(AND(OR(ISBLANK(HW$9),HW$9=0)=FALSE,HW$9=$DM72),1,0)*'4. Formulations'!$N71</f>
        <v>0</v>
      </c>
      <c r="HX72" s="45">
        <f>IF(AND(OR(ISBLANK(HX$9),HX$9=0)=FALSE,HX$9=$DM72),1,0)*'4. Formulations'!$N71</f>
        <v>0</v>
      </c>
      <c r="HY72" s="45">
        <f>IF(AND(OR(ISBLANK(HY$9),HY$9=0)=FALSE,HY$9=$DM72),1,0)*'4. Formulations'!$N71</f>
        <v>0</v>
      </c>
      <c r="HZ72" s="45">
        <f>IF(AND(OR(ISBLANK(HZ$9),HZ$9=0)=FALSE,HZ$9=$DM72),1,0)*'4. Formulations'!$N71</f>
        <v>0</v>
      </c>
      <c r="IA72" s="45">
        <f>IF(AND(OR(ISBLANK(IA$9),IA$9=0)=FALSE,IA$9=$DM72),1,0)*'4. Formulations'!$N71</f>
        <v>0</v>
      </c>
      <c r="IB72" s="45">
        <f>IF(AND(OR(ISBLANK(IB$9),IB$9=0)=FALSE,IB$9=$DM72),1,0)*'4. Formulations'!$N71</f>
        <v>0</v>
      </c>
      <c r="IC72" s="45">
        <f>IF(AND(OR(ISBLANK(IC$9),IC$9=0)=FALSE,IC$9=$DM72),1,0)*'4. Formulations'!$N71</f>
        <v>0</v>
      </c>
      <c r="ID72" s="45">
        <f>IF(AND(OR(ISBLANK(ID$9),ID$9=0)=FALSE,ID$9=$DM72),1,0)*'4. Formulations'!$N71</f>
        <v>0</v>
      </c>
      <c r="IE72" s="45">
        <f>IF(AND(OR(ISBLANK(IE$9),IE$9=0)=FALSE,IE$9=$DM72),1,0)*'4. Formulations'!$N71</f>
        <v>0</v>
      </c>
      <c r="IF72" s="45">
        <f>IF(AND(OR(ISBLANK(IF$9),IF$9=0)=FALSE,IF$9=$DM72),1,0)*'4. Formulations'!$N71</f>
        <v>0</v>
      </c>
      <c r="IG72" s="45">
        <f>IF(AND(OR(ISBLANK(IG$9),IG$9=0)=FALSE,IG$9=$DM72),1,0)*'4. Formulations'!$N71</f>
        <v>0</v>
      </c>
      <c r="IH72" s="45">
        <f>IF(AND(OR(ISBLANK(IH$9),IH$9=0)=FALSE,IH$9=$DM72),1,0)*'4. Formulations'!$N71</f>
        <v>0</v>
      </c>
      <c r="II72" s="45">
        <f>IF(AND(OR(ISBLANK(II$9),II$9=0)=FALSE,II$9=$DM72),1,0)*'4. Formulations'!$N71</f>
        <v>0</v>
      </c>
      <c r="IJ72" s="45">
        <f>IF(AND(OR(ISBLANK(IJ$9),IJ$9=0)=FALSE,IJ$9=$DM72),1,0)*'4. Formulations'!$N71</f>
        <v>0</v>
      </c>
      <c r="IK72" s="45">
        <f>IF(AND(OR(ISBLANK(IK$9),IK$9=0)=FALSE,IK$9=$DM72),1,0)*'4. Formulations'!$N71</f>
        <v>0</v>
      </c>
      <c r="IM72" s="45">
        <f>IF(AND(OR(ISBLANK(IM$9),IM$9=0)=FALSE,OR(IM$9='2. Protocols'!$C71,IM$9='2. Protocols'!$E71,IM$9='2. Protocols'!$G71)),1,0)*'4. Formulations'!$O71</f>
        <v>0</v>
      </c>
      <c r="IN72" s="45">
        <f>IF(AND(OR(ISBLANK(IN$9),IN$9=0)=FALSE,OR(IN$9='2. Protocols'!$C71,IN$9='2. Protocols'!$E71,IN$9='2. Protocols'!$G71)),1,0)*'4. Formulations'!$O71</f>
        <v>0</v>
      </c>
      <c r="IO72" s="45">
        <f>IF(AND(OR(ISBLANK(IO$9),IO$9=0)=FALSE,OR(IO$9='2. Protocols'!$C71,IO$9='2. Protocols'!$E71,IO$9='2. Protocols'!$G71)),1,0)*'4. Formulations'!$O71</f>
        <v>0</v>
      </c>
      <c r="IP72" s="45">
        <f>IF(AND(OR(ISBLANK(IP$9),IP$9=0)=FALSE,OR(IP$9='2. Protocols'!$C71,IP$9='2. Protocols'!$E71,IP$9='2. Protocols'!$G71)),1,0)*'4. Formulations'!$O71</f>
        <v>0</v>
      </c>
      <c r="IQ72" s="45">
        <f>IF(AND(OR(ISBLANK(IQ$9),IQ$9=0)=FALSE,OR(IQ$9='2. Protocols'!$C71,IQ$9='2. Protocols'!$E71,IQ$9='2. Protocols'!$G71)),1,0)*'4. Formulations'!$O71</f>
        <v>0</v>
      </c>
      <c r="IR72" s="45">
        <f>IF(AND(OR(ISBLANK(IR$9),IR$9=0)=FALSE,OR(IR$9='2. Protocols'!$C71,IR$9='2. Protocols'!$E71,IR$9='2. Protocols'!$G71)),1,0)*'4. Formulations'!$O71</f>
        <v>0</v>
      </c>
      <c r="IS72" s="45">
        <f>IF(AND(OR(ISBLANK(IS$9),IS$9=0)=FALSE,OR(IS$9='2. Protocols'!$C71,IS$9='2. Protocols'!$E71,IS$9='2. Protocols'!$G71)),1,0)*'4. Formulations'!$O71</f>
        <v>0</v>
      </c>
      <c r="IT72" s="45">
        <f>IF(AND(OR(ISBLANK(IT$9),IT$9=0)=FALSE,OR(IT$9='2. Protocols'!$C71,IT$9='2. Protocols'!$E71,IT$9='2. Protocols'!$G71)),1,0)*'4. Formulations'!$O71</f>
        <v>0</v>
      </c>
      <c r="IU72" s="45">
        <f>IF(AND(OR(ISBLANK(IU$9),IU$9=0)=FALSE,OR(IU$9='2. Protocols'!$C71,IU$9='2. Protocols'!$E71,IU$9='2. Protocols'!$G71)),1,0)*'4. Formulations'!$O71</f>
        <v>0</v>
      </c>
      <c r="IV72" s="45">
        <f>IF(AND(OR(ISBLANK(IV$9),IV$9=0)=FALSE,OR(IV$9='2. Protocols'!$C71,IV$9='2. Protocols'!$E71,IV$9='2. Protocols'!$G71)),1,0)*'4. Formulations'!$O71</f>
        <v>0</v>
      </c>
      <c r="IW72" s="45">
        <f>IF(AND(OR(ISBLANK(IW$9),IW$9=0)=FALSE,OR(IW$9='2. Protocols'!$C71,IW$9='2. Protocols'!$E71,IW$9='2. Protocols'!$G71)),1,0)*'4. Formulations'!$O71</f>
        <v>0</v>
      </c>
      <c r="IX72" s="45">
        <f>IF(AND(OR(ISBLANK(IX$9),IX$9=0)=FALSE,OR(IX$9='2. Protocols'!$C71,IX$9='2. Protocols'!$E71,IX$9='2. Protocols'!$G71)),1,0)*'4. Formulations'!$O71</f>
        <v>0</v>
      </c>
      <c r="IY72" s="45">
        <f>IF(AND(OR(ISBLANK(IY$9),IY$9=0)=FALSE,OR(IY$9='2. Protocols'!$C71,IY$9='2. Protocols'!$E71,IY$9='2. Protocols'!$G71)),1,0)*'4. Formulations'!$O71</f>
        <v>0</v>
      </c>
      <c r="IZ72" s="45">
        <f>IF(AND(OR(ISBLANK(IZ$9),IZ$9=0)=FALSE,OR(IZ$9='2. Protocols'!$C71,IZ$9='2. Protocols'!$E71,IZ$9='2. Protocols'!$G71)),1,0)*'4. Formulations'!$O71</f>
        <v>0</v>
      </c>
      <c r="JA72" s="45">
        <f>IF(AND(OR(ISBLANK(JA$9),JA$9=0)=FALSE,OR(JA$9='2. Protocols'!$C71,JA$9='2. Protocols'!$E71,JA$9='2. Protocols'!$G71)),1,0)*'4. Formulations'!$O71</f>
        <v>0</v>
      </c>
      <c r="JC72" s="45">
        <f>IF(AND(OR(ISBLANK(JC$9),JC$9=0)=FALSE,JC$9=$DL72),1,0)*'4. Formulations'!$P71</f>
        <v>0</v>
      </c>
      <c r="JD72" s="45">
        <f>IF(AND(OR(ISBLANK(JD$9),JD$9=0)=FALSE,JD$9=$DL72),1,0)*'4. Formulations'!$P71</f>
        <v>0</v>
      </c>
      <c r="JE72" s="45">
        <f>IF(AND(OR(ISBLANK(JE$9),JE$9=0)=FALSE,JE$9=$DL72),1,0)*'4. Formulations'!$P71</f>
        <v>0</v>
      </c>
      <c r="JF72" s="45">
        <f>IF(AND(OR(ISBLANK(JF$9),JF$9=0)=FALSE,JF$9=$DL72),1,0)*'4. Formulations'!$P71</f>
        <v>0</v>
      </c>
      <c r="JG72" s="45">
        <f>IF(AND(OR(ISBLANK(JG$9),JG$9=0)=FALSE,JG$9=$DL72),1,0)*'4. Formulations'!$P71</f>
        <v>0</v>
      </c>
      <c r="JH72" s="45">
        <f>IF(AND(OR(ISBLANK(JH$9),JH$9=0)=FALSE,JH$9=$DL72),1,0)*'4. Formulations'!$P71</f>
        <v>0</v>
      </c>
      <c r="JI72" s="45">
        <f>IF(AND(OR(ISBLANK(JI$9),JI$9=0)=FALSE,JI$9=$DL72),1,0)*'4. Formulations'!$P71</f>
        <v>0</v>
      </c>
      <c r="JJ72" s="45">
        <f>IF(AND(OR(ISBLANK(JJ$9),JJ$9=0)=FALSE,JJ$9=$DL72),1,0)*'4. Formulations'!$P71</f>
        <v>0</v>
      </c>
      <c r="JK72" s="45">
        <f>IF(AND(OR(ISBLANK(JK$9),JK$9=0)=FALSE,JK$9=$DL72),1,0)*'4. Formulations'!$P71</f>
        <v>0</v>
      </c>
      <c r="JL72" s="45">
        <f>IF(AND(OR(ISBLANK(JL$9),JL$9=0)=FALSE,JL$9=$DL72),1,0)*'4. Formulations'!$P71</f>
        <v>0</v>
      </c>
      <c r="JM72" s="45">
        <f>IF(AND(OR(ISBLANK(JM$9),JM$9=0)=FALSE,JM$9=$DL72),1,0)*'4. Formulations'!$P71</f>
        <v>0</v>
      </c>
      <c r="JN72" s="45">
        <f>IF(AND(OR(ISBLANK(JN$9),JN$9=0)=FALSE,JN$9=$DL72),1,0)*'4. Formulations'!$P71</f>
        <v>0</v>
      </c>
      <c r="JO72" s="45">
        <f>IF(AND(OR(ISBLANK(JO$9),JO$9=0)=FALSE,JO$9=$DL72),1,0)*'4. Formulations'!$P71</f>
        <v>0</v>
      </c>
      <c r="JP72" s="45">
        <f>IF(AND(OR(ISBLANK(JP$9),JP$9=0)=FALSE,JP$9=$DL72),1,0)*'4. Formulations'!$P71</f>
        <v>0</v>
      </c>
      <c r="JQ72" s="45">
        <f>IF(AND(OR(ISBLANK(JQ$9),JQ$9=0)=FALSE,JQ$9=$DL72),1,0)*'4. Formulations'!$P71</f>
        <v>0</v>
      </c>
      <c r="JS72" s="45">
        <f>IF(AND(OR(ISBLANK(JS$9),JS$9=0)=FALSE,SUM($JC72:$JQ72)&gt;0,JS$9='2. Protocols'!$G71),1,0)*'4. Formulations'!$P71</f>
        <v>0</v>
      </c>
      <c r="JT72" s="45">
        <f>IF(AND(OR(ISBLANK(JT$9),JT$9=0)=FALSE,SUM($JC72:$JQ72)&gt;0,JT$9='2. Protocols'!$G71),1,0)*'4. Formulations'!$P71</f>
        <v>0</v>
      </c>
      <c r="JU72" s="45">
        <f>IF(AND(OR(ISBLANK(JU$9),JU$9=0)=FALSE,SUM($JC72:$JQ72)&gt;0,JU$9='2. Protocols'!$G71),1,0)*'4. Formulations'!$P71</f>
        <v>0</v>
      </c>
      <c r="JV72" s="45">
        <f>IF(AND(OR(ISBLANK(JV$9),JV$9=0)=FALSE,SUM($JC72:$JQ72)&gt;0,JV$9='2. Protocols'!$G71),1,0)*'4. Formulations'!$P71</f>
        <v>0</v>
      </c>
      <c r="JW72" s="45">
        <f>IF(AND(OR(ISBLANK(JW$9),JW$9=0)=FALSE,SUM($JC72:$JQ72)&gt;0,JW$9='2. Protocols'!$G71),1,0)*'4. Formulations'!$P71</f>
        <v>0</v>
      </c>
      <c r="JX72" s="45">
        <f>IF(AND(OR(ISBLANK(JX$9),JX$9=0)=FALSE,SUM($JC72:$JQ72)&gt;0,JX$9='2. Protocols'!$G71),1,0)*'4. Formulations'!$P71</f>
        <v>0</v>
      </c>
      <c r="JY72" s="45">
        <f>IF(AND(OR(ISBLANK(JY$9),JY$9=0)=FALSE,SUM($JC72:$JQ72)&gt;0,JY$9='2. Protocols'!$G71),1,0)*'4. Formulations'!$P71</f>
        <v>0</v>
      </c>
      <c r="JZ72" s="45">
        <f>IF(AND(OR(ISBLANK(JZ$9),JZ$9=0)=FALSE,SUM($JC72:$JQ72)&gt;0,JZ$9='2. Protocols'!$G71),1,0)*'4. Formulations'!$P71</f>
        <v>0</v>
      </c>
      <c r="KA72" s="45">
        <f>IF(AND(OR(ISBLANK(KA$9),KA$9=0)=FALSE,SUM($JC72:$JQ72)&gt;0,KA$9='2. Protocols'!$G71),1,0)*'4. Formulations'!$P71</f>
        <v>0</v>
      </c>
      <c r="KB72" s="45">
        <f>IF(AND(OR(ISBLANK(KB$9),KB$9=0)=FALSE,SUM($JC72:$JQ72)&gt;0,KB$9='2. Protocols'!$G71),1,0)*'4. Formulations'!$P71</f>
        <v>0</v>
      </c>
      <c r="KC72" s="45">
        <f>IF(AND(OR(ISBLANK(KC$9),KC$9=0)=FALSE,SUM($JC72:$JQ72)&gt;0,KC$9='2. Protocols'!$G71),1,0)*'4. Formulations'!$P71</f>
        <v>0</v>
      </c>
      <c r="KD72" s="45">
        <f>IF(AND(OR(ISBLANK(KD$9),KD$9=0)=FALSE,SUM($JC72:$JQ72)&gt;0,KD$9='2. Protocols'!$G71),1,0)*'4. Formulations'!$P71</f>
        <v>0</v>
      </c>
      <c r="KE72" s="45">
        <f>IF(AND(OR(ISBLANK(KE$9),KE$9=0)=FALSE,SUM($JC72:$JQ72)&gt;0,KE$9='2. Protocols'!$G71),1,0)*'4. Formulations'!$P71</f>
        <v>0</v>
      </c>
      <c r="KF72" s="45">
        <f>IF(AND(OR(ISBLANK(KF$9),KF$9=0)=FALSE,SUM($JC72:$JQ72)&gt;0,KF$9='2. Protocols'!$G71),1,0)*'4. Formulations'!$P71</f>
        <v>0</v>
      </c>
      <c r="KG72" s="45">
        <f>IF(AND(OR(ISBLANK(KG$9),KG$9=0)=FALSE,SUM($JC72:$JQ72)&gt;0,KG$9='2. Protocols'!$G71),1,0)*'4. Formulations'!$P71</f>
        <v>0</v>
      </c>
      <c r="KI72" s="45">
        <f>IF(AND(OR(ISBLANK(KI$9),KI$9=0)=FALSE,KI$9=$DM72),1,0)*'4. Formulations'!$Q71</f>
        <v>0</v>
      </c>
      <c r="KJ72" s="45">
        <f>IF(AND(OR(ISBLANK(KJ$9),KJ$9=0)=FALSE,KJ$9=$DM72),1,0)*'4. Formulations'!$Q71</f>
        <v>0</v>
      </c>
      <c r="KK72" s="45">
        <f>IF(AND(OR(ISBLANK(KK$9),KK$9=0)=FALSE,KK$9=$DM72),1,0)*'4. Formulations'!$Q71</f>
        <v>0</v>
      </c>
      <c r="KL72" s="45">
        <f>IF(AND(OR(ISBLANK(KL$9),KL$9=0)=FALSE,KL$9=$DM72),1,0)*'4. Formulations'!$Q71</f>
        <v>0</v>
      </c>
      <c r="KM72" s="45">
        <f>IF(AND(OR(ISBLANK(KM$9),KM$9=0)=FALSE,KM$9=$DM72),1,0)*'4. Formulations'!$Q71</f>
        <v>0</v>
      </c>
      <c r="KN72" s="45">
        <f>IF(AND(OR(ISBLANK(KN$9),KN$9=0)=FALSE,KN$9=$DM72),1,0)*'4. Formulations'!$Q71</f>
        <v>0</v>
      </c>
      <c r="KO72" s="45">
        <f>IF(AND(OR(ISBLANK(KO$9),KO$9=0)=FALSE,KO$9=$DM72),1,0)*'4. Formulations'!$Q71</f>
        <v>0</v>
      </c>
      <c r="KP72" s="45">
        <f>IF(AND(OR(ISBLANK(KP$9),KP$9=0)=FALSE,KP$9=$DM72),1,0)*'4. Formulations'!$Q71</f>
        <v>0</v>
      </c>
      <c r="KQ72" s="45">
        <f>IF(AND(OR(ISBLANK(KQ$9),KQ$9=0)=FALSE,KQ$9=$DM72),1,0)*'4. Formulations'!$Q71</f>
        <v>0</v>
      </c>
      <c r="KR72" s="45">
        <f>IF(AND(OR(ISBLANK(KR$9),KR$9=0)=FALSE,KR$9=$DM72),1,0)*'4. Formulations'!$Q71</f>
        <v>0</v>
      </c>
      <c r="KS72" s="45">
        <f>IF(AND(OR(ISBLANK(KS$9),KS$9=0)=FALSE,KS$9=$DM72),1,0)*'4. Formulations'!$Q71</f>
        <v>0</v>
      </c>
      <c r="KT72" s="45">
        <f>IF(AND(OR(ISBLANK(KT$9),KT$9=0)=FALSE,KT$9=$DM72),1,0)*'4. Formulations'!$Q71</f>
        <v>0</v>
      </c>
      <c r="KU72" s="45">
        <f>IF(AND(OR(ISBLANK(KU$9),KU$9=0)=FALSE,KU$9=$DM72),1,0)*'4. Formulations'!$Q71</f>
        <v>0</v>
      </c>
      <c r="KV72" s="45">
        <f>IF(AND(OR(ISBLANK(KV$9),KV$9=0)=FALSE,KV$9=$DM72),1,0)*'4. Formulations'!$Q71</f>
        <v>0</v>
      </c>
      <c r="KW72" s="45">
        <f>IF(AND(OR(ISBLANK(KW$9),KW$9=0)=FALSE,KW$9=$DM72),1,0)*'4. Formulations'!$Q71</f>
        <v>0</v>
      </c>
    </row>
    <row r="73" spans="2:309" x14ac:dyDescent="0.3">
      <c r="B73" s="2"/>
      <c r="C73" s="155" t="str">
        <f>IF('2. Protocols'!C72&amp;"+"&amp;'2. Protocols'!E72&amp;"+"&amp;'2. Protocols'!G72="++","",'2. Protocols'!C72&amp;"+"&amp;'2. Protocols'!E72&amp;"+"&amp;'2. Protocols'!G72)</f>
        <v/>
      </c>
      <c r="D73" s="22"/>
      <c r="E73" s="23"/>
      <c r="G73" s="403" t="e">
        <f>'2. Protocols'!J72*'1. General Inputs'!$L$13</f>
        <v>#VALUE!</v>
      </c>
      <c r="H73" s="403" t="e">
        <f>MAX(G73*(1+'1. General Inputs'!$BA$23+HLOOKUP(H$7,'1. General Inputs'!$BC$17:$BE$19,ROWS('1. General Inputs'!$BA$17:$BA$19),0))+(H$76*'2. Protocols'!$O72)+'3. ARV Substitutions'!L95,0)</f>
        <v>#VALUE!</v>
      </c>
      <c r="I73" s="403" t="e">
        <f>MAX(H73*(1+'1. General Inputs'!$BA$23+HLOOKUP(I$7,'1. General Inputs'!$BC$17:$BE$19,ROWS('1. General Inputs'!$BA$17:$BA$19),0))+(I$76*'2. Protocols'!$O72)+'3. ARV Substitutions'!M95,0)</f>
        <v>#VALUE!</v>
      </c>
      <c r="J73" s="403" t="e">
        <f>MAX(I73*(1+'1. General Inputs'!$BA$23+HLOOKUP(J$7,'1. General Inputs'!$BC$17:$BE$19,ROWS('1. General Inputs'!$BA$17:$BA$19),0))+(J$76*'2. Protocols'!$O72)+'3. ARV Substitutions'!N95,0)</f>
        <v>#VALUE!</v>
      </c>
      <c r="K73" s="403" t="e">
        <f>MAX(J73*(1+'1. General Inputs'!$BA$23+HLOOKUP(K$7,'1. General Inputs'!$BC$17:$BE$19,ROWS('1. General Inputs'!$BA$17:$BA$19),0))+(K$76*'2. Protocols'!$O72)+'3. ARV Substitutions'!O95,0)</f>
        <v>#VALUE!</v>
      </c>
      <c r="L73" s="403" t="e">
        <f>MAX(K73*(1+'1. General Inputs'!$BA$23+HLOOKUP(L$7,'1. General Inputs'!$BC$17:$BE$19,ROWS('1. General Inputs'!$BA$17:$BA$19),0))+(L$76*'2. Protocols'!$O72)+'3. ARV Substitutions'!P95,0)</f>
        <v>#VALUE!</v>
      </c>
      <c r="M73" s="403" t="e">
        <f>MAX(L73*(1+'1. General Inputs'!$BA$23+HLOOKUP(M$7,'1. General Inputs'!$BC$17:$BE$19,ROWS('1. General Inputs'!$BA$17:$BA$19),0))+(M$76*'2. Protocols'!$O72)+'3. ARV Substitutions'!Q95,0)</f>
        <v>#VALUE!</v>
      </c>
      <c r="N73" s="403" t="e">
        <f>MAX(M73*(1+'1. General Inputs'!$BA$23+HLOOKUP(N$7,'1. General Inputs'!$BC$17:$BE$19,ROWS('1. General Inputs'!$BA$17:$BA$19),0))+(N$76*'2. Protocols'!$O72)+'3. ARV Substitutions'!R95,0)</f>
        <v>#VALUE!</v>
      </c>
      <c r="O73" s="403" t="e">
        <f>MAX(N73*(1+'1. General Inputs'!$BA$23+HLOOKUP(O$7,'1. General Inputs'!$BC$17:$BE$19,ROWS('1. General Inputs'!$BA$17:$BA$19),0))+(O$76*'2. Protocols'!$O72)+'3. ARV Substitutions'!S95,0)</f>
        <v>#VALUE!</v>
      </c>
      <c r="P73" s="403" t="e">
        <f>MAX(O73*(1+'1. General Inputs'!$BA$23+HLOOKUP(P$7,'1. General Inputs'!$BC$17:$BE$19,ROWS('1. General Inputs'!$BA$17:$BA$19),0))+(P$76*'2. Protocols'!$O72)+'3. ARV Substitutions'!T95,0)</f>
        <v>#VALUE!</v>
      </c>
      <c r="Q73" s="403" t="e">
        <f>MAX(P73*(1+'1. General Inputs'!$BA$23+HLOOKUP(Q$7,'1. General Inputs'!$BC$17:$BE$19,ROWS('1. General Inputs'!$BA$17:$BA$19),0))+(Q$76*'2. Protocols'!$O72)+'3. ARV Substitutions'!U95,0)</f>
        <v>#VALUE!</v>
      </c>
      <c r="R73" s="403" t="e">
        <f>MAX(Q73*(1+'1. General Inputs'!$BA$23+HLOOKUP(R$7,'1. General Inputs'!$BC$17:$BE$19,ROWS('1. General Inputs'!$BA$17:$BA$19),0))+(R$76*'2. Protocols'!$O72)+'3. ARV Substitutions'!V95,0)</f>
        <v>#VALUE!</v>
      </c>
      <c r="S73" s="403" t="e">
        <f>MAX(R73*(1+'1. General Inputs'!$BA$23+HLOOKUP(S$7,'1. General Inputs'!$BC$17:$BE$19,ROWS('1. General Inputs'!$BA$17:$BA$19),0))+(S$76*'2. Protocols'!$O72)+'3. ARV Substitutions'!W95,0)</f>
        <v>#VALUE!</v>
      </c>
      <c r="T73" s="403" t="e">
        <f>MAX(S73*(1+'1. General Inputs'!$BA$23+HLOOKUP(T$7,'1. General Inputs'!$BC$17:$BE$19,ROWS('1. General Inputs'!$BA$17:$BA$19),0))+(T$76*'2. Protocols'!$O72)+'3. ARV Substitutions'!X95,0)</f>
        <v>#VALUE!</v>
      </c>
      <c r="U73" s="403" t="e">
        <f>MAX(T73*(1+'1. General Inputs'!$BA$23+HLOOKUP(U$7,'1. General Inputs'!$BC$17:$BE$19,ROWS('1. General Inputs'!$BA$17:$BA$19),0))+(U$76*'2. Protocols'!$O72)+'3. ARV Substitutions'!Y95,0)</f>
        <v>#VALUE!</v>
      </c>
      <c r="V73" s="403" t="e">
        <f>MAX(U73*(1+'1. General Inputs'!$BA$23+HLOOKUP(V$7,'1. General Inputs'!$BC$17:$BE$19,ROWS('1. General Inputs'!$BA$17:$BA$19),0))+(V$76*'2. Protocols'!$O72)+'3. ARV Substitutions'!Z95,0)</f>
        <v>#VALUE!</v>
      </c>
      <c r="W73" s="403" t="e">
        <f>MAX(V73*(1+'1. General Inputs'!$BA$23+HLOOKUP(W$7,'1. General Inputs'!$BC$17:$BE$19,ROWS('1. General Inputs'!$BA$17:$BA$19),0))+(W$76*'2. Protocols'!$O72)+'3. ARV Substitutions'!AA95,0)</f>
        <v>#VALUE!</v>
      </c>
      <c r="X73" s="403" t="e">
        <f>MAX(W73*(1+'1. General Inputs'!$BA$23+HLOOKUP(X$7,'1. General Inputs'!$BC$17:$BE$19,ROWS('1. General Inputs'!$BA$17:$BA$19),0))+(X$76*'2. Protocols'!$O72)+'3. ARV Substitutions'!AB95,0)</f>
        <v>#VALUE!</v>
      </c>
      <c r="Y73" s="403" t="e">
        <f>MAX(X73*(1+'1. General Inputs'!$BA$23+HLOOKUP(Y$7,'1. General Inputs'!$BC$17:$BE$19,ROWS('1. General Inputs'!$BA$17:$BA$19),0))+(Y$76*'2. Protocols'!$O72)+'3. ARV Substitutions'!AC95,0)</f>
        <v>#VALUE!</v>
      </c>
      <c r="Z73" s="403" t="e">
        <f>MAX(Y73*(1+'1. General Inputs'!$BA$23+HLOOKUP(Z$7,'1. General Inputs'!$BC$17:$BE$19,ROWS('1. General Inputs'!$BA$17:$BA$19),0))+(Z$76*'2. Protocols'!$O72)+'3. ARV Substitutions'!AD95,0)</f>
        <v>#VALUE!</v>
      </c>
      <c r="AA73" s="403" t="e">
        <f>MAX(Z73*(1+'1. General Inputs'!$BA$23+HLOOKUP(AA$7,'1. General Inputs'!$BC$17:$BE$19,ROWS('1. General Inputs'!$BA$17:$BA$19),0))+(AA$76*'2. Protocols'!$O72)+'3. ARV Substitutions'!AE95,0)</f>
        <v>#VALUE!</v>
      </c>
      <c r="AB73" s="403" t="e">
        <f>MAX(AA73*(1+'1. General Inputs'!$BA$23+HLOOKUP(AB$7,'1. General Inputs'!$BC$17:$BE$19,ROWS('1. General Inputs'!$BA$17:$BA$19),0))+(AB$76*'2. Protocols'!$O72)+'3. ARV Substitutions'!AF95,0)</f>
        <v>#VALUE!</v>
      </c>
      <c r="AC73" s="403" t="e">
        <f>MAX(AB73*(1+'1. General Inputs'!$BA$23+HLOOKUP(AC$7,'1. General Inputs'!$BC$17:$BE$19,ROWS('1. General Inputs'!$BA$17:$BA$19),0))+(AC$76*'2. Protocols'!$O72)+'3. ARV Substitutions'!AG95,0)</f>
        <v>#VALUE!</v>
      </c>
      <c r="AD73" s="403" t="e">
        <f>MAX(AC73*(1+'1. General Inputs'!$BA$23+HLOOKUP(AD$7,'1. General Inputs'!$BC$17:$BE$19,ROWS('1. General Inputs'!$BA$17:$BA$19),0))+(AD$76*'2. Protocols'!$O72)+'3. ARV Substitutions'!AH95,0)</f>
        <v>#VALUE!</v>
      </c>
      <c r="AE73" s="403" t="e">
        <f>MAX(AD73*(1+'1. General Inputs'!$BA$23+HLOOKUP(AE$7,'1. General Inputs'!$BC$17:$BE$19,ROWS('1. General Inputs'!$BA$17:$BA$19),0))+(AE$76*'2. Protocols'!$O72)+'3. ARV Substitutions'!AI95,0)</f>
        <v>#VALUE!</v>
      </c>
      <c r="AF73" s="403" t="e">
        <f>MAX(AE73*(1+'1. General Inputs'!$BA$23+HLOOKUP(AF$7,'1. General Inputs'!$BC$17:$BE$19,ROWS('1. General Inputs'!$BA$17:$BA$19),0))+(AF$76*'2. Protocols'!$O72)+'3. ARV Substitutions'!AJ95,0)</f>
        <v>#VALUE!</v>
      </c>
      <c r="AG73" s="403" t="e">
        <f>MAX(AF73*(1+'1. General Inputs'!$BA$23+HLOOKUP(AG$7,'1. General Inputs'!$BC$17:$BE$19,ROWS('1. General Inputs'!$BA$17:$BA$19),0))+(AG$76*'2. Protocols'!$O72)+'3. ARV Substitutions'!AK95,0)</f>
        <v>#VALUE!</v>
      </c>
      <c r="AH73" s="403" t="e">
        <f>MAX(AG73*(1+'1. General Inputs'!$BA$23+HLOOKUP(AH$7,'1. General Inputs'!$BC$17:$BE$19,ROWS('1. General Inputs'!$BA$17:$BA$19),0))+(AH$76*'2. Protocols'!$O72)+'3. ARV Substitutions'!AL95,0)</f>
        <v>#VALUE!</v>
      </c>
      <c r="AI73" s="403" t="e">
        <f>MAX(AH73*(1+'1. General Inputs'!$BA$23+HLOOKUP(AI$7,'1. General Inputs'!$BC$17:$BE$19,ROWS('1. General Inputs'!$BA$17:$BA$19),0))+(AI$76*'2. Protocols'!$O72)+'3. ARV Substitutions'!AM95,0)</f>
        <v>#VALUE!</v>
      </c>
      <c r="AJ73" s="403" t="e">
        <f>MAX(AI73*(1+'1. General Inputs'!$BA$23+HLOOKUP(AJ$7,'1. General Inputs'!$BC$17:$BE$19,ROWS('1. General Inputs'!$BA$17:$BA$19),0))+(AJ$76*'2. Protocols'!$O72)+'3. ARV Substitutions'!AN95,0)</f>
        <v>#VALUE!</v>
      </c>
      <c r="AK73" s="403" t="e">
        <f>MAX(AJ73*(1+'1. General Inputs'!$BA$23+HLOOKUP(AK$7,'1. General Inputs'!$BC$17:$BE$19,ROWS('1. General Inputs'!$BA$17:$BA$19),0))+(AK$76*'2. Protocols'!$O72)+'3. ARV Substitutions'!AO95,0)</f>
        <v>#VALUE!</v>
      </c>
      <c r="AL73" s="403" t="e">
        <f>MAX(AK73*(1+'1. General Inputs'!$BA$23+HLOOKUP(AL$7,'1. General Inputs'!$BC$17:$BE$19,ROWS('1. General Inputs'!$BA$17:$BA$19),0))+(AL$76*'2. Protocols'!$O72)+'3. ARV Substitutions'!AP95,0)</f>
        <v>#VALUE!</v>
      </c>
      <c r="AM73" s="403" t="e">
        <f>MAX(AL73*(1+'1. General Inputs'!$BA$23+HLOOKUP(AM$7,'1. General Inputs'!$BC$17:$BE$19,ROWS('1. General Inputs'!$BA$17:$BA$19),0))+(AM$76*'2. Protocols'!$O72)+'3. ARV Substitutions'!AQ95,0)</f>
        <v>#VALUE!</v>
      </c>
      <c r="AN73" s="403" t="e">
        <f>MAX(AM73*(1+'1. General Inputs'!$BA$23+HLOOKUP(AN$7,'1. General Inputs'!$BC$17:$BE$19,ROWS('1. General Inputs'!$BA$17:$BA$19),0))+(AN$76*'2. Protocols'!$O72)+'3. ARV Substitutions'!AR95,0)</f>
        <v>#VALUE!</v>
      </c>
      <c r="AO73" s="403" t="e">
        <f>MAX(AN73*(1+'1. General Inputs'!$BA$23+HLOOKUP(AO$7,'1. General Inputs'!$BC$17:$BE$19,ROWS('1. General Inputs'!$BA$17:$BA$19),0))+(AO$76*'2. Protocols'!$O72)+'3. ARV Substitutions'!AS95,0)</f>
        <v>#VALUE!</v>
      </c>
      <c r="AP73" s="403" t="e">
        <f>MAX(AO73*(1+'1. General Inputs'!$BA$23+HLOOKUP(AP$7,'1. General Inputs'!$BC$17:$BE$19,ROWS('1. General Inputs'!$BA$17:$BA$19),0))+(AP$76*'2. Protocols'!$O72)+'3. ARV Substitutions'!AT95,0)</f>
        <v>#VALUE!</v>
      </c>
      <c r="AQ73" s="403" t="e">
        <f>MAX(AP73*(1+'1. General Inputs'!$BA$23+HLOOKUP(AQ$7,'1. General Inputs'!$BC$17:$BE$19,ROWS('1. General Inputs'!$BA$17:$BA$19),0))+(AQ$76*'2. Protocols'!$O72)+'3. ARV Substitutions'!AU95,0)</f>
        <v>#VALUE!</v>
      </c>
      <c r="CA73" s="105" t="e">
        <f t="shared" si="58"/>
        <v>#VALUE!</v>
      </c>
      <c r="CB73" s="105" t="e">
        <f t="shared" si="59"/>
        <v>#VALUE!</v>
      </c>
      <c r="CC73" s="105" t="e">
        <f t="shared" si="60"/>
        <v>#VALUE!</v>
      </c>
      <c r="CD73" s="105" t="e">
        <f t="shared" si="61"/>
        <v>#VALUE!</v>
      </c>
      <c r="CE73" s="105" t="e">
        <f t="shared" si="93"/>
        <v>#VALUE!</v>
      </c>
      <c r="CF73" s="105" t="e">
        <f t="shared" si="62"/>
        <v>#VALUE!</v>
      </c>
      <c r="CG73" s="105" t="e">
        <f t="shared" si="63"/>
        <v>#VALUE!</v>
      </c>
      <c r="CH73" s="105" t="e">
        <f t="shared" si="64"/>
        <v>#VALUE!</v>
      </c>
      <c r="CI73" s="105" t="e">
        <f t="shared" si="65"/>
        <v>#VALUE!</v>
      </c>
      <c r="CJ73" s="105" t="e">
        <f t="shared" si="66"/>
        <v>#VALUE!</v>
      </c>
      <c r="CK73" s="105" t="e">
        <f t="shared" si="67"/>
        <v>#VALUE!</v>
      </c>
      <c r="CL73" s="105" t="e">
        <f t="shared" si="68"/>
        <v>#VALUE!</v>
      </c>
      <c r="CM73" s="105" t="e">
        <f t="shared" si="69"/>
        <v>#VALUE!</v>
      </c>
      <c r="CN73" s="105" t="e">
        <f t="shared" si="70"/>
        <v>#VALUE!</v>
      </c>
      <c r="CO73" s="105" t="e">
        <f t="shared" si="71"/>
        <v>#VALUE!</v>
      </c>
      <c r="CP73" s="105" t="e">
        <f t="shared" si="72"/>
        <v>#VALUE!</v>
      </c>
      <c r="CQ73" s="105" t="e">
        <f t="shared" si="73"/>
        <v>#VALUE!</v>
      </c>
      <c r="CR73" s="105" t="e">
        <f t="shared" si="74"/>
        <v>#VALUE!</v>
      </c>
      <c r="CS73" s="105" t="e">
        <f t="shared" si="75"/>
        <v>#VALUE!</v>
      </c>
      <c r="CT73" s="105" t="e">
        <f t="shared" si="76"/>
        <v>#VALUE!</v>
      </c>
      <c r="CU73" s="105" t="e">
        <f t="shared" si="77"/>
        <v>#VALUE!</v>
      </c>
      <c r="CV73" s="105" t="e">
        <f t="shared" si="78"/>
        <v>#VALUE!</v>
      </c>
      <c r="CW73" s="105" t="e">
        <f t="shared" si="79"/>
        <v>#VALUE!</v>
      </c>
      <c r="CX73" s="105" t="e">
        <f t="shared" si="80"/>
        <v>#VALUE!</v>
      </c>
      <c r="CY73" s="105" t="e">
        <f t="shared" si="81"/>
        <v>#VALUE!</v>
      </c>
      <c r="CZ73" s="105" t="e">
        <f t="shared" si="82"/>
        <v>#VALUE!</v>
      </c>
      <c r="DA73" s="105" t="e">
        <f t="shared" si="83"/>
        <v>#VALUE!</v>
      </c>
      <c r="DB73" s="105" t="e">
        <f t="shared" si="84"/>
        <v>#VALUE!</v>
      </c>
      <c r="DC73" s="105" t="e">
        <f t="shared" si="85"/>
        <v>#VALUE!</v>
      </c>
      <c r="DD73" s="105" t="e">
        <f t="shared" si="86"/>
        <v>#VALUE!</v>
      </c>
      <c r="DE73" s="105" t="e">
        <f t="shared" si="87"/>
        <v>#VALUE!</v>
      </c>
      <c r="DF73" s="105" t="e">
        <f t="shared" si="88"/>
        <v>#VALUE!</v>
      </c>
      <c r="DG73" s="105" t="e">
        <f t="shared" si="89"/>
        <v>#VALUE!</v>
      </c>
      <c r="DH73" s="105" t="e">
        <f t="shared" si="90"/>
        <v>#VALUE!</v>
      </c>
      <c r="DI73" s="105" t="e">
        <f t="shared" si="91"/>
        <v>#VALUE!</v>
      </c>
      <c r="DJ73" s="105" t="e">
        <f t="shared" si="92"/>
        <v>#VALUE!</v>
      </c>
      <c r="DL73" s="39" t="str">
        <f>CONCATENATE('2. Protocols'!C72, '2. Protocols'!D72, '2. Protocols'!E72)</f>
        <v>+</v>
      </c>
      <c r="DM73" s="39" t="str">
        <f>CONCATENATE('2. Protocols'!C72, '2. Protocols'!D72, '2. Protocols'!E72, '2. Protocols'!F72, '2. Protocols'!G72,)</f>
        <v>++</v>
      </c>
      <c r="DO73" s="45">
        <f>IF(AND(OR(ISBLANK(DO$9),DO$9=0)=FALSE,OR(DO$9='2. Protocols'!$C72,DO$9='2. Protocols'!$E72,DO$9='2. Protocols'!$G72)),1,0)*'4. Formulations'!$I72</f>
        <v>0</v>
      </c>
      <c r="DP73" s="45">
        <f>IF(AND(OR(ISBLANK(DP$9),DP$9=0)=FALSE,OR(DP$9='2. Protocols'!$C72,DP$9='2. Protocols'!$E72,DP$9='2. Protocols'!$G72)),1,0)*'4. Formulations'!$I72</f>
        <v>0</v>
      </c>
      <c r="DQ73" s="45">
        <f>IF(AND(OR(ISBLANK(DQ$9),DQ$9=0)=FALSE,OR(DQ$9='2. Protocols'!$C72,DQ$9='2. Protocols'!$E72,DQ$9='2. Protocols'!$G72)),1,0)*'4. Formulations'!$I72</f>
        <v>0</v>
      </c>
      <c r="DR73" s="45">
        <f>IF(AND(OR(ISBLANK(DR$9),DR$9=0)=FALSE,OR(DR$9='2. Protocols'!$C72,DR$9='2. Protocols'!$E72,DR$9='2. Protocols'!$G72)),1,0)*'4. Formulations'!$I72</f>
        <v>0</v>
      </c>
      <c r="DS73" s="45">
        <f>IF(AND(OR(ISBLANK(DS$9),DS$9=0)=FALSE,OR(DS$9='2. Protocols'!$C72,DS$9='2. Protocols'!$E72,DS$9='2. Protocols'!$G72)),1,0)*'4. Formulations'!$I72</f>
        <v>0</v>
      </c>
      <c r="DT73" s="45">
        <f>IF(AND(OR(ISBLANK(DT$9),DT$9=0)=FALSE,OR(DT$9='2. Protocols'!$C72,DT$9='2. Protocols'!$E72,DT$9='2. Protocols'!$G72)),1,0)*'4. Formulations'!$I72</f>
        <v>0</v>
      </c>
      <c r="DU73" s="45">
        <f>IF(AND(OR(ISBLANK(DU$9),DU$9=0)=FALSE,OR(DU$9='2. Protocols'!$C72,DU$9='2. Protocols'!$E72,DU$9='2. Protocols'!$G72)),1,0)*'4. Formulations'!$I72</f>
        <v>0</v>
      </c>
      <c r="DV73" s="45">
        <f>IF(AND(OR(ISBLANK(DV$9),DV$9=0)=FALSE,OR(DV$9='2. Protocols'!$C72,DV$9='2. Protocols'!$E72,DV$9='2. Protocols'!$G72)),1,0)*'4. Formulations'!$I72</f>
        <v>0</v>
      </c>
      <c r="DW73" s="45">
        <f>IF(AND(OR(ISBLANK(DW$9),DW$9=0)=FALSE,OR(DW$9='2. Protocols'!$C72,DW$9='2. Protocols'!$E72,DW$9='2. Protocols'!$G72)),1,0)*'4. Formulations'!$I72</f>
        <v>0</v>
      </c>
      <c r="DX73" s="45">
        <f>IF(AND(OR(ISBLANK(DX$9),DX$9=0)=FALSE,OR(DX$9='2. Protocols'!$C72,DX$9='2. Protocols'!$E72,DX$9='2. Protocols'!$G72)),1,0)*'4. Formulations'!$I72</f>
        <v>0</v>
      </c>
      <c r="DY73" s="45">
        <f>IF(AND(OR(ISBLANK(DY$9),DY$9=0)=FALSE,OR(DY$9='2. Protocols'!$C72,DY$9='2. Protocols'!$E72,DY$9='2. Protocols'!$G72)),1,0)*'4. Formulations'!$I72</f>
        <v>0</v>
      </c>
      <c r="DZ73" s="45">
        <f>IF(AND(OR(ISBLANK(DZ$9),DZ$9=0)=FALSE,OR(DZ$9='2. Protocols'!$C72,DZ$9='2. Protocols'!$E72,DZ$9='2. Protocols'!$G72)),1,0)*'4. Formulations'!$I72</f>
        <v>0</v>
      </c>
      <c r="EA73" s="45">
        <f>IF(AND(OR(ISBLANK(EA$9),EA$9=0)=FALSE,OR(EA$9='2. Protocols'!$C72,EA$9='2. Protocols'!$E72,EA$9='2. Protocols'!$G72)),1,0)*'4. Formulations'!$I72</f>
        <v>0</v>
      </c>
      <c r="EB73" s="45">
        <f>IF(AND(OR(ISBLANK(EB$9),EB$9=0)=FALSE,OR(EB$9='2. Protocols'!$C72,EB$9='2. Protocols'!$E72,EB$9='2. Protocols'!$G72)),1,0)*'4. Formulations'!$I72</f>
        <v>0</v>
      </c>
      <c r="EC73" s="45">
        <f>IF(AND(OR(ISBLANK(EC$9),EC$9=0)=FALSE,OR(EC$9='2. Protocols'!$C72,EC$9='2. Protocols'!$E72,EC$9='2. Protocols'!$G72)),1,0)*'4. Formulations'!$I72</f>
        <v>0</v>
      </c>
      <c r="EE73" s="45">
        <f>IF(AND(OR(ISBLANK(EE$9),EE$9=0)=FALSE,EE$9=$DL73),1,0)*'4. Formulations'!$J72</f>
        <v>0</v>
      </c>
      <c r="EF73" s="45">
        <f>IF(AND(OR(ISBLANK(EF$9),EF$9=0)=FALSE,EF$9=$DL73),1,0)*'4. Formulations'!$J72</f>
        <v>0</v>
      </c>
      <c r="EG73" s="45">
        <f>IF(AND(OR(ISBLANK(EG$9),EG$9=0)=FALSE,EG$9=$DL73),1,0)*'4. Formulations'!$J72</f>
        <v>0</v>
      </c>
      <c r="EH73" s="45">
        <f>IF(AND(OR(ISBLANK(EH$9),EH$9=0)=FALSE,EH$9=$DL73),1,0)*'4. Formulations'!$J72</f>
        <v>0</v>
      </c>
      <c r="EI73" s="45">
        <f>IF(AND(OR(ISBLANK(EI$9),EI$9=0)=FALSE,EI$9=$DL73),1,0)*'4. Formulations'!$J72</f>
        <v>0</v>
      </c>
      <c r="EJ73" s="45">
        <f>IF(AND(OR(ISBLANK(EJ$9),EJ$9=0)=FALSE,EJ$9=$DL73),1,0)*'4. Formulations'!$J72</f>
        <v>0</v>
      </c>
      <c r="EK73" s="45">
        <f>IF(AND(OR(ISBLANK(EK$9),EK$9=0)=FALSE,EK$9=$DL73),1,0)*'4. Formulations'!$J72</f>
        <v>0</v>
      </c>
      <c r="EL73" s="45">
        <f>IF(AND(OR(ISBLANK(EL$9),EL$9=0)=FALSE,EL$9=$DL73),1,0)*'4. Formulations'!$J72</f>
        <v>0</v>
      </c>
      <c r="EM73" s="45">
        <f>IF(AND(OR(ISBLANK(EM$9),EM$9=0)=FALSE,EM$9=$DL73),1,0)*'4. Formulations'!$J72</f>
        <v>0</v>
      </c>
      <c r="EN73" s="45">
        <f>IF(AND(OR(ISBLANK(EN$9),EN$9=0)=FALSE,EN$9=$DL73),1,0)*'4. Formulations'!$J72</f>
        <v>0</v>
      </c>
      <c r="EO73" s="45">
        <f>IF(AND(OR(ISBLANK(EO$9),EO$9=0)=FALSE,EO$9=$DL73),1,0)*'4. Formulations'!$J72</f>
        <v>0</v>
      </c>
      <c r="EP73" s="45">
        <f>IF(AND(OR(ISBLANK(EP$9),EP$9=0)=FALSE,EP$9=$DL73),1,0)*'4. Formulations'!$J72</f>
        <v>0</v>
      </c>
      <c r="EQ73" s="45">
        <f>IF(AND(OR(ISBLANK(EQ$9),EQ$9=0)=FALSE,EQ$9=$DL73),1,0)*'4. Formulations'!$J72</f>
        <v>0</v>
      </c>
      <c r="ER73" s="45">
        <f>IF(AND(OR(ISBLANK(ER$9),ER$9=0)=FALSE,ER$9=$DL73),1,0)*'4. Formulations'!$J72</f>
        <v>0</v>
      </c>
      <c r="ES73" s="45">
        <f>IF(AND(OR(ISBLANK(ES$9),ES$9=0)=FALSE,ES$9=$DL73),1,0)*'4. Formulations'!$J72</f>
        <v>0</v>
      </c>
      <c r="EU73" s="45">
        <f>IF(AND(OR(ISBLANK(EU$9),EU$9=0)=FALSE,SUM($EE73:$ES73)&gt;0,EU$9='2. Protocols'!$G72),1,0)*'4. Formulations'!$J72</f>
        <v>0</v>
      </c>
      <c r="EV73" s="45">
        <f>IF(AND(OR(ISBLANK(EV$9),EV$9=0)=FALSE,SUM($EE73:$ES73)&gt;0,EV$9='2. Protocols'!$G72),1,0)*'4. Formulations'!$J72</f>
        <v>0</v>
      </c>
      <c r="EW73" s="45">
        <f>IF(AND(OR(ISBLANK(EW$9),EW$9=0)=FALSE,SUM($EE73:$ES73)&gt;0,EW$9='2. Protocols'!$G72),1,0)*'4. Formulations'!$J72</f>
        <v>0</v>
      </c>
      <c r="EX73" s="45">
        <f>IF(AND(OR(ISBLANK(EX$9),EX$9=0)=FALSE,SUM($EE73:$ES73)&gt;0,EX$9='2. Protocols'!$G72),1,0)*'4. Formulations'!$J72</f>
        <v>0</v>
      </c>
      <c r="EY73" s="45">
        <f>IF(AND(OR(ISBLANK(EY$9),EY$9=0)=FALSE,SUM($EE73:$ES73)&gt;0,EY$9='2. Protocols'!$G72),1,0)*'4. Formulations'!$J72</f>
        <v>0</v>
      </c>
      <c r="EZ73" s="45">
        <f>IF(AND(OR(ISBLANK(EZ$9),EZ$9=0)=FALSE,SUM($EE73:$ES73)&gt;0,EZ$9='2. Protocols'!$G72),1,0)*'4. Formulations'!$J72</f>
        <v>0</v>
      </c>
      <c r="FA73" s="45">
        <f>IF(AND(OR(ISBLANK(FA$9),FA$9=0)=FALSE,SUM($EE73:$ES73)&gt;0,FA$9='2. Protocols'!$G72),1,0)*'4. Formulations'!$J72</f>
        <v>0</v>
      </c>
      <c r="FB73" s="45">
        <f>IF(AND(OR(ISBLANK(FB$9),FB$9=0)=FALSE,SUM($EE73:$ES73)&gt;0,FB$9='2. Protocols'!$G72),1,0)*'4. Formulations'!$J72</f>
        <v>0</v>
      </c>
      <c r="FC73" s="45">
        <f>IF(AND(OR(ISBLANK(FC$9),FC$9=0)=FALSE,SUM($EE73:$ES73)&gt;0,FC$9='2. Protocols'!$G72),1,0)*'4. Formulations'!$J72</f>
        <v>0</v>
      </c>
      <c r="FD73" s="45">
        <f>IF(AND(OR(ISBLANK(FD$9),FD$9=0)=FALSE,SUM($EE73:$ES73)&gt;0,FD$9='2. Protocols'!$G72),1,0)*'4. Formulations'!$J72</f>
        <v>0</v>
      </c>
      <c r="FE73" s="45">
        <f>IF(AND(OR(ISBLANK(FE$9),FE$9=0)=FALSE,SUM($EE73:$ES73)&gt;0,FE$9='2. Protocols'!$G72),1,0)*'4. Formulations'!$J72</f>
        <v>0</v>
      </c>
      <c r="FF73" s="45">
        <f>IF(AND(OR(ISBLANK(FF$9),FF$9=0)=FALSE,SUM($EE73:$ES73)&gt;0,FF$9='2. Protocols'!$G72),1,0)*'4. Formulations'!$J72</f>
        <v>0</v>
      </c>
      <c r="FG73" s="45">
        <f>IF(AND(OR(ISBLANK(FG$9),FG$9=0)=FALSE,SUM($EE73:$ES73)&gt;0,FG$9='2. Protocols'!$G72),1,0)*'4. Formulations'!$J72</f>
        <v>0</v>
      </c>
      <c r="FH73" s="45">
        <f>IF(AND(OR(ISBLANK(FH$9),FH$9=0)=FALSE,SUM($EE73:$ES73)&gt;0,FH$9='2. Protocols'!$G72),1,0)*'4. Formulations'!$J72</f>
        <v>0</v>
      </c>
      <c r="FI73" s="45">
        <f>IF(AND(OR(ISBLANK(FI$9),FI$9=0)=FALSE,SUM($EE73:$ES73)&gt;0,FI$9='2. Protocols'!$G72),1,0)*'4. Formulations'!$J72</f>
        <v>0</v>
      </c>
      <c r="FK73" s="45">
        <f>IF(AND(OR(ISBLANK(EU$9),EU$9=0)=FALSE,FK$9=$DM73),1,0)*'4. Formulations'!$K72</f>
        <v>0</v>
      </c>
      <c r="FL73" s="45">
        <f>IF(AND(OR(ISBLANK(EV$9),EV$9=0)=FALSE,FL$9=$DM73),1,0)*'4. Formulations'!$K72</f>
        <v>0</v>
      </c>
      <c r="FM73" s="45">
        <f>IF(AND(OR(ISBLANK(EW$9),EW$9=0)=FALSE,FM$9=$DM73),1,0)*'4. Formulations'!$K72</f>
        <v>0</v>
      </c>
      <c r="FN73" s="45">
        <f>IF(AND(OR(ISBLANK(EX$9),EX$9=0)=FALSE,FN$9=$DM73),1,0)*'4. Formulations'!$K72</f>
        <v>0</v>
      </c>
      <c r="FO73" s="45">
        <f>IF(AND(OR(ISBLANK(EY$9),EY$9=0)=FALSE,FO$9=$DM73),1,0)*'4. Formulations'!$K72</f>
        <v>0</v>
      </c>
      <c r="FP73" s="45">
        <f>IF(AND(OR(ISBLANK(EZ$9),EZ$9=0)=FALSE,FP$9=$DM73),1,0)*'4. Formulations'!$K72</f>
        <v>0</v>
      </c>
      <c r="FQ73" s="45">
        <f>IF(AND(OR(ISBLANK(FA$9),FA$9=0)=FALSE,FQ$9=$DM73),1,0)*'4. Formulations'!$K72</f>
        <v>0</v>
      </c>
      <c r="FR73" s="45">
        <f>IF(AND(OR(ISBLANK(FB$9),FB$9=0)=FALSE,FR$9=$DM73),1,0)*'4. Formulations'!$K72</f>
        <v>0</v>
      </c>
      <c r="FS73" s="45">
        <f>IF(AND(OR(ISBLANK(FC$9),FC$9=0)=FALSE,FS$9=$DM73),1,0)*'4. Formulations'!$K72</f>
        <v>0</v>
      </c>
      <c r="FT73" s="45">
        <f>IF(AND(OR(ISBLANK(FD$9),FD$9=0)=FALSE,FT$9=$DM73),1,0)*'4. Formulations'!$K72</f>
        <v>0</v>
      </c>
      <c r="FU73" s="45">
        <f>IF(AND(OR(ISBLANK(FE$9),FE$9=0)=FALSE,FU$9=$DM73),1,0)*'4. Formulations'!$K72</f>
        <v>0</v>
      </c>
      <c r="FV73" s="45">
        <f>IF(AND(OR(ISBLANK(FF$9),FF$9=0)=FALSE,FV$9=$DM73),1,0)*'4. Formulations'!$K72</f>
        <v>0</v>
      </c>
      <c r="FW73" s="45">
        <f>IF(AND(OR(ISBLANK(FG$9),FG$9=0)=FALSE,FW$9=$DM73),1,0)*'4. Formulations'!$K72</f>
        <v>0</v>
      </c>
      <c r="FX73" s="45">
        <f>IF(AND(OR(ISBLANK(FH$9),FH$9=0)=FALSE,FX$9=$DM73),1,0)*'4. Formulations'!$K72</f>
        <v>0</v>
      </c>
      <c r="FY73" s="45">
        <f>IF(AND(OR(ISBLANK(FI$9),FI$9=0)=FALSE,FY$9=$DM73),1,0)*'4. Formulations'!$K72</f>
        <v>0</v>
      </c>
      <c r="GA73" s="45">
        <f>IF(AND(OR(ISBLANK(GA$9),GA$9=0)=FALSE,OR(GA$9='2. Protocols'!$C72,GA$9='2. Protocols'!$E72,GA$9='2. Protocols'!$G72)),1,0)*'4. Formulations'!$L72</f>
        <v>0</v>
      </c>
      <c r="GB73" s="45">
        <f>IF(AND(OR(ISBLANK(GB$9),GB$9=0)=FALSE,OR(GB$9='2. Protocols'!$C72,GB$9='2. Protocols'!$E72,GB$9='2. Protocols'!$G72)),1,0)*'4. Formulations'!$L72</f>
        <v>0</v>
      </c>
      <c r="GC73" s="45">
        <f>IF(AND(OR(ISBLANK(GC$9),GC$9=0)=FALSE,OR(GC$9='2. Protocols'!$C72,GC$9='2. Protocols'!$E72,GC$9='2. Protocols'!$G72)),1,0)*'4. Formulations'!$L72</f>
        <v>0</v>
      </c>
      <c r="GD73" s="45">
        <f>IF(AND(OR(ISBLANK(GD$9),GD$9=0)=FALSE,OR(GD$9='2. Protocols'!$C72,GD$9='2. Protocols'!$E72,GD$9='2. Protocols'!$G72)),1,0)*'4. Formulations'!$L72</f>
        <v>0</v>
      </c>
      <c r="GE73" s="45">
        <f>IF(AND(OR(ISBLANK(GE$9),GE$9=0)=FALSE,OR(GE$9='2. Protocols'!$C72,GE$9='2. Protocols'!$E72,GE$9='2. Protocols'!$G72)),1,0)*'4. Formulations'!$L72</f>
        <v>0</v>
      </c>
      <c r="GF73" s="45">
        <f>IF(AND(OR(ISBLANK(GF$9),GF$9=0)=FALSE,OR(GF$9='2. Protocols'!$C72,GF$9='2. Protocols'!$E72,GF$9='2. Protocols'!$G72)),1,0)*'4. Formulations'!$L72</f>
        <v>0</v>
      </c>
      <c r="GG73" s="45">
        <f>IF(AND(OR(ISBLANK(GG$9),GG$9=0)=FALSE,OR(GG$9='2. Protocols'!$C72,GG$9='2. Protocols'!$E72,GG$9='2. Protocols'!$G72)),1,0)*'4. Formulations'!$L72</f>
        <v>0</v>
      </c>
      <c r="GH73" s="45">
        <f>IF(AND(OR(ISBLANK(GH$9),GH$9=0)=FALSE,OR(GH$9='2. Protocols'!$C72,GH$9='2. Protocols'!$E72,GH$9='2. Protocols'!$G72)),1,0)*'4. Formulations'!$L72</f>
        <v>0</v>
      </c>
      <c r="GI73" s="45">
        <f>IF(AND(OR(ISBLANK(GI$9),GI$9=0)=FALSE,OR(GI$9='2. Protocols'!$C72,GI$9='2. Protocols'!$E72,GI$9='2. Protocols'!$G72)),1,0)*'4. Formulations'!$L72</f>
        <v>0</v>
      </c>
      <c r="GJ73" s="45">
        <f>IF(AND(OR(ISBLANK(GJ$9),GJ$9=0)=FALSE,OR(GJ$9='2. Protocols'!$C72,GJ$9='2. Protocols'!$E72,GJ$9='2. Protocols'!$G72)),1,0)*'4. Formulations'!$L72</f>
        <v>0</v>
      </c>
      <c r="GK73" s="45">
        <f>IF(AND(OR(ISBLANK(GK$9),GK$9=0)=FALSE,OR(GK$9='2. Protocols'!$C72,GK$9='2. Protocols'!$E72,GK$9='2. Protocols'!$G72)),1,0)*'4. Formulations'!$L72</f>
        <v>0</v>
      </c>
      <c r="GL73" s="45">
        <f>IF(AND(OR(ISBLANK(GL$9),GL$9=0)=FALSE,OR(GL$9='2. Protocols'!$C72,GL$9='2. Protocols'!$E72,GL$9='2. Protocols'!$G72)),1,0)*'4. Formulations'!$L72</f>
        <v>0</v>
      </c>
      <c r="GM73" s="45">
        <f>IF(AND(OR(ISBLANK(GM$9),GM$9=0)=FALSE,OR(GM$9='2. Protocols'!$C72,GM$9='2. Protocols'!$E72,GM$9='2. Protocols'!$G72)),1,0)*'4. Formulations'!$L72</f>
        <v>0</v>
      </c>
      <c r="GN73" s="45">
        <f>IF(AND(OR(ISBLANK(GN$9),GN$9=0)=FALSE,OR(GN$9='2. Protocols'!$C72,GN$9='2. Protocols'!$E72,GN$9='2. Protocols'!$G72)),1,0)*'4. Formulations'!$L72</f>
        <v>0</v>
      </c>
      <c r="GO73" s="45">
        <f>IF(AND(OR(ISBLANK(GO$9),GO$9=0)=FALSE,OR(GO$9='2. Protocols'!$C72,GO$9='2. Protocols'!$E72,GO$9='2. Protocols'!$G72)),1,0)*'4. Formulations'!$L72</f>
        <v>0</v>
      </c>
      <c r="GQ73" s="45">
        <f>IF(AND(OR(ISBLANK(GQ$9),GQ$9=0)=FALSE,GQ$9=$DL73),1,0)*'4. Formulations'!$M72</f>
        <v>0</v>
      </c>
      <c r="GR73" s="45">
        <f>IF(AND(OR(ISBLANK(GR$9),GR$9=0)=FALSE,GR$9=$DL73),1,0)*'4. Formulations'!$M72</f>
        <v>0</v>
      </c>
      <c r="GS73" s="45">
        <f>IF(AND(OR(ISBLANK(GS$9),GS$9=0)=FALSE,GS$9=$DL73),1,0)*'4. Formulations'!$M72</f>
        <v>0</v>
      </c>
      <c r="GT73" s="45">
        <f>IF(AND(OR(ISBLANK(GT$9),GT$9=0)=FALSE,GT$9=$DL73),1,0)*'4. Formulations'!$M72</f>
        <v>0</v>
      </c>
      <c r="GU73" s="45">
        <f>IF(AND(OR(ISBLANK(GU$9),GU$9=0)=FALSE,GU$9=$DL73),1,0)*'4. Formulations'!$M72</f>
        <v>0</v>
      </c>
      <c r="GV73" s="45">
        <f>IF(AND(OR(ISBLANK(GV$9),GV$9=0)=FALSE,GV$9=$DL73),1,0)*'4. Formulations'!$M72</f>
        <v>0</v>
      </c>
      <c r="GW73" s="45">
        <f>IF(AND(OR(ISBLANK(GW$9),GW$9=0)=FALSE,GW$9=$DL73),1,0)*'4. Formulations'!$M72</f>
        <v>0</v>
      </c>
      <c r="GX73" s="45">
        <f>IF(AND(OR(ISBLANK(GX$9),GX$9=0)=FALSE,GX$9=$DL73),1,0)*'4. Formulations'!$M72</f>
        <v>0</v>
      </c>
      <c r="GY73" s="45">
        <f>IF(AND(OR(ISBLANK(GY$9),GY$9=0)=FALSE,GY$9=$DL73),1,0)*'4. Formulations'!$M72</f>
        <v>0</v>
      </c>
      <c r="GZ73" s="45">
        <f>IF(AND(OR(ISBLANK(GZ$9),GZ$9=0)=FALSE,GZ$9=$DL73),1,0)*'4. Formulations'!$M72</f>
        <v>0</v>
      </c>
      <c r="HA73" s="45">
        <f>IF(AND(OR(ISBLANK(HA$9),HA$9=0)=FALSE,HA$9=$DL73),1,0)*'4. Formulations'!$M72</f>
        <v>0</v>
      </c>
      <c r="HB73" s="45">
        <f>IF(AND(OR(ISBLANK(HB$9),HB$9=0)=FALSE,HB$9=$DL73),1,0)*'4. Formulations'!$M72</f>
        <v>0</v>
      </c>
      <c r="HC73" s="45">
        <f>IF(AND(OR(ISBLANK(HC$9),HC$9=0)=FALSE,HC$9=$DL73),1,0)*'4. Formulations'!$M72</f>
        <v>0</v>
      </c>
      <c r="HD73" s="45">
        <f>IF(AND(OR(ISBLANK(HD$9),HD$9=0)=FALSE,HD$9=$DL73),1,0)*'4. Formulations'!$M72</f>
        <v>0</v>
      </c>
      <c r="HE73" s="45">
        <f>IF(AND(OR(ISBLANK(HE$9),HE$9=0)=FALSE,HE$9=$DL73),1,0)*'4. Formulations'!$M72</f>
        <v>0</v>
      </c>
      <c r="HG73" s="45">
        <f>IF(AND(OR(ISBLANK(HG$9),HG$9=0)=FALSE,SUM($GQ73:$HE73)&gt;0,HG$9='2. Protocols'!$G72),1,0)*'4. Formulations'!$M72</f>
        <v>0</v>
      </c>
      <c r="HH73" s="45">
        <f>IF(AND(OR(ISBLANK(HH$9),HH$9=0)=FALSE,SUM($GQ73:$HE73)&gt;0,HH$9='2. Protocols'!$G72),1,0)*'4. Formulations'!$M72</f>
        <v>0</v>
      </c>
      <c r="HI73" s="45">
        <f>IF(AND(OR(ISBLANK(HI$9),HI$9=0)=FALSE,SUM($GQ73:$HE73)&gt;0,HI$9='2. Protocols'!$G72),1,0)*'4. Formulations'!$M72</f>
        <v>0</v>
      </c>
      <c r="HJ73" s="45">
        <f>IF(AND(OR(ISBLANK(HJ$9),HJ$9=0)=FALSE,SUM($GQ73:$HE73)&gt;0,HJ$9='2. Protocols'!$G72),1,0)*'4. Formulations'!$M72</f>
        <v>0</v>
      </c>
      <c r="HK73" s="45">
        <f>IF(AND(OR(ISBLANK(HK$9),HK$9=0)=FALSE,SUM($GQ73:$HE73)&gt;0,HK$9='2. Protocols'!$G72),1,0)*'4. Formulations'!$M72</f>
        <v>0</v>
      </c>
      <c r="HL73" s="45">
        <f>IF(AND(OR(ISBLANK(HL$9),HL$9=0)=FALSE,SUM($GQ73:$HE73)&gt;0,HL$9='2. Protocols'!$G72),1,0)*'4. Formulations'!$M72</f>
        <v>0</v>
      </c>
      <c r="HM73" s="45">
        <f>IF(AND(OR(ISBLANK(HM$9),HM$9=0)=FALSE,SUM($GQ73:$HE73)&gt;0,HM$9='2. Protocols'!$G72),1,0)*'4. Formulations'!$M72</f>
        <v>0</v>
      </c>
      <c r="HN73" s="45">
        <f>IF(AND(OR(ISBLANK(HN$9),HN$9=0)=FALSE,SUM($GQ73:$HE73)&gt;0,HN$9='2. Protocols'!$G72),1,0)*'4. Formulations'!$M72</f>
        <v>0</v>
      </c>
      <c r="HO73" s="45">
        <f>IF(AND(OR(ISBLANK(HO$9),HO$9=0)=FALSE,SUM($GQ73:$HE73)&gt;0,HO$9='2. Protocols'!$G72),1,0)*'4. Formulations'!$M72</f>
        <v>0</v>
      </c>
      <c r="HP73" s="45">
        <f>IF(AND(OR(ISBLANK(HP$9),HP$9=0)=FALSE,SUM($GQ73:$HE73)&gt;0,HP$9='2. Protocols'!$G72),1,0)*'4. Formulations'!$M72</f>
        <v>0</v>
      </c>
      <c r="HQ73" s="45">
        <f>IF(AND(OR(ISBLANK(HQ$9),HQ$9=0)=FALSE,SUM($GQ73:$HE73)&gt;0,HQ$9='2. Protocols'!$G72),1,0)*'4. Formulations'!$M72</f>
        <v>0</v>
      </c>
      <c r="HR73" s="45">
        <f>IF(AND(OR(ISBLANK(HR$9),HR$9=0)=FALSE,SUM($GQ73:$HE73)&gt;0,HR$9='2. Protocols'!$G72),1,0)*'4. Formulations'!$M72</f>
        <v>0</v>
      </c>
      <c r="HS73" s="45">
        <f>IF(AND(OR(ISBLANK(HS$9),HS$9=0)=FALSE,SUM($GQ73:$HE73)&gt;0,HS$9='2. Protocols'!$G72),1,0)*'4. Formulations'!$M72</f>
        <v>0</v>
      </c>
      <c r="HT73" s="45">
        <f>IF(AND(OR(ISBLANK(HT$9),HT$9=0)=FALSE,SUM($GQ73:$HE73)&gt;0,HT$9='2. Protocols'!$G72),1,0)*'4. Formulations'!$M72</f>
        <v>0</v>
      </c>
      <c r="HU73" s="45">
        <f>IF(AND(OR(ISBLANK(HU$9),HU$9=0)=FALSE,SUM($GQ73:$HE73)&gt;0,HU$9='2. Protocols'!$G72),1,0)*'4. Formulations'!$M72</f>
        <v>0</v>
      </c>
      <c r="HW73" s="45">
        <f>IF(AND(OR(ISBLANK(HW$9),HW$9=0)=FALSE,HW$9=$DM73),1,0)*'4. Formulations'!$N72</f>
        <v>0</v>
      </c>
      <c r="HX73" s="45">
        <f>IF(AND(OR(ISBLANK(HX$9),HX$9=0)=FALSE,HX$9=$DM73),1,0)*'4. Formulations'!$N72</f>
        <v>0</v>
      </c>
      <c r="HY73" s="45">
        <f>IF(AND(OR(ISBLANK(HY$9),HY$9=0)=FALSE,HY$9=$DM73),1,0)*'4. Formulations'!$N72</f>
        <v>0</v>
      </c>
      <c r="HZ73" s="45">
        <f>IF(AND(OR(ISBLANK(HZ$9),HZ$9=0)=FALSE,HZ$9=$DM73),1,0)*'4. Formulations'!$N72</f>
        <v>0</v>
      </c>
      <c r="IA73" s="45">
        <f>IF(AND(OR(ISBLANK(IA$9),IA$9=0)=FALSE,IA$9=$DM73),1,0)*'4. Formulations'!$N72</f>
        <v>0</v>
      </c>
      <c r="IB73" s="45">
        <f>IF(AND(OR(ISBLANK(IB$9),IB$9=0)=FALSE,IB$9=$DM73),1,0)*'4. Formulations'!$N72</f>
        <v>0</v>
      </c>
      <c r="IC73" s="45">
        <f>IF(AND(OR(ISBLANK(IC$9),IC$9=0)=FALSE,IC$9=$DM73),1,0)*'4. Formulations'!$N72</f>
        <v>0</v>
      </c>
      <c r="ID73" s="45">
        <f>IF(AND(OR(ISBLANK(ID$9),ID$9=0)=FALSE,ID$9=$DM73),1,0)*'4. Formulations'!$N72</f>
        <v>0</v>
      </c>
      <c r="IE73" s="45">
        <f>IF(AND(OR(ISBLANK(IE$9),IE$9=0)=FALSE,IE$9=$DM73),1,0)*'4. Formulations'!$N72</f>
        <v>0</v>
      </c>
      <c r="IF73" s="45">
        <f>IF(AND(OR(ISBLANK(IF$9),IF$9=0)=FALSE,IF$9=$DM73),1,0)*'4. Formulations'!$N72</f>
        <v>0</v>
      </c>
      <c r="IG73" s="45">
        <f>IF(AND(OR(ISBLANK(IG$9),IG$9=0)=FALSE,IG$9=$DM73),1,0)*'4. Formulations'!$N72</f>
        <v>0</v>
      </c>
      <c r="IH73" s="45">
        <f>IF(AND(OR(ISBLANK(IH$9),IH$9=0)=FALSE,IH$9=$DM73),1,0)*'4. Formulations'!$N72</f>
        <v>0</v>
      </c>
      <c r="II73" s="45">
        <f>IF(AND(OR(ISBLANK(II$9),II$9=0)=FALSE,II$9=$DM73),1,0)*'4. Formulations'!$N72</f>
        <v>0</v>
      </c>
      <c r="IJ73" s="45">
        <f>IF(AND(OR(ISBLANK(IJ$9),IJ$9=0)=FALSE,IJ$9=$DM73),1,0)*'4. Formulations'!$N72</f>
        <v>0</v>
      </c>
      <c r="IK73" s="45">
        <f>IF(AND(OR(ISBLANK(IK$9),IK$9=0)=FALSE,IK$9=$DM73),1,0)*'4. Formulations'!$N72</f>
        <v>0</v>
      </c>
      <c r="IM73" s="45">
        <f>IF(AND(OR(ISBLANK(IM$9),IM$9=0)=FALSE,OR(IM$9='2. Protocols'!$C72,IM$9='2. Protocols'!$E72,IM$9='2. Protocols'!$G72)),1,0)*'4. Formulations'!$O72</f>
        <v>0</v>
      </c>
      <c r="IN73" s="45">
        <f>IF(AND(OR(ISBLANK(IN$9),IN$9=0)=FALSE,OR(IN$9='2. Protocols'!$C72,IN$9='2. Protocols'!$E72,IN$9='2. Protocols'!$G72)),1,0)*'4. Formulations'!$O72</f>
        <v>0</v>
      </c>
      <c r="IO73" s="45">
        <f>IF(AND(OR(ISBLANK(IO$9),IO$9=0)=FALSE,OR(IO$9='2. Protocols'!$C72,IO$9='2. Protocols'!$E72,IO$9='2. Protocols'!$G72)),1,0)*'4. Formulations'!$O72</f>
        <v>0</v>
      </c>
      <c r="IP73" s="45">
        <f>IF(AND(OR(ISBLANK(IP$9),IP$9=0)=FALSE,OR(IP$9='2. Protocols'!$C72,IP$9='2. Protocols'!$E72,IP$9='2. Protocols'!$G72)),1,0)*'4. Formulations'!$O72</f>
        <v>0</v>
      </c>
      <c r="IQ73" s="45">
        <f>IF(AND(OR(ISBLANK(IQ$9),IQ$9=0)=FALSE,OR(IQ$9='2. Protocols'!$C72,IQ$9='2. Protocols'!$E72,IQ$9='2. Protocols'!$G72)),1,0)*'4. Formulations'!$O72</f>
        <v>0</v>
      </c>
      <c r="IR73" s="45">
        <f>IF(AND(OR(ISBLANK(IR$9),IR$9=0)=FALSE,OR(IR$9='2. Protocols'!$C72,IR$9='2. Protocols'!$E72,IR$9='2. Protocols'!$G72)),1,0)*'4. Formulations'!$O72</f>
        <v>0</v>
      </c>
      <c r="IS73" s="45">
        <f>IF(AND(OR(ISBLANK(IS$9),IS$9=0)=FALSE,OR(IS$9='2. Protocols'!$C72,IS$9='2. Protocols'!$E72,IS$9='2. Protocols'!$G72)),1,0)*'4. Formulations'!$O72</f>
        <v>0</v>
      </c>
      <c r="IT73" s="45">
        <f>IF(AND(OR(ISBLANK(IT$9),IT$9=0)=FALSE,OR(IT$9='2. Protocols'!$C72,IT$9='2. Protocols'!$E72,IT$9='2. Protocols'!$G72)),1,0)*'4. Formulations'!$O72</f>
        <v>0</v>
      </c>
      <c r="IU73" s="45">
        <f>IF(AND(OR(ISBLANK(IU$9),IU$9=0)=FALSE,OR(IU$9='2. Protocols'!$C72,IU$9='2. Protocols'!$E72,IU$9='2. Protocols'!$G72)),1,0)*'4. Formulations'!$O72</f>
        <v>0</v>
      </c>
      <c r="IV73" s="45">
        <f>IF(AND(OR(ISBLANK(IV$9),IV$9=0)=FALSE,OR(IV$9='2. Protocols'!$C72,IV$9='2. Protocols'!$E72,IV$9='2. Protocols'!$G72)),1,0)*'4. Formulations'!$O72</f>
        <v>0</v>
      </c>
      <c r="IW73" s="45">
        <f>IF(AND(OR(ISBLANK(IW$9),IW$9=0)=FALSE,OR(IW$9='2. Protocols'!$C72,IW$9='2. Protocols'!$E72,IW$9='2. Protocols'!$G72)),1,0)*'4. Formulations'!$O72</f>
        <v>0</v>
      </c>
      <c r="IX73" s="45">
        <f>IF(AND(OR(ISBLANK(IX$9),IX$9=0)=FALSE,OR(IX$9='2. Protocols'!$C72,IX$9='2. Protocols'!$E72,IX$9='2. Protocols'!$G72)),1,0)*'4. Formulations'!$O72</f>
        <v>0</v>
      </c>
      <c r="IY73" s="45">
        <f>IF(AND(OR(ISBLANK(IY$9),IY$9=0)=FALSE,OR(IY$9='2. Protocols'!$C72,IY$9='2. Protocols'!$E72,IY$9='2. Protocols'!$G72)),1,0)*'4. Formulations'!$O72</f>
        <v>0</v>
      </c>
      <c r="IZ73" s="45">
        <f>IF(AND(OR(ISBLANK(IZ$9),IZ$9=0)=FALSE,OR(IZ$9='2. Protocols'!$C72,IZ$9='2. Protocols'!$E72,IZ$9='2. Protocols'!$G72)),1,0)*'4. Formulations'!$O72</f>
        <v>0</v>
      </c>
      <c r="JA73" s="45">
        <f>IF(AND(OR(ISBLANK(JA$9),JA$9=0)=FALSE,OR(JA$9='2. Protocols'!$C72,JA$9='2. Protocols'!$E72,JA$9='2. Protocols'!$G72)),1,0)*'4. Formulations'!$O72</f>
        <v>0</v>
      </c>
      <c r="JC73" s="45">
        <f>IF(AND(OR(ISBLANK(JC$9),JC$9=0)=FALSE,JC$9=$DL73),1,0)*'4. Formulations'!$P72</f>
        <v>0</v>
      </c>
      <c r="JD73" s="45">
        <f>IF(AND(OR(ISBLANK(JD$9),JD$9=0)=FALSE,JD$9=$DL73),1,0)*'4. Formulations'!$P72</f>
        <v>0</v>
      </c>
      <c r="JE73" s="45">
        <f>IF(AND(OR(ISBLANK(JE$9),JE$9=0)=FALSE,JE$9=$DL73),1,0)*'4. Formulations'!$P72</f>
        <v>0</v>
      </c>
      <c r="JF73" s="45">
        <f>IF(AND(OR(ISBLANK(JF$9),JF$9=0)=FALSE,JF$9=$DL73),1,0)*'4. Formulations'!$P72</f>
        <v>0</v>
      </c>
      <c r="JG73" s="45">
        <f>IF(AND(OR(ISBLANK(JG$9),JG$9=0)=FALSE,JG$9=$DL73),1,0)*'4. Formulations'!$P72</f>
        <v>0</v>
      </c>
      <c r="JH73" s="45">
        <f>IF(AND(OR(ISBLANK(JH$9),JH$9=0)=FALSE,JH$9=$DL73),1,0)*'4. Formulations'!$P72</f>
        <v>0</v>
      </c>
      <c r="JI73" s="45">
        <f>IF(AND(OR(ISBLANK(JI$9),JI$9=0)=FALSE,JI$9=$DL73),1,0)*'4. Formulations'!$P72</f>
        <v>0</v>
      </c>
      <c r="JJ73" s="45">
        <f>IF(AND(OR(ISBLANK(JJ$9),JJ$9=0)=FALSE,JJ$9=$DL73),1,0)*'4. Formulations'!$P72</f>
        <v>0</v>
      </c>
      <c r="JK73" s="45">
        <f>IF(AND(OR(ISBLANK(JK$9),JK$9=0)=FALSE,JK$9=$DL73),1,0)*'4. Formulations'!$P72</f>
        <v>0</v>
      </c>
      <c r="JL73" s="45">
        <f>IF(AND(OR(ISBLANK(JL$9),JL$9=0)=FALSE,JL$9=$DL73),1,0)*'4. Formulations'!$P72</f>
        <v>0</v>
      </c>
      <c r="JM73" s="45">
        <f>IF(AND(OR(ISBLANK(JM$9),JM$9=0)=FALSE,JM$9=$DL73),1,0)*'4. Formulations'!$P72</f>
        <v>0</v>
      </c>
      <c r="JN73" s="45">
        <f>IF(AND(OR(ISBLANK(JN$9),JN$9=0)=FALSE,JN$9=$DL73),1,0)*'4. Formulations'!$P72</f>
        <v>0</v>
      </c>
      <c r="JO73" s="45">
        <f>IF(AND(OR(ISBLANK(JO$9),JO$9=0)=FALSE,JO$9=$DL73),1,0)*'4. Formulations'!$P72</f>
        <v>0</v>
      </c>
      <c r="JP73" s="45">
        <f>IF(AND(OR(ISBLANK(JP$9),JP$9=0)=FALSE,JP$9=$DL73),1,0)*'4. Formulations'!$P72</f>
        <v>0</v>
      </c>
      <c r="JQ73" s="45">
        <f>IF(AND(OR(ISBLANK(JQ$9),JQ$9=0)=FALSE,JQ$9=$DL73),1,0)*'4. Formulations'!$P72</f>
        <v>0</v>
      </c>
      <c r="JS73" s="45">
        <f>IF(AND(OR(ISBLANK(JS$9),JS$9=0)=FALSE,SUM($JC73:$JQ73)&gt;0,JS$9='2. Protocols'!$G72),1,0)*'4. Formulations'!$P72</f>
        <v>0</v>
      </c>
      <c r="JT73" s="45">
        <f>IF(AND(OR(ISBLANK(JT$9),JT$9=0)=FALSE,SUM($JC73:$JQ73)&gt;0,JT$9='2. Protocols'!$G72),1,0)*'4. Formulations'!$P72</f>
        <v>0</v>
      </c>
      <c r="JU73" s="45">
        <f>IF(AND(OR(ISBLANK(JU$9),JU$9=0)=FALSE,SUM($JC73:$JQ73)&gt;0,JU$9='2. Protocols'!$G72),1,0)*'4. Formulations'!$P72</f>
        <v>0</v>
      </c>
      <c r="JV73" s="45">
        <f>IF(AND(OR(ISBLANK(JV$9),JV$9=0)=FALSE,SUM($JC73:$JQ73)&gt;0,JV$9='2. Protocols'!$G72),1,0)*'4. Formulations'!$P72</f>
        <v>0</v>
      </c>
      <c r="JW73" s="45">
        <f>IF(AND(OR(ISBLANK(JW$9),JW$9=0)=FALSE,SUM($JC73:$JQ73)&gt;0,JW$9='2. Protocols'!$G72),1,0)*'4. Formulations'!$P72</f>
        <v>0</v>
      </c>
      <c r="JX73" s="45">
        <f>IF(AND(OR(ISBLANK(JX$9),JX$9=0)=FALSE,SUM($JC73:$JQ73)&gt;0,JX$9='2. Protocols'!$G72),1,0)*'4. Formulations'!$P72</f>
        <v>0</v>
      </c>
      <c r="JY73" s="45">
        <f>IF(AND(OR(ISBLANK(JY$9),JY$9=0)=FALSE,SUM($JC73:$JQ73)&gt;0,JY$9='2. Protocols'!$G72),1,0)*'4. Formulations'!$P72</f>
        <v>0</v>
      </c>
      <c r="JZ73" s="45">
        <f>IF(AND(OR(ISBLANK(JZ$9),JZ$9=0)=FALSE,SUM($JC73:$JQ73)&gt;0,JZ$9='2. Protocols'!$G72),1,0)*'4. Formulations'!$P72</f>
        <v>0</v>
      </c>
      <c r="KA73" s="45">
        <f>IF(AND(OR(ISBLANK(KA$9),KA$9=0)=FALSE,SUM($JC73:$JQ73)&gt;0,KA$9='2. Protocols'!$G72),1,0)*'4. Formulations'!$P72</f>
        <v>0</v>
      </c>
      <c r="KB73" s="45">
        <f>IF(AND(OR(ISBLANK(KB$9),KB$9=0)=FALSE,SUM($JC73:$JQ73)&gt;0,KB$9='2. Protocols'!$G72),1,0)*'4. Formulations'!$P72</f>
        <v>0</v>
      </c>
      <c r="KC73" s="45">
        <f>IF(AND(OR(ISBLANK(KC$9),KC$9=0)=FALSE,SUM($JC73:$JQ73)&gt;0,KC$9='2. Protocols'!$G72),1,0)*'4. Formulations'!$P72</f>
        <v>0</v>
      </c>
      <c r="KD73" s="45">
        <f>IF(AND(OR(ISBLANK(KD$9),KD$9=0)=FALSE,SUM($JC73:$JQ73)&gt;0,KD$9='2. Protocols'!$G72),1,0)*'4. Formulations'!$P72</f>
        <v>0</v>
      </c>
      <c r="KE73" s="45">
        <f>IF(AND(OR(ISBLANK(KE$9),KE$9=0)=FALSE,SUM($JC73:$JQ73)&gt;0,KE$9='2. Protocols'!$G72),1,0)*'4. Formulations'!$P72</f>
        <v>0</v>
      </c>
      <c r="KF73" s="45">
        <f>IF(AND(OR(ISBLANK(KF$9),KF$9=0)=FALSE,SUM($JC73:$JQ73)&gt;0,KF$9='2. Protocols'!$G72),1,0)*'4. Formulations'!$P72</f>
        <v>0</v>
      </c>
      <c r="KG73" s="45">
        <f>IF(AND(OR(ISBLANK(KG$9),KG$9=0)=FALSE,SUM($JC73:$JQ73)&gt;0,KG$9='2. Protocols'!$G72),1,0)*'4. Formulations'!$P72</f>
        <v>0</v>
      </c>
      <c r="KI73" s="45">
        <f>IF(AND(OR(ISBLANK(KI$9),KI$9=0)=FALSE,KI$9=$DM73),1,0)*'4. Formulations'!$Q72</f>
        <v>0</v>
      </c>
      <c r="KJ73" s="45">
        <f>IF(AND(OR(ISBLANK(KJ$9),KJ$9=0)=FALSE,KJ$9=$DM73),1,0)*'4. Formulations'!$Q72</f>
        <v>0</v>
      </c>
      <c r="KK73" s="45">
        <f>IF(AND(OR(ISBLANK(KK$9),KK$9=0)=FALSE,KK$9=$DM73),1,0)*'4. Formulations'!$Q72</f>
        <v>0</v>
      </c>
      <c r="KL73" s="45">
        <f>IF(AND(OR(ISBLANK(KL$9),KL$9=0)=FALSE,KL$9=$DM73),1,0)*'4. Formulations'!$Q72</f>
        <v>0</v>
      </c>
      <c r="KM73" s="45">
        <f>IF(AND(OR(ISBLANK(KM$9),KM$9=0)=FALSE,KM$9=$DM73),1,0)*'4. Formulations'!$Q72</f>
        <v>0</v>
      </c>
      <c r="KN73" s="45">
        <f>IF(AND(OR(ISBLANK(KN$9),KN$9=0)=FALSE,KN$9=$DM73),1,0)*'4. Formulations'!$Q72</f>
        <v>0</v>
      </c>
      <c r="KO73" s="45">
        <f>IF(AND(OR(ISBLANK(KO$9),KO$9=0)=FALSE,KO$9=$DM73),1,0)*'4. Formulations'!$Q72</f>
        <v>0</v>
      </c>
      <c r="KP73" s="45">
        <f>IF(AND(OR(ISBLANK(KP$9),KP$9=0)=FALSE,KP$9=$DM73),1,0)*'4. Formulations'!$Q72</f>
        <v>0</v>
      </c>
      <c r="KQ73" s="45">
        <f>IF(AND(OR(ISBLANK(KQ$9),KQ$9=0)=FALSE,KQ$9=$DM73),1,0)*'4. Formulations'!$Q72</f>
        <v>0</v>
      </c>
      <c r="KR73" s="45">
        <f>IF(AND(OR(ISBLANK(KR$9),KR$9=0)=FALSE,KR$9=$DM73),1,0)*'4. Formulations'!$Q72</f>
        <v>0</v>
      </c>
      <c r="KS73" s="45">
        <f>IF(AND(OR(ISBLANK(KS$9),KS$9=0)=FALSE,KS$9=$DM73),1,0)*'4. Formulations'!$Q72</f>
        <v>0</v>
      </c>
      <c r="KT73" s="45">
        <f>IF(AND(OR(ISBLANK(KT$9),KT$9=0)=FALSE,KT$9=$DM73),1,0)*'4. Formulations'!$Q72</f>
        <v>0</v>
      </c>
      <c r="KU73" s="45">
        <f>IF(AND(OR(ISBLANK(KU$9),KU$9=0)=FALSE,KU$9=$DM73),1,0)*'4. Formulations'!$Q72</f>
        <v>0</v>
      </c>
      <c r="KV73" s="45">
        <f>IF(AND(OR(ISBLANK(KV$9),KV$9=0)=FALSE,KV$9=$DM73),1,0)*'4. Formulations'!$Q72</f>
        <v>0</v>
      </c>
      <c r="KW73" s="45">
        <f>IF(AND(OR(ISBLANK(KW$9),KW$9=0)=FALSE,KW$9=$DM73),1,0)*'4. Formulations'!$Q72</f>
        <v>0</v>
      </c>
    </row>
    <row r="74" spans="2:309" x14ac:dyDescent="0.3">
      <c r="B74" s="2"/>
      <c r="C74" s="156" t="s">
        <v>21</v>
      </c>
      <c r="D74" s="29"/>
      <c r="E74" s="30"/>
      <c r="G74" s="160" t="e">
        <f t="shared" ref="G74:AL74" si="94">SUM(G44:G73)</f>
        <v>#VALUE!</v>
      </c>
      <c r="H74" s="160" t="e">
        <f t="shared" si="94"/>
        <v>#VALUE!</v>
      </c>
      <c r="I74" s="160" t="e">
        <f t="shared" si="94"/>
        <v>#VALUE!</v>
      </c>
      <c r="J74" s="160" t="e">
        <f t="shared" si="94"/>
        <v>#VALUE!</v>
      </c>
      <c r="K74" s="160" t="e">
        <f t="shared" si="94"/>
        <v>#VALUE!</v>
      </c>
      <c r="L74" s="160" t="e">
        <f t="shared" si="94"/>
        <v>#VALUE!</v>
      </c>
      <c r="M74" s="160" t="e">
        <f t="shared" si="94"/>
        <v>#VALUE!</v>
      </c>
      <c r="N74" s="160" t="e">
        <f t="shared" si="94"/>
        <v>#VALUE!</v>
      </c>
      <c r="O74" s="160" t="e">
        <f t="shared" si="94"/>
        <v>#VALUE!</v>
      </c>
      <c r="P74" s="160" t="e">
        <f t="shared" si="94"/>
        <v>#VALUE!</v>
      </c>
      <c r="Q74" s="160" t="e">
        <f t="shared" si="94"/>
        <v>#VALUE!</v>
      </c>
      <c r="R74" s="160" t="e">
        <f t="shared" si="94"/>
        <v>#VALUE!</v>
      </c>
      <c r="S74" s="160" t="e">
        <f t="shared" si="94"/>
        <v>#VALUE!</v>
      </c>
      <c r="T74" s="160" t="e">
        <f t="shared" si="94"/>
        <v>#VALUE!</v>
      </c>
      <c r="U74" s="160" t="e">
        <f t="shared" si="94"/>
        <v>#VALUE!</v>
      </c>
      <c r="V74" s="160" t="e">
        <f t="shared" si="94"/>
        <v>#VALUE!</v>
      </c>
      <c r="W74" s="160" t="e">
        <f t="shared" si="94"/>
        <v>#VALUE!</v>
      </c>
      <c r="X74" s="160" t="e">
        <f t="shared" si="94"/>
        <v>#VALUE!</v>
      </c>
      <c r="Y74" s="160" t="e">
        <f t="shared" si="94"/>
        <v>#VALUE!</v>
      </c>
      <c r="Z74" s="160" t="e">
        <f t="shared" si="94"/>
        <v>#VALUE!</v>
      </c>
      <c r="AA74" s="160" t="e">
        <f t="shared" si="94"/>
        <v>#VALUE!</v>
      </c>
      <c r="AB74" s="160" t="e">
        <f t="shared" si="94"/>
        <v>#VALUE!</v>
      </c>
      <c r="AC74" s="160" t="e">
        <f t="shared" si="94"/>
        <v>#VALUE!</v>
      </c>
      <c r="AD74" s="160" t="e">
        <f t="shared" si="94"/>
        <v>#VALUE!</v>
      </c>
      <c r="AE74" s="160" t="e">
        <f t="shared" si="94"/>
        <v>#VALUE!</v>
      </c>
      <c r="AF74" s="160" t="e">
        <f t="shared" si="94"/>
        <v>#VALUE!</v>
      </c>
      <c r="AG74" s="160" t="e">
        <f t="shared" si="94"/>
        <v>#VALUE!</v>
      </c>
      <c r="AH74" s="160" t="e">
        <f t="shared" si="94"/>
        <v>#VALUE!</v>
      </c>
      <c r="AI74" s="160" t="e">
        <f t="shared" si="94"/>
        <v>#VALUE!</v>
      </c>
      <c r="AJ74" s="160" t="e">
        <f t="shared" si="94"/>
        <v>#VALUE!</v>
      </c>
      <c r="AK74" s="160" t="e">
        <f t="shared" si="94"/>
        <v>#VALUE!</v>
      </c>
      <c r="AL74" s="160" t="e">
        <f t="shared" si="94"/>
        <v>#VALUE!</v>
      </c>
      <c r="AM74" s="160" t="e">
        <f>SUM(AM44:AM73)</f>
        <v>#VALUE!</v>
      </c>
      <c r="AN74" s="160" t="e">
        <f>SUM(AN44:AN73)</f>
        <v>#VALUE!</v>
      </c>
      <c r="AO74" s="160" t="e">
        <f>SUM(AO44:AO73)</f>
        <v>#VALUE!</v>
      </c>
      <c r="AP74" s="160" t="e">
        <f>SUM(AP44:AP73)</f>
        <v>#VALUE!</v>
      </c>
      <c r="AQ74" s="160" t="e">
        <f>SUM(AQ44:AQ73)</f>
        <v>#VALUE!</v>
      </c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</row>
    <row r="75" spans="2:309" x14ac:dyDescent="0.3">
      <c r="B75" s="2"/>
      <c r="C75" s="157" t="s">
        <v>80</v>
      </c>
      <c r="D75" s="18"/>
      <c r="E75" s="18"/>
      <c r="G75" s="34" t="e">
        <f t="shared" ref="G75:AQ75" si="95">G74/SUM(G$40,G$74,G$108)</f>
        <v>#VALUE!</v>
      </c>
      <c r="H75" s="34" t="e">
        <f t="shared" si="95"/>
        <v>#VALUE!</v>
      </c>
      <c r="I75" s="34" t="e">
        <f t="shared" si="95"/>
        <v>#VALUE!</v>
      </c>
      <c r="J75" s="34" t="e">
        <f t="shared" si="95"/>
        <v>#VALUE!</v>
      </c>
      <c r="K75" s="34" t="e">
        <f t="shared" si="95"/>
        <v>#VALUE!</v>
      </c>
      <c r="L75" s="34" t="e">
        <f t="shared" si="95"/>
        <v>#VALUE!</v>
      </c>
      <c r="M75" s="34" t="e">
        <f t="shared" si="95"/>
        <v>#VALUE!</v>
      </c>
      <c r="N75" s="34" t="e">
        <f t="shared" si="95"/>
        <v>#VALUE!</v>
      </c>
      <c r="O75" s="34" t="e">
        <f t="shared" si="95"/>
        <v>#VALUE!</v>
      </c>
      <c r="P75" s="34" t="e">
        <f t="shared" si="95"/>
        <v>#VALUE!</v>
      </c>
      <c r="Q75" s="34" t="e">
        <f t="shared" si="95"/>
        <v>#VALUE!</v>
      </c>
      <c r="R75" s="34" t="e">
        <f t="shared" si="95"/>
        <v>#VALUE!</v>
      </c>
      <c r="S75" s="34" t="e">
        <f t="shared" si="95"/>
        <v>#VALUE!</v>
      </c>
      <c r="T75" s="34" t="e">
        <f t="shared" si="95"/>
        <v>#VALUE!</v>
      </c>
      <c r="U75" s="34" t="e">
        <f t="shared" si="95"/>
        <v>#VALUE!</v>
      </c>
      <c r="V75" s="34" t="e">
        <f t="shared" si="95"/>
        <v>#VALUE!</v>
      </c>
      <c r="W75" s="34" t="e">
        <f t="shared" si="95"/>
        <v>#VALUE!</v>
      </c>
      <c r="X75" s="34" t="e">
        <f t="shared" si="95"/>
        <v>#VALUE!</v>
      </c>
      <c r="Y75" s="34" t="e">
        <f t="shared" si="95"/>
        <v>#VALUE!</v>
      </c>
      <c r="Z75" s="34" t="e">
        <f t="shared" si="95"/>
        <v>#VALUE!</v>
      </c>
      <c r="AA75" s="34" t="e">
        <f t="shared" si="95"/>
        <v>#VALUE!</v>
      </c>
      <c r="AB75" s="34" t="e">
        <f t="shared" si="95"/>
        <v>#VALUE!</v>
      </c>
      <c r="AC75" s="34" t="e">
        <f t="shared" si="95"/>
        <v>#VALUE!</v>
      </c>
      <c r="AD75" s="34" t="e">
        <f t="shared" si="95"/>
        <v>#VALUE!</v>
      </c>
      <c r="AE75" s="34" t="e">
        <f t="shared" si="95"/>
        <v>#VALUE!</v>
      </c>
      <c r="AF75" s="34" t="e">
        <f t="shared" si="95"/>
        <v>#VALUE!</v>
      </c>
      <c r="AG75" s="34" t="e">
        <f t="shared" si="95"/>
        <v>#VALUE!</v>
      </c>
      <c r="AH75" s="34" t="e">
        <f t="shared" si="95"/>
        <v>#VALUE!</v>
      </c>
      <c r="AI75" s="34" t="e">
        <f t="shared" si="95"/>
        <v>#VALUE!</v>
      </c>
      <c r="AJ75" s="34" t="e">
        <f t="shared" si="95"/>
        <v>#VALUE!</v>
      </c>
      <c r="AK75" s="34" t="e">
        <f t="shared" si="95"/>
        <v>#VALUE!</v>
      </c>
      <c r="AL75" s="34" t="e">
        <f t="shared" si="95"/>
        <v>#VALUE!</v>
      </c>
      <c r="AM75" s="34" t="e">
        <f t="shared" si="95"/>
        <v>#VALUE!</v>
      </c>
      <c r="AN75" s="34" t="e">
        <f t="shared" si="95"/>
        <v>#VALUE!</v>
      </c>
      <c r="AO75" s="34" t="e">
        <f t="shared" si="95"/>
        <v>#VALUE!</v>
      </c>
      <c r="AP75" s="34" t="e">
        <f t="shared" si="95"/>
        <v>#VALUE!</v>
      </c>
      <c r="AQ75" s="34" t="e">
        <f t="shared" si="95"/>
        <v>#VALUE!</v>
      </c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</row>
    <row r="76" spans="2:309" x14ac:dyDescent="0.3">
      <c r="B76" s="2"/>
      <c r="C76" s="157" t="s">
        <v>81</v>
      </c>
      <c r="D76" s="18"/>
      <c r="E76" s="18"/>
      <c r="H76" s="35" t="e">
        <f>G40*'1. General Inputs'!$AW$19*-1</f>
        <v>#VALUE!</v>
      </c>
      <c r="I76" s="35" t="e">
        <f>H40*'1. General Inputs'!$AW$19*-1</f>
        <v>#VALUE!</v>
      </c>
      <c r="J76" s="35" t="e">
        <f>I40*'1. General Inputs'!$AW$19*-1</f>
        <v>#VALUE!</v>
      </c>
      <c r="K76" s="35" t="e">
        <f>J40*'1. General Inputs'!$AW$19*-1</f>
        <v>#VALUE!</v>
      </c>
      <c r="L76" s="35" t="e">
        <f>K40*'1. General Inputs'!$AW$19*-1</f>
        <v>#VALUE!</v>
      </c>
      <c r="M76" s="35" t="e">
        <f>L40*'1. General Inputs'!$AW$19*-1</f>
        <v>#VALUE!</v>
      </c>
      <c r="N76" s="35" t="e">
        <f>M40*'1. General Inputs'!$AW$19*-1</f>
        <v>#VALUE!</v>
      </c>
      <c r="O76" s="35" t="e">
        <f>N40*'1. General Inputs'!$AW$19*-1</f>
        <v>#VALUE!</v>
      </c>
      <c r="P76" s="35" t="e">
        <f>O40*'1. General Inputs'!$AW$19*-1</f>
        <v>#VALUE!</v>
      </c>
      <c r="Q76" s="35" t="e">
        <f>P40*'1. General Inputs'!$AW$19*-1</f>
        <v>#VALUE!</v>
      </c>
      <c r="R76" s="35" t="e">
        <f>Q40*'1. General Inputs'!$AW$19*-1</f>
        <v>#VALUE!</v>
      </c>
      <c r="S76" s="35" t="e">
        <f>R40*'1. General Inputs'!$AW$19*-1</f>
        <v>#VALUE!</v>
      </c>
      <c r="T76" s="35" t="e">
        <f>S40*'1. General Inputs'!$AW$19*-1</f>
        <v>#VALUE!</v>
      </c>
      <c r="U76" s="35" t="e">
        <f>T40*'1. General Inputs'!$AW$19*-1</f>
        <v>#VALUE!</v>
      </c>
      <c r="V76" s="35" t="e">
        <f>U40*'1. General Inputs'!$AW$19*-1</f>
        <v>#VALUE!</v>
      </c>
      <c r="W76" s="35" t="e">
        <f>V40*'1. General Inputs'!$AW$19*-1</f>
        <v>#VALUE!</v>
      </c>
      <c r="X76" s="35" t="e">
        <f>W40*'1. General Inputs'!$AW$19*-1</f>
        <v>#VALUE!</v>
      </c>
      <c r="Y76" s="35" t="e">
        <f>X40*'1. General Inputs'!$AW$19*-1</f>
        <v>#VALUE!</v>
      </c>
      <c r="Z76" s="35" t="e">
        <f>Y40*'1. General Inputs'!$AW$19*-1</f>
        <v>#VALUE!</v>
      </c>
      <c r="AA76" s="35" t="e">
        <f>Z40*'1. General Inputs'!$AW$19*-1</f>
        <v>#VALUE!</v>
      </c>
      <c r="AB76" s="35" t="e">
        <f>AA40*'1. General Inputs'!$AW$19*-1</f>
        <v>#VALUE!</v>
      </c>
      <c r="AC76" s="35" t="e">
        <f>AB40*'1. General Inputs'!$AW$19*-1</f>
        <v>#VALUE!</v>
      </c>
      <c r="AD76" s="35" t="e">
        <f>AC40*'1. General Inputs'!$AW$19*-1</f>
        <v>#VALUE!</v>
      </c>
      <c r="AE76" s="35" t="e">
        <f>AD40*'1. General Inputs'!$AW$19*-1</f>
        <v>#VALUE!</v>
      </c>
      <c r="AF76" s="35" t="e">
        <f>AE40*'1. General Inputs'!$AW$19*-1</f>
        <v>#VALUE!</v>
      </c>
      <c r="AG76" s="35" t="e">
        <f>AF40*'1. General Inputs'!$AW$19*-1</f>
        <v>#VALUE!</v>
      </c>
      <c r="AH76" s="35" t="e">
        <f>AG40*'1. General Inputs'!$AW$19*-1</f>
        <v>#VALUE!</v>
      </c>
      <c r="AI76" s="35" t="e">
        <f>AH40*'1. General Inputs'!$AW$19*-1</f>
        <v>#VALUE!</v>
      </c>
      <c r="AJ76" s="35" t="e">
        <f>AI40*'1. General Inputs'!$AW$19*-1</f>
        <v>#VALUE!</v>
      </c>
      <c r="AK76" s="35" t="e">
        <f>AJ40*'1. General Inputs'!$AW$19*-1</f>
        <v>#VALUE!</v>
      </c>
      <c r="AL76" s="35" t="e">
        <f>AK40*'1. General Inputs'!$AW$19*-1</f>
        <v>#VALUE!</v>
      </c>
      <c r="AM76" s="35" t="e">
        <f>AL40*'1. General Inputs'!$AW$19*-1</f>
        <v>#VALUE!</v>
      </c>
      <c r="AN76" s="35" t="e">
        <f>AM40*'1. General Inputs'!$AW$19*-1</f>
        <v>#VALUE!</v>
      </c>
      <c r="AO76" s="35" t="e">
        <f>AN40*'1. General Inputs'!$AW$19*-1</f>
        <v>#VALUE!</v>
      </c>
      <c r="AP76" s="35" t="e">
        <f>AO40*'1. General Inputs'!$AW$19*-1</f>
        <v>#VALUE!</v>
      </c>
      <c r="AQ76" s="35" t="e">
        <f>AP40*'1. General Inputs'!$AW$19*-1</f>
        <v>#VALUE!</v>
      </c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</row>
    <row r="77" spans="2:309" ht="18" x14ac:dyDescent="0.35">
      <c r="B77" s="2"/>
      <c r="C77" s="158" t="s">
        <v>23</v>
      </c>
      <c r="D77" s="12"/>
      <c r="E77" s="13"/>
      <c r="G77" s="25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CA77" s="119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</row>
    <row r="78" spans="2:309" x14ac:dyDescent="0.3">
      <c r="B78" s="2"/>
      <c r="C78" s="155" t="str">
        <f>IF('2. Protocols'!C77&amp;"+"&amp;'2. Protocols'!E77&amp;"+"&amp;'2. Protocols'!G77="++","",'2. Protocols'!C77&amp;"+"&amp;'2. Protocols'!E77&amp;"+"&amp;'2. Protocols'!G77)</f>
        <v/>
      </c>
      <c r="D78" s="22"/>
      <c r="E78" s="23"/>
      <c r="G78" s="135">
        <f>'2. Protocols'!J77*'1. General Inputs'!$N$13</f>
        <v>0</v>
      </c>
      <c r="H78" s="135" t="e">
        <f>MAX(G78*(1+'1. General Inputs'!$BE$23)+(H$110*'2. Protocols'!$S77)+'3. ARV Substitutions'!L98,0)</f>
        <v>#VALUE!</v>
      </c>
      <c r="I78" s="135" t="e">
        <f>MAX(H78*(1+'1. General Inputs'!$BE$23)+(I$110*'2. Protocols'!$S77)+'3. ARV Substitutions'!M98,0)</f>
        <v>#VALUE!</v>
      </c>
      <c r="J78" s="135" t="e">
        <f>MAX(I78*(1+'1. General Inputs'!$BE$23)+(J$110*'2. Protocols'!$S77)+'3. ARV Substitutions'!N98,0)</f>
        <v>#VALUE!</v>
      </c>
      <c r="K78" s="135" t="e">
        <f>MAX(J78*(1+'1. General Inputs'!$BE$23)+(K$110*'2. Protocols'!$S77)+'3. ARV Substitutions'!O98,0)</f>
        <v>#VALUE!</v>
      </c>
      <c r="L78" s="135" t="e">
        <f>MAX(K78*(1+'1. General Inputs'!$BE$23)+(L$110*'2. Protocols'!$S77)+'3. ARV Substitutions'!P98,0)</f>
        <v>#VALUE!</v>
      </c>
      <c r="M78" s="135" t="e">
        <f>MAX(L78*(1+'1. General Inputs'!$BE$23)+(M$110*'2. Protocols'!$S77)+'3. ARV Substitutions'!Q98,0)</f>
        <v>#VALUE!</v>
      </c>
      <c r="N78" s="135" t="e">
        <f>MAX(M78*(1+'1. General Inputs'!$BE$23)+(N$110*'2. Protocols'!$S77)+'3. ARV Substitutions'!R98,0)</f>
        <v>#VALUE!</v>
      </c>
      <c r="O78" s="135" t="e">
        <f>MAX(N78*(1+'1. General Inputs'!$BE$23)+(O$110*'2. Protocols'!$S77)+'3. ARV Substitutions'!S98,0)</f>
        <v>#VALUE!</v>
      </c>
      <c r="P78" s="135" t="e">
        <f>MAX(O78*(1+'1. General Inputs'!$BE$23)+(P$110*'2. Protocols'!$S77)+'3. ARV Substitutions'!T98,0)</f>
        <v>#VALUE!</v>
      </c>
      <c r="Q78" s="135" t="e">
        <f>MAX(P78*(1+'1. General Inputs'!$BE$23)+(Q$110*'2. Protocols'!$S77)+'3. ARV Substitutions'!U98,0)</f>
        <v>#VALUE!</v>
      </c>
      <c r="R78" s="135" t="e">
        <f>MAX(Q78*(1+'1. General Inputs'!$BE$23)+(R$110*'2. Protocols'!$S77)+'3. ARV Substitutions'!V98,0)</f>
        <v>#VALUE!</v>
      </c>
      <c r="S78" s="135" t="e">
        <f>MAX(R78*(1+'1. General Inputs'!$BE$23)+(S$110*'2. Protocols'!$S77)+'3. ARV Substitutions'!W98,0)</f>
        <v>#VALUE!</v>
      </c>
      <c r="T78" s="135" t="e">
        <f>MAX(S78*(1+'1. General Inputs'!$BE$23)+(T$110*'2. Protocols'!$S77)+'3. ARV Substitutions'!X98,0)</f>
        <v>#VALUE!</v>
      </c>
      <c r="U78" s="135" t="e">
        <f>MAX(T78*(1+'1. General Inputs'!$BE$23)+(U$110*'2. Protocols'!$S77)+'3. ARV Substitutions'!Y98,0)</f>
        <v>#VALUE!</v>
      </c>
      <c r="V78" s="135" t="e">
        <f>MAX(U78*(1+'1. General Inputs'!$BE$23)+(V$110*'2. Protocols'!$S77)+'3. ARV Substitutions'!Z98,0)</f>
        <v>#VALUE!</v>
      </c>
      <c r="W78" s="135" t="e">
        <f>MAX(V78*(1+'1. General Inputs'!$BE$23)+(W$110*'2. Protocols'!$S77)+'3. ARV Substitutions'!AA98,0)</f>
        <v>#VALUE!</v>
      </c>
      <c r="X78" s="135" t="e">
        <f>MAX(W78*(1+'1. General Inputs'!$BE$23)+(X$110*'2. Protocols'!$S77)+'3. ARV Substitutions'!AB98,0)</f>
        <v>#VALUE!</v>
      </c>
      <c r="Y78" s="135" t="e">
        <f>MAX(X78*(1+'1. General Inputs'!$BE$23)+(Y$110*'2. Protocols'!$S77)+'3. ARV Substitutions'!AC98,0)</f>
        <v>#VALUE!</v>
      </c>
      <c r="Z78" s="135" t="e">
        <f>MAX(Y78*(1+'1. General Inputs'!$BE$23)+(Z$110*'2. Protocols'!$S77)+'3. ARV Substitutions'!AD98,0)</f>
        <v>#VALUE!</v>
      </c>
      <c r="AA78" s="135" t="e">
        <f>MAX(Z78*(1+'1. General Inputs'!$BE$23)+(AA$110*'2. Protocols'!$S77)+'3. ARV Substitutions'!AE98,0)</f>
        <v>#VALUE!</v>
      </c>
      <c r="AB78" s="135" t="e">
        <f>MAX(AA78*(1+'1. General Inputs'!$BE$23)+(AB$110*'2. Protocols'!$S77)+'3. ARV Substitutions'!AF98,0)</f>
        <v>#VALUE!</v>
      </c>
      <c r="AC78" s="135" t="e">
        <f>MAX(AB78*(1+'1. General Inputs'!$BE$23)+(AC$110*'2. Protocols'!$S77)+'3. ARV Substitutions'!AG98,0)</f>
        <v>#VALUE!</v>
      </c>
      <c r="AD78" s="135" t="e">
        <f>MAX(AC78*(1+'1. General Inputs'!$BE$23)+(AD$110*'2. Protocols'!$S77)+'3. ARV Substitutions'!AH98,0)</f>
        <v>#VALUE!</v>
      </c>
      <c r="AE78" s="135" t="e">
        <f>MAX(AD78*(1+'1. General Inputs'!$BE$23)+(AE$110*'2. Protocols'!$S77)+'3. ARV Substitutions'!AI98,0)</f>
        <v>#VALUE!</v>
      </c>
      <c r="AF78" s="135" t="e">
        <f>MAX(AE78*(1+'1. General Inputs'!$BE$23)+(AF$110*'2. Protocols'!$S77)+'3. ARV Substitutions'!AJ98,0)</f>
        <v>#VALUE!</v>
      </c>
      <c r="AG78" s="135" t="e">
        <f>MAX(AF78*(1+'1. General Inputs'!$BE$23)+(AG$110*'2. Protocols'!$S77)+'3. ARV Substitutions'!AK98,0)</f>
        <v>#VALUE!</v>
      </c>
      <c r="AH78" s="135" t="e">
        <f>MAX(AG78*(1+'1. General Inputs'!$BE$23)+(AH$110*'2. Protocols'!$S77)+'3. ARV Substitutions'!AL98,0)</f>
        <v>#VALUE!</v>
      </c>
      <c r="AI78" s="135" t="e">
        <f>MAX(AH78*(1+'1. General Inputs'!$BE$23)+(AI$110*'2. Protocols'!$S77)+'3. ARV Substitutions'!AM98,0)</f>
        <v>#VALUE!</v>
      </c>
      <c r="AJ78" s="135" t="e">
        <f>MAX(AI78*(1+'1. General Inputs'!$BE$23)+(AJ$110*'2. Protocols'!$S77)+'3. ARV Substitutions'!AN98,0)</f>
        <v>#VALUE!</v>
      </c>
      <c r="AK78" s="135" t="e">
        <f>MAX(AJ78*(1+'1. General Inputs'!$BE$23)+(AK$110*'2. Protocols'!$S77)+'3. ARV Substitutions'!AO98,0)</f>
        <v>#VALUE!</v>
      </c>
      <c r="AL78" s="135" t="e">
        <f>MAX(AK78*(1+'1. General Inputs'!$BE$23)+(AL$110*'2. Protocols'!$S77)+'3. ARV Substitutions'!AP98,0)</f>
        <v>#VALUE!</v>
      </c>
      <c r="AM78" s="135" t="e">
        <f>MAX(AL78*(1+'1. General Inputs'!$BE$23)+(AM$110*'2. Protocols'!$S77)+'3. ARV Substitutions'!AQ98,0)</f>
        <v>#VALUE!</v>
      </c>
      <c r="AN78" s="135" t="e">
        <f>MAX(AM78*(1+'1. General Inputs'!$BE$23)+(AN$110*'2. Protocols'!$S77)+'3. ARV Substitutions'!AR98,0)</f>
        <v>#VALUE!</v>
      </c>
      <c r="AO78" s="135" t="e">
        <f>MAX(AN78*(1+'1. General Inputs'!$BE$23)+(AO$110*'2. Protocols'!$S77)+'3. ARV Substitutions'!AS98,0)</f>
        <v>#VALUE!</v>
      </c>
      <c r="AP78" s="135" t="e">
        <f>MAX(AO78*(1+'1. General Inputs'!$BE$23)+(AP$110*'2. Protocols'!$S77)+'3. ARV Substitutions'!AT98,0)</f>
        <v>#VALUE!</v>
      </c>
      <c r="AQ78" s="135" t="e">
        <f>MAX(AP78*(1+'1. General Inputs'!$BE$23)+(AQ$110*'2. Protocols'!$S77)+'3. ARV Substitutions'!AU98,0)</f>
        <v>#VALUE!</v>
      </c>
      <c r="CA78" s="121" t="e">
        <f t="shared" ref="CA78:CA107" si="96">(G78+H78)/2</f>
        <v>#VALUE!</v>
      </c>
      <c r="CB78" s="121" t="e">
        <f t="shared" ref="CB78:CB107" si="97">(H78+I78)/2</f>
        <v>#VALUE!</v>
      </c>
      <c r="CC78" s="121" t="e">
        <f t="shared" ref="CC78:CC107" si="98">(I78+J78)/2</f>
        <v>#VALUE!</v>
      </c>
      <c r="CD78" s="121" t="e">
        <f t="shared" ref="CD78:CD107" si="99">(J78+K78)/2</f>
        <v>#VALUE!</v>
      </c>
      <c r="CE78" s="121" t="e">
        <f t="shared" ref="CE78:CE107" si="100">(K78+L78)/2</f>
        <v>#VALUE!</v>
      </c>
      <c r="CF78" s="121" t="e">
        <f t="shared" ref="CF78:CF107" si="101">(L78+M78)/2</f>
        <v>#VALUE!</v>
      </c>
      <c r="CG78" s="121" t="e">
        <f t="shared" ref="CG78:CG107" si="102">(M78+N78)/2</f>
        <v>#VALUE!</v>
      </c>
      <c r="CH78" s="121" t="e">
        <f t="shared" ref="CH78:CH107" si="103">(N78+O78)/2</f>
        <v>#VALUE!</v>
      </c>
      <c r="CI78" s="121" t="e">
        <f t="shared" ref="CI78:CI107" si="104">(O78+P78)/2</f>
        <v>#VALUE!</v>
      </c>
      <c r="CJ78" s="121" t="e">
        <f t="shared" ref="CJ78:CJ107" si="105">(P78+Q78)/2</f>
        <v>#VALUE!</v>
      </c>
      <c r="CK78" s="121" t="e">
        <f t="shared" ref="CK78:CK107" si="106">(Q78+R78)/2</f>
        <v>#VALUE!</v>
      </c>
      <c r="CL78" s="121" t="e">
        <f t="shared" ref="CL78:CL107" si="107">(R78+S78)/2</f>
        <v>#VALUE!</v>
      </c>
      <c r="CM78" s="121" t="e">
        <f t="shared" ref="CM78:CM107" si="108">(S78+T78)/2</f>
        <v>#VALUE!</v>
      </c>
      <c r="CN78" s="121" t="e">
        <f t="shared" ref="CN78:CN107" si="109">(T78+U78)/2</f>
        <v>#VALUE!</v>
      </c>
      <c r="CO78" s="121" t="e">
        <f t="shared" ref="CO78:CO107" si="110">(U78+V78)/2</f>
        <v>#VALUE!</v>
      </c>
      <c r="CP78" s="121" t="e">
        <f t="shared" ref="CP78:CP107" si="111">(V78+W78)/2</f>
        <v>#VALUE!</v>
      </c>
      <c r="CQ78" s="121" t="e">
        <f t="shared" ref="CQ78:CQ107" si="112">(W78+X78)/2</f>
        <v>#VALUE!</v>
      </c>
      <c r="CR78" s="121" t="e">
        <f t="shared" ref="CR78:CR107" si="113">(X78+Y78)/2</f>
        <v>#VALUE!</v>
      </c>
      <c r="CS78" s="121" t="e">
        <f t="shared" ref="CS78:CS107" si="114">(Y78+Z78)/2</f>
        <v>#VALUE!</v>
      </c>
      <c r="CT78" s="121" t="e">
        <f t="shared" ref="CT78:CT107" si="115">(Z78+AA78)/2</f>
        <v>#VALUE!</v>
      </c>
      <c r="CU78" s="121" t="e">
        <f t="shared" ref="CU78:CU107" si="116">(AA78+AB78)/2</f>
        <v>#VALUE!</v>
      </c>
      <c r="CV78" s="121" t="e">
        <f t="shared" ref="CV78:CV107" si="117">(AB78+AC78)/2</f>
        <v>#VALUE!</v>
      </c>
      <c r="CW78" s="121" t="e">
        <f t="shared" ref="CW78:CW107" si="118">(AC78+AD78)/2</f>
        <v>#VALUE!</v>
      </c>
      <c r="CX78" s="121" t="e">
        <f t="shared" ref="CX78:CX107" si="119">(AD78+AE78)/2</f>
        <v>#VALUE!</v>
      </c>
      <c r="CY78" s="121" t="e">
        <f t="shared" ref="CY78:CY107" si="120">(AE78+AF78)/2</f>
        <v>#VALUE!</v>
      </c>
      <c r="CZ78" s="121" t="e">
        <f t="shared" ref="CZ78:CZ107" si="121">(AF78+AG78)/2</f>
        <v>#VALUE!</v>
      </c>
      <c r="DA78" s="121" t="e">
        <f t="shared" ref="DA78:DA107" si="122">(AG78+AH78)/2</f>
        <v>#VALUE!</v>
      </c>
      <c r="DB78" s="121" t="e">
        <f t="shared" ref="DB78:DB107" si="123">(AH78+AI78)/2</f>
        <v>#VALUE!</v>
      </c>
      <c r="DC78" s="121" t="e">
        <f t="shared" ref="DC78:DC107" si="124">(AI78+AJ78)/2</f>
        <v>#VALUE!</v>
      </c>
      <c r="DD78" s="121" t="e">
        <f t="shared" ref="DD78:DD107" si="125">(AJ78+AK78)/2</f>
        <v>#VALUE!</v>
      </c>
      <c r="DE78" s="121" t="e">
        <f t="shared" ref="DE78:DE107" si="126">(AK78+AL78)/2</f>
        <v>#VALUE!</v>
      </c>
      <c r="DF78" s="121" t="e">
        <f t="shared" ref="DF78:DF107" si="127">(AL78+AM78)/2</f>
        <v>#VALUE!</v>
      </c>
      <c r="DG78" s="121" t="e">
        <f t="shared" ref="DG78:DG107" si="128">(AM78+AN78)/2</f>
        <v>#VALUE!</v>
      </c>
      <c r="DH78" s="121" t="e">
        <f t="shared" ref="DH78:DH107" si="129">(AN78+AO78)/2</f>
        <v>#VALUE!</v>
      </c>
      <c r="DI78" s="121" t="e">
        <f t="shared" ref="DI78:DI107" si="130">(AO78+AP78)/2</f>
        <v>#VALUE!</v>
      </c>
      <c r="DJ78" s="121" t="e">
        <f t="shared" ref="DJ78:DJ107" si="131">(AP78+AQ78)/2</f>
        <v>#VALUE!</v>
      </c>
      <c r="DL78" s="39" t="str">
        <f>CONCATENATE('2. Protocols'!C77, '2. Protocols'!D77, '2. Protocols'!E77)</f>
        <v>+</v>
      </c>
      <c r="DM78" s="39" t="str">
        <f>CONCATENATE('2. Protocols'!C77, '2. Protocols'!D77, '2. Protocols'!E77, '2. Protocols'!F77, '2. Protocols'!G77,)</f>
        <v>++</v>
      </c>
      <c r="DO78" s="45">
        <f>IF(AND(OR(ISBLANK(DO$9),DO$9=0)=FALSE,OR(DO$9='2. Protocols'!$C77,DO$9='2. Protocols'!$E77,DO$9='2. Protocols'!$G77)),1,0)*'4. Formulations'!$I77</f>
        <v>0</v>
      </c>
      <c r="DP78" s="45">
        <f>IF(AND(OR(ISBLANK(DP$9),DP$9=0)=FALSE,OR(DP$9='2. Protocols'!$C77,DP$9='2. Protocols'!$E77,DP$9='2. Protocols'!$G77)),1,0)*'4. Formulations'!$I77</f>
        <v>0</v>
      </c>
      <c r="DQ78" s="45">
        <f>IF(AND(OR(ISBLANK(DQ$9),DQ$9=0)=FALSE,OR(DQ$9='2. Protocols'!$C77,DQ$9='2. Protocols'!$E77,DQ$9='2. Protocols'!$G77)),1,0)*'4. Formulations'!$I77</f>
        <v>0</v>
      </c>
      <c r="DR78" s="45">
        <f>IF(AND(OR(ISBLANK(DR$9),DR$9=0)=FALSE,OR(DR$9='2. Protocols'!$C77,DR$9='2. Protocols'!$E77,DR$9='2. Protocols'!$G77)),1,0)*'4. Formulations'!$I77</f>
        <v>0</v>
      </c>
      <c r="DS78" s="45">
        <f>IF(AND(OR(ISBLANK(DS$9),DS$9=0)=FALSE,OR(DS$9='2. Protocols'!$C77,DS$9='2. Protocols'!$E77,DS$9='2. Protocols'!$G77)),1,0)*'4. Formulations'!$I77</f>
        <v>0</v>
      </c>
      <c r="DT78" s="45">
        <f>IF(AND(OR(ISBLANK(DT$9),DT$9=0)=FALSE,OR(DT$9='2. Protocols'!$C77,DT$9='2. Protocols'!$E77,DT$9='2. Protocols'!$G77)),1,0)*'4. Formulations'!$I77</f>
        <v>0</v>
      </c>
      <c r="DU78" s="45">
        <f>IF(AND(OR(ISBLANK(DU$9),DU$9=0)=FALSE,OR(DU$9='2. Protocols'!$C77,DU$9='2. Protocols'!$E77,DU$9='2. Protocols'!$G77)),1,0)*'4. Formulations'!$I77</f>
        <v>0</v>
      </c>
      <c r="DV78" s="45">
        <f>IF(AND(OR(ISBLANK(DV$9),DV$9=0)=FALSE,OR(DV$9='2. Protocols'!$C77,DV$9='2. Protocols'!$E77,DV$9='2. Protocols'!$G77)),1,0)*'4. Formulations'!$I77</f>
        <v>0</v>
      </c>
      <c r="DW78" s="45">
        <f>IF(AND(OR(ISBLANK(DW$9),DW$9=0)=FALSE,OR(DW$9='2. Protocols'!$C77,DW$9='2. Protocols'!$E77,DW$9='2. Protocols'!$G77)),1,0)*'4. Formulations'!$I77</f>
        <v>0</v>
      </c>
      <c r="DX78" s="45">
        <f>IF(AND(OR(ISBLANK(DX$9),DX$9=0)=FALSE,OR(DX$9='2. Protocols'!$C77,DX$9='2. Protocols'!$E77,DX$9='2. Protocols'!$G77)),1,0)*'4. Formulations'!$I77</f>
        <v>0</v>
      </c>
      <c r="DY78" s="45">
        <f>IF(AND(OR(ISBLANK(DY$9),DY$9=0)=FALSE,OR(DY$9='2. Protocols'!$C77,DY$9='2. Protocols'!$E77,DY$9='2. Protocols'!$G77)),1,0)*'4. Formulations'!$I77</f>
        <v>0</v>
      </c>
      <c r="DZ78" s="45">
        <f>IF(AND(OR(ISBLANK(DZ$9),DZ$9=0)=FALSE,OR(DZ$9='2. Protocols'!$C77,DZ$9='2. Protocols'!$E77,DZ$9='2. Protocols'!$G77)),1,0)*'4. Formulations'!$I77</f>
        <v>0</v>
      </c>
      <c r="EA78" s="45">
        <f>IF(AND(OR(ISBLANK(EA$9),EA$9=0)=FALSE,OR(EA$9='2. Protocols'!$C77,EA$9='2. Protocols'!$E77,EA$9='2. Protocols'!$G77)),1,0)*'4. Formulations'!$I77</f>
        <v>0</v>
      </c>
      <c r="EB78" s="45">
        <f>IF(AND(OR(ISBLANK(EB$9),EB$9=0)=FALSE,OR(EB$9='2. Protocols'!$C77,EB$9='2. Protocols'!$E77,EB$9='2. Protocols'!$G77)),1,0)*'4. Formulations'!$I77</f>
        <v>0</v>
      </c>
      <c r="EC78" s="45">
        <f>IF(AND(OR(ISBLANK(EC$9),EC$9=0)=FALSE,OR(EC$9='2. Protocols'!$C77,EC$9='2. Protocols'!$E77,EC$9='2. Protocols'!$G77)),1,0)*'4. Formulations'!$I77</f>
        <v>0</v>
      </c>
      <c r="EE78" s="45">
        <f>IF(AND(OR(ISBLANK(EE$9),EE$9=0)=FALSE,EE$9=$DL78),1,0)*'4. Formulations'!$J77</f>
        <v>0</v>
      </c>
      <c r="EF78" s="45">
        <f>IF(AND(OR(ISBLANK(EF$9),EF$9=0)=FALSE,EF$9=$DL78),1,0)*'4. Formulations'!$J77</f>
        <v>0</v>
      </c>
      <c r="EG78" s="45">
        <f>IF(AND(OR(ISBLANK(EG$9),EG$9=0)=FALSE,EG$9=$DL78),1,0)*'4. Formulations'!$J77</f>
        <v>0</v>
      </c>
      <c r="EH78" s="45">
        <f>IF(AND(OR(ISBLANK(EH$9),EH$9=0)=FALSE,EH$9=$DL78),1,0)*'4. Formulations'!$J77</f>
        <v>0</v>
      </c>
      <c r="EI78" s="45">
        <f>IF(AND(OR(ISBLANK(EI$9),EI$9=0)=FALSE,EI$9=$DL78),1,0)*'4. Formulations'!$J77</f>
        <v>0</v>
      </c>
      <c r="EJ78" s="45">
        <f>IF(AND(OR(ISBLANK(EJ$9),EJ$9=0)=FALSE,EJ$9=$DL78),1,0)*'4. Formulations'!$J77</f>
        <v>0</v>
      </c>
      <c r="EK78" s="45">
        <f>IF(AND(OR(ISBLANK(EK$9),EK$9=0)=FALSE,EK$9=$DL78),1,0)*'4. Formulations'!$J77</f>
        <v>0</v>
      </c>
      <c r="EL78" s="45">
        <f>IF(AND(OR(ISBLANK(EL$9),EL$9=0)=FALSE,EL$9=$DL78),1,0)*'4. Formulations'!$J77</f>
        <v>0</v>
      </c>
      <c r="EM78" s="45">
        <f>IF(AND(OR(ISBLANK(EM$9),EM$9=0)=FALSE,EM$9=$DL78),1,0)*'4. Formulations'!$J77</f>
        <v>0</v>
      </c>
      <c r="EN78" s="45">
        <f>IF(AND(OR(ISBLANK(EN$9),EN$9=0)=FALSE,EN$9=$DL78),1,0)*'4. Formulations'!$J77</f>
        <v>0</v>
      </c>
      <c r="EO78" s="45">
        <f>IF(AND(OR(ISBLANK(EO$9),EO$9=0)=FALSE,EO$9=$DL78),1,0)*'4. Formulations'!$J77</f>
        <v>0</v>
      </c>
      <c r="EP78" s="45">
        <f>IF(AND(OR(ISBLANK(EP$9),EP$9=0)=FALSE,EP$9=$DL78),1,0)*'4. Formulations'!$J77</f>
        <v>0</v>
      </c>
      <c r="EQ78" s="45">
        <f>IF(AND(OR(ISBLANK(EQ$9),EQ$9=0)=FALSE,EQ$9=$DL78),1,0)*'4. Formulations'!$J77</f>
        <v>0</v>
      </c>
      <c r="ER78" s="45">
        <f>IF(AND(OR(ISBLANK(ER$9),ER$9=0)=FALSE,ER$9=$DL78),1,0)*'4. Formulations'!$J77</f>
        <v>0</v>
      </c>
      <c r="ES78" s="45">
        <f>IF(AND(OR(ISBLANK(ES$9),ES$9=0)=FALSE,ES$9=$DL78),1,0)*'4. Formulations'!$J77</f>
        <v>0</v>
      </c>
      <c r="EU78" s="45">
        <f>IF(AND(OR(ISBLANK(EU$9),EU$9=0)=FALSE,SUM($EE78:$ES78)&gt;0,EU$9='2. Protocols'!$G77),1,0)*'4. Formulations'!$J77</f>
        <v>0</v>
      </c>
      <c r="EV78" s="45">
        <f>IF(AND(OR(ISBLANK(EV$9),EV$9=0)=FALSE,SUM($EE78:$ES78)&gt;0,EV$9='2. Protocols'!$G77),1,0)*'4. Formulations'!$J77</f>
        <v>0</v>
      </c>
      <c r="EW78" s="45">
        <f>IF(AND(OR(ISBLANK(EW$9),EW$9=0)=FALSE,SUM($EE78:$ES78)&gt;0,EW$9='2. Protocols'!$G77),1,0)*'4. Formulations'!$J77</f>
        <v>0</v>
      </c>
      <c r="EX78" s="45">
        <f>IF(AND(OR(ISBLANK(EX$9),EX$9=0)=FALSE,SUM($EE78:$ES78)&gt;0,EX$9='2. Protocols'!$G77),1,0)*'4. Formulations'!$J77</f>
        <v>0</v>
      </c>
      <c r="EY78" s="45">
        <f>IF(AND(OR(ISBLANK(EY$9),EY$9=0)=FALSE,SUM($EE78:$ES78)&gt;0,EY$9='2. Protocols'!$G77),1,0)*'4. Formulations'!$J77</f>
        <v>0</v>
      </c>
      <c r="EZ78" s="45">
        <f>IF(AND(OR(ISBLANK(EZ$9),EZ$9=0)=FALSE,SUM($EE78:$ES78)&gt;0,EZ$9='2. Protocols'!$G77),1,0)*'4. Formulations'!$J77</f>
        <v>0</v>
      </c>
      <c r="FA78" s="45">
        <f>IF(AND(OR(ISBLANK(FA$9),FA$9=0)=FALSE,SUM($EE78:$ES78)&gt;0,FA$9='2. Protocols'!$G77),1,0)*'4. Formulations'!$J77</f>
        <v>0</v>
      </c>
      <c r="FB78" s="45">
        <f>IF(AND(OR(ISBLANK(FB$9),FB$9=0)=FALSE,SUM($EE78:$ES78)&gt;0,FB$9='2. Protocols'!$G77),1,0)*'4. Formulations'!$J77</f>
        <v>0</v>
      </c>
      <c r="FC78" s="45">
        <f>IF(AND(OR(ISBLANK(FC$9),FC$9=0)=FALSE,SUM($EE78:$ES78)&gt;0,FC$9='2. Protocols'!$G77),1,0)*'4. Formulations'!$J77</f>
        <v>0</v>
      </c>
      <c r="FD78" s="45">
        <f>IF(AND(OR(ISBLANK(FD$9),FD$9=0)=FALSE,SUM($EE78:$ES78)&gt;0,FD$9='2. Protocols'!$G77),1,0)*'4. Formulations'!$J77</f>
        <v>0</v>
      </c>
      <c r="FE78" s="45">
        <f>IF(AND(OR(ISBLANK(FE$9),FE$9=0)=FALSE,SUM($EE78:$ES78)&gt;0,FE$9='2. Protocols'!$G77),1,0)*'4. Formulations'!$J77</f>
        <v>0</v>
      </c>
      <c r="FF78" s="45">
        <f>IF(AND(OR(ISBLANK(FF$9),FF$9=0)=FALSE,SUM($EE78:$ES78)&gt;0,FF$9='2. Protocols'!$G77),1,0)*'4. Formulations'!$J77</f>
        <v>0</v>
      </c>
      <c r="FG78" s="45">
        <f>IF(AND(OR(ISBLANK(FG$9),FG$9=0)=FALSE,SUM($EE78:$ES78)&gt;0,FG$9='2. Protocols'!$G77),1,0)*'4. Formulations'!$J77</f>
        <v>0</v>
      </c>
      <c r="FH78" s="45">
        <f>IF(AND(OR(ISBLANK(FH$9),FH$9=0)=FALSE,SUM($EE78:$ES78)&gt;0,FH$9='2. Protocols'!$G77),1,0)*'4. Formulations'!$J77</f>
        <v>0</v>
      </c>
      <c r="FI78" s="45">
        <f>IF(AND(OR(ISBLANK(FI$9),FI$9=0)=FALSE,SUM($EE78:$ES78)&gt;0,FI$9='2. Protocols'!$G77),1,0)*'4. Formulations'!$J77</f>
        <v>0</v>
      </c>
      <c r="FK78" s="45">
        <f>IF(AND(OR(ISBLANK(EU$9),EU$9=0)=FALSE,FK$9=$DM78),1,0)*'4. Formulations'!$K77</f>
        <v>0</v>
      </c>
      <c r="FL78" s="45">
        <f>IF(AND(OR(ISBLANK(EV$9),EV$9=0)=FALSE,FL$9=$DM78),1,0)*'4. Formulations'!$K77</f>
        <v>0</v>
      </c>
      <c r="FM78" s="45">
        <f>IF(AND(OR(ISBLANK(EW$9),EW$9=0)=FALSE,FM$9=$DM78),1,0)*'4. Formulations'!$K77</f>
        <v>0</v>
      </c>
      <c r="FN78" s="45">
        <f>IF(AND(OR(ISBLANK(EX$9),EX$9=0)=FALSE,FN$9=$DM78),1,0)*'4. Formulations'!$K77</f>
        <v>0</v>
      </c>
      <c r="FO78" s="45">
        <f>IF(AND(OR(ISBLANK(EY$9),EY$9=0)=FALSE,FO$9=$DM78),1,0)*'4. Formulations'!$K77</f>
        <v>0</v>
      </c>
      <c r="FP78" s="45">
        <f>IF(AND(OR(ISBLANK(EZ$9),EZ$9=0)=FALSE,FP$9=$DM78),1,0)*'4. Formulations'!$K77</f>
        <v>0</v>
      </c>
      <c r="FQ78" s="45">
        <f>IF(AND(OR(ISBLANK(FA$9),FA$9=0)=FALSE,FQ$9=$DM78),1,0)*'4. Formulations'!$K77</f>
        <v>0</v>
      </c>
      <c r="FR78" s="45">
        <f>IF(AND(OR(ISBLANK(FB$9),FB$9=0)=FALSE,FR$9=$DM78),1,0)*'4. Formulations'!$K77</f>
        <v>0</v>
      </c>
      <c r="FS78" s="45">
        <f>IF(AND(OR(ISBLANK(FC$9),FC$9=0)=FALSE,FS$9=$DM78),1,0)*'4. Formulations'!$K77</f>
        <v>0</v>
      </c>
      <c r="FT78" s="45">
        <f>IF(AND(OR(ISBLANK(FD$9),FD$9=0)=FALSE,FT$9=$DM78),1,0)*'4. Formulations'!$K77</f>
        <v>0</v>
      </c>
      <c r="FU78" s="45">
        <f>IF(AND(OR(ISBLANK(FE$9),FE$9=0)=FALSE,FU$9=$DM78),1,0)*'4. Formulations'!$K77</f>
        <v>0</v>
      </c>
      <c r="FV78" s="45">
        <f>IF(AND(OR(ISBLANK(FF$9),FF$9=0)=FALSE,FV$9=$DM78),1,0)*'4. Formulations'!$K77</f>
        <v>0</v>
      </c>
      <c r="FW78" s="45">
        <f>IF(AND(OR(ISBLANK(FG$9),FG$9=0)=FALSE,FW$9=$DM78),1,0)*'4. Formulations'!$K77</f>
        <v>0</v>
      </c>
      <c r="FX78" s="45">
        <f>IF(AND(OR(ISBLANK(FH$9),FH$9=0)=FALSE,FX$9=$DM78),1,0)*'4. Formulations'!$K77</f>
        <v>0</v>
      </c>
      <c r="FY78" s="45">
        <f>IF(AND(OR(ISBLANK(FI$9),FI$9=0)=FALSE,FY$9=$DM78),1,0)*'4. Formulations'!$K77</f>
        <v>0</v>
      </c>
      <c r="GA78" s="45">
        <f>IF(AND(OR(ISBLANK(GA$9),GA$9=0)=FALSE,OR(GA$9='2. Protocols'!$C77,GA$9='2. Protocols'!$E77,GA$9='2. Protocols'!$G77)),1,0)*'4. Formulations'!$L77</f>
        <v>0</v>
      </c>
      <c r="GB78" s="45">
        <f>IF(AND(OR(ISBLANK(GB$9),GB$9=0)=FALSE,OR(GB$9='2. Protocols'!$C77,GB$9='2. Protocols'!$E77,GB$9='2. Protocols'!$G77)),1,0)*'4. Formulations'!$L77</f>
        <v>0</v>
      </c>
      <c r="GC78" s="45">
        <f>IF(AND(OR(ISBLANK(GC$9),GC$9=0)=FALSE,OR(GC$9='2. Protocols'!$C77,GC$9='2. Protocols'!$E77,GC$9='2. Protocols'!$G77)),1,0)*'4. Formulations'!$L77</f>
        <v>0</v>
      </c>
      <c r="GD78" s="45">
        <f>IF(AND(OR(ISBLANK(GD$9),GD$9=0)=FALSE,OR(GD$9='2. Protocols'!$C77,GD$9='2. Protocols'!$E77,GD$9='2. Protocols'!$G77)),1,0)*'4. Formulations'!$L77</f>
        <v>0</v>
      </c>
      <c r="GE78" s="45">
        <f>IF(AND(OR(ISBLANK(GE$9),GE$9=0)=FALSE,OR(GE$9='2. Protocols'!$C77,GE$9='2. Protocols'!$E77,GE$9='2. Protocols'!$G77)),1,0)*'4. Formulations'!$L77</f>
        <v>0</v>
      </c>
      <c r="GF78" s="45">
        <f>IF(AND(OR(ISBLANK(GF$9),GF$9=0)=FALSE,OR(GF$9='2. Protocols'!$C77,GF$9='2. Protocols'!$E77,GF$9='2. Protocols'!$G77)),1,0)*'4. Formulations'!$L77</f>
        <v>0</v>
      </c>
      <c r="GG78" s="45">
        <f>IF(AND(OR(ISBLANK(GG$9),GG$9=0)=FALSE,OR(GG$9='2. Protocols'!$C77,GG$9='2. Protocols'!$E77,GG$9='2. Protocols'!$G77)),1,0)*'4. Formulations'!$L77</f>
        <v>0</v>
      </c>
      <c r="GH78" s="45">
        <f>IF(AND(OR(ISBLANK(GH$9),GH$9=0)=FALSE,OR(GH$9='2. Protocols'!$C77,GH$9='2. Protocols'!$E77,GH$9='2. Protocols'!$G77)),1,0)*'4. Formulations'!$L77</f>
        <v>0</v>
      </c>
      <c r="GI78" s="45">
        <f>IF(AND(OR(ISBLANK(GI$9),GI$9=0)=FALSE,OR(GI$9='2. Protocols'!$C77,GI$9='2. Protocols'!$E77,GI$9='2. Protocols'!$G77)),1,0)*'4. Formulations'!$L77</f>
        <v>0</v>
      </c>
      <c r="GJ78" s="45">
        <f>IF(AND(OR(ISBLANK(GJ$9),GJ$9=0)=FALSE,OR(GJ$9='2. Protocols'!$C77,GJ$9='2. Protocols'!$E77,GJ$9='2. Protocols'!$G77)),1,0)*'4. Formulations'!$L77</f>
        <v>0</v>
      </c>
      <c r="GK78" s="45">
        <f>IF(AND(OR(ISBLANK(GK$9),GK$9=0)=FALSE,OR(GK$9='2. Protocols'!$C77,GK$9='2. Protocols'!$E77,GK$9='2. Protocols'!$G77)),1,0)*'4. Formulations'!$L77</f>
        <v>0</v>
      </c>
      <c r="GL78" s="45">
        <f>IF(AND(OR(ISBLANK(GL$9),GL$9=0)=FALSE,OR(GL$9='2. Protocols'!$C77,GL$9='2. Protocols'!$E77,GL$9='2. Protocols'!$G77)),1,0)*'4. Formulations'!$L77</f>
        <v>0</v>
      </c>
      <c r="GM78" s="45">
        <f>IF(AND(OR(ISBLANK(GM$9),GM$9=0)=FALSE,OR(GM$9='2. Protocols'!$C77,GM$9='2. Protocols'!$E77,GM$9='2. Protocols'!$G77)),1,0)*'4. Formulations'!$L77</f>
        <v>0</v>
      </c>
      <c r="GN78" s="45">
        <f>IF(AND(OR(ISBLANK(GN$9),GN$9=0)=FALSE,OR(GN$9='2. Protocols'!$C77,GN$9='2. Protocols'!$E77,GN$9='2. Protocols'!$G77)),1,0)*'4. Formulations'!$L77</f>
        <v>0</v>
      </c>
      <c r="GO78" s="45">
        <f>IF(AND(OR(ISBLANK(GO$9),GO$9=0)=FALSE,OR(GO$9='2. Protocols'!$C77,GO$9='2. Protocols'!$E77,GO$9='2. Protocols'!$G77)),1,0)*'4. Formulations'!$L77</f>
        <v>0</v>
      </c>
      <c r="GQ78" s="45">
        <f>IF(AND(OR(ISBLANK(GQ$9),GQ$9=0)=FALSE,GQ$9=$DL78),1,0)*'4. Formulations'!$M77</f>
        <v>0</v>
      </c>
      <c r="GR78" s="45">
        <f>IF(AND(OR(ISBLANK(GR$9),GR$9=0)=FALSE,GR$9=$DL78),1,0)*'4. Formulations'!$M77</f>
        <v>0</v>
      </c>
      <c r="GS78" s="45">
        <f>IF(AND(OR(ISBLANK(GS$9),GS$9=0)=FALSE,GS$9=$DL78),1,0)*'4. Formulations'!$M77</f>
        <v>0</v>
      </c>
      <c r="GT78" s="45">
        <f>IF(AND(OR(ISBLANK(GT$9),GT$9=0)=FALSE,GT$9=$DL78),1,0)*'4. Formulations'!$M77</f>
        <v>0</v>
      </c>
      <c r="GU78" s="45">
        <f>IF(AND(OR(ISBLANK(GU$9),GU$9=0)=FALSE,GU$9=$DL78),1,0)*'4. Formulations'!$M77</f>
        <v>0</v>
      </c>
      <c r="GV78" s="45">
        <f>IF(AND(OR(ISBLANK(GV$9),GV$9=0)=FALSE,GV$9=$DL78),1,0)*'4. Formulations'!$M77</f>
        <v>0</v>
      </c>
      <c r="GW78" s="45">
        <f>IF(AND(OR(ISBLANK(GW$9),GW$9=0)=FALSE,GW$9=$DL78),1,0)*'4. Formulations'!$M77</f>
        <v>0</v>
      </c>
      <c r="GX78" s="45">
        <f>IF(AND(OR(ISBLANK(GX$9),GX$9=0)=FALSE,GX$9=$DL78),1,0)*'4. Formulations'!$M77</f>
        <v>0</v>
      </c>
      <c r="GY78" s="45">
        <f>IF(AND(OR(ISBLANK(GY$9),GY$9=0)=FALSE,GY$9=$DL78),1,0)*'4. Formulations'!$M77</f>
        <v>0</v>
      </c>
      <c r="GZ78" s="45">
        <f>IF(AND(OR(ISBLANK(GZ$9),GZ$9=0)=FALSE,GZ$9=$DL78),1,0)*'4. Formulations'!$M77</f>
        <v>0</v>
      </c>
      <c r="HA78" s="45">
        <f>IF(AND(OR(ISBLANK(HA$9),HA$9=0)=FALSE,HA$9=$DL78),1,0)*'4. Formulations'!$M77</f>
        <v>0</v>
      </c>
      <c r="HB78" s="45">
        <f>IF(AND(OR(ISBLANK(HB$9),HB$9=0)=FALSE,HB$9=$DL78),1,0)*'4. Formulations'!$M77</f>
        <v>0</v>
      </c>
      <c r="HC78" s="45">
        <f>IF(AND(OR(ISBLANK(HC$9),HC$9=0)=FALSE,HC$9=$DL78),1,0)*'4. Formulations'!$M77</f>
        <v>0</v>
      </c>
      <c r="HD78" s="45">
        <f>IF(AND(OR(ISBLANK(HD$9),HD$9=0)=FALSE,HD$9=$DL78),1,0)*'4. Formulations'!$M77</f>
        <v>0</v>
      </c>
      <c r="HE78" s="45">
        <f>IF(AND(OR(ISBLANK(HE$9),HE$9=0)=FALSE,HE$9=$DL78),1,0)*'4. Formulations'!$M77</f>
        <v>0</v>
      </c>
      <c r="HG78" s="45">
        <f>IF(AND(OR(ISBLANK(HG$9),HG$9=0)=FALSE,SUM($GQ78:$HE78)&gt;0,HG$9='2. Protocols'!$G77),1,0)*'4. Formulations'!$M77</f>
        <v>0</v>
      </c>
      <c r="HH78" s="45">
        <f>IF(AND(OR(ISBLANK(HH$9),HH$9=0)=FALSE,SUM($GQ78:$HE78)&gt;0,HH$9='2. Protocols'!$G77),1,0)*'4. Formulations'!$M77</f>
        <v>0</v>
      </c>
      <c r="HI78" s="45">
        <f>IF(AND(OR(ISBLANK(HI$9),HI$9=0)=FALSE,SUM($GQ78:$HE78)&gt;0,HI$9='2. Protocols'!$G77),1,0)*'4. Formulations'!$M77</f>
        <v>0</v>
      </c>
      <c r="HJ78" s="45">
        <f>IF(AND(OR(ISBLANK(HJ$9),HJ$9=0)=FALSE,SUM($GQ78:$HE78)&gt;0,HJ$9='2. Protocols'!$G77),1,0)*'4. Formulations'!$M77</f>
        <v>0</v>
      </c>
      <c r="HK78" s="45">
        <f>IF(AND(OR(ISBLANK(HK$9),HK$9=0)=FALSE,SUM($GQ78:$HE78)&gt;0,HK$9='2. Protocols'!$G77),1,0)*'4. Formulations'!$M77</f>
        <v>0</v>
      </c>
      <c r="HL78" s="45">
        <f>IF(AND(OR(ISBLANK(HL$9),HL$9=0)=FALSE,SUM($GQ78:$HE78)&gt;0,HL$9='2. Protocols'!$G77),1,0)*'4. Formulations'!$M77</f>
        <v>0</v>
      </c>
      <c r="HM78" s="45">
        <f>IF(AND(OR(ISBLANK(HM$9),HM$9=0)=FALSE,SUM($GQ78:$HE78)&gt;0,HM$9='2. Protocols'!$G77),1,0)*'4. Formulations'!$M77</f>
        <v>0</v>
      </c>
      <c r="HN78" s="45">
        <f>IF(AND(OR(ISBLANK(HN$9),HN$9=0)=FALSE,SUM($GQ78:$HE78)&gt;0,HN$9='2. Protocols'!$G77),1,0)*'4. Formulations'!$M77</f>
        <v>0</v>
      </c>
      <c r="HO78" s="45">
        <f>IF(AND(OR(ISBLANK(HO$9),HO$9=0)=FALSE,SUM($GQ78:$HE78)&gt;0,HO$9='2. Protocols'!$G77),1,0)*'4. Formulations'!$M77</f>
        <v>0</v>
      </c>
      <c r="HP78" s="45">
        <f>IF(AND(OR(ISBLANK(HP$9),HP$9=0)=FALSE,SUM($GQ78:$HE78)&gt;0,HP$9='2. Protocols'!$G77),1,0)*'4. Formulations'!$M77</f>
        <v>0</v>
      </c>
      <c r="HQ78" s="45">
        <f>IF(AND(OR(ISBLANK(HQ$9),HQ$9=0)=FALSE,SUM($GQ78:$HE78)&gt;0,HQ$9='2. Protocols'!$G77),1,0)*'4. Formulations'!$M77</f>
        <v>0</v>
      </c>
      <c r="HR78" s="45">
        <f>IF(AND(OR(ISBLANK(HR$9),HR$9=0)=FALSE,SUM($GQ78:$HE78)&gt;0,HR$9='2. Protocols'!$G77),1,0)*'4. Formulations'!$M77</f>
        <v>0</v>
      </c>
      <c r="HS78" s="45">
        <f>IF(AND(OR(ISBLANK(HS$9),HS$9=0)=FALSE,SUM($GQ78:$HE78)&gt;0,HS$9='2. Protocols'!$G77),1,0)*'4. Formulations'!$M77</f>
        <v>0</v>
      </c>
      <c r="HT78" s="45">
        <f>IF(AND(OR(ISBLANK(HT$9),HT$9=0)=FALSE,SUM($GQ78:$HE78)&gt;0,HT$9='2. Protocols'!$G77),1,0)*'4. Formulations'!$M77</f>
        <v>0</v>
      </c>
      <c r="HU78" s="45">
        <f>IF(AND(OR(ISBLANK(HU$9),HU$9=0)=FALSE,SUM($GQ78:$HE78)&gt;0,HU$9='2. Protocols'!$G77),1,0)*'4. Formulations'!$M77</f>
        <v>0</v>
      </c>
      <c r="HW78" s="45">
        <f>IF(AND(OR(ISBLANK(HW$9),HW$9=0)=FALSE,HW$9=$DM78),1,0)*'4. Formulations'!$N77</f>
        <v>0</v>
      </c>
      <c r="HX78" s="45">
        <f>IF(AND(OR(ISBLANK(HX$9),HX$9=0)=FALSE,HX$9=$DM78),1,0)*'4. Formulations'!$N77</f>
        <v>0</v>
      </c>
      <c r="HY78" s="45">
        <f>IF(AND(OR(ISBLANK(HY$9),HY$9=0)=FALSE,HY$9=$DM78),1,0)*'4. Formulations'!$N77</f>
        <v>0</v>
      </c>
      <c r="HZ78" s="45">
        <f>IF(AND(OR(ISBLANK(HZ$9),HZ$9=0)=FALSE,HZ$9=$DM78),1,0)*'4. Formulations'!$N77</f>
        <v>0</v>
      </c>
      <c r="IA78" s="45">
        <f>IF(AND(OR(ISBLANK(IA$9),IA$9=0)=FALSE,IA$9=$DM78),1,0)*'4. Formulations'!$N77</f>
        <v>0</v>
      </c>
      <c r="IB78" s="45">
        <f>IF(AND(OR(ISBLANK(IB$9),IB$9=0)=FALSE,IB$9=$DM78),1,0)*'4. Formulations'!$N77</f>
        <v>0</v>
      </c>
      <c r="IC78" s="45">
        <f>IF(AND(OR(ISBLANK(IC$9),IC$9=0)=FALSE,IC$9=$DM78),1,0)*'4. Formulations'!$N77</f>
        <v>0</v>
      </c>
      <c r="ID78" s="45">
        <f>IF(AND(OR(ISBLANK(ID$9),ID$9=0)=FALSE,ID$9=$DM78),1,0)*'4. Formulations'!$N77</f>
        <v>0</v>
      </c>
      <c r="IE78" s="45">
        <f>IF(AND(OR(ISBLANK(IE$9),IE$9=0)=FALSE,IE$9=$DM78),1,0)*'4. Formulations'!$N77</f>
        <v>0</v>
      </c>
      <c r="IF78" s="45">
        <f>IF(AND(OR(ISBLANK(IF$9),IF$9=0)=FALSE,IF$9=$DM78),1,0)*'4. Formulations'!$N77</f>
        <v>0</v>
      </c>
      <c r="IG78" s="45">
        <f>IF(AND(OR(ISBLANK(IG$9),IG$9=0)=FALSE,IG$9=$DM78),1,0)*'4. Formulations'!$N77</f>
        <v>0</v>
      </c>
      <c r="IH78" s="45">
        <f>IF(AND(OR(ISBLANK(IH$9),IH$9=0)=FALSE,IH$9=$DM78),1,0)*'4. Formulations'!$N77</f>
        <v>0</v>
      </c>
      <c r="II78" s="45">
        <f>IF(AND(OR(ISBLANK(II$9),II$9=0)=FALSE,II$9=$DM78),1,0)*'4. Formulations'!$N77</f>
        <v>0</v>
      </c>
      <c r="IJ78" s="45">
        <f>IF(AND(OR(ISBLANK(IJ$9),IJ$9=0)=FALSE,IJ$9=$DM78),1,0)*'4. Formulations'!$N77</f>
        <v>0</v>
      </c>
      <c r="IK78" s="45">
        <f>IF(AND(OR(ISBLANK(IK$9),IK$9=0)=FALSE,IK$9=$DM78),1,0)*'4. Formulations'!$N77</f>
        <v>0</v>
      </c>
      <c r="IM78" s="45">
        <f>IF(AND(OR(ISBLANK(IM$9),IM$9=0)=FALSE,OR(IM$9='2. Protocols'!$C77,IM$9='2. Protocols'!$E77,IM$9='2. Protocols'!$G77)),1,0)*'4. Formulations'!$O77</f>
        <v>0</v>
      </c>
      <c r="IN78" s="45">
        <f>IF(AND(OR(ISBLANK(IN$9),IN$9=0)=FALSE,OR(IN$9='2. Protocols'!$C77,IN$9='2. Protocols'!$E77,IN$9='2. Protocols'!$G77)),1,0)*'4. Formulations'!$O77</f>
        <v>0</v>
      </c>
      <c r="IO78" s="45">
        <f>IF(AND(OR(ISBLANK(IO$9),IO$9=0)=FALSE,OR(IO$9='2. Protocols'!$C77,IO$9='2. Protocols'!$E77,IO$9='2. Protocols'!$G77)),1,0)*'4. Formulations'!$O77</f>
        <v>0</v>
      </c>
      <c r="IP78" s="45">
        <f>IF(AND(OR(ISBLANK(IP$9),IP$9=0)=FALSE,OR(IP$9='2. Protocols'!$C77,IP$9='2. Protocols'!$E77,IP$9='2. Protocols'!$G77)),1,0)*'4. Formulations'!$O77</f>
        <v>0</v>
      </c>
      <c r="IQ78" s="45">
        <f>IF(AND(OR(ISBLANK(IQ$9),IQ$9=0)=FALSE,OR(IQ$9='2. Protocols'!$C77,IQ$9='2. Protocols'!$E77,IQ$9='2. Protocols'!$G77)),1,0)*'4. Formulations'!$O77</f>
        <v>0</v>
      </c>
      <c r="IR78" s="45">
        <f>IF(AND(OR(ISBLANK(IR$9),IR$9=0)=FALSE,OR(IR$9='2. Protocols'!$C77,IR$9='2. Protocols'!$E77,IR$9='2. Protocols'!$G77)),1,0)*'4. Formulations'!$O77</f>
        <v>0</v>
      </c>
      <c r="IS78" s="45">
        <f>IF(AND(OR(ISBLANK(IS$9),IS$9=0)=FALSE,OR(IS$9='2. Protocols'!$C77,IS$9='2. Protocols'!$E77,IS$9='2. Protocols'!$G77)),1,0)*'4. Formulations'!$O77</f>
        <v>0</v>
      </c>
      <c r="IT78" s="45">
        <f>IF(AND(OR(ISBLANK(IT$9),IT$9=0)=FALSE,OR(IT$9='2. Protocols'!$C77,IT$9='2. Protocols'!$E77,IT$9='2. Protocols'!$G77)),1,0)*'4. Formulations'!$O77</f>
        <v>0</v>
      </c>
      <c r="IU78" s="45">
        <f>IF(AND(OR(ISBLANK(IU$9),IU$9=0)=FALSE,OR(IU$9='2. Protocols'!$C77,IU$9='2. Protocols'!$E77,IU$9='2. Protocols'!$G77)),1,0)*'4. Formulations'!$O77</f>
        <v>0</v>
      </c>
      <c r="IV78" s="45">
        <f>IF(AND(OR(ISBLANK(IV$9),IV$9=0)=FALSE,OR(IV$9='2. Protocols'!$C77,IV$9='2. Protocols'!$E77,IV$9='2. Protocols'!$G77)),1,0)*'4. Formulations'!$O77</f>
        <v>0</v>
      </c>
      <c r="IW78" s="45">
        <f>IF(AND(OR(ISBLANK(IW$9),IW$9=0)=FALSE,OR(IW$9='2. Protocols'!$C77,IW$9='2. Protocols'!$E77,IW$9='2. Protocols'!$G77)),1,0)*'4. Formulations'!$O77</f>
        <v>0</v>
      </c>
      <c r="IX78" s="45">
        <f>IF(AND(OR(ISBLANK(IX$9),IX$9=0)=FALSE,OR(IX$9='2. Protocols'!$C77,IX$9='2. Protocols'!$E77,IX$9='2. Protocols'!$G77)),1,0)*'4. Formulations'!$O77</f>
        <v>0</v>
      </c>
      <c r="IY78" s="45">
        <f>IF(AND(OR(ISBLANK(IY$9),IY$9=0)=FALSE,OR(IY$9='2. Protocols'!$C77,IY$9='2. Protocols'!$E77,IY$9='2. Protocols'!$G77)),1,0)*'4. Formulations'!$O77</f>
        <v>0</v>
      </c>
      <c r="IZ78" s="45">
        <f>IF(AND(OR(ISBLANK(IZ$9),IZ$9=0)=FALSE,OR(IZ$9='2. Protocols'!$C77,IZ$9='2. Protocols'!$E77,IZ$9='2. Protocols'!$G77)),1,0)*'4. Formulations'!$O77</f>
        <v>0</v>
      </c>
      <c r="JA78" s="45">
        <f>IF(AND(OR(ISBLANK(JA$9),JA$9=0)=FALSE,OR(JA$9='2. Protocols'!$C77,JA$9='2. Protocols'!$E77,JA$9='2. Protocols'!$G77)),1,0)*'4. Formulations'!$O77</f>
        <v>0</v>
      </c>
      <c r="JC78" s="45">
        <f>IF(AND(OR(ISBLANK(JC$9),JC$9=0)=FALSE,JC$9=$DL78),1,0)*'4. Formulations'!$P77</f>
        <v>0</v>
      </c>
      <c r="JD78" s="45">
        <f>IF(AND(OR(ISBLANK(JD$9),JD$9=0)=FALSE,JD$9=$DL78),1,0)*'4. Formulations'!$P77</f>
        <v>0</v>
      </c>
      <c r="JE78" s="45">
        <f>IF(AND(OR(ISBLANK(JE$9),JE$9=0)=FALSE,JE$9=$DL78),1,0)*'4. Formulations'!$P77</f>
        <v>0</v>
      </c>
      <c r="JF78" s="45">
        <f>IF(AND(OR(ISBLANK(JF$9),JF$9=0)=FALSE,JF$9=$DL78),1,0)*'4. Formulations'!$P77</f>
        <v>0</v>
      </c>
      <c r="JG78" s="45">
        <f>IF(AND(OR(ISBLANK(JG$9),JG$9=0)=FALSE,JG$9=$DL78),1,0)*'4. Formulations'!$P77</f>
        <v>0</v>
      </c>
      <c r="JH78" s="45">
        <f>IF(AND(OR(ISBLANK(JH$9),JH$9=0)=FALSE,JH$9=$DL78),1,0)*'4. Formulations'!$P77</f>
        <v>0</v>
      </c>
      <c r="JI78" s="45">
        <f>IF(AND(OR(ISBLANK(JI$9),JI$9=0)=FALSE,JI$9=$DL78),1,0)*'4. Formulations'!$P77</f>
        <v>0</v>
      </c>
      <c r="JJ78" s="45">
        <f>IF(AND(OR(ISBLANK(JJ$9),JJ$9=0)=FALSE,JJ$9=$DL78),1,0)*'4. Formulations'!$P77</f>
        <v>0</v>
      </c>
      <c r="JK78" s="45">
        <f>IF(AND(OR(ISBLANK(JK$9),JK$9=0)=FALSE,JK$9=$DL78),1,0)*'4. Formulations'!$P77</f>
        <v>0</v>
      </c>
      <c r="JL78" s="45">
        <f>IF(AND(OR(ISBLANK(JL$9),JL$9=0)=FALSE,JL$9=$DL78),1,0)*'4. Formulations'!$P77</f>
        <v>0</v>
      </c>
      <c r="JM78" s="45">
        <f>IF(AND(OR(ISBLANK(JM$9),JM$9=0)=FALSE,JM$9=$DL78),1,0)*'4. Formulations'!$P77</f>
        <v>0</v>
      </c>
      <c r="JN78" s="45">
        <f>IF(AND(OR(ISBLANK(JN$9),JN$9=0)=FALSE,JN$9=$DL78),1,0)*'4. Formulations'!$P77</f>
        <v>0</v>
      </c>
      <c r="JO78" s="45">
        <f>IF(AND(OR(ISBLANK(JO$9),JO$9=0)=FALSE,JO$9=$DL78),1,0)*'4. Formulations'!$P77</f>
        <v>0</v>
      </c>
      <c r="JP78" s="45">
        <f>IF(AND(OR(ISBLANK(JP$9),JP$9=0)=FALSE,JP$9=$DL78),1,0)*'4. Formulations'!$P77</f>
        <v>0</v>
      </c>
      <c r="JQ78" s="45">
        <f>IF(AND(OR(ISBLANK(JQ$9),JQ$9=0)=FALSE,JQ$9=$DL78),1,0)*'4. Formulations'!$P77</f>
        <v>0</v>
      </c>
      <c r="JS78" s="45">
        <f>IF(AND(OR(ISBLANK(JS$9),JS$9=0)=FALSE,SUM($JC78:$JQ78)&gt;0,JS$9='2. Protocols'!$G77),1,0)*'4. Formulations'!$P77</f>
        <v>0</v>
      </c>
      <c r="JT78" s="45">
        <f>IF(AND(OR(ISBLANK(JT$9),JT$9=0)=FALSE,SUM($JC78:$JQ78)&gt;0,JT$9='2. Protocols'!$G77),1,0)*'4. Formulations'!$P77</f>
        <v>0</v>
      </c>
      <c r="JU78" s="45">
        <f>IF(AND(OR(ISBLANK(JU$9),JU$9=0)=FALSE,SUM($JC78:$JQ78)&gt;0,JU$9='2. Protocols'!$G77),1,0)*'4. Formulations'!$P77</f>
        <v>0</v>
      </c>
      <c r="JV78" s="45">
        <f>IF(AND(OR(ISBLANK(JV$9),JV$9=0)=FALSE,SUM($JC78:$JQ78)&gt;0,JV$9='2. Protocols'!$G77),1,0)*'4. Formulations'!$P77</f>
        <v>0</v>
      </c>
      <c r="JW78" s="45">
        <f>IF(AND(OR(ISBLANK(JW$9),JW$9=0)=FALSE,SUM($JC78:$JQ78)&gt;0,JW$9='2. Protocols'!$G77),1,0)*'4. Formulations'!$P77</f>
        <v>0</v>
      </c>
      <c r="JX78" s="45">
        <f>IF(AND(OR(ISBLANK(JX$9),JX$9=0)=FALSE,SUM($JC78:$JQ78)&gt;0,JX$9='2. Protocols'!$G77),1,0)*'4. Formulations'!$P77</f>
        <v>0</v>
      </c>
      <c r="JY78" s="45">
        <f>IF(AND(OR(ISBLANK(JY$9),JY$9=0)=FALSE,SUM($JC78:$JQ78)&gt;0,JY$9='2. Protocols'!$G77),1,0)*'4. Formulations'!$P77</f>
        <v>0</v>
      </c>
      <c r="JZ78" s="45">
        <f>IF(AND(OR(ISBLANK(JZ$9),JZ$9=0)=FALSE,SUM($JC78:$JQ78)&gt;0,JZ$9='2. Protocols'!$G77),1,0)*'4. Formulations'!$P77</f>
        <v>0</v>
      </c>
      <c r="KA78" s="45">
        <f>IF(AND(OR(ISBLANK(KA$9),KA$9=0)=FALSE,SUM($JC78:$JQ78)&gt;0,KA$9='2. Protocols'!$G77),1,0)*'4. Formulations'!$P77</f>
        <v>0</v>
      </c>
      <c r="KB78" s="45">
        <f>IF(AND(OR(ISBLANK(KB$9),KB$9=0)=FALSE,SUM($JC78:$JQ78)&gt;0,KB$9='2. Protocols'!$G77),1,0)*'4. Formulations'!$P77</f>
        <v>0</v>
      </c>
      <c r="KC78" s="45">
        <f>IF(AND(OR(ISBLANK(KC$9),KC$9=0)=FALSE,SUM($JC78:$JQ78)&gt;0,KC$9='2. Protocols'!$G77),1,0)*'4. Formulations'!$P77</f>
        <v>0</v>
      </c>
      <c r="KD78" s="45">
        <f>IF(AND(OR(ISBLANK(KD$9),KD$9=0)=FALSE,SUM($JC78:$JQ78)&gt;0,KD$9='2. Protocols'!$G77),1,0)*'4. Formulations'!$P77</f>
        <v>0</v>
      </c>
      <c r="KE78" s="45">
        <f>IF(AND(OR(ISBLANK(KE$9),KE$9=0)=FALSE,SUM($JC78:$JQ78)&gt;0,KE$9='2. Protocols'!$G77),1,0)*'4. Formulations'!$P77</f>
        <v>0</v>
      </c>
      <c r="KF78" s="45">
        <f>IF(AND(OR(ISBLANK(KF$9),KF$9=0)=FALSE,SUM($JC78:$JQ78)&gt;0,KF$9='2. Protocols'!$G77),1,0)*'4. Formulations'!$P77</f>
        <v>0</v>
      </c>
      <c r="KG78" s="45">
        <f>IF(AND(OR(ISBLANK(KG$9),KG$9=0)=FALSE,SUM($JC78:$JQ78)&gt;0,KG$9='2. Protocols'!$G77),1,0)*'4. Formulations'!$P77</f>
        <v>0</v>
      </c>
      <c r="KI78" s="45">
        <f>IF(AND(OR(ISBLANK(KI$9),KI$9=0)=FALSE,KI$9=$DM78),1,0)*'4. Formulations'!$Q77</f>
        <v>0</v>
      </c>
      <c r="KJ78" s="45">
        <f>IF(AND(OR(ISBLANK(KJ$9),KJ$9=0)=FALSE,KJ$9=$DM78),1,0)*'4. Formulations'!$Q77</f>
        <v>0</v>
      </c>
      <c r="KK78" s="45">
        <f>IF(AND(OR(ISBLANK(KK$9),KK$9=0)=FALSE,KK$9=$DM78),1,0)*'4. Formulations'!$Q77</f>
        <v>0</v>
      </c>
      <c r="KL78" s="45">
        <f>IF(AND(OR(ISBLANK(KL$9),KL$9=0)=FALSE,KL$9=$DM78),1,0)*'4. Formulations'!$Q77</f>
        <v>0</v>
      </c>
      <c r="KM78" s="45">
        <f>IF(AND(OR(ISBLANK(KM$9),KM$9=0)=FALSE,KM$9=$DM78),1,0)*'4. Formulations'!$Q77</f>
        <v>0</v>
      </c>
      <c r="KN78" s="45">
        <f>IF(AND(OR(ISBLANK(KN$9),KN$9=0)=FALSE,KN$9=$DM78),1,0)*'4. Formulations'!$Q77</f>
        <v>0</v>
      </c>
      <c r="KO78" s="45">
        <f>IF(AND(OR(ISBLANK(KO$9),KO$9=0)=FALSE,KO$9=$DM78),1,0)*'4. Formulations'!$Q77</f>
        <v>0</v>
      </c>
      <c r="KP78" s="45">
        <f>IF(AND(OR(ISBLANK(KP$9),KP$9=0)=FALSE,KP$9=$DM78),1,0)*'4. Formulations'!$Q77</f>
        <v>0</v>
      </c>
      <c r="KQ78" s="45">
        <f>IF(AND(OR(ISBLANK(KQ$9),KQ$9=0)=FALSE,KQ$9=$DM78),1,0)*'4. Formulations'!$Q77</f>
        <v>0</v>
      </c>
      <c r="KR78" s="45">
        <f>IF(AND(OR(ISBLANK(KR$9),KR$9=0)=FALSE,KR$9=$DM78),1,0)*'4. Formulations'!$Q77</f>
        <v>0</v>
      </c>
      <c r="KS78" s="45">
        <f>IF(AND(OR(ISBLANK(KS$9),KS$9=0)=FALSE,KS$9=$DM78),1,0)*'4. Formulations'!$Q77</f>
        <v>0</v>
      </c>
      <c r="KT78" s="45">
        <f>IF(AND(OR(ISBLANK(KT$9),KT$9=0)=FALSE,KT$9=$DM78),1,0)*'4. Formulations'!$Q77</f>
        <v>0</v>
      </c>
      <c r="KU78" s="45">
        <f>IF(AND(OR(ISBLANK(KU$9),KU$9=0)=FALSE,KU$9=$DM78),1,0)*'4. Formulations'!$Q77</f>
        <v>0</v>
      </c>
      <c r="KV78" s="45">
        <f>IF(AND(OR(ISBLANK(KV$9),KV$9=0)=FALSE,KV$9=$DM78),1,0)*'4. Formulations'!$Q77</f>
        <v>0</v>
      </c>
      <c r="KW78" s="45">
        <f>IF(AND(OR(ISBLANK(KW$9),KW$9=0)=FALSE,KW$9=$DM78),1,0)*'4. Formulations'!$Q77</f>
        <v>0</v>
      </c>
    </row>
    <row r="79" spans="2:309" x14ac:dyDescent="0.3">
      <c r="B79" s="2"/>
      <c r="C79" s="155" t="str">
        <f>IF('2. Protocols'!C78&amp;"+"&amp;'2. Protocols'!E78&amp;"+"&amp;'2. Protocols'!G78="++","",'2. Protocols'!C78&amp;"+"&amp;'2. Protocols'!E78&amp;"+"&amp;'2. Protocols'!G78)</f>
        <v/>
      </c>
      <c r="D79" s="22"/>
      <c r="E79" s="23"/>
      <c r="G79" s="135">
        <f>'2. Protocols'!J78*'1. General Inputs'!$N$13</f>
        <v>0</v>
      </c>
      <c r="H79" s="135" t="e">
        <f>MAX(G79*(1+'1. General Inputs'!$BE$23)+(H$110*'2. Protocols'!$S78)+'3. ARV Substitutions'!L99,0)</f>
        <v>#VALUE!</v>
      </c>
      <c r="I79" s="135" t="e">
        <f>MAX(H79*(1+'1. General Inputs'!$BE$23)+(I$110*'2. Protocols'!$S78)+'3. ARV Substitutions'!M99,0)</f>
        <v>#VALUE!</v>
      </c>
      <c r="J79" s="135" t="e">
        <f>MAX(I79*(1+'1. General Inputs'!$BE$23)+(J$110*'2. Protocols'!$S78)+'3. ARV Substitutions'!N99,0)</f>
        <v>#VALUE!</v>
      </c>
      <c r="K79" s="135" t="e">
        <f>MAX(J79*(1+'1. General Inputs'!$BE$23)+(K$110*'2. Protocols'!$S78)+'3. ARV Substitutions'!O99,0)</f>
        <v>#VALUE!</v>
      </c>
      <c r="L79" s="135" t="e">
        <f>MAX(K79*(1+'1. General Inputs'!$BE$23)+(L$110*'2. Protocols'!$S78)+'3. ARV Substitutions'!P99,0)</f>
        <v>#VALUE!</v>
      </c>
      <c r="M79" s="135" t="e">
        <f>MAX(L79*(1+'1. General Inputs'!$BE$23)+(M$110*'2. Protocols'!$S78)+'3. ARV Substitutions'!Q99,0)</f>
        <v>#VALUE!</v>
      </c>
      <c r="N79" s="135" t="e">
        <f>MAX(M79*(1+'1. General Inputs'!$BE$23)+(N$110*'2. Protocols'!$S78)+'3. ARV Substitutions'!R99,0)</f>
        <v>#VALUE!</v>
      </c>
      <c r="O79" s="135" t="e">
        <f>MAX(N79*(1+'1. General Inputs'!$BE$23)+(O$110*'2. Protocols'!$S78)+'3. ARV Substitutions'!S99,0)</f>
        <v>#VALUE!</v>
      </c>
      <c r="P79" s="135" t="e">
        <f>MAX(O79*(1+'1. General Inputs'!$BE$23)+(P$110*'2. Protocols'!$S78)+'3. ARV Substitutions'!T99,0)</f>
        <v>#VALUE!</v>
      </c>
      <c r="Q79" s="135" t="e">
        <f>MAX(P79*(1+'1. General Inputs'!$BE$23)+(Q$110*'2. Protocols'!$S78)+'3. ARV Substitutions'!U99,0)</f>
        <v>#VALUE!</v>
      </c>
      <c r="R79" s="135" t="e">
        <f>MAX(Q79*(1+'1. General Inputs'!$BE$23)+(R$110*'2. Protocols'!$S78)+'3. ARV Substitutions'!V99,0)</f>
        <v>#VALUE!</v>
      </c>
      <c r="S79" s="135" t="e">
        <f>MAX(R79*(1+'1. General Inputs'!$BE$23)+(S$110*'2. Protocols'!$S78)+'3. ARV Substitutions'!W99,0)</f>
        <v>#VALUE!</v>
      </c>
      <c r="T79" s="135" t="e">
        <f>MAX(S79*(1+'1. General Inputs'!$BE$23)+(T$110*'2. Protocols'!$S78)+'3. ARV Substitutions'!X99,0)</f>
        <v>#VALUE!</v>
      </c>
      <c r="U79" s="135" t="e">
        <f>MAX(T79*(1+'1. General Inputs'!$BE$23)+(U$110*'2. Protocols'!$S78)+'3. ARV Substitutions'!Y99,0)</f>
        <v>#VALUE!</v>
      </c>
      <c r="V79" s="135" t="e">
        <f>MAX(U79*(1+'1. General Inputs'!$BE$23)+(V$110*'2. Protocols'!$S78)+'3. ARV Substitutions'!Z99,0)</f>
        <v>#VALUE!</v>
      </c>
      <c r="W79" s="135" t="e">
        <f>MAX(V79*(1+'1. General Inputs'!$BE$23)+(W$110*'2. Protocols'!$S78)+'3. ARV Substitutions'!AA99,0)</f>
        <v>#VALUE!</v>
      </c>
      <c r="X79" s="135" t="e">
        <f>MAX(W79*(1+'1. General Inputs'!$BE$23)+(X$110*'2. Protocols'!$S78)+'3. ARV Substitutions'!AB99,0)</f>
        <v>#VALUE!</v>
      </c>
      <c r="Y79" s="135" t="e">
        <f>MAX(X79*(1+'1. General Inputs'!$BE$23)+(Y$110*'2. Protocols'!$S78)+'3. ARV Substitutions'!AC99,0)</f>
        <v>#VALUE!</v>
      </c>
      <c r="Z79" s="135" t="e">
        <f>MAX(Y79*(1+'1. General Inputs'!$BE$23)+(Z$110*'2. Protocols'!$S78)+'3. ARV Substitutions'!AD99,0)</f>
        <v>#VALUE!</v>
      </c>
      <c r="AA79" s="135" t="e">
        <f>MAX(Z79*(1+'1. General Inputs'!$BE$23)+(AA$110*'2. Protocols'!$S78)+'3. ARV Substitutions'!AE99,0)</f>
        <v>#VALUE!</v>
      </c>
      <c r="AB79" s="135" t="e">
        <f>MAX(AA79*(1+'1. General Inputs'!$BE$23)+(AB$110*'2. Protocols'!$S78)+'3. ARV Substitutions'!AF99,0)</f>
        <v>#VALUE!</v>
      </c>
      <c r="AC79" s="135" t="e">
        <f>MAX(AB79*(1+'1. General Inputs'!$BE$23)+(AC$110*'2. Protocols'!$S78)+'3. ARV Substitutions'!AG99,0)</f>
        <v>#VALUE!</v>
      </c>
      <c r="AD79" s="135" t="e">
        <f>MAX(AC79*(1+'1. General Inputs'!$BE$23)+(AD$110*'2. Protocols'!$S78)+'3. ARV Substitutions'!AH99,0)</f>
        <v>#VALUE!</v>
      </c>
      <c r="AE79" s="135" t="e">
        <f>MAX(AD79*(1+'1. General Inputs'!$BE$23)+(AE$110*'2. Protocols'!$S78)+'3. ARV Substitutions'!AI99,0)</f>
        <v>#VALUE!</v>
      </c>
      <c r="AF79" s="135" t="e">
        <f>MAX(AE79*(1+'1. General Inputs'!$BE$23)+(AF$110*'2. Protocols'!$S78)+'3. ARV Substitutions'!AJ99,0)</f>
        <v>#VALUE!</v>
      </c>
      <c r="AG79" s="135" t="e">
        <f>MAX(AF79*(1+'1. General Inputs'!$BE$23)+(AG$110*'2. Protocols'!$S78)+'3. ARV Substitutions'!AK99,0)</f>
        <v>#VALUE!</v>
      </c>
      <c r="AH79" s="135" t="e">
        <f>MAX(AG79*(1+'1. General Inputs'!$BE$23)+(AH$110*'2. Protocols'!$S78)+'3. ARV Substitutions'!AL99,0)</f>
        <v>#VALUE!</v>
      </c>
      <c r="AI79" s="135" t="e">
        <f>MAX(AH79*(1+'1. General Inputs'!$BE$23)+(AI$110*'2. Protocols'!$S78)+'3. ARV Substitutions'!AM99,0)</f>
        <v>#VALUE!</v>
      </c>
      <c r="AJ79" s="135" t="e">
        <f>MAX(AI79*(1+'1. General Inputs'!$BE$23)+(AJ$110*'2. Protocols'!$S78)+'3. ARV Substitutions'!AN99,0)</f>
        <v>#VALUE!</v>
      </c>
      <c r="AK79" s="135" t="e">
        <f>MAX(AJ79*(1+'1. General Inputs'!$BE$23)+(AK$110*'2. Protocols'!$S78)+'3. ARV Substitutions'!AO99,0)</f>
        <v>#VALUE!</v>
      </c>
      <c r="AL79" s="135" t="e">
        <f>MAX(AK79*(1+'1. General Inputs'!$BE$23)+(AL$110*'2. Protocols'!$S78)+'3. ARV Substitutions'!AP99,0)</f>
        <v>#VALUE!</v>
      </c>
      <c r="AM79" s="135" t="e">
        <f>MAX(AL79*(1+'1. General Inputs'!$BE$23)+(AM$110*'2. Protocols'!$S78)+'3. ARV Substitutions'!AQ99,0)</f>
        <v>#VALUE!</v>
      </c>
      <c r="AN79" s="135" t="e">
        <f>MAX(AM79*(1+'1. General Inputs'!$BE$23)+(AN$110*'2. Protocols'!$S78)+'3. ARV Substitutions'!AR99,0)</f>
        <v>#VALUE!</v>
      </c>
      <c r="AO79" s="135" t="e">
        <f>MAX(AN79*(1+'1. General Inputs'!$BE$23)+(AO$110*'2. Protocols'!$S78)+'3. ARV Substitutions'!AS99,0)</f>
        <v>#VALUE!</v>
      </c>
      <c r="AP79" s="135" t="e">
        <f>MAX(AO79*(1+'1. General Inputs'!$BE$23)+(AP$110*'2. Protocols'!$S78)+'3. ARV Substitutions'!AT99,0)</f>
        <v>#VALUE!</v>
      </c>
      <c r="AQ79" s="135" t="e">
        <f>MAX(AP79*(1+'1. General Inputs'!$BE$23)+(AQ$110*'2. Protocols'!$S78)+'3. ARV Substitutions'!AU99,0)</f>
        <v>#VALUE!</v>
      </c>
      <c r="CA79" s="105" t="e">
        <f t="shared" si="96"/>
        <v>#VALUE!</v>
      </c>
      <c r="CB79" s="105" t="e">
        <f t="shared" si="97"/>
        <v>#VALUE!</v>
      </c>
      <c r="CC79" s="105" t="e">
        <f t="shared" si="98"/>
        <v>#VALUE!</v>
      </c>
      <c r="CD79" s="105" t="e">
        <f t="shared" si="99"/>
        <v>#VALUE!</v>
      </c>
      <c r="CE79" s="105" t="e">
        <f t="shared" si="100"/>
        <v>#VALUE!</v>
      </c>
      <c r="CF79" s="105" t="e">
        <f t="shared" si="101"/>
        <v>#VALUE!</v>
      </c>
      <c r="CG79" s="105" t="e">
        <f t="shared" si="102"/>
        <v>#VALUE!</v>
      </c>
      <c r="CH79" s="105" t="e">
        <f t="shared" si="103"/>
        <v>#VALUE!</v>
      </c>
      <c r="CI79" s="105" t="e">
        <f t="shared" si="104"/>
        <v>#VALUE!</v>
      </c>
      <c r="CJ79" s="105" t="e">
        <f t="shared" si="105"/>
        <v>#VALUE!</v>
      </c>
      <c r="CK79" s="105" t="e">
        <f t="shared" si="106"/>
        <v>#VALUE!</v>
      </c>
      <c r="CL79" s="105" t="e">
        <f t="shared" si="107"/>
        <v>#VALUE!</v>
      </c>
      <c r="CM79" s="105" t="e">
        <f t="shared" si="108"/>
        <v>#VALUE!</v>
      </c>
      <c r="CN79" s="105" t="e">
        <f t="shared" si="109"/>
        <v>#VALUE!</v>
      </c>
      <c r="CO79" s="105" t="e">
        <f t="shared" si="110"/>
        <v>#VALUE!</v>
      </c>
      <c r="CP79" s="105" t="e">
        <f t="shared" si="111"/>
        <v>#VALUE!</v>
      </c>
      <c r="CQ79" s="105" t="e">
        <f t="shared" si="112"/>
        <v>#VALUE!</v>
      </c>
      <c r="CR79" s="105" t="e">
        <f t="shared" si="113"/>
        <v>#VALUE!</v>
      </c>
      <c r="CS79" s="105" t="e">
        <f t="shared" si="114"/>
        <v>#VALUE!</v>
      </c>
      <c r="CT79" s="105" t="e">
        <f t="shared" si="115"/>
        <v>#VALUE!</v>
      </c>
      <c r="CU79" s="105" t="e">
        <f t="shared" si="116"/>
        <v>#VALUE!</v>
      </c>
      <c r="CV79" s="105" t="e">
        <f t="shared" si="117"/>
        <v>#VALUE!</v>
      </c>
      <c r="CW79" s="105" t="e">
        <f t="shared" si="118"/>
        <v>#VALUE!</v>
      </c>
      <c r="CX79" s="105" t="e">
        <f t="shared" si="119"/>
        <v>#VALUE!</v>
      </c>
      <c r="CY79" s="105" t="e">
        <f t="shared" si="120"/>
        <v>#VALUE!</v>
      </c>
      <c r="CZ79" s="105" t="e">
        <f t="shared" si="121"/>
        <v>#VALUE!</v>
      </c>
      <c r="DA79" s="105" t="e">
        <f t="shared" si="122"/>
        <v>#VALUE!</v>
      </c>
      <c r="DB79" s="105" t="e">
        <f t="shared" si="123"/>
        <v>#VALUE!</v>
      </c>
      <c r="DC79" s="105" t="e">
        <f t="shared" si="124"/>
        <v>#VALUE!</v>
      </c>
      <c r="DD79" s="105" t="e">
        <f t="shared" si="125"/>
        <v>#VALUE!</v>
      </c>
      <c r="DE79" s="105" t="e">
        <f t="shared" si="126"/>
        <v>#VALUE!</v>
      </c>
      <c r="DF79" s="105" t="e">
        <f t="shared" si="127"/>
        <v>#VALUE!</v>
      </c>
      <c r="DG79" s="105" t="e">
        <f t="shared" si="128"/>
        <v>#VALUE!</v>
      </c>
      <c r="DH79" s="105" t="e">
        <f t="shared" si="129"/>
        <v>#VALUE!</v>
      </c>
      <c r="DI79" s="105" t="e">
        <f t="shared" si="130"/>
        <v>#VALUE!</v>
      </c>
      <c r="DJ79" s="105" t="e">
        <f t="shared" si="131"/>
        <v>#VALUE!</v>
      </c>
      <c r="DL79" s="39" t="str">
        <f>CONCATENATE('2. Protocols'!C78, '2. Protocols'!D78, '2. Protocols'!E78)</f>
        <v>+</v>
      </c>
      <c r="DM79" s="39" t="str">
        <f>CONCATENATE('2. Protocols'!C78, '2. Protocols'!D78, '2. Protocols'!E78, '2. Protocols'!F78, '2. Protocols'!G78,)</f>
        <v>++</v>
      </c>
      <c r="DO79" s="45">
        <f>IF(AND(OR(ISBLANK(DO$9),DO$9=0)=FALSE,OR(DO$9='2. Protocols'!$C78,DO$9='2. Protocols'!$E78,DO$9='2. Protocols'!$G78)),1,0)*'4. Formulations'!$I78</f>
        <v>0</v>
      </c>
      <c r="DP79" s="45">
        <f>IF(AND(OR(ISBLANK(DP$9),DP$9=0)=FALSE,OR(DP$9='2. Protocols'!$C78,DP$9='2. Protocols'!$E78,DP$9='2. Protocols'!$G78)),1,0)*'4. Formulations'!$I78</f>
        <v>0</v>
      </c>
      <c r="DQ79" s="45">
        <f>IF(AND(OR(ISBLANK(DQ$9),DQ$9=0)=FALSE,OR(DQ$9='2. Protocols'!$C78,DQ$9='2. Protocols'!$E78,DQ$9='2. Protocols'!$G78)),1,0)*'4. Formulations'!$I78</f>
        <v>0</v>
      </c>
      <c r="DR79" s="45">
        <f>IF(AND(OR(ISBLANK(DR$9),DR$9=0)=FALSE,OR(DR$9='2. Protocols'!$C78,DR$9='2. Protocols'!$E78,DR$9='2. Protocols'!$G78)),1,0)*'4. Formulations'!$I78</f>
        <v>0</v>
      </c>
      <c r="DS79" s="45">
        <f>IF(AND(OR(ISBLANK(DS$9),DS$9=0)=FALSE,OR(DS$9='2. Protocols'!$C78,DS$9='2. Protocols'!$E78,DS$9='2. Protocols'!$G78)),1,0)*'4. Formulations'!$I78</f>
        <v>0</v>
      </c>
      <c r="DT79" s="45">
        <f>IF(AND(OR(ISBLANK(DT$9),DT$9=0)=FALSE,OR(DT$9='2. Protocols'!$C78,DT$9='2. Protocols'!$E78,DT$9='2. Protocols'!$G78)),1,0)*'4. Formulations'!$I78</f>
        <v>0</v>
      </c>
      <c r="DU79" s="45">
        <f>IF(AND(OR(ISBLANK(DU$9),DU$9=0)=FALSE,OR(DU$9='2. Protocols'!$C78,DU$9='2. Protocols'!$E78,DU$9='2. Protocols'!$G78)),1,0)*'4. Formulations'!$I78</f>
        <v>0</v>
      </c>
      <c r="DV79" s="45">
        <f>IF(AND(OR(ISBLANK(DV$9),DV$9=0)=FALSE,OR(DV$9='2. Protocols'!$C78,DV$9='2. Protocols'!$E78,DV$9='2. Protocols'!$G78)),1,0)*'4. Formulations'!$I78</f>
        <v>0</v>
      </c>
      <c r="DW79" s="45">
        <f>IF(AND(OR(ISBLANK(DW$9),DW$9=0)=FALSE,OR(DW$9='2. Protocols'!$C78,DW$9='2. Protocols'!$E78,DW$9='2. Protocols'!$G78)),1,0)*'4. Formulations'!$I78</f>
        <v>0</v>
      </c>
      <c r="DX79" s="45">
        <f>IF(AND(OR(ISBLANK(DX$9),DX$9=0)=FALSE,OR(DX$9='2. Protocols'!$C78,DX$9='2. Protocols'!$E78,DX$9='2. Protocols'!$G78)),1,0)*'4. Formulations'!$I78</f>
        <v>0</v>
      </c>
      <c r="DY79" s="45">
        <f>IF(AND(OR(ISBLANK(DY$9),DY$9=0)=FALSE,OR(DY$9='2. Protocols'!$C78,DY$9='2. Protocols'!$E78,DY$9='2. Protocols'!$G78)),1,0)*'4. Formulations'!$I78</f>
        <v>0</v>
      </c>
      <c r="DZ79" s="45">
        <f>IF(AND(OR(ISBLANK(DZ$9),DZ$9=0)=FALSE,OR(DZ$9='2. Protocols'!$C78,DZ$9='2. Protocols'!$E78,DZ$9='2. Protocols'!$G78)),1,0)*'4. Formulations'!$I78</f>
        <v>0</v>
      </c>
      <c r="EA79" s="45">
        <f>IF(AND(OR(ISBLANK(EA$9),EA$9=0)=FALSE,OR(EA$9='2. Protocols'!$C78,EA$9='2. Protocols'!$E78,EA$9='2. Protocols'!$G78)),1,0)*'4. Formulations'!$I78</f>
        <v>0</v>
      </c>
      <c r="EB79" s="45">
        <f>IF(AND(OR(ISBLANK(EB$9),EB$9=0)=FALSE,OR(EB$9='2. Protocols'!$C78,EB$9='2. Protocols'!$E78,EB$9='2. Protocols'!$G78)),1,0)*'4. Formulations'!$I78</f>
        <v>0</v>
      </c>
      <c r="EC79" s="45">
        <f>IF(AND(OR(ISBLANK(EC$9),EC$9=0)=FALSE,OR(EC$9='2. Protocols'!$C78,EC$9='2. Protocols'!$E78,EC$9='2. Protocols'!$G78)),1,0)*'4. Formulations'!$I78</f>
        <v>0</v>
      </c>
      <c r="EE79" s="45">
        <f>IF(AND(OR(ISBLANK(EE$9),EE$9=0)=FALSE,EE$9=$DL79),1,0)*'4. Formulations'!$J78</f>
        <v>0</v>
      </c>
      <c r="EF79" s="45">
        <f>IF(AND(OR(ISBLANK(EF$9),EF$9=0)=FALSE,EF$9=$DL79),1,0)*'4. Formulations'!$J78</f>
        <v>0</v>
      </c>
      <c r="EG79" s="45">
        <f>IF(AND(OR(ISBLANK(EG$9),EG$9=0)=FALSE,EG$9=$DL79),1,0)*'4. Formulations'!$J78</f>
        <v>0</v>
      </c>
      <c r="EH79" s="45">
        <f>IF(AND(OR(ISBLANK(EH$9),EH$9=0)=FALSE,EH$9=$DL79),1,0)*'4. Formulations'!$J78</f>
        <v>0</v>
      </c>
      <c r="EI79" s="45">
        <f>IF(AND(OR(ISBLANK(EI$9),EI$9=0)=FALSE,EI$9=$DL79),1,0)*'4. Formulations'!$J78</f>
        <v>0</v>
      </c>
      <c r="EJ79" s="45">
        <f>IF(AND(OR(ISBLANK(EJ$9),EJ$9=0)=FALSE,EJ$9=$DL79),1,0)*'4. Formulations'!$J78</f>
        <v>0</v>
      </c>
      <c r="EK79" s="45">
        <f>IF(AND(OR(ISBLANK(EK$9),EK$9=0)=FALSE,EK$9=$DL79),1,0)*'4. Formulations'!$J78</f>
        <v>0</v>
      </c>
      <c r="EL79" s="45">
        <f>IF(AND(OR(ISBLANK(EL$9),EL$9=0)=FALSE,EL$9=$DL79),1,0)*'4. Formulations'!$J78</f>
        <v>0</v>
      </c>
      <c r="EM79" s="45">
        <f>IF(AND(OR(ISBLANK(EM$9),EM$9=0)=FALSE,EM$9=$DL79),1,0)*'4. Formulations'!$J78</f>
        <v>0</v>
      </c>
      <c r="EN79" s="45">
        <f>IF(AND(OR(ISBLANK(EN$9),EN$9=0)=FALSE,EN$9=$DL79),1,0)*'4. Formulations'!$J78</f>
        <v>0</v>
      </c>
      <c r="EO79" s="45">
        <f>IF(AND(OR(ISBLANK(EO$9),EO$9=0)=FALSE,EO$9=$DL79),1,0)*'4. Formulations'!$J78</f>
        <v>0</v>
      </c>
      <c r="EP79" s="45">
        <f>IF(AND(OR(ISBLANK(EP$9),EP$9=0)=FALSE,EP$9=$DL79),1,0)*'4. Formulations'!$J78</f>
        <v>0</v>
      </c>
      <c r="EQ79" s="45">
        <f>IF(AND(OR(ISBLANK(EQ$9),EQ$9=0)=FALSE,EQ$9=$DL79),1,0)*'4. Formulations'!$J78</f>
        <v>0</v>
      </c>
      <c r="ER79" s="45">
        <f>IF(AND(OR(ISBLANK(ER$9),ER$9=0)=FALSE,ER$9=$DL79),1,0)*'4. Formulations'!$J78</f>
        <v>0</v>
      </c>
      <c r="ES79" s="45">
        <f>IF(AND(OR(ISBLANK(ES$9),ES$9=0)=FALSE,ES$9=$DL79),1,0)*'4. Formulations'!$J78</f>
        <v>0</v>
      </c>
      <c r="EU79" s="45">
        <f>IF(AND(OR(ISBLANK(EU$9),EU$9=0)=FALSE,SUM($EE79:$ES79)&gt;0,EU$9='2. Protocols'!$G78),1,0)*'4. Formulations'!$J78</f>
        <v>0</v>
      </c>
      <c r="EV79" s="45">
        <f>IF(AND(OR(ISBLANK(EV$9),EV$9=0)=FALSE,SUM($EE79:$ES79)&gt;0,EV$9='2. Protocols'!$G78),1,0)*'4. Formulations'!$J78</f>
        <v>0</v>
      </c>
      <c r="EW79" s="45">
        <f>IF(AND(OR(ISBLANK(EW$9),EW$9=0)=FALSE,SUM($EE79:$ES79)&gt;0,EW$9='2. Protocols'!$G78),1,0)*'4. Formulations'!$J78</f>
        <v>0</v>
      </c>
      <c r="EX79" s="45">
        <f>IF(AND(OR(ISBLANK(EX$9),EX$9=0)=FALSE,SUM($EE79:$ES79)&gt;0,EX$9='2. Protocols'!$G78),1,0)*'4. Formulations'!$J78</f>
        <v>0</v>
      </c>
      <c r="EY79" s="45">
        <f>IF(AND(OR(ISBLANK(EY$9),EY$9=0)=FALSE,SUM($EE79:$ES79)&gt;0,EY$9='2. Protocols'!$G78),1,0)*'4. Formulations'!$J78</f>
        <v>0</v>
      </c>
      <c r="EZ79" s="45">
        <f>IF(AND(OR(ISBLANK(EZ$9),EZ$9=0)=FALSE,SUM($EE79:$ES79)&gt;0,EZ$9='2. Protocols'!$G78),1,0)*'4. Formulations'!$J78</f>
        <v>0</v>
      </c>
      <c r="FA79" s="45">
        <f>IF(AND(OR(ISBLANK(FA$9),FA$9=0)=FALSE,SUM($EE79:$ES79)&gt;0,FA$9='2. Protocols'!$G78),1,0)*'4. Formulations'!$J78</f>
        <v>0</v>
      </c>
      <c r="FB79" s="45">
        <f>IF(AND(OR(ISBLANK(FB$9),FB$9=0)=FALSE,SUM($EE79:$ES79)&gt;0,FB$9='2. Protocols'!$G78),1,0)*'4. Formulations'!$J78</f>
        <v>0</v>
      </c>
      <c r="FC79" s="45">
        <f>IF(AND(OR(ISBLANK(FC$9),FC$9=0)=FALSE,SUM($EE79:$ES79)&gt;0,FC$9='2. Protocols'!$G78),1,0)*'4. Formulations'!$J78</f>
        <v>0</v>
      </c>
      <c r="FD79" s="45">
        <f>IF(AND(OR(ISBLANK(FD$9),FD$9=0)=FALSE,SUM($EE79:$ES79)&gt;0,FD$9='2. Protocols'!$G78),1,0)*'4. Formulations'!$J78</f>
        <v>0</v>
      </c>
      <c r="FE79" s="45">
        <f>IF(AND(OR(ISBLANK(FE$9),FE$9=0)=FALSE,SUM($EE79:$ES79)&gt;0,FE$9='2. Protocols'!$G78),1,0)*'4. Formulations'!$J78</f>
        <v>0</v>
      </c>
      <c r="FF79" s="45">
        <f>IF(AND(OR(ISBLANK(FF$9),FF$9=0)=FALSE,SUM($EE79:$ES79)&gt;0,FF$9='2. Protocols'!$G78),1,0)*'4. Formulations'!$J78</f>
        <v>0</v>
      </c>
      <c r="FG79" s="45">
        <f>IF(AND(OR(ISBLANK(FG$9),FG$9=0)=FALSE,SUM($EE79:$ES79)&gt;0,FG$9='2. Protocols'!$G78),1,0)*'4. Formulations'!$J78</f>
        <v>0</v>
      </c>
      <c r="FH79" s="45">
        <f>IF(AND(OR(ISBLANK(FH$9),FH$9=0)=FALSE,SUM($EE79:$ES79)&gt;0,FH$9='2. Protocols'!$G78),1,0)*'4. Formulations'!$J78</f>
        <v>0</v>
      </c>
      <c r="FI79" s="45">
        <f>IF(AND(OR(ISBLANK(FI$9),FI$9=0)=FALSE,SUM($EE79:$ES79)&gt;0,FI$9='2. Protocols'!$G78),1,0)*'4. Formulations'!$J78</f>
        <v>0</v>
      </c>
      <c r="FK79" s="45">
        <f>IF(AND(OR(ISBLANK(EU$9),EU$9=0)=FALSE,FK$9=$DM79),1,0)*'4. Formulations'!$K78</f>
        <v>0</v>
      </c>
      <c r="FL79" s="45">
        <f>IF(AND(OR(ISBLANK(EV$9),EV$9=0)=FALSE,FL$9=$DM79),1,0)*'4. Formulations'!$K78</f>
        <v>0</v>
      </c>
      <c r="FM79" s="45">
        <f>IF(AND(OR(ISBLANK(EW$9),EW$9=0)=FALSE,FM$9=$DM79),1,0)*'4. Formulations'!$K78</f>
        <v>0</v>
      </c>
      <c r="FN79" s="45">
        <f>IF(AND(OR(ISBLANK(EX$9),EX$9=0)=FALSE,FN$9=$DM79),1,0)*'4. Formulations'!$K78</f>
        <v>0</v>
      </c>
      <c r="FO79" s="45">
        <f>IF(AND(OR(ISBLANK(EY$9),EY$9=0)=FALSE,FO$9=$DM79),1,0)*'4. Formulations'!$K78</f>
        <v>0</v>
      </c>
      <c r="FP79" s="45">
        <f>IF(AND(OR(ISBLANK(EZ$9),EZ$9=0)=FALSE,FP$9=$DM79),1,0)*'4. Formulations'!$K78</f>
        <v>0</v>
      </c>
      <c r="FQ79" s="45">
        <f>IF(AND(OR(ISBLANK(FA$9),FA$9=0)=FALSE,FQ$9=$DM79),1,0)*'4. Formulations'!$K78</f>
        <v>0</v>
      </c>
      <c r="FR79" s="45">
        <f>IF(AND(OR(ISBLANK(FB$9),FB$9=0)=FALSE,FR$9=$DM79),1,0)*'4. Formulations'!$K78</f>
        <v>0</v>
      </c>
      <c r="FS79" s="45">
        <f>IF(AND(OR(ISBLANK(FC$9),FC$9=0)=FALSE,FS$9=$DM79),1,0)*'4. Formulations'!$K78</f>
        <v>0</v>
      </c>
      <c r="FT79" s="45">
        <f>IF(AND(OR(ISBLANK(FD$9),FD$9=0)=FALSE,FT$9=$DM79),1,0)*'4. Formulations'!$K78</f>
        <v>0</v>
      </c>
      <c r="FU79" s="45">
        <f>IF(AND(OR(ISBLANK(FE$9),FE$9=0)=FALSE,FU$9=$DM79),1,0)*'4. Formulations'!$K78</f>
        <v>0</v>
      </c>
      <c r="FV79" s="45">
        <f>IF(AND(OR(ISBLANK(FF$9),FF$9=0)=FALSE,FV$9=$DM79),1,0)*'4. Formulations'!$K78</f>
        <v>0</v>
      </c>
      <c r="FW79" s="45">
        <f>IF(AND(OR(ISBLANK(FG$9),FG$9=0)=FALSE,FW$9=$DM79),1,0)*'4. Formulations'!$K78</f>
        <v>0</v>
      </c>
      <c r="FX79" s="45">
        <f>IF(AND(OR(ISBLANK(FH$9),FH$9=0)=FALSE,FX$9=$DM79),1,0)*'4. Formulations'!$K78</f>
        <v>0</v>
      </c>
      <c r="FY79" s="45">
        <f>IF(AND(OR(ISBLANK(FI$9),FI$9=0)=FALSE,FY$9=$DM79),1,0)*'4. Formulations'!$K78</f>
        <v>0</v>
      </c>
      <c r="GA79" s="45">
        <f>IF(AND(OR(ISBLANK(GA$9),GA$9=0)=FALSE,OR(GA$9='2. Protocols'!$C78,GA$9='2. Protocols'!$E78,GA$9='2. Protocols'!$G78)),1,0)*'4. Formulations'!$L78</f>
        <v>0</v>
      </c>
      <c r="GB79" s="45">
        <f>IF(AND(OR(ISBLANK(GB$9),GB$9=0)=FALSE,OR(GB$9='2. Protocols'!$C78,GB$9='2. Protocols'!$E78,GB$9='2. Protocols'!$G78)),1,0)*'4. Formulations'!$L78</f>
        <v>0</v>
      </c>
      <c r="GC79" s="45">
        <f>IF(AND(OR(ISBLANK(GC$9),GC$9=0)=FALSE,OR(GC$9='2. Protocols'!$C78,GC$9='2. Protocols'!$E78,GC$9='2. Protocols'!$G78)),1,0)*'4. Formulations'!$L78</f>
        <v>0</v>
      </c>
      <c r="GD79" s="45">
        <f>IF(AND(OR(ISBLANK(GD$9),GD$9=0)=FALSE,OR(GD$9='2. Protocols'!$C78,GD$9='2. Protocols'!$E78,GD$9='2. Protocols'!$G78)),1,0)*'4. Formulations'!$L78</f>
        <v>0</v>
      </c>
      <c r="GE79" s="45">
        <f>IF(AND(OR(ISBLANK(GE$9),GE$9=0)=FALSE,OR(GE$9='2. Protocols'!$C78,GE$9='2. Protocols'!$E78,GE$9='2. Protocols'!$G78)),1,0)*'4. Formulations'!$L78</f>
        <v>0</v>
      </c>
      <c r="GF79" s="45">
        <f>IF(AND(OR(ISBLANK(GF$9),GF$9=0)=FALSE,OR(GF$9='2. Protocols'!$C78,GF$9='2. Protocols'!$E78,GF$9='2. Protocols'!$G78)),1,0)*'4. Formulations'!$L78</f>
        <v>0</v>
      </c>
      <c r="GG79" s="45">
        <f>IF(AND(OR(ISBLANK(GG$9),GG$9=0)=FALSE,OR(GG$9='2. Protocols'!$C78,GG$9='2. Protocols'!$E78,GG$9='2. Protocols'!$G78)),1,0)*'4. Formulations'!$L78</f>
        <v>0</v>
      </c>
      <c r="GH79" s="45">
        <f>IF(AND(OR(ISBLANK(GH$9),GH$9=0)=FALSE,OR(GH$9='2. Protocols'!$C78,GH$9='2. Protocols'!$E78,GH$9='2. Protocols'!$G78)),1,0)*'4. Formulations'!$L78</f>
        <v>0</v>
      </c>
      <c r="GI79" s="45">
        <f>IF(AND(OR(ISBLANK(GI$9),GI$9=0)=FALSE,OR(GI$9='2. Protocols'!$C78,GI$9='2. Protocols'!$E78,GI$9='2. Protocols'!$G78)),1,0)*'4. Formulations'!$L78</f>
        <v>0</v>
      </c>
      <c r="GJ79" s="45">
        <f>IF(AND(OR(ISBLANK(GJ$9),GJ$9=0)=FALSE,OR(GJ$9='2. Protocols'!$C78,GJ$9='2. Protocols'!$E78,GJ$9='2. Protocols'!$G78)),1,0)*'4. Formulations'!$L78</f>
        <v>0</v>
      </c>
      <c r="GK79" s="45">
        <f>IF(AND(OR(ISBLANK(GK$9),GK$9=0)=FALSE,OR(GK$9='2. Protocols'!$C78,GK$9='2. Protocols'!$E78,GK$9='2. Protocols'!$G78)),1,0)*'4. Formulations'!$L78</f>
        <v>0</v>
      </c>
      <c r="GL79" s="45">
        <f>IF(AND(OR(ISBLANK(GL$9),GL$9=0)=FALSE,OR(GL$9='2. Protocols'!$C78,GL$9='2. Protocols'!$E78,GL$9='2. Protocols'!$G78)),1,0)*'4. Formulations'!$L78</f>
        <v>0</v>
      </c>
      <c r="GM79" s="45">
        <f>IF(AND(OR(ISBLANK(GM$9),GM$9=0)=FALSE,OR(GM$9='2. Protocols'!$C78,GM$9='2. Protocols'!$E78,GM$9='2. Protocols'!$G78)),1,0)*'4. Formulations'!$L78</f>
        <v>0</v>
      </c>
      <c r="GN79" s="45">
        <f>IF(AND(OR(ISBLANK(GN$9),GN$9=0)=FALSE,OR(GN$9='2. Protocols'!$C78,GN$9='2. Protocols'!$E78,GN$9='2. Protocols'!$G78)),1,0)*'4. Formulations'!$L78</f>
        <v>0</v>
      </c>
      <c r="GO79" s="45">
        <f>IF(AND(OR(ISBLANK(GO$9),GO$9=0)=FALSE,OR(GO$9='2. Protocols'!$C78,GO$9='2. Protocols'!$E78,GO$9='2. Protocols'!$G78)),1,0)*'4. Formulations'!$L78</f>
        <v>0</v>
      </c>
      <c r="GQ79" s="45">
        <f>IF(AND(OR(ISBLANK(GQ$9),GQ$9=0)=FALSE,GQ$9=$DL79),1,0)*'4. Formulations'!$M78</f>
        <v>0</v>
      </c>
      <c r="GR79" s="45">
        <f>IF(AND(OR(ISBLANK(GR$9),GR$9=0)=FALSE,GR$9=$DL79),1,0)*'4. Formulations'!$M78</f>
        <v>0</v>
      </c>
      <c r="GS79" s="45">
        <f>IF(AND(OR(ISBLANK(GS$9),GS$9=0)=FALSE,GS$9=$DL79),1,0)*'4. Formulations'!$M78</f>
        <v>0</v>
      </c>
      <c r="GT79" s="45">
        <f>IF(AND(OR(ISBLANK(GT$9),GT$9=0)=FALSE,GT$9=$DL79),1,0)*'4. Formulations'!$M78</f>
        <v>0</v>
      </c>
      <c r="GU79" s="45">
        <f>IF(AND(OR(ISBLANK(GU$9),GU$9=0)=FALSE,GU$9=$DL79),1,0)*'4. Formulations'!$M78</f>
        <v>0</v>
      </c>
      <c r="GV79" s="45">
        <f>IF(AND(OR(ISBLANK(GV$9),GV$9=0)=FALSE,GV$9=$DL79),1,0)*'4. Formulations'!$M78</f>
        <v>0</v>
      </c>
      <c r="GW79" s="45">
        <f>IF(AND(OR(ISBLANK(GW$9),GW$9=0)=FALSE,GW$9=$DL79),1,0)*'4. Formulations'!$M78</f>
        <v>0</v>
      </c>
      <c r="GX79" s="45">
        <f>IF(AND(OR(ISBLANK(GX$9),GX$9=0)=FALSE,GX$9=$DL79),1,0)*'4. Formulations'!$M78</f>
        <v>0</v>
      </c>
      <c r="GY79" s="45">
        <f>IF(AND(OR(ISBLANK(GY$9),GY$9=0)=FALSE,GY$9=$DL79),1,0)*'4. Formulations'!$M78</f>
        <v>0</v>
      </c>
      <c r="GZ79" s="45">
        <f>IF(AND(OR(ISBLANK(GZ$9),GZ$9=0)=FALSE,GZ$9=$DL79),1,0)*'4. Formulations'!$M78</f>
        <v>0</v>
      </c>
      <c r="HA79" s="45">
        <f>IF(AND(OR(ISBLANK(HA$9),HA$9=0)=FALSE,HA$9=$DL79),1,0)*'4. Formulations'!$M78</f>
        <v>0</v>
      </c>
      <c r="HB79" s="45">
        <f>IF(AND(OR(ISBLANK(HB$9),HB$9=0)=FALSE,HB$9=$DL79),1,0)*'4. Formulations'!$M78</f>
        <v>0</v>
      </c>
      <c r="HC79" s="45">
        <f>IF(AND(OR(ISBLANK(HC$9),HC$9=0)=FALSE,HC$9=$DL79),1,0)*'4. Formulations'!$M78</f>
        <v>0</v>
      </c>
      <c r="HD79" s="45">
        <f>IF(AND(OR(ISBLANK(HD$9),HD$9=0)=FALSE,HD$9=$DL79),1,0)*'4. Formulations'!$M78</f>
        <v>0</v>
      </c>
      <c r="HE79" s="45">
        <f>IF(AND(OR(ISBLANK(HE$9),HE$9=0)=FALSE,HE$9=$DL79),1,0)*'4. Formulations'!$M78</f>
        <v>0</v>
      </c>
      <c r="HG79" s="45">
        <f>IF(AND(OR(ISBLANK(HG$9),HG$9=0)=FALSE,SUM($GQ79:$HE79)&gt;0,HG$9='2. Protocols'!$G78),1,0)*'4. Formulations'!$M78</f>
        <v>0</v>
      </c>
      <c r="HH79" s="45">
        <f>IF(AND(OR(ISBLANK(HH$9),HH$9=0)=FALSE,SUM($GQ79:$HE79)&gt;0,HH$9='2. Protocols'!$G78),1,0)*'4. Formulations'!$M78</f>
        <v>0</v>
      </c>
      <c r="HI79" s="45">
        <f>IF(AND(OR(ISBLANK(HI$9),HI$9=0)=FALSE,SUM($GQ79:$HE79)&gt;0,HI$9='2. Protocols'!$G78),1,0)*'4. Formulations'!$M78</f>
        <v>0</v>
      </c>
      <c r="HJ79" s="45">
        <f>IF(AND(OR(ISBLANK(HJ$9),HJ$9=0)=FALSE,SUM($GQ79:$HE79)&gt;0,HJ$9='2. Protocols'!$G78),1,0)*'4. Formulations'!$M78</f>
        <v>0</v>
      </c>
      <c r="HK79" s="45">
        <f>IF(AND(OR(ISBLANK(HK$9),HK$9=0)=FALSE,SUM($GQ79:$HE79)&gt;0,HK$9='2. Protocols'!$G78),1,0)*'4. Formulations'!$M78</f>
        <v>0</v>
      </c>
      <c r="HL79" s="45">
        <f>IF(AND(OR(ISBLANK(HL$9),HL$9=0)=FALSE,SUM($GQ79:$HE79)&gt;0,HL$9='2. Protocols'!$G78),1,0)*'4. Formulations'!$M78</f>
        <v>0</v>
      </c>
      <c r="HM79" s="45">
        <f>IF(AND(OR(ISBLANK(HM$9),HM$9=0)=FALSE,SUM($GQ79:$HE79)&gt;0,HM$9='2. Protocols'!$G78),1,0)*'4. Formulations'!$M78</f>
        <v>0</v>
      </c>
      <c r="HN79" s="45">
        <f>IF(AND(OR(ISBLANK(HN$9),HN$9=0)=FALSE,SUM($GQ79:$HE79)&gt;0,HN$9='2. Protocols'!$G78),1,0)*'4. Formulations'!$M78</f>
        <v>0</v>
      </c>
      <c r="HO79" s="45">
        <f>IF(AND(OR(ISBLANK(HO$9),HO$9=0)=FALSE,SUM($GQ79:$HE79)&gt;0,HO$9='2. Protocols'!$G78),1,0)*'4. Formulations'!$M78</f>
        <v>0</v>
      </c>
      <c r="HP79" s="45">
        <f>IF(AND(OR(ISBLANK(HP$9),HP$9=0)=FALSE,SUM($GQ79:$HE79)&gt;0,HP$9='2. Protocols'!$G78),1,0)*'4. Formulations'!$M78</f>
        <v>0</v>
      </c>
      <c r="HQ79" s="45">
        <f>IF(AND(OR(ISBLANK(HQ$9),HQ$9=0)=FALSE,SUM($GQ79:$HE79)&gt;0,HQ$9='2. Protocols'!$G78),1,0)*'4. Formulations'!$M78</f>
        <v>0</v>
      </c>
      <c r="HR79" s="45">
        <f>IF(AND(OR(ISBLANK(HR$9),HR$9=0)=FALSE,SUM($GQ79:$HE79)&gt;0,HR$9='2. Protocols'!$G78),1,0)*'4. Formulations'!$M78</f>
        <v>0</v>
      </c>
      <c r="HS79" s="45">
        <f>IF(AND(OR(ISBLANK(HS$9),HS$9=0)=FALSE,SUM($GQ79:$HE79)&gt;0,HS$9='2. Protocols'!$G78),1,0)*'4. Formulations'!$M78</f>
        <v>0</v>
      </c>
      <c r="HT79" s="45">
        <f>IF(AND(OR(ISBLANK(HT$9),HT$9=0)=FALSE,SUM($GQ79:$HE79)&gt;0,HT$9='2. Protocols'!$G78),1,0)*'4. Formulations'!$M78</f>
        <v>0</v>
      </c>
      <c r="HU79" s="45">
        <f>IF(AND(OR(ISBLANK(HU$9),HU$9=0)=FALSE,SUM($GQ79:$HE79)&gt;0,HU$9='2. Protocols'!$G78),1,0)*'4. Formulations'!$M78</f>
        <v>0</v>
      </c>
      <c r="HW79" s="45">
        <f>IF(AND(OR(ISBLANK(HW$9),HW$9=0)=FALSE,HW$9=$DM79),1,0)*'4. Formulations'!$N78</f>
        <v>0</v>
      </c>
      <c r="HX79" s="45">
        <f>IF(AND(OR(ISBLANK(HX$9),HX$9=0)=FALSE,HX$9=$DM79),1,0)*'4. Formulations'!$N78</f>
        <v>0</v>
      </c>
      <c r="HY79" s="45">
        <f>IF(AND(OR(ISBLANK(HY$9),HY$9=0)=FALSE,HY$9=$DM79),1,0)*'4. Formulations'!$N78</f>
        <v>0</v>
      </c>
      <c r="HZ79" s="45">
        <f>IF(AND(OR(ISBLANK(HZ$9),HZ$9=0)=FALSE,HZ$9=$DM79),1,0)*'4. Formulations'!$N78</f>
        <v>0</v>
      </c>
      <c r="IA79" s="45">
        <f>IF(AND(OR(ISBLANK(IA$9),IA$9=0)=FALSE,IA$9=$DM79),1,0)*'4. Formulations'!$N78</f>
        <v>0</v>
      </c>
      <c r="IB79" s="45">
        <f>IF(AND(OR(ISBLANK(IB$9),IB$9=0)=FALSE,IB$9=$DM79),1,0)*'4. Formulations'!$N78</f>
        <v>0</v>
      </c>
      <c r="IC79" s="45">
        <f>IF(AND(OR(ISBLANK(IC$9),IC$9=0)=FALSE,IC$9=$DM79),1,0)*'4. Formulations'!$N78</f>
        <v>0</v>
      </c>
      <c r="ID79" s="45">
        <f>IF(AND(OR(ISBLANK(ID$9),ID$9=0)=FALSE,ID$9=$DM79),1,0)*'4. Formulations'!$N78</f>
        <v>0</v>
      </c>
      <c r="IE79" s="45">
        <f>IF(AND(OR(ISBLANK(IE$9),IE$9=0)=FALSE,IE$9=$DM79),1,0)*'4. Formulations'!$N78</f>
        <v>0</v>
      </c>
      <c r="IF79" s="45">
        <f>IF(AND(OR(ISBLANK(IF$9),IF$9=0)=FALSE,IF$9=$DM79),1,0)*'4. Formulations'!$N78</f>
        <v>0</v>
      </c>
      <c r="IG79" s="45">
        <f>IF(AND(OR(ISBLANK(IG$9),IG$9=0)=FALSE,IG$9=$DM79),1,0)*'4. Formulations'!$N78</f>
        <v>0</v>
      </c>
      <c r="IH79" s="45">
        <f>IF(AND(OR(ISBLANK(IH$9),IH$9=0)=FALSE,IH$9=$DM79),1,0)*'4. Formulations'!$N78</f>
        <v>0</v>
      </c>
      <c r="II79" s="45">
        <f>IF(AND(OR(ISBLANK(II$9),II$9=0)=FALSE,II$9=$DM79),1,0)*'4. Formulations'!$N78</f>
        <v>0</v>
      </c>
      <c r="IJ79" s="45">
        <f>IF(AND(OR(ISBLANK(IJ$9),IJ$9=0)=FALSE,IJ$9=$DM79),1,0)*'4. Formulations'!$N78</f>
        <v>0</v>
      </c>
      <c r="IK79" s="45">
        <f>IF(AND(OR(ISBLANK(IK$9),IK$9=0)=FALSE,IK$9=$DM79),1,0)*'4. Formulations'!$N78</f>
        <v>0</v>
      </c>
      <c r="IM79" s="45">
        <f>IF(AND(OR(ISBLANK(IM$9),IM$9=0)=FALSE,OR(IM$9='2. Protocols'!$C78,IM$9='2. Protocols'!$E78,IM$9='2. Protocols'!$G78)),1,0)*'4. Formulations'!$O78</f>
        <v>0</v>
      </c>
      <c r="IN79" s="45">
        <f>IF(AND(OR(ISBLANK(IN$9),IN$9=0)=FALSE,OR(IN$9='2. Protocols'!$C78,IN$9='2. Protocols'!$E78,IN$9='2. Protocols'!$G78)),1,0)*'4. Formulations'!$O78</f>
        <v>0</v>
      </c>
      <c r="IO79" s="45">
        <f>IF(AND(OR(ISBLANK(IO$9),IO$9=0)=FALSE,OR(IO$9='2. Protocols'!$C78,IO$9='2. Protocols'!$E78,IO$9='2. Protocols'!$G78)),1,0)*'4. Formulations'!$O78</f>
        <v>0</v>
      </c>
      <c r="IP79" s="45">
        <f>IF(AND(OR(ISBLANK(IP$9),IP$9=0)=FALSE,OR(IP$9='2. Protocols'!$C78,IP$9='2. Protocols'!$E78,IP$9='2. Protocols'!$G78)),1,0)*'4. Formulations'!$O78</f>
        <v>0</v>
      </c>
      <c r="IQ79" s="45">
        <f>IF(AND(OR(ISBLANK(IQ$9),IQ$9=0)=FALSE,OR(IQ$9='2. Protocols'!$C78,IQ$9='2. Protocols'!$E78,IQ$9='2. Protocols'!$G78)),1,0)*'4. Formulations'!$O78</f>
        <v>0</v>
      </c>
      <c r="IR79" s="45">
        <f>IF(AND(OR(ISBLANK(IR$9),IR$9=0)=FALSE,OR(IR$9='2. Protocols'!$C78,IR$9='2. Protocols'!$E78,IR$9='2. Protocols'!$G78)),1,0)*'4. Formulations'!$O78</f>
        <v>0</v>
      </c>
      <c r="IS79" s="45">
        <f>IF(AND(OR(ISBLANK(IS$9),IS$9=0)=FALSE,OR(IS$9='2. Protocols'!$C78,IS$9='2. Protocols'!$E78,IS$9='2. Protocols'!$G78)),1,0)*'4. Formulations'!$O78</f>
        <v>0</v>
      </c>
      <c r="IT79" s="45">
        <f>IF(AND(OR(ISBLANK(IT$9),IT$9=0)=FALSE,OR(IT$9='2. Protocols'!$C78,IT$9='2. Protocols'!$E78,IT$9='2. Protocols'!$G78)),1,0)*'4. Formulations'!$O78</f>
        <v>0</v>
      </c>
      <c r="IU79" s="45">
        <f>IF(AND(OR(ISBLANK(IU$9),IU$9=0)=FALSE,OR(IU$9='2. Protocols'!$C78,IU$9='2. Protocols'!$E78,IU$9='2. Protocols'!$G78)),1,0)*'4. Formulations'!$O78</f>
        <v>0</v>
      </c>
      <c r="IV79" s="45">
        <f>IF(AND(OR(ISBLANK(IV$9),IV$9=0)=FALSE,OR(IV$9='2. Protocols'!$C78,IV$9='2. Protocols'!$E78,IV$9='2. Protocols'!$G78)),1,0)*'4. Formulations'!$O78</f>
        <v>0</v>
      </c>
      <c r="IW79" s="45">
        <f>IF(AND(OR(ISBLANK(IW$9),IW$9=0)=FALSE,OR(IW$9='2. Protocols'!$C78,IW$9='2. Protocols'!$E78,IW$9='2. Protocols'!$G78)),1,0)*'4. Formulations'!$O78</f>
        <v>0</v>
      </c>
      <c r="IX79" s="45">
        <f>IF(AND(OR(ISBLANK(IX$9),IX$9=0)=FALSE,OR(IX$9='2. Protocols'!$C78,IX$9='2. Protocols'!$E78,IX$9='2. Protocols'!$G78)),1,0)*'4. Formulations'!$O78</f>
        <v>0</v>
      </c>
      <c r="IY79" s="45">
        <f>IF(AND(OR(ISBLANK(IY$9),IY$9=0)=FALSE,OR(IY$9='2. Protocols'!$C78,IY$9='2. Protocols'!$E78,IY$9='2. Protocols'!$G78)),1,0)*'4. Formulations'!$O78</f>
        <v>0</v>
      </c>
      <c r="IZ79" s="45">
        <f>IF(AND(OR(ISBLANK(IZ$9),IZ$9=0)=FALSE,OR(IZ$9='2. Protocols'!$C78,IZ$9='2. Protocols'!$E78,IZ$9='2. Protocols'!$G78)),1,0)*'4. Formulations'!$O78</f>
        <v>0</v>
      </c>
      <c r="JA79" s="45">
        <f>IF(AND(OR(ISBLANK(JA$9),JA$9=0)=FALSE,OR(JA$9='2. Protocols'!$C78,JA$9='2. Protocols'!$E78,JA$9='2. Protocols'!$G78)),1,0)*'4. Formulations'!$O78</f>
        <v>0</v>
      </c>
      <c r="JC79" s="45">
        <f>IF(AND(OR(ISBLANK(JC$9),JC$9=0)=FALSE,JC$9=$DL79),1,0)*'4. Formulations'!$P78</f>
        <v>0</v>
      </c>
      <c r="JD79" s="45">
        <f>IF(AND(OR(ISBLANK(JD$9),JD$9=0)=FALSE,JD$9=$DL79),1,0)*'4. Formulations'!$P78</f>
        <v>0</v>
      </c>
      <c r="JE79" s="45">
        <f>IF(AND(OR(ISBLANK(JE$9),JE$9=0)=FALSE,JE$9=$DL79),1,0)*'4. Formulations'!$P78</f>
        <v>0</v>
      </c>
      <c r="JF79" s="45">
        <f>IF(AND(OR(ISBLANK(JF$9),JF$9=0)=FALSE,JF$9=$DL79),1,0)*'4. Formulations'!$P78</f>
        <v>0</v>
      </c>
      <c r="JG79" s="45">
        <f>IF(AND(OR(ISBLANK(JG$9),JG$9=0)=FALSE,JG$9=$DL79),1,0)*'4. Formulations'!$P78</f>
        <v>0</v>
      </c>
      <c r="JH79" s="45">
        <f>IF(AND(OR(ISBLANK(JH$9),JH$9=0)=FALSE,JH$9=$DL79),1,0)*'4. Formulations'!$P78</f>
        <v>0</v>
      </c>
      <c r="JI79" s="45">
        <f>IF(AND(OR(ISBLANK(JI$9),JI$9=0)=FALSE,JI$9=$DL79),1,0)*'4. Formulations'!$P78</f>
        <v>0</v>
      </c>
      <c r="JJ79" s="45">
        <f>IF(AND(OR(ISBLANK(JJ$9),JJ$9=0)=FALSE,JJ$9=$DL79),1,0)*'4. Formulations'!$P78</f>
        <v>0</v>
      </c>
      <c r="JK79" s="45">
        <f>IF(AND(OR(ISBLANK(JK$9),JK$9=0)=FALSE,JK$9=$DL79),1,0)*'4. Formulations'!$P78</f>
        <v>0</v>
      </c>
      <c r="JL79" s="45">
        <f>IF(AND(OR(ISBLANK(JL$9),JL$9=0)=FALSE,JL$9=$DL79),1,0)*'4. Formulations'!$P78</f>
        <v>0</v>
      </c>
      <c r="JM79" s="45">
        <f>IF(AND(OR(ISBLANK(JM$9),JM$9=0)=FALSE,JM$9=$DL79),1,0)*'4. Formulations'!$P78</f>
        <v>0</v>
      </c>
      <c r="JN79" s="45">
        <f>IF(AND(OR(ISBLANK(JN$9),JN$9=0)=FALSE,JN$9=$DL79),1,0)*'4. Formulations'!$P78</f>
        <v>0</v>
      </c>
      <c r="JO79" s="45">
        <f>IF(AND(OR(ISBLANK(JO$9),JO$9=0)=FALSE,JO$9=$DL79),1,0)*'4. Formulations'!$P78</f>
        <v>0</v>
      </c>
      <c r="JP79" s="45">
        <f>IF(AND(OR(ISBLANK(JP$9),JP$9=0)=FALSE,JP$9=$DL79),1,0)*'4. Formulations'!$P78</f>
        <v>0</v>
      </c>
      <c r="JQ79" s="45">
        <f>IF(AND(OR(ISBLANK(JQ$9),JQ$9=0)=FALSE,JQ$9=$DL79),1,0)*'4. Formulations'!$P78</f>
        <v>0</v>
      </c>
      <c r="JS79" s="45">
        <f>IF(AND(OR(ISBLANK(JS$9),JS$9=0)=FALSE,SUM($JC79:$JQ79)&gt;0,JS$9='2. Protocols'!$G78),1,0)*'4. Formulations'!$P78</f>
        <v>0</v>
      </c>
      <c r="JT79" s="45">
        <f>IF(AND(OR(ISBLANK(JT$9),JT$9=0)=FALSE,SUM($JC79:$JQ79)&gt;0,JT$9='2. Protocols'!$G78),1,0)*'4. Formulations'!$P78</f>
        <v>0</v>
      </c>
      <c r="JU79" s="45">
        <f>IF(AND(OR(ISBLANK(JU$9),JU$9=0)=FALSE,SUM($JC79:$JQ79)&gt;0,JU$9='2. Protocols'!$G78),1,0)*'4. Formulations'!$P78</f>
        <v>0</v>
      </c>
      <c r="JV79" s="45">
        <f>IF(AND(OR(ISBLANK(JV$9),JV$9=0)=FALSE,SUM($JC79:$JQ79)&gt;0,JV$9='2. Protocols'!$G78),1,0)*'4. Formulations'!$P78</f>
        <v>0</v>
      </c>
      <c r="JW79" s="45">
        <f>IF(AND(OR(ISBLANK(JW$9),JW$9=0)=FALSE,SUM($JC79:$JQ79)&gt;0,JW$9='2. Protocols'!$G78),1,0)*'4. Formulations'!$P78</f>
        <v>0</v>
      </c>
      <c r="JX79" s="45">
        <f>IF(AND(OR(ISBLANK(JX$9),JX$9=0)=FALSE,SUM($JC79:$JQ79)&gt;0,JX$9='2. Protocols'!$G78),1,0)*'4. Formulations'!$P78</f>
        <v>0</v>
      </c>
      <c r="JY79" s="45">
        <f>IF(AND(OR(ISBLANK(JY$9),JY$9=0)=FALSE,SUM($JC79:$JQ79)&gt;0,JY$9='2. Protocols'!$G78),1,0)*'4. Formulations'!$P78</f>
        <v>0</v>
      </c>
      <c r="JZ79" s="45">
        <f>IF(AND(OR(ISBLANK(JZ$9),JZ$9=0)=FALSE,SUM($JC79:$JQ79)&gt;0,JZ$9='2. Protocols'!$G78),1,0)*'4. Formulations'!$P78</f>
        <v>0</v>
      </c>
      <c r="KA79" s="45">
        <f>IF(AND(OR(ISBLANK(KA$9),KA$9=0)=FALSE,SUM($JC79:$JQ79)&gt;0,KA$9='2. Protocols'!$G78),1,0)*'4. Formulations'!$P78</f>
        <v>0</v>
      </c>
      <c r="KB79" s="45">
        <f>IF(AND(OR(ISBLANK(KB$9),KB$9=0)=FALSE,SUM($JC79:$JQ79)&gt;0,KB$9='2. Protocols'!$G78),1,0)*'4. Formulations'!$P78</f>
        <v>0</v>
      </c>
      <c r="KC79" s="45">
        <f>IF(AND(OR(ISBLANK(KC$9),KC$9=0)=FALSE,SUM($JC79:$JQ79)&gt;0,KC$9='2. Protocols'!$G78),1,0)*'4. Formulations'!$P78</f>
        <v>0</v>
      </c>
      <c r="KD79" s="45">
        <f>IF(AND(OR(ISBLANK(KD$9),KD$9=0)=FALSE,SUM($JC79:$JQ79)&gt;0,KD$9='2. Protocols'!$G78),1,0)*'4. Formulations'!$P78</f>
        <v>0</v>
      </c>
      <c r="KE79" s="45">
        <f>IF(AND(OR(ISBLANK(KE$9),KE$9=0)=FALSE,SUM($JC79:$JQ79)&gt;0,KE$9='2. Protocols'!$G78),1,0)*'4. Formulations'!$P78</f>
        <v>0</v>
      </c>
      <c r="KF79" s="45">
        <f>IF(AND(OR(ISBLANK(KF$9),KF$9=0)=FALSE,SUM($JC79:$JQ79)&gt;0,KF$9='2. Protocols'!$G78),1,0)*'4. Formulations'!$P78</f>
        <v>0</v>
      </c>
      <c r="KG79" s="45">
        <f>IF(AND(OR(ISBLANK(KG$9),KG$9=0)=FALSE,SUM($JC79:$JQ79)&gt;0,KG$9='2. Protocols'!$G78),1,0)*'4. Formulations'!$P78</f>
        <v>0</v>
      </c>
      <c r="KI79" s="45">
        <f>IF(AND(OR(ISBLANK(KI$9),KI$9=0)=FALSE,KI$9=$DM79),1,0)*'4. Formulations'!$Q78</f>
        <v>0</v>
      </c>
      <c r="KJ79" s="45">
        <f>IF(AND(OR(ISBLANK(KJ$9),KJ$9=0)=FALSE,KJ$9=$DM79),1,0)*'4. Formulations'!$Q78</f>
        <v>0</v>
      </c>
      <c r="KK79" s="45">
        <f>IF(AND(OR(ISBLANK(KK$9),KK$9=0)=FALSE,KK$9=$DM79),1,0)*'4. Formulations'!$Q78</f>
        <v>0</v>
      </c>
      <c r="KL79" s="45">
        <f>IF(AND(OR(ISBLANK(KL$9),KL$9=0)=FALSE,KL$9=$DM79),1,0)*'4. Formulations'!$Q78</f>
        <v>0</v>
      </c>
      <c r="KM79" s="45">
        <f>IF(AND(OR(ISBLANK(KM$9),KM$9=0)=FALSE,KM$9=$DM79),1,0)*'4. Formulations'!$Q78</f>
        <v>0</v>
      </c>
      <c r="KN79" s="45">
        <f>IF(AND(OR(ISBLANK(KN$9),KN$9=0)=FALSE,KN$9=$DM79),1,0)*'4. Formulations'!$Q78</f>
        <v>0</v>
      </c>
      <c r="KO79" s="45">
        <f>IF(AND(OR(ISBLANK(KO$9),KO$9=0)=FALSE,KO$9=$DM79),1,0)*'4. Formulations'!$Q78</f>
        <v>0</v>
      </c>
      <c r="KP79" s="45">
        <f>IF(AND(OR(ISBLANK(KP$9),KP$9=0)=FALSE,KP$9=$DM79),1,0)*'4. Formulations'!$Q78</f>
        <v>0</v>
      </c>
      <c r="KQ79" s="45">
        <f>IF(AND(OR(ISBLANK(KQ$9),KQ$9=0)=FALSE,KQ$9=$DM79),1,0)*'4. Formulations'!$Q78</f>
        <v>0</v>
      </c>
      <c r="KR79" s="45">
        <f>IF(AND(OR(ISBLANK(KR$9),KR$9=0)=FALSE,KR$9=$DM79),1,0)*'4. Formulations'!$Q78</f>
        <v>0</v>
      </c>
      <c r="KS79" s="45">
        <f>IF(AND(OR(ISBLANK(KS$9),KS$9=0)=FALSE,KS$9=$DM79),1,0)*'4. Formulations'!$Q78</f>
        <v>0</v>
      </c>
      <c r="KT79" s="45">
        <f>IF(AND(OR(ISBLANK(KT$9),KT$9=0)=FALSE,KT$9=$DM79),1,0)*'4. Formulations'!$Q78</f>
        <v>0</v>
      </c>
      <c r="KU79" s="45">
        <f>IF(AND(OR(ISBLANK(KU$9),KU$9=0)=FALSE,KU$9=$DM79),1,0)*'4. Formulations'!$Q78</f>
        <v>0</v>
      </c>
      <c r="KV79" s="45">
        <f>IF(AND(OR(ISBLANK(KV$9),KV$9=0)=FALSE,KV$9=$DM79),1,0)*'4. Formulations'!$Q78</f>
        <v>0</v>
      </c>
      <c r="KW79" s="45">
        <f>IF(AND(OR(ISBLANK(KW$9),KW$9=0)=FALSE,KW$9=$DM79),1,0)*'4. Formulations'!$Q78</f>
        <v>0</v>
      </c>
    </row>
    <row r="80" spans="2:309" x14ac:dyDescent="0.3">
      <c r="B80" s="2"/>
      <c r="C80" s="155" t="str">
        <f>IF('2. Protocols'!C79&amp;"+"&amp;'2. Protocols'!E79&amp;"+"&amp;'2. Protocols'!G79="++","",'2. Protocols'!C79&amp;"+"&amp;'2. Protocols'!E79&amp;"+"&amp;'2. Protocols'!G79)</f>
        <v/>
      </c>
      <c r="D80" s="22"/>
      <c r="E80" s="23"/>
      <c r="G80" s="135">
        <f>'2. Protocols'!J79*'1. General Inputs'!$N$13</f>
        <v>0</v>
      </c>
      <c r="H80" s="135" t="e">
        <f>MAX(G80*(1+'1. General Inputs'!$BE$23)+(H$110*'2. Protocols'!$S79)+'3. ARV Substitutions'!L100,0)</f>
        <v>#VALUE!</v>
      </c>
      <c r="I80" s="135" t="e">
        <f>MAX(H80*(1+'1. General Inputs'!$BE$23)+(I$110*'2. Protocols'!$S79)+'3. ARV Substitutions'!M100,0)</f>
        <v>#VALUE!</v>
      </c>
      <c r="J80" s="135" t="e">
        <f>MAX(I80*(1+'1. General Inputs'!$BE$23)+(J$110*'2. Protocols'!$S79)+'3. ARV Substitutions'!N100,0)</f>
        <v>#VALUE!</v>
      </c>
      <c r="K80" s="135" t="e">
        <f>MAX(J80*(1+'1. General Inputs'!$BE$23)+(K$110*'2. Protocols'!$S79)+'3. ARV Substitutions'!O100,0)</f>
        <v>#VALUE!</v>
      </c>
      <c r="L80" s="135" t="e">
        <f>MAX(K80*(1+'1. General Inputs'!$BE$23)+(L$110*'2. Protocols'!$S79)+'3. ARV Substitutions'!P100,0)</f>
        <v>#VALUE!</v>
      </c>
      <c r="M80" s="135" t="e">
        <f>MAX(L80*(1+'1. General Inputs'!$BE$23)+(M$110*'2. Protocols'!$S79)+'3. ARV Substitutions'!Q100,0)</f>
        <v>#VALUE!</v>
      </c>
      <c r="N80" s="135" t="e">
        <f>MAX(M80*(1+'1. General Inputs'!$BE$23)+(N$110*'2. Protocols'!$S79)+'3. ARV Substitutions'!R100,0)</f>
        <v>#VALUE!</v>
      </c>
      <c r="O80" s="135" t="e">
        <f>MAX(N80*(1+'1. General Inputs'!$BE$23)+(O$110*'2. Protocols'!$S79)+'3. ARV Substitutions'!S100,0)</f>
        <v>#VALUE!</v>
      </c>
      <c r="P80" s="135" t="e">
        <f>MAX(O80*(1+'1. General Inputs'!$BE$23)+(P$110*'2. Protocols'!$S79)+'3. ARV Substitutions'!T100,0)</f>
        <v>#VALUE!</v>
      </c>
      <c r="Q80" s="135" t="e">
        <f>MAX(P80*(1+'1. General Inputs'!$BE$23)+(Q$110*'2. Protocols'!$S79)+'3. ARV Substitutions'!U100,0)</f>
        <v>#VALUE!</v>
      </c>
      <c r="R80" s="135" t="e">
        <f>MAX(Q80*(1+'1. General Inputs'!$BE$23)+(R$110*'2. Protocols'!$S79)+'3. ARV Substitutions'!V100,0)</f>
        <v>#VALUE!</v>
      </c>
      <c r="S80" s="135" t="e">
        <f>MAX(R80*(1+'1. General Inputs'!$BE$23)+(S$110*'2. Protocols'!$S79)+'3. ARV Substitutions'!W100,0)</f>
        <v>#VALUE!</v>
      </c>
      <c r="T80" s="135" t="e">
        <f>MAX(S80*(1+'1. General Inputs'!$BE$23)+(T$110*'2. Protocols'!$S79)+'3. ARV Substitutions'!X100,0)</f>
        <v>#VALUE!</v>
      </c>
      <c r="U80" s="135" t="e">
        <f>MAX(T80*(1+'1. General Inputs'!$BE$23)+(U$110*'2. Protocols'!$S79)+'3. ARV Substitutions'!Y100,0)</f>
        <v>#VALUE!</v>
      </c>
      <c r="V80" s="135" t="e">
        <f>MAX(U80*(1+'1. General Inputs'!$BE$23)+(V$110*'2. Protocols'!$S79)+'3. ARV Substitutions'!Z100,0)</f>
        <v>#VALUE!</v>
      </c>
      <c r="W80" s="135" t="e">
        <f>MAX(V80*(1+'1. General Inputs'!$BE$23)+(W$110*'2. Protocols'!$S79)+'3. ARV Substitutions'!AA100,0)</f>
        <v>#VALUE!</v>
      </c>
      <c r="X80" s="135" t="e">
        <f>MAX(W80*(1+'1. General Inputs'!$BE$23)+(X$110*'2. Protocols'!$S79)+'3. ARV Substitutions'!AB100,0)</f>
        <v>#VALUE!</v>
      </c>
      <c r="Y80" s="135" t="e">
        <f>MAX(X80*(1+'1. General Inputs'!$BE$23)+(Y$110*'2. Protocols'!$S79)+'3. ARV Substitutions'!AC100,0)</f>
        <v>#VALUE!</v>
      </c>
      <c r="Z80" s="135" t="e">
        <f>MAX(Y80*(1+'1. General Inputs'!$BE$23)+(Z$110*'2. Protocols'!$S79)+'3. ARV Substitutions'!AD100,0)</f>
        <v>#VALUE!</v>
      </c>
      <c r="AA80" s="135" t="e">
        <f>MAX(Z80*(1+'1. General Inputs'!$BE$23)+(AA$110*'2. Protocols'!$S79)+'3. ARV Substitutions'!AE100,0)</f>
        <v>#VALUE!</v>
      </c>
      <c r="AB80" s="135" t="e">
        <f>MAX(AA80*(1+'1. General Inputs'!$BE$23)+(AB$110*'2. Protocols'!$S79)+'3. ARV Substitutions'!AF100,0)</f>
        <v>#VALUE!</v>
      </c>
      <c r="AC80" s="135" t="e">
        <f>MAX(AB80*(1+'1. General Inputs'!$BE$23)+(AC$110*'2. Protocols'!$S79)+'3. ARV Substitutions'!AG100,0)</f>
        <v>#VALUE!</v>
      </c>
      <c r="AD80" s="135" t="e">
        <f>MAX(AC80*(1+'1. General Inputs'!$BE$23)+(AD$110*'2. Protocols'!$S79)+'3. ARV Substitutions'!AH100,0)</f>
        <v>#VALUE!</v>
      </c>
      <c r="AE80" s="135" t="e">
        <f>MAX(AD80*(1+'1. General Inputs'!$BE$23)+(AE$110*'2. Protocols'!$S79)+'3. ARV Substitutions'!AI100,0)</f>
        <v>#VALUE!</v>
      </c>
      <c r="AF80" s="135" t="e">
        <f>MAX(AE80*(1+'1. General Inputs'!$BE$23)+(AF$110*'2. Protocols'!$S79)+'3. ARV Substitutions'!AJ100,0)</f>
        <v>#VALUE!</v>
      </c>
      <c r="AG80" s="135" t="e">
        <f>MAX(AF80*(1+'1. General Inputs'!$BE$23)+(AG$110*'2. Protocols'!$S79)+'3. ARV Substitutions'!AK100,0)</f>
        <v>#VALUE!</v>
      </c>
      <c r="AH80" s="135" t="e">
        <f>MAX(AG80*(1+'1. General Inputs'!$BE$23)+(AH$110*'2. Protocols'!$S79)+'3. ARV Substitutions'!AL100,0)</f>
        <v>#VALUE!</v>
      </c>
      <c r="AI80" s="135" t="e">
        <f>MAX(AH80*(1+'1. General Inputs'!$BE$23)+(AI$110*'2. Protocols'!$S79)+'3. ARV Substitutions'!AM100,0)</f>
        <v>#VALUE!</v>
      </c>
      <c r="AJ80" s="135" t="e">
        <f>MAX(AI80*(1+'1. General Inputs'!$BE$23)+(AJ$110*'2. Protocols'!$S79)+'3. ARV Substitutions'!AN100,0)</f>
        <v>#VALUE!</v>
      </c>
      <c r="AK80" s="135" t="e">
        <f>MAX(AJ80*(1+'1. General Inputs'!$BE$23)+(AK$110*'2. Protocols'!$S79)+'3. ARV Substitutions'!AO100,0)</f>
        <v>#VALUE!</v>
      </c>
      <c r="AL80" s="135" t="e">
        <f>MAX(AK80*(1+'1. General Inputs'!$BE$23)+(AL$110*'2. Protocols'!$S79)+'3. ARV Substitutions'!AP100,0)</f>
        <v>#VALUE!</v>
      </c>
      <c r="AM80" s="135" t="e">
        <f>MAX(AL80*(1+'1. General Inputs'!$BE$23)+(AM$110*'2. Protocols'!$S79)+'3. ARV Substitutions'!AQ100,0)</f>
        <v>#VALUE!</v>
      </c>
      <c r="AN80" s="135" t="e">
        <f>MAX(AM80*(1+'1. General Inputs'!$BE$23)+(AN$110*'2. Protocols'!$S79)+'3. ARV Substitutions'!AR100,0)</f>
        <v>#VALUE!</v>
      </c>
      <c r="AO80" s="135" t="e">
        <f>MAX(AN80*(1+'1. General Inputs'!$BE$23)+(AO$110*'2. Protocols'!$S79)+'3. ARV Substitutions'!AS100,0)</f>
        <v>#VALUE!</v>
      </c>
      <c r="AP80" s="135" t="e">
        <f>MAX(AO80*(1+'1. General Inputs'!$BE$23)+(AP$110*'2. Protocols'!$S79)+'3. ARV Substitutions'!AT100,0)</f>
        <v>#VALUE!</v>
      </c>
      <c r="AQ80" s="135" t="e">
        <f>MAX(AP80*(1+'1. General Inputs'!$BE$23)+(AQ$110*'2. Protocols'!$S79)+'3. ARV Substitutions'!AU100,0)</f>
        <v>#VALUE!</v>
      </c>
      <c r="CA80" s="105" t="e">
        <f t="shared" si="96"/>
        <v>#VALUE!</v>
      </c>
      <c r="CB80" s="105" t="e">
        <f t="shared" si="97"/>
        <v>#VALUE!</v>
      </c>
      <c r="CC80" s="105" t="e">
        <f t="shared" si="98"/>
        <v>#VALUE!</v>
      </c>
      <c r="CD80" s="105" t="e">
        <f t="shared" si="99"/>
        <v>#VALUE!</v>
      </c>
      <c r="CE80" s="105" t="e">
        <f t="shared" si="100"/>
        <v>#VALUE!</v>
      </c>
      <c r="CF80" s="105" t="e">
        <f t="shared" si="101"/>
        <v>#VALUE!</v>
      </c>
      <c r="CG80" s="105" t="e">
        <f t="shared" si="102"/>
        <v>#VALUE!</v>
      </c>
      <c r="CH80" s="105" t="e">
        <f t="shared" si="103"/>
        <v>#VALUE!</v>
      </c>
      <c r="CI80" s="105" t="e">
        <f t="shared" si="104"/>
        <v>#VALUE!</v>
      </c>
      <c r="CJ80" s="105" t="e">
        <f t="shared" si="105"/>
        <v>#VALUE!</v>
      </c>
      <c r="CK80" s="105" t="e">
        <f t="shared" si="106"/>
        <v>#VALUE!</v>
      </c>
      <c r="CL80" s="105" t="e">
        <f t="shared" si="107"/>
        <v>#VALUE!</v>
      </c>
      <c r="CM80" s="105" t="e">
        <f t="shared" si="108"/>
        <v>#VALUE!</v>
      </c>
      <c r="CN80" s="105" t="e">
        <f t="shared" si="109"/>
        <v>#VALUE!</v>
      </c>
      <c r="CO80" s="105" t="e">
        <f t="shared" si="110"/>
        <v>#VALUE!</v>
      </c>
      <c r="CP80" s="105" t="e">
        <f t="shared" si="111"/>
        <v>#VALUE!</v>
      </c>
      <c r="CQ80" s="105" t="e">
        <f t="shared" si="112"/>
        <v>#VALUE!</v>
      </c>
      <c r="CR80" s="105" t="e">
        <f t="shared" si="113"/>
        <v>#VALUE!</v>
      </c>
      <c r="CS80" s="105" t="e">
        <f t="shared" si="114"/>
        <v>#VALUE!</v>
      </c>
      <c r="CT80" s="105" t="e">
        <f t="shared" si="115"/>
        <v>#VALUE!</v>
      </c>
      <c r="CU80" s="105" t="e">
        <f t="shared" si="116"/>
        <v>#VALUE!</v>
      </c>
      <c r="CV80" s="105" t="e">
        <f t="shared" si="117"/>
        <v>#VALUE!</v>
      </c>
      <c r="CW80" s="105" t="e">
        <f t="shared" si="118"/>
        <v>#VALUE!</v>
      </c>
      <c r="CX80" s="105" t="e">
        <f t="shared" si="119"/>
        <v>#VALUE!</v>
      </c>
      <c r="CY80" s="105" t="e">
        <f t="shared" si="120"/>
        <v>#VALUE!</v>
      </c>
      <c r="CZ80" s="105" t="e">
        <f t="shared" si="121"/>
        <v>#VALUE!</v>
      </c>
      <c r="DA80" s="105" t="e">
        <f t="shared" si="122"/>
        <v>#VALUE!</v>
      </c>
      <c r="DB80" s="105" t="e">
        <f t="shared" si="123"/>
        <v>#VALUE!</v>
      </c>
      <c r="DC80" s="105" t="e">
        <f t="shared" si="124"/>
        <v>#VALUE!</v>
      </c>
      <c r="DD80" s="105" t="e">
        <f t="shared" si="125"/>
        <v>#VALUE!</v>
      </c>
      <c r="DE80" s="105" t="e">
        <f t="shared" si="126"/>
        <v>#VALUE!</v>
      </c>
      <c r="DF80" s="105" t="e">
        <f t="shared" si="127"/>
        <v>#VALUE!</v>
      </c>
      <c r="DG80" s="105" t="e">
        <f t="shared" si="128"/>
        <v>#VALUE!</v>
      </c>
      <c r="DH80" s="105" t="e">
        <f t="shared" si="129"/>
        <v>#VALUE!</v>
      </c>
      <c r="DI80" s="105" t="e">
        <f t="shared" si="130"/>
        <v>#VALUE!</v>
      </c>
      <c r="DJ80" s="105" t="e">
        <f t="shared" si="131"/>
        <v>#VALUE!</v>
      </c>
      <c r="DL80" s="39" t="str">
        <f>CONCATENATE('2. Protocols'!C79, '2. Protocols'!D79, '2. Protocols'!E79)</f>
        <v>+</v>
      </c>
      <c r="DM80" s="39" t="str">
        <f>CONCATENATE('2. Protocols'!C79, '2. Protocols'!D79, '2. Protocols'!E79, '2. Protocols'!F79, '2. Protocols'!G79,)</f>
        <v>++</v>
      </c>
      <c r="DO80" s="45">
        <f>IF(AND(OR(ISBLANK(DO$9),DO$9=0)=FALSE,OR(DO$9='2. Protocols'!$C79,DO$9='2. Protocols'!$E79,DO$9='2. Protocols'!$G79)),1,0)*'4. Formulations'!$I79</f>
        <v>0</v>
      </c>
      <c r="DP80" s="45">
        <f>IF(AND(OR(ISBLANK(DP$9),DP$9=0)=FALSE,OR(DP$9='2. Protocols'!$C79,DP$9='2. Protocols'!$E79,DP$9='2. Protocols'!$G79)),1,0)*'4. Formulations'!$I79</f>
        <v>0</v>
      </c>
      <c r="DQ80" s="45">
        <f>IF(AND(OR(ISBLANK(DQ$9),DQ$9=0)=FALSE,OR(DQ$9='2. Protocols'!$C79,DQ$9='2. Protocols'!$E79,DQ$9='2. Protocols'!$G79)),1,0)*'4. Formulations'!$I79</f>
        <v>0</v>
      </c>
      <c r="DR80" s="45">
        <f>IF(AND(OR(ISBLANK(DR$9),DR$9=0)=FALSE,OR(DR$9='2. Protocols'!$C79,DR$9='2. Protocols'!$E79,DR$9='2. Protocols'!$G79)),1,0)*'4. Formulations'!$I79</f>
        <v>0</v>
      </c>
      <c r="DS80" s="45">
        <f>IF(AND(OR(ISBLANK(DS$9),DS$9=0)=FALSE,OR(DS$9='2. Protocols'!$C79,DS$9='2. Protocols'!$E79,DS$9='2. Protocols'!$G79)),1,0)*'4. Formulations'!$I79</f>
        <v>0</v>
      </c>
      <c r="DT80" s="45">
        <f>IF(AND(OR(ISBLANK(DT$9),DT$9=0)=FALSE,OR(DT$9='2. Protocols'!$C79,DT$9='2. Protocols'!$E79,DT$9='2. Protocols'!$G79)),1,0)*'4. Formulations'!$I79</f>
        <v>0</v>
      </c>
      <c r="DU80" s="45">
        <f>IF(AND(OR(ISBLANK(DU$9),DU$9=0)=FALSE,OR(DU$9='2. Protocols'!$C79,DU$9='2. Protocols'!$E79,DU$9='2. Protocols'!$G79)),1,0)*'4. Formulations'!$I79</f>
        <v>0</v>
      </c>
      <c r="DV80" s="45">
        <f>IF(AND(OR(ISBLANK(DV$9),DV$9=0)=FALSE,OR(DV$9='2. Protocols'!$C79,DV$9='2. Protocols'!$E79,DV$9='2. Protocols'!$G79)),1,0)*'4. Formulations'!$I79</f>
        <v>0</v>
      </c>
      <c r="DW80" s="45">
        <f>IF(AND(OR(ISBLANK(DW$9),DW$9=0)=FALSE,OR(DW$9='2. Protocols'!$C79,DW$9='2. Protocols'!$E79,DW$9='2. Protocols'!$G79)),1,0)*'4. Formulations'!$I79</f>
        <v>0</v>
      </c>
      <c r="DX80" s="45">
        <f>IF(AND(OR(ISBLANK(DX$9),DX$9=0)=FALSE,OR(DX$9='2. Protocols'!$C79,DX$9='2. Protocols'!$E79,DX$9='2. Protocols'!$G79)),1,0)*'4. Formulations'!$I79</f>
        <v>0</v>
      </c>
      <c r="DY80" s="45">
        <f>IF(AND(OR(ISBLANK(DY$9),DY$9=0)=FALSE,OR(DY$9='2. Protocols'!$C79,DY$9='2. Protocols'!$E79,DY$9='2. Protocols'!$G79)),1,0)*'4. Formulations'!$I79</f>
        <v>0</v>
      </c>
      <c r="DZ80" s="45">
        <f>IF(AND(OR(ISBLANK(DZ$9),DZ$9=0)=FALSE,OR(DZ$9='2. Protocols'!$C79,DZ$9='2. Protocols'!$E79,DZ$9='2. Protocols'!$G79)),1,0)*'4. Formulations'!$I79</f>
        <v>0</v>
      </c>
      <c r="EA80" s="45">
        <f>IF(AND(OR(ISBLANK(EA$9),EA$9=0)=FALSE,OR(EA$9='2. Protocols'!$C79,EA$9='2. Protocols'!$E79,EA$9='2. Protocols'!$G79)),1,0)*'4. Formulations'!$I79</f>
        <v>0</v>
      </c>
      <c r="EB80" s="45">
        <f>IF(AND(OR(ISBLANK(EB$9),EB$9=0)=FALSE,OR(EB$9='2. Protocols'!$C79,EB$9='2. Protocols'!$E79,EB$9='2. Protocols'!$G79)),1,0)*'4. Formulations'!$I79</f>
        <v>0</v>
      </c>
      <c r="EC80" s="45">
        <f>IF(AND(OR(ISBLANK(EC$9),EC$9=0)=FALSE,OR(EC$9='2. Protocols'!$C79,EC$9='2. Protocols'!$E79,EC$9='2. Protocols'!$G79)),1,0)*'4. Formulations'!$I79</f>
        <v>0</v>
      </c>
      <c r="EE80" s="45">
        <f>IF(AND(OR(ISBLANK(EE$9),EE$9=0)=FALSE,EE$9=$DL80),1,0)*'4. Formulations'!$J79</f>
        <v>0</v>
      </c>
      <c r="EF80" s="45">
        <f>IF(AND(OR(ISBLANK(EF$9),EF$9=0)=FALSE,EF$9=$DL80),1,0)*'4. Formulations'!$J79</f>
        <v>0</v>
      </c>
      <c r="EG80" s="45">
        <f>IF(AND(OR(ISBLANK(EG$9),EG$9=0)=FALSE,EG$9=$DL80),1,0)*'4. Formulations'!$J79</f>
        <v>0</v>
      </c>
      <c r="EH80" s="45">
        <f>IF(AND(OR(ISBLANK(EH$9),EH$9=0)=FALSE,EH$9=$DL80),1,0)*'4. Formulations'!$J79</f>
        <v>0</v>
      </c>
      <c r="EI80" s="45">
        <f>IF(AND(OR(ISBLANK(EI$9),EI$9=0)=FALSE,EI$9=$DL80),1,0)*'4. Formulations'!$J79</f>
        <v>0</v>
      </c>
      <c r="EJ80" s="45">
        <f>IF(AND(OR(ISBLANK(EJ$9),EJ$9=0)=FALSE,EJ$9=$DL80),1,0)*'4. Formulations'!$J79</f>
        <v>0</v>
      </c>
      <c r="EK80" s="45">
        <f>IF(AND(OR(ISBLANK(EK$9),EK$9=0)=FALSE,EK$9=$DL80),1,0)*'4. Formulations'!$J79</f>
        <v>0</v>
      </c>
      <c r="EL80" s="45">
        <f>IF(AND(OR(ISBLANK(EL$9),EL$9=0)=FALSE,EL$9=$DL80),1,0)*'4. Formulations'!$J79</f>
        <v>0</v>
      </c>
      <c r="EM80" s="45">
        <f>IF(AND(OR(ISBLANK(EM$9),EM$9=0)=FALSE,EM$9=$DL80),1,0)*'4. Formulations'!$J79</f>
        <v>0</v>
      </c>
      <c r="EN80" s="45">
        <f>IF(AND(OR(ISBLANK(EN$9),EN$9=0)=FALSE,EN$9=$DL80),1,0)*'4. Formulations'!$J79</f>
        <v>0</v>
      </c>
      <c r="EO80" s="45">
        <f>IF(AND(OR(ISBLANK(EO$9),EO$9=0)=FALSE,EO$9=$DL80),1,0)*'4. Formulations'!$J79</f>
        <v>0</v>
      </c>
      <c r="EP80" s="45">
        <f>IF(AND(OR(ISBLANK(EP$9),EP$9=0)=FALSE,EP$9=$DL80),1,0)*'4. Formulations'!$J79</f>
        <v>0</v>
      </c>
      <c r="EQ80" s="45">
        <f>IF(AND(OR(ISBLANK(EQ$9),EQ$9=0)=FALSE,EQ$9=$DL80),1,0)*'4. Formulations'!$J79</f>
        <v>0</v>
      </c>
      <c r="ER80" s="45">
        <f>IF(AND(OR(ISBLANK(ER$9),ER$9=0)=FALSE,ER$9=$DL80),1,0)*'4. Formulations'!$J79</f>
        <v>0</v>
      </c>
      <c r="ES80" s="45">
        <f>IF(AND(OR(ISBLANK(ES$9),ES$9=0)=FALSE,ES$9=$DL80),1,0)*'4. Formulations'!$J79</f>
        <v>0</v>
      </c>
      <c r="EU80" s="45">
        <f>IF(AND(OR(ISBLANK(EU$9),EU$9=0)=FALSE,SUM($EE80:$ES80)&gt;0,EU$9='2. Protocols'!$G79),1,0)*'4. Formulations'!$J79</f>
        <v>0</v>
      </c>
      <c r="EV80" s="45">
        <f>IF(AND(OR(ISBLANK(EV$9),EV$9=0)=FALSE,SUM($EE80:$ES80)&gt;0,EV$9='2. Protocols'!$G79),1,0)*'4. Formulations'!$J79</f>
        <v>0</v>
      </c>
      <c r="EW80" s="45">
        <f>IF(AND(OR(ISBLANK(EW$9),EW$9=0)=FALSE,SUM($EE80:$ES80)&gt;0,EW$9='2. Protocols'!$G79),1,0)*'4. Formulations'!$J79</f>
        <v>0</v>
      </c>
      <c r="EX80" s="45">
        <f>IF(AND(OR(ISBLANK(EX$9),EX$9=0)=FALSE,SUM($EE80:$ES80)&gt;0,EX$9='2. Protocols'!$G79),1,0)*'4. Formulations'!$J79</f>
        <v>0</v>
      </c>
      <c r="EY80" s="45">
        <f>IF(AND(OR(ISBLANK(EY$9),EY$9=0)=FALSE,SUM($EE80:$ES80)&gt;0,EY$9='2. Protocols'!$G79),1,0)*'4. Formulations'!$J79</f>
        <v>0</v>
      </c>
      <c r="EZ80" s="45">
        <f>IF(AND(OR(ISBLANK(EZ$9),EZ$9=0)=FALSE,SUM($EE80:$ES80)&gt;0,EZ$9='2. Protocols'!$G79),1,0)*'4. Formulations'!$J79</f>
        <v>0</v>
      </c>
      <c r="FA80" s="45">
        <f>IF(AND(OR(ISBLANK(FA$9),FA$9=0)=FALSE,SUM($EE80:$ES80)&gt;0,FA$9='2. Protocols'!$G79),1,0)*'4. Formulations'!$J79</f>
        <v>0</v>
      </c>
      <c r="FB80" s="45">
        <f>IF(AND(OR(ISBLANK(FB$9),FB$9=0)=FALSE,SUM($EE80:$ES80)&gt;0,FB$9='2. Protocols'!$G79),1,0)*'4. Formulations'!$J79</f>
        <v>0</v>
      </c>
      <c r="FC80" s="45">
        <f>IF(AND(OR(ISBLANK(FC$9),FC$9=0)=FALSE,SUM($EE80:$ES80)&gt;0,FC$9='2. Protocols'!$G79),1,0)*'4. Formulations'!$J79</f>
        <v>0</v>
      </c>
      <c r="FD80" s="45">
        <f>IF(AND(OR(ISBLANK(FD$9),FD$9=0)=FALSE,SUM($EE80:$ES80)&gt;0,FD$9='2. Protocols'!$G79),1,0)*'4. Formulations'!$J79</f>
        <v>0</v>
      </c>
      <c r="FE80" s="45">
        <f>IF(AND(OR(ISBLANK(FE$9),FE$9=0)=FALSE,SUM($EE80:$ES80)&gt;0,FE$9='2. Protocols'!$G79),1,0)*'4. Formulations'!$J79</f>
        <v>0</v>
      </c>
      <c r="FF80" s="45">
        <f>IF(AND(OR(ISBLANK(FF$9),FF$9=0)=FALSE,SUM($EE80:$ES80)&gt;0,FF$9='2. Protocols'!$G79),1,0)*'4. Formulations'!$J79</f>
        <v>0</v>
      </c>
      <c r="FG80" s="45">
        <f>IF(AND(OR(ISBLANK(FG$9),FG$9=0)=FALSE,SUM($EE80:$ES80)&gt;0,FG$9='2. Protocols'!$G79),1,0)*'4. Formulations'!$J79</f>
        <v>0</v>
      </c>
      <c r="FH80" s="45">
        <f>IF(AND(OR(ISBLANK(FH$9),FH$9=0)=FALSE,SUM($EE80:$ES80)&gt;0,FH$9='2. Protocols'!$G79),1,0)*'4. Formulations'!$J79</f>
        <v>0</v>
      </c>
      <c r="FI80" s="45">
        <f>IF(AND(OR(ISBLANK(FI$9),FI$9=0)=FALSE,SUM($EE80:$ES80)&gt;0,FI$9='2. Protocols'!$G79),1,0)*'4. Formulations'!$J79</f>
        <v>0</v>
      </c>
      <c r="FK80" s="45">
        <f>IF(AND(OR(ISBLANK(EU$9),EU$9=0)=FALSE,FK$9=$DM80),1,0)*'4. Formulations'!$K79</f>
        <v>0</v>
      </c>
      <c r="FL80" s="45">
        <f>IF(AND(OR(ISBLANK(EV$9),EV$9=0)=FALSE,FL$9=$DM80),1,0)*'4. Formulations'!$K79</f>
        <v>0</v>
      </c>
      <c r="FM80" s="45">
        <f>IF(AND(OR(ISBLANK(EW$9),EW$9=0)=FALSE,FM$9=$DM80),1,0)*'4. Formulations'!$K79</f>
        <v>0</v>
      </c>
      <c r="FN80" s="45">
        <f>IF(AND(OR(ISBLANK(EX$9),EX$9=0)=FALSE,FN$9=$DM80),1,0)*'4. Formulations'!$K79</f>
        <v>0</v>
      </c>
      <c r="FO80" s="45">
        <f>IF(AND(OR(ISBLANK(EY$9),EY$9=0)=FALSE,FO$9=$DM80),1,0)*'4. Formulations'!$K79</f>
        <v>0</v>
      </c>
      <c r="FP80" s="45">
        <f>IF(AND(OR(ISBLANK(EZ$9),EZ$9=0)=FALSE,FP$9=$DM80),1,0)*'4. Formulations'!$K79</f>
        <v>0</v>
      </c>
      <c r="FQ80" s="45">
        <f>IF(AND(OR(ISBLANK(FA$9),FA$9=0)=FALSE,FQ$9=$DM80),1,0)*'4. Formulations'!$K79</f>
        <v>0</v>
      </c>
      <c r="FR80" s="45">
        <f>IF(AND(OR(ISBLANK(FB$9),FB$9=0)=FALSE,FR$9=$DM80),1,0)*'4. Formulations'!$K79</f>
        <v>0</v>
      </c>
      <c r="FS80" s="45">
        <f>IF(AND(OR(ISBLANK(FC$9),FC$9=0)=FALSE,FS$9=$DM80),1,0)*'4. Formulations'!$K79</f>
        <v>0</v>
      </c>
      <c r="FT80" s="45">
        <f>IF(AND(OR(ISBLANK(FD$9),FD$9=0)=FALSE,FT$9=$DM80),1,0)*'4. Formulations'!$K79</f>
        <v>0</v>
      </c>
      <c r="FU80" s="45">
        <f>IF(AND(OR(ISBLANK(FE$9),FE$9=0)=FALSE,FU$9=$DM80),1,0)*'4. Formulations'!$K79</f>
        <v>0</v>
      </c>
      <c r="FV80" s="45">
        <f>IF(AND(OR(ISBLANK(FF$9),FF$9=0)=FALSE,FV$9=$DM80),1,0)*'4. Formulations'!$K79</f>
        <v>0</v>
      </c>
      <c r="FW80" s="45">
        <f>IF(AND(OR(ISBLANK(FG$9),FG$9=0)=FALSE,FW$9=$DM80),1,0)*'4. Formulations'!$K79</f>
        <v>0</v>
      </c>
      <c r="FX80" s="45">
        <f>IF(AND(OR(ISBLANK(FH$9),FH$9=0)=FALSE,FX$9=$DM80),1,0)*'4. Formulations'!$K79</f>
        <v>0</v>
      </c>
      <c r="FY80" s="45">
        <f>IF(AND(OR(ISBLANK(FI$9),FI$9=0)=FALSE,FY$9=$DM80),1,0)*'4. Formulations'!$K79</f>
        <v>0</v>
      </c>
      <c r="GA80" s="45">
        <f>IF(AND(OR(ISBLANK(GA$9),GA$9=0)=FALSE,OR(GA$9='2. Protocols'!$C79,GA$9='2. Protocols'!$E79,GA$9='2. Protocols'!$G79)),1,0)*'4. Formulations'!$L79</f>
        <v>0</v>
      </c>
      <c r="GB80" s="45">
        <f>IF(AND(OR(ISBLANK(GB$9),GB$9=0)=FALSE,OR(GB$9='2. Protocols'!$C79,GB$9='2. Protocols'!$E79,GB$9='2. Protocols'!$G79)),1,0)*'4. Formulations'!$L79</f>
        <v>0</v>
      </c>
      <c r="GC80" s="45">
        <f>IF(AND(OR(ISBLANK(GC$9),GC$9=0)=FALSE,OR(GC$9='2. Protocols'!$C79,GC$9='2. Protocols'!$E79,GC$9='2. Protocols'!$G79)),1,0)*'4. Formulations'!$L79</f>
        <v>0</v>
      </c>
      <c r="GD80" s="45">
        <f>IF(AND(OR(ISBLANK(GD$9),GD$9=0)=FALSE,OR(GD$9='2. Protocols'!$C79,GD$9='2. Protocols'!$E79,GD$9='2. Protocols'!$G79)),1,0)*'4. Formulations'!$L79</f>
        <v>0</v>
      </c>
      <c r="GE80" s="45">
        <f>IF(AND(OR(ISBLANK(GE$9),GE$9=0)=FALSE,OR(GE$9='2. Protocols'!$C79,GE$9='2. Protocols'!$E79,GE$9='2. Protocols'!$G79)),1,0)*'4. Formulations'!$L79</f>
        <v>0</v>
      </c>
      <c r="GF80" s="45">
        <f>IF(AND(OR(ISBLANK(GF$9),GF$9=0)=FALSE,OR(GF$9='2. Protocols'!$C79,GF$9='2. Protocols'!$E79,GF$9='2. Protocols'!$G79)),1,0)*'4. Formulations'!$L79</f>
        <v>0</v>
      </c>
      <c r="GG80" s="45">
        <f>IF(AND(OR(ISBLANK(GG$9),GG$9=0)=FALSE,OR(GG$9='2. Protocols'!$C79,GG$9='2. Protocols'!$E79,GG$9='2. Protocols'!$G79)),1,0)*'4. Formulations'!$L79</f>
        <v>0</v>
      </c>
      <c r="GH80" s="45">
        <f>IF(AND(OR(ISBLANK(GH$9),GH$9=0)=FALSE,OR(GH$9='2. Protocols'!$C79,GH$9='2. Protocols'!$E79,GH$9='2. Protocols'!$G79)),1,0)*'4. Formulations'!$L79</f>
        <v>0</v>
      </c>
      <c r="GI80" s="45">
        <f>IF(AND(OR(ISBLANK(GI$9),GI$9=0)=FALSE,OR(GI$9='2. Protocols'!$C79,GI$9='2. Protocols'!$E79,GI$9='2. Protocols'!$G79)),1,0)*'4. Formulations'!$L79</f>
        <v>0</v>
      </c>
      <c r="GJ80" s="45">
        <f>IF(AND(OR(ISBLANK(GJ$9),GJ$9=0)=FALSE,OR(GJ$9='2. Protocols'!$C79,GJ$9='2. Protocols'!$E79,GJ$9='2. Protocols'!$G79)),1,0)*'4. Formulations'!$L79</f>
        <v>0</v>
      </c>
      <c r="GK80" s="45">
        <f>IF(AND(OR(ISBLANK(GK$9),GK$9=0)=FALSE,OR(GK$9='2. Protocols'!$C79,GK$9='2. Protocols'!$E79,GK$9='2. Protocols'!$G79)),1,0)*'4. Formulations'!$L79</f>
        <v>0</v>
      </c>
      <c r="GL80" s="45">
        <f>IF(AND(OR(ISBLANK(GL$9),GL$9=0)=FALSE,OR(GL$9='2. Protocols'!$C79,GL$9='2. Protocols'!$E79,GL$9='2. Protocols'!$G79)),1,0)*'4. Formulations'!$L79</f>
        <v>0</v>
      </c>
      <c r="GM80" s="45">
        <f>IF(AND(OR(ISBLANK(GM$9),GM$9=0)=FALSE,OR(GM$9='2. Protocols'!$C79,GM$9='2. Protocols'!$E79,GM$9='2. Protocols'!$G79)),1,0)*'4. Formulations'!$L79</f>
        <v>0</v>
      </c>
      <c r="GN80" s="45">
        <f>IF(AND(OR(ISBLANK(GN$9),GN$9=0)=FALSE,OR(GN$9='2. Protocols'!$C79,GN$9='2. Protocols'!$E79,GN$9='2. Protocols'!$G79)),1,0)*'4. Formulations'!$L79</f>
        <v>0</v>
      </c>
      <c r="GO80" s="45">
        <f>IF(AND(OR(ISBLANK(GO$9),GO$9=0)=FALSE,OR(GO$9='2. Protocols'!$C79,GO$9='2. Protocols'!$E79,GO$9='2. Protocols'!$G79)),1,0)*'4. Formulations'!$L79</f>
        <v>0</v>
      </c>
      <c r="GQ80" s="45">
        <f>IF(AND(OR(ISBLANK(GQ$9),GQ$9=0)=FALSE,GQ$9=$DL80),1,0)*'4. Formulations'!$M79</f>
        <v>0</v>
      </c>
      <c r="GR80" s="45">
        <f>IF(AND(OR(ISBLANK(GR$9),GR$9=0)=FALSE,GR$9=$DL80),1,0)*'4. Formulations'!$M79</f>
        <v>0</v>
      </c>
      <c r="GS80" s="45">
        <f>IF(AND(OR(ISBLANK(GS$9),GS$9=0)=FALSE,GS$9=$DL80),1,0)*'4. Formulations'!$M79</f>
        <v>0</v>
      </c>
      <c r="GT80" s="45">
        <f>IF(AND(OR(ISBLANK(GT$9),GT$9=0)=FALSE,GT$9=$DL80),1,0)*'4. Formulations'!$M79</f>
        <v>0</v>
      </c>
      <c r="GU80" s="45">
        <f>IF(AND(OR(ISBLANK(GU$9),GU$9=0)=FALSE,GU$9=$DL80),1,0)*'4. Formulations'!$M79</f>
        <v>0</v>
      </c>
      <c r="GV80" s="45">
        <f>IF(AND(OR(ISBLANK(GV$9),GV$9=0)=FALSE,GV$9=$DL80),1,0)*'4. Formulations'!$M79</f>
        <v>0</v>
      </c>
      <c r="GW80" s="45">
        <f>IF(AND(OR(ISBLANK(GW$9),GW$9=0)=FALSE,GW$9=$DL80),1,0)*'4. Formulations'!$M79</f>
        <v>0</v>
      </c>
      <c r="GX80" s="45">
        <f>IF(AND(OR(ISBLANK(GX$9),GX$9=0)=FALSE,GX$9=$DL80),1,0)*'4. Formulations'!$M79</f>
        <v>0</v>
      </c>
      <c r="GY80" s="45">
        <f>IF(AND(OR(ISBLANK(GY$9),GY$9=0)=FALSE,GY$9=$DL80),1,0)*'4. Formulations'!$M79</f>
        <v>0</v>
      </c>
      <c r="GZ80" s="45">
        <f>IF(AND(OR(ISBLANK(GZ$9),GZ$9=0)=FALSE,GZ$9=$DL80),1,0)*'4. Formulations'!$M79</f>
        <v>0</v>
      </c>
      <c r="HA80" s="45">
        <f>IF(AND(OR(ISBLANK(HA$9),HA$9=0)=FALSE,HA$9=$DL80),1,0)*'4. Formulations'!$M79</f>
        <v>0</v>
      </c>
      <c r="HB80" s="45">
        <f>IF(AND(OR(ISBLANK(HB$9),HB$9=0)=FALSE,HB$9=$DL80),1,0)*'4. Formulations'!$M79</f>
        <v>0</v>
      </c>
      <c r="HC80" s="45">
        <f>IF(AND(OR(ISBLANK(HC$9),HC$9=0)=FALSE,HC$9=$DL80),1,0)*'4. Formulations'!$M79</f>
        <v>0</v>
      </c>
      <c r="HD80" s="45">
        <f>IF(AND(OR(ISBLANK(HD$9),HD$9=0)=FALSE,HD$9=$DL80),1,0)*'4. Formulations'!$M79</f>
        <v>0</v>
      </c>
      <c r="HE80" s="45">
        <f>IF(AND(OR(ISBLANK(HE$9),HE$9=0)=FALSE,HE$9=$DL80),1,0)*'4. Formulations'!$M79</f>
        <v>0</v>
      </c>
      <c r="HG80" s="45">
        <f>IF(AND(OR(ISBLANK(HG$9),HG$9=0)=FALSE,SUM($GQ80:$HE80)&gt;0,HG$9='2. Protocols'!$G79),1,0)*'4. Formulations'!$M79</f>
        <v>0</v>
      </c>
      <c r="HH80" s="45">
        <f>IF(AND(OR(ISBLANK(HH$9),HH$9=0)=FALSE,SUM($GQ80:$HE80)&gt;0,HH$9='2. Protocols'!$G79),1,0)*'4. Formulations'!$M79</f>
        <v>0</v>
      </c>
      <c r="HI80" s="45">
        <f>IF(AND(OR(ISBLANK(HI$9),HI$9=0)=FALSE,SUM($GQ80:$HE80)&gt;0,HI$9='2. Protocols'!$G79),1,0)*'4. Formulations'!$M79</f>
        <v>0</v>
      </c>
      <c r="HJ80" s="45">
        <f>IF(AND(OR(ISBLANK(HJ$9),HJ$9=0)=FALSE,SUM($GQ80:$HE80)&gt;0,HJ$9='2. Protocols'!$G79),1,0)*'4. Formulations'!$M79</f>
        <v>0</v>
      </c>
      <c r="HK80" s="45">
        <f>IF(AND(OR(ISBLANK(HK$9),HK$9=0)=FALSE,SUM($GQ80:$HE80)&gt;0,HK$9='2. Protocols'!$G79),1,0)*'4. Formulations'!$M79</f>
        <v>0</v>
      </c>
      <c r="HL80" s="45">
        <f>IF(AND(OR(ISBLANK(HL$9),HL$9=0)=FALSE,SUM($GQ80:$HE80)&gt;0,HL$9='2. Protocols'!$G79),1,0)*'4. Formulations'!$M79</f>
        <v>0</v>
      </c>
      <c r="HM80" s="45">
        <f>IF(AND(OR(ISBLANK(HM$9),HM$9=0)=FALSE,SUM($GQ80:$HE80)&gt;0,HM$9='2. Protocols'!$G79),1,0)*'4. Formulations'!$M79</f>
        <v>0</v>
      </c>
      <c r="HN80" s="45">
        <f>IF(AND(OR(ISBLANK(HN$9),HN$9=0)=FALSE,SUM($GQ80:$HE80)&gt;0,HN$9='2. Protocols'!$G79),1,0)*'4. Formulations'!$M79</f>
        <v>0</v>
      </c>
      <c r="HO80" s="45">
        <f>IF(AND(OR(ISBLANK(HO$9),HO$9=0)=FALSE,SUM($GQ80:$HE80)&gt;0,HO$9='2. Protocols'!$G79),1,0)*'4. Formulations'!$M79</f>
        <v>0</v>
      </c>
      <c r="HP80" s="45">
        <f>IF(AND(OR(ISBLANK(HP$9),HP$9=0)=FALSE,SUM($GQ80:$HE80)&gt;0,HP$9='2. Protocols'!$G79),1,0)*'4. Formulations'!$M79</f>
        <v>0</v>
      </c>
      <c r="HQ80" s="45">
        <f>IF(AND(OR(ISBLANK(HQ$9),HQ$9=0)=FALSE,SUM($GQ80:$HE80)&gt;0,HQ$9='2. Protocols'!$G79),1,0)*'4. Formulations'!$M79</f>
        <v>0</v>
      </c>
      <c r="HR80" s="45">
        <f>IF(AND(OR(ISBLANK(HR$9),HR$9=0)=FALSE,SUM($GQ80:$HE80)&gt;0,HR$9='2. Protocols'!$G79),1,0)*'4. Formulations'!$M79</f>
        <v>0</v>
      </c>
      <c r="HS80" s="45">
        <f>IF(AND(OR(ISBLANK(HS$9),HS$9=0)=FALSE,SUM($GQ80:$HE80)&gt;0,HS$9='2. Protocols'!$G79),1,0)*'4. Formulations'!$M79</f>
        <v>0</v>
      </c>
      <c r="HT80" s="45">
        <f>IF(AND(OR(ISBLANK(HT$9),HT$9=0)=FALSE,SUM($GQ80:$HE80)&gt;0,HT$9='2. Protocols'!$G79),1,0)*'4. Formulations'!$M79</f>
        <v>0</v>
      </c>
      <c r="HU80" s="45">
        <f>IF(AND(OR(ISBLANK(HU$9),HU$9=0)=FALSE,SUM($GQ80:$HE80)&gt;0,HU$9='2. Protocols'!$G79),1,0)*'4. Formulations'!$M79</f>
        <v>0</v>
      </c>
      <c r="HW80" s="45">
        <f>IF(AND(OR(ISBLANK(HW$9),HW$9=0)=FALSE,HW$9=$DM80),1,0)*'4. Formulations'!$N79</f>
        <v>0</v>
      </c>
      <c r="HX80" s="45">
        <f>IF(AND(OR(ISBLANK(HX$9),HX$9=0)=FALSE,HX$9=$DM80),1,0)*'4. Formulations'!$N79</f>
        <v>0</v>
      </c>
      <c r="HY80" s="45">
        <f>IF(AND(OR(ISBLANK(HY$9),HY$9=0)=FALSE,HY$9=$DM80),1,0)*'4. Formulations'!$N79</f>
        <v>0</v>
      </c>
      <c r="HZ80" s="45">
        <f>IF(AND(OR(ISBLANK(HZ$9),HZ$9=0)=FALSE,HZ$9=$DM80),1,0)*'4. Formulations'!$N79</f>
        <v>0</v>
      </c>
      <c r="IA80" s="45">
        <f>IF(AND(OR(ISBLANK(IA$9),IA$9=0)=FALSE,IA$9=$DM80),1,0)*'4. Formulations'!$N79</f>
        <v>0</v>
      </c>
      <c r="IB80" s="45">
        <f>IF(AND(OR(ISBLANK(IB$9),IB$9=0)=FALSE,IB$9=$DM80),1,0)*'4. Formulations'!$N79</f>
        <v>0</v>
      </c>
      <c r="IC80" s="45">
        <f>IF(AND(OR(ISBLANK(IC$9),IC$9=0)=FALSE,IC$9=$DM80),1,0)*'4. Formulations'!$N79</f>
        <v>0</v>
      </c>
      <c r="ID80" s="45">
        <f>IF(AND(OR(ISBLANK(ID$9),ID$9=0)=FALSE,ID$9=$DM80),1,0)*'4. Formulations'!$N79</f>
        <v>0</v>
      </c>
      <c r="IE80" s="45">
        <f>IF(AND(OR(ISBLANK(IE$9),IE$9=0)=FALSE,IE$9=$DM80),1,0)*'4. Formulations'!$N79</f>
        <v>0</v>
      </c>
      <c r="IF80" s="45">
        <f>IF(AND(OR(ISBLANK(IF$9),IF$9=0)=FALSE,IF$9=$DM80),1,0)*'4. Formulations'!$N79</f>
        <v>0</v>
      </c>
      <c r="IG80" s="45">
        <f>IF(AND(OR(ISBLANK(IG$9),IG$9=0)=FALSE,IG$9=$DM80),1,0)*'4. Formulations'!$N79</f>
        <v>0</v>
      </c>
      <c r="IH80" s="45">
        <f>IF(AND(OR(ISBLANK(IH$9),IH$9=0)=FALSE,IH$9=$DM80),1,0)*'4. Formulations'!$N79</f>
        <v>0</v>
      </c>
      <c r="II80" s="45">
        <f>IF(AND(OR(ISBLANK(II$9),II$9=0)=FALSE,II$9=$DM80),1,0)*'4. Formulations'!$N79</f>
        <v>0</v>
      </c>
      <c r="IJ80" s="45">
        <f>IF(AND(OR(ISBLANK(IJ$9),IJ$9=0)=FALSE,IJ$9=$DM80),1,0)*'4. Formulations'!$N79</f>
        <v>0</v>
      </c>
      <c r="IK80" s="45">
        <f>IF(AND(OR(ISBLANK(IK$9),IK$9=0)=FALSE,IK$9=$DM80),1,0)*'4. Formulations'!$N79</f>
        <v>0</v>
      </c>
      <c r="IM80" s="45">
        <f>IF(AND(OR(ISBLANK(IM$9),IM$9=0)=FALSE,OR(IM$9='2. Protocols'!$C79,IM$9='2. Protocols'!$E79,IM$9='2. Protocols'!$G79)),1,0)*'4. Formulations'!$O79</f>
        <v>0</v>
      </c>
      <c r="IN80" s="45">
        <f>IF(AND(OR(ISBLANK(IN$9),IN$9=0)=FALSE,OR(IN$9='2. Protocols'!$C79,IN$9='2. Protocols'!$E79,IN$9='2. Protocols'!$G79)),1,0)*'4. Formulations'!$O79</f>
        <v>0</v>
      </c>
      <c r="IO80" s="45">
        <f>IF(AND(OR(ISBLANK(IO$9),IO$9=0)=FALSE,OR(IO$9='2. Protocols'!$C79,IO$9='2. Protocols'!$E79,IO$9='2. Protocols'!$G79)),1,0)*'4. Formulations'!$O79</f>
        <v>0</v>
      </c>
      <c r="IP80" s="45">
        <f>IF(AND(OR(ISBLANK(IP$9),IP$9=0)=FALSE,OR(IP$9='2. Protocols'!$C79,IP$9='2. Protocols'!$E79,IP$9='2. Protocols'!$G79)),1,0)*'4. Formulations'!$O79</f>
        <v>0</v>
      </c>
      <c r="IQ80" s="45">
        <f>IF(AND(OR(ISBLANK(IQ$9),IQ$9=0)=FALSE,OR(IQ$9='2. Protocols'!$C79,IQ$9='2. Protocols'!$E79,IQ$9='2. Protocols'!$G79)),1,0)*'4. Formulations'!$O79</f>
        <v>0</v>
      </c>
      <c r="IR80" s="45">
        <f>IF(AND(OR(ISBLANK(IR$9),IR$9=0)=FALSE,OR(IR$9='2. Protocols'!$C79,IR$9='2. Protocols'!$E79,IR$9='2. Protocols'!$G79)),1,0)*'4. Formulations'!$O79</f>
        <v>0</v>
      </c>
      <c r="IS80" s="45">
        <f>IF(AND(OR(ISBLANK(IS$9),IS$9=0)=FALSE,OR(IS$9='2. Protocols'!$C79,IS$9='2. Protocols'!$E79,IS$9='2. Protocols'!$G79)),1,0)*'4. Formulations'!$O79</f>
        <v>0</v>
      </c>
      <c r="IT80" s="45">
        <f>IF(AND(OR(ISBLANK(IT$9),IT$9=0)=FALSE,OR(IT$9='2. Protocols'!$C79,IT$9='2. Protocols'!$E79,IT$9='2. Protocols'!$G79)),1,0)*'4. Formulations'!$O79</f>
        <v>0</v>
      </c>
      <c r="IU80" s="45">
        <f>IF(AND(OR(ISBLANK(IU$9),IU$9=0)=FALSE,OR(IU$9='2. Protocols'!$C79,IU$9='2. Protocols'!$E79,IU$9='2. Protocols'!$G79)),1,0)*'4. Formulations'!$O79</f>
        <v>0</v>
      </c>
      <c r="IV80" s="45">
        <f>IF(AND(OR(ISBLANK(IV$9),IV$9=0)=FALSE,OR(IV$9='2. Protocols'!$C79,IV$9='2. Protocols'!$E79,IV$9='2. Protocols'!$G79)),1,0)*'4. Formulations'!$O79</f>
        <v>0</v>
      </c>
      <c r="IW80" s="45">
        <f>IF(AND(OR(ISBLANK(IW$9),IW$9=0)=FALSE,OR(IW$9='2. Protocols'!$C79,IW$9='2. Protocols'!$E79,IW$9='2. Protocols'!$G79)),1,0)*'4. Formulations'!$O79</f>
        <v>0</v>
      </c>
      <c r="IX80" s="45">
        <f>IF(AND(OR(ISBLANK(IX$9),IX$9=0)=FALSE,OR(IX$9='2. Protocols'!$C79,IX$9='2. Protocols'!$E79,IX$9='2. Protocols'!$G79)),1,0)*'4. Formulations'!$O79</f>
        <v>0</v>
      </c>
      <c r="IY80" s="45">
        <f>IF(AND(OR(ISBLANK(IY$9),IY$9=0)=FALSE,OR(IY$9='2. Protocols'!$C79,IY$9='2. Protocols'!$E79,IY$9='2. Protocols'!$G79)),1,0)*'4. Formulations'!$O79</f>
        <v>0</v>
      </c>
      <c r="IZ80" s="45">
        <f>IF(AND(OR(ISBLANK(IZ$9),IZ$9=0)=FALSE,OR(IZ$9='2. Protocols'!$C79,IZ$9='2. Protocols'!$E79,IZ$9='2. Protocols'!$G79)),1,0)*'4. Formulations'!$O79</f>
        <v>0</v>
      </c>
      <c r="JA80" s="45">
        <f>IF(AND(OR(ISBLANK(JA$9),JA$9=0)=FALSE,OR(JA$9='2. Protocols'!$C79,JA$9='2. Protocols'!$E79,JA$9='2. Protocols'!$G79)),1,0)*'4. Formulations'!$O79</f>
        <v>0</v>
      </c>
      <c r="JC80" s="45">
        <f>IF(AND(OR(ISBLANK(JC$9),JC$9=0)=FALSE,JC$9=$DL80),1,0)*'4. Formulations'!$P79</f>
        <v>0</v>
      </c>
      <c r="JD80" s="45">
        <f>IF(AND(OR(ISBLANK(JD$9),JD$9=0)=FALSE,JD$9=$DL80),1,0)*'4. Formulations'!$P79</f>
        <v>0</v>
      </c>
      <c r="JE80" s="45">
        <f>IF(AND(OR(ISBLANK(JE$9),JE$9=0)=FALSE,JE$9=$DL80),1,0)*'4. Formulations'!$P79</f>
        <v>0</v>
      </c>
      <c r="JF80" s="45">
        <f>IF(AND(OR(ISBLANK(JF$9),JF$9=0)=FALSE,JF$9=$DL80),1,0)*'4. Formulations'!$P79</f>
        <v>0</v>
      </c>
      <c r="JG80" s="45">
        <f>IF(AND(OR(ISBLANK(JG$9),JG$9=0)=FALSE,JG$9=$DL80),1,0)*'4. Formulations'!$P79</f>
        <v>0</v>
      </c>
      <c r="JH80" s="45">
        <f>IF(AND(OR(ISBLANK(JH$9),JH$9=0)=FALSE,JH$9=$DL80),1,0)*'4. Formulations'!$P79</f>
        <v>0</v>
      </c>
      <c r="JI80" s="45">
        <f>IF(AND(OR(ISBLANK(JI$9),JI$9=0)=FALSE,JI$9=$DL80),1,0)*'4. Formulations'!$P79</f>
        <v>0</v>
      </c>
      <c r="JJ80" s="45">
        <f>IF(AND(OR(ISBLANK(JJ$9),JJ$9=0)=FALSE,JJ$9=$DL80),1,0)*'4. Formulations'!$P79</f>
        <v>0</v>
      </c>
      <c r="JK80" s="45">
        <f>IF(AND(OR(ISBLANK(JK$9),JK$9=0)=FALSE,JK$9=$DL80),1,0)*'4. Formulations'!$P79</f>
        <v>0</v>
      </c>
      <c r="JL80" s="45">
        <f>IF(AND(OR(ISBLANK(JL$9),JL$9=0)=FALSE,JL$9=$DL80),1,0)*'4. Formulations'!$P79</f>
        <v>0</v>
      </c>
      <c r="JM80" s="45">
        <f>IF(AND(OR(ISBLANK(JM$9),JM$9=0)=FALSE,JM$9=$DL80),1,0)*'4. Formulations'!$P79</f>
        <v>0</v>
      </c>
      <c r="JN80" s="45">
        <f>IF(AND(OR(ISBLANK(JN$9),JN$9=0)=FALSE,JN$9=$DL80),1,0)*'4. Formulations'!$P79</f>
        <v>0</v>
      </c>
      <c r="JO80" s="45">
        <f>IF(AND(OR(ISBLANK(JO$9),JO$9=0)=FALSE,JO$9=$DL80),1,0)*'4. Formulations'!$P79</f>
        <v>0</v>
      </c>
      <c r="JP80" s="45">
        <f>IF(AND(OR(ISBLANK(JP$9),JP$9=0)=FALSE,JP$9=$DL80),1,0)*'4. Formulations'!$P79</f>
        <v>0</v>
      </c>
      <c r="JQ80" s="45">
        <f>IF(AND(OR(ISBLANK(JQ$9),JQ$9=0)=FALSE,JQ$9=$DL80),1,0)*'4. Formulations'!$P79</f>
        <v>0</v>
      </c>
      <c r="JS80" s="45">
        <f>IF(AND(OR(ISBLANK(JS$9),JS$9=0)=FALSE,SUM($JC80:$JQ80)&gt;0,JS$9='2. Protocols'!$G79),1,0)*'4. Formulations'!$P79</f>
        <v>0</v>
      </c>
      <c r="JT80" s="45">
        <f>IF(AND(OR(ISBLANK(JT$9),JT$9=0)=FALSE,SUM($JC80:$JQ80)&gt;0,JT$9='2. Protocols'!$G79),1,0)*'4. Formulations'!$P79</f>
        <v>0</v>
      </c>
      <c r="JU80" s="45">
        <f>IF(AND(OR(ISBLANK(JU$9),JU$9=0)=FALSE,SUM($JC80:$JQ80)&gt;0,JU$9='2. Protocols'!$G79),1,0)*'4. Formulations'!$P79</f>
        <v>0</v>
      </c>
      <c r="JV80" s="45">
        <f>IF(AND(OR(ISBLANK(JV$9),JV$9=0)=FALSE,SUM($JC80:$JQ80)&gt;0,JV$9='2. Protocols'!$G79),1,0)*'4. Formulations'!$P79</f>
        <v>0</v>
      </c>
      <c r="JW80" s="45">
        <f>IF(AND(OR(ISBLANK(JW$9),JW$9=0)=FALSE,SUM($JC80:$JQ80)&gt;0,JW$9='2. Protocols'!$G79),1,0)*'4. Formulations'!$P79</f>
        <v>0</v>
      </c>
      <c r="JX80" s="45">
        <f>IF(AND(OR(ISBLANK(JX$9),JX$9=0)=FALSE,SUM($JC80:$JQ80)&gt;0,JX$9='2. Protocols'!$G79),1,0)*'4. Formulations'!$P79</f>
        <v>0</v>
      </c>
      <c r="JY80" s="45">
        <f>IF(AND(OR(ISBLANK(JY$9),JY$9=0)=FALSE,SUM($JC80:$JQ80)&gt;0,JY$9='2. Protocols'!$G79),1,0)*'4. Formulations'!$P79</f>
        <v>0</v>
      </c>
      <c r="JZ80" s="45">
        <f>IF(AND(OR(ISBLANK(JZ$9),JZ$9=0)=FALSE,SUM($JC80:$JQ80)&gt;0,JZ$9='2. Protocols'!$G79),1,0)*'4. Formulations'!$P79</f>
        <v>0</v>
      </c>
      <c r="KA80" s="45">
        <f>IF(AND(OR(ISBLANK(KA$9),KA$9=0)=FALSE,SUM($JC80:$JQ80)&gt;0,KA$9='2. Protocols'!$G79),1,0)*'4. Formulations'!$P79</f>
        <v>0</v>
      </c>
      <c r="KB80" s="45">
        <f>IF(AND(OR(ISBLANK(KB$9),KB$9=0)=FALSE,SUM($JC80:$JQ80)&gt;0,KB$9='2. Protocols'!$G79),1,0)*'4. Formulations'!$P79</f>
        <v>0</v>
      </c>
      <c r="KC80" s="45">
        <f>IF(AND(OR(ISBLANK(KC$9),KC$9=0)=FALSE,SUM($JC80:$JQ80)&gt;0,KC$9='2. Protocols'!$G79),1,0)*'4. Formulations'!$P79</f>
        <v>0</v>
      </c>
      <c r="KD80" s="45">
        <f>IF(AND(OR(ISBLANK(KD$9),KD$9=0)=FALSE,SUM($JC80:$JQ80)&gt;0,KD$9='2. Protocols'!$G79),1,0)*'4. Formulations'!$P79</f>
        <v>0</v>
      </c>
      <c r="KE80" s="45">
        <f>IF(AND(OR(ISBLANK(KE$9),KE$9=0)=FALSE,SUM($JC80:$JQ80)&gt;0,KE$9='2. Protocols'!$G79),1,0)*'4. Formulations'!$P79</f>
        <v>0</v>
      </c>
      <c r="KF80" s="45">
        <f>IF(AND(OR(ISBLANK(KF$9),KF$9=0)=FALSE,SUM($JC80:$JQ80)&gt;0,KF$9='2. Protocols'!$G79),1,0)*'4. Formulations'!$P79</f>
        <v>0</v>
      </c>
      <c r="KG80" s="45">
        <f>IF(AND(OR(ISBLANK(KG$9),KG$9=0)=FALSE,SUM($JC80:$JQ80)&gt;0,KG$9='2. Protocols'!$G79),1,0)*'4. Formulations'!$P79</f>
        <v>0</v>
      </c>
      <c r="KI80" s="45">
        <f>IF(AND(OR(ISBLANK(KI$9),KI$9=0)=FALSE,KI$9=$DM80),1,0)*'4. Formulations'!$Q79</f>
        <v>0</v>
      </c>
      <c r="KJ80" s="45">
        <f>IF(AND(OR(ISBLANK(KJ$9),KJ$9=0)=FALSE,KJ$9=$DM80),1,0)*'4. Formulations'!$Q79</f>
        <v>0</v>
      </c>
      <c r="KK80" s="45">
        <f>IF(AND(OR(ISBLANK(KK$9),KK$9=0)=FALSE,KK$9=$DM80),1,0)*'4. Formulations'!$Q79</f>
        <v>0</v>
      </c>
      <c r="KL80" s="45">
        <f>IF(AND(OR(ISBLANK(KL$9),KL$9=0)=FALSE,KL$9=$DM80),1,0)*'4. Formulations'!$Q79</f>
        <v>0</v>
      </c>
      <c r="KM80" s="45">
        <f>IF(AND(OR(ISBLANK(KM$9),KM$9=0)=FALSE,KM$9=$DM80),1,0)*'4. Formulations'!$Q79</f>
        <v>0</v>
      </c>
      <c r="KN80" s="45">
        <f>IF(AND(OR(ISBLANK(KN$9),KN$9=0)=FALSE,KN$9=$DM80),1,0)*'4. Formulations'!$Q79</f>
        <v>0</v>
      </c>
      <c r="KO80" s="45">
        <f>IF(AND(OR(ISBLANK(KO$9),KO$9=0)=FALSE,KO$9=$DM80),1,0)*'4. Formulations'!$Q79</f>
        <v>0</v>
      </c>
      <c r="KP80" s="45">
        <f>IF(AND(OR(ISBLANK(KP$9),KP$9=0)=FALSE,KP$9=$DM80),1,0)*'4. Formulations'!$Q79</f>
        <v>0</v>
      </c>
      <c r="KQ80" s="45">
        <f>IF(AND(OR(ISBLANK(KQ$9),KQ$9=0)=FALSE,KQ$9=$DM80),1,0)*'4. Formulations'!$Q79</f>
        <v>0</v>
      </c>
      <c r="KR80" s="45">
        <f>IF(AND(OR(ISBLANK(KR$9),KR$9=0)=FALSE,KR$9=$DM80),1,0)*'4. Formulations'!$Q79</f>
        <v>0</v>
      </c>
      <c r="KS80" s="45">
        <f>IF(AND(OR(ISBLANK(KS$9),KS$9=0)=FALSE,KS$9=$DM80),1,0)*'4. Formulations'!$Q79</f>
        <v>0</v>
      </c>
      <c r="KT80" s="45">
        <f>IF(AND(OR(ISBLANK(KT$9),KT$9=0)=FALSE,KT$9=$DM80),1,0)*'4. Formulations'!$Q79</f>
        <v>0</v>
      </c>
      <c r="KU80" s="45">
        <f>IF(AND(OR(ISBLANK(KU$9),KU$9=0)=FALSE,KU$9=$DM80),1,0)*'4. Formulations'!$Q79</f>
        <v>0</v>
      </c>
      <c r="KV80" s="45">
        <f>IF(AND(OR(ISBLANK(KV$9),KV$9=0)=FALSE,KV$9=$DM80),1,0)*'4. Formulations'!$Q79</f>
        <v>0</v>
      </c>
      <c r="KW80" s="45">
        <f>IF(AND(OR(ISBLANK(KW$9),KW$9=0)=FALSE,KW$9=$DM80),1,0)*'4. Formulations'!$Q79</f>
        <v>0</v>
      </c>
    </row>
    <row r="81" spans="2:309" x14ac:dyDescent="0.3">
      <c r="B81" s="2"/>
      <c r="C81" s="155" t="str">
        <f>IF('2. Protocols'!C80&amp;"+"&amp;'2. Protocols'!E80&amp;"+"&amp;'2. Protocols'!G80="++","",'2. Protocols'!C80&amp;"+"&amp;'2. Protocols'!E80&amp;"+"&amp;'2. Protocols'!G80)</f>
        <v/>
      </c>
      <c r="D81" s="22"/>
      <c r="E81" s="23"/>
      <c r="G81" s="135">
        <f>'2. Protocols'!J80*'1. General Inputs'!$N$13</f>
        <v>0</v>
      </c>
      <c r="H81" s="135" t="e">
        <f>MAX(G81*(1+'1. General Inputs'!$BE$23)+(H$110*'2. Protocols'!$S80)+'3. ARV Substitutions'!L101,0)</f>
        <v>#VALUE!</v>
      </c>
      <c r="I81" s="135" t="e">
        <f>MAX(H81*(1+'1. General Inputs'!$BE$23)+(I$110*'2. Protocols'!$S80)+'3. ARV Substitutions'!M101,0)</f>
        <v>#VALUE!</v>
      </c>
      <c r="J81" s="135" t="e">
        <f>MAX(I81*(1+'1. General Inputs'!$BE$23)+(J$110*'2. Protocols'!$S80)+'3. ARV Substitutions'!N101,0)</f>
        <v>#VALUE!</v>
      </c>
      <c r="K81" s="135" t="e">
        <f>MAX(J81*(1+'1. General Inputs'!$BE$23)+(K$110*'2. Protocols'!$S80)+'3. ARV Substitutions'!O101,0)</f>
        <v>#VALUE!</v>
      </c>
      <c r="L81" s="135" t="e">
        <f>MAX(K81*(1+'1. General Inputs'!$BE$23)+(L$110*'2. Protocols'!$S80)+'3. ARV Substitutions'!P101,0)</f>
        <v>#VALUE!</v>
      </c>
      <c r="M81" s="135" t="e">
        <f>MAX(L81*(1+'1. General Inputs'!$BE$23)+(M$110*'2. Protocols'!$S80)+'3. ARV Substitutions'!Q101,0)</f>
        <v>#VALUE!</v>
      </c>
      <c r="N81" s="135" t="e">
        <f>MAX(M81*(1+'1. General Inputs'!$BE$23)+(N$110*'2. Protocols'!$S80)+'3. ARV Substitutions'!R101,0)</f>
        <v>#VALUE!</v>
      </c>
      <c r="O81" s="135" t="e">
        <f>MAX(N81*(1+'1. General Inputs'!$BE$23)+(O$110*'2. Protocols'!$S80)+'3. ARV Substitutions'!S101,0)</f>
        <v>#VALUE!</v>
      </c>
      <c r="P81" s="135" t="e">
        <f>MAX(O81*(1+'1. General Inputs'!$BE$23)+(P$110*'2. Protocols'!$S80)+'3. ARV Substitutions'!T101,0)</f>
        <v>#VALUE!</v>
      </c>
      <c r="Q81" s="135" t="e">
        <f>MAX(P81*(1+'1. General Inputs'!$BE$23)+(Q$110*'2. Protocols'!$S80)+'3. ARV Substitutions'!U101,0)</f>
        <v>#VALUE!</v>
      </c>
      <c r="R81" s="135" t="e">
        <f>MAX(Q81*(1+'1. General Inputs'!$BE$23)+(R$110*'2. Protocols'!$S80)+'3. ARV Substitutions'!V101,0)</f>
        <v>#VALUE!</v>
      </c>
      <c r="S81" s="135" t="e">
        <f>MAX(R81*(1+'1. General Inputs'!$BE$23)+(S$110*'2. Protocols'!$S80)+'3. ARV Substitutions'!W101,0)</f>
        <v>#VALUE!</v>
      </c>
      <c r="T81" s="135" t="e">
        <f>MAX(S81*(1+'1. General Inputs'!$BE$23)+(T$110*'2. Protocols'!$S80)+'3. ARV Substitutions'!X101,0)</f>
        <v>#VALUE!</v>
      </c>
      <c r="U81" s="135" t="e">
        <f>MAX(T81*(1+'1. General Inputs'!$BE$23)+(U$110*'2. Protocols'!$S80)+'3. ARV Substitutions'!Y101,0)</f>
        <v>#VALUE!</v>
      </c>
      <c r="V81" s="135" t="e">
        <f>MAX(U81*(1+'1. General Inputs'!$BE$23)+(V$110*'2. Protocols'!$S80)+'3. ARV Substitutions'!Z101,0)</f>
        <v>#VALUE!</v>
      </c>
      <c r="W81" s="135" t="e">
        <f>MAX(V81*(1+'1. General Inputs'!$BE$23)+(W$110*'2. Protocols'!$S80)+'3. ARV Substitutions'!AA101,0)</f>
        <v>#VALUE!</v>
      </c>
      <c r="X81" s="135" t="e">
        <f>MAX(W81*(1+'1. General Inputs'!$BE$23)+(X$110*'2. Protocols'!$S80)+'3. ARV Substitutions'!AB101,0)</f>
        <v>#VALUE!</v>
      </c>
      <c r="Y81" s="135" t="e">
        <f>MAX(X81*(1+'1. General Inputs'!$BE$23)+(Y$110*'2. Protocols'!$S80)+'3. ARV Substitutions'!AC101,0)</f>
        <v>#VALUE!</v>
      </c>
      <c r="Z81" s="135" t="e">
        <f>MAX(Y81*(1+'1. General Inputs'!$BE$23)+(Z$110*'2. Protocols'!$S80)+'3. ARV Substitutions'!AD101,0)</f>
        <v>#VALUE!</v>
      </c>
      <c r="AA81" s="135" t="e">
        <f>MAX(Z81*(1+'1. General Inputs'!$BE$23)+(AA$110*'2. Protocols'!$S80)+'3. ARV Substitutions'!AE101,0)</f>
        <v>#VALUE!</v>
      </c>
      <c r="AB81" s="135" t="e">
        <f>MAX(AA81*(1+'1. General Inputs'!$BE$23)+(AB$110*'2. Protocols'!$S80)+'3. ARV Substitutions'!AF101,0)</f>
        <v>#VALUE!</v>
      </c>
      <c r="AC81" s="135" t="e">
        <f>MAX(AB81*(1+'1. General Inputs'!$BE$23)+(AC$110*'2. Protocols'!$S80)+'3. ARV Substitutions'!AG101,0)</f>
        <v>#VALUE!</v>
      </c>
      <c r="AD81" s="135" t="e">
        <f>MAX(AC81*(1+'1. General Inputs'!$BE$23)+(AD$110*'2. Protocols'!$S80)+'3. ARV Substitutions'!AH101,0)</f>
        <v>#VALUE!</v>
      </c>
      <c r="AE81" s="135" t="e">
        <f>MAX(AD81*(1+'1. General Inputs'!$BE$23)+(AE$110*'2. Protocols'!$S80)+'3. ARV Substitutions'!AI101,0)</f>
        <v>#VALUE!</v>
      </c>
      <c r="AF81" s="135" t="e">
        <f>MAX(AE81*(1+'1. General Inputs'!$BE$23)+(AF$110*'2. Protocols'!$S80)+'3. ARV Substitutions'!AJ101,0)</f>
        <v>#VALUE!</v>
      </c>
      <c r="AG81" s="135" t="e">
        <f>MAX(AF81*(1+'1. General Inputs'!$BE$23)+(AG$110*'2. Protocols'!$S80)+'3. ARV Substitutions'!AK101,0)</f>
        <v>#VALUE!</v>
      </c>
      <c r="AH81" s="135" t="e">
        <f>MAX(AG81*(1+'1. General Inputs'!$BE$23)+(AH$110*'2. Protocols'!$S80)+'3. ARV Substitutions'!AL101,0)</f>
        <v>#VALUE!</v>
      </c>
      <c r="AI81" s="135" t="e">
        <f>MAX(AH81*(1+'1. General Inputs'!$BE$23)+(AI$110*'2. Protocols'!$S80)+'3. ARV Substitutions'!AM101,0)</f>
        <v>#VALUE!</v>
      </c>
      <c r="AJ81" s="135" t="e">
        <f>MAX(AI81*(1+'1. General Inputs'!$BE$23)+(AJ$110*'2. Protocols'!$S80)+'3. ARV Substitutions'!AN101,0)</f>
        <v>#VALUE!</v>
      </c>
      <c r="AK81" s="135" t="e">
        <f>MAX(AJ81*(1+'1. General Inputs'!$BE$23)+(AK$110*'2. Protocols'!$S80)+'3. ARV Substitutions'!AO101,0)</f>
        <v>#VALUE!</v>
      </c>
      <c r="AL81" s="135" t="e">
        <f>MAX(AK81*(1+'1. General Inputs'!$BE$23)+(AL$110*'2. Protocols'!$S80)+'3. ARV Substitutions'!AP101,0)</f>
        <v>#VALUE!</v>
      </c>
      <c r="AM81" s="135" t="e">
        <f>MAX(AL81*(1+'1. General Inputs'!$BE$23)+(AM$110*'2. Protocols'!$S80)+'3. ARV Substitutions'!AQ101,0)</f>
        <v>#VALUE!</v>
      </c>
      <c r="AN81" s="135" t="e">
        <f>MAX(AM81*(1+'1. General Inputs'!$BE$23)+(AN$110*'2. Protocols'!$S80)+'3. ARV Substitutions'!AR101,0)</f>
        <v>#VALUE!</v>
      </c>
      <c r="AO81" s="135" t="e">
        <f>MAX(AN81*(1+'1. General Inputs'!$BE$23)+(AO$110*'2. Protocols'!$S80)+'3. ARV Substitutions'!AS101,0)</f>
        <v>#VALUE!</v>
      </c>
      <c r="AP81" s="135" t="e">
        <f>MAX(AO81*(1+'1. General Inputs'!$BE$23)+(AP$110*'2. Protocols'!$S80)+'3. ARV Substitutions'!AT101,0)</f>
        <v>#VALUE!</v>
      </c>
      <c r="AQ81" s="135" t="e">
        <f>MAX(AP81*(1+'1. General Inputs'!$BE$23)+(AQ$110*'2. Protocols'!$S80)+'3. ARV Substitutions'!AU101,0)</f>
        <v>#VALUE!</v>
      </c>
      <c r="CA81" s="105" t="e">
        <f t="shared" si="96"/>
        <v>#VALUE!</v>
      </c>
      <c r="CB81" s="105" t="e">
        <f t="shared" si="97"/>
        <v>#VALUE!</v>
      </c>
      <c r="CC81" s="105" t="e">
        <f t="shared" si="98"/>
        <v>#VALUE!</v>
      </c>
      <c r="CD81" s="105" t="e">
        <f t="shared" si="99"/>
        <v>#VALUE!</v>
      </c>
      <c r="CE81" s="105" t="e">
        <f t="shared" si="100"/>
        <v>#VALUE!</v>
      </c>
      <c r="CF81" s="105" t="e">
        <f t="shared" si="101"/>
        <v>#VALUE!</v>
      </c>
      <c r="CG81" s="105" t="e">
        <f t="shared" si="102"/>
        <v>#VALUE!</v>
      </c>
      <c r="CH81" s="105" t="e">
        <f t="shared" si="103"/>
        <v>#VALUE!</v>
      </c>
      <c r="CI81" s="105" t="e">
        <f t="shared" si="104"/>
        <v>#VALUE!</v>
      </c>
      <c r="CJ81" s="105" t="e">
        <f t="shared" si="105"/>
        <v>#VALUE!</v>
      </c>
      <c r="CK81" s="105" t="e">
        <f t="shared" si="106"/>
        <v>#VALUE!</v>
      </c>
      <c r="CL81" s="105" t="e">
        <f t="shared" si="107"/>
        <v>#VALUE!</v>
      </c>
      <c r="CM81" s="105" t="e">
        <f t="shared" si="108"/>
        <v>#VALUE!</v>
      </c>
      <c r="CN81" s="105" t="e">
        <f t="shared" si="109"/>
        <v>#VALUE!</v>
      </c>
      <c r="CO81" s="105" t="e">
        <f t="shared" si="110"/>
        <v>#VALUE!</v>
      </c>
      <c r="CP81" s="105" t="e">
        <f t="shared" si="111"/>
        <v>#VALUE!</v>
      </c>
      <c r="CQ81" s="105" t="e">
        <f t="shared" si="112"/>
        <v>#VALUE!</v>
      </c>
      <c r="CR81" s="105" t="e">
        <f t="shared" si="113"/>
        <v>#VALUE!</v>
      </c>
      <c r="CS81" s="105" t="e">
        <f t="shared" si="114"/>
        <v>#VALUE!</v>
      </c>
      <c r="CT81" s="105" t="e">
        <f t="shared" si="115"/>
        <v>#VALUE!</v>
      </c>
      <c r="CU81" s="105" t="e">
        <f t="shared" si="116"/>
        <v>#VALUE!</v>
      </c>
      <c r="CV81" s="105" t="e">
        <f t="shared" si="117"/>
        <v>#VALUE!</v>
      </c>
      <c r="CW81" s="105" t="e">
        <f t="shared" si="118"/>
        <v>#VALUE!</v>
      </c>
      <c r="CX81" s="105" t="e">
        <f t="shared" si="119"/>
        <v>#VALUE!</v>
      </c>
      <c r="CY81" s="105" t="e">
        <f t="shared" si="120"/>
        <v>#VALUE!</v>
      </c>
      <c r="CZ81" s="105" t="e">
        <f t="shared" si="121"/>
        <v>#VALUE!</v>
      </c>
      <c r="DA81" s="105" t="e">
        <f t="shared" si="122"/>
        <v>#VALUE!</v>
      </c>
      <c r="DB81" s="105" t="e">
        <f t="shared" si="123"/>
        <v>#VALUE!</v>
      </c>
      <c r="DC81" s="105" t="e">
        <f t="shared" si="124"/>
        <v>#VALUE!</v>
      </c>
      <c r="DD81" s="105" t="e">
        <f t="shared" si="125"/>
        <v>#VALUE!</v>
      </c>
      <c r="DE81" s="105" t="e">
        <f t="shared" si="126"/>
        <v>#VALUE!</v>
      </c>
      <c r="DF81" s="105" t="e">
        <f t="shared" si="127"/>
        <v>#VALUE!</v>
      </c>
      <c r="DG81" s="105" t="e">
        <f t="shared" si="128"/>
        <v>#VALUE!</v>
      </c>
      <c r="DH81" s="105" t="e">
        <f t="shared" si="129"/>
        <v>#VALUE!</v>
      </c>
      <c r="DI81" s="105" t="e">
        <f t="shared" si="130"/>
        <v>#VALUE!</v>
      </c>
      <c r="DJ81" s="105" t="e">
        <f t="shared" si="131"/>
        <v>#VALUE!</v>
      </c>
      <c r="DL81" s="39" t="str">
        <f>CONCATENATE('2. Protocols'!C80, '2. Protocols'!D80, '2. Protocols'!E80)</f>
        <v>+</v>
      </c>
      <c r="DM81" s="39" t="str">
        <f>CONCATENATE('2. Protocols'!C80, '2. Protocols'!D80, '2. Protocols'!E80, '2. Protocols'!F80, '2. Protocols'!G80,)</f>
        <v>++</v>
      </c>
      <c r="DO81" s="45">
        <f>IF(AND(OR(ISBLANK(DO$9),DO$9=0)=FALSE,OR(DO$9='2. Protocols'!$C80,DO$9='2. Protocols'!$E80,DO$9='2. Protocols'!$G80)),1,0)*'4. Formulations'!$I80</f>
        <v>0</v>
      </c>
      <c r="DP81" s="45">
        <f>IF(AND(OR(ISBLANK(DP$9),DP$9=0)=FALSE,OR(DP$9='2. Protocols'!$C80,DP$9='2. Protocols'!$E80,DP$9='2. Protocols'!$G80)),1,0)*'4. Formulations'!$I80</f>
        <v>0</v>
      </c>
      <c r="DQ81" s="45">
        <f>IF(AND(OR(ISBLANK(DQ$9),DQ$9=0)=FALSE,OR(DQ$9='2. Protocols'!$C80,DQ$9='2. Protocols'!$E80,DQ$9='2. Protocols'!$G80)),1,0)*'4. Formulations'!$I80</f>
        <v>0</v>
      </c>
      <c r="DR81" s="45">
        <f>IF(AND(OR(ISBLANK(DR$9),DR$9=0)=FALSE,OR(DR$9='2. Protocols'!$C80,DR$9='2. Protocols'!$E80,DR$9='2. Protocols'!$G80)),1,0)*'4. Formulations'!$I80</f>
        <v>0</v>
      </c>
      <c r="DS81" s="45">
        <f>IF(AND(OR(ISBLANK(DS$9),DS$9=0)=FALSE,OR(DS$9='2. Protocols'!$C80,DS$9='2. Protocols'!$E80,DS$9='2. Protocols'!$G80)),1,0)*'4. Formulations'!$I80</f>
        <v>0</v>
      </c>
      <c r="DT81" s="45">
        <f>IF(AND(OR(ISBLANK(DT$9),DT$9=0)=FALSE,OR(DT$9='2. Protocols'!$C80,DT$9='2. Protocols'!$E80,DT$9='2. Protocols'!$G80)),1,0)*'4. Formulations'!$I80</f>
        <v>0</v>
      </c>
      <c r="DU81" s="45">
        <f>IF(AND(OR(ISBLANK(DU$9),DU$9=0)=FALSE,OR(DU$9='2. Protocols'!$C80,DU$9='2. Protocols'!$E80,DU$9='2. Protocols'!$G80)),1,0)*'4. Formulations'!$I80</f>
        <v>0</v>
      </c>
      <c r="DV81" s="45">
        <f>IF(AND(OR(ISBLANK(DV$9),DV$9=0)=FALSE,OR(DV$9='2. Protocols'!$C80,DV$9='2. Protocols'!$E80,DV$9='2. Protocols'!$G80)),1,0)*'4. Formulations'!$I80</f>
        <v>0</v>
      </c>
      <c r="DW81" s="45">
        <f>IF(AND(OR(ISBLANK(DW$9),DW$9=0)=FALSE,OR(DW$9='2. Protocols'!$C80,DW$9='2. Protocols'!$E80,DW$9='2. Protocols'!$G80)),1,0)*'4. Formulations'!$I80</f>
        <v>0</v>
      </c>
      <c r="DX81" s="45">
        <f>IF(AND(OR(ISBLANK(DX$9),DX$9=0)=FALSE,OR(DX$9='2. Protocols'!$C80,DX$9='2. Protocols'!$E80,DX$9='2. Protocols'!$G80)),1,0)*'4. Formulations'!$I80</f>
        <v>0</v>
      </c>
      <c r="DY81" s="45">
        <f>IF(AND(OR(ISBLANK(DY$9),DY$9=0)=FALSE,OR(DY$9='2. Protocols'!$C80,DY$9='2. Protocols'!$E80,DY$9='2. Protocols'!$G80)),1,0)*'4. Formulations'!$I80</f>
        <v>0</v>
      </c>
      <c r="DZ81" s="45">
        <f>IF(AND(OR(ISBLANK(DZ$9),DZ$9=0)=FALSE,OR(DZ$9='2. Protocols'!$C80,DZ$9='2. Protocols'!$E80,DZ$9='2. Protocols'!$G80)),1,0)*'4. Formulations'!$I80</f>
        <v>0</v>
      </c>
      <c r="EA81" s="45">
        <f>IF(AND(OR(ISBLANK(EA$9),EA$9=0)=FALSE,OR(EA$9='2. Protocols'!$C80,EA$9='2. Protocols'!$E80,EA$9='2. Protocols'!$G80)),1,0)*'4. Formulations'!$I80</f>
        <v>0</v>
      </c>
      <c r="EB81" s="45">
        <f>IF(AND(OR(ISBLANK(EB$9),EB$9=0)=FALSE,OR(EB$9='2. Protocols'!$C80,EB$9='2. Protocols'!$E80,EB$9='2. Protocols'!$G80)),1,0)*'4. Formulations'!$I80</f>
        <v>0</v>
      </c>
      <c r="EC81" s="45">
        <f>IF(AND(OR(ISBLANK(EC$9),EC$9=0)=FALSE,OR(EC$9='2. Protocols'!$C80,EC$9='2. Protocols'!$E80,EC$9='2. Protocols'!$G80)),1,0)*'4. Formulations'!$I80</f>
        <v>0</v>
      </c>
      <c r="EE81" s="45">
        <f>IF(AND(OR(ISBLANK(EE$9),EE$9=0)=FALSE,EE$9=$DL81),1,0)*'4. Formulations'!$J80</f>
        <v>0</v>
      </c>
      <c r="EF81" s="45">
        <f>IF(AND(OR(ISBLANK(EF$9),EF$9=0)=FALSE,EF$9=$DL81),1,0)*'4. Formulations'!$J80</f>
        <v>0</v>
      </c>
      <c r="EG81" s="45">
        <f>IF(AND(OR(ISBLANK(EG$9),EG$9=0)=FALSE,EG$9=$DL81),1,0)*'4. Formulations'!$J80</f>
        <v>0</v>
      </c>
      <c r="EH81" s="45">
        <f>IF(AND(OR(ISBLANK(EH$9),EH$9=0)=FALSE,EH$9=$DL81),1,0)*'4. Formulations'!$J80</f>
        <v>0</v>
      </c>
      <c r="EI81" s="45">
        <f>IF(AND(OR(ISBLANK(EI$9),EI$9=0)=FALSE,EI$9=$DL81),1,0)*'4. Formulations'!$J80</f>
        <v>0</v>
      </c>
      <c r="EJ81" s="45">
        <f>IF(AND(OR(ISBLANK(EJ$9),EJ$9=0)=FALSE,EJ$9=$DL81),1,0)*'4. Formulations'!$J80</f>
        <v>0</v>
      </c>
      <c r="EK81" s="45">
        <f>IF(AND(OR(ISBLANK(EK$9),EK$9=0)=FALSE,EK$9=$DL81),1,0)*'4. Formulations'!$J80</f>
        <v>0</v>
      </c>
      <c r="EL81" s="45">
        <f>IF(AND(OR(ISBLANK(EL$9),EL$9=0)=FALSE,EL$9=$DL81),1,0)*'4. Formulations'!$J80</f>
        <v>0</v>
      </c>
      <c r="EM81" s="45">
        <f>IF(AND(OR(ISBLANK(EM$9),EM$9=0)=FALSE,EM$9=$DL81),1,0)*'4. Formulations'!$J80</f>
        <v>0</v>
      </c>
      <c r="EN81" s="45">
        <f>IF(AND(OR(ISBLANK(EN$9),EN$9=0)=FALSE,EN$9=$DL81),1,0)*'4. Formulations'!$J80</f>
        <v>0</v>
      </c>
      <c r="EO81" s="45">
        <f>IF(AND(OR(ISBLANK(EO$9),EO$9=0)=FALSE,EO$9=$DL81),1,0)*'4. Formulations'!$J80</f>
        <v>0</v>
      </c>
      <c r="EP81" s="45">
        <f>IF(AND(OR(ISBLANK(EP$9),EP$9=0)=FALSE,EP$9=$DL81),1,0)*'4. Formulations'!$J80</f>
        <v>0</v>
      </c>
      <c r="EQ81" s="45">
        <f>IF(AND(OR(ISBLANK(EQ$9),EQ$9=0)=FALSE,EQ$9=$DL81),1,0)*'4. Formulations'!$J80</f>
        <v>0</v>
      </c>
      <c r="ER81" s="45">
        <f>IF(AND(OR(ISBLANK(ER$9),ER$9=0)=FALSE,ER$9=$DL81),1,0)*'4. Formulations'!$J80</f>
        <v>0</v>
      </c>
      <c r="ES81" s="45">
        <f>IF(AND(OR(ISBLANK(ES$9),ES$9=0)=FALSE,ES$9=$DL81),1,0)*'4. Formulations'!$J80</f>
        <v>0</v>
      </c>
      <c r="EU81" s="45">
        <f>IF(AND(OR(ISBLANK(EU$9),EU$9=0)=FALSE,SUM($EE81:$ES81)&gt;0,EU$9='2. Protocols'!$G80),1,0)*'4. Formulations'!$J80</f>
        <v>0</v>
      </c>
      <c r="EV81" s="45">
        <f>IF(AND(OR(ISBLANK(EV$9),EV$9=0)=FALSE,SUM($EE81:$ES81)&gt;0,EV$9='2. Protocols'!$G80),1,0)*'4. Formulations'!$J80</f>
        <v>0</v>
      </c>
      <c r="EW81" s="45">
        <f>IF(AND(OR(ISBLANK(EW$9),EW$9=0)=FALSE,SUM($EE81:$ES81)&gt;0,EW$9='2. Protocols'!$G80),1,0)*'4. Formulations'!$J80</f>
        <v>0</v>
      </c>
      <c r="EX81" s="45">
        <f>IF(AND(OR(ISBLANK(EX$9),EX$9=0)=FALSE,SUM($EE81:$ES81)&gt;0,EX$9='2. Protocols'!$G80),1,0)*'4. Formulations'!$J80</f>
        <v>0</v>
      </c>
      <c r="EY81" s="45">
        <f>IF(AND(OR(ISBLANK(EY$9),EY$9=0)=FALSE,SUM($EE81:$ES81)&gt;0,EY$9='2. Protocols'!$G80),1,0)*'4. Formulations'!$J80</f>
        <v>0</v>
      </c>
      <c r="EZ81" s="45">
        <f>IF(AND(OR(ISBLANK(EZ$9),EZ$9=0)=FALSE,SUM($EE81:$ES81)&gt;0,EZ$9='2. Protocols'!$G80),1,0)*'4. Formulations'!$J80</f>
        <v>0</v>
      </c>
      <c r="FA81" s="45">
        <f>IF(AND(OR(ISBLANK(FA$9),FA$9=0)=FALSE,SUM($EE81:$ES81)&gt;0,FA$9='2. Protocols'!$G80),1,0)*'4. Formulations'!$J80</f>
        <v>0</v>
      </c>
      <c r="FB81" s="45">
        <f>IF(AND(OR(ISBLANK(FB$9),FB$9=0)=FALSE,SUM($EE81:$ES81)&gt;0,FB$9='2. Protocols'!$G80),1,0)*'4. Formulations'!$J80</f>
        <v>0</v>
      </c>
      <c r="FC81" s="45">
        <f>IF(AND(OR(ISBLANK(FC$9),FC$9=0)=FALSE,SUM($EE81:$ES81)&gt;0,FC$9='2. Protocols'!$G80),1,0)*'4. Formulations'!$J80</f>
        <v>0</v>
      </c>
      <c r="FD81" s="45">
        <f>IF(AND(OR(ISBLANK(FD$9),FD$9=0)=FALSE,SUM($EE81:$ES81)&gt;0,FD$9='2. Protocols'!$G80),1,0)*'4. Formulations'!$J80</f>
        <v>0</v>
      </c>
      <c r="FE81" s="45">
        <f>IF(AND(OR(ISBLANK(FE$9),FE$9=0)=FALSE,SUM($EE81:$ES81)&gt;0,FE$9='2. Protocols'!$G80),1,0)*'4. Formulations'!$J80</f>
        <v>0</v>
      </c>
      <c r="FF81" s="45">
        <f>IF(AND(OR(ISBLANK(FF$9),FF$9=0)=FALSE,SUM($EE81:$ES81)&gt;0,FF$9='2. Protocols'!$G80),1,0)*'4. Formulations'!$J80</f>
        <v>0</v>
      </c>
      <c r="FG81" s="45">
        <f>IF(AND(OR(ISBLANK(FG$9),FG$9=0)=FALSE,SUM($EE81:$ES81)&gt;0,FG$9='2. Protocols'!$G80),1,0)*'4. Formulations'!$J80</f>
        <v>0</v>
      </c>
      <c r="FH81" s="45">
        <f>IF(AND(OR(ISBLANK(FH$9),FH$9=0)=FALSE,SUM($EE81:$ES81)&gt;0,FH$9='2. Protocols'!$G80),1,0)*'4. Formulations'!$J80</f>
        <v>0</v>
      </c>
      <c r="FI81" s="45">
        <f>IF(AND(OR(ISBLANK(FI$9),FI$9=0)=FALSE,SUM($EE81:$ES81)&gt;0,FI$9='2. Protocols'!$G80),1,0)*'4. Formulations'!$J80</f>
        <v>0</v>
      </c>
      <c r="FK81" s="45">
        <f>IF(AND(OR(ISBLANK(EU$9),EU$9=0)=FALSE,FK$9=$DM81),1,0)*'4. Formulations'!$K80</f>
        <v>0</v>
      </c>
      <c r="FL81" s="45">
        <f>IF(AND(OR(ISBLANK(EV$9),EV$9=0)=FALSE,FL$9=$DM81),1,0)*'4. Formulations'!$K80</f>
        <v>0</v>
      </c>
      <c r="FM81" s="45">
        <f>IF(AND(OR(ISBLANK(EW$9),EW$9=0)=FALSE,FM$9=$DM81),1,0)*'4. Formulations'!$K80</f>
        <v>0</v>
      </c>
      <c r="FN81" s="45">
        <f>IF(AND(OR(ISBLANK(EX$9),EX$9=0)=FALSE,FN$9=$DM81),1,0)*'4. Formulations'!$K80</f>
        <v>0</v>
      </c>
      <c r="FO81" s="45">
        <f>IF(AND(OR(ISBLANK(EY$9),EY$9=0)=FALSE,FO$9=$DM81),1,0)*'4. Formulations'!$K80</f>
        <v>0</v>
      </c>
      <c r="FP81" s="45">
        <f>IF(AND(OR(ISBLANK(EZ$9),EZ$9=0)=FALSE,FP$9=$DM81),1,0)*'4. Formulations'!$K80</f>
        <v>0</v>
      </c>
      <c r="FQ81" s="45">
        <f>IF(AND(OR(ISBLANK(FA$9),FA$9=0)=FALSE,FQ$9=$DM81),1,0)*'4. Formulations'!$K80</f>
        <v>0</v>
      </c>
      <c r="FR81" s="45">
        <f>IF(AND(OR(ISBLANK(FB$9),FB$9=0)=FALSE,FR$9=$DM81),1,0)*'4. Formulations'!$K80</f>
        <v>0</v>
      </c>
      <c r="FS81" s="45">
        <f>IF(AND(OR(ISBLANK(FC$9),FC$9=0)=FALSE,FS$9=$DM81),1,0)*'4. Formulations'!$K80</f>
        <v>0</v>
      </c>
      <c r="FT81" s="45">
        <f>IF(AND(OR(ISBLANK(FD$9),FD$9=0)=FALSE,FT$9=$DM81),1,0)*'4. Formulations'!$K80</f>
        <v>0</v>
      </c>
      <c r="FU81" s="45">
        <f>IF(AND(OR(ISBLANK(FE$9),FE$9=0)=FALSE,FU$9=$DM81),1,0)*'4. Formulations'!$K80</f>
        <v>0</v>
      </c>
      <c r="FV81" s="45">
        <f>IF(AND(OR(ISBLANK(FF$9),FF$9=0)=FALSE,FV$9=$DM81),1,0)*'4. Formulations'!$K80</f>
        <v>0</v>
      </c>
      <c r="FW81" s="45">
        <f>IF(AND(OR(ISBLANK(FG$9),FG$9=0)=FALSE,FW$9=$DM81),1,0)*'4. Formulations'!$K80</f>
        <v>0</v>
      </c>
      <c r="FX81" s="45">
        <f>IF(AND(OR(ISBLANK(FH$9),FH$9=0)=FALSE,FX$9=$DM81),1,0)*'4. Formulations'!$K80</f>
        <v>0</v>
      </c>
      <c r="FY81" s="45">
        <f>IF(AND(OR(ISBLANK(FI$9),FI$9=0)=FALSE,FY$9=$DM81),1,0)*'4. Formulations'!$K80</f>
        <v>0</v>
      </c>
      <c r="GA81" s="45">
        <f>IF(AND(OR(ISBLANK(GA$9),GA$9=0)=FALSE,OR(GA$9='2. Protocols'!$C80,GA$9='2. Protocols'!$E80,GA$9='2. Protocols'!$G80)),1,0)*'4. Formulations'!$L80</f>
        <v>0</v>
      </c>
      <c r="GB81" s="45">
        <f>IF(AND(OR(ISBLANK(GB$9),GB$9=0)=FALSE,OR(GB$9='2. Protocols'!$C80,GB$9='2. Protocols'!$E80,GB$9='2. Protocols'!$G80)),1,0)*'4. Formulations'!$L80</f>
        <v>0</v>
      </c>
      <c r="GC81" s="45">
        <f>IF(AND(OR(ISBLANK(GC$9),GC$9=0)=FALSE,OR(GC$9='2. Protocols'!$C80,GC$9='2. Protocols'!$E80,GC$9='2. Protocols'!$G80)),1,0)*'4. Formulations'!$L80</f>
        <v>0</v>
      </c>
      <c r="GD81" s="45">
        <f>IF(AND(OR(ISBLANK(GD$9),GD$9=0)=FALSE,OR(GD$9='2. Protocols'!$C80,GD$9='2. Protocols'!$E80,GD$9='2. Protocols'!$G80)),1,0)*'4. Formulations'!$L80</f>
        <v>0</v>
      </c>
      <c r="GE81" s="45">
        <f>IF(AND(OR(ISBLANK(GE$9),GE$9=0)=FALSE,OR(GE$9='2. Protocols'!$C80,GE$9='2. Protocols'!$E80,GE$9='2. Protocols'!$G80)),1,0)*'4. Formulations'!$L80</f>
        <v>0</v>
      </c>
      <c r="GF81" s="45">
        <f>IF(AND(OR(ISBLANK(GF$9),GF$9=0)=FALSE,OR(GF$9='2. Protocols'!$C80,GF$9='2. Protocols'!$E80,GF$9='2. Protocols'!$G80)),1,0)*'4. Formulations'!$L80</f>
        <v>0</v>
      </c>
      <c r="GG81" s="45">
        <f>IF(AND(OR(ISBLANK(GG$9),GG$9=0)=FALSE,OR(GG$9='2. Protocols'!$C80,GG$9='2. Protocols'!$E80,GG$9='2. Protocols'!$G80)),1,0)*'4. Formulations'!$L80</f>
        <v>0</v>
      </c>
      <c r="GH81" s="45">
        <f>IF(AND(OR(ISBLANK(GH$9),GH$9=0)=FALSE,OR(GH$9='2. Protocols'!$C80,GH$9='2. Protocols'!$E80,GH$9='2. Protocols'!$G80)),1,0)*'4. Formulations'!$L80</f>
        <v>0</v>
      </c>
      <c r="GI81" s="45">
        <f>IF(AND(OR(ISBLANK(GI$9),GI$9=0)=FALSE,OR(GI$9='2. Protocols'!$C80,GI$9='2. Protocols'!$E80,GI$9='2. Protocols'!$G80)),1,0)*'4. Formulations'!$L80</f>
        <v>0</v>
      </c>
      <c r="GJ81" s="45">
        <f>IF(AND(OR(ISBLANK(GJ$9),GJ$9=0)=FALSE,OR(GJ$9='2. Protocols'!$C80,GJ$9='2. Protocols'!$E80,GJ$9='2. Protocols'!$G80)),1,0)*'4. Formulations'!$L80</f>
        <v>0</v>
      </c>
      <c r="GK81" s="45">
        <f>IF(AND(OR(ISBLANK(GK$9),GK$9=0)=FALSE,OR(GK$9='2. Protocols'!$C80,GK$9='2. Protocols'!$E80,GK$9='2. Protocols'!$G80)),1,0)*'4. Formulations'!$L80</f>
        <v>0</v>
      </c>
      <c r="GL81" s="45">
        <f>IF(AND(OR(ISBLANK(GL$9),GL$9=0)=FALSE,OR(GL$9='2. Protocols'!$C80,GL$9='2. Protocols'!$E80,GL$9='2. Protocols'!$G80)),1,0)*'4. Formulations'!$L80</f>
        <v>0</v>
      </c>
      <c r="GM81" s="45">
        <f>IF(AND(OR(ISBLANK(GM$9),GM$9=0)=FALSE,OR(GM$9='2. Protocols'!$C80,GM$9='2. Protocols'!$E80,GM$9='2. Protocols'!$G80)),1,0)*'4. Formulations'!$L80</f>
        <v>0</v>
      </c>
      <c r="GN81" s="45">
        <f>IF(AND(OR(ISBLANK(GN$9),GN$9=0)=FALSE,OR(GN$9='2. Protocols'!$C80,GN$9='2. Protocols'!$E80,GN$9='2. Protocols'!$G80)),1,0)*'4. Formulations'!$L80</f>
        <v>0</v>
      </c>
      <c r="GO81" s="45">
        <f>IF(AND(OR(ISBLANK(GO$9),GO$9=0)=FALSE,OR(GO$9='2. Protocols'!$C80,GO$9='2. Protocols'!$E80,GO$9='2. Protocols'!$G80)),1,0)*'4. Formulations'!$L80</f>
        <v>0</v>
      </c>
      <c r="GQ81" s="45">
        <f>IF(AND(OR(ISBLANK(GQ$9),GQ$9=0)=FALSE,GQ$9=$DL81),1,0)*'4. Formulations'!$M80</f>
        <v>0</v>
      </c>
      <c r="GR81" s="45">
        <f>IF(AND(OR(ISBLANK(GR$9),GR$9=0)=FALSE,GR$9=$DL81),1,0)*'4. Formulations'!$M80</f>
        <v>0</v>
      </c>
      <c r="GS81" s="45">
        <f>IF(AND(OR(ISBLANK(GS$9),GS$9=0)=FALSE,GS$9=$DL81),1,0)*'4. Formulations'!$M80</f>
        <v>0</v>
      </c>
      <c r="GT81" s="45">
        <f>IF(AND(OR(ISBLANK(GT$9),GT$9=0)=FALSE,GT$9=$DL81),1,0)*'4. Formulations'!$M80</f>
        <v>0</v>
      </c>
      <c r="GU81" s="45">
        <f>IF(AND(OR(ISBLANK(GU$9),GU$9=0)=FALSE,GU$9=$DL81),1,0)*'4. Formulations'!$M80</f>
        <v>0</v>
      </c>
      <c r="GV81" s="45">
        <f>IF(AND(OR(ISBLANK(GV$9),GV$9=0)=FALSE,GV$9=$DL81),1,0)*'4. Formulations'!$M80</f>
        <v>0</v>
      </c>
      <c r="GW81" s="45">
        <f>IF(AND(OR(ISBLANK(GW$9),GW$9=0)=FALSE,GW$9=$DL81),1,0)*'4. Formulations'!$M80</f>
        <v>0</v>
      </c>
      <c r="GX81" s="45">
        <f>IF(AND(OR(ISBLANK(GX$9),GX$9=0)=FALSE,GX$9=$DL81),1,0)*'4. Formulations'!$M80</f>
        <v>0</v>
      </c>
      <c r="GY81" s="45">
        <f>IF(AND(OR(ISBLANK(GY$9),GY$9=0)=FALSE,GY$9=$DL81),1,0)*'4. Formulations'!$M80</f>
        <v>0</v>
      </c>
      <c r="GZ81" s="45">
        <f>IF(AND(OR(ISBLANK(GZ$9),GZ$9=0)=FALSE,GZ$9=$DL81),1,0)*'4. Formulations'!$M80</f>
        <v>0</v>
      </c>
      <c r="HA81" s="45">
        <f>IF(AND(OR(ISBLANK(HA$9),HA$9=0)=FALSE,HA$9=$DL81),1,0)*'4. Formulations'!$M80</f>
        <v>0</v>
      </c>
      <c r="HB81" s="45">
        <f>IF(AND(OR(ISBLANK(HB$9),HB$9=0)=FALSE,HB$9=$DL81),1,0)*'4. Formulations'!$M80</f>
        <v>0</v>
      </c>
      <c r="HC81" s="45">
        <f>IF(AND(OR(ISBLANK(HC$9),HC$9=0)=FALSE,HC$9=$DL81),1,0)*'4. Formulations'!$M80</f>
        <v>0</v>
      </c>
      <c r="HD81" s="45">
        <f>IF(AND(OR(ISBLANK(HD$9),HD$9=0)=FALSE,HD$9=$DL81),1,0)*'4. Formulations'!$M80</f>
        <v>0</v>
      </c>
      <c r="HE81" s="45">
        <f>IF(AND(OR(ISBLANK(HE$9),HE$9=0)=FALSE,HE$9=$DL81),1,0)*'4. Formulations'!$M80</f>
        <v>0</v>
      </c>
      <c r="HG81" s="45">
        <f>IF(AND(OR(ISBLANK(HG$9),HG$9=0)=FALSE,SUM($GQ81:$HE81)&gt;0,HG$9='2. Protocols'!$G80),1,0)*'4. Formulations'!$M80</f>
        <v>0</v>
      </c>
      <c r="HH81" s="45">
        <f>IF(AND(OR(ISBLANK(HH$9),HH$9=0)=FALSE,SUM($GQ81:$HE81)&gt;0,HH$9='2. Protocols'!$G80),1,0)*'4. Formulations'!$M80</f>
        <v>0</v>
      </c>
      <c r="HI81" s="45">
        <f>IF(AND(OR(ISBLANK(HI$9),HI$9=0)=FALSE,SUM($GQ81:$HE81)&gt;0,HI$9='2. Protocols'!$G80),1,0)*'4. Formulations'!$M80</f>
        <v>0</v>
      </c>
      <c r="HJ81" s="45">
        <f>IF(AND(OR(ISBLANK(HJ$9),HJ$9=0)=FALSE,SUM($GQ81:$HE81)&gt;0,HJ$9='2. Protocols'!$G80),1,0)*'4. Formulations'!$M80</f>
        <v>0</v>
      </c>
      <c r="HK81" s="45">
        <f>IF(AND(OR(ISBLANK(HK$9),HK$9=0)=FALSE,SUM($GQ81:$HE81)&gt;0,HK$9='2. Protocols'!$G80),1,0)*'4. Formulations'!$M80</f>
        <v>0</v>
      </c>
      <c r="HL81" s="45">
        <f>IF(AND(OR(ISBLANK(HL$9),HL$9=0)=FALSE,SUM($GQ81:$HE81)&gt;0,HL$9='2. Protocols'!$G80),1,0)*'4. Formulations'!$M80</f>
        <v>0</v>
      </c>
      <c r="HM81" s="45">
        <f>IF(AND(OR(ISBLANK(HM$9),HM$9=0)=FALSE,SUM($GQ81:$HE81)&gt;0,HM$9='2. Protocols'!$G80),1,0)*'4. Formulations'!$M80</f>
        <v>0</v>
      </c>
      <c r="HN81" s="45">
        <f>IF(AND(OR(ISBLANK(HN$9),HN$9=0)=FALSE,SUM($GQ81:$HE81)&gt;0,HN$9='2. Protocols'!$G80),1,0)*'4. Formulations'!$M80</f>
        <v>0</v>
      </c>
      <c r="HO81" s="45">
        <f>IF(AND(OR(ISBLANK(HO$9),HO$9=0)=FALSE,SUM($GQ81:$HE81)&gt;0,HO$9='2. Protocols'!$G80),1,0)*'4. Formulations'!$M80</f>
        <v>0</v>
      </c>
      <c r="HP81" s="45">
        <f>IF(AND(OR(ISBLANK(HP$9),HP$9=0)=FALSE,SUM($GQ81:$HE81)&gt;0,HP$9='2. Protocols'!$G80),1,0)*'4. Formulations'!$M80</f>
        <v>0</v>
      </c>
      <c r="HQ81" s="45">
        <f>IF(AND(OR(ISBLANK(HQ$9),HQ$9=0)=FALSE,SUM($GQ81:$HE81)&gt;0,HQ$9='2. Protocols'!$G80),1,0)*'4. Formulations'!$M80</f>
        <v>0</v>
      </c>
      <c r="HR81" s="45">
        <f>IF(AND(OR(ISBLANK(HR$9),HR$9=0)=FALSE,SUM($GQ81:$HE81)&gt;0,HR$9='2. Protocols'!$G80),1,0)*'4. Formulations'!$M80</f>
        <v>0</v>
      </c>
      <c r="HS81" s="45">
        <f>IF(AND(OR(ISBLANK(HS$9),HS$9=0)=FALSE,SUM($GQ81:$HE81)&gt;0,HS$9='2. Protocols'!$G80),1,0)*'4. Formulations'!$M80</f>
        <v>0</v>
      </c>
      <c r="HT81" s="45">
        <f>IF(AND(OR(ISBLANK(HT$9),HT$9=0)=FALSE,SUM($GQ81:$HE81)&gt;0,HT$9='2. Protocols'!$G80),1,0)*'4. Formulations'!$M80</f>
        <v>0</v>
      </c>
      <c r="HU81" s="45">
        <f>IF(AND(OR(ISBLANK(HU$9),HU$9=0)=FALSE,SUM($GQ81:$HE81)&gt;0,HU$9='2. Protocols'!$G80),1,0)*'4. Formulations'!$M80</f>
        <v>0</v>
      </c>
      <c r="HW81" s="45">
        <f>IF(AND(OR(ISBLANK(HW$9),HW$9=0)=FALSE,HW$9=$DM81),1,0)*'4. Formulations'!$N80</f>
        <v>0</v>
      </c>
      <c r="HX81" s="45">
        <f>IF(AND(OR(ISBLANK(HX$9),HX$9=0)=FALSE,HX$9=$DM81),1,0)*'4. Formulations'!$N80</f>
        <v>0</v>
      </c>
      <c r="HY81" s="45">
        <f>IF(AND(OR(ISBLANK(HY$9),HY$9=0)=FALSE,HY$9=$DM81),1,0)*'4. Formulations'!$N80</f>
        <v>0</v>
      </c>
      <c r="HZ81" s="45">
        <f>IF(AND(OR(ISBLANK(HZ$9),HZ$9=0)=FALSE,HZ$9=$DM81),1,0)*'4. Formulations'!$N80</f>
        <v>0</v>
      </c>
      <c r="IA81" s="45">
        <f>IF(AND(OR(ISBLANK(IA$9),IA$9=0)=FALSE,IA$9=$DM81),1,0)*'4. Formulations'!$N80</f>
        <v>0</v>
      </c>
      <c r="IB81" s="45">
        <f>IF(AND(OR(ISBLANK(IB$9),IB$9=0)=FALSE,IB$9=$DM81),1,0)*'4. Formulations'!$N80</f>
        <v>0</v>
      </c>
      <c r="IC81" s="45">
        <f>IF(AND(OR(ISBLANK(IC$9),IC$9=0)=FALSE,IC$9=$DM81),1,0)*'4. Formulations'!$N80</f>
        <v>0</v>
      </c>
      <c r="ID81" s="45">
        <f>IF(AND(OR(ISBLANK(ID$9),ID$9=0)=FALSE,ID$9=$DM81),1,0)*'4. Formulations'!$N80</f>
        <v>0</v>
      </c>
      <c r="IE81" s="45">
        <f>IF(AND(OR(ISBLANK(IE$9),IE$9=0)=FALSE,IE$9=$DM81),1,0)*'4. Formulations'!$N80</f>
        <v>0</v>
      </c>
      <c r="IF81" s="45">
        <f>IF(AND(OR(ISBLANK(IF$9),IF$9=0)=FALSE,IF$9=$DM81),1,0)*'4. Formulations'!$N80</f>
        <v>0</v>
      </c>
      <c r="IG81" s="45">
        <f>IF(AND(OR(ISBLANK(IG$9),IG$9=0)=FALSE,IG$9=$DM81),1,0)*'4. Formulations'!$N80</f>
        <v>0</v>
      </c>
      <c r="IH81" s="45">
        <f>IF(AND(OR(ISBLANK(IH$9),IH$9=0)=FALSE,IH$9=$DM81),1,0)*'4. Formulations'!$N80</f>
        <v>0</v>
      </c>
      <c r="II81" s="45">
        <f>IF(AND(OR(ISBLANK(II$9),II$9=0)=FALSE,II$9=$DM81),1,0)*'4. Formulations'!$N80</f>
        <v>0</v>
      </c>
      <c r="IJ81" s="45">
        <f>IF(AND(OR(ISBLANK(IJ$9),IJ$9=0)=FALSE,IJ$9=$DM81),1,0)*'4. Formulations'!$N80</f>
        <v>0</v>
      </c>
      <c r="IK81" s="45">
        <f>IF(AND(OR(ISBLANK(IK$9),IK$9=0)=FALSE,IK$9=$DM81),1,0)*'4. Formulations'!$N80</f>
        <v>0</v>
      </c>
      <c r="IM81" s="45">
        <f>IF(AND(OR(ISBLANK(IM$9),IM$9=0)=FALSE,OR(IM$9='2. Protocols'!$C80,IM$9='2. Protocols'!$E80,IM$9='2. Protocols'!$G80)),1,0)*'4. Formulations'!$O80</f>
        <v>0</v>
      </c>
      <c r="IN81" s="45">
        <f>IF(AND(OR(ISBLANK(IN$9),IN$9=0)=FALSE,OR(IN$9='2. Protocols'!$C80,IN$9='2. Protocols'!$E80,IN$9='2. Protocols'!$G80)),1,0)*'4. Formulations'!$O80</f>
        <v>0</v>
      </c>
      <c r="IO81" s="45">
        <f>IF(AND(OR(ISBLANK(IO$9),IO$9=0)=FALSE,OR(IO$9='2. Protocols'!$C80,IO$9='2. Protocols'!$E80,IO$9='2. Protocols'!$G80)),1,0)*'4. Formulations'!$O80</f>
        <v>0</v>
      </c>
      <c r="IP81" s="45">
        <f>IF(AND(OR(ISBLANK(IP$9),IP$9=0)=FALSE,OR(IP$9='2. Protocols'!$C80,IP$9='2. Protocols'!$E80,IP$9='2. Protocols'!$G80)),1,0)*'4. Formulations'!$O80</f>
        <v>0</v>
      </c>
      <c r="IQ81" s="45">
        <f>IF(AND(OR(ISBLANK(IQ$9),IQ$9=0)=FALSE,OR(IQ$9='2. Protocols'!$C80,IQ$9='2. Protocols'!$E80,IQ$9='2. Protocols'!$G80)),1,0)*'4. Formulations'!$O80</f>
        <v>0</v>
      </c>
      <c r="IR81" s="45">
        <f>IF(AND(OR(ISBLANK(IR$9),IR$9=0)=FALSE,OR(IR$9='2. Protocols'!$C80,IR$9='2. Protocols'!$E80,IR$9='2. Protocols'!$G80)),1,0)*'4. Formulations'!$O80</f>
        <v>0</v>
      </c>
      <c r="IS81" s="45">
        <f>IF(AND(OR(ISBLANK(IS$9),IS$9=0)=FALSE,OR(IS$9='2. Protocols'!$C80,IS$9='2. Protocols'!$E80,IS$9='2. Protocols'!$G80)),1,0)*'4. Formulations'!$O80</f>
        <v>0</v>
      </c>
      <c r="IT81" s="45">
        <f>IF(AND(OR(ISBLANK(IT$9),IT$9=0)=FALSE,OR(IT$9='2. Protocols'!$C80,IT$9='2. Protocols'!$E80,IT$9='2. Protocols'!$G80)),1,0)*'4. Formulations'!$O80</f>
        <v>0</v>
      </c>
      <c r="IU81" s="45">
        <f>IF(AND(OR(ISBLANK(IU$9),IU$9=0)=FALSE,OR(IU$9='2. Protocols'!$C80,IU$9='2. Protocols'!$E80,IU$9='2. Protocols'!$G80)),1,0)*'4. Formulations'!$O80</f>
        <v>0</v>
      </c>
      <c r="IV81" s="45">
        <f>IF(AND(OR(ISBLANK(IV$9),IV$9=0)=FALSE,OR(IV$9='2. Protocols'!$C80,IV$9='2. Protocols'!$E80,IV$9='2. Protocols'!$G80)),1,0)*'4. Formulations'!$O80</f>
        <v>0</v>
      </c>
      <c r="IW81" s="45">
        <f>IF(AND(OR(ISBLANK(IW$9),IW$9=0)=FALSE,OR(IW$9='2. Protocols'!$C80,IW$9='2. Protocols'!$E80,IW$9='2. Protocols'!$G80)),1,0)*'4. Formulations'!$O80</f>
        <v>0</v>
      </c>
      <c r="IX81" s="45">
        <f>IF(AND(OR(ISBLANK(IX$9),IX$9=0)=FALSE,OR(IX$9='2. Protocols'!$C80,IX$9='2. Protocols'!$E80,IX$9='2. Protocols'!$G80)),1,0)*'4. Formulations'!$O80</f>
        <v>0</v>
      </c>
      <c r="IY81" s="45">
        <f>IF(AND(OR(ISBLANK(IY$9),IY$9=0)=FALSE,OR(IY$9='2. Protocols'!$C80,IY$9='2. Protocols'!$E80,IY$9='2. Protocols'!$G80)),1,0)*'4. Formulations'!$O80</f>
        <v>0</v>
      </c>
      <c r="IZ81" s="45">
        <f>IF(AND(OR(ISBLANK(IZ$9),IZ$9=0)=FALSE,OR(IZ$9='2. Protocols'!$C80,IZ$9='2. Protocols'!$E80,IZ$9='2. Protocols'!$G80)),1,0)*'4. Formulations'!$O80</f>
        <v>0</v>
      </c>
      <c r="JA81" s="45">
        <f>IF(AND(OR(ISBLANK(JA$9),JA$9=0)=FALSE,OR(JA$9='2. Protocols'!$C80,JA$9='2. Protocols'!$E80,JA$9='2. Protocols'!$G80)),1,0)*'4. Formulations'!$O80</f>
        <v>0</v>
      </c>
      <c r="JC81" s="45">
        <f>IF(AND(OR(ISBLANK(JC$9),JC$9=0)=FALSE,JC$9=$DL81),1,0)*'4. Formulations'!$P80</f>
        <v>0</v>
      </c>
      <c r="JD81" s="45">
        <f>IF(AND(OR(ISBLANK(JD$9),JD$9=0)=FALSE,JD$9=$DL81),1,0)*'4. Formulations'!$P80</f>
        <v>0</v>
      </c>
      <c r="JE81" s="45">
        <f>IF(AND(OR(ISBLANK(JE$9),JE$9=0)=FALSE,JE$9=$DL81),1,0)*'4. Formulations'!$P80</f>
        <v>0</v>
      </c>
      <c r="JF81" s="45">
        <f>IF(AND(OR(ISBLANK(JF$9),JF$9=0)=FALSE,JF$9=$DL81),1,0)*'4. Formulations'!$P80</f>
        <v>0</v>
      </c>
      <c r="JG81" s="45">
        <f>IF(AND(OR(ISBLANK(JG$9),JG$9=0)=FALSE,JG$9=$DL81),1,0)*'4. Formulations'!$P80</f>
        <v>0</v>
      </c>
      <c r="JH81" s="45">
        <f>IF(AND(OR(ISBLANK(JH$9),JH$9=0)=FALSE,JH$9=$DL81),1,0)*'4. Formulations'!$P80</f>
        <v>0</v>
      </c>
      <c r="JI81" s="45">
        <f>IF(AND(OR(ISBLANK(JI$9),JI$9=0)=FALSE,JI$9=$DL81),1,0)*'4. Formulations'!$P80</f>
        <v>0</v>
      </c>
      <c r="JJ81" s="45">
        <f>IF(AND(OR(ISBLANK(JJ$9),JJ$9=0)=FALSE,JJ$9=$DL81),1,0)*'4. Formulations'!$P80</f>
        <v>0</v>
      </c>
      <c r="JK81" s="45">
        <f>IF(AND(OR(ISBLANK(JK$9),JK$9=0)=FALSE,JK$9=$DL81),1,0)*'4. Formulations'!$P80</f>
        <v>0</v>
      </c>
      <c r="JL81" s="45">
        <f>IF(AND(OR(ISBLANK(JL$9),JL$9=0)=FALSE,JL$9=$DL81),1,0)*'4. Formulations'!$P80</f>
        <v>0</v>
      </c>
      <c r="JM81" s="45">
        <f>IF(AND(OR(ISBLANK(JM$9),JM$9=0)=FALSE,JM$9=$DL81),1,0)*'4. Formulations'!$P80</f>
        <v>0</v>
      </c>
      <c r="JN81" s="45">
        <f>IF(AND(OR(ISBLANK(JN$9),JN$9=0)=FALSE,JN$9=$DL81),1,0)*'4. Formulations'!$P80</f>
        <v>0</v>
      </c>
      <c r="JO81" s="45">
        <f>IF(AND(OR(ISBLANK(JO$9),JO$9=0)=FALSE,JO$9=$DL81),1,0)*'4. Formulations'!$P80</f>
        <v>0</v>
      </c>
      <c r="JP81" s="45">
        <f>IF(AND(OR(ISBLANK(JP$9),JP$9=0)=FALSE,JP$9=$DL81),1,0)*'4. Formulations'!$P80</f>
        <v>0</v>
      </c>
      <c r="JQ81" s="45">
        <f>IF(AND(OR(ISBLANK(JQ$9),JQ$9=0)=FALSE,JQ$9=$DL81),1,0)*'4. Formulations'!$P80</f>
        <v>0</v>
      </c>
      <c r="JS81" s="45">
        <f>IF(AND(OR(ISBLANK(JS$9),JS$9=0)=FALSE,SUM($JC81:$JQ81)&gt;0,JS$9='2. Protocols'!$G80),1,0)*'4. Formulations'!$P80</f>
        <v>0</v>
      </c>
      <c r="JT81" s="45">
        <f>IF(AND(OR(ISBLANK(JT$9),JT$9=0)=FALSE,SUM($JC81:$JQ81)&gt;0,JT$9='2. Protocols'!$G80),1,0)*'4. Formulations'!$P80</f>
        <v>0</v>
      </c>
      <c r="JU81" s="45">
        <f>IF(AND(OR(ISBLANK(JU$9),JU$9=0)=FALSE,SUM($JC81:$JQ81)&gt;0,JU$9='2. Protocols'!$G80),1,0)*'4. Formulations'!$P80</f>
        <v>0</v>
      </c>
      <c r="JV81" s="45">
        <f>IF(AND(OR(ISBLANK(JV$9),JV$9=0)=FALSE,SUM($JC81:$JQ81)&gt;0,JV$9='2. Protocols'!$G80),1,0)*'4. Formulations'!$P80</f>
        <v>0</v>
      </c>
      <c r="JW81" s="45">
        <f>IF(AND(OR(ISBLANK(JW$9),JW$9=0)=FALSE,SUM($JC81:$JQ81)&gt;0,JW$9='2. Protocols'!$G80),1,0)*'4. Formulations'!$P80</f>
        <v>0</v>
      </c>
      <c r="JX81" s="45">
        <f>IF(AND(OR(ISBLANK(JX$9),JX$9=0)=FALSE,SUM($JC81:$JQ81)&gt;0,JX$9='2. Protocols'!$G80),1,0)*'4. Formulations'!$P80</f>
        <v>0</v>
      </c>
      <c r="JY81" s="45">
        <f>IF(AND(OR(ISBLANK(JY$9),JY$9=0)=FALSE,SUM($JC81:$JQ81)&gt;0,JY$9='2. Protocols'!$G80),1,0)*'4. Formulations'!$P80</f>
        <v>0</v>
      </c>
      <c r="JZ81" s="45">
        <f>IF(AND(OR(ISBLANK(JZ$9),JZ$9=0)=FALSE,SUM($JC81:$JQ81)&gt;0,JZ$9='2. Protocols'!$G80),1,0)*'4. Formulations'!$P80</f>
        <v>0</v>
      </c>
      <c r="KA81" s="45">
        <f>IF(AND(OR(ISBLANK(KA$9),KA$9=0)=FALSE,SUM($JC81:$JQ81)&gt;0,KA$9='2. Protocols'!$G80),1,0)*'4. Formulations'!$P80</f>
        <v>0</v>
      </c>
      <c r="KB81" s="45">
        <f>IF(AND(OR(ISBLANK(KB$9),KB$9=0)=FALSE,SUM($JC81:$JQ81)&gt;0,KB$9='2. Protocols'!$G80),1,0)*'4. Formulations'!$P80</f>
        <v>0</v>
      </c>
      <c r="KC81" s="45">
        <f>IF(AND(OR(ISBLANK(KC$9),KC$9=0)=FALSE,SUM($JC81:$JQ81)&gt;0,KC$9='2. Protocols'!$G80),1,0)*'4. Formulations'!$P80</f>
        <v>0</v>
      </c>
      <c r="KD81" s="45">
        <f>IF(AND(OR(ISBLANK(KD$9),KD$9=0)=FALSE,SUM($JC81:$JQ81)&gt;0,KD$9='2. Protocols'!$G80),1,0)*'4. Formulations'!$P80</f>
        <v>0</v>
      </c>
      <c r="KE81" s="45">
        <f>IF(AND(OR(ISBLANK(KE$9),KE$9=0)=FALSE,SUM($JC81:$JQ81)&gt;0,KE$9='2. Protocols'!$G80),1,0)*'4. Formulations'!$P80</f>
        <v>0</v>
      </c>
      <c r="KF81" s="45">
        <f>IF(AND(OR(ISBLANK(KF$9),KF$9=0)=FALSE,SUM($JC81:$JQ81)&gt;0,KF$9='2. Protocols'!$G80),1,0)*'4. Formulations'!$P80</f>
        <v>0</v>
      </c>
      <c r="KG81" s="45">
        <f>IF(AND(OR(ISBLANK(KG$9),KG$9=0)=FALSE,SUM($JC81:$JQ81)&gt;0,KG$9='2. Protocols'!$G80),1,0)*'4. Formulations'!$P80</f>
        <v>0</v>
      </c>
      <c r="KI81" s="45">
        <f>IF(AND(OR(ISBLANK(KI$9),KI$9=0)=FALSE,KI$9=$DM81),1,0)*'4. Formulations'!$Q80</f>
        <v>0</v>
      </c>
      <c r="KJ81" s="45">
        <f>IF(AND(OR(ISBLANK(KJ$9),KJ$9=0)=FALSE,KJ$9=$DM81),1,0)*'4. Formulations'!$Q80</f>
        <v>0</v>
      </c>
      <c r="KK81" s="45">
        <f>IF(AND(OR(ISBLANK(KK$9),KK$9=0)=FALSE,KK$9=$DM81),1,0)*'4. Formulations'!$Q80</f>
        <v>0</v>
      </c>
      <c r="KL81" s="45">
        <f>IF(AND(OR(ISBLANK(KL$9),KL$9=0)=FALSE,KL$9=$DM81),1,0)*'4. Formulations'!$Q80</f>
        <v>0</v>
      </c>
      <c r="KM81" s="45">
        <f>IF(AND(OR(ISBLANK(KM$9),KM$9=0)=FALSE,KM$9=$DM81),1,0)*'4. Formulations'!$Q80</f>
        <v>0</v>
      </c>
      <c r="KN81" s="45">
        <f>IF(AND(OR(ISBLANK(KN$9),KN$9=0)=FALSE,KN$9=$DM81),1,0)*'4. Formulations'!$Q80</f>
        <v>0</v>
      </c>
      <c r="KO81" s="45">
        <f>IF(AND(OR(ISBLANK(KO$9),KO$9=0)=FALSE,KO$9=$DM81),1,0)*'4. Formulations'!$Q80</f>
        <v>0</v>
      </c>
      <c r="KP81" s="45">
        <f>IF(AND(OR(ISBLANK(KP$9),KP$9=0)=FALSE,KP$9=$DM81),1,0)*'4. Formulations'!$Q80</f>
        <v>0</v>
      </c>
      <c r="KQ81" s="45">
        <f>IF(AND(OR(ISBLANK(KQ$9),KQ$9=0)=FALSE,KQ$9=$DM81),1,0)*'4. Formulations'!$Q80</f>
        <v>0</v>
      </c>
      <c r="KR81" s="45">
        <f>IF(AND(OR(ISBLANK(KR$9),KR$9=0)=FALSE,KR$9=$DM81),1,0)*'4. Formulations'!$Q80</f>
        <v>0</v>
      </c>
      <c r="KS81" s="45">
        <f>IF(AND(OR(ISBLANK(KS$9),KS$9=0)=FALSE,KS$9=$DM81),1,0)*'4. Formulations'!$Q80</f>
        <v>0</v>
      </c>
      <c r="KT81" s="45">
        <f>IF(AND(OR(ISBLANK(KT$9),KT$9=0)=FALSE,KT$9=$DM81),1,0)*'4. Formulations'!$Q80</f>
        <v>0</v>
      </c>
      <c r="KU81" s="45">
        <f>IF(AND(OR(ISBLANK(KU$9),KU$9=0)=FALSE,KU$9=$DM81),1,0)*'4. Formulations'!$Q80</f>
        <v>0</v>
      </c>
      <c r="KV81" s="45">
        <f>IF(AND(OR(ISBLANK(KV$9),KV$9=0)=FALSE,KV$9=$DM81),1,0)*'4. Formulations'!$Q80</f>
        <v>0</v>
      </c>
      <c r="KW81" s="45">
        <f>IF(AND(OR(ISBLANK(KW$9),KW$9=0)=FALSE,KW$9=$DM81),1,0)*'4. Formulations'!$Q80</f>
        <v>0</v>
      </c>
    </row>
    <row r="82" spans="2:309" ht="15" hidden="1" outlineLevel="1" x14ac:dyDescent="0.25">
      <c r="B82" s="2"/>
      <c r="C82" s="155" t="str">
        <f>IF('2. Protocols'!C81&amp;"+"&amp;'2. Protocols'!E81&amp;"+"&amp;'2. Protocols'!G81="++","",'2. Protocols'!C81&amp;"+"&amp;'2. Protocols'!E81&amp;"+"&amp;'2. Protocols'!G81)</f>
        <v/>
      </c>
      <c r="D82" s="22"/>
      <c r="E82" s="23"/>
      <c r="G82" s="135">
        <f>'2. Protocols'!J81*'1. General Inputs'!$N$13</f>
        <v>0</v>
      </c>
      <c r="H82" s="135" t="e">
        <f>MAX(G82*(1+'1. General Inputs'!$BE$23)+(H$110*'2. Protocols'!$S81)+'3. ARV Substitutions'!L102,0)</f>
        <v>#VALUE!</v>
      </c>
      <c r="I82" s="135" t="e">
        <f>MAX(H82*(1+'1. General Inputs'!$BE$23)+(I$110*'2. Protocols'!$S81)+'3. ARV Substitutions'!M102,0)</f>
        <v>#VALUE!</v>
      </c>
      <c r="J82" s="135" t="e">
        <f>MAX(I82*(1+'1. General Inputs'!$BE$23)+(J$110*'2. Protocols'!$S81)+'3. ARV Substitutions'!N102,0)</f>
        <v>#VALUE!</v>
      </c>
      <c r="K82" s="135" t="e">
        <f>MAX(J82*(1+'1. General Inputs'!$BE$23)+(K$110*'2. Protocols'!$S81)+'3. ARV Substitutions'!O102,0)</f>
        <v>#VALUE!</v>
      </c>
      <c r="L82" s="135" t="e">
        <f>MAX(K82*(1+'1. General Inputs'!$BE$23)+(L$110*'2. Protocols'!$S81)+'3. ARV Substitutions'!P102,0)</f>
        <v>#VALUE!</v>
      </c>
      <c r="M82" s="135" t="e">
        <f>MAX(L82*(1+'1. General Inputs'!$BE$23)+(M$110*'2. Protocols'!$S81)+'3. ARV Substitutions'!Q102,0)</f>
        <v>#VALUE!</v>
      </c>
      <c r="N82" s="135" t="e">
        <f>MAX(M82*(1+'1. General Inputs'!$BE$23)+(N$110*'2. Protocols'!$S81)+'3. ARV Substitutions'!R102,0)</f>
        <v>#VALUE!</v>
      </c>
      <c r="O82" s="135" t="e">
        <f>MAX(N82*(1+'1. General Inputs'!$BE$23)+(O$110*'2. Protocols'!$S81)+'3. ARV Substitutions'!S102,0)</f>
        <v>#VALUE!</v>
      </c>
      <c r="P82" s="135" t="e">
        <f>MAX(O82*(1+'1. General Inputs'!$BE$23)+(P$110*'2. Protocols'!$S81)+'3. ARV Substitutions'!T102,0)</f>
        <v>#VALUE!</v>
      </c>
      <c r="Q82" s="135" t="e">
        <f>MAX(P82*(1+'1. General Inputs'!$BE$23)+(Q$110*'2. Protocols'!$S81)+'3. ARV Substitutions'!U102,0)</f>
        <v>#VALUE!</v>
      </c>
      <c r="R82" s="135" t="e">
        <f>MAX(Q82*(1+'1. General Inputs'!$BE$23)+(R$110*'2. Protocols'!$S81)+'3. ARV Substitutions'!V102,0)</f>
        <v>#VALUE!</v>
      </c>
      <c r="S82" s="135" t="e">
        <f>MAX(R82*(1+'1. General Inputs'!$BE$23)+(S$110*'2. Protocols'!$S81)+'3. ARV Substitutions'!W102,0)</f>
        <v>#VALUE!</v>
      </c>
      <c r="T82" s="135" t="e">
        <f>MAX(S82*(1+'1. General Inputs'!$BE$23)+(T$110*'2. Protocols'!$S81)+'3. ARV Substitutions'!X102,0)</f>
        <v>#VALUE!</v>
      </c>
      <c r="U82" s="135" t="e">
        <f>MAX(T82*(1+'1. General Inputs'!$BE$23)+(U$110*'2. Protocols'!$S81)+'3. ARV Substitutions'!Y102,0)</f>
        <v>#VALUE!</v>
      </c>
      <c r="V82" s="135" t="e">
        <f>MAX(U82*(1+'1. General Inputs'!$BE$23)+(V$110*'2. Protocols'!$S81)+'3. ARV Substitutions'!Z102,0)</f>
        <v>#VALUE!</v>
      </c>
      <c r="W82" s="135" t="e">
        <f>MAX(V82*(1+'1. General Inputs'!$BE$23)+(W$110*'2. Protocols'!$S81)+'3. ARV Substitutions'!AA102,0)</f>
        <v>#VALUE!</v>
      </c>
      <c r="X82" s="135" t="e">
        <f>MAX(W82*(1+'1. General Inputs'!$BE$23)+(X$110*'2. Protocols'!$S81)+'3. ARV Substitutions'!AB102,0)</f>
        <v>#VALUE!</v>
      </c>
      <c r="Y82" s="135" t="e">
        <f>MAX(X82*(1+'1. General Inputs'!$BE$23)+(Y$110*'2. Protocols'!$S81)+'3. ARV Substitutions'!AC102,0)</f>
        <v>#VALUE!</v>
      </c>
      <c r="Z82" s="135" t="e">
        <f>MAX(Y82*(1+'1. General Inputs'!$BE$23)+(Z$110*'2. Protocols'!$S81)+'3. ARV Substitutions'!AD102,0)</f>
        <v>#VALUE!</v>
      </c>
      <c r="AA82" s="135" t="e">
        <f>MAX(Z82*(1+'1. General Inputs'!$BE$23)+(AA$110*'2. Protocols'!$S81)+'3. ARV Substitutions'!AE102,0)</f>
        <v>#VALUE!</v>
      </c>
      <c r="AB82" s="135" t="e">
        <f>MAX(AA82*(1+'1. General Inputs'!$BE$23)+(AB$110*'2. Protocols'!$S81)+'3. ARV Substitutions'!AF102,0)</f>
        <v>#VALUE!</v>
      </c>
      <c r="AC82" s="135" t="e">
        <f>MAX(AB82*(1+'1. General Inputs'!$BE$23)+(AC$110*'2. Protocols'!$S81)+'3. ARV Substitutions'!AG102,0)</f>
        <v>#VALUE!</v>
      </c>
      <c r="AD82" s="135" t="e">
        <f>MAX(AC82*(1+'1. General Inputs'!$BE$23)+(AD$110*'2. Protocols'!$S81)+'3. ARV Substitutions'!AH102,0)</f>
        <v>#VALUE!</v>
      </c>
      <c r="AE82" s="135" t="e">
        <f>MAX(AD82*(1+'1. General Inputs'!$BE$23)+(AE$110*'2. Protocols'!$S81)+'3. ARV Substitutions'!AI102,0)</f>
        <v>#VALUE!</v>
      </c>
      <c r="AF82" s="135" t="e">
        <f>MAX(AE82*(1+'1. General Inputs'!$BE$23)+(AF$110*'2. Protocols'!$S81)+'3. ARV Substitutions'!AJ102,0)</f>
        <v>#VALUE!</v>
      </c>
      <c r="AG82" s="135" t="e">
        <f>MAX(AF82*(1+'1. General Inputs'!$BE$23)+(AG$110*'2. Protocols'!$S81)+'3. ARV Substitutions'!AK102,0)</f>
        <v>#VALUE!</v>
      </c>
      <c r="AH82" s="135" t="e">
        <f>MAX(AG82*(1+'1. General Inputs'!$BE$23)+(AH$110*'2. Protocols'!$S81)+'3. ARV Substitutions'!AL102,0)</f>
        <v>#VALUE!</v>
      </c>
      <c r="AI82" s="135" t="e">
        <f>MAX(AH82*(1+'1. General Inputs'!$BE$23)+(AI$110*'2. Protocols'!$S81)+'3. ARV Substitutions'!AM102,0)</f>
        <v>#VALUE!</v>
      </c>
      <c r="AJ82" s="135" t="e">
        <f>MAX(AI82*(1+'1. General Inputs'!$BE$23)+(AJ$110*'2. Protocols'!$S81)+'3. ARV Substitutions'!AN102,0)</f>
        <v>#VALUE!</v>
      </c>
      <c r="AK82" s="135" t="e">
        <f>MAX(AJ82*(1+'1. General Inputs'!$BE$23)+(AK$110*'2. Protocols'!$S81)+'3. ARV Substitutions'!AO102,0)</f>
        <v>#VALUE!</v>
      </c>
      <c r="AL82" s="135" t="e">
        <f>MAX(AK82*(1+'1. General Inputs'!$BE$23)+(AL$110*'2. Protocols'!$S81)+'3. ARV Substitutions'!AP102,0)</f>
        <v>#VALUE!</v>
      </c>
      <c r="AM82" s="135" t="e">
        <f>MAX(AL82*(1+'1. General Inputs'!$BE$23)+(AM$110*'2. Protocols'!$S81)+'3. ARV Substitutions'!AQ102,0)</f>
        <v>#VALUE!</v>
      </c>
      <c r="AN82" s="135" t="e">
        <f>MAX(AM82*(1+'1. General Inputs'!$BE$23)+(AN$110*'2. Protocols'!$S81)+'3. ARV Substitutions'!AR102,0)</f>
        <v>#VALUE!</v>
      </c>
      <c r="AO82" s="135" t="e">
        <f>MAX(AN82*(1+'1. General Inputs'!$BE$23)+(AO$110*'2. Protocols'!$S81)+'3. ARV Substitutions'!AS102,0)</f>
        <v>#VALUE!</v>
      </c>
      <c r="AP82" s="135" t="e">
        <f>MAX(AO82*(1+'1. General Inputs'!$BE$23)+(AP$110*'2. Protocols'!$S81)+'3. ARV Substitutions'!AT102,0)</f>
        <v>#VALUE!</v>
      </c>
      <c r="AQ82" s="135" t="e">
        <f>MAX(AP82*(1+'1. General Inputs'!$BE$23)+(AQ$110*'2. Protocols'!$S81)+'3. ARV Substitutions'!AU102,0)</f>
        <v>#VALUE!</v>
      </c>
      <c r="CA82" s="105" t="e">
        <f t="shared" si="96"/>
        <v>#VALUE!</v>
      </c>
      <c r="CB82" s="105" t="e">
        <f t="shared" si="97"/>
        <v>#VALUE!</v>
      </c>
      <c r="CC82" s="105" t="e">
        <f t="shared" si="98"/>
        <v>#VALUE!</v>
      </c>
      <c r="CD82" s="105" t="e">
        <f t="shared" si="99"/>
        <v>#VALUE!</v>
      </c>
      <c r="CE82" s="105" t="e">
        <f t="shared" si="100"/>
        <v>#VALUE!</v>
      </c>
      <c r="CF82" s="105" t="e">
        <f t="shared" si="101"/>
        <v>#VALUE!</v>
      </c>
      <c r="CG82" s="105" t="e">
        <f t="shared" si="102"/>
        <v>#VALUE!</v>
      </c>
      <c r="CH82" s="105" t="e">
        <f t="shared" si="103"/>
        <v>#VALUE!</v>
      </c>
      <c r="CI82" s="105" t="e">
        <f t="shared" si="104"/>
        <v>#VALUE!</v>
      </c>
      <c r="CJ82" s="105" t="e">
        <f t="shared" si="105"/>
        <v>#VALUE!</v>
      </c>
      <c r="CK82" s="105" t="e">
        <f t="shared" si="106"/>
        <v>#VALUE!</v>
      </c>
      <c r="CL82" s="105" t="e">
        <f t="shared" si="107"/>
        <v>#VALUE!</v>
      </c>
      <c r="CM82" s="105" t="e">
        <f t="shared" si="108"/>
        <v>#VALUE!</v>
      </c>
      <c r="CN82" s="105" t="e">
        <f t="shared" si="109"/>
        <v>#VALUE!</v>
      </c>
      <c r="CO82" s="105" t="e">
        <f t="shared" si="110"/>
        <v>#VALUE!</v>
      </c>
      <c r="CP82" s="105" t="e">
        <f t="shared" si="111"/>
        <v>#VALUE!</v>
      </c>
      <c r="CQ82" s="105" t="e">
        <f t="shared" si="112"/>
        <v>#VALUE!</v>
      </c>
      <c r="CR82" s="105" t="e">
        <f t="shared" si="113"/>
        <v>#VALUE!</v>
      </c>
      <c r="CS82" s="105" t="e">
        <f t="shared" si="114"/>
        <v>#VALUE!</v>
      </c>
      <c r="CT82" s="105" t="e">
        <f t="shared" si="115"/>
        <v>#VALUE!</v>
      </c>
      <c r="CU82" s="105" t="e">
        <f t="shared" si="116"/>
        <v>#VALUE!</v>
      </c>
      <c r="CV82" s="105" t="e">
        <f t="shared" si="117"/>
        <v>#VALUE!</v>
      </c>
      <c r="CW82" s="105" t="e">
        <f t="shared" si="118"/>
        <v>#VALUE!</v>
      </c>
      <c r="CX82" s="105" t="e">
        <f t="shared" si="119"/>
        <v>#VALUE!</v>
      </c>
      <c r="CY82" s="105" t="e">
        <f t="shared" si="120"/>
        <v>#VALUE!</v>
      </c>
      <c r="CZ82" s="105" t="e">
        <f t="shared" si="121"/>
        <v>#VALUE!</v>
      </c>
      <c r="DA82" s="105" t="e">
        <f t="shared" si="122"/>
        <v>#VALUE!</v>
      </c>
      <c r="DB82" s="105" t="e">
        <f t="shared" si="123"/>
        <v>#VALUE!</v>
      </c>
      <c r="DC82" s="105" t="e">
        <f t="shared" si="124"/>
        <v>#VALUE!</v>
      </c>
      <c r="DD82" s="105" t="e">
        <f t="shared" si="125"/>
        <v>#VALUE!</v>
      </c>
      <c r="DE82" s="105" t="e">
        <f t="shared" si="126"/>
        <v>#VALUE!</v>
      </c>
      <c r="DF82" s="105" t="e">
        <f t="shared" si="127"/>
        <v>#VALUE!</v>
      </c>
      <c r="DG82" s="105" t="e">
        <f t="shared" si="128"/>
        <v>#VALUE!</v>
      </c>
      <c r="DH82" s="105" t="e">
        <f t="shared" si="129"/>
        <v>#VALUE!</v>
      </c>
      <c r="DI82" s="105" t="e">
        <f t="shared" si="130"/>
        <v>#VALUE!</v>
      </c>
      <c r="DJ82" s="105" t="e">
        <f t="shared" si="131"/>
        <v>#VALUE!</v>
      </c>
      <c r="DL82" s="39" t="str">
        <f>CONCATENATE('2. Protocols'!C81, '2. Protocols'!D81, '2. Protocols'!E81)</f>
        <v>+</v>
      </c>
      <c r="DM82" s="39" t="str">
        <f>CONCATENATE('2. Protocols'!C81, '2. Protocols'!D81, '2. Protocols'!E81, '2. Protocols'!F81, '2. Protocols'!G81,)</f>
        <v>++</v>
      </c>
      <c r="DO82" s="45">
        <f>IF(AND(OR(ISBLANK(DO$9),DO$9=0)=FALSE,OR(DO$9='2. Protocols'!$C81,DO$9='2. Protocols'!$E81,DO$9='2. Protocols'!$G81)),1,0)*'4. Formulations'!$I81</f>
        <v>0</v>
      </c>
      <c r="DP82" s="45">
        <f>IF(AND(OR(ISBLANK(DP$9),DP$9=0)=FALSE,OR(DP$9='2. Protocols'!$C81,DP$9='2. Protocols'!$E81,DP$9='2. Protocols'!$G81)),1,0)*'4. Formulations'!$I81</f>
        <v>0</v>
      </c>
      <c r="DQ82" s="45">
        <f>IF(AND(OR(ISBLANK(DQ$9),DQ$9=0)=FALSE,OR(DQ$9='2. Protocols'!$C81,DQ$9='2. Protocols'!$E81,DQ$9='2. Protocols'!$G81)),1,0)*'4. Formulations'!$I81</f>
        <v>0</v>
      </c>
      <c r="DR82" s="45">
        <f>IF(AND(OR(ISBLANK(DR$9),DR$9=0)=FALSE,OR(DR$9='2. Protocols'!$C81,DR$9='2. Protocols'!$E81,DR$9='2. Protocols'!$G81)),1,0)*'4. Formulations'!$I81</f>
        <v>0</v>
      </c>
      <c r="DS82" s="45">
        <f>IF(AND(OR(ISBLANK(DS$9),DS$9=0)=FALSE,OR(DS$9='2. Protocols'!$C81,DS$9='2. Protocols'!$E81,DS$9='2. Protocols'!$G81)),1,0)*'4. Formulations'!$I81</f>
        <v>0</v>
      </c>
      <c r="DT82" s="45">
        <f>IF(AND(OR(ISBLANK(DT$9),DT$9=0)=FALSE,OR(DT$9='2. Protocols'!$C81,DT$9='2. Protocols'!$E81,DT$9='2. Protocols'!$G81)),1,0)*'4. Formulations'!$I81</f>
        <v>0</v>
      </c>
      <c r="DU82" s="45">
        <f>IF(AND(OR(ISBLANK(DU$9),DU$9=0)=FALSE,OR(DU$9='2. Protocols'!$C81,DU$9='2. Protocols'!$E81,DU$9='2. Protocols'!$G81)),1,0)*'4. Formulations'!$I81</f>
        <v>0</v>
      </c>
      <c r="DV82" s="45">
        <f>IF(AND(OR(ISBLANK(DV$9),DV$9=0)=FALSE,OR(DV$9='2. Protocols'!$C81,DV$9='2. Protocols'!$E81,DV$9='2. Protocols'!$G81)),1,0)*'4. Formulations'!$I81</f>
        <v>0</v>
      </c>
      <c r="DW82" s="45">
        <f>IF(AND(OR(ISBLANK(DW$9),DW$9=0)=FALSE,OR(DW$9='2. Protocols'!$C81,DW$9='2. Protocols'!$E81,DW$9='2. Protocols'!$G81)),1,0)*'4. Formulations'!$I81</f>
        <v>0</v>
      </c>
      <c r="DX82" s="45">
        <f>IF(AND(OR(ISBLANK(DX$9),DX$9=0)=FALSE,OR(DX$9='2. Protocols'!$C81,DX$9='2. Protocols'!$E81,DX$9='2. Protocols'!$G81)),1,0)*'4. Formulations'!$I81</f>
        <v>0</v>
      </c>
      <c r="DY82" s="45">
        <f>IF(AND(OR(ISBLANK(DY$9),DY$9=0)=FALSE,OR(DY$9='2. Protocols'!$C81,DY$9='2. Protocols'!$E81,DY$9='2. Protocols'!$G81)),1,0)*'4. Formulations'!$I81</f>
        <v>0</v>
      </c>
      <c r="DZ82" s="45">
        <f>IF(AND(OR(ISBLANK(DZ$9),DZ$9=0)=FALSE,OR(DZ$9='2. Protocols'!$C81,DZ$9='2. Protocols'!$E81,DZ$9='2. Protocols'!$G81)),1,0)*'4. Formulations'!$I81</f>
        <v>0</v>
      </c>
      <c r="EA82" s="45">
        <f>IF(AND(OR(ISBLANK(EA$9),EA$9=0)=FALSE,OR(EA$9='2. Protocols'!$C81,EA$9='2. Protocols'!$E81,EA$9='2. Protocols'!$G81)),1,0)*'4. Formulations'!$I81</f>
        <v>0</v>
      </c>
      <c r="EB82" s="45">
        <f>IF(AND(OR(ISBLANK(EB$9),EB$9=0)=FALSE,OR(EB$9='2. Protocols'!$C81,EB$9='2. Protocols'!$E81,EB$9='2. Protocols'!$G81)),1,0)*'4. Formulations'!$I81</f>
        <v>0</v>
      </c>
      <c r="EC82" s="45">
        <f>IF(AND(OR(ISBLANK(EC$9),EC$9=0)=FALSE,OR(EC$9='2. Protocols'!$C81,EC$9='2. Protocols'!$E81,EC$9='2. Protocols'!$G81)),1,0)*'4. Formulations'!$I81</f>
        <v>0</v>
      </c>
      <c r="EE82" s="45">
        <f>IF(AND(OR(ISBLANK(EE$9),EE$9=0)=FALSE,EE$9=$DL82),1,0)*'4. Formulations'!$J81</f>
        <v>0</v>
      </c>
      <c r="EF82" s="45">
        <f>IF(AND(OR(ISBLANK(EF$9),EF$9=0)=FALSE,EF$9=$DL82),1,0)*'4. Formulations'!$J81</f>
        <v>0</v>
      </c>
      <c r="EG82" s="45">
        <f>IF(AND(OR(ISBLANK(EG$9),EG$9=0)=FALSE,EG$9=$DL82),1,0)*'4. Formulations'!$J81</f>
        <v>0</v>
      </c>
      <c r="EH82" s="45">
        <f>IF(AND(OR(ISBLANK(EH$9),EH$9=0)=FALSE,EH$9=$DL82),1,0)*'4. Formulations'!$J81</f>
        <v>0</v>
      </c>
      <c r="EI82" s="45">
        <f>IF(AND(OR(ISBLANK(EI$9),EI$9=0)=FALSE,EI$9=$DL82),1,0)*'4. Formulations'!$J81</f>
        <v>0</v>
      </c>
      <c r="EJ82" s="45">
        <f>IF(AND(OR(ISBLANK(EJ$9),EJ$9=0)=FALSE,EJ$9=$DL82),1,0)*'4. Formulations'!$J81</f>
        <v>0</v>
      </c>
      <c r="EK82" s="45">
        <f>IF(AND(OR(ISBLANK(EK$9),EK$9=0)=FALSE,EK$9=$DL82),1,0)*'4. Formulations'!$J81</f>
        <v>0</v>
      </c>
      <c r="EL82" s="45">
        <f>IF(AND(OR(ISBLANK(EL$9),EL$9=0)=FALSE,EL$9=$DL82),1,0)*'4. Formulations'!$J81</f>
        <v>0</v>
      </c>
      <c r="EM82" s="45">
        <f>IF(AND(OR(ISBLANK(EM$9),EM$9=0)=FALSE,EM$9=$DL82),1,0)*'4. Formulations'!$J81</f>
        <v>0</v>
      </c>
      <c r="EN82" s="45">
        <f>IF(AND(OR(ISBLANK(EN$9),EN$9=0)=FALSE,EN$9=$DL82),1,0)*'4. Formulations'!$J81</f>
        <v>0</v>
      </c>
      <c r="EO82" s="45">
        <f>IF(AND(OR(ISBLANK(EO$9),EO$9=0)=FALSE,EO$9=$DL82),1,0)*'4. Formulations'!$J81</f>
        <v>0</v>
      </c>
      <c r="EP82" s="45">
        <f>IF(AND(OR(ISBLANK(EP$9),EP$9=0)=FALSE,EP$9=$DL82),1,0)*'4. Formulations'!$J81</f>
        <v>0</v>
      </c>
      <c r="EQ82" s="45">
        <f>IF(AND(OR(ISBLANK(EQ$9),EQ$9=0)=FALSE,EQ$9=$DL82),1,0)*'4. Formulations'!$J81</f>
        <v>0</v>
      </c>
      <c r="ER82" s="45">
        <f>IF(AND(OR(ISBLANK(ER$9),ER$9=0)=FALSE,ER$9=$DL82),1,0)*'4. Formulations'!$J81</f>
        <v>0</v>
      </c>
      <c r="ES82" s="45">
        <f>IF(AND(OR(ISBLANK(ES$9),ES$9=0)=FALSE,ES$9=$DL82),1,0)*'4. Formulations'!$J81</f>
        <v>0</v>
      </c>
      <c r="EU82" s="45">
        <f>IF(AND(OR(ISBLANK(EU$9),EU$9=0)=FALSE,SUM($EE82:$ES82)&gt;0,EU$9='2. Protocols'!$G81),1,0)*'4. Formulations'!$J81</f>
        <v>0</v>
      </c>
      <c r="EV82" s="45">
        <f>IF(AND(OR(ISBLANK(EV$9),EV$9=0)=FALSE,SUM($EE82:$ES82)&gt;0,EV$9='2. Protocols'!$G81),1,0)*'4. Formulations'!$J81</f>
        <v>0</v>
      </c>
      <c r="EW82" s="45">
        <f>IF(AND(OR(ISBLANK(EW$9),EW$9=0)=FALSE,SUM($EE82:$ES82)&gt;0,EW$9='2. Protocols'!$G81),1,0)*'4. Formulations'!$J81</f>
        <v>0</v>
      </c>
      <c r="EX82" s="45">
        <f>IF(AND(OR(ISBLANK(EX$9),EX$9=0)=FALSE,SUM($EE82:$ES82)&gt;0,EX$9='2. Protocols'!$G81),1,0)*'4. Formulations'!$J81</f>
        <v>0</v>
      </c>
      <c r="EY82" s="45">
        <f>IF(AND(OR(ISBLANK(EY$9),EY$9=0)=FALSE,SUM($EE82:$ES82)&gt;0,EY$9='2. Protocols'!$G81),1,0)*'4. Formulations'!$J81</f>
        <v>0</v>
      </c>
      <c r="EZ82" s="45">
        <f>IF(AND(OR(ISBLANK(EZ$9),EZ$9=0)=FALSE,SUM($EE82:$ES82)&gt;0,EZ$9='2. Protocols'!$G81),1,0)*'4. Formulations'!$J81</f>
        <v>0</v>
      </c>
      <c r="FA82" s="45">
        <f>IF(AND(OR(ISBLANK(FA$9),FA$9=0)=FALSE,SUM($EE82:$ES82)&gt;0,FA$9='2. Protocols'!$G81),1,0)*'4. Formulations'!$J81</f>
        <v>0</v>
      </c>
      <c r="FB82" s="45">
        <f>IF(AND(OR(ISBLANK(FB$9),FB$9=0)=FALSE,SUM($EE82:$ES82)&gt;0,FB$9='2. Protocols'!$G81),1,0)*'4. Formulations'!$J81</f>
        <v>0</v>
      </c>
      <c r="FC82" s="45">
        <f>IF(AND(OR(ISBLANK(FC$9),FC$9=0)=FALSE,SUM($EE82:$ES82)&gt;0,FC$9='2. Protocols'!$G81),1,0)*'4. Formulations'!$J81</f>
        <v>0</v>
      </c>
      <c r="FD82" s="45">
        <f>IF(AND(OR(ISBLANK(FD$9),FD$9=0)=FALSE,SUM($EE82:$ES82)&gt;0,FD$9='2. Protocols'!$G81),1,0)*'4. Formulations'!$J81</f>
        <v>0</v>
      </c>
      <c r="FE82" s="45">
        <f>IF(AND(OR(ISBLANK(FE$9),FE$9=0)=FALSE,SUM($EE82:$ES82)&gt;0,FE$9='2. Protocols'!$G81),1,0)*'4. Formulations'!$J81</f>
        <v>0</v>
      </c>
      <c r="FF82" s="45">
        <f>IF(AND(OR(ISBLANK(FF$9),FF$9=0)=FALSE,SUM($EE82:$ES82)&gt;0,FF$9='2. Protocols'!$G81),1,0)*'4. Formulations'!$J81</f>
        <v>0</v>
      </c>
      <c r="FG82" s="45">
        <f>IF(AND(OR(ISBLANK(FG$9),FG$9=0)=FALSE,SUM($EE82:$ES82)&gt;0,FG$9='2. Protocols'!$G81),1,0)*'4. Formulations'!$J81</f>
        <v>0</v>
      </c>
      <c r="FH82" s="45">
        <f>IF(AND(OR(ISBLANK(FH$9),FH$9=0)=FALSE,SUM($EE82:$ES82)&gt;0,FH$9='2. Protocols'!$G81),1,0)*'4. Formulations'!$J81</f>
        <v>0</v>
      </c>
      <c r="FI82" s="45">
        <f>IF(AND(OR(ISBLANK(FI$9),FI$9=0)=FALSE,SUM($EE82:$ES82)&gt;0,FI$9='2. Protocols'!$G81),1,0)*'4. Formulations'!$J81</f>
        <v>0</v>
      </c>
      <c r="FK82" s="45">
        <f>IF(AND(OR(ISBLANK(EU$9),EU$9=0)=FALSE,FK$9=$DM82),1,0)*'4. Formulations'!$K81</f>
        <v>0</v>
      </c>
      <c r="FL82" s="45">
        <f>IF(AND(OR(ISBLANK(EV$9),EV$9=0)=FALSE,FL$9=$DM82),1,0)*'4. Formulations'!$K81</f>
        <v>0</v>
      </c>
      <c r="FM82" s="45">
        <f>IF(AND(OR(ISBLANK(EW$9),EW$9=0)=FALSE,FM$9=$DM82),1,0)*'4. Formulations'!$K81</f>
        <v>0</v>
      </c>
      <c r="FN82" s="45">
        <f>IF(AND(OR(ISBLANK(EX$9),EX$9=0)=FALSE,FN$9=$DM82),1,0)*'4. Formulations'!$K81</f>
        <v>0</v>
      </c>
      <c r="FO82" s="45">
        <f>IF(AND(OR(ISBLANK(EY$9),EY$9=0)=FALSE,FO$9=$DM82),1,0)*'4. Formulations'!$K81</f>
        <v>0</v>
      </c>
      <c r="FP82" s="45">
        <f>IF(AND(OR(ISBLANK(EZ$9),EZ$9=0)=FALSE,FP$9=$DM82),1,0)*'4. Formulations'!$K81</f>
        <v>0</v>
      </c>
      <c r="FQ82" s="45">
        <f>IF(AND(OR(ISBLANK(FA$9),FA$9=0)=FALSE,FQ$9=$DM82),1,0)*'4. Formulations'!$K81</f>
        <v>0</v>
      </c>
      <c r="FR82" s="45">
        <f>IF(AND(OR(ISBLANK(FB$9),FB$9=0)=FALSE,FR$9=$DM82),1,0)*'4. Formulations'!$K81</f>
        <v>0</v>
      </c>
      <c r="FS82" s="45">
        <f>IF(AND(OR(ISBLANK(FC$9),FC$9=0)=FALSE,FS$9=$DM82),1,0)*'4. Formulations'!$K81</f>
        <v>0</v>
      </c>
      <c r="FT82" s="45">
        <f>IF(AND(OR(ISBLANK(FD$9),FD$9=0)=FALSE,FT$9=$DM82),1,0)*'4. Formulations'!$K81</f>
        <v>0</v>
      </c>
      <c r="FU82" s="45">
        <f>IF(AND(OR(ISBLANK(FE$9),FE$9=0)=FALSE,FU$9=$DM82),1,0)*'4. Formulations'!$K81</f>
        <v>0</v>
      </c>
      <c r="FV82" s="45">
        <f>IF(AND(OR(ISBLANK(FF$9),FF$9=0)=FALSE,FV$9=$DM82),1,0)*'4. Formulations'!$K81</f>
        <v>0</v>
      </c>
      <c r="FW82" s="45">
        <f>IF(AND(OR(ISBLANK(FG$9),FG$9=0)=FALSE,FW$9=$DM82),1,0)*'4. Formulations'!$K81</f>
        <v>0</v>
      </c>
      <c r="FX82" s="45">
        <f>IF(AND(OR(ISBLANK(FH$9),FH$9=0)=FALSE,FX$9=$DM82),1,0)*'4. Formulations'!$K81</f>
        <v>0</v>
      </c>
      <c r="FY82" s="45">
        <f>IF(AND(OR(ISBLANK(FI$9),FI$9=0)=FALSE,FY$9=$DM82),1,0)*'4. Formulations'!$K81</f>
        <v>0</v>
      </c>
      <c r="GA82" s="45">
        <f>IF(AND(OR(ISBLANK(GA$9),GA$9=0)=FALSE,OR(GA$9='2. Protocols'!$C81,GA$9='2. Protocols'!$E81,GA$9='2. Protocols'!$G81)),1,0)*'4. Formulations'!$L81</f>
        <v>0</v>
      </c>
      <c r="GB82" s="45">
        <f>IF(AND(OR(ISBLANK(GB$9),GB$9=0)=FALSE,OR(GB$9='2. Protocols'!$C81,GB$9='2. Protocols'!$E81,GB$9='2. Protocols'!$G81)),1,0)*'4. Formulations'!$L81</f>
        <v>0</v>
      </c>
      <c r="GC82" s="45">
        <f>IF(AND(OR(ISBLANK(GC$9),GC$9=0)=FALSE,OR(GC$9='2. Protocols'!$C81,GC$9='2. Protocols'!$E81,GC$9='2. Protocols'!$G81)),1,0)*'4. Formulations'!$L81</f>
        <v>0</v>
      </c>
      <c r="GD82" s="45">
        <f>IF(AND(OR(ISBLANK(GD$9),GD$9=0)=FALSE,OR(GD$9='2. Protocols'!$C81,GD$9='2. Protocols'!$E81,GD$9='2. Protocols'!$G81)),1,0)*'4. Formulations'!$L81</f>
        <v>0</v>
      </c>
      <c r="GE82" s="45">
        <f>IF(AND(OR(ISBLANK(GE$9),GE$9=0)=FALSE,OR(GE$9='2. Protocols'!$C81,GE$9='2. Protocols'!$E81,GE$9='2. Protocols'!$G81)),1,0)*'4. Formulations'!$L81</f>
        <v>0</v>
      </c>
      <c r="GF82" s="45">
        <f>IF(AND(OR(ISBLANK(GF$9),GF$9=0)=FALSE,OR(GF$9='2. Protocols'!$C81,GF$9='2. Protocols'!$E81,GF$9='2. Protocols'!$G81)),1,0)*'4. Formulations'!$L81</f>
        <v>0</v>
      </c>
      <c r="GG82" s="45">
        <f>IF(AND(OR(ISBLANK(GG$9),GG$9=0)=FALSE,OR(GG$9='2. Protocols'!$C81,GG$9='2. Protocols'!$E81,GG$9='2. Protocols'!$G81)),1,0)*'4. Formulations'!$L81</f>
        <v>0</v>
      </c>
      <c r="GH82" s="45">
        <f>IF(AND(OR(ISBLANK(GH$9),GH$9=0)=FALSE,OR(GH$9='2. Protocols'!$C81,GH$9='2. Protocols'!$E81,GH$9='2. Protocols'!$G81)),1,0)*'4. Formulations'!$L81</f>
        <v>0</v>
      </c>
      <c r="GI82" s="45">
        <f>IF(AND(OR(ISBLANK(GI$9),GI$9=0)=FALSE,OR(GI$9='2. Protocols'!$C81,GI$9='2. Protocols'!$E81,GI$9='2. Protocols'!$G81)),1,0)*'4. Formulations'!$L81</f>
        <v>0</v>
      </c>
      <c r="GJ82" s="45">
        <f>IF(AND(OR(ISBLANK(GJ$9),GJ$9=0)=FALSE,OR(GJ$9='2. Protocols'!$C81,GJ$9='2. Protocols'!$E81,GJ$9='2. Protocols'!$G81)),1,0)*'4. Formulations'!$L81</f>
        <v>0</v>
      </c>
      <c r="GK82" s="45">
        <f>IF(AND(OR(ISBLANK(GK$9),GK$9=0)=FALSE,OR(GK$9='2. Protocols'!$C81,GK$9='2. Protocols'!$E81,GK$9='2. Protocols'!$G81)),1,0)*'4. Formulations'!$L81</f>
        <v>0</v>
      </c>
      <c r="GL82" s="45">
        <f>IF(AND(OR(ISBLANK(GL$9),GL$9=0)=FALSE,OR(GL$9='2. Protocols'!$C81,GL$9='2. Protocols'!$E81,GL$9='2. Protocols'!$G81)),1,0)*'4. Formulations'!$L81</f>
        <v>0</v>
      </c>
      <c r="GM82" s="45">
        <f>IF(AND(OR(ISBLANK(GM$9),GM$9=0)=FALSE,OR(GM$9='2. Protocols'!$C81,GM$9='2. Protocols'!$E81,GM$9='2. Protocols'!$G81)),1,0)*'4. Formulations'!$L81</f>
        <v>0</v>
      </c>
      <c r="GN82" s="45">
        <f>IF(AND(OR(ISBLANK(GN$9),GN$9=0)=FALSE,OR(GN$9='2. Protocols'!$C81,GN$9='2. Protocols'!$E81,GN$9='2. Protocols'!$G81)),1,0)*'4. Formulations'!$L81</f>
        <v>0</v>
      </c>
      <c r="GO82" s="45">
        <f>IF(AND(OR(ISBLANK(GO$9),GO$9=0)=FALSE,OR(GO$9='2. Protocols'!$C81,GO$9='2. Protocols'!$E81,GO$9='2. Protocols'!$G81)),1,0)*'4. Formulations'!$L81</f>
        <v>0</v>
      </c>
      <c r="GQ82" s="45">
        <f>IF(AND(OR(ISBLANK(GQ$9),GQ$9=0)=FALSE,GQ$9=$DL82),1,0)*'4. Formulations'!$M81</f>
        <v>0</v>
      </c>
      <c r="GR82" s="45">
        <f>IF(AND(OR(ISBLANK(GR$9),GR$9=0)=FALSE,GR$9=$DL82),1,0)*'4. Formulations'!$M81</f>
        <v>0</v>
      </c>
      <c r="GS82" s="45">
        <f>IF(AND(OR(ISBLANK(GS$9),GS$9=0)=FALSE,GS$9=$DL82),1,0)*'4. Formulations'!$M81</f>
        <v>0</v>
      </c>
      <c r="GT82" s="45">
        <f>IF(AND(OR(ISBLANK(GT$9),GT$9=0)=FALSE,GT$9=$DL82),1,0)*'4. Formulations'!$M81</f>
        <v>0</v>
      </c>
      <c r="GU82" s="45">
        <f>IF(AND(OR(ISBLANK(GU$9),GU$9=0)=FALSE,GU$9=$DL82),1,0)*'4. Formulations'!$M81</f>
        <v>0</v>
      </c>
      <c r="GV82" s="45">
        <f>IF(AND(OR(ISBLANK(GV$9),GV$9=0)=FALSE,GV$9=$DL82),1,0)*'4. Formulations'!$M81</f>
        <v>0</v>
      </c>
      <c r="GW82" s="45">
        <f>IF(AND(OR(ISBLANK(GW$9),GW$9=0)=FALSE,GW$9=$DL82),1,0)*'4. Formulations'!$M81</f>
        <v>0</v>
      </c>
      <c r="GX82" s="45">
        <f>IF(AND(OR(ISBLANK(GX$9),GX$9=0)=FALSE,GX$9=$DL82),1,0)*'4. Formulations'!$M81</f>
        <v>0</v>
      </c>
      <c r="GY82" s="45">
        <f>IF(AND(OR(ISBLANK(GY$9),GY$9=0)=FALSE,GY$9=$DL82),1,0)*'4. Formulations'!$M81</f>
        <v>0</v>
      </c>
      <c r="GZ82" s="45">
        <f>IF(AND(OR(ISBLANK(GZ$9),GZ$9=0)=FALSE,GZ$9=$DL82),1,0)*'4. Formulations'!$M81</f>
        <v>0</v>
      </c>
      <c r="HA82" s="45">
        <f>IF(AND(OR(ISBLANK(HA$9),HA$9=0)=FALSE,HA$9=$DL82),1,0)*'4. Formulations'!$M81</f>
        <v>0</v>
      </c>
      <c r="HB82" s="45">
        <f>IF(AND(OR(ISBLANK(HB$9),HB$9=0)=FALSE,HB$9=$DL82),1,0)*'4. Formulations'!$M81</f>
        <v>0</v>
      </c>
      <c r="HC82" s="45">
        <f>IF(AND(OR(ISBLANK(HC$9),HC$9=0)=FALSE,HC$9=$DL82),1,0)*'4. Formulations'!$M81</f>
        <v>0</v>
      </c>
      <c r="HD82" s="45">
        <f>IF(AND(OR(ISBLANK(HD$9),HD$9=0)=FALSE,HD$9=$DL82),1,0)*'4. Formulations'!$M81</f>
        <v>0</v>
      </c>
      <c r="HE82" s="45">
        <f>IF(AND(OR(ISBLANK(HE$9),HE$9=0)=FALSE,HE$9=$DL82),1,0)*'4. Formulations'!$M81</f>
        <v>0</v>
      </c>
      <c r="HG82" s="45">
        <f>IF(AND(OR(ISBLANK(HG$9),HG$9=0)=FALSE,SUM($GQ82:$HE82)&gt;0,HG$9='2. Protocols'!$G81),1,0)*'4. Formulations'!$M81</f>
        <v>0</v>
      </c>
      <c r="HH82" s="45">
        <f>IF(AND(OR(ISBLANK(HH$9),HH$9=0)=FALSE,SUM($GQ82:$HE82)&gt;0,HH$9='2. Protocols'!$G81),1,0)*'4. Formulations'!$M81</f>
        <v>0</v>
      </c>
      <c r="HI82" s="45">
        <f>IF(AND(OR(ISBLANK(HI$9),HI$9=0)=FALSE,SUM($GQ82:$HE82)&gt;0,HI$9='2. Protocols'!$G81),1,0)*'4. Formulations'!$M81</f>
        <v>0</v>
      </c>
      <c r="HJ82" s="45">
        <f>IF(AND(OR(ISBLANK(HJ$9),HJ$9=0)=FALSE,SUM($GQ82:$HE82)&gt;0,HJ$9='2. Protocols'!$G81),1,0)*'4. Formulations'!$M81</f>
        <v>0</v>
      </c>
      <c r="HK82" s="45">
        <f>IF(AND(OR(ISBLANK(HK$9),HK$9=0)=FALSE,SUM($GQ82:$HE82)&gt;0,HK$9='2. Protocols'!$G81),1,0)*'4. Formulations'!$M81</f>
        <v>0</v>
      </c>
      <c r="HL82" s="45">
        <f>IF(AND(OR(ISBLANK(HL$9),HL$9=0)=FALSE,SUM($GQ82:$HE82)&gt;0,HL$9='2. Protocols'!$G81),1,0)*'4. Formulations'!$M81</f>
        <v>0</v>
      </c>
      <c r="HM82" s="45">
        <f>IF(AND(OR(ISBLANK(HM$9),HM$9=0)=FALSE,SUM($GQ82:$HE82)&gt;0,HM$9='2. Protocols'!$G81),1,0)*'4. Formulations'!$M81</f>
        <v>0</v>
      </c>
      <c r="HN82" s="45">
        <f>IF(AND(OR(ISBLANK(HN$9),HN$9=0)=FALSE,SUM($GQ82:$HE82)&gt;0,HN$9='2. Protocols'!$G81),1,0)*'4. Formulations'!$M81</f>
        <v>0</v>
      </c>
      <c r="HO82" s="45">
        <f>IF(AND(OR(ISBLANK(HO$9),HO$9=0)=FALSE,SUM($GQ82:$HE82)&gt;0,HO$9='2. Protocols'!$G81),1,0)*'4. Formulations'!$M81</f>
        <v>0</v>
      </c>
      <c r="HP82" s="45">
        <f>IF(AND(OR(ISBLANK(HP$9),HP$9=0)=FALSE,SUM($GQ82:$HE82)&gt;0,HP$9='2. Protocols'!$G81),1,0)*'4. Formulations'!$M81</f>
        <v>0</v>
      </c>
      <c r="HQ82" s="45">
        <f>IF(AND(OR(ISBLANK(HQ$9),HQ$9=0)=FALSE,SUM($GQ82:$HE82)&gt;0,HQ$9='2. Protocols'!$G81),1,0)*'4. Formulations'!$M81</f>
        <v>0</v>
      </c>
      <c r="HR82" s="45">
        <f>IF(AND(OR(ISBLANK(HR$9),HR$9=0)=FALSE,SUM($GQ82:$HE82)&gt;0,HR$9='2. Protocols'!$G81),1,0)*'4. Formulations'!$M81</f>
        <v>0</v>
      </c>
      <c r="HS82" s="45">
        <f>IF(AND(OR(ISBLANK(HS$9),HS$9=0)=FALSE,SUM($GQ82:$HE82)&gt;0,HS$9='2. Protocols'!$G81),1,0)*'4. Formulations'!$M81</f>
        <v>0</v>
      </c>
      <c r="HT82" s="45">
        <f>IF(AND(OR(ISBLANK(HT$9),HT$9=0)=FALSE,SUM($GQ82:$HE82)&gt;0,HT$9='2. Protocols'!$G81),1,0)*'4. Formulations'!$M81</f>
        <v>0</v>
      </c>
      <c r="HU82" s="45">
        <f>IF(AND(OR(ISBLANK(HU$9),HU$9=0)=FALSE,SUM($GQ82:$HE82)&gt;0,HU$9='2. Protocols'!$G81),1,0)*'4. Formulations'!$M81</f>
        <v>0</v>
      </c>
      <c r="HW82" s="45">
        <f>IF(AND(OR(ISBLANK(HW$9),HW$9=0)=FALSE,HW$9=$DM82),1,0)*'4. Formulations'!$N81</f>
        <v>0</v>
      </c>
      <c r="HX82" s="45">
        <f>IF(AND(OR(ISBLANK(HX$9),HX$9=0)=FALSE,HX$9=$DM82),1,0)*'4. Formulations'!$N81</f>
        <v>0</v>
      </c>
      <c r="HY82" s="45">
        <f>IF(AND(OR(ISBLANK(HY$9),HY$9=0)=FALSE,HY$9=$DM82),1,0)*'4. Formulations'!$N81</f>
        <v>0</v>
      </c>
      <c r="HZ82" s="45">
        <f>IF(AND(OR(ISBLANK(HZ$9),HZ$9=0)=FALSE,HZ$9=$DM82),1,0)*'4. Formulations'!$N81</f>
        <v>0</v>
      </c>
      <c r="IA82" s="45">
        <f>IF(AND(OR(ISBLANK(IA$9),IA$9=0)=FALSE,IA$9=$DM82),1,0)*'4. Formulations'!$N81</f>
        <v>0</v>
      </c>
      <c r="IB82" s="45">
        <f>IF(AND(OR(ISBLANK(IB$9),IB$9=0)=FALSE,IB$9=$DM82),1,0)*'4. Formulations'!$N81</f>
        <v>0</v>
      </c>
      <c r="IC82" s="45">
        <f>IF(AND(OR(ISBLANK(IC$9),IC$9=0)=FALSE,IC$9=$DM82),1,0)*'4. Formulations'!$N81</f>
        <v>0</v>
      </c>
      <c r="ID82" s="45">
        <f>IF(AND(OR(ISBLANK(ID$9),ID$9=0)=FALSE,ID$9=$DM82),1,0)*'4. Formulations'!$N81</f>
        <v>0</v>
      </c>
      <c r="IE82" s="45">
        <f>IF(AND(OR(ISBLANK(IE$9),IE$9=0)=FALSE,IE$9=$DM82),1,0)*'4. Formulations'!$N81</f>
        <v>0</v>
      </c>
      <c r="IF82" s="45">
        <f>IF(AND(OR(ISBLANK(IF$9),IF$9=0)=FALSE,IF$9=$DM82),1,0)*'4. Formulations'!$N81</f>
        <v>0</v>
      </c>
      <c r="IG82" s="45">
        <f>IF(AND(OR(ISBLANK(IG$9),IG$9=0)=FALSE,IG$9=$DM82),1,0)*'4. Formulations'!$N81</f>
        <v>0</v>
      </c>
      <c r="IH82" s="45">
        <f>IF(AND(OR(ISBLANK(IH$9),IH$9=0)=FALSE,IH$9=$DM82),1,0)*'4. Formulations'!$N81</f>
        <v>0</v>
      </c>
      <c r="II82" s="45">
        <f>IF(AND(OR(ISBLANK(II$9),II$9=0)=FALSE,II$9=$DM82),1,0)*'4. Formulations'!$N81</f>
        <v>0</v>
      </c>
      <c r="IJ82" s="45">
        <f>IF(AND(OR(ISBLANK(IJ$9),IJ$9=0)=FALSE,IJ$9=$DM82),1,0)*'4. Formulations'!$N81</f>
        <v>0</v>
      </c>
      <c r="IK82" s="45">
        <f>IF(AND(OR(ISBLANK(IK$9),IK$9=0)=FALSE,IK$9=$DM82),1,0)*'4. Formulations'!$N81</f>
        <v>0</v>
      </c>
      <c r="IM82" s="45">
        <f>IF(AND(OR(ISBLANK(IM$9),IM$9=0)=FALSE,OR(IM$9='2. Protocols'!$C81,IM$9='2. Protocols'!$E81,IM$9='2. Protocols'!$G81)),1,0)*'4. Formulations'!$O81</f>
        <v>0</v>
      </c>
      <c r="IN82" s="45">
        <f>IF(AND(OR(ISBLANK(IN$9),IN$9=0)=FALSE,OR(IN$9='2. Protocols'!$C81,IN$9='2. Protocols'!$E81,IN$9='2. Protocols'!$G81)),1,0)*'4. Formulations'!$O81</f>
        <v>0</v>
      </c>
      <c r="IO82" s="45">
        <f>IF(AND(OR(ISBLANK(IO$9),IO$9=0)=FALSE,OR(IO$9='2. Protocols'!$C81,IO$9='2. Protocols'!$E81,IO$9='2. Protocols'!$G81)),1,0)*'4. Formulations'!$O81</f>
        <v>0</v>
      </c>
      <c r="IP82" s="45">
        <f>IF(AND(OR(ISBLANK(IP$9),IP$9=0)=FALSE,OR(IP$9='2. Protocols'!$C81,IP$9='2. Protocols'!$E81,IP$9='2. Protocols'!$G81)),1,0)*'4. Formulations'!$O81</f>
        <v>0</v>
      </c>
      <c r="IQ82" s="45">
        <f>IF(AND(OR(ISBLANK(IQ$9),IQ$9=0)=FALSE,OR(IQ$9='2. Protocols'!$C81,IQ$9='2. Protocols'!$E81,IQ$9='2. Protocols'!$G81)),1,0)*'4. Formulations'!$O81</f>
        <v>0</v>
      </c>
      <c r="IR82" s="45">
        <f>IF(AND(OR(ISBLANK(IR$9),IR$9=0)=FALSE,OR(IR$9='2. Protocols'!$C81,IR$9='2. Protocols'!$E81,IR$9='2. Protocols'!$G81)),1,0)*'4. Formulations'!$O81</f>
        <v>0</v>
      </c>
      <c r="IS82" s="45">
        <f>IF(AND(OR(ISBLANK(IS$9),IS$9=0)=FALSE,OR(IS$9='2. Protocols'!$C81,IS$9='2. Protocols'!$E81,IS$9='2. Protocols'!$G81)),1,0)*'4. Formulations'!$O81</f>
        <v>0</v>
      </c>
      <c r="IT82" s="45">
        <f>IF(AND(OR(ISBLANK(IT$9),IT$9=0)=FALSE,OR(IT$9='2. Protocols'!$C81,IT$9='2. Protocols'!$E81,IT$9='2. Protocols'!$G81)),1,0)*'4. Formulations'!$O81</f>
        <v>0</v>
      </c>
      <c r="IU82" s="45">
        <f>IF(AND(OR(ISBLANK(IU$9),IU$9=0)=FALSE,OR(IU$9='2. Protocols'!$C81,IU$9='2. Protocols'!$E81,IU$9='2. Protocols'!$G81)),1,0)*'4. Formulations'!$O81</f>
        <v>0</v>
      </c>
      <c r="IV82" s="45">
        <f>IF(AND(OR(ISBLANK(IV$9),IV$9=0)=FALSE,OR(IV$9='2. Protocols'!$C81,IV$9='2. Protocols'!$E81,IV$9='2. Protocols'!$G81)),1,0)*'4. Formulations'!$O81</f>
        <v>0</v>
      </c>
      <c r="IW82" s="45">
        <f>IF(AND(OR(ISBLANK(IW$9),IW$9=0)=FALSE,OR(IW$9='2. Protocols'!$C81,IW$9='2. Protocols'!$E81,IW$9='2. Protocols'!$G81)),1,0)*'4. Formulations'!$O81</f>
        <v>0</v>
      </c>
      <c r="IX82" s="45">
        <f>IF(AND(OR(ISBLANK(IX$9),IX$9=0)=FALSE,OR(IX$9='2. Protocols'!$C81,IX$9='2. Protocols'!$E81,IX$9='2. Protocols'!$G81)),1,0)*'4. Formulations'!$O81</f>
        <v>0</v>
      </c>
      <c r="IY82" s="45">
        <f>IF(AND(OR(ISBLANK(IY$9),IY$9=0)=FALSE,OR(IY$9='2. Protocols'!$C81,IY$9='2. Protocols'!$E81,IY$9='2. Protocols'!$G81)),1,0)*'4. Formulations'!$O81</f>
        <v>0</v>
      </c>
      <c r="IZ82" s="45">
        <f>IF(AND(OR(ISBLANK(IZ$9),IZ$9=0)=FALSE,OR(IZ$9='2. Protocols'!$C81,IZ$9='2. Protocols'!$E81,IZ$9='2. Protocols'!$G81)),1,0)*'4. Formulations'!$O81</f>
        <v>0</v>
      </c>
      <c r="JA82" s="45">
        <f>IF(AND(OR(ISBLANK(JA$9),JA$9=0)=FALSE,OR(JA$9='2. Protocols'!$C81,JA$9='2. Protocols'!$E81,JA$9='2. Protocols'!$G81)),1,0)*'4. Formulations'!$O81</f>
        <v>0</v>
      </c>
      <c r="JC82" s="45">
        <f>IF(AND(OR(ISBLANK(JC$9),JC$9=0)=FALSE,JC$9=$DL82),1,0)*'4. Formulations'!$P81</f>
        <v>0</v>
      </c>
      <c r="JD82" s="45">
        <f>IF(AND(OR(ISBLANK(JD$9),JD$9=0)=FALSE,JD$9=$DL82),1,0)*'4. Formulations'!$P81</f>
        <v>0</v>
      </c>
      <c r="JE82" s="45">
        <f>IF(AND(OR(ISBLANK(JE$9),JE$9=0)=FALSE,JE$9=$DL82),1,0)*'4. Formulations'!$P81</f>
        <v>0</v>
      </c>
      <c r="JF82" s="45">
        <f>IF(AND(OR(ISBLANK(JF$9),JF$9=0)=FALSE,JF$9=$DL82),1,0)*'4. Formulations'!$P81</f>
        <v>0</v>
      </c>
      <c r="JG82" s="45">
        <f>IF(AND(OR(ISBLANK(JG$9),JG$9=0)=FALSE,JG$9=$DL82),1,0)*'4. Formulations'!$P81</f>
        <v>0</v>
      </c>
      <c r="JH82" s="45">
        <f>IF(AND(OR(ISBLANK(JH$9),JH$9=0)=FALSE,JH$9=$DL82),1,0)*'4. Formulations'!$P81</f>
        <v>0</v>
      </c>
      <c r="JI82" s="45">
        <f>IF(AND(OR(ISBLANK(JI$9),JI$9=0)=FALSE,JI$9=$DL82),1,0)*'4. Formulations'!$P81</f>
        <v>0</v>
      </c>
      <c r="JJ82" s="45">
        <f>IF(AND(OR(ISBLANK(JJ$9),JJ$9=0)=FALSE,JJ$9=$DL82),1,0)*'4. Formulations'!$P81</f>
        <v>0</v>
      </c>
      <c r="JK82" s="45">
        <f>IF(AND(OR(ISBLANK(JK$9),JK$9=0)=FALSE,JK$9=$DL82),1,0)*'4. Formulations'!$P81</f>
        <v>0</v>
      </c>
      <c r="JL82" s="45">
        <f>IF(AND(OR(ISBLANK(JL$9),JL$9=0)=FALSE,JL$9=$DL82),1,0)*'4. Formulations'!$P81</f>
        <v>0</v>
      </c>
      <c r="JM82" s="45">
        <f>IF(AND(OR(ISBLANK(JM$9),JM$9=0)=FALSE,JM$9=$DL82),1,0)*'4. Formulations'!$P81</f>
        <v>0</v>
      </c>
      <c r="JN82" s="45">
        <f>IF(AND(OR(ISBLANK(JN$9),JN$9=0)=FALSE,JN$9=$DL82),1,0)*'4. Formulations'!$P81</f>
        <v>0</v>
      </c>
      <c r="JO82" s="45">
        <f>IF(AND(OR(ISBLANK(JO$9),JO$9=0)=FALSE,JO$9=$DL82),1,0)*'4. Formulations'!$P81</f>
        <v>0</v>
      </c>
      <c r="JP82" s="45">
        <f>IF(AND(OR(ISBLANK(JP$9),JP$9=0)=FALSE,JP$9=$DL82),1,0)*'4. Formulations'!$P81</f>
        <v>0</v>
      </c>
      <c r="JQ82" s="45">
        <f>IF(AND(OR(ISBLANK(JQ$9),JQ$9=0)=FALSE,JQ$9=$DL82),1,0)*'4. Formulations'!$P81</f>
        <v>0</v>
      </c>
      <c r="JS82" s="45">
        <f>IF(AND(OR(ISBLANK(JS$9),JS$9=0)=FALSE,SUM($JC82:$JQ82)&gt;0,JS$9='2. Protocols'!$G81),1,0)*'4. Formulations'!$P81</f>
        <v>0</v>
      </c>
      <c r="JT82" s="45">
        <f>IF(AND(OR(ISBLANK(JT$9),JT$9=0)=FALSE,SUM($JC82:$JQ82)&gt;0,JT$9='2. Protocols'!$G81),1,0)*'4. Formulations'!$P81</f>
        <v>0</v>
      </c>
      <c r="JU82" s="45">
        <f>IF(AND(OR(ISBLANK(JU$9),JU$9=0)=FALSE,SUM($JC82:$JQ82)&gt;0,JU$9='2. Protocols'!$G81),1,0)*'4. Formulations'!$P81</f>
        <v>0</v>
      </c>
      <c r="JV82" s="45">
        <f>IF(AND(OR(ISBLANK(JV$9),JV$9=0)=FALSE,SUM($JC82:$JQ82)&gt;0,JV$9='2. Protocols'!$G81),1,0)*'4. Formulations'!$P81</f>
        <v>0</v>
      </c>
      <c r="JW82" s="45">
        <f>IF(AND(OR(ISBLANK(JW$9),JW$9=0)=FALSE,SUM($JC82:$JQ82)&gt;0,JW$9='2. Protocols'!$G81),1,0)*'4. Formulations'!$P81</f>
        <v>0</v>
      </c>
      <c r="JX82" s="45">
        <f>IF(AND(OR(ISBLANK(JX$9),JX$9=0)=FALSE,SUM($JC82:$JQ82)&gt;0,JX$9='2. Protocols'!$G81),1,0)*'4. Formulations'!$P81</f>
        <v>0</v>
      </c>
      <c r="JY82" s="45">
        <f>IF(AND(OR(ISBLANK(JY$9),JY$9=0)=FALSE,SUM($JC82:$JQ82)&gt;0,JY$9='2. Protocols'!$G81),1,0)*'4. Formulations'!$P81</f>
        <v>0</v>
      </c>
      <c r="JZ82" s="45">
        <f>IF(AND(OR(ISBLANK(JZ$9),JZ$9=0)=FALSE,SUM($JC82:$JQ82)&gt;0,JZ$9='2. Protocols'!$G81),1,0)*'4. Formulations'!$P81</f>
        <v>0</v>
      </c>
      <c r="KA82" s="45">
        <f>IF(AND(OR(ISBLANK(KA$9),KA$9=0)=FALSE,SUM($JC82:$JQ82)&gt;0,KA$9='2. Protocols'!$G81),1,0)*'4. Formulations'!$P81</f>
        <v>0</v>
      </c>
      <c r="KB82" s="45">
        <f>IF(AND(OR(ISBLANK(KB$9),KB$9=0)=FALSE,SUM($JC82:$JQ82)&gt;0,KB$9='2. Protocols'!$G81),1,0)*'4. Formulations'!$P81</f>
        <v>0</v>
      </c>
      <c r="KC82" s="45">
        <f>IF(AND(OR(ISBLANK(KC$9),KC$9=0)=FALSE,SUM($JC82:$JQ82)&gt;0,KC$9='2. Protocols'!$G81),1,0)*'4. Formulations'!$P81</f>
        <v>0</v>
      </c>
      <c r="KD82" s="45">
        <f>IF(AND(OR(ISBLANK(KD$9),KD$9=0)=FALSE,SUM($JC82:$JQ82)&gt;0,KD$9='2. Protocols'!$G81),1,0)*'4. Formulations'!$P81</f>
        <v>0</v>
      </c>
      <c r="KE82" s="45">
        <f>IF(AND(OR(ISBLANK(KE$9),KE$9=0)=FALSE,SUM($JC82:$JQ82)&gt;0,KE$9='2. Protocols'!$G81),1,0)*'4. Formulations'!$P81</f>
        <v>0</v>
      </c>
      <c r="KF82" s="45">
        <f>IF(AND(OR(ISBLANK(KF$9),KF$9=0)=FALSE,SUM($JC82:$JQ82)&gt;0,KF$9='2. Protocols'!$G81),1,0)*'4. Formulations'!$P81</f>
        <v>0</v>
      </c>
      <c r="KG82" s="45">
        <f>IF(AND(OR(ISBLANK(KG$9),KG$9=0)=FALSE,SUM($JC82:$JQ82)&gt;0,KG$9='2. Protocols'!$G81),1,0)*'4. Formulations'!$P81</f>
        <v>0</v>
      </c>
      <c r="KI82" s="45">
        <f>IF(AND(OR(ISBLANK(KI$9),KI$9=0)=FALSE,KI$9=$DM82),1,0)*'4. Formulations'!$Q81</f>
        <v>0</v>
      </c>
      <c r="KJ82" s="45">
        <f>IF(AND(OR(ISBLANK(KJ$9),KJ$9=0)=FALSE,KJ$9=$DM82),1,0)*'4. Formulations'!$Q81</f>
        <v>0</v>
      </c>
      <c r="KK82" s="45">
        <f>IF(AND(OR(ISBLANK(KK$9),KK$9=0)=FALSE,KK$9=$DM82),1,0)*'4. Formulations'!$Q81</f>
        <v>0</v>
      </c>
      <c r="KL82" s="45">
        <f>IF(AND(OR(ISBLANK(KL$9),KL$9=0)=FALSE,KL$9=$DM82),1,0)*'4. Formulations'!$Q81</f>
        <v>0</v>
      </c>
      <c r="KM82" s="45">
        <f>IF(AND(OR(ISBLANK(KM$9),KM$9=0)=FALSE,KM$9=$DM82),1,0)*'4. Formulations'!$Q81</f>
        <v>0</v>
      </c>
      <c r="KN82" s="45">
        <f>IF(AND(OR(ISBLANK(KN$9),KN$9=0)=FALSE,KN$9=$DM82),1,0)*'4. Formulations'!$Q81</f>
        <v>0</v>
      </c>
      <c r="KO82" s="45">
        <f>IF(AND(OR(ISBLANK(KO$9),KO$9=0)=FALSE,KO$9=$DM82),1,0)*'4. Formulations'!$Q81</f>
        <v>0</v>
      </c>
      <c r="KP82" s="45">
        <f>IF(AND(OR(ISBLANK(KP$9),KP$9=0)=FALSE,KP$9=$DM82),1,0)*'4. Formulations'!$Q81</f>
        <v>0</v>
      </c>
      <c r="KQ82" s="45">
        <f>IF(AND(OR(ISBLANK(KQ$9),KQ$9=0)=FALSE,KQ$9=$DM82),1,0)*'4. Formulations'!$Q81</f>
        <v>0</v>
      </c>
      <c r="KR82" s="45">
        <f>IF(AND(OR(ISBLANK(KR$9),KR$9=0)=FALSE,KR$9=$DM82),1,0)*'4. Formulations'!$Q81</f>
        <v>0</v>
      </c>
      <c r="KS82" s="45">
        <f>IF(AND(OR(ISBLANK(KS$9),KS$9=0)=FALSE,KS$9=$DM82),1,0)*'4. Formulations'!$Q81</f>
        <v>0</v>
      </c>
      <c r="KT82" s="45">
        <f>IF(AND(OR(ISBLANK(KT$9),KT$9=0)=FALSE,KT$9=$DM82),1,0)*'4. Formulations'!$Q81</f>
        <v>0</v>
      </c>
      <c r="KU82" s="45">
        <f>IF(AND(OR(ISBLANK(KU$9),KU$9=0)=FALSE,KU$9=$DM82),1,0)*'4. Formulations'!$Q81</f>
        <v>0</v>
      </c>
      <c r="KV82" s="45">
        <f>IF(AND(OR(ISBLANK(KV$9),KV$9=0)=FALSE,KV$9=$DM82),1,0)*'4. Formulations'!$Q81</f>
        <v>0</v>
      </c>
      <c r="KW82" s="45">
        <f>IF(AND(OR(ISBLANK(KW$9),KW$9=0)=FALSE,KW$9=$DM82),1,0)*'4. Formulations'!$Q81</f>
        <v>0</v>
      </c>
    </row>
    <row r="83" spans="2:309" ht="15" hidden="1" outlineLevel="1" x14ac:dyDescent="0.25">
      <c r="B83" s="2"/>
      <c r="C83" s="155" t="str">
        <f>IF('2. Protocols'!C82&amp;"+"&amp;'2. Protocols'!E82&amp;"+"&amp;'2. Protocols'!G82="++","",'2. Protocols'!C82&amp;"+"&amp;'2. Protocols'!E82&amp;"+"&amp;'2. Protocols'!G82)</f>
        <v/>
      </c>
      <c r="D83" s="22"/>
      <c r="E83" s="23"/>
      <c r="G83" s="135">
        <f>'2. Protocols'!J82*'1. General Inputs'!$N$13</f>
        <v>0</v>
      </c>
      <c r="H83" s="135" t="e">
        <f>MAX(G83*(1+'1. General Inputs'!$BE$23)+(H$110*'2. Protocols'!$S82)+'3. ARV Substitutions'!L103,0)</f>
        <v>#VALUE!</v>
      </c>
      <c r="I83" s="135" t="e">
        <f>MAX(H83*(1+'1. General Inputs'!$BE$23)+(I$110*'2. Protocols'!$S82)+'3. ARV Substitutions'!M103,0)</f>
        <v>#VALUE!</v>
      </c>
      <c r="J83" s="135" t="e">
        <f>MAX(I83*(1+'1. General Inputs'!$BE$23)+(J$110*'2. Protocols'!$S82)+'3. ARV Substitutions'!N103,0)</f>
        <v>#VALUE!</v>
      </c>
      <c r="K83" s="135" t="e">
        <f>MAX(J83*(1+'1. General Inputs'!$BE$23)+(K$110*'2. Protocols'!$S82)+'3. ARV Substitutions'!O103,0)</f>
        <v>#VALUE!</v>
      </c>
      <c r="L83" s="135" t="e">
        <f>MAX(K83*(1+'1. General Inputs'!$BE$23)+(L$110*'2. Protocols'!$S82)+'3. ARV Substitutions'!P103,0)</f>
        <v>#VALUE!</v>
      </c>
      <c r="M83" s="135" t="e">
        <f>MAX(L83*(1+'1. General Inputs'!$BE$23)+(M$110*'2. Protocols'!$S82)+'3. ARV Substitutions'!Q103,0)</f>
        <v>#VALUE!</v>
      </c>
      <c r="N83" s="135" t="e">
        <f>MAX(M83*(1+'1. General Inputs'!$BE$23)+(N$110*'2. Protocols'!$S82)+'3. ARV Substitutions'!R103,0)</f>
        <v>#VALUE!</v>
      </c>
      <c r="O83" s="135" t="e">
        <f>MAX(N83*(1+'1. General Inputs'!$BE$23)+(O$110*'2. Protocols'!$S82)+'3. ARV Substitutions'!S103,0)</f>
        <v>#VALUE!</v>
      </c>
      <c r="P83" s="135" t="e">
        <f>MAX(O83*(1+'1. General Inputs'!$BE$23)+(P$110*'2. Protocols'!$S82)+'3. ARV Substitutions'!T103,0)</f>
        <v>#VALUE!</v>
      </c>
      <c r="Q83" s="135" t="e">
        <f>MAX(P83*(1+'1. General Inputs'!$BE$23)+(Q$110*'2. Protocols'!$S82)+'3. ARV Substitutions'!U103,0)</f>
        <v>#VALUE!</v>
      </c>
      <c r="R83" s="135" t="e">
        <f>MAX(Q83*(1+'1. General Inputs'!$BE$23)+(R$110*'2. Protocols'!$S82)+'3. ARV Substitutions'!V103,0)</f>
        <v>#VALUE!</v>
      </c>
      <c r="S83" s="135" t="e">
        <f>MAX(R83*(1+'1. General Inputs'!$BE$23)+(S$110*'2. Protocols'!$S82)+'3. ARV Substitutions'!W103,0)</f>
        <v>#VALUE!</v>
      </c>
      <c r="T83" s="135" t="e">
        <f>MAX(S83*(1+'1. General Inputs'!$BE$23)+(T$110*'2. Protocols'!$S82)+'3. ARV Substitutions'!X103,0)</f>
        <v>#VALUE!</v>
      </c>
      <c r="U83" s="135" t="e">
        <f>MAX(T83*(1+'1. General Inputs'!$BE$23)+(U$110*'2. Protocols'!$S82)+'3. ARV Substitutions'!Y103,0)</f>
        <v>#VALUE!</v>
      </c>
      <c r="V83" s="135" t="e">
        <f>MAX(U83*(1+'1. General Inputs'!$BE$23)+(V$110*'2. Protocols'!$S82)+'3. ARV Substitutions'!Z103,0)</f>
        <v>#VALUE!</v>
      </c>
      <c r="W83" s="135" t="e">
        <f>MAX(V83*(1+'1. General Inputs'!$BE$23)+(W$110*'2. Protocols'!$S82)+'3. ARV Substitutions'!AA103,0)</f>
        <v>#VALUE!</v>
      </c>
      <c r="X83" s="135" t="e">
        <f>MAX(W83*(1+'1. General Inputs'!$BE$23)+(X$110*'2. Protocols'!$S82)+'3. ARV Substitutions'!AB103,0)</f>
        <v>#VALUE!</v>
      </c>
      <c r="Y83" s="135" t="e">
        <f>MAX(X83*(1+'1. General Inputs'!$BE$23)+(Y$110*'2. Protocols'!$S82)+'3. ARV Substitutions'!AC103,0)</f>
        <v>#VALUE!</v>
      </c>
      <c r="Z83" s="135" t="e">
        <f>MAX(Y83*(1+'1. General Inputs'!$BE$23)+(Z$110*'2. Protocols'!$S82)+'3. ARV Substitutions'!AD103,0)</f>
        <v>#VALUE!</v>
      </c>
      <c r="AA83" s="135" t="e">
        <f>MAX(Z83*(1+'1. General Inputs'!$BE$23)+(AA$110*'2. Protocols'!$S82)+'3. ARV Substitutions'!AE103,0)</f>
        <v>#VALUE!</v>
      </c>
      <c r="AB83" s="135" t="e">
        <f>MAX(AA83*(1+'1. General Inputs'!$BE$23)+(AB$110*'2. Protocols'!$S82)+'3. ARV Substitutions'!AF103,0)</f>
        <v>#VALUE!</v>
      </c>
      <c r="AC83" s="135" t="e">
        <f>MAX(AB83*(1+'1. General Inputs'!$BE$23)+(AC$110*'2. Protocols'!$S82)+'3. ARV Substitutions'!AG103,0)</f>
        <v>#VALUE!</v>
      </c>
      <c r="AD83" s="135" t="e">
        <f>MAX(AC83*(1+'1. General Inputs'!$BE$23)+(AD$110*'2. Protocols'!$S82)+'3. ARV Substitutions'!AH103,0)</f>
        <v>#VALUE!</v>
      </c>
      <c r="AE83" s="135" t="e">
        <f>MAX(AD83*(1+'1. General Inputs'!$BE$23)+(AE$110*'2. Protocols'!$S82)+'3. ARV Substitutions'!AI103,0)</f>
        <v>#VALUE!</v>
      </c>
      <c r="AF83" s="135" t="e">
        <f>MAX(AE83*(1+'1. General Inputs'!$BE$23)+(AF$110*'2. Protocols'!$S82)+'3. ARV Substitutions'!AJ103,0)</f>
        <v>#VALUE!</v>
      </c>
      <c r="AG83" s="135" t="e">
        <f>MAX(AF83*(1+'1. General Inputs'!$BE$23)+(AG$110*'2. Protocols'!$S82)+'3. ARV Substitutions'!AK103,0)</f>
        <v>#VALUE!</v>
      </c>
      <c r="AH83" s="135" t="e">
        <f>MAX(AG83*(1+'1. General Inputs'!$BE$23)+(AH$110*'2. Protocols'!$S82)+'3. ARV Substitutions'!AL103,0)</f>
        <v>#VALUE!</v>
      </c>
      <c r="AI83" s="135" t="e">
        <f>MAX(AH83*(1+'1. General Inputs'!$BE$23)+(AI$110*'2. Protocols'!$S82)+'3. ARV Substitutions'!AM103,0)</f>
        <v>#VALUE!</v>
      </c>
      <c r="AJ83" s="135" t="e">
        <f>MAX(AI83*(1+'1. General Inputs'!$BE$23)+(AJ$110*'2. Protocols'!$S82)+'3. ARV Substitutions'!AN103,0)</f>
        <v>#VALUE!</v>
      </c>
      <c r="AK83" s="135" t="e">
        <f>MAX(AJ83*(1+'1. General Inputs'!$BE$23)+(AK$110*'2. Protocols'!$S82)+'3. ARV Substitutions'!AO103,0)</f>
        <v>#VALUE!</v>
      </c>
      <c r="AL83" s="135" t="e">
        <f>MAX(AK83*(1+'1. General Inputs'!$BE$23)+(AL$110*'2. Protocols'!$S82)+'3. ARV Substitutions'!AP103,0)</f>
        <v>#VALUE!</v>
      </c>
      <c r="AM83" s="135" t="e">
        <f>MAX(AL83*(1+'1. General Inputs'!$BE$23)+(AM$110*'2. Protocols'!$S82)+'3. ARV Substitutions'!AQ103,0)</f>
        <v>#VALUE!</v>
      </c>
      <c r="AN83" s="135" t="e">
        <f>MAX(AM83*(1+'1. General Inputs'!$BE$23)+(AN$110*'2. Protocols'!$S82)+'3. ARV Substitutions'!AR103,0)</f>
        <v>#VALUE!</v>
      </c>
      <c r="AO83" s="135" t="e">
        <f>MAX(AN83*(1+'1. General Inputs'!$BE$23)+(AO$110*'2. Protocols'!$S82)+'3. ARV Substitutions'!AS103,0)</f>
        <v>#VALUE!</v>
      </c>
      <c r="AP83" s="135" t="e">
        <f>MAX(AO83*(1+'1. General Inputs'!$BE$23)+(AP$110*'2. Protocols'!$S82)+'3. ARV Substitutions'!AT103,0)</f>
        <v>#VALUE!</v>
      </c>
      <c r="AQ83" s="135" t="e">
        <f>MAX(AP83*(1+'1. General Inputs'!$BE$23)+(AQ$110*'2. Protocols'!$S82)+'3. ARV Substitutions'!AU103,0)</f>
        <v>#VALUE!</v>
      </c>
      <c r="CA83" s="105" t="e">
        <f t="shared" si="96"/>
        <v>#VALUE!</v>
      </c>
      <c r="CB83" s="105" t="e">
        <f t="shared" si="97"/>
        <v>#VALUE!</v>
      </c>
      <c r="CC83" s="105" t="e">
        <f t="shared" si="98"/>
        <v>#VALUE!</v>
      </c>
      <c r="CD83" s="105" t="e">
        <f t="shared" si="99"/>
        <v>#VALUE!</v>
      </c>
      <c r="CE83" s="105" t="e">
        <f t="shared" si="100"/>
        <v>#VALUE!</v>
      </c>
      <c r="CF83" s="105" t="e">
        <f t="shared" si="101"/>
        <v>#VALUE!</v>
      </c>
      <c r="CG83" s="105" t="e">
        <f t="shared" si="102"/>
        <v>#VALUE!</v>
      </c>
      <c r="CH83" s="105" t="e">
        <f t="shared" si="103"/>
        <v>#VALUE!</v>
      </c>
      <c r="CI83" s="105" t="e">
        <f t="shared" si="104"/>
        <v>#VALUE!</v>
      </c>
      <c r="CJ83" s="105" t="e">
        <f t="shared" si="105"/>
        <v>#VALUE!</v>
      </c>
      <c r="CK83" s="105" t="e">
        <f t="shared" si="106"/>
        <v>#VALUE!</v>
      </c>
      <c r="CL83" s="105" t="e">
        <f t="shared" si="107"/>
        <v>#VALUE!</v>
      </c>
      <c r="CM83" s="105" t="e">
        <f t="shared" si="108"/>
        <v>#VALUE!</v>
      </c>
      <c r="CN83" s="105" t="e">
        <f t="shared" si="109"/>
        <v>#VALUE!</v>
      </c>
      <c r="CO83" s="105" t="e">
        <f t="shared" si="110"/>
        <v>#VALUE!</v>
      </c>
      <c r="CP83" s="105" t="e">
        <f t="shared" si="111"/>
        <v>#VALUE!</v>
      </c>
      <c r="CQ83" s="105" t="e">
        <f t="shared" si="112"/>
        <v>#VALUE!</v>
      </c>
      <c r="CR83" s="105" t="e">
        <f t="shared" si="113"/>
        <v>#VALUE!</v>
      </c>
      <c r="CS83" s="105" t="e">
        <f t="shared" si="114"/>
        <v>#VALUE!</v>
      </c>
      <c r="CT83" s="105" t="e">
        <f t="shared" si="115"/>
        <v>#VALUE!</v>
      </c>
      <c r="CU83" s="105" t="e">
        <f t="shared" si="116"/>
        <v>#VALUE!</v>
      </c>
      <c r="CV83" s="105" t="e">
        <f t="shared" si="117"/>
        <v>#VALUE!</v>
      </c>
      <c r="CW83" s="105" t="e">
        <f t="shared" si="118"/>
        <v>#VALUE!</v>
      </c>
      <c r="CX83" s="105" t="e">
        <f t="shared" si="119"/>
        <v>#VALUE!</v>
      </c>
      <c r="CY83" s="105" t="e">
        <f t="shared" si="120"/>
        <v>#VALUE!</v>
      </c>
      <c r="CZ83" s="105" t="e">
        <f t="shared" si="121"/>
        <v>#VALUE!</v>
      </c>
      <c r="DA83" s="105" t="e">
        <f t="shared" si="122"/>
        <v>#VALUE!</v>
      </c>
      <c r="DB83" s="105" t="e">
        <f t="shared" si="123"/>
        <v>#VALUE!</v>
      </c>
      <c r="DC83" s="105" t="e">
        <f t="shared" si="124"/>
        <v>#VALUE!</v>
      </c>
      <c r="DD83" s="105" t="e">
        <f t="shared" si="125"/>
        <v>#VALUE!</v>
      </c>
      <c r="DE83" s="105" t="e">
        <f t="shared" si="126"/>
        <v>#VALUE!</v>
      </c>
      <c r="DF83" s="105" t="e">
        <f t="shared" si="127"/>
        <v>#VALUE!</v>
      </c>
      <c r="DG83" s="105" t="e">
        <f t="shared" si="128"/>
        <v>#VALUE!</v>
      </c>
      <c r="DH83" s="105" t="e">
        <f t="shared" si="129"/>
        <v>#VALUE!</v>
      </c>
      <c r="DI83" s="105" t="e">
        <f t="shared" si="130"/>
        <v>#VALUE!</v>
      </c>
      <c r="DJ83" s="105" t="e">
        <f t="shared" si="131"/>
        <v>#VALUE!</v>
      </c>
      <c r="DL83" s="39" t="str">
        <f>CONCATENATE('2. Protocols'!C82, '2. Protocols'!D82, '2. Protocols'!E82)</f>
        <v>+</v>
      </c>
      <c r="DM83" s="39" t="str">
        <f>CONCATENATE('2. Protocols'!C82, '2. Protocols'!D82, '2. Protocols'!E82, '2. Protocols'!F82, '2. Protocols'!G82,)</f>
        <v>++</v>
      </c>
      <c r="DO83" s="45">
        <f>IF(AND(OR(ISBLANK(DO$9),DO$9=0)=FALSE,OR(DO$9='2. Protocols'!$C82,DO$9='2. Protocols'!$E82,DO$9='2. Protocols'!$G82)),1,0)*'4. Formulations'!$I82</f>
        <v>0</v>
      </c>
      <c r="DP83" s="45">
        <f>IF(AND(OR(ISBLANK(DP$9),DP$9=0)=FALSE,OR(DP$9='2. Protocols'!$C82,DP$9='2. Protocols'!$E82,DP$9='2. Protocols'!$G82)),1,0)*'4. Formulations'!$I82</f>
        <v>0</v>
      </c>
      <c r="DQ83" s="45">
        <f>IF(AND(OR(ISBLANK(DQ$9),DQ$9=0)=FALSE,OR(DQ$9='2. Protocols'!$C82,DQ$9='2. Protocols'!$E82,DQ$9='2. Protocols'!$G82)),1,0)*'4. Formulations'!$I82</f>
        <v>0</v>
      </c>
      <c r="DR83" s="45">
        <f>IF(AND(OR(ISBLANK(DR$9),DR$9=0)=FALSE,OR(DR$9='2. Protocols'!$C82,DR$9='2. Protocols'!$E82,DR$9='2. Protocols'!$G82)),1,0)*'4. Formulations'!$I82</f>
        <v>0</v>
      </c>
      <c r="DS83" s="45">
        <f>IF(AND(OR(ISBLANK(DS$9),DS$9=0)=FALSE,OR(DS$9='2. Protocols'!$C82,DS$9='2. Protocols'!$E82,DS$9='2. Protocols'!$G82)),1,0)*'4. Formulations'!$I82</f>
        <v>0</v>
      </c>
      <c r="DT83" s="45">
        <f>IF(AND(OR(ISBLANK(DT$9),DT$9=0)=FALSE,OR(DT$9='2. Protocols'!$C82,DT$9='2. Protocols'!$E82,DT$9='2. Protocols'!$G82)),1,0)*'4. Formulations'!$I82</f>
        <v>0</v>
      </c>
      <c r="DU83" s="45">
        <f>IF(AND(OR(ISBLANK(DU$9),DU$9=0)=FALSE,OR(DU$9='2. Protocols'!$C82,DU$9='2. Protocols'!$E82,DU$9='2. Protocols'!$G82)),1,0)*'4. Formulations'!$I82</f>
        <v>0</v>
      </c>
      <c r="DV83" s="45">
        <f>IF(AND(OR(ISBLANK(DV$9),DV$9=0)=FALSE,OR(DV$9='2. Protocols'!$C82,DV$9='2. Protocols'!$E82,DV$9='2. Protocols'!$G82)),1,0)*'4. Formulations'!$I82</f>
        <v>0</v>
      </c>
      <c r="DW83" s="45">
        <f>IF(AND(OR(ISBLANK(DW$9),DW$9=0)=FALSE,OR(DW$9='2. Protocols'!$C82,DW$9='2. Protocols'!$E82,DW$9='2. Protocols'!$G82)),1,0)*'4. Formulations'!$I82</f>
        <v>0</v>
      </c>
      <c r="DX83" s="45">
        <f>IF(AND(OR(ISBLANK(DX$9),DX$9=0)=FALSE,OR(DX$9='2. Protocols'!$C82,DX$9='2. Protocols'!$E82,DX$9='2. Protocols'!$G82)),1,0)*'4. Formulations'!$I82</f>
        <v>0</v>
      </c>
      <c r="DY83" s="45">
        <f>IF(AND(OR(ISBLANK(DY$9),DY$9=0)=FALSE,OR(DY$9='2. Protocols'!$C82,DY$9='2. Protocols'!$E82,DY$9='2. Protocols'!$G82)),1,0)*'4. Formulations'!$I82</f>
        <v>0</v>
      </c>
      <c r="DZ83" s="45">
        <f>IF(AND(OR(ISBLANK(DZ$9),DZ$9=0)=FALSE,OR(DZ$9='2. Protocols'!$C82,DZ$9='2. Protocols'!$E82,DZ$9='2. Protocols'!$G82)),1,0)*'4. Formulations'!$I82</f>
        <v>0</v>
      </c>
      <c r="EA83" s="45">
        <f>IF(AND(OR(ISBLANK(EA$9),EA$9=0)=FALSE,OR(EA$9='2. Protocols'!$C82,EA$9='2. Protocols'!$E82,EA$9='2. Protocols'!$G82)),1,0)*'4. Formulations'!$I82</f>
        <v>0</v>
      </c>
      <c r="EB83" s="45">
        <f>IF(AND(OR(ISBLANK(EB$9),EB$9=0)=FALSE,OR(EB$9='2. Protocols'!$C82,EB$9='2. Protocols'!$E82,EB$9='2. Protocols'!$G82)),1,0)*'4. Formulations'!$I82</f>
        <v>0</v>
      </c>
      <c r="EC83" s="45">
        <f>IF(AND(OR(ISBLANK(EC$9),EC$9=0)=FALSE,OR(EC$9='2. Protocols'!$C82,EC$9='2. Protocols'!$E82,EC$9='2. Protocols'!$G82)),1,0)*'4. Formulations'!$I82</f>
        <v>0</v>
      </c>
      <c r="EE83" s="45">
        <f>IF(AND(OR(ISBLANK(EE$9),EE$9=0)=FALSE,EE$9=$DL83),1,0)*'4. Formulations'!$J82</f>
        <v>0</v>
      </c>
      <c r="EF83" s="45">
        <f>IF(AND(OR(ISBLANK(EF$9),EF$9=0)=FALSE,EF$9=$DL83),1,0)*'4. Formulations'!$J82</f>
        <v>0</v>
      </c>
      <c r="EG83" s="45">
        <f>IF(AND(OR(ISBLANK(EG$9),EG$9=0)=FALSE,EG$9=$DL83),1,0)*'4. Formulations'!$J82</f>
        <v>0</v>
      </c>
      <c r="EH83" s="45">
        <f>IF(AND(OR(ISBLANK(EH$9),EH$9=0)=FALSE,EH$9=$DL83),1,0)*'4. Formulations'!$J82</f>
        <v>0</v>
      </c>
      <c r="EI83" s="45">
        <f>IF(AND(OR(ISBLANK(EI$9),EI$9=0)=FALSE,EI$9=$DL83),1,0)*'4. Formulations'!$J82</f>
        <v>0</v>
      </c>
      <c r="EJ83" s="45">
        <f>IF(AND(OR(ISBLANK(EJ$9),EJ$9=0)=FALSE,EJ$9=$DL83),1,0)*'4. Formulations'!$J82</f>
        <v>0</v>
      </c>
      <c r="EK83" s="45">
        <f>IF(AND(OR(ISBLANK(EK$9),EK$9=0)=FALSE,EK$9=$DL83),1,0)*'4. Formulations'!$J82</f>
        <v>0</v>
      </c>
      <c r="EL83" s="45">
        <f>IF(AND(OR(ISBLANK(EL$9),EL$9=0)=FALSE,EL$9=$DL83),1,0)*'4. Formulations'!$J82</f>
        <v>0</v>
      </c>
      <c r="EM83" s="45">
        <f>IF(AND(OR(ISBLANK(EM$9),EM$9=0)=FALSE,EM$9=$DL83),1,0)*'4. Formulations'!$J82</f>
        <v>0</v>
      </c>
      <c r="EN83" s="45">
        <f>IF(AND(OR(ISBLANK(EN$9),EN$9=0)=FALSE,EN$9=$DL83),1,0)*'4. Formulations'!$J82</f>
        <v>0</v>
      </c>
      <c r="EO83" s="45">
        <f>IF(AND(OR(ISBLANK(EO$9),EO$9=0)=FALSE,EO$9=$DL83),1,0)*'4. Formulations'!$J82</f>
        <v>0</v>
      </c>
      <c r="EP83" s="45">
        <f>IF(AND(OR(ISBLANK(EP$9),EP$9=0)=FALSE,EP$9=$DL83),1,0)*'4. Formulations'!$J82</f>
        <v>0</v>
      </c>
      <c r="EQ83" s="45">
        <f>IF(AND(OR(ISBLANK(EQ$9),EQ$9=0)=FALSE,EQ$9=$DL83),1,0)*'4. Formulations'!$J82</f>
        <v>0</v>
      </c>
      <c r="ER83" s="45">
        <f>IF(AND(OR(ISBLANK(ER$9),ER$9=0)=FALSE,ER$9=$DL83),1,0)*'4. Formulations'!$J82</f>
        <v>0</v>
      </c>
      <c r="ES83" s="45">
        <f>IF(AND(OR(ISBLANK(ES$9),ES$9=0)=FALSE,ES$9=$DL83),1,0)*'4. Formulations'!$J82</f>
        <v>0</v>
      </c>
      <c r="EU83" s="45">
        <f>IF(AND(OR(ISBLANK(EU$9),EU$9=0)=FALSE,SUM($EE83:$ES83)&gt;0,EU$9='2. Protocols'!$G82),1,0)*'4. Formulations'!$J82</f>
        <v>0</v>
      </c>
      <c r="EV83" s="45">
        <f>IF(AND(OR(ISBLANK(EV$9),EV$9=0)=FALSE,SUM($EE83:$ES83)&gt;0,EV$9='2. Protocols'!$G82),1,0)*'4. Formulations'!$J82</f>
        <v>0</v>
      </c>
      <c r="EW83" s="45">
        <f>IF(AND(OR(ISBLANK(EW$9),EW$9=0)=FALSE,SUM($EE83:$ES83)&gt;0,EW$9='2. Protocols'!$G82),1,0)*'4. Formulations'!$J82</f>
        <v>0</v>
      </c>
      <c r="EX83" s="45">
        <f>IF(AND(OR(ISBLANK(EX$9),EX$9=0)=FALSE,SUM($EE83:$ES83)&gt;0,EX$9='2. Protocols'!$G82),1,0)*'4. Formulations'!$J82</f>
        <v>0</v>
      </c>
      <c r="EY83" s="45">
        <f>IF(AND(OR(ISBLANK(EY$9),EY$9=0)=FALSE,SUM($EE83:$ES83)&gt;0,EY$9='2. Protocols'!$G82),1,0)*'4. Formulations'!$J82</f>
        <v>0</v>
      </c>
      <c r="EZ83" s="45">
        <f>IF(AND(OR(ISBLANK(EZ$9),EZ$9=0)=FALSE,SUM($EE83:$ES83)&gt;0,EZ$9='2. Protocols'!$G82),1,0)*'4. Formulations'!$J82</f>
        <v>0</v>
      </c>
      <c r="FA83" s="45">
        <f>IF(AND(OR(ISBLANK(FA$9),FA$9=0)=FALSE,SUM($EE83:$ES83)&gt;0,FA$9='2. Protocols'!$G82),1,0)*'4. Formulations'!$J82</f>
        <v>0</v>
      </c>
      <c r="FB83" s="45">
        <f>IF(AND(OR(ISBLANK(FB$9),FB$9=0)=FALSE,SUM($EE83:$ES83)&gt;0,FB$9='2. Protocols'!$G82),1,0)*'4. Formulations'!$J82</f>
        <v>0</v>
      </c>
      <c r="FC83" s="45">
        <f>IF(AND(OR(ISBLANK(FC$9),FC$9=0)=FALSE,SUM($EE83:$ES83)&gt;0,FC$9='2. Protocols'!$G82),1,0)*'4. Formulations'!$J82</f>
        <v>0</v>
      </c>
      <c r="FD83" s="45">
        <f>IF(AND(OR(ISBLANK(FD$9),FD$9=0)=FALSE,SUM($EE83:$ES83)&gt;0,FD$9='2. Protocols'!$G82),1,0)*'4. Formulations'!$J82</f>
        <v>0</v>
      </c>
      <c r="FE83" s="45">
        <f>IF(AND(OR(ISBLANK(FE$9),FE$9=0)=FALSE,SUM($EE83:$ES83)&gt;0,FE$9='2. Protocols'!$G82),1,0)*'4. Formulations'!$J82</f>
        <v>0</v>
      </c>
      <c r="FF83" s="45">
        <f>IF(AND(OR(ISBLANK(FF$9),FF$9=0)=FALSE,SUM($EE83:$ES83)&gt;0,FF$9='2. Protocols'!$G82),1,0)*'4. Formulations'!$J82</f>
        <v>0</v>
      </c>
      <c r="FG83" s="45">
        <f>IF(AND(OR(ISBLANK(FG$9),FG$9=0)=FALSE,SUM($EE83:$ES83)&gt;0,FG$9='2. Protocols'!$G82),1,0)*'4. Formulations'!$J82</f>
        <v>0</v>
      </c>
      <c r="FH83" s="45">
        <f>IF(AND(OR(ISBLANK(FH$9),FH$9=0)=FALSE,SUM($EE83:$ES83)&gt;0,FH$9='2. Protocols'!$G82),1,0)*'4. Formulations'!$J82</f>
        <v>0</v>
      </c>
      <c r="FI83" s="45">
        <f>IF(AND(OR(ISBLANK(FI$9),FI$9=0)=FALSE,SUM($EE83:$ES83)&gt;0,FI$9='2. Protocols'!$G82),1,0)*'4. Formulations'!$J82</f>
        <v>0</v>
      </c>
      <c r="FK83" s="45">
        <f>IF(AND(OR(ISBLANK(EU$9),EU$9=0)=FALSE,FK$9=$DM83),1,0)*'4. Formulations'!$K82</f>
        <v>0</v>
      </c>
      <c r="FL83" s="45">
        <f>IF(AND(OR(ISBLANK(EV$9),EV$9=0)=FALSE,FL$9=$DM83),1,0)*'4. Formulations'!$K82</f>
        <v>0</v>
      </c>
      <c r="FM83" s="45">
        <f>IF(AND(OR(ISBLANK(EW$9),EW$9=0)=FALSE,FM$9=$DM83),1,0)*'4. Formulations'!$K82</f>
        <v>0</v>
      </c>
      <c r="FN83" s="45">
        <f>IF(AND(OR(ISBLANK(EX$9),EX$9=0)=FALSE,FN$9=$DM83),1,0)*'4. Formulations'!$K82</f>
        <v>0</v>
      </c>
      <c r="FO83" s="45">
        <f>IF(AND(OR(ISBLANK(EY$9),EY$9=0)=FALSE,FO$9=$DM83),1,0)*'4. Formulations'!$K82</f>
        <v>0</v>
      </c>
      <c r="FP83" s="45">
        <f>IF(AND(OR(ISBLANK(EZ$9),EZ$9=0)=FALSE,FP$9=$DM83),1,0)*'4. Formulations'!$K82</f>
        <v>0</v>
      </c>
      <c r="FQ83" s="45">
        <f>IF(AND(OR(ISBLANK(FA$9),FA$9=0)=FALSE,FQ$9=$DM83),1,0)*'4. Formulations'!$K82</f>
        <v>0</v>
      </c>
      <c r="FR83" s="45">
        <f>IF(AND(OR(ISBLANK(FB$9),FB$9=0)=FALSE,FR$9=$DM83),1,0)*'4. Formulations'!$K82</f>
        <v>0</v>
      </c>
      <c r="FS83" s="45">
        <f>IF(AND(OR(ISBLANK(FC$9),FC$9=0)=FALSE,FS$9=$DM83),1,0)*'4. Formulations'!$K82</f>
        <v>0</v>
      </c>
      <c r="FT83" s="45">
        <f>IF(AND(OR(ISBLANK(FD$9),FD$9=0)=FALSE,FT$9=$DM83),1,0)*'4. Formulations'!$K82</f>
        <v>0</v>
      </c>
      <c r="FU83" s="45">
        <f>IF(AND(OR(ISBLANK(FE$9),FE$9=0)=FALSE,FU$9=$DM83),1,0)*'4. Formulations'!$K82</f>
        <v>0</v>
      </c>
      <c r="FV83" s="45">
        <f>IF(AND(OR(ISBLANK(FF$9),FF$9=0)=FALSE,FV$9=$DM83),1,0)*'4. Formulations'!$K82</f>
        <v>0</v>
      </c>
      <c r="FW83" s="45">
        <f>IF(AND(OR(ISBLANK(FG$9),FG$9=0)=FALSE,FW$9=$DM83),1,0)*'4. Formulations'!$K82</f>
        <v>0</v>
      </c>
      <c r="FX83" s="45">
        <f>IF(AND(OR(ISBLANK(FH$9),FH$9=0)=FALSE,FX$9=$DM83),1,0)*'4. Formulations'!$K82</f>
        <v>0</v>
      </c>
      <c r="FY83" s="45">
        <f>IF(AND(OR(ISBLANK(FI$9),FI$9=0)=FALSE,FY$9=$DM83),1,0)*'4. Formulations'!$K82</f>
        <v>0</v>
      </c>
      <c r="GA83" s="45">
        <f>IF(AND(OR(ISBLANK(GA$9),GA$9=0)=FALSE,OR(GA$9='2. Protocols'!$C82,GA$9='2. Protocols'!$E82,GA$9='2. Protocols'!$G82)),1,0)*'4. Formulations'!$L82</f>
        <v>0</v>
      </c>
      <c r="GB83" s="45">
        <f>IF(AND(OR(ISBLANK(GB$9),GB$9=0)=FALSE,OR(GB$9='2. Protocols'!$C82,GB$9='2. Protocols'!$E82,GB$9='2. Protocols'!$G82)),1,0)*'4. Formulations'!$L82</f>
        <v>0</v>
      </c>
      <c r="GC83" s="45">
        <f>IF(AND(OR(ISBLANK(GC$9),GC$9=0)=FALSE,OR(GC$9='2. Protocols'!$C82,GC$9='2. Protocols'!$E82,GC$9='2. Protocols'!$G82)),1,0)*'4. Formulations'!$L82</f>
        <v>0</v>
      </c>
      <c r="GD83" s="45">
        <f>IF(AND(OR(ISBLANK(GD$9),GD$9=0)=FALSE,OR(GD$9='2. Protocols'!$C82,GD$9='2. Protocols'!$E82,GD$9='2. Protocols'!$G82)),1,0)*'4. Formulations'!$L82</f>
        <v>0</v>
      </c>
      <c r="GE83" s="45">
        <f>IF(AND(OR(ISBLANK(GE$9),GE$9=0)=FALSE,OR(GE$9='2. Protocols'!$C82,GE$9='2. Protocols'!$E82,GE$9='2. Protocols'!$G82)),1,0)*'4. Formulations'!$L82</f>
        <v>0</v>
      </c>
      <c r="GF83" s="45">
        <f>IF(AND(OR(ISBLANK(GF$9),GF$9=0)=FALSE,OR(GF$9='2. Protocols'!$C82,GF$9='2. Protocols'!$E82,GF$9='2. Protocols'!$G82)),1,0)*'4. Formulations'!$L82</f>
        <v>0</v>
      </c>
      <c r="GG83" s="45">
        <f>IF(AND(OR(ISBLANK(GG$9),GG$9=0)=FALSE,OR(GG$9='2. Protocols'!$C82,GG$9='2. Protocols'!$E82,GG$9='2. Protocols'!$G82)),1,0)*'4. Formulations'!$L82</f>
        <v>0</v>
      </c>
      <c r="GH83" s="45">
        <f>IF(AND(OR(ISBLANK(GH$9),GH$9=0)=FALSE,OR(GH$9='2. Protocols'!$C82,GH$9='2. Protocols'!$E82,GH$9='2. Protocols'!$G82)),1,0)*'4. Formulations'!$L82</f>
        <v>0</v>
      </c>
      <c r="GI83" s="45">
        <f>IF(AND(OR(ISBLANK(GI$9),GI$9=0)=FALSE,OR(GI$9='2. Protocols'!$C82,GI$9='2. Protocols'!$E82,GI$9='2. Protocols'!$G82)),1,0)*'4. Formulations'!$L82</f>
        <v>0</v>
      </c>
      <c r="GJ83" s="45">
        <f>IF(AND(OR(ISBLANK(GJ$9),GJ$9=0)=FALSE,OR(GJ$9='2. Protocols'!$C82,GJ$9='2. Protocols'!$E82,GJ$9='2. Protocols'!$G82)),1,0)*'4. Formulations'!$L82</f>
        <v>0</v>
      </c>
      <c r="GK83" s="45">
        <f>IF(AND(OR(ISBLANK(GK$9),GK$9=0)=FALSE,OR(GK$9='2. Protocols'!$C82,GK$9='2. Protocols'!$E82,GK$9='2. Protocols'!$G82)),1,0)*'4. Formulations'!$L82</f>
        <v>0</v>
      </c>
      <c r="GL83" s="45">
        <f>IF(AND(OR(ISBLANK(GL$9),GL$9=0)=FALSE,OR(GL$9='2. Protocols'!$C82,GL$9='2. Protocols'!$E82,GL$9='2. Protocols'!$G82)),1,0)*'4. Formulations'!$L82</f>
        <v>0</v>
      </c>
      <c r="GM83" s="45">
        <f>IF(AND(OR(ISBLANK(GM$9),GM$9=0)=FALSE,OR(GM$9='2. Protocols'!$C82,GM$9='2. Protocols'!$E82,GM$9='2. Protocols'!$G82)),1,0)*'4. Formulations'!$L82</f>
        <v>0</v>
      </c>
      <c r="GN83" s="45">
        <f>IF(AND(OR(ISBLANK(GN$9),GN$9=0)=FALSE,OR(GN$9='2. Protocols'!$C82,GN$9='2. Protocols'!$E82,GN$9='2. Protocols'!$G82)),1,0)*'4. Formulations'!$L82</f>
        <v>0</v>
      </c>
      <c r="GO83" s="45">
        <f>IF(AND(OR(ISBLANK(GO$9),GO$9=0)=FALSE,OR(GO$9='2. Protocols'!$C82,GO$9='2. Protocols'!$E82,GO$9='2. Protocols'!$G82)),1,0)*'4. Formulations'!$L82</f>
        <v>0</v>
      </c>
      <c r="GQ83" s="45">
        <f>IF(AND(OR(ISBLANK(GQ$9),GQ$9=0)=FALSE,GQ$9=$DL83),1,0)*'4. Formulations'!$M82</f>
        <v>0</v>
      </c>
      <c r="GR83" s="45">
        <f>IF(AND(OR(ISBLANK(GR$9),GR$9=0)=FALSE,GR$9=$DL83),1,0)*'4. Formulations'!$M82</f>
        <v>0</v>
      </c>
      <c r="GS83" s="45">
        <f>IF(AND(OR(ISBLANK(GS$9),GS$9=0)=FALSE,GS$9=$DL83),1,0)*'4. Formulations'!$M82</f>
        <v>0</v>
      </c>
      <c r="GT83" s="45">
        <f>IF(AND(OR(ISBLANK(GT$9),GT$9=0)=FALSE,GT$9=$DL83),1,0)*'4. Formulations'!$M82</f>
        <v>0</v>
      </c>
      <c r="GU83" s="45">
        <f>IF(AND(OR(ISBLANK(GU$9),GU$9=0)=FALSE,GU$9=$DL83),1,0)*'4. Formulations'!$M82</f>
        <v>0</v>
      </c>
      <c r="GV83" s="45">
        <f>IF(AND(OR(ISBLANK(GV$9),GV$9=0)=FALSE,GV$9=$DL83),1,0)*'4. Formulations'!$M82</f>
        <v>0</v>
      </c>
      <c r="GW83" s="45">
        <f>IF(AND(OR(ISBLANK(GW$9),GW$9=0)=FALSE,GW$9=$DL83),1,0)*'4. Formulations'!$M82</f>
        <v>0</v>
      </c>
      <c r="GX83" s="45">
        <f>IF(AND(OR(ISBLANK(GX$9),GX$9=0)=FALSE,GX$9=$DL83),1,0)*'4. Formulations'!$M82</f>
        <v>0</v>
      </c>
      <c r="GY83" s="45">
        <f>IF(AND(OR(ISBLANK(GY$9),GY$9=0)=FALSE,GY$9=$DL83),1,0)*'4. Formulations'!$M82</f>
        <v>0</v>
      </c>
      <c r="GZ83" s="45">
        <f>IF(AND(OR(ISBLANK(GZ$9),GZ$9=0)=FALSE,GZ$9=$DL83),1,0)*'4. Formulations'!$M82</f>
        <v>0</v>
      </c>
      <c r="HA83" s="45">
        <f>IF(AND(OR(ISBLANK(HA$9),HA$9=0)=FALSE,HA$9=$DL83),1,0)*'4. Formulations'!$M82</f>
        <v>0</v>
      </c>
      <c r="HB83" s="45">
        <f>IF(AND(OR(ISBLANK(HB$9),HB$9=0)=FALSE,HB$9=$DL83),1,0)*'4. Formulations'!$M82</f>
        <v>0</v>
      </c>
      <c r="HC83" s="45">
        <f>IF(AND(OR(ISBLANK(HC$9),HC$9=0)=FALSE,HC$9=$DL83),1,0)*'4. Formulations'!$M82</f>
        <v>0</v>
      </c>
      <c r="HD83" s="45">
        <f>IF(AND(OR(ISBLANK(HD$9),HD$9=0)=FALSE,HD$9=$DL83),1,0)*'4. Formulations'!$M82</f>
        <v>0</v>
      </c>
      <c r="HE83" s="45">
        <f>IF(AND(OR(ISBLANK(HE$9),HE$9=0)=FALSE,HE$9=$DL83),1,0)*'4. Formulations'!$M82</f>
        <v>0</v>
      </c>
      <c r="HG83" s="45">
        <f>IF(AND(OR(ISBLANK(HG$9),HG$9=0)=FALSE,SUM($GQ83:$HE83)&gt;0,HG$9='2. Protocols'!$G82),1,0)*'4. Formulations'!$M82</f>
        <v>0</v>
      </c>
      <c r="HH83" s="45">
        <f>IF(AND(OR(ISBLANK(HH$9),HH$9=0)=FALSE,SUM($GQ83:$HE83)&gt;0,HH$9='2. Protocols'!$G82),1,0)*'4. Formulations'!$M82</f>
        <v>0</v>
      </c>
      <c r="HI83" s="45">
        <f>IF(AND(OR(ISBLANK(HI$9),HI$9=0)=FALSE,SUM($GQ83:$HE83)&gt;0,HI$9='2. Protocols'!$G82),1,0)*'4. Formulations'!$M82</f>
        <v>0</v>
      </c>
      <c r="HJ83" s="45">
        <f>IF(AND(OR(ISBLANK(HJ$9),HJ$9=0)=FALSE,SUM($GQ83:$HE83)&gt;0,HJ$9='2. Protocols'!$G82),1,0)*'4. Formulations'!$M82</f>
        <v>0</v>
      </c>
      <c r="HK83" s="45">
        <f>IF(AND(OR(ISBLANK(HK$9),HK$9=0)=FALSE,SUM($GQ83:$HE83)&gt;0,HK$9='2. Protocols'!$G82),1,0)*'4. Formulations'!$M82</f>
        <v>0</v>
      </c>
      <c r="HL83" s="45">
        <f>IF(AND(OR(ISBLANK(HL$9),HL$9=0)=FALSE,SUM($GQ83:$HE83)&gt;0,HL$9='2. Protocols'!$G82),1,0)*'4. Formulations'!$M82</f>
        <v>0</v>
      </c>
      <c r="HM83" s="45">
        <f>IF(AND(OR(ISBLANK(HM$9),HM$9=0)=FALSE,SUM($GQ83:$HE83)&gt;0,HM$9='2. Protocols'!$G82),1,0)*'4. Formulations'!$M82</f>
        <v>0</v>
      </c>
      <c r="HN83" s="45">
        <f>IF(AND(OR(ISBLANK(HN$9),HN$9=0)=FALSE,SUM($GQ83:$HE83)&gt;0,HN$9='2. Protocols'!$G82),1,0)*'4. Formulations'!$M82</f>
        <v>0</v>
      </c>
      <c r="HO83" s="45">
        <f>IF(AND(OR(ISBLANK(HO$9),HO$9=0)=FALSE,SUM($GQ83:$HE83)&gt;0,HO$9='2. Protocols'!$G82),1,0)*'4. Formulations'!$M82</f>
        <v>0</v>
      </c>
      <c r="HP83" s="45">
        <f>IF(AND(OR(ISBLANK(HP$9),HP$9=0)=FALSE,SUM($GQ83:$HE83)&gt;0,HP$9='2. Protocols'!$G82),1,0)*'4. Formulations'!$M82</f>
        <v>0</v>
      </c>
      <c r="HQ83" s="45">
        <f>IF(AND(OR(ISBLANK(HQ$9),HQ$9=0)=FALSE,SUM($GQ83:$HE83)&gt;0,HQ$9='2. Protocols'!$G82),1,0)*'4. Formulations'!$M82</f>
        <v>0</v>
      </c>
      <c r="HR83" s="45">
        <f>IF(AND(OR(ISBLANK(HR$9),HR$9=0)=FALSE,SUM($GQ83:$HE83)&gt;0,HR$9='2. Protocols'!$G82),1,0)*'4. Formulations'!$M82</f>
        <v>0</v>
      </c>
      <c r="HS83" s="45">
        <f>IF(AND(OR(ISBLANK(HS$9),HS$9=0)=FALSE,SUM($GQ83:$HE83)&gt;0,HS$9='2. Protocols'!$G82),1,0)*'4. Formulations'!$M82</f>
        <v>0</v>
      </c>
      <c r="HT83" s="45">
        <f>IF(AND(OR(ISBLANK(HT$9),HT$9=0)=FALSE,SUM($GQ83:$HE83)&gt;0,HT$9='2. Protocols'!$G82),1,0)*'4. Formulations'!$M82</f>
        <v>0</v>
      </c>
      <c r="HU83" s="45">
        <f>IF(AND(OR(ISBLANK(HU$9),HU$9=0)=FALSE,SUM($GQ83:$HE83)&gt;0,HU$9='2. Protocols'!$G82),1,0)*'4. Formulations'!$M82</f>
        <v>0</v>
      </c>
      <c r="HW83" s="45">
        <f>IF(AND(OR(ISBLANK(HW$9),HW$9=0)=FALSE,HW$9=$DM83),1,0)*'4. Formulations'!$N82</f>
        <v>0</v>
      </c>
      <c r="HX83" s="45">
        <f>IF(AND(OR(ISBLANK(HX$9),HX$9=0)=FALSE,HX$9=$DM83),1,0)*'4. Formulations'!$N82</f>
        <v>0</v>
      </c>
      <c r="HY83" s="45">
        <f>IF(AND(OR(ISBLANK(HY$9),HY$9=0)=FALSE,HY$9=$DM83),1,0)*'4. Formulations'!$N82</f>
        <v>0</v>
      </c>
      <c r="HZ83" s="45">
        <f>IF(AND(OR(ISBLANK(HZ$9),HZ$9=0)=FALSE,HZ$9=$DM83),1,0)*'4. Formulations'!$N82</f>
        <v>0</v>
      </c>
      <c r="IA83" s="45">
        <f>IF(AND(OR(ISBLANK(IA$9),IA$9=0)=FALSE,IA$9=$DM83),1,0)*'4. Formulations'!$N82</f>
        <v>0</v>
      </c>
      <c r="IB83" s="45">
        <f>IF(AND(OR(ISBLANK(IB$9),IB$9=0)=FALSE,IB$9=$DM83),1,0)*'4. Formulations'!$N82</f>
        <v>0</v>
      </c>
      <c r="IC83" s="45">
        <f>IF(AND(OR(ISBLANK(IC$9),IC$9=0)=FALSE,IC$9=$DM83),1,0)*'4. Formulations'!$N82</f>
        <v>0</v>
      </c>
      <c r="ID83" s="45">
        <f>IF(AND(OR(ISBLANK(ID$9),ID$9=0)=FALSE,ID$9=$DM83),1,0)*'4. Formulations'!$N82</f>
        <v>0</v>
      </c>
      <c r="IE83" s="45">
        <f>IF(AND(OR(ISBLANK(IE$9),IE$9=0)=FALSE,IE$9=$DM83),1,0)*'4. Formulations'!$N82</f>
        <v>0</v>
      </c>
      <c r="IF83" s="45">
        <f>IF(AND(OR(ISBLANK(IF$9),IF$9=0)=FALSE,IF$9=$DM83),1,0)*'4. Formulations'!$N82</f>
        <v>0</v>
      </c>
      <c r="IG83" s="45">
        <f>IF(AND(OR(ISBLANK(IG$9),IG$9=0)=FALSE,IG$9=$DM83),1,0)*'4. Formulations'!$N82</f>
        <v>0</v>
      </c>
      <c r="IH83" s="45">
        <f>IF(AND(OR(ISBLANK(IH$9),IH$9=0)=FALSE,IH$9=$DM83),1,0)*'4. Formulations'!$N82</f>
        <v>0</v>
      </c>
      <c r="II83" s="45">
        <f>IF(AND(OR(ISBLANK(II$9),II$9=0)=FALSE,II$9=$DM83),1,0)*'4. Formulations'!$N82</f>
        <v>0</v>
      </c>
      <c r="IJ83" s="45">
        <f>IF(AND(OR(ISBLANK(IJ$9),IJ$9=0)=FALSE,IJ$9=$DM83),1,0)*'4. Formulations'!$N82</f>
        <v>0</v>
      </c>
      <c r="IK83" s="45">
        <f>IF(AND(OR(ISBLANK(IK$9),IK$9=0)=FALSE,IK$9=$DM83),1,0)*'4. Formulations'!$N82</f>
        <v>0</v>
      </c>
      <c r="IM83" s="45">
        <f>IF(AND(OR(ISBLANK(IM$9),IM$9=0)=FALSE,OR(IM$9='2. Protocols'!$C82,IM$9='2. Protocols'!$E82,IM$9='2. Protocols'!$G82)),1,0)*'4. Formulations'!$O82</f>
        <v>0</v>
      </c>
      <c r="IN83" s="45">
        <f>IF(AND(OR(ISBLANK(IN$9),IN$9=0)=FALSE,OR(IN$9='2. Protocols'!$C82,IN$9='2. Protocols'!$E82,IN$9='2. Protocols'!$G82)),1,0)*'4. Formulations'!$O82</f>
        <v>0</v>
      </c>
      <c r="IO83" s="45">
        <f>IF(AND(OR(ISBLANK(IO$9),IO$9=0)=FALSE,OR(IO$9='2. Protocols'!$C82,IO$9='2. Protocols'!$E82,IO$9='2. Protocols'!$G82)),1,0)*'4. Formulations'!$O82</f>
        <v>0</v>
      </c>
      <c r="IP83" s="45">
        <f>IF(AND(OR(ISBLANK(IP$9),IP$9=0)=FALSE,OR(IP$9='2. Protocols'!$C82,IP$9='2. Protocols'!$E82,IP$9='2. Protocols'!$G82)),1,0)*'4. Formulations'!$O82</f>
        <v>0</v>
      </c>
      <c r="IQ83" s="45">
        <f>IF(AND(OR(ISBLANK(IQ$9),IQ$9=0)=FALSE,OR(IQ$9='2. Protocols'!$C82,IQ$9='2. Protocols'!$E82,IQ$9='2. Protocols'!$G82)),1,0)*'4. Formulations'!$O82</f>
        <v>0</v>
      </c>
      <c r="IR83" s="45">
        <f>IF(AND(OR(ISBLANK(IR$9),IR$9=0)=FALSE,OR(IR$9='2. Protocols'!$C82,IR$9='2. Protocols'!$E82,IR$9='2. Protocols'!$G82)),1,0)*'4. Formulations'!$O82</f>
        <v>0</v>
      </c>
      <c r="IS83" s="45">
        <f>IF(AND(OR(ISBLANK(IS$9),IS$9=0)=FALSE,OR(IS$9='2. Protocols'!$C82,IS$9='2. Protocols'!$E82,IS$9='2. Protocols'!$G82)),1,0)*'4. Formulations'!$O82</f>
        <v>0</v>
      </c>
      <c r="IT83" s="45">
        <f>IF(AND(OR(ISBLANK(IT$9),IT$9=0)=FALSE,OR(IT$9='2. Protocols'!$C82,IT$9='2. Protocols'!$E82,IT$9='2. Protocols'!$G82)),1,0)*'4. Formulations'!$O82</f>
        <v>0</v>
      </c>
      <c r="IU83" s="45">
        <f>IF(AND(OR(ISBLANK(IU$9),IU$9=0)=FALSE,OR(IU$9='2. Protocols'!$C82,IU$9='2. Protocols'!$E82,IU$9='2. Protocols'!$G82)),1,0)*'4. Formulations'!$O82</f>
        <v>0</v>
      </c>
      <c r="IV83" s="45">
        <f>IF(AND(OR(ISBLANK(IV$9),IV$9=0)=FALSE,OR(IV$9='2. Protocols'!$C82,IV$9='2. Protocols'!$E82,IV$9='2. Protocols'!$G82)),1,0)*'4. Formulations'!$O82</f>
        <v>0</v>
      </c>
      <c r="IW83" s="45">
        <f>IF(AND(OR(ISBLANK(IW$9),IW$9=0)=FALSE,OR(IW$9='2. Protocols'!$C82,IW$9='2. Protocols'!$E82,IW$9='2. Protocols'!$G82)),1,0)*'4. Formulations'!$O82</f>
        <v>0</v>
      </c>
      <c r="IX83" s="45">
        <f>IF(AND(OR(ISBLANK(IX$9),IX$9=0)=FALSE,OR(IX$9='2. Protocols'!$C82,IX$9='2. Protocols'!$E82,IX$9='2. Protocols'!$G82)),1,0)*'4. Formulations'!$O82</f>
        <v>0</v>
      </c>
      <c r="IY83" s="45">
        <f>IF(AND(OR(ISBLANK(IY$9),IY$9=0)=FALSE,OR(IY$9='2. Protocols'!$C82,IY$9='2. Protocols'!$E82,IY$9='2. Protocols'!$G82)),1,0)*'4. Formulations'!$O82</f>
        <v>0</v>
      </c>
      <c r="IZ83" s="45">
        <f>IF(AND(OR(ISBLANK(IZ$9),IZ$9=0)=FALSE,OR(IZ$9='2. Protocols'!$C82,IZ$9='2. Protocols'!$E82,IZ$9='2. Protocols'!$G82)),1,0)*'4. Formulations'!$O82</f>
        <v>0</v>
      </c>
      <c r="JA83" s="45">
        <f>IF(AND(OR(ISBLANK(JA$9),JA$9=0)=FALSE,OR(JA$9='2. Protocols'!$C82,JA$9='2. Protocols'!$E82,JA$9='2. Protocols'!$G82)),1,0)*'4. Formulations'!$O82</f>
        <v>0</v>
      </c>
      <c r="JC83" s="45">
        <f>IF(AND(OR(ISBLANK(JC$9),JC$9=0)=FALSE,JC$9=$DL83),1,0)*'4. Formulations'!$P82</f>
        <v>0</v>
      </c>
      <c r="JD83" s="45">
        <f>IF(AND(OR(ISBLANK(JD$9),JD$9=0)=FALSE,JD$9=$DL83),1,0)*'4. Formulations'!$P82</f>
        <v>0</v>
      </c>
      <c r="JE83" s="45">
        <f>IF(AND(OR(ISBLANK(JE$9),JE$9=0)=FALSE,JE$9=$DL83),1,0)*'4. Formulations'!$P82</f>
        <v>0</v>
      </c>
      <c r="JF83" s="45">
        <f>IF(AND(OR(ISBLANK(JF$9),JF$9=0)=FALSE,JF$9=$DL83),1,0)*'4. Formulations'!$P82</f>
        <v>0</v>
      </c>
      <c r="JG83" s="45">
        <f>IF(AND(OR(ISBLANK(JG$9),JG$9=0)=FALSE,JG$9=$DL83),1,0)*'4. Formulations'!$P82</f>
        <v>0</v>
      </c>
      <c r="JH83" s="45">
        <f>IF(AND(OR(ISBLANK(JH$9),JH$9=0)=FALSE,JH$9=$DL83),1,0)*'4. Formulations'!$P82</f>
        <v>0</v>
      </c>
      <c r="JI83" s="45">
        <f>IF(AND(OR(ISBLANK(JI$9),JI$9=0)=FALSE,JI$9=$DL83),1,0)*'4. Formulations'!$P82</f>
        <v>0</v>
      </c>
      <c r="JJ83" s="45">
        <f>IF(AND(OR(ISBLANK(JJ$9),JJ$9=0)=FALSE,JJ$9=$DL83),1,0)*'4. Formulations'!$P82</f>
        <v>0</v>
      </c>
      <c r="JK83" s="45">
        <f>IF(AND(OR(ISBLANK(JK$9),JK$9=0)=FALSE,JK$9=$DL83),1,0)*'4. Formulations'!$P82</f>
        <v>0</v>
      </c>
      <c r="JL83" s="45">
        <f>IF(AND(OR(ISBLANK(JL$9),JL$9=0)=FALSE,JL$9=$DL83),1,0)*'4. Formulations'!$P82</f>
        <v>0</v>
      </c>
      <c r="JM83" s="45">
        <f>IF(AND(OR(ISBLANK(JM$9),JM$9=0)=FALSE,JM$9=$DL83),1,0)*'4. Formulations'!$P82</f>
        <v>0</v>
      </c>
      <c r="JN83" s="45">
        <f>IF(AND(OR(ISBLANK(JN$9),JN$9=0)=FALSE,JN$9=$DL83),1,0)*'4. Formulations'!$P82</f>
        <v>0</v>
      </c>
      <c r="JO83" s="45">
        <f>IF(AND(OR(ISBLANK(JO$9),JO$9=0)=FALSE,JO$9=$DL83),1,0)*'4. Formulations'!$P82</f>
        <v>0</v>
      </c>
      <c r="JP83" s="45">
        <f>IF(AND(OR(ISBLANK(JP$9),JP$9=0)=FALSE,JP$9=$DL83),1,0)*'4. Formulations'!$P82</f>
        <v>0</v>
      </c>
      <c r="JQ83" s="45">
        <f>IF(AND(OR(ISBLANK(JQ$9),JQ$9=0)=FALSE,JQ$9=$DL83),1,0)*'4. Formulations'!$P82</f>
        <v>0</v>
      </c>
      <c r="JS83" s="45">
        <f>IF(AND(OR(ISBLANK(JS$9),JS$9=0)=FALSE,SUM($JC83:$JQ83)&gt;0,JS$9='2. Protocols'!$G82),1,0)*'4. Formulations'!$P82</f>
        <v>0</v>
      </c>
      <c r="JT83" s="45">
        <f>IF(AND(OR(ISBLANK(JT$9),JT$9=0)=FALSE,SUM($JC83:$JQ83)&gt;0,JT$9='2. Protocols'!$G82),1,0)*'4. Formulations'!$P82</f>
        <v>0</v>
      </c>
      <c r="JU83" s="45">
        <f>IF(AND(OR(ISBLANK(JU$9),JU$9=0)=FALSE,SUM($JC83:$JQ83)&gt;0,JU$9='2. Protocols'!$G82),1,0)*'4. Formulations'!$P82</f>
        <v>0</v>
      </c>
      <c r="JV83" s="45">
        <f>IF(AND(OR(ISBLANK(JV$9),JV$9=0)=FALSE,SUM($JC83:$JQ83)&gt;0,JV$9='2. Protocols'!$G82),1,0)*'4. Formulations'!$P82</f>
        <v>0</v>
      </c>
      <c r="JW83" s="45">
        <f>IF(AND(OR(ISBLANK(JW$9),JW$9=0)=FALSE,SUM($JC83:$JQ83)&gt;0,JW$9='2. Protocols'!$G82),1,0)*'4. Formulations'!$P82</f>
        <v>0</v>
      </c>
      <c r="JX83" s="45">
        <f>IF(AND(OR(ISBLANK(JX$9),JX$9=0)=FALSE,SUM($JC83:$JQ83)&gt;0,JX$9='2. Protocols'!$G82),1,0)*'4. Formulations'!$P82</f>
        <v>0</v>
      </c>
      <c r="JY83" s="45">
        <f>IF(AND(OR(ISBLANK(JY$9),JY$9=0)=FALSE,SUM($JC83:$JQ83)&gt;0,JY$9='2. Protocols'!$G82),1,0)*'4. Formulations'!$P82</f>
        <v>0</v>
      </c>
      <c r="JZ83" s="45">
        <f>IF(AND(OR(ISBLANK(JZ$9),JZ$9=0)=FALSE,SUM($JC83:$JQ83)&gt;0,JZ$9='2. Protocols'!$G82),1,0)*'4. Formulations'!$P82</f>
        <v>0</v>
      </c>
      <c r="KA83" s="45">
        <f>IF(AND(OR(ISBLANK(KA$9),KA$9=0)=FALSE,SUM($JC83:$JQ83)&gt;0,KA$9='2. Protocols'!$G82),1,0)*'4. Formulations'!$P82</f>
        <v>0</v>
      </c>
      <c r="KB83" s="45">
        <f>IF(AND(OR(ISBLANK(KB$9),KB$9=0)=FALSE,SUM($JC83:$JQ83)&gt;0,KB$9='2. Protocols'!$G82),1,0)*'4. Formulations'!$P82</f>
        <v>0</v>
      </c>
      <c r="KC83" s="45">
        <f>IF(AND(OR(ISBLANK(KC$9),KC$9=0)=FALSE,SUM($JC83:$JQ83)&gt;0,KC$9='2. Protocols'!$G82),1,0)*'4. Formulations'!$P82</f>
        <v>0</v>
      </c>
      <c r="KD83" s="45">
        <f>IF(AND(OR(ISBLANK(KD$9),KD$9=0)=FALSE,SUM($JC83:$JQ83)&gt;0,KD$9='2. Protocols'!$G82),1,0)*'4. Formulations'!$P82</f>
        <v>0</v>
      </c>
      <c r="KE83" s="45">
        <f>IF(AND(OR(ISBLANK(KE$9),KE$9=0)=FALSE,SUM($JC83:$JQ83)&gt;0,KE$9='2. Protocols'!$G82),1,0)*'4. Formulations'!$P82</f>
        <v>0</v>
      </c>
      <c r="KF83" s="45">
        <f>IF(AND(OR(ISBLANK(KF$9),KF$9=0)=FALSE,SUM($JC83:$JQ83)&gt;0,KF$9='2. Protocols'!$G82),1,0)*'4. Formulations'!$P82</f>
        <v>0</v>
      </c>
      <c r="KG83" s="45">
        <f>IF(AND(OR(ISBLANK(KG$9),KG$9=0)=FALSE,SUM($JC83:$JQ83)&gt;0,KG$9='2. Protocols'!$G82),1,0)*'4. Formulations'!$P82</f>
        <v>0</v>
      </c>
      <c r="KI83" s="45">
        <f>IF(AND(OR(ISBLANK(KI$9),KI$9=0)=FALSE,KI$9=$DM83),1,0)*'4. Formulations'!$Q82</f>
        <v>0</v>
      </c>
      <c r="KJ83" s="45">
        <f>IF(AND(OR(ISBLANK(KJ$9),KJ$9=0)=FALSE,KJ$9=$DM83),1,0)*'4. Formulations'!$Q82</f>
        <v>0</v>
      </c>
      <c r="KK83" s="45">
        <f>IF(AND(OR(ISBLANK(KK$9),KK$9=0)=FALSE,KK$9=$DM83),1,0)*'4. Formulations'!$Q82</f>
        <v>0</v>
      </c>
      <c r="KL83" s="45">
        <f>IF(AND(OR(ISBLANK(KL$9),KL$9=0)=FALSE,KL$9=$DM83),1,0)*'4. Formulations'!$Q82</f>
        <v>0</v>
      </c>
      <c r="KM83" s="45">
        <f>IF(AND(OR(ISBLANK(KM$9),KM$9=0)=FALSE,KM$9=$DM83),1,0)*'4. Formulations'!$Q82</f>
        <v>0</v>
      </c>
      <c r="KN83" s="45">
        <f>IF(AND(OR(ISBLANK(KN$9),KN$9=0)=FALSE,KN$9=$DM83),1,0)*'4. Formulations'!$Q82</f>
        <v>0</v>
      </c>
      <c r="KO83" s="45">
        <f>IF(AND(OR(ISBLANK(KO$9),KO$9=0)=FALSE,KO$9=$DM83),1,0)*'4. Formulations'!$Q82</f>
        <v>0</v>
      </c>
      <c r="KP83" s="45">
        <f>IF(AND(OR(ISBLANK(KP$9),KP$9=0)=FALSE,KP$9=$DM83),1,0)*'4. Formulations'!$Q82</f>
        <v>0</v>
      </c>
      <c r="KQ83" s="45">
        <f>IF(AND(OR(ISBLANK(KQ$9),KQ$9=0)=FALSE,KQ$9=$DM83),1,0)*'4. Formulations'!$Q82</f>
        <v>0</v>
      </c>
      <c r="KR83" s="45">
        <f>IF(AND(OR(ISBLANK(KR$9),KR$9=0)=FALSE,KR$9=$DM83),1,0)*'4. Formulations'!$Q82</f>
        <v>0</v>
      </c>
      <c r="KS83" s="45">
        <f>IF(AND(OR(ISBLANK(KS$9),KS$9=0)=FALSE,KS$9=$DM83),1,0)*'4. Formulations'!$Q82</f>
        <v>0</v>
      </c>
      <c r="KT83" s="45">
        <f>IF(AND(OR(ISBLANK(KT$9),KT$9=0)=FALSE,KT$9=$DM83),1,0)*'4. Formulations'!$Q82</f>
        <v>0</v>
      </c>
      <c r="KU83" s="45">
        <f>IF(AND(OR(ISBLANK(KU$9),KU$9=0)=FALSE,KU$9=$DM83),1,0)*'4. Formulations'!$Q82</f>
        <v>0</v>
      </c>
      <c r="KV83" s="45">
        <f>IF(AND(OR(ISBLANK(KV$9),KV$9=0)=FALSE,KV$9=$DM83),1,0)*'4. Formulations'!$Q82</f>
        <v>0</v>
      </c>
      <c r="KW83" s="45">
        <f>IF(AND(OR(ISBLANK(KW$9),KW$9=0)=FALSE,KW$9=$DM83),1,0)*'4. Formulations'!$Q82</f>
        <v>0</v>
      </c>
    </row>
    <row r="84" spans="2:309" ht="15" hidden="1" outlineLevel="1" x14ac:dyDescent="0.25">
      <c r="B84" s="2"/>
      <c r="C84" s="155" t="str">
        <f>IF('2. Protocols'!C83&amp;"+"&amp;'2. Protocols'!E83&amp;"+"&amp;'2. Protocols'!G83="++","",'2. Protocols'!C83&amp;"+"&amp;'2. Protocols'!E83&amp;"+"&amp;'2. Protocols'!G83)</f>
        <v/>
      </c>
      <c r="D84" s="22"/>
      <c r="E84" s="23"/>
      <c r="G84" s="135">
        <f>'2. Protocols'!J83*'1. General Inputs'!$N$13</f>
        <v>0</v>
      </c>
      <c r="H84" s="135" t="e">
        <f>MAX(G84*(1+'1. General Inputs'!$BE$23)+(H$110*'2. Protocols'!$S83)+'3. ARV Substitutions'!L104,0)</f>
        <v>#VALUE!</v>
      </c>
      <c r="I84" s="135" t="e">
        <f>MAX(H84*(1+'1. General Inputs'!$BE$23)+(I$110*'2. Protocols'!$S83)+'3. ARV Substitutions'!M104,0)</f>
        <v>#VALUE!</v>
      </c>
      <c r="J84" s="135" t="e">
        <f>MAX(I84*(1+'1. General Inputs'!$BE$23)+(J$110*'2. Protocols'!$S83)+'3. ARV Substitutions'!N104,0)</f>
        <v>#VALUE!</v>
      </c>
      <c r="K84" s="135" t="e">
        <f>MAX(J84*(1+'1. General Inputs'!$BE$23)+(K$110*'2. Protocols'!$S83)+'3. ARV Substitutions'!O104,0)</f>
        <v>#VALUE!</v>
      </c>
      <c r="L84" s="135" t="e">
        <f>MAX(K84*(1+'1. General Inputs'!$BE$23)+(L$110*'2. Protocols'!$S83)+'3. ARV Substitutions'!P104,0)</f>
        <v>#VALUE!</v>
      </c>
      <c r="M84" s="135" t="e">
        <f>MAX(L84*(1+'1. General Inputs'!$BE$23)+(M$110*'2. Protocols'!$S83)+'3. ARV Substitutions'!Q104,0)</f>
        <v>#VALUE!</v>
      </c>
      <c r="N84" s="135" t="e">
        <f>MAX(M84*(1+'1. General Inputs'!$BE$23)+(N$110*'2. Protocols'!$S83)+'3. ARV Substitutions'!R104,0)</f>
        <v>#VALUE!</v>
      </c>
      <c r="O84" s="135" t="e">
        <f>MAX(N84*(1+'1. General Inputs'!$BE$23)+(O$110*'2. Protocols'!$S83)+'3. ARV Substitutions'!S104,0)</f>
        <v>#VALUE!</v>
      </c>
      <c r="P84" s="135" t="e">
        <f>MAX(O84*(1+'1. General Inputs'!$BE$23)+(P$110*'2. Protocols'!$S83)+'3. ARV Substitutions'!T104,0)</f>
        <v>#VALUE!</v>
      </c>
      <c r="Q84" s="135" t="e">
        <f>MAX(P84*(1+'1. General Inputs'!$BE$23)+(Q$110*'2. Protocols'!$S83)+'3. ARV Substitutions'!U104,0)</f>
        <v>#VALUE!</v>
      </c>
      <c r="R84" s="135" t="e">
        <f>MAX(Q84*(1+'1. General Inputs'!$BE$23)+(R$110*'2. Protocols'!$S83)+'3. ARV Substitutions'!V104,0)</f>
        <v>#VALUE!</v>
      </c>
      <c r="S84" s="135" t="e">
        <f>MAX(R84*(1+'1. General Inputs'!$BE$23)+(S$110*'2. Protocols'!$S83)+'3. ARV Substitutions'!W104,0)</f>
        <v>#VALUE!</v>
      </c>
      <c r="T84" s="135" t="e">
        <f>MAX(S84*(1+'1. General Inputs'!$BE$23)+(T$110*'2. Protocols'!$S83)+'3. ARV Substitutions'!X104,0)</f>
        <v>#VALUE!</v>
      </c>
      <c r="U84" s="135" t="e">
        <f>MAX(T84*(1+'1. General Inputs'!$BE$23)+(U$110*'2. Protocols'!$S83)+'3. ARV Substitutions'!Y104,0)</f>
        <v>#VALUE!</v>
      </c>
      <c r="V84" s="135" t="e">
        <f>MAX(U84*(1+'1. General Inputs'!$BE$23)+(V$110*'2. Protocols'!$S83)+'3. ARV Substitutions'!Z104,0)</f>
        <v>#VALUE!</v>
      </c>
      <c r="W84" s="135" t="e">
        <f>MAX(V84*(1+'1. General Inputs'!$BE$23)+(W$110*'2. Protocols'!$S83)+'3. ARV Substitutions'!AA104,0)</f>
        <v>#VALUE!</v>
      </c>
      <c r="X84" s="135" t="e">
        <f>MAX(W84*(1+'1. General Inputs'!$BE$23)+(X$110*'2. Protocols'!$S83)+'3. ARV Substitutions'!AB104,0)</f>
        <v>#VALUE!</v>
      </c>
      <c r="Y84" s="135" t="e">
        <f>MAX(X84*(1+'1. General Inputs'!$BE$23)+(Y$110*'2. Protocols'!$S83)+'3. ARV Substitutions'!AC104,0)</f>
        <v>#VALUE!</v>
      </c>
      <c r="Z84" s="135" t="e">
        <f>MAX(Y84*(1+'1. General Inputs'!$BE$23)+(Z$110*'2. Protocols'!$S83)+'3. ARV Substitutions'!AD104,0)</f>
        <v>#VALUE!</v>
      </c>
      <c r="AA84" s="135" t="e">
        <f>MAX(Z84*(1+'1. General Inputs'!$BE$23)+(AA$110*'2. Protocols'!$S83)+'3. ARV Substitutions'!AE104,0)</f>
        <v>#VALUE!</v>
      </c>
      <c r="AB84" s="135" t="e">
        <f>MAX(AA84*(1+'1. General Inputs'!$BE$23)+(AB$110*'2. Protocols'!$S83)+'3. ARV Substitutions'!AF104,0)</f>
        <v>#VALUE!</v>
      </c>
      <c r="AC84" s="135" t="e">
        <f>MAX(AB84*(1+'1. General Inputs'!$BE$23)+(AC$110*'2. Protocols'!$S83)+'3. ARV Substitutions'!AG104,0)</f>
        <v>#VALUE!</v>
      </c>
      <c r="AD84" s="135" t="e">
        <f>MAX(AC84*(1+'1. General Inputs'!$BE$23)+(AD$110*'2. Protocols'!$S83)+'3. ARV Substitutions'!AH104,0)</f>
        <v>#VALUE!</v>
      </c>
      <c r="AE84" s="135" t="e">
        <f>MAX(AD84*(1+'1. General Inputs'!$BE$23)+(AE$110*'2. Protocols'!$S83)+'3. ARV Substitutions'!AI104,0)</f>
        <v>#VALUE!</v>
      </c>
      <c r="AF84" s="135" t="e">
        <f>MAX(AE84*(1+'1. General Inputs'!$BE$23)+(AF$110*'2. Protocols'!$S83)+'3. ARV Substitutions'!AJ104,0)</f>
        <v>#VALUE!</v>
      </c>
      <c r="AG84" s="135" t="e">
        <f>MAX(AF84*(1+'1. General Inputs'!$BE$23)+(AG$110*'2. Protocols'!$S83)+'3. ARV Substitutions'!AK104,0)</f>
        <v>#VALUE!</v>
      </c>
      <c r="AH84" s="135" t="e">
        <f>MAX(AG84*(1+'1. General Inputs'!$BE$23)+(AH$110*'2. Protocols'!$S83)+'3. ARV Substitutions'!AL104,0)</f>
        <v>#VALUE!</v>
      </c>
      <c r="AI84" s="135" t="e">
        <f>MAX(AH84*(1+'1. General Inputs'!$BE$23)+(AI$110*'2. Protocols'!$S83)+'3. ARV Substitutions'!AM104,0)</f>
        <v>#VALUE!</v>
      </c>
      <c r="AJ84" s="135" t="e">
        <f>MAX(AI84*(1+'1. General Inputs'!$BE$23)+(AJ$110*'2. Protocols'!$S83)+'3. ARV Substitutions'!AN104,0)</f>
        <v>#VALUE!</v>
      </c>
      <c r="AK84" s="135" t="e">
        <f>MAX(AJ84*(1+'1. General Inputs'!$BE$23)+(AK$110*'2. Protocols'!$S83)+'3. ARV Substitutions'!AO104,0)</f>
        <v>#VALUE!</v>
      </c>
      <c r="AL84" s="135" t="e">
        <f>MAX(AK84*(1+'1. General Inputs'!$BE$23)+(AL$110*'2. Protocols'!$S83)+'3. ARV Substitutions'!AP104,0)</f>
        <v>#VALUE!</v>
      </c>
      <c r="AM84" s="135" t="e">
        <f>MAX(AL84*(1+'1. General Inputs'!$BE$23)+(AM$110*'2. Protocols'!$S83)+'3. ARV Substitutions'!AQ104,0)</f>
        <v>#VALUE!</v>
      </c>
      <c r="AN84" s="135" t="e">
        <f>MAX(AM84*(1+'1. General Inputs'!$BE$23)+(AN$110*'2. Protocols'!$S83)+'3. ARV Substitutions'!AR104,0)</f>
        <v>#VALUE!</v>
      </c>
      <c r="AO84" s="135" t="e">
        <f>MAX(AN84*(1+'1. General Inputs'!$BE$23)+(AO$110*'2. Protocols'!$S83)+'3. ARV Substitutions'!AS104,0)</f>
        <v>#VALUE!</v>
      </c>
      <c r="AP84" s="135" t="e">
        <f>MAX(AO84*(1+'1. General Inputs'!$BE$23)+(AP$110*'2. Protocols'!$S83)+'3. ARV Substitutions'!AT104,0)</f>
        <v>#VALUE!</v>
      </c>
      <c r="AQ84" s="135" t="e">
        <f>MAX(AP84*(1+'1. General Inputs'!$BE$23)+(AQ$110*'2. Protocols'!$S83)+'3. ARV Substitutions'!AU104,0)</f>
        <v>#VALUE!</v>
      </c>
      <c r="CA84" s="105" t="e">
        <f t="shared" si="96"/>
        <v>#VALUE!</v>
      </c>
      <c r="CB84" s="105" t="e">
        <f t="shared" si="97"/>
        <v>#VALUE!</v>
      </c>
      <c r="CC84" s="105" t="e">
        <f t="shared" si="98"/>
        <v>#VALUE!</v>
      </c>
      <c r="CD84" s="105" t="e">
        <f t="shared" si="99"/>
        <v>#VALUE!</v>
      </c>
      <c r="CE84" s="105" t="e">
        <f t="shared" si="100"/>
        <v>#VALUE!</v>
      </c>
      <c r="CF84" s="105" t="e">
        <f t="shared" si="101"/>
        <v>#VALUE!</v>
      </c>
      <c r="CG84" s="105" t="e">
        <f t="shared" si="102"/>
        <v>#VALUE!</v>
      </c>
      <c r="CH84" s="105" t="e">
        <f t="shared" si="103"/>
        <v>#VALUE!</v>
      </c>
      <c r="CI84" s="105" t="e">
        <f t="shared" si="104"/>
        <v>#VALUE!</v>
      </c>
      <c r="CJ84" s="105" t="e">
        <f t="shared" si="105"/>
        <v>#VALUE!</v>
      </c>
      <c r="CK84" s="105" t="e">
        <f t="shared" si="106"/>
        <v>#VALUE!</v>
      </c>
      <c r="CL84" s="105" t="e">
        <f t="shared" si="107"/>
        <v>#VALUE!</v>
      </c>
      <c r="CM84" s="105" t="e">
        <f t="shared" si="108"/>
        <v>#VALUE!</v>
      </c>
      <c r="CN84" s="105" t="e">
        <f t="shared" si="109"/>
        <v>#VALUE!</v>
      </c>
      <c r="CO84" s="105" t="e">
        <f t="shared" si="110"/>
        <v>#VALUE!</v>
      </c>
      <c r="CP84" s="105" t="e">
        <f t="shared" si="111"/>
        <v>#VALUE!</v>
      </c>
      <c r="CQ84" s="105" t="e">
        <f t="shared" si="112"/>
        <v>#VALUE!</v>
      </c>
      <c r="CR84" s="105" t="e">
        <f t="shared" si="113"/>
        <v>#VALUE!</v>
      </c>
      <c r="CS84" s="105" t="e">
        <f t="shared" si="114"/>
        <v>#VALUE!</v>
      </c>
      <c r="CT84" s="105" t="e">
        <f t="shared" si="115"/>
        <v>#VALUE!</v>
      </c>
      <c r="CU84" s="105" t="e">
        <f t="shared" si="116"/>
        <v>#VALUE!</v>
      </c>
      <c r="CV84" s="105" t="e">
        <f t="shared" si="117"/>
        <v>#VALUE!</v>
      </c>
      <c r="CW84" s="105" t="e">
        <f t="shared" si="118"/>
        <v>#VALUE!</v>
      </c>
      <c r="CX84" s="105" t="e">
        <f t="shared" si="119"/>
        <v>#VALUE!</v>
      </c>
      <c r="CY84" s="105" t="e">
        <f t="shared" si="120"/>
        <v>#VALUE!</v>
      </c>
      <c r="CZ84" s="105" t="e">
        <f t="shared" si="121"/>
        <v>#VALUE!</v>
      </c>
      <c r="DA84" s="105" t="e">
        <f t="shared" si="122"/>
        <v>#VALUE!</v>
      </c>
      <c r="DB84" s="105" t="e">
        <f t="shared" si="123"/>
        <v>#VALUE!</v>
      </c>
      <c r="DC84" s="105" t="e">
        <f t="shared" si="124"/>
        <v>#VALUE!</v>
      </c>
      <c r="DD84" s="105" t="e">
        <f t="shared" si="125"/>
        <v>#VALUE!</v>
      </c>
      <c r="DE84" s="105" t="e">
        <f t="shared" si="126"/>
        <v>#VALUE!</v>
      </c>
      <c r="DF84" s="105" t="e">
        <f t="shared" si="127"/>
        <v>#VALUE!</v>
      </c>
      <c r="DG84" s="105" t="e">
        <f t="shared" si="128"/>
        <v>#VALUE!</v>
      </c>
      <c r="DH84" s="105" t="e">
        <f t="shared" si="129"/>
        <v>#VALUE!</v>
      </c>
      <c r="DI84" s="105" t="e">
        <f t="shared" si="130"/>
        <v>#VALUE!</v>
      </c>
      <c r="DJ84" s="105" t="e">
        <f t="shared" si="131"/>
        <v>#VALUE!</v>
      </c>
      <c r="DL84" s="39" t="str">
        <f>CONCATENATE('2. Protocols'!C83, '2. Protocols'!D83, '2. Protocols'!E83)</f>
        <v>+</v>
      </c>
      <c r="DM84" s="39" t="str">
        <f>CONCATENATE('2. Protocols'!C83, '2. Protocols'!D83, '2. Protocols'!E83, '2. Protocols'!F83, '2. Protocols'!G83,)</f>
        <v>++</v>
      </c>
      <c r="DO84" s="45">
        <f>IF(AND(OR(ISBLANK(DO$9),DO$9=0)=FALSE,OR(DO$9='2. Protocols'!$C83,DO$9='2. Protocols'!$E83,DO$9='2. Protocols'!$G83)),1,0)*'4. Formulations'!$I83</f>
        <v>0</v>
      </c>
      <c r="DP84" s="45">
        <f>IF(AND(OR(ISBLANK(DP$9),DP$9=0)=FALSE,OR(DP$9='2. Protocols'!$C83,DP$9='2. Protocols'!$E83,DP$9='2. Protocols'!$G83)),1,0)*'4. Formulations'!$I83</f>
        <v>0</v>
      </c>
      <c r="DQ84" s="45">
        <f>IF(AND(OR(ISBLANK(DQ$9),DQ$9=0)=FALSE,OR(DQ$9='2. Protocols'!$C83,DQ$9='2. Protocols'!$E83,DQ$9='2. Protocols'!$G83)),1,0)*'4. Formulations'!$I83</f>
        <v>0</v>
      </c>
      <c r="DR84" s="45">
        <f>IF(AND(OR(ISBLANK(DR$9),DR$9=0)=FALSE,OR(DR$9='2. Protocols'!$C83,DR$9='2. Protocols'!$E83,DR$9='2. Protocols'!$G83)),1,0)*'4. Formulations'!$I83</f>
        <v>0</v>
      </c>
      <c r="DS84" s="45">
        <f>IF(AND(OR(ISBLANK(DS$9),DS$9=0)=FALSE,OR(DS$9='2. Protocols'!$C83,DS$9='2. Protocols'!$E83,DS$9='2. Protocols'!$G83)),1,0)*'4. Formulations'!$I83</f>
        <v>0</v>
      </c>
      <c r="DT84" s="45">
        <f>IF(AND(OR(ISBLANK(DT$9),DT$9=0)=FALSE,OR(DT$9='2. Protocols'!$C83,DT$9='2. Protocols'!$E83,DT$9='2. Protocols'!$G83)),1,0)*'4. Formulations'!$I83</f>
        <v>0</v>
      </c>
      <c r="DU84" s="45">
        <f>IF(AND(OR(ISBLANK(DU$9),DU$9=0)=FALSE,OR(DU$9='2. Protocols'!$C83,DU$9='2. Protocols'!$E83,DU$9='2. Protocols'!$G83)),1,0)*'4. Formulations'!$I83</f>
        <v>0</v>
      </c>
      <c r="DV84" s="45">
        <f>IF(AND(OR(ISBLANK(DV$9),DV$9=0)=FALSE,OR(DV$9='2. Protocols'!$C83,DV$9='2. Protocols'!$E83,DV$9='2. Protocols'!$G83)),1,0)*'4. Formulations'!$I83</f>
        <v>0</v>
      </c>
      <c r="DW84" s="45">
        <f>IF(AND(OR(ISBLANK(DW$9),DW$9=0)=FALSE,OR(DW$9='2. Protocols'!$C83,DW$9='2. Protocols'!$E83,DW$9='2. Protocols'!$G83)),1,0)*'4. Formulations'!$I83</f>
        <v>0</v>
      </c>
      <c r="DX84" s="45">
        <f>IF(AND(OR(ISBLANK(DX$9),DX$9=0)=FALSE,OR(DX$9='2. Protocols'!$C83,DX$9='2. Protocols'!$E83,DX$9='2. Protocols'!$G83)),1,0)*'4. Formulations'!$I83</f>
        <v>0</v>
      </c>
      <c r="DY84" s="45">
        <f>IF(AND(OR(ISBLANK(DY$9),DY$9=0)=FALSE,OR(DY$9='2. Protocols'!$C83,DY$9='2. Protocols'!$E83,DY$9='2. Protocols'!$G83)),1,0)*'4. Formulations'!$I83</f>
        <v>0</v>
      </c>
      <c r="DZ84" s="45">
        <f>IF(AND(OR(ISBLANK(DZ$9),DZ$9=0)=FALSE,OR(DZ$9='2. Protocols'!$C83,DZ$9='2. Protocols'!$E83,DZ$9='2. Protocols'!$G83)),1,0)*'4. Formulations'!$I83</f>
        <v>0</v>
      </c>
      <c r="EA84" s="45">
        <f>IF(AND(OR(ISBLANK(EA$9),EA$9=0)=FALSE,OR(EA$9='2. Protocols'!$C83,EA$9='2. Protocols'!$E83,EA$9='2. Protocols'!$G83)),1,0)*'4. Formulations'!$I83</f>
        <v>0</v>
      </c>
      <c r="EB84" s="45">
        <f>IF(AND(OR(ISBLANK(EB$9),EB$9=0)=FALSE,OR(EB$9='2. Protocols'!$C83,EB$9='2. Protocols'!$E83,EB$9='2. Protocols'!$G83)),1,0)*'4. Formulations'!$I83</f>
        <v>0</v>
      </c>
      <c r="EC84" s="45">
        <f>IF(AND(OR(ISBLANK(EC$9),EC$9=0)=FALSE,OR(EC$9='2. Protocols'!$C83,EC$9='2. Protocols'!$E83,EC$9='2. Protocols'!$G83)),1,0)*'4. Formulations'!$I83</f>
        <v>0</v>
      </c>
      <c r="EE84" s="45">
        <f>IF(AND(OR(ISBLANK(EE$9),EE$9=0)=FALSE,EE$9=$DL84),1,0)*'4. Formulations'!$J83</f>
        <v>0</v>
      </c>
      <c r="EF84" s="45">
        <f>IF(AND(OR(ISBLANK(EF$9),EF$9=0)=FALSE,EF$9=$DL84),1,0)*'4. Formulations'!$J83</f>
        <v>0</v>
      </c>
      <c r="EG84" s="45">
        <f>IF(AND(OR(ISBLANK(EG$9),EG$9=0)=FALSE,EG$9=$DL84),1,0)*'4. Formulations'!$J83</f>
        <v>0</v>
      </c>
      <c r="EH84" s="45">
        <f>IF(AND(OR(ISBLANK(EH$9),EH$9=0)=FALSE,EH$9=$DL84),1,0)*'4. Formulations'!$J83</f>
        <v>0</v>
      </c>
      <c r="EI84" s="45">
        <f>IF(AND(OR(ISBLANK(EI$9),EI$9=0)=FALSE,EI$9=$DL84),1,0)*'4. Formulations'!$J83</f>
        <v>0</v>
      </c>
      <c r="EJ84" s="45">
        <f>IF(AND(OR(ISBLANK(EJ$9),EJ$9=0)=FALSE,EJ$9=$DL84),1,0)*'4. Formulations'!$J83</f>
        <v>0</v>
      </c>
      <c r="EK84" s="45">
        <f>IF(AND(OR(ISBLANK(EK$9),EK$9=0)=FALSE,EK$9=$DL84),1,0)*'4. Formulations'!$J83</f>
        <v>0</v>
      </c>
      <c r="EL84" s="45">
        <f>IF(AND(OR(ISBLANK(EL$9),EL$9=0)=FALSE,EL$9=$DL84),1,0)*'4. Formulations'!$J83</f>
        <v>0</v>
      </c>
      <c r="EM84" s="45">
        <f>IF(AND(OR(ISBLANK(EM$9),EM$9=0)=FALSE,EM$9=$DL84),1,0)*'4. Formulations'!$J83</f>
        <v>0</v>
      </c>
      <c r="EN84" s="45">
        <f>IF(AND(OR(ISBLANK(EN$9),EN$9=0)=FALSE,EN$9=$DL84),1,0)*'4. Formulations'!$J83</f>
        <v>0</v>
      </c>
      <c r="EO84" s="45">
        <f>IF(AND(OR(ISBLANK(EO$9),EO$9=0)=FALSE,EO$9=$DL84),1,0)*'4. Formulations'!$J83</f>
        <v>0</v>
      </c>
      <c r="EP84" s="45">
        <f>IF(AND(OR(ISBLANK(EP$9),EP$9=0)=FALSE,EP$9=$DL84),1,0)*'4. Formulations'!$J83</f>
        <v>0</v>
      </c>
      <c r="EQ84" s="45">
        <f>IF(AND(OR(ISBLANK(EQ$9),EQ$9=0)=FALSE,EQ$9=$DL84),1,0)*'4. Formulations'!$J83</f>
        <v>0</v>
      </c>
      <c r="ER84" s="45">
        <f>IF(AND(OR(ISBLANK(ER$9),ER$9=0)=FALSE,ER$9=$DL84),1,0)*'4. Formulations'!$J83</f>
        <v>0</v>
      </c>
      <c r="ES84" s="45">
        <f>IF(AND(OR(ISBLANK(ES$9),ES$9=0)=FALSE,ES$9=$DL84),1,0)*'4. Formulations'!$J83</f>
        <v>0</v>
      </c>
      <c r="EU84" s="45">
        <f>IF(AND(OR(ISBLANK(EU$9),EU$9=0)=FALSE,SUM($EE84:$ES84)&gt;0,EU$9='2. Protocols'!$G83),1,0)*'4. Formulations'!$J83</f>
        <v>0</v>
      </c>
      <c r="EV84" s="45">
        <f>IF(AND(OR(ISBLANK(EV$9),EV$9=0)=FALSE,SUM($EE84:$ES84)&gt;0,EV$9='2. Protocols'!$G83),1,0)*'4. Formulations'!$J83</f>
        <v>0</v>
      </c>
      <c r="EW84" s="45">
        <f>IF(AND(OR(ISBLANK(EW$9),EW$9=0)=FALSE,SUM($EE84:$ES84)&gt;0,EW$9='2. Protocols'!$G83),1,0)*'4. Formulations'!$J83</f>
        <v>0</v>
      </c>
      <c r="EX84" s="45">
        <f>IF(AND(OR(ISBLANK(EX$9),EX$9=0)=FALSE,SUM($EE84:$ES84)&gt;0,EX$9='2. Protocols'!$G83),1,0)*'4. Formulations'!$J83</f>
        <v>0</v>
      </c>
      <c r="EY84" s="45">
        <f>IF(AND(OR(ISBLANK(EY$9),EY$9=0)=FALSE,SUM($EE84:$ES84)&gt;0,EY$9='2. Protocols'!$G83),1,0)*'4. Formulations'!$J83</f>
        <v>0</v>
      </c>
      <c r="EZ84" s="45">
        <f>IF(AND(OR(ISBLANK(EZ$9),EZ$9=0)=FALSE,SUM($EE84:$ES84)&gt;0,EZ$9='2. Protocols'!$G83),1,0)*'4. Formulations'!$J83</f>
        <v>0</v>
      </c>
      <c r="FA84" s="45">
        <f>IF(AND(OR(ISBLANK(FA$9),FA$9=0)=FALSE,SUM($EE84:$ES84)&gt;0,FA$9='2. Protocols'!$G83),1,0)*'4. Formulations'!$J83</f>
        <v>0</v>
      </c>
      <c r="FB84" s="45">
        <f>IF(AND(OR(ISBLANK(FB$9),FB$9=0)=FALSE,SUM($EE84:$ES84)&gt;0,FB$9='2. Protocols'!$G83),1,0)*'4. Formulations'!$J83</f>
        <v>0</v>
      </c>
      <c r="FC84" s="45">
        <f>IF(AND(OR(ISBLANK(FC$9),FC$9=0)=FALSE,SUM($EE84:$ES84)&gt;0,FC$9='2. Protocols'!$G83),1,0)*'4. Formulations'!$J83</f>
        <v>0</v>
      </c>
      <c r="FD84" s="45">
        <f>IF(AND(OR(ISBLANK(FD$9),FD$9=0)=FALSE,SUM($EE84:$ES84)&gt;0,FD$9='2. Protocols'!$G83),1,0)*'4. Formulations'!$J83</f>
        <v>0</v>
      </c>
      <c r="FE84" s="45">
        <f>IF(AND(OR(ISBLANK(FE$9),FE$9=0)=FALSE,SUM($EE84:$ES84)&gt;0,FE$9='2. Protocols'!$G83),1,0)*'4. Formulations'!$J83</f>
        <v>0</v>
      </c>
      <c r="FF84" s="45">
        <f>IF(AND(OR(ISBLANK(FF$9),FF$9=0)=FALSE,SUM($EE84:$ES84)&gt;0,FF$9='2. Protocols'!$G83),1,0)*'4. Formulations'!$J83</f>
        <v>0</v>
      </c>
      <c r="FG84" s="45">
        <f>IF(AND(OR(ISBLANK(FG$9),FG$9=0)=FALSE,SUM($EE84:$ES84)&gt;0,FG$9='2. Protocols'!$G83),1,0)*'4. Formulations'!$J83</f>
        <v>0</v>
      </c>
      <c r="FH84" s="45">
        <f>IF(AND(OR(ISBLANK(FH$9),FH$9=0)=FALSE,SUM($EE84:$ES84)&gt;0,FH$9='2. Protocols'!$G83),1,0)*'4. Formulations'!$J83</f>
        <v>0</v>
      </c>
      <c r="FI84" s="45">
        <f>IF(AND(OR(ISBLANK(FI$9),FI$9=0)=FALSE,SUM($EE84:$ES84)&gt;0,FI$9='2. Protocols'!$G83),1,0)*'4. Formulations'!$J83</f>
        <v>0</v>
      </c>
      <c r="FK84" s="45">
        <f>IF(AND(OR(ISBLANK(EU$9),EU$9=0)=FALSE,FK$9=$DM84),1,0)*'4. Formulations'!$K83</f>
        <v>0</v>
      </c>
      <c r="FL84" s="45">
        <f>IF(AND(OR(ISBLANK(EV$9),EV$9=0)=FALSE,FL$9=$DM84),1,0)*'4. Formulations'!$K83</f>
        <v>0</v>
      </c>
      <c r="FM84" s="45">
        <f>IF(AND(OR(ISBLANK(EW$9),EW$9=0)=FALSE,FM$9=$DM84),1,0)*'4. Formulations'!$K83</f>
        <v>0</v>
      </c>
      <c r="FN84" s="45">
        <f>IF(AND(OR(ISBLANK(EX$9),EX$9=0)=FALSE,FN$9=$DM84),1,0)*'4. Formulations'!$K83</f>
        <v>0</v>
      </c>
      <c r="FO84" s="45">
        <f>IF(AND(OR(ISBLANK(EY$9),EY$9=0)=FALSE,FO$9=$DM84),1,0)*'4. Formulations'!$K83</f>
        <v>0</v>
      </c>
      <c r="FP84" s="45">
        <f>IF(AND(OR(ISBLANK(EZ$9),EZ$9=0)=FALSE,FP$9=$DM84),1,0)*'4. Formulations'!$K83</f>
        <v>0</v>
      </c>
      <c r="FQ84" s="45">
        <f>IF(AND(OR(ISBLANK(FA$9),FA$9=0)=FALSE,FQ$9=$DM84),1,0)*'4. Formulations'!$K83</f>
        <v>0</v>
      </c>
      <c r="FR84" s="45">
        <f>IF(AND(OR(ISBLANK(FB$9),FB$9=0)=FALSE,FR$9=$DM84),1,0)*'4. Formulations'!$K83</f>
        <v>0</v>
      </c>
      <c r="FS84" s="45">
        <f>IF(AND(OR(ISBLANK(FC$9),FC$9=0)=FALSE,FS$9=$DM84),1,0)*'4. Formulations'!$K83</f>
        <v>0</v>
      </c>
      <c r="FT84" s="45">
        <f>IF(AND(OR(ISBLANK(FD$9),FD$9=0)=FALSE,FT$9=$DM84),1,0)*'4. Formulations'!$K83</f>
        <v>0</v>
      </c>
      <c r="FU84" s="45">
        <f>IF(AND(OR(ISBLANK(FE$9),FE$9=0)=FALSE,FU$9=$DM84),1,0)*'4. Formulations'!$K83</f>
        <v>0</v>
      </c>
      <c r="FV84" s="45">
        <f>IF(AND(OR(ISBLANK(FF$9),FF$9=0)=FALSE,FV$9=$DM84),1,0)*'4. Formulations'!$K83</f>
        <v>0</v>
      </c>
      <c r="FW84" s="45">
        <f>IF(AND(OR(ISBLANK(FG$9),FG$9=0)=FALSE,FW$9=$DM84),1,0)*'4. Formulations'!$K83</f>
        <v>0</v>
      </c>
      <c r="FX84" s="45">
        <f>IF(AND(OR(ISBLANK(FH$9),FH$9=0)=FALSE,FX$9=$DM84),1,0)*'4. Formulations'!$K83</f>
        <v>0</v>
      </c>
      <c r="FY84" s="45">
        <f>IF(AND(OR(ISBLANK(FI$9),FI$9=0)=FALSE,FY$9=$DM84),1,0)*'4. Formulations'!$K83</f>
        <v>0</v>
      </c>
      <c r="GA84" s="45">
        <f>IF(AND(OR(ISBLANK(GA$9),GA$9=0)=FALSE,OR(GA$9='2. Protocols'!$C83,GA$9='2. Protocols'!$E83,GA$9='2. Protocols'!$G83)),1,0)*'4. Formulations'!$L83</f>
        <v>0</v>
      </c>
      <c r="GB84" s="45">
        <f>IF(AND(OR(ISBLANK(GB$9),GB$9=0)=FALSE,OR(GB$9='2. Protocols'!$C83,GB$9='2. Protocols'!$E83,GB$9='2. Protocols'!$G83)),1,0)*'4. Formulations'!$L83</f>
        <v>0</v>
      </c>
      <c r="GC84" s="45">
        <f>IF(AND(OR(ISBLANK(GC$9),GC$9=0)=FALSE,OR(GC$9='2. Protocols'!$C83,GC$9='2. Protocols'!$E83,GC$9='2. Protocols'!$G83)),1,0)*'4. Formulations'!$L83</f>
        <v>0</v>
      </c>
      <c r="GD84" s="45">
        <f>IF(AND(OR(ISBLANK(GD$9),GD$9=0)=FALSE,OR(GD$9='2. Protocols'!$C83,GD$9='2. Protocols'!$E83,GD$9='2. Protocols'!$G83)),1,0)*'4. Formulations'!$L83</f>
        <v>0</v>
      </c>
      <c r="GE84" s="45">
        <f>IF(AND(OR(ISBLANK(GE$9),GE$9=0)=FALSE,OR(GE$9='2. Protocols'!$C83,GE$9='2. Protocols'!$E83,GE$9='2. Protocols'!$G83)),1,0)*'4. Formulations'!$L83</f>
        <v>0</v>
      </c>
      <c r="GF84" s="45">
        <f>IF(AND(OR(ISBLANK(GF$9),GF$9=0)=FALSE,OR(GF$9='2. Protocols'!$C83,GF$9='2. Protocols'!$E83,GF$9='2. Protocols'!$G83)),1,0)*'4. Formulations'!$L83</f>
        <v>0</v>
      </c>
      <c r="GG84" s="45">
        <f>IF(AND(OR(ISBLANK(GG$9),GG$9=0)=FALSE,OR(GG$9='2. Protocols'!$C83,GG$9='2. Protocols'!$E83,GG$9='2. Protocols'!$G83)),1,0)*'4. Formulations'!$L83</f>
        <v>0</v>
      </c>
      <c r="GH84" s="45">
        <f>IF(AND(OR(ISBLANK(GH$9),GH$9=0)=FALSE,OR(GH$9='2. Protocols'!$C83,GH$9='2. Protocols'!$E83,GH$9='2. Protocols'!$G83)),1,0)*'4. Formulations'!$L83</f>
        <v>0</v>
      </c>
      <c r="GI84" s="45">
        <f>IF(AND(OR(ISBLANK(GI$9),GI$9=0)=FALSE,OR(GI$9='2. Protocols'!$C83,GI$9='2. Protocols'!$E83,GI$9='2. Protocols'!$G83)),1,0)*'4. Formulations'!$L83</f>
        <v>0</v>
      </c>
      <c r="GJ84" s="45">
        <f>IF(AND(OR(ISBLANK(GJ$9),GJ$9=0)=FALSE,OR(GJ$9='2. Protocols'!$C83,GJ$9='2. Protocols'!$E83,GJ$9='2. Protocols'!$G83)),1,0)*'4. Formulations'!$L83</f>
        <v>0</v>
      </c>
      <c r="GK84" s="45">
        <f>IF(AND(OR(ISBLANK(GK$9),GK$9=0)=FALSE,OR(GK$9='2. Protocols'!$C83,GK$9='2. Protocols'!$E83,GK$9='2. Protocols'!$G83)),1,0)*'4. Formulations'!$L83</f>
        <v>0</v>
      </c>
      <c r="GL84" s="45">
        <f>IF(AND(OR(ISBLANK(GL$9),GL$9=0)=FALSE,OR(GL$9='2. Protocols'!$C83,GL$9='2. Protocols'!$E83,GL$9='2. Protocols'!$G83)),1,0)*'4. Formulations'!$L83</f>
        <v>0</v>
      </c>
      <c r="GM84" s="45">
        <f>IF(AND(OR(ISBLANK(GM$9),GM$9=0)=FALSE,OR(GM$9='2. Protocols'!$C83,GM$9='2. Protocols'!$E83,GM$9='2. Protocols'!$G83)),1,0)*'4. Formulations'!$L83</f>
        <v>0</v>
      </c>
      <c r="GN84" s="45">
        <f>IF(AND(OR(ISBLANK(GN$9),GN$9=0)=FALSE,OR(GN$9='2. Protocols'!$C83,GN$9='2. Protocols'!$E83,GN$9='2. Protocols'!$G83)),1,0)*'4. Formulations'!$L83</f>
        <v>0</v>
      </c>
      <c r="GO84" s="45">
        <f>IF(AND(OR(ISBLANK(GO$9),GO$9=0)=FALSE,OR(GO$9='2. Protocols'!$C83,GO$9='2. Protocols'!$E83,GO$9='2. Protocols'!$G83)),1,0)*'4. Formulations'!$L83</f>
        <v>0</v>
      </c>
      <c r="GQ84" s="45">
        <f>IF(AND(OR(ISBLANK(GQ$9),GQ$9=0)=FALSE,GQ$9=$DL84),1,0)*'4. Formulations'!$M83</f>
        <v>0</v>
      </c>
      <c r="GR84" s="45">
        <f>IF(AND(OR(ISBLANK(GR$9),GR$9=0)=FALSE,GR$9=$DL84),1,0)*'4. Formulations'!$M83</f>
        <v>0</v>
      </c>
      <c r="GS84" s="45">
        <f>IF(AND(OR(ISBLANK(GS$9),GS$9=0)=FALSE,GS$9=$DL84),1,0)*'4. Formulations'!$M83</f>
        <v>0</v>
      </c>
      <c r="GT84" s="45">
        <f>IF(AND(OR(ISBLANK(GT$9),GT$9=0)=FALSE,GT$9=$DL84),1,0)*'4. Formulations'!$M83</f>
        <v>0</v>
      </c>
      <c r="GU84" s="45">
        <f>IF(AND(OR(ISBLANK(GU$9),GU$9=0)=FALSE,GU$9=$DL84),1,0)*'4. Formulations'!$M83</f>
        <v>0</v>
      </c>
      <c r="GV84" s="45">
        <f>IF(AND(OR(ISBLANK(GV$9),GV$9=0)=FALSE,GV$9=$DL84),1,0)*'4. Formulations'!$M83</f>
        <v>0</v>
      </c>
      <c r="GW84" s="45">
        <f>IF(AND(OR(ISBLANK(GW$9),GW$9=0)=FALSE,GW$9=$DL84),1,0)*'4. Formulations'!$M83</f>
        <v>0</v>
      </c>
      <c r="GX84" s="45">
        <f>IF(AND(OR(ISBLANK(GX$9),GX$9=0)=FALSE,GX$9=$DL84),1,0)*'4. Formulations'!$M83</f>
        <v>0</v>
      </c>
      <c r="GY84" s="45">
        <f>IF(AND(OR(ISBLANK(GY$9),GY$9=0)=FALSE,GY$9=$DL84),1,0)*'4. Formulations'!$M83</f>
        <v>0</v>
      </c>
      <c r="GZ84" s="45">
        <f>IF(AND(OR(ISBLANK(GZ$9),GZ$9=0)=FALSE,GZ$9=$DL84),1,0)*'4. Formulations'!$M83</f>
        <v>0</v>
      </c>
      <c r="HA84" s="45">
        <f>IF(AND(OR(ISBLANK(HA$9),HA$9=0)=FALSE,HA$9=$DL84),1,0)*'4. Formulations'!$M83</f>
        <v>0</v>
      </c>
      <c r="HB84" s="45">
        <f>IF(AND(OR(ISBLANK(HB$9),HB$9=0)=FALSE,HB$9=$DL84),1,0)*'4. Formulations'!$M83</f>
        <v>0</v>
      </c>
      <c r="HC84" s="45">
        <f>IF(AND(OR(ISBLANK(HC$9),HC$9=0)=FALSE,HC$9=$DL84),1,0)*'4. Formulations'!$M83</f>
        <v>0</v>
      </c>
      <c r="HD84" s="45">
        <f>IF(AND(OR(ISBLANK(HD$9),HD$9=0)=FALSE,HD$9=$DL84),1,0)*'4. Formulations'!$M83</f>
        <v>0</v>
      </c>
      <c r="HE84" s="45">
        <f>IF(AND(OR(ISBLANK(HE$9),HE$9=0)=FALSE,HE$9=$DL84),1,0)*'4. Formulations'!$M83</f>
        <v>0</v>
      </c>
      <c r="HG84" s="45">
        <f>IF(AND(OR(ISBLANK(HG$9),HG$9=0)=FALSE,SUM($GQ84:$HE84)&gt;0,HG$9='2. Protocols'!$G83),1,0)*'4. Formulations'!$M83</f>
        <v>0</v>
      </c>
      <c r="HH84" s="45">
        <f>IF(AND(OR(ISBLANK(HH$9),HH$9=0)=FALSE,SUM($GQ84:$HE84)&gt;0,HH$9='2. Protocols'!$G83),1,0)*'4. Formulations'!$M83</f>
        <v>0</v>
      </c>
      <c r="HI84" s="45">
        <f>IF(AND(OR(ISBLANK(HI$9),HI$9=0)=FALSE,SUM($GQ84:$HE84)&gt;0,HI$9='2. Protocols'!$G83),1,0)*'4. Formulations'!$M83</f>
        <v>0</v>
      </c>
      <c r="HJ84" s="45">
        <f>IF(AND(OR(ISBLANK(HJ$9),HJ$9=0)=FALSE,SUM($GQ84:$HE84)&gt;0,HJ$9='2. Protocols'!$G83),1,0)*'4. Formulations'!$M83</f>
        <v>0</v>
      </c>
      <c r="HK84" s="45">
        <f>IF(AND(OR(ISBLANK(HK$9),HK$9=0)=FALSE,SUM($GQ84:$HE84)&gt;0,HK$9='2. Protocols'!$G83),1,0)*'4. Formulations'!$M83</f>
        <v>0</v>
      </c>
      <c r="HL84" s="45">
        <f>IF(AND(OR(ISBLANK(HL$9),HL$9=0)=FALSE,SUM($GQ84:$HE84)&gt;0,HL$9='2. Protocols'!$G83),1,0)*'4. Formulations'!$M83</f>
        <v>0</v>
      </c>
      <c r="HM84" s="45">
        <f>IF(AND(OR(ISBLANK(HM$9),HM$9=0)=FALSE,SUM($GQ84:$HE84)&gt;0,HM$9='2. Protocols'!$G83),1,0)*'4. Formulations'!$M83</f>
        <v>0</v>
      </c>
      <c r="HN84" s="45">
        <f>IF(AND(OR(ISBLANK(HN$9),HN$9=0)=FALSE,SUM($GQ84:$HE84)&gt;0,HN$9='2. Protocols'!$G83),1,0)*'4. Formulations'!$M83</f>
        <v>0</v>
      </c>
      <c r="HO84" s="45">
        <f>IF(AND(OR(ISBLANK(HO$9),HO$9=0)=FALSE,SUM($GQ84:$HE84)&gt;0,HO$9='2. Protocols'!$G83),1,0)*'4. Formulations'!$M83</f>
        <v>0</v>
      </c>
      <c r="HP84" s="45">
        <f>IF(AND(OR(ISBLANK(HP$9),HP$9=0)=FALSE,SUM($GQ84:$HE84)&gt;0,HP$9='2. Protocols'!$G83),1,0)*'4. Formulations'!$M83</f>
        <v>0</v>
      </c>
      <c r="HQ84" s="45">
        <f>IF(AND(OR(ISBLANK(HQ$9),HQ$9=0)=FALSE,SUM($GQ84:$HE84)&gt;0,HQ$9='2. Protocols'!$G83),1,0)*'4. Formulations'!$M83</f>
        <v>0</v>
      </c>
      <c r="HR84" s="45">
        <f>IF(AND(OR(ISBLANK(HR$9),HR$9=0)=FALSE,SUM($GQ84:$HE84)&gt;0,HR$9='2. Protocols'!$G83),1,0)*'4. Formulations'!$M83</f>
        <v>0</v>
      </c>
      <c r="HS84" s="45">
        <f>IF(AND(OR(ISBLANK(HS$9),HS$9=0)=FALSE,SUM($GQ84:$HE84)&gt;0,HS$9='2. Protocols'!$G83),1,0)*'4. Formulations'!$M83</f>
        <v>0</v>
      </c>
      <c r="HT84" s="45">
        <f>IF(AND(OR(ISBLANK(HT$9),HT$9=0)=FALSE,SUM($GQ84:$HE84)&gt;0,HT$9='2. Protocols'!$G83),1,0)*'4. Formulations'!$M83</f>
        <v>0</v>
      </c>
      <c r="HU84" s="45">
        <f>IF(AND(OR(ISBLANK(HU$9),HU$9=0)=FALSE,SUM($GQ84:$HE84)&gt;0,HU$9='2. Protocols'!$G83),1,0)*'4. Formulations'!$M83</f>
        <v>0</v>
      </c>
      <c r="HW84" s="45">
        <f>IF(AND(OR(ISBLANK(HW$9),HW$9=0)=FALSE,HW$9=$DM84),1,0)*'4. Formulations'!$N83</f>
        <v>0</v>
      </c>
      <c r="HX84" s="45">
        <f>IF(AND(OR(ISBLANK(HX$9),HX$9=0)=FALSE,HX$9=$DM84),1,0)*'4. Formulations'!$N83</f>
        <v>0</v>
      </c>
      <c r="HY84" s="45">
        <f>IF(AND(OR(ISBLANK(HY$9),HY$9=0)=FALSE,HY$9=$DM84),1,0)*'4. Formulations'!$N83</f>
        <v>0</v>
      </c>
      <c r="HZ84" s="45">
        <f>IF(AND(OR(ISBLANK(HZ$9),HZ$9=0)=FALSE,HZ$9=$DM84),1,0)*'4. Formulations'!$N83</f>
        <v>0</v>
      </c>
      <c r="IA84" s="45">
        <f>IF(AND(OR(ISBLANK(IA$9),IA$9=0)=FALSE,IA$9=$DM84),1,0)*'4. Formulations'!$N83</f>
        <v>0</v>
      </c>
      <c r="IB84" s="45">
        <f>IF(AND(OR(ISBLANK(IB$9),IB$9=0)=FALSE,IB$9=$DM84),1,0)*'4. Formulations'!$N83</f>
        <v>0</v>
      </c>
      <c r="IC84" s="45">
        <f>IF(AND(OR(ISBLANK(IC$9),IC$9=0)=FALSE,IC$9=$DM84),1,0)*'4. Formulations'!$N83</f>
        <v>0</v>
      </c>
      <c r="ID84" s="45">
        <f>IF(AND(OR(ISBLANK(ID$9),ID$9=0)=FALSE,ID$9=$DM84),1,0)*'4. Formulations'!$N83</f>
        <v>0</v>
      </c>
      <c r="IE84" s="45">
        <f>IF(AND(OR(ISBLANK(IE$9),IE$9=0)=FALSE,IE$9=$DM84),1,0)*'4. Formulations'!$N83</f>
        <v>0</v>
      </c>
      <c r="IF84" s="45">
        <f>IF(AND(OR(ISBLANK(IF$9),IF$9=0)=FALSE,IF$9=$DM84),1,0)*'4. Formulations'!$N83</f>
        <v>0</v>
      </c>
      <c r="IG84" s="45">
        <f>IF(AND(OR(ISBLANK(IG$9),IG$9=0)=FALSE,IG$9=$DM84),1,0)*'4. Formulations'!$N83</f>
        <v>0</v>
      </c>
      <c r="IH84" s="45">
        <f>IF(AND(OR(ISBLANK(IH$9),IH$9=0)=FALSE,IH$9=$DM84),1,0)*'4. Formulations'!$N83</f>
        <v>0</v>
      </c>
      <c r="II84" s="45">
        <f>IF(AND(OR(ISBLANK(II$9),II$9=0)=FALSE,II$9=$DM84),1,0)*'4. Formulations'!$N83</f>
        <v>0</v>
      </c>
      <c r="IJ84" s="45">
        <f>IF(AND(OR(ISBLANK(IJ$9),IJ$9=0)=FALSE,IJ$9=$DM84),1,0)*'4. Formulations'!$N83</f>
        <v>0</v>
      </c>
      <c r="IK84" s="45">
        <f>IF(AND(OR(ISBLANK(IK$9),IK$9=0)=FALSE,IK$9=$DM84),1,0)*'4. Formulations'!$N83</f>
        <v>0</v>
      </c>
      <c r="IM84" s="45">
        <f>IF(AND(OR(ISBLANK(IM$9),IM$9=0)=FALSE,OR(IM$9='2. Protocols'!$C83,IM$9='2. Protocols'!$E83,IM$9='2. Protocols'!$G83)),1,0)*'4. Formulations'!$O83</f>
        <v>0</v>
      </c>
      <c r="IN84" s="45">
        <f>IF(AND(OR(ISBLANK(IN$9),IN$9=0)=FALSE,OR(IN$9='2. Protocols'!$C83,IN$9='2. Protocols'!$E83,IN$9='2. Protocols'!$G83)),1,0)*'4. Formulations'!$O83</f>
        <v>0</v>
      </c>
      <c r="IO84" s="45">
        <f>IF(AND(OR(ISBLANK(IO$9),IO$9=0)=FALSE,OR(IO$9='2. Protocols'!$C83,IO$9='2. Protocols'!$E83,IO$9='2. Protocols'!$G83)),1,0)*'4. Formulations'!$O83</f>
        <v>0</v>
      </c>
      <c r="IP84" s="45">
        <f>IF(AND(OR(ISBLANK(IP$9),IP$9=0)=FALSE,OR(IP$9='2. Protocols'!$C83,IP$9='2. Protocols'!$E83,IP$9='2. Protocols'!$G83)),1,0)*'4. Formulations'!$O83</f>
        <v>0</v>
      </c>
      <c r="IQ84" s="45">
        <f>IF(AND(OR(ISBLANK(IQ$9),IQ$9=0)=FALSE,OR(IQ$9='2. Protocols'!$C83,IQ$9='2. Protocols'!$E83,IQ$9='2. Protocols'!$G83)),1,0)*'4. Formulations'!$O83</f>
        <v>0</v>
      </c>
      <c r="IR84" s="45">
        <f>IF(AND(OR(ISBLANK(IR$9),IR$9=0)=FALSE,OR(IR$9='2. Protocols'!$C83,IR$9='2. Protocols'!$E83,IR$9='2. Protocols'!$G83)),1,0)*'4. Formulations'!$O83</f>
        <v>0</v>
      </c>
      <c r="IS84" s="45">
        <f>IF(AND(OR(ISBLANK(IS$9),IS$9=0)=FALSE,OR(IS$9='2. Protocols'!$C83,IS$9='2. Protocols'!$E83,IS$9='2. Protocols'!$G83)),1,0)*'4. Formulations'!$O83</f>
        <v>0</v>
      </c>
      <c r="IT84" s="45">
        <f>IF(AND(OR(ISBLANK(IT$9),IT$9=0)=FALSE,OR(IT$9='2. Protocols'!$C83,IT$9='2. Protocols'!$E83,IT$9='2. Protocols'!$G83)),1,0)*'4. Formulations'!$O83</f>
        <v>0</v>
      </c>
      <c r="IU84" s="45">
        <f>IF(AND(OR(ISBLANK(IU$9),IU$9=0)=FALSE,OR(IU$9='2. Protocols'!$C83,IU$9='2. Protocols'!$E83,IU$9='2. Protocols'!$G83)),1,0)*'4. Formulations'!$O83</f>
        <v>0</v>
      </c>
      <c r="IV84" s="45">
        <f>IF(AND(OR(ISBLANK(IV$9),IV$9=0)=FALSE,OR(IV$9='2. Protocols'!$C83,IV$9='2. Protocols'!$E83,IV$9='2. Protocols'!$G83)),1,0)*'4. Formulations'!$O83</f>
        <v>0</v>
      </c>
      <c r="IW84" s="45">
        <f>IF(AND(OR(ISBLANK(IW$9),IW$9=0)=FALSE,OR(IW$9='2. Protocols'!$C83,IW$9='2. Protocols'!$E83,IW$9='2. Protocols'!$G83)),1,0)*'4. Formulations'!$O83</f>
        <v>0</v>
      </c>
      <c r="IX84" s="45">
        <f>IF(AND(OR(ISBLANK(IX$9),IX$9=0)=FALSE,OR(IX$9='2. Protocols'!$C83,IX$9='2. Protocols'!$E83,IX$9='2. Protocols'!$G83)),1,0)*'4. Formulations'!$O83</f>
        <v>0</v>
      </c>
      <c r="IY84" s="45">
        <f>IF(AND(OR(ISBLANK(IY$9),IY$9=0)=FALSE,OR(IY$9='2. Protocols'!$C83,IY$9='2. Protocols'!$E83,IY$9='2. Protocols'!$G83)),1,0)*'4. Formulations'!$O83</f>
        <v>0</v>
      </c>
      <c r="IZ84" s="45">
        <f>IF(AND(OR(ISBLANK(IZ$9),IZ$9=0)=FALSE,OR(IZ$9='2. Protocols'!$C83,IZ$9='2. Protocols'!$E83,IZ$9='2. Protocols'!$G83)),1,0)*'4. Formulations'!$O83</f>
        <v>0</v>
      </c>
      <c r="JA84" s="45">
        <f>IF(AND(OR(ISBLANK(JA$9),JA$9=0)=FALSE,OR(JA$9='2. Protocols'!$C83,JA$9='2. Protocols'!$E83,JA$9='2. Protocols'!$G83)),1,0)*'4. Formulations'!$O83</f>
        <v>0</v>
      </c>
      <c r="JC84" s="45">
        <f>IF(AND(OR(ISBLANK(JC$9),JC$9=0)=FALSE,JC$9=$DL84),1,0)*'4. Formulations'!$P83</f>
        <v>0</v>
      </c>
      <c r="JD84" s="45">
        <f>IF(AND(OR(ISBLANK(JD$9),JD$9=0)=FALSE,JD$9=$DL84),1,0)*'4. Formulations'!$P83</f>
        <v>0</v>
      </c>
      <c r="JE84" s="45">
        <f>IF(AND(OR(ISBLANK(JE$9),JE$9=0)=FALSE,JE$9=$DL84),1,0)*'4. Formulations'!$P83</f>
        <v>0</v>
      </c>
      <c r="JF84" s="45">
        <f>IF(AND(OR(ISBLANK(JF$9),JF$9=0)=FALSE,JF$9=$DL84),1,0)*'4. Formulations'!$P83</f>
        <v>0</v>
      </c>
      <c r="JG84" s="45">
        <f>IF(AND(OR(ISBLANK(JG$9),JG$9=0)=FALSE,JG$9=$DL84),1,0)*'4. Formulations'!$P83</f>
        <v>0</v>
      </c>
      <c r="JH84" s="45">
        <f>IF(AND(OR(ISBLANK(JH$9),JH$9=0)=FALSE,JH$9=$DL84),1,0)*'4. Formulations'!$P83</f>
        <v>0</v>
      </c>
      <c r="JI84" s="45">
        <f>IF(AND(OR(ISBLANK(JI$9),JI$9=0)=FALSE,JI$9=$DL84),1,0)*'4. Formulations'!$P83</f>
        <v>0</v>
      </c>
      <c r="JJ84" s="45">
        <f>IF(AND(OR(ISBLANK(JJ$9),JJ$9=0)=FALSE,JJ$9=$DL84),1,0)*'4. Formulations'!$P83</f>
        <v>0</v>
      </c>
      <c r="JK84" s="45">
        <f>IF(AND(OR(ISBLANK(JK$9),JK$9=0)=FALSE,JK$9=$DL84),1,0)*'4. Formulations'!$P83</f>
        <v>0</v>
      </c>
      <c r="JL84" s="45">
        <f>IF(AND(OR(ISBLANK(JL$9),JL$9=0)=FALSE,JL$9=$DL84),1,0)*'4. Formulations'!$P83</f>
        <v>0</v>
      </c>
      <c r="JM84" s="45">
        <f>IF(AND(OR(ISBLANK(JM$9),JM$9=0)=FALSE,JM$9=$DL84),1,0)*'4. Formulations'!$P83</f>
        <v>0</v>
      </c>
      <c r="JN84" s="45">
        <f>IF(AND(OR(ISBLANK(JN$9),JN$9=0)=FALSE,JN$9=$DL84),1,0)*'4. Formulations'!$P83</f>
        <v>0</v>
      </c>
      <c r="JO84" s="45">
        <f>IF(AND(OR(ISBLANK(JO$9),JO$9=0)=FALSE,JO$9=$DL84),1,0)*'4. Formulations'!$P83</f>
        <v>0</v>
      </c>
      <c r="JP84" s="45">
        <f>IF(AND(OR(ISBLANK(JP$9),JP$9=0)=FALSE,JP$9=$DL84),1,0)*'4. Formulations'!$P83</f>
        <v>0</v>
      </c>
      <c r="JQ84" s="45">
        <f>IF(AND(OR(ISBLANK(JQ$9),JQ$9=0)=FALSE,JQ$9=$DL84),1,0)*'4. Formulations'!$P83</f>
        <v>0</v>
      </c>
      <c r="JS84" s="45">
        <f>IF(AND(OR(ISBLANK(JS$9),JS$9=0)=FALSE,SUM($JC84:$JQ84)&gt;0,JS$9='2. Protocols'!$G83),1,0)*'4. Formulations'!$P83</f>
        <v>0</v>
      </c>
      <c r="JT84" s="45">
        <f>IF(AND(OR(ISBLANK(JT$9),JT$9=0)=FALSE,SUM($JC84:$JQ84)&gt;0,JT$9='2. Protocols'!$G83),1,0)*'4. Formulations'!$P83</f>
        <v>0</v>
      </c>
      <c r="JU84" s="45">
        <f>IF(AND(OR(ISBLANK(JU$9),JU$9=0)=FALSE,SUM($JC84:$JQ84)&gt;0,JU$9='2. Protocols'!$G83),1,0)*'4. Formulations'!$P83</f>
        <v>0</v>
      </c>
      <c r="JV84" s="45">
        <f>IF(AND(OR(ISBLANK(JV$9),JV$9=0)=FALSE,SUM($JC84:$JQ84)&gt;0,JV$9='2. Protocols'!$G83),1,0)*'4. Formulations'!$P83</f>
        <v>0</v>
      </c>
      <c r="JW84" s="45">
        <f>IF(AND(OR(ISBLANK(JW$9),JW$9=0)=FALSE,SUM($JC84:$JQ84)&gt;0,JW$9='2. Protocols'!$G83),1,0)*'4. Formulations'!$P83</f>
        <v>0</v>
      </c>
      <c r="JX84" s="45">
        <f>IF(AND(OR(ISBLANK(JX$9),JX$9=0)=FALSE,SUM($JC84:$JQ84)&gt;0,JX$9='2. Protocols'!$G83),1,0)*'4. Formulations'!$P83</f>
        <v>0</v>
      </c>
      <c r="JY84" s="45">
        <f>IF(AND(OR(ISBLANK(JY$9),JY$9=0)=FALSE,SUM($JC84:$JQ84)&gt;0,JY$9='2. Protocols'!$G83),1,0)*'4. Formulations'!$P83</f>
        <v>0</v>
      </c>
      <c r="JZ84" s="45">
        <f>IF(AND(OR(ISBLANK(JZ$9),JZ$9=0)=FALSE,SUM($JC84:$JQ84)&gt;0,JZ$9='2. Protocols'!$G83),1,0)*'4. Formulations'!$P83</f>
        <v>0</v>
      </c>
      <c r="KA84" s="45">
        <f>IF(AND(OR(ISBLANK(KA$9),KA$9=0)=FALSE,SUM($JC84:$JQ84)&gt;0,KA$9='2. Protocols'!$G83),1,0)*'4. Formulations'!$P83</f>
        <v>0</v>
      </c>
      <c r="KB84" s="45">
        <f>IF(AND(OR(ISBLANK(KB$9),KB$9=0)=FALSE,SUM($JC84:$JQ84)&gt;0,KB$9='2. Protocols'!$G83),1,0)*'4. Formulations'!$P83</f>
        <v>0</v>
      </c>
      <c r="KC84" s="45">
        <f>IF(AND(OR(ISBLANK(KC$9),KC$9=0)=FALSE,SUM($JC84:$JQ84)&gt;0,KC$9='2. Protocols'!$G83),1,0)*'4. Formulations'!$P83</f>
        <v>0</v>
      </c>
      <c r="KD84" s="45">
        <f>IF(AND(OR(ISBLANK(KD$9),KD$9=0)=FALSE,SUM($JC84:$JQ84)&gt;0,KD$9='2. Protocols'!$G83),1,0)*'4. Formulations'!$P83</f>
        <v>0</v>
      </c>
      <c r="KE84" s="45">
        <f>IF(AND(OR(ISBLANK(KE$9),KE$9=0)=FALSE,SUM($JC84:$JQ84)&gt;0,KE$9='2. Protocols'!$G83),1,0)*'4. Formulations'!$P83</f>
        <v>0</v>
      </c>
      <c r="KF84" s="45">
        <f>IF(AND(OR(ISBLANK(KF$9),KF$9=0)=FALSE,SUM($JC84:$JQ84)&gt;0,KF$9='2. Protocols'!$G83),1,0)*'4. Formulations'!$P83</f>
        <v>0</v>
      </c>
      <c r="KG84" s="45">
        <f>IF(AND(OR(ISBLANK(KG$9),KG$9=0)=FALSE,SUM($JC84:$JQ84)&gt;0,KG$9='2. Protocols'!$G83),1,0)*'4. Formulations'!$P83</f>
        <v>0</v>
      </c>
      <c r="KI84" s="45">
        <f>IF(AND(OR(ISBLANK(KI$9),KI$9=0)=FALSE,KI$9=$DM84),1,0)*'4. Formulations'!$Q83</f>
        <v>0</v>
      </c>
      <c r="KJ84" s="45">
        <f>IF(AND(OR(ISBLANK(KJ$9),KJ$9=0)=FALSE,KJ$9=$DM84),1,0)*'4. Formulations'!$Q83</f>
        <v>0</v>
      </c>
      <c r="KK84" s="45">
        <f>IF(AND(OR(ISBLANK(KK$9),KK$9=0)=FALSE,KK$9=$DM84),1,0)*'4. Formulations'!$Q83</f>
        <v>0</v>
      </c>
      <c r="KL84" s="45">
        <f>IF(AND(OR(ISBLANK(KL$9),KL$9=0)=FALSE,KL$9=$DM84),1,0)*'4. Formulations'!$Q83</f>
        <v>0</v>
      </c>
      <c r="KM84" s="45">
        <f>IF(AND(OR(ISBLANK(KM$9),KM$9=0)=FALSE,KM$9=$DM84),1,0)*'4. Formulations'!$Q83</f>
        <v>0</v>
      </c>
      <c r="KN84" s="45">
        <f>IF(AND(OR(ISBLANK(KN$9),KN$9=0)=FALSE,KN$9=$DM84),1,0)*'4. Formulations'!$Q83</f>
        <v>0</v>
      </c>
      <c r="KO84" s="45">
        <f>IF(AND(OR(ISBLANK(KO$9),KO$9=0)=FALSE,KO$9=$DM84),1,0)*'4. Formulations'!$Q83</f>
        <v>0</v>
      </c>
      <c r="KP84" s="45">
        <f>IF(AND(OR(ISBLANK(KP$9),KP$9=0)=FALSE,KP$9=$DM84),1,0)*'4. Formulations'!$Q83</f>
        <v>0</v>
      </c>
      <c r="KQ84" s="45">
        <f>IF(AND(OR(ISBLANK(KQ$9),KQ$9=0)=FALSE,KQ$9=$DM84),1,0)*'4. Formulations'!$Q83</f>
        <v>0</v>
      </c>
      <c r="KR84" s="45">
        <f>IF(AND(OR(ISBLANK(KR$9),KR$9=0)=FALSE,KR$9=$DM84),1,0)*'4. Formulations'!$Q83</f>
        <v>0</v>
      </c>
      <c r="KS84" s="45">
        <f>IF(AND(OR(ISBLANK(KS$9),KS$9=0)=FALSE,KS$9=$DM84),1,0)*'4. Formulations'!$Q83</f>
        <v>0</v>
      </c>
      <c r="KT84" s="45">
        <f>IF(AND(OR(ISBLANK(KT$9),KT$9=0)=FALSE,KT$9=$DM84),1,0)*'4. Formulations'!$Q83</f>
        <v>0</v>
      </c>
      <c r="KU84" s="45">
        <f>IF(AND(OR(ISBLANK(KU$9),KU$9=0)=FALSE,KU$9=$DM84),1,0)*'4. Formulations'!$Q83</f>
        <v>0</v>
      </c>
      <c r="KV84" s="45">
        <f>IF(AND(OR(ISBLANK(KV$9),KV$9=0)=FALSE,KV$9=$DM84),1,0)*'4. Formulations'!$Q83</f>
        <v>0</v>
      </c>
      <c r="KW84" s="45">
        <f>IF(AND(OR(ISBLANK(KW$9),KW$9=0)=FALSE,KW$9=$DM84),1,0)*'4. Formulations'!$Q83</f>
        <v>0</v>
      </c>
    </row>
    <row r="85" spans="2:309" ht="15" hidden="1" outlineLevel="1" x14ac:dyDescent="0.25">
      <c r="B85" s="2"/>
      <c r="C85" s="155" t="str">
        <f>IF('2. Protocols'!C84&amp;"+"&amp;'2. Protocols'!E84&amp;"+"&amp;'2. Protocols'!G84="++","",'2. Protocols'!C84&amp;"+"&amp;'2. Protocols'!E84&amp;"+"&amp;'2. Protocols'!G84)</f>
        <v/>
      </c>
      <c r="D85" s="22"/>
      <c r="E85" s="23"/>
      <c r="G85" s="135">
        <f>'2. Protocols'!J84*'1. General Inputs'!$N$13</f>
        <v>0</v>
      </c>
      <c r="H85" s="135" t="e">
        <f>MAX(G85*(1+'1. General Inputs'!$BE$23)+(H$110*'2. Protocols'!$S84)+'3. ARV Substitutions'!L105,0)</f>
        <v>#VALUE!</v>
      </c>
      <c r="I85" s="135" t="e">
        <f>MAX(H85*(1+'1. General Inputs'!$BE$23)+(I$110*'2. Protocols'!$S84)+'3. ARV Substitutions'!M105,0)</f>
        <v>#VALUE!</v>
      </c>
      <c r="J85" s="135" t="e">
        <f>MAX(I85*(1+'1. General Inputs'!$BE$23)+(J$110*'2. Protocols'!$S84)+'3. ARV Substitutions'!N105,0)</f>
        <v>#VALUE!</v>
      </c>
      <c r="K85" s="135" t="e">
        <f>MAX(J85*(1+'1. General Inputs'!$BE$23)+(K$110*'2. Protocols'!$S84)+'3. ARV Substitutions'!O105,0)</f>
        <v>#VALUE!</v>
      </c>
      <c r="L85" s="135" t="e">
        <f>MAX(K85*(1+'1. General Inputs'!$BE$23)+(L$110*'2. Protocols'!$S84)+'3. ARV Substitutions'!P105,0)</f>
        <v>#VALUE!</v>
      </c>
      <c r="M85" s="135" t="e">
        <f>MAX(L85*(1+'1. General Inputs'!$BE$23)+(M$110*'2. Protocols'!$S84)+'3. ARV Substitutions'!Q105,0)</f>
        <v>#VALUE!</v>
      </c>
      <c r="N85" s="135" t="e">
        <f>MAX(M85*(1+'1. General Inputs'!$BE$23)+(N$110*'2. Protocols'!$S84)+'3. ARV Substitutions'!R105,0)</f>
        <v>#VALUE!</v>
      </c>
      <c r="O85" s="135" t="e">
        <f>MAX(N85*(1+'1. General Inputs'!$BE$23)+(O$110*'2. Protocols'!$S84)+'3. ARV Substitutions'!S105,0)</f>
        <v>#VALUE!</v>
      </c>
      <c r="P85" s="135" t="e">
        <f>MAX(O85*(1+'1. General Inputs'!$BE$23)+(P$110*'2. Protocols'!$S84)+'3. ARV Substitutions'!T105,0)</f>
        <v>#VALUE!</v>
      </c>
      <c r="Q85" s="135" t="e">
        <f>MAX(P85*(1+'1. General Inputs'!$BE$23)+(Q$110*'2. Protocols'!$S84)+'3. ARV Substitutions'!U105,0)</f>
        <v>#VALUE!</v>
      </c>
      <c r="R85" s="135" t="e">
        <f>MAX(Q85*(1+'1. General Inputs'!$BE$23)+(R$110*'2. Protocols'!$S84)+'3. ARV Substitutions'!V105,0)</f>
        <v>#VALUE!</v>
      </c>
      <c r="S85" s="135" t="e">
        <f>MAX(R85*(1+'1. General Inputs'!$BE$23)+(S$110*'2. Protocols'!$S84)+'3. ARV Substitutions'!W105,0)</f>
        <v>#VALUE!</v>
      </c>
      <c r="T85" s="135" t="e">
        <f>MAX(S85*(1+'1. General Inputs'!$BE$23)+(T$110*'2. Protocols'!$S84)+'3. ARV Substitutions'!X105,0)</f>
        <v>#VALUE!</v>
      </c>
      <c r="U85" s="135" t="e">
        <f>MAX(T85*(1+'1. General Inputs'!$BE$23)+(U$110*'2. Protocols'!$S84)+'3. ARV Substitutions'!Y105,0)</f>
        <v>#VALUE!</v>
      </c>
      <c r="V85" s="135" t="e">
        <f>MAX(U85*(1+'1. General Inputs'!$BE$23)+(V$110*'2. Protocols'!$S84)+'3. ARV Substitutions'!Z105,0)</f>
        <v>#VALUE!</v>
      </c>
      <c r="W85" s="135" t="e">
        <f>MAX(V85*(1+'1. General Inputs'!$BE$23)+(W$110*'2. Protocols'!$S84)+'3. ARV Substitutions'!AA105,0)</f>
        <v>#VALUE!</v>
      </c>
      <c r="X85" s="135" t="e">
        <f>MAX(W85*(1+'1. General Inputs'!$BE$23)+(X$110*'2. Protocols'!$S84)+'3. ARV Substitutions'!AB105,0)</f>
        <v>#VALUE!</v>
      </c>
      <c r="Y85" s="135" t="e">
        <f>MAX(X85*(1+'1. General Inputs'!$BE$23)+(Y$110*'2. Protocols'!$S84)+'3. ARV Substitutions'!AC105,0)</f>
        <v>#VALUE!</v>
      </c>
      <c r="Z85" s="135" t="e">
        <f>MAX(Y85*(1+'1. General Inputs'!$BE$23)+(Z$110*'2. Protocols'!$S84)+'3. ARV Substitutions'!AD105,0)</f>
        <v>#VALUE!</v>
      </c>
      <c r="AA85" s="135" t="e">
        <f>MAX(Z85*(1+'1. General Inputs'!$BE$23)+(AA$110*'2. Protocols'!$S84)+'3. ARV Substitutions'!AE105,0)</f>
        <v>#VALUE!</v>
      </c>
      <c r="AB85" s="135" t="e">
        <f>MAX(AA85*(1+'1. General Inputs'!$BE$23)+(AB$110*'2. Protocols'!$S84)+'3. ARV Substitutions'!AF105,0)</f>
        <v>#VALUE!</v>
      </c>
      <c r="AC85" s="135" t="e">
        <f>MAX(AB85*(1+'1. General Inputs'!$BE$23)+(AC$110*'2. Protocols'!$S84)+'3. ARV Substitutions'!AG105,0)</f>
        <v>#VALUE!</v>
      </c>
      <c r="AD85" s="135" t="e">
        <f>MAX(AC85*(1+'1. General Inputs'!$BE$23)+(AD$110*'2. Protocols'!$S84)+'3. ARV Substitutions'!AH105,0)</f>
        <v>#VALUE!</v>
      </c>
      <c r="AE85" s="135" t="e">
        <f>MAX(AD85*(1+'1. General Inputs'!$BE$23)+(AE$110*'2. Protocols'!$S84)+'3. ARV Substitutions'!AI105,0)</f>
        <v>#VALUE!</v>
      </c>
      <c r="AF85" s="135" t="e">
        <f>MAX(AE85*(1+'1. General Inputs'!$BE$23)+(AF$110*'2. Protocols'!$S84)+'3. ARV Substitutions'!AJ105,0)</f>
        <v>#VALUE!</v>
      </c>
      <c r="AG85" s="135" t="e">
        <f>MAX(AF85*(1+'1. General Inputs'!$BE$23)+(AG$110*'2. Protocols'!$S84)+'3. ARV Substitutions'!AK105,0)</f>
        <v>#VALUE!</v>
      </c>
      <c r="AH85" s="135" t="e">
        <f>MAX(AG85*(1+'1. General Inputs'!$BE$23)+(AH$110*'2. Protocols'!$S84)+'3. ARV Substitutions'!AL105,0)</f>
        <v>#VALUE!</v>
      </c>
      <c r="AI85" s="135" t="e">
        <f>MAX(AH85*(1+'1. General Inputs'!$BE$23)+(AI$110*'2. Protocols'!$S84)+'3. ARV Substitutions'!AM105,0)</f>
        <v>#VALUE!</v>
      </c>
      <c r="AJ85" s="135" t="e">
        <f>MAX(AI85*(1+'1. General Inputs'!$BE$23)+(AJ$110*'2. Protocols'!$S84)+'3. ARV Substitutions'!AN105,0)</f>
        <v>#VALUE!</v>
      </c>
      <c r="AK85" s="135" t="e">
        <f>MAX(AJ85*(1+'1. General Inputs'!$BE$23)+(AK$110*'2. Protocols'!$S84)+'3. ARV Substitutions'!AO105,0)</f>
        <v>#VALUE!</v>
      </c>
      <c r="AL85" s="135" t="e">
        <f>MAX(AK85*(1+'1. General Inputs'!$BE$23)+(AL$110*'2. Protocols'!$S84)+'3. ARV Substitutions'!AP105,0)</f>
        <v>#VALUE!</v>
      </c>
      <c r="AM85" s="135" t="e">
        <f>MAX(AL85*(1+'1. General Inputs'!$BE$23)+(AM$110*'2. Protocols'!$S84)+'3. ARV Substitutions'!AQ105,0)</f>
        <v>#VALUE!</v>
      </c>
      <c r="AN85" s="135" t="e">
        <f>MAX(AM85*(1+'1. General Inputs'!$BE$23)+(AN$110*'2. Protocols'!$S84)+'3. ARV Substitutions'!AR105,0)</f>
        <v>#VALUE!</v>
      </c>
      <c r="AO85" s="135" t="e">
        <f>MAX(AN85*(1+'1. General Inputs'!$BE$23)+(AO$110*'2. Protocols'!$S84)+'3. ARV Substitutions'!AS105,0)</f>
        <v>#VALUE!</v>
      </c>
      <c r="AP85" s="135" t="e">
        <f>MAX(AO85*(1+'1. General Inputs'!$BE$23)+(AP$110*'2. Protocols'!$S84)+'3. ARV Substitutions'!AT105,0)</f>
        <v>#VALUE!</v>
      </c>
      <c r="AQ85" s="135" t="e">
        <f>MAX(AP85*(1+'1. General Inputs'!$BE$23)+(AQ$110*'2. Protocols'!$S84)+'3. ARV Substitutions'!AU105,0)</f>
        <v>#VALUE!</v>
      </c>
      <c r="CA85" s="105" t="e">
        <f t="shared" si="96"/>
        <v>#VALUE!</v>
      </c>
      <c r="CB85" s="105" t="e">
        <f t="shared" si="97"/>
        <v>#VALUE!</v>
      </c>
      <c r="CC85" s="105" t="e">
        <f t="shared" si="98"/>
        <v>#VALUE!</v>
      </c>
      <c r="CD85" s="105" t="e">
        <f t="shared" si="99"/>
        <v>#VALUE!</v>
      </c>
      <c r="CE85" s="105" t="e">
        <f t="shared" si="100"/>
        <v>#VALUE!</v>
      </c>
      <c r="CF85" s="105" t="e">
        <f t="shared" si="101"/>
        <v>#VALUE!</v>
      </c>
      <c r="CG85" s="105" t="e">
        <f t="shared" si="102"/>
        <v>#VALUE!</v>
      </c>
      <c r="CH85" s="105" t="e">
        <f t="shared" si="103"/>
        <v>#VALUE!</v>
      </c>
      <c r="CI85" s="105" t="e">
        <f t="shared" si="104"/>
        <v>#VALUE!</v>
      </c>
      <c r="CJ85" s="105" t="e">
        <f t="shared" si="105"/>
        <v>#VALUE!</v>
      </c>
      <c r="CK85" s="105" t="e">
        <f t="shared" si="106"/>
        <v>#VALUE!</v>
      </c>
      <c r="CL85" s="105" t="e">
        <f t="shared" si="107"/>
        <v>#VALUE!</v>
      </c>
      <c r="CM85" s="105" t="e">
        <f t="shared" si="108"/>
        <v>#VALUE!</v>
      </c>
      <c r="CN85" s="105" t="e">
        <f t="shared" si="109"/>
        <v>#VALUE!</v>
      </c>
      <c r="CO85" s="105" t="e">
        <f t="shared" si="110"/>
        <v>#VALUE!</v>
      </c>
      <c r="CP85" s="105" t="e">
        <f t="shared" si="111"/>
        <v>#VALUE!</v>
      </c>
      <c r="CQ85" s="105" t="e">
        <f t="shared" si="112"/>
        <v>#VALUE!</v>
      </c>
      <c r="CR85" s="105" t="e">
        <f t="shared" si="113"/>
        <v>#VALUE!</v>
      </c>
      <c r="CS85" s="105" t="e">
        <f t="shared" si="114"/>
        <v>#VALUE!</v>
      </c>
      <c r="CT85" s="105" t="e">
        <f t="shared" si="115"/>
        <v>#VALUE!</v>
      </c>
      <c r="CU85" s="105" t="e">
        <f t="shared" si="116"/>
        <v>#VALUE!</v>
      </c>
      <c r="CV85" s="105" t="e">
        <f t="shared" si="117"/>
        <v>#VALUE!</v>
      </c>
      <c r="CW85" s="105" t="e">
        <f t="shared" si="118"/>
        <v>#VALUE!</v>
      </c>
      <c r="CX85" s="105" t="e">
        <f t="shared" si="119"/>
        <v>#VALUE!</v>
      </c>
      <c r="CY85" s="105" t="e">
        <f t="shared" si="120"/>
        <v>#VALUE!</v>
      </c>
      <c r="CZ85" s="105" t="e">
        <f t="shared" si="121"/>
        <v>#VALUE!</v>
      </c>
      <c r="DA85" s="105" t="e">
        <f t="shared" si="122"/>
        <v>#VALUE!</v>
      </c>
      <c r="DB85" s="105" t="e">
        <f t="shared" si="123"/>
        <v>#VALUE!</v>
      </c>
      <c r="DC85" s="105" t="e">
        <f t="shared" si="124"/>
        <v>#VALUE!</v>
      </c>
      <c r="DD85" s="105" t="e">
        <f t="shared" si="125"/>
        <v>#VALUE!</v>
      </c>
      <c r="DE85" s="105" t="e">
        <f t="shared" si="126"/>
        <v>#VALUE!</v>
      </c>
      <c r="DF85" s="105" t="e">
        <f t="shared" si="127"/>
        <v>#VALUE!</v>
      </c>
      <c r="DG85" s="105" t="e">
        <f t="shared" si="128"/>
        <v>#VALUE!</v>
      </c>
      <c r="DH85" s="105" t="e">
        <f t="shared" si="129"/>
        <v>#VALUE!</v>
      </c>
      <c r="DI85" s="105" t="e">
        <f t="shared" si="130"/>
        <v>#VALUE!</v>
      </c>
      <c r="DJ85" s="105" t="e">
        <f t="shared" si="131"/>
        <v>#VALUE!</v>
      </c>
      <c r="DL85" s="39" t="str">
        <f>CONCATENATE('2. Protocols'!C84, '2. Protocols'!D84, '2. Protocols'!E84)</f>
        <v>+</v>
      </c>
      <c r="DM85" s="39" t="str">
        <f>CONCATENATE('2. Protocols'!C84, '2. Protocols'!D84, '2. Protocols'!E84, '2. Protocols'!F84, '2. Protocols'!G84,)</f>
        <v>++</v>
      </c>
      <c r="DO85" s="45">
        <f>IF(AND(OR(ISBLANK(DO$9),DO$9=0)=FALSE,OR(DO$9='2. Protocols'!$C84,DO$9='2. Protocols'!$E84,DO$9='2. Protocols'!$G84)),1,0)*'4. Formulations'!$I84</f>
        <v>0</v>
      </c>
      <c r="DP85" s="45">
        <f>IF(AND(OR(ISBLANK(DP$9),DP$9=0)=FALSE,OR(DP$9='2. Protocols'!$C84,DP$9='2. Protocols'!$E84,DP$9='2. Protocols'!$G84)),1,0)*'4. Formulations'!$I84</f>
        <v>0</v>
      </c>
      <c r="DQ85" s="45">
        <f>IF(AND(OR(ISBLANK(DQ$9),DQ$9=0)=FALSE,OR(DQ$9='2. Protocols'!$C84,DQ$9='2. Protocols'!$E84,DQ$9='2. Protocols'!$G84)),1,0)*'4. Formulations'!$I84</f>
        <v>0</v>
      </c>
      <c r="DR85" s="45">
        <f>IF(AND(OR(ISBLANK(DR$9),DR$9=0)=FALSE,OR(DR$9='2. Protocols'!$C84,DR$9='2. Protocols'!$E84,DR$9='2. Protocols'!$G84)),1,0)*'4. Formulations'!$I84</f>
        <v>0</v>
      </c>
      <c r="DS85" s="45">
        <f>IF(AND(OR(ISBLANK(DS$9),DS$9=0)=FALSE,OR(DS$9='2. Protocols'!$C84,DS$9='2. Protocols'!$E84,DS$9='2. Protocols'!$G84)),1,0)*'4. Formulations'!$I84</f>
        <v>0</v>
      </c>
      <c r="DT85" s="45">
        <f>IF(AND(OR(ISBLANK(DT$9),DT$9=0)=FALSE,OR(DT$9='2. Protocols'!$C84,DT$9='2. Protocols'!$E84,DT$9='2. Protocols'!$G84)),1,0)*'4. Formulations'!$I84</f>
        <v>0</v>
      </c>
      <c r="DU85" s="45">
        <f>IF(AND(OR(ISBLANK(DU$9),DU$9=0)=FALSE,OR(DU$9='2. Protocols'!$C84,DU$9='2. Protocols'!$E84,DU$9='2. Protocols'!$G84)),1,0)*'4. Formulations'!$I84</f>
        <v>0</v>
      </c>
      <c r="DV85" s="45">
        <f>IF(AND(OR(ISBLANK(DV$9),DV$9=0)=FALSE,OR(DV$9='2. Protocols'!$C84,DV$9='2. Protocols'!$E84,DV$9='2. Protocols'!$G84)),1,0)*'4. Formulations'!$I84</f>
        <v>0</v>
      </c>
      <c r="DW85" s="45">
        <f>IF(AND(OR(ISBLANK(DW$9),DW$9=0)=FALSE,OR(DW$9='2. Protocols'!$C84,DW$9='2. Protocols'!$E84,DW$9='2. Protocols'!$G84)),1,0)*'4. Formulations'!$I84</f>
        <v>0</v>
      </c>
      <c r="DX85" s="45">
        <f>IF(AND(OR(ISBLANK(DX$9),DX$9=0)=FALSE,OR(DX$9='2. Protocols'!$C84,DX$9='2. Protocols'!$E84,DX$9='2. Protocols'!$G84)),1,0)*'4. Formulations'!$I84</f>
        <v>0</v>
      </c>
      <c r="DY85" s="45">
        <f>IF(AND(OR(ISBLANK(DY$9),DY$9=0)=FALSE,OR(DY$9='2. Protocols'!$C84,DY$9='2. Protocols'!$E84,DY$9='2. Protocols'!$G84)),1,0)*'4. Formulations'!$I84</f>
        <v>0</v>
      </c>
      <c r="DZ85" s="45">
        <f>IF(AND(OR(ISBLANK(DZ$9),DZ$9=0)=FALSE,OR(DZ$9='2. Protocols'!$C84,DZ$9='2. Protocols'!$E84,DZ$9='2. Protocols'!$G84)),1,0)*'4. Formulations'!$I84</f>
        <v>0</v>
      </c>
      <c r="EA85" s="45">
        <f>IF(AND(OR(ISBLANK(EA$9),EA$9=0)=FALSE,OR(EA$9='2. Protocols'!$C84,EA$9='2. Protocols'!$E84,EA$9='2. Protocols'!$G84)),1,0)*'4. Formulations'!$I84</f>
        <v>0</v>
      </c>
      <c r="EB85" s="45">
        <f>IF(AND(OR(ISBLANK(EB$9),EB$9=0)=FALSE,OR(EB$9='2. Protocols'!$C84,EB$9='2. Protocols'!$E84,EB$9='2. Protocols'!$G84)),1,0)*'4. Formulations'!$I84</f>
        <v>0</v>
      </c>
      <c r="EC85" s="45">
        <f>IF(AND(OR(ISBLANK(EC$9),EC$9=0)=FALSE,OR(EC$9='2. Protocols'!$C84,EC$9='2. Protocols'!$E84,EC$9='2. Protocols'!$G84)),1,0)*'4. Formulations'!$I84</f>
        <v>0</v>
      </c>
      <c r="EE85" s="45">
        <f>IF(AND(OR(ISBLANK(EE$9),EE$9=0)=FALSE,EE$9=$DL85),1,0)*'4. Formulations'!$J84</f>
        <v>0</v>
      </c>
      <c r="EF85" s="45">
        <f>IF(AND(OR(ISBLANK(EF$9),EF$9=0)=FALSE,EF$9=$DL85),1,0)*'4. Formulations'!$J84</f>
        <v>0</v>
      </c>
      <c r="EG85" s="45">
        <f>IF(AND(OR(ISBLANK(EG$9),EG$9=0)=FALSE,EG$9=$DL85),1,0)*'4. Formulations'!$J84</f>
        <v>0</v>
      </c>
      <c r="EH85" s="45">
        <f>IF(AND(OR(ISBLANK(EH$9),EH$9=0)=FALSE,EH$9=$DL85),1,0)*'4. Formulations'!$J84</f>
        <v>0</v>
      </c>
      <c r="EI85" s="45">
        <f>IF(AND(OR(ISBLANK(EI$9),EI$9=0)=FALSE,EI$9=$DL85),1,0)*'4. Formulations'!$J84</f>
        <v>0</v>
      </c>
      <c r="EJ85" s="45">
        <f>IF(AND(OR(ISBLANK(EJ$9),EJ$9=0)=FALSE,EJ$9=$DL85),1,0)*'4. Formulations'!$J84</f>
        <v>0</v>
      </c>
      <c r="EK85" s="45">
        <f>IF(AND(OR(ISBLANK(EK$9),EK$9=0)=FALSE,EK$9=$DL85),1,0)*'4. Formulations'!$J84</f>
        <v>0</v>
      </c>
      <c r="EL85" s="45">
        <f>IF(AND(OR(ISBLANK(EL$9),EL$9=0)=FALSE,EL$9=$DL85),1,0)*'4. Formulations'!$J84</f>
        <v>0</v>
      </c>
      <c r="EM85" s="45">
        <f>IF(AND(OR(ISBLANK(EM$9),EM$9=0)=FALSE,EM$9=$DL85),1,0)*'4. Formulations'!$J84</f>
        <v>0</v>
      </c>
      <c r="EN85" s="45">
        <f>IF(AND(OR(ISBLANK(EN$9),EN$9=0)=FALSE,EN$9=$DL85),1,0)*'4. Formulations'!$J84</f>
        <v>0</v>
      </c>
      <c r="EO85" s="45">
        <f>IF(AND(OR(ISBLANK(EO$9),EO$9=0)=FALSE,EO$9=$DL85),1,0)*'4. Formulations'!$J84</f>
        <v>0</v>
      </c>
      <c r="EP85" s="45">
        <f>IF(AND(OR(ISBLANK(EP$9),EP$9=0)=FALSE,EP$9=$DL85),1,0)*'4. Formulations'!$J84</f>
        <v>0</v>
      </c>
      <c r="EQ85" s="45">
        <f>IF(AND(OR(ISBLANK(EQ$9),EQ$9=0)=FALSE,EQ$9=$DL85),1,0)*'4. Formulations'!$J84</f>
        <v>0</v>
      </c>
      <c r="ER85" s="45">
        <f>IF(AND(OR(ISBLANK(ER$9),ER$9=0)=FALSE,ER$9=$DL85),1,0)*'4. Formulations'!$J84</f>
        <v>0</v>
      </c>
      <c r="ES85" s="45">
        <f>IF(AND(OR(ISBLANK(ES$9),ES$9=0)=FALSE,ES$9=$DL85),1,0)*'4. Formulations'!$J84</f>
        <v>0</v>
      </c>
      <c r="EU85" s="45">
        <f>IF(AND(OR(ISBLANK(EU$9),EU$9=0)=FALSE,SUM($EE85:$ES85)&gt;0,EU$9='2. Protocols'!$G84),1,0)*'4. Formulations'!$J84</f>
        <v>0</v>
      </c>
      <c r="EV85" s="45">
        <f>IF(AND(OR(ISBLANK(EV$9),EV$9=0)=FALSE,SUM($EE85:$ES85)&gt;0,EV$9='2. Protocols'!$G84),1,0)*'4. Formulations'!$J84</f>
        <v>0</v>
      </c>
      <c r="EW85" s="45">
        <f>IF(AND(OR(ISBLANK(EW$9),EW$9=0)=FALSE,SUM($EE85:$ES85)&gt;0,EW$9='2. Protocols'!$G84),1,0)*'4. Formulations'!$J84</f>
        <v>0</v>
      </c>
      <c r="EX85" s="45">
        <f>IF(AND(OR(ISBLANK(EX$9),EX$9=0)=FALSE,SUM($EE85:$ES85)&gt;0,EX$9='2. Protocols'!$G84),1,0)*'4. Formulations'!$J84</f>
        <v>0</v>
      </c>
      <c r="EY85" s="45">
        <f>IF(AND(OR(ISBLANK(EY$9),EY$9=0)=FALSE,SUM($EE85:$ES85)&gt;0,EY$9='2. Protocols'!$G84),1,0)*'4. Formulations'!$J84</f>
        <v>0</v>
      </c>
      <c r="EZ85" s="45">
        <f>IF(AND(OR(ISBLANK(EZ$9),EZ$9=0)=FALSE,SUM($EE85:$ES85)&gt;0,EZ$9='2. Protocols'!$G84),1,0)*'4. Formulations'!$J84</f>
        <v>0</v>
      </c>
      <c r="FA85" s="45">
        <f>IF(AND(OR(ISBLANK(FA$9),FA$9=0)=FALSE,SUM($EE85:$ES85)&gt;0,FA$9='2. Protocols'!$G84),1,0)*'4. Formulations'!$J84</f>
        <v>0</v>
      </c>
      <c r="FB85" s="45">
        <f>IF(AND(OR(ISBLANK(FB$9),FB$9=0)=FALSE,SUM($EE85:$ES85)&gt;0,FB$9='2. Protocols'!$G84),1,0)*'4. Formulations'!$J84</f>
        <v>0</v>
      </c>
      <c r="FC85" s="45">
        <f>IF(AND(OR(ISBLANK(FC$9),FC$9=0)=FALSE,SUM($EE85:$ES85)&gt;0,FC$9='2. Protocols'!$G84),1,0)*'4. Formulations'!$J84</f>
        <v>0</v>
      </c>
      <c r="FD85" s="45">
        <f>IF(AND(OR(ISBLANK(FD$9),FD$9=0)=FALSE,SUM($EE85:$ES85)&gt;0,FD$9='2. Protocols'!$G84),1,0)*'4. Formulations'!$J84</f>
        <v>0</v>
      </c>
      <c r="FE85" s="45">
        <f>IF(AND(OR(ISBLANK(FE$9),FE$9=0)=FALSE,SUM($EE85:$ES85)&gt;0,FE$9='2. Protocols'!$G84),1,0)*'4. Formulations'!$J84</f>
        <v>0</v>
      </c>
      <c r="FF85" s="45">
        <f>IF(AND(OR(ISBLANK(FF$9),FF$9=0)=FALSE,SUM($EE85:$ES85)&gt;0,FF$9='2. Protocols'!$G84),1,0)*'4. Formulations'!$J84</f>
        <v>0</v>
      </c>
      <c r="FG85" s="45">
        <f>IF(AND(OR(ISBLANK(FG$9),FG$9=0)=FALSE,SUM($EE85:$ES85)&gt;0,FG$9='2. Protocols'!$G84),1,0)*'4. Formulations'!$J84</f>
        <v>0</v>
      </c>
      <c r="FH85" s="45">
        <f>IF(AND(OR(ISBLANK(FH$9),FH$9=0)=FALSE,SUM($EE85:$ES85)&gt;0,FH$9='2. Protocols'!$G84),1,0)*'4. Formulations'!$J84</f>
        <v>0</v>
      </c>
      <c r="FI85" s="45">
        <f>IF(AND(OR(ISBLANK(FI$9),FI$9=0)=FALSE,SUM($EE85:$ES85)&gt;0,FI$9='2. Protocols'!$G84),1,0)*'4. Formulations'!$J84</f>
        <v>0</v>
      </c>
      <c r="FK85" s="45">
        <f>IF(AND(OR(ISBLANK(EU$9),EU$9=0)=FALSE,FK$9=$DM85),1,0)*'4. Formulations'!$K84</f>
        <v>0</v>
      </c>
      <c r="FL85" s="45">
        <f>IF(AND(OR(ISBLANK(EV$9),EV$9=0)=FALSE,FL$9=$DM85),1,0)*'4. Formulations'!$K84</f>
        <v>0</v>
      </c>
      <c r="FM85" s="45">
        <f>IF(AND(OR(ISBLANK(EW$9),EW$9=0)=FALSE,FM$9=$DM85),1,0)*'4. Formulations'!$K84</f>
        <v>0</v>
      </c>
      <c r="FN85" s="45">
        <f>IF(AND(OR(ISBLANK(EX$9),EX$9=0)=FALSE,FN$9=$DM85),1,0)*'4. Formulations'!$K84</f>
        <v>0</v>
      </c>
      <c r="FO85" s="45">
        <f>IF(AND(OR(ISBLANK(EY$9),EY$9=0)=FALSE,FO$9=$DM85),1,0)*'4. Formulations'!$K84</f>
        <v>0</v>
      </c>
      <c r="FP85" s="45">
        <f>IF(AND(OR(ISBLANK(EZ$9),EZ$9=0)=FALSE,FP$9=$DM85),1,0)*'4. Formulations'!$K84</f>
        <v>0</v>
      </c>
      <c r="FQ85" s="45">
        <f>IF(AND(OR(ISBLANK(FA$9),FA$9=0)=FALSE,FQ$9=$DM85),1,0)*'4. Formulations'!$K84</f>
        <v>0</v>
      </c>
      <c r="FR85" s="45">
        <f>IF(AND(OR(ISBLANK(FB$9),FB$9=0)=FALSE,FR$9=$DM85),1,0)*'4. Formulations'!$K84</f>
        <v>0</v>
      </c>
      <c r="FS85" s="45">
        <f>IF(AND(OR(ISBLANK(FC$9),FC$9=0)=FALSE,FS$9=$DM85),1,0)*'4. Formulations'!$K84</f>
        <v>0</v>
      </c>
      <c r="FT85" s="45">
        <f>IF(AND(OR(ISBLANK(FD$9),FD$9=0)=FALSE,FT$9=$DM85),1,0)*'4. Formulations'!$K84</f>
        <v>0</v>
      </c>
      <c r="FU85" s="45">
        <f>IF(AND(OR(ISBLANK(FE$9),FE$9=0)=FALSE,FU$9=$DM85),1,0)*'4. Formulations'!$K84</f>
        <v>0</v>
      </c>
      <c r="FV85" s="45">
        <f>IF(AND(OR(ISBLANK(FF$9),FF$9=0)=FALSE,FV$9=$DM85),1,0)*'4. Formulations'!$K84</f>
        <v>0</v>
      </c>
      <c r="FW85" s="45">
        <f>IF(AND(OR(ISBLANK(FG$9),FG$9=0)=FALSE,FW$9=$DM85),1,0)*'4. Formulations'!$K84</f>
        <v>0</v>
      </c>
      <c r="FX85" s="45">
        <f>IF(AND(OR(ISBLANK(FH$9),FH$9=0)=FALSE,FX$9=$DM85),1,0)*'4. Formulations'!$K84</f>
        <v>0</v>
      </c>
      <c r="FY85" s="45">
        <f>IF(AND(OR(ISBLANK(FI$9),FI$9=0)=FALSE,FY$9=$DM85),1,0)*'4. Formulations'!$K84</f>
        <v>0</v>
      </c>
      <c r="GA85" s="45">
        <f>IF(AND(OR(ISBLANK(GA$9),GA$9=0)=FALSE,OR(GA$9='2. Protocols'!$C84,GA$9='2. Protocols'!$E84,GA$9='2. Protocols'!$G84)),1,0)*'4. Formulations'!$L84</f>
        <v>0</v>
      </c>
      <c r="GB85" s="45">
        <f>IF(AND(OR(ISBLANK(GB$9),GB$9=0)=FALSE,OR(GB$9='2. Protocols'!$C84,GB$9='2. Protocols'!$E84,GB$9='2. Protocols'!$G84)),1,0)*'4. Formulations'!$L84</f>
        <v>0</v>
      </c>
      <c r="GC85" s="45">
        <f>IF(AND(OR(ISBLANK(GC$9),GC$9=0)=FALSE,OR(GC$9='2. Protocols'!$C84,GC$9='2. Protocols'!$E84,GC$9='2. Protocols'!$G84)),1,0)*'4. Formulations'!$L84</f>
        <v>0</v>
      </c>
      <c r="GD85" s="45">
        <f>IF(AND(OR(ISBLANK(GD$9),GD$9=0)=FALSE,OR(GD$9='2. Protocols'!$C84,GD$9='2. Protocols'!$E84,GD$9='2. Protocols'!$G84)),1,0)*'4. Formulations'!$L84</f>
        <v>0</v>
      </c>
      <c r="GE85" s="45">
        <f>IF(AND(OR(ISBLANK(GE$9),GE$9=0)=FALSE,OR(GE$9='2. Protocols'!$C84,GE$9='2. Protocols'!$E84,GE$9='2. Protocols'!$G84)),1,0)*'4. Formulations'!$L84</f>
        <v>0</v>
      </c>
      <c r="GF85" s="45">
        <f>IF(AND(OR(ISBLANK(GF$9),GF$9=0)=FALSE,OR(GF$9='2. Protocols'!$C84,GF$9='2. Protocols'!$E84,GF$9='2. Protocols'!$G84)),1,0)*'4. Formulations'!$L84</f>
        <v>0</v>
      </c>
      <c r="GG85" s="45">
        <f>IF(AND(OR(ISBLANK(GG$9),GG$9=0)=FALSE,OR(GG$9='2. Protocols'!$C84,GG$9='2. Protocols'!$E84,GG$9='2. Protocols'!$G84)),1,0)*'4. Formulations'!$L84</f>
        <v>0</v>
      </c>
      <c r="GH85" s="45">
        <f>IF(AND(OR(ISBLANK(GH$9),GH$9=0)=FALSE,OR(GH$9='2. Protocols'!$C84,GH$9='2. Protocols'!$E84,GH$9='2. Protocols'!$G84)),1,0)*'4. Formulations'!$L84</f>
        <v>0</v>
      </c>
      <c r="GI85" s="45">
        <f>IF(AND(OR(ISBLANK(GI$9),GI$9=0)=FALSE,OR(GI$9='2. Protocols'!$C84,GI$9='2. Protocols'!$E84,GI$9='2. Protocols'!$G84)),1,0)*'4. Formulations'!$L84</f>
        <v>0</v>
      </c>
      <c r="GJ85" s="45">
        <f>IF(AND(OR(ISBLANK(GJ$9),GJ$9=0)=FALSE,OR(GJ$9='2. Protocols'!$C84,GJ$9='2. Protocols'!$E84,GJ$9='2. Protocols'!$G84)),1,0)*'4. Formulations'!$L84</f>
        <v>0</v>
      </c>
      <c r="GK85" s="45">
        <f>IF(AND(OR(ISBLANK(GK$9),GK$9=0)=FALSE,OR(GK$9='2. Protocols'!$C84,GK$9='2. Protocols'!$E84,GK$9='2. Protocols'!$G84)),1,0)*'4. Formulations'!$L84</f>
        <v>0</v>
      </c>
      <c r="GL85" s="45">
        <f>IF(AND(OR(ISBLANK(GL$9),GL$9=0)=FALSE,OR(GL$9='2. Protocols'!$C84,GL$9='2. Protocols'!$E84,GL$9='2. Protocols'!$G84)),1,0)*'4. Formulations'!$L84</f>
        <v>0</v>
      </c>
      <c r="GM85" s="45">
        <f>IF(AND(OR(ISBLANK(GM$9),GM$9=0)=FALSE,OR(GM$9='2. Protocols'!$C84,GM$9='2. Protocols'!$E84,GM$9='2. Protocols'!$G84)),1,0)*'4. Formulations'!$L84</f>
        <v>0</v>
      </c>
      <c r="GN85" s="45">
        <f>IF(AND(OR(ISBLANK(GN$9),GN$9=0)=FALSE,OR(GN$9='2. Protocols'!$C84,GN$9='2. Protocols'!$E84,GN$9='2. Protocols'!$G84)),1,0)*'4. Formulations'!$L84</f>
        <v>0</v>
      </c>
      <c r="GO85" s="45">
        <f>IF(AND(OR(ISBLANK(GO$9),GO$9=0)=FALSE,OR(GO$9='2. Protocols'!$C84,GO$9='2. Protocols'!$E84,GO$9='2. Protocols'!$G84)),1,0)*'4. Formulations'!$L84</f>
        <v>0</v>
      </c>
      <c r="GQ85" s="45">
        <f>IF(AND(OR(ISBLANK(GQ$9),GQ$9=0)=FALSE,GQ$9=$DL85),1,0)*'4. Formulations'!$M84</f>
        <v>0</v>
      </c>
      <c r="GR85" s="45">
        <f>IF(AND(OR(ISBLANK(GR$9),GR$9=0)=FALSE,GR$9=$DL85),1,0)*'4. Formulations'!$M84</f>
        <v>0</v>
      </c>
      <c r="GS85" s="45">
        <f>IF(AND(OR(ISBLANK(GS$9),GS$9=0)=FALSE,GS$9=$DL85),1,0)*'4. Formulations'!$M84</f>
        <v>0</v>
      </c>
      <c r="GT85" s="45">
        <f>IF(AND(OR(ISBLANK(GT$9),GT$9=0)=FALSE,GT$9=$DL85),1,0)*'4. Formulations'!$M84</f>
        <v>0</v>
      </c>
      <c r="GU85" s="45">
        <f>IF(AND(OR(ISBLANK(GU$9),GU$9=0)=FALSE,GU$9=$DL85),1,0)*'4. Formulations'!$M84</f>
        <v>0</v>
      </c>
      <c r="GV85" s="45">
        <f>IF(AND(OR(ISBLANK(GV$9),GV$9=0)=FALSE,GV$9=$DL85),1,0)*'4. Formulations'!$M84</f>
        <v>0</v>
      </c>
      <c r="GW85" s="45">
        <f>IF(AND(OR(ISBLANK(GW$9),GW$9=0)=FALSE,GW$9=$DL85),1,0)*'4. Formulations'!$M84</f>
        <v>0</v>
      </c>
      <c r="GX85" s="45">
        <f>IF(AND(OR(ISBLANK(GX$9),GX$9=0)=FALSE,GX$9=$DL85),1,0)*'4. Formulations'!$M84</f>
        <v>0</v>
      </c>
      <c r="GY85" s="45">
        <f>IF(AND(OR(ISBLANK(GY$9),GY$9=0)=FALSE,GY$9=$DL85),1,0)*'4. Formulations'!$M84</f>
        <v>0</v>
      </c>
      <c r="GZ85" s="45">
        <f>IF(AND(OR(ISBLANK(GZ$9),GZ$9=0)=FALSE,GZ$9=$DL85),1,0)*'4. Formulations'!$M84</f>
        <v>0</v>
      </c>
      <c r="HA85" s="45">
        <f>IF(AND(OR(ISBLANK(HA$9),HA$9=0)=FALSE,HA$9=$DL85),1,0)*'4. Formulations'!$M84</f>
        <v>0</v>
      </c>
      <c r="HB85" s="45">
        <f>IF(AND(OR(ISBLANK(HB$9),HB$9=0)=FALSE,HB$9=$DL85),1,0)*'4. Formulations'!$M84</f>
        <v>0</v>
      </c>
      <c r="HC85" s="45">
        <f>IF(AND(OR(ISBLANK(HC$9),HC$9=0)=FALSE,HC$9=$DL85),1,0)*'4. Formulations'!$M84</f>
        <v>0</v>
      </c>
      <c r="HD85" s="45">
        <f>IF(AND(OR(ISBLANK(HD$9),HD$9=0)=FALSE,HD$9=$DL85),1,0)*'4. Formulations'!$M84</f>
        <v>0</v>
      </c>
      <c r="HE85" s="45">
        <f>IF(AND(OR(ISBLANK(HE$9),HE$9=0)=FALSE,HE$9=$DL85),1,0)*'4. Formulations'!$M84</f>
        <v>0</v>
      </c>
      <c r="HG85" s="45">
        <f>IF(AND(OR(ISBLANK(HG$9),HG$9=0)=FALSE,SUM($GQ85:$HE85)&gt;0,HG$9='2. Protocols'!$G84),1,0)*'4. Formulations'!$M84</f>
        <v>0</v>
      </c>
      <c r="HH85" s="45">
        <f>IF(AND(OR(ISBLANK(HH$9),HH$9=0)=FALSE,SUM($GQ85:$HE85)&gt;0,HH$9='2. Protocols'!$G84),1,0)*'4. Formulations'!$M84</f>
        <v>0</v>
      </c>
      <c r="HI85" s="45">
        <f>IF(AND(OR(ISBLANK(HI$9),HI$9=0)=FALSE,SUM($GQ85:$HE85)&gt;0,HI$9='2. Protocols'!$G84),1,0)*'4. Formulations'!$M84</f>
        <v>0</v>
      </c>
      <c r="HJ85" s="45">
        <f>IF(AND(OR(ISBLANK(HJ$9),HJ$9=0)=FALSE,SUM($GQ85:$HE85)&gt;0,HJ$9='2. Protocols'!$G84),1,0)*'4. Formulations'!$M84</f>
        <v>0</v>
      </c>
      <c r="HK85" s="45">
        <f>IF(AND(OR(ISBLANK(HK$9),HK$9=0)=FALSE,SUM($GQ85:$HE85)&gt;0,HK$9='2. Protocols'!$G84),1,0)*'4. Formulations'!$M84</f>
        <v>0</v>
      </c>
      <c r="HL85" s="45">
        <f>IF(AND(OR(ISBLANK(HL$9),HL$9=0)=FALSE,SUM($GQ85:$HE85)&gt;0,HL$9='2. Protocols'!$G84),1,0)*'4. Formulations'!$M84</f>
        <v>0</v>
      </c>
      <c r="HM85" s="45">
        <f>IF(AND(OR(ISBLANK(HM$9),HM$9=0)=FALSE,SUM($GQ85:$HE85)&gt;0,HM$9='2. Protocols'!$G84),1,0)*'4. Formulations'!$M84</f>
        <v>0</v>
      </c>
      <c r="HN85" s="45">
        <f>IF(AND(OR(ISBLANK(HN$9),HN$9=0)=FALSE,SUM($GQ85:$HE85)&gt;0,HN$9='2. Protocols'!$G84),1,0)*'4. Formulations'!$M84</f>
        <v>0</v>
      </c>
      <c r="HO85" s="45">
        <f>IF(AND(OR(ISBLANK(HO$9),HO$9=0)=FALSE,SUM($GQ85:$HE85)&gt;0,HO$9='2. Protocols'!$G84),1,0)*'4. Formulations'!$M84</f>
        <v>0</v>
      </c>
      <c r="HP85" s="45">
        <f>IF(AND(OR(ISBLANK(HP$9),HP$9=0)=FALSE,SUM($GQ85:$HE85)&gt;0,HP$9='2. Protocols'!$G84),1,0)*'4. Formulations'!$M84</f>
        <v>0</v>
      </c>
      <c r="HQ85" s="45">
        <f>IF(AND(OR(ISBLANK(HQ$9),HQ$9=0)=FALSE,SUM($GQ85:$HE85)&gt;0,HQ$9='2. Protocols'!$G84),1,0)*'4. Formulations'!$M84</f>
        <v>0</v>
      </c>
      <c r="HR85" s="45">
        <f>IF(AND(OR(ISBLANK(HR$9),HR$9=0)=FALSE,SUM($GQ85:$HE85)&gt;0,HR$9='2. Protocols'!$G84),1,0)*'4. Formulations'!$M84</f>
        <v>0</v>
      </c>
      <c r="HS85" s="45">
        <f>IF(AND(OR(ISBLANK(HS$9),HS$9=0)=FALSE,SUM($GQ85:$HE85)&gt;0,HS$9='2. Protocols'!$G84),1,0)*'4. Formulations'!$M84</f>
        <v>0</v>
      </c>
      <c r="HT85" s="45">
        <f>IF(AND(OR(ISBLANK(HT$9),HT$9=0)=FALSE,SUM($GQ85:$HE85)&gt;0,HT$9='2. Protocols'!$G84),1,0)*'4. Formulations'!$M84</f>
        <v>0</v>
      </c>
      <c r="HU85" s="45">
        <f>IF(AND(OR(ISBLANK(HU$9),HU$9=0)=FALSE,SUM($GQ85:$HE85)&gt;0,HU$9='2. Protocols'!$G84),1,0)*'4. Formulations'!$M84</f>
        <v>0</v>
      </c>
      <c r="HW85" s="45">
        <f>IF(AND(OR(ISBLANK(HW$9),HW$9=0)=FALSE,HW$9=$DM85),1,0)*'4. Formulations'!$N84</f>
        <v>0</v>
      </c>
      <c r="HX85" s="45">
        <f>IF(AND(OR(ISBLANK(HX$9),HX$9=0)=FALSE,HX$9=$DM85),1,0)*'4. Formulations'!$N84</f>
        <v>0</v>
      </c>
      <c r="HY85" s="45">
        <f>IF(AND(OR(ISBLANK(HY$9),HY$9=0)=FALSE,HY$9=$DM85),1,0)*'4. Formulations'!$N84</f>
        <v>0</v>
      </c>
      <c r="HZ85" s="45">
        <f>IF(AND(OR(ISBLANK(HZ$9),HZ$9=0)=FALSE,HZ$9=$DM85),1,0)*'4. Formulations'!$N84</f>
        <v>0</v>
      </c>
      <c r="IA85" s="45">
        <f>IF(AND(OR(ISBLANK(IA$9),IA$9=0)=FALSE,IA$9=$DM85),1,0)*'4. Formulations'!$N84</f>
        <v>0</v>
      </c>
      <c r="IB85" s="45">
        <f>IF(AND(OR(ISBLANK(IB$9),IB$9=0)=FALSE,IB$9=$DM85),1,0)*'4. Formulations'!$N84</f>
        <v>0</v>
      </c>
      <c r="IC85" s="45">
        <f>IF(AND(OR(ISBLANK(IC$9),IC$9=0)=FALSE,IC$9=$DM85),1,0)*'4. Formulations'!$N84</f>
        <v>0</v>
      </c>
      <c r="ID85" s="45">
        <f>IF(AND(OR(ISBLANK(ID$9),ID$9=0)=FALSE,ID$9=$DM85),1,0)*'4. Formulations'!$N84</f>
        <v>0</v>
      </c>
      <c r="IE85" s="45">
        <f>IF(AND(OR(ISBLANK(IE$9),IE$9=0)=FALSE,IE$9=$DM85),1,0)*'4. Formulations'!$N84</f>
        <v>0</v>
      </c>
      <c r="IF85" s="45">
        <f>IF(AND(OR(ISBLANK(IF$9),IF$9=0)=FALSE,IF$9=$DM85),1,0)*'4. Formulations'!$N84</f>
        <v>0</v>
      </c>
      <c r="IG85" s="45">
        <f>IF(AND(OR(ISBLANK(IG$9),IG$9=0)=FALSE,IG$9=$DM85),1,0)*'4. Formulations'!$N84</f>
        <v>0</v>
      </c>
      <c r="IH85" s="45">
        <f>IF(AND(OR(ISBLANK(IH$9),IH$9=0)=FALSE,IH$9=$DM85),1,0)*'4. Formulations'!$N84</f>
        <v>0</v>
      </c>
      <c r="II85" s="45">
        <f>IF(AND(OR(ISBLANK(II$9),II$9=0)=FALSE,II$9=$DM85),1,0)*'4. Formulations'!$N84</f>
        <v>0</v>
      </c>
      <c r="IJ85" s="45">
        <f>IF(AND(OR(ISBLANK(IJ$9),IJ$9=0)=FALSE,IJ$9=$DM85),1,0)*'4. Formulations'!$N84</f>
        <v>0</v>
      </c>
      <c r="IK85" s="45">
        <f>IF(AND(OR(ISBLANK(IK$9),IK$9=0)=FALSE,IK$9=$DM85),1,0)*'4. Formulations'!$N84</f>
        <v>0</v>
      </c>
      <c r="IM85" s="45">
        <f>IF(AND(OR(ISBLANK(IM$9),IM$9=0)=FALSE,OR(IM$9='2. Protocols'!$C84,IM$9='2. Protocols'!$E84,IM$9='2. Protocols'!$G84)),1,0)*'4. Formulations'!$O84</f>
        <v>0</v>
      </c>
      <c r="IN85" s="45">
        <f>IF(AND(OR(ISBLANK(IN$9),IN$9=0)=FALSE,OR(IN$9='2. Protocols'!$C84,IN$9='2. Protocols'!$E84,IN$9='2. Protocols'!$G84)),1,0)*'4. Formulations'!$O84</f>
        <v>0</v>
      </c>
      <c r="IO85" s="45">
        <f>IF(AND(OR(ISBLANK(IO$9),IO$9=0)=FALSE,OR(IO$9='2. Protocols'!$C84,IO$9='2. Protocols'!$E84,IO$9='2. Protocols'!$G84)),1,0)*'4. Formulations'!$O84</f>
        <v>0</v>
      </c>
      <c r="IP85" s="45">
        <f>IF(AND(OR(ISBLANK(IP$9),IP$9=0)=FALSE,OR(IP$9='2. Protocols'!$C84,IP$9='2. Protocols'!$E84,IP$9='2. Protocols'!$G84)),1,0)*'4. Formulations'!$O84</f>
        <v>0</v>
      </c>
      <c r="IQ85" s="45">
        <f>IF(AND(OR(ISBLANK(IQ$9),IQ$9=0)=FALSE,OR(IQ$9='2. Protocols'!$C84,IQ$9='2. Protocols'!$E84,IQ$9='2. Protocols'!$G84)),1,0)*'4. Formulations'!$O84</f>
        <v>0</v>
      </c>
      <c r="IR85" s="45">
        <f>IF(AND(OR(ISBLANK(IR$9),IR$9=0)=FALSE,OR(IR$9='2. Protocols'!$C84,IR$9='2. Protocols'!$E84,IR$9='2. Protocols'!$G84)),1,0)*'4. Formulations'!$O84</f>
        <v>0</v>
      </c>
      <c r="IS85" s="45">
        <f>IF(AND(OR(ISBLANK(IS$9),IS$9=0)=FALSE,OR(IS$9='2. Protocols'!$C84,IS$9='2. Protocols'!$E84,IS$9='2. Protocols'!$G84)),1,0)*'4. Formulations'!$O84</f>
        <v>0</v>
      </c>
      <c r="IT85" s="45">
        <f>IF(AND(OR(ISBLANK(IT$9),IT$9=0)=FALSE,OR(IT$9='2. Protocols'!$C84,IT$9='2. Protocols'!$E84,IT$9='2. Protocols'!$G84)),1,0)*'4. Formulations'!$O84</f>
        <v>0</v>
      </c>
      <c r="IU85" s="45">
        <f>IF(AND(OR(ISBLANK(IU$9),IU$9=0)=FALSE,OR(IU$9='2. Protocols'!$C84,IU$9='2. Protocols'!$E84,IU$9='2. Protocols'!$G84)),1,0)*'4. Formulations'!$O84</f>
        <v>0</v>
      </c>
      <c r="IV85" s="45">
        <f>IF(AND(OR(ISBLANK(IV$9),IV$9=0)=FALSE,OR(IV$9='2. Protocols'!$C84,IV$9='2. Protocols'!$E84,IV$9='2. Protocols'!$G84)),1,0)*'4. Formulations'!$O84</f>
        <v>0</v>
      </c>
      <c r="IW85" s="45">
        <f>IF(AND(OR(ISBLANK(IW$9),IW$9=0)=FALSE,OR(IW$9='2. Protocols'!$C84,IW$9='2. Protocols'!$E84,IW$9='2. Protocols'!$G84)),1,0)*'4. Formulations'!$O84</f>
        <v>0</v>
      </c>
      <c r="IX85" s="45">
        <f>IF(AND(OR(ISBLANK(IX$9),IX$9=0)=FALSE,OR(IX$9='2. Protocols'!$C84,IX$9='2. Protocols'!$E84,IX$9='2. Protocols'!$G84)),1,0)*'4. Formulations'!$O84</f>
        <v>0</v>
      </c>
      <c r="IY85" s="45">
        <f>IF(AND(OR(ISBLANK(IY$9),IY$9=0)=FALSE,OR(IY$9='2. Protocols'!$C84,IY$9='2. Protocols'!$E84,IY$9='2. Protocols'!$G84)),1,0)*'4. Formulations'!$O84</f>
        <v>0</v>
      </c>
      <c r="IZ85" s="45">
        <f>IF(AND(OR(ISBLANK(IZ$9),IZ$9=0)=FALSE,OR(IZ$9='2. Protocols'!$C84,IZ$9='2. Protocols'!$E84,IZ$9='2. Protocols'!$G84)),1,0)*'4. Formulations'!$O84</f>
        <v>0</v>
      </c>
      <c r="JA85" s="45">
        <f>IF(AND(OR(ISBLANK(JA$9),JA$9=0)=FALSE,OR(JA$9='2. Protocols'!$C84,JA$9='2. Protocols'!$E84,JA$9='2. Protocols'!$G84)),1,0)*'4. Formulations'!$O84</f>
        <v>0</v>
      </c>
      <c r="JC85" s="45">
        <f>IF(AND(OR(ISBLANK(JC$9),JC$9=0)=FALSE,JC$9=$DL85),1,0)*'4. Formulations'!$P84</f>
        <v>0</v>
      </c>
      <c r="JD85" s="45">
        <f>IF(AND(OR(ISBLANK(JD$9),JD$9=0)=FALSE,JD$9=$DL85),1,0)*'4. Formulations'!$P84</f>
        <v>0</v>
      </c>
      <c r="JE85" s="45">
        <f>IF(AND(OR(ISBLANK(JE$9),JE$9=0)=FALSE,JE$9=$DL85),1,0)*'4. Formulations'!$P84</f>
        <v>0</v>
      </c>
      <c r="JF85" s="45">
        <f>IF(AND(OR(ISBLANK(JF$9),JF$9=0)=FALSE,JF$9=$DL85),1,0)*'4. Formulations'!$P84</f>
        <v>0</v>
      </c>
      <c r="JG85" s="45">
        <f>IF(AND(OR(ISBLANK(JG$9),JG$9=0)=FALSE,JG$9=$DL85),1,0)*'4. Formulations'!$P84</f>
        <v>0</v>
      </c>
      <c r="JH85" s="45">
        <f>IF(AND(OR(ISBLANK(JH$9),JH$9=0)=FALSE,JH$9=$DL85),1,0)*'4. Formulations'!$P84</f>
        <v>0</v>
      </c>
      <c r="JI85" s="45">
        <f>IF(AND(OR(ISBLANK(JI$9),JI$9=0)=FALSE,JI$9=$DL85),1,0)*'4. Formulations'!$P84</f>
        <v>0</v>
      </c>
      <c r="JJ85" s="45">
        <f>IF(AND(OR(ISBLANK(JJ$9),JJ$9=0)=FALSE,JJ$9=$DL85),1,0)*'4. Formulations'!$P84</f>
        <v>0</v>
      </c>
      <c r="JK85" s="45">
        <f>IF(AND(OR(ISBLANK(JK$9),JK$9=0)=FALSE,JK$9=$DL85),1,0)*'4. Formulations'!$P84</f>
        <v>0</v>
      </c>
      <c r="JL85" s="45">
        <f>IF(AND(OR(ISBLANK(JL$9),JL$9=0)=FALSE,JL$9=$DL85),1,0)*'4. Formulations'!$P84</f>
        <v>0</v>
      </c>
      <c r="JM85" s="45">
        <f>IF(AND(OR(ISBLANK(JM$9),JM$9=0)=FALSE,JM$9=$DL85),1,0)*'4. Formulations'!$P84</f>
        <v>0</v>
      </c>
      <c r="JN85" s="45">
        <f>IF(AND(OR(ISBLANK(JN$9),JN$9=0)=FALSE,JN$9=$DL85),1,0)*'4. Formulations'!$P84</f>
        <v>0</v>
      </c>
      <c r="JO85" s="45">
        <f>IF(AND(OR(ISBLANK(JO$9),JO$9=0)=FALSE,JO$9=$DL85),1,0)*'4. Formulations'!$P84</f>
        <v>0</v>
      </c>
      <c r="JP85" s="45">
        <f>IF(AND(OR(ISBLANK(JP$9),JP$9=0)=FALSE,JP$9=$DL85),1,0)*'4. Formulations'!$P84</f>
        <v>0</v>
      </c>
      <c r="JQ85" s="45">
        <f>IF(AND(OR(ISBLANK(JQ$9),JQ$9=0)=FALSE,JQ$9=$DL85),1,0)*'4. Formulations'!$P84</f>
        <v>0</v>
      </c>
      <c r="JS85" s="45">
        <f>IF(AND(OR(ISBLANK(JS$9),JS$9=0)=FALSE,SUM($JC85:$JQ85)&gt;0,JS$9='2. Protocols'!$G84),1,0)*'4. Formulations'!$P84</f>
        <v>0</v>
      </c>
      <c r="JT85" s="45">
        <f>IF(AND(OR(ISBLANK(JT$9),JT$9=0)=FALSE,SUM($JC85:$JQ85)&gt;0,JT$9='2. Protocols'!$G84),1,0)*'4. Formulations'!$P84</f>
        <v>0</v>
      </c>
      <c r="JU85" s="45">
        <f>IF(AND(OR(ISBLANK(JU$9),JU$9=0)=FALSE,SUM($JC85:$JQ85)&gt;0,JU$9='2. Protocols'!$G84),1,0)*'4. Formulations'!$P84</f>
        <v>0</v>
      </c>
      <c r="JV85" s="45">
        <f>IF(AND(OR(ISBLANK(JV$9),JV$9=0)=FALSE,SUM($JC85:$JQ85)&gt;0,JV$9='2. Protocols'!$G84),1,0)*'4. Formulations'!$P84</f>
        <v>0</v>
      </c>
      <c r="JW85" s="45">
        <f>IF(AND(OR(ISBLANK(JW$9),JW$9=0)=FALSE,SUM($JC85:$JQ85)&gt;0,JW$9='2. Protocols'!$G84),1,0)*'4. Formulations'!$P84</f>
        <v>0</v>
      </c>
      <c r="JX85" s="45">
        <f>IF(AND(OR(ISBLANK(JX$9),JX$9=0)=FALSE,SUM($JC85:$JQ85)&gt;0,JX$9='2. Protocols'!$G84),1,0)*'4. Formulations'!$P84</f>
        <v>0</v>
      </c>
      <c r="JY85" s="45">
        <f>IF(AND(OR(ISBLANK(JY$9),JY$9=0)=FALSE,SUM($JC85:$JQ85)&gt;0,JY$9='2. Protocols'!$G84),1,0)*'4. Formulations'!$P84</f>
        <v>0</v>
      </c>
      <c r="JZ85" s="45">
        <f>IF(AND(OR(ISBLANK(JZ$9),JZ$9=0)=FALSE,SUM($JC85:$JQ85)&gt;0,JZ$9='2. Protocols'!$G84),1,0)*'4. Formulations'!$P84</f>
        <v>0</v>
      </c>
      <c r="KA85" s="45">
        <f>IF(AND(OR(ISBLANK(KA$9),KA$9=0)=FALSE,SUM($JC85:$JQ85)&gt;0,KA$9='2. Protocols'!$G84),1,0)*'4. Formulations'!$P84</f>
        <v>0</v>
      </c>
      <c r="KB85" s="45">
        <f>IF(AND(OR(ISBLANK(KB$9),KB$9=0)=FALSE,SUM($JC85:$JQ85)&gt;0,KB$9='2. Protocols'!$G84),1,0)*'4. Formulations'!$P84</f>
        <v>0</v>
      </c>
      <c r="KC85" s="45">
        <f>IF(AND(OR(ISBLANK(KC$9),KC$9=0)=FALSE,SUM($JC85:$JQ85)&gt;0,KC$9='2. Protocols'!$G84),1,0)*'4. Formulations'!$P84</f>
        <v>0</v>
      </c>
      <c r="KD85" s="45">
        <f>IF(AND(OR(ISBLANK(KD$9),KD$9=0)=FALSE,SUM($JC85:$JQ85)&gt;0,KD$9='2. Protocols'!$G84),1,0)*'4. Formulations'!$P84</f>
        <v>0</v>
      </c>
      <c r="KE85" s="45">
        <f>IF(AND(OR(ISBLANK(KE$9),KE$9=0)=FALSE,SUM($JC85:$JQ85)&gt;0,KE$9='2. Protocols'!$G84),1,0)*'4. Formulations'!$P84</f>
        <v>0</v>
      </c>
      <c r="KF85" s="45">
        <f>IF(AND(OR(ISBLANK(KF$9),KF$9=0)=FALSE,SUM($JC85:$JQ85)&gt;0,KF$9='2. Protocols'!$G84),1,0)*'4. Formulations'!$P84</f>
        <v>0</v>
      </c>
      <c r="KG85" s="45">
        <f>IF(AND(OR(ISBLANK(KG$9),KG$9=0)=FALSE,SUM($JC85:$JQ85)&gt;0,KG$9='2. Protocols'!$G84),1,0)*'4. Formulations'!$P84</f>
        <v>0</v>
      </c>
      <c r="KI85" s="45">
        <f>IF(AND(OR(ISBLANK(KI$9),KI$9=0)=FALSE,KI$9=$DM85),1,0)*'4. Formulations'!$Q84</f>
        <v>0</v>
      </c>
      <c r="KJ85" s="45">
        <f>IF(AND(OR(ISBLANK(KJ$9),KJ$9=0)=FALSE,KJ$9=$DM85),1,0)*'4. Formulations'!$Q84</f>
        <v>0</v>
      </c>
      <c r="KK85" s="45">
        <f>IF(AND(OR(ISBLANK(KK$9),KK$9=0)=FALSE,KK$9=$DM85),1,0)*'4. Formulations'!$Q84</f>
        <v>0</v>
      </c>
      <c r="KL85" s="45">
        <f>IF(AND(OR(ISBLANK(KL$9),KL$9=0)=FALSE,KL$9=$DM85),1,0)*'4. Formulations'!$Q84</f>
        <v>0</v>
      </c>
      <c r="KM85" s="45">
        <f>IF(AND(OR(ISBLANK(KM$9),KM$9=0)=FALSE,KM$9=$DM85),1,0)*'4. Formulations'!$Q84</f>
        <v>0</v>
      </c>
      <c r="KN85" s="45">
        <f>IF(AND(OR(ISBLANK(KN$9),KN$9=0)=FALSE,KN$9=$DM85),1,0)*'4. Formulations'!$Q84</f>
        <v>0</v>
      </c>
      <c r="KO85" s="45">
        <f>IF(AND(OR(ISBLANK(KO$9),KO$9=0)=FALSE,KO$9=$DM85),1,0)*'4. Formulations'!$Q84</f>
        <v>0</v>
      </c>
      <c r="KP85" s="45">
        <f>IF(AND(OR(ISBLANK(KP$9),KP$9=0)=FALSE,KP$9=$DM85),1,0)*'4. Formulations'!$Q84</f>
        <v>0</v>
      </c>
      <c r="KQ85" s="45">
        <f>IF(AND(OR(ISBLANK(KQ$9),KQ$9=0)=FALSE,KQ$9=$DM85),1,0)*'4. Formulations'!$Q84</f>
        <v>0</v>
      </c>
      <c r="KR85" s="45">
        <f>IF(AND(OR(ISBLANK(KR$9),KR$9=0)=FALSE,KR$9=$DM85),1,0)*'4. Formulations'!$Q84</f>
        <v>0</v>
      </c>
      <c r="KS85" s="45">
        <f>IF(AND(OR(ISBLANK(KS$9),KS$9=0)=FALSE,KS$9=$DM85),1,0)*'4. Formulations'!$Q84</f>
        <v>0</v>
      </c>
      <c r="KT85" s="45">
        <f>IF(AND(OR(ISBLANK(KT$9),KT$9=0)=FALSE,KT$9=$DM85),1,0)*'4. Formulations'!$Q84</f>
        <v>0</v>
      </c>
      <c r="KU85" s="45">
        <f>IF(AND(OR(ISBLANK(KU$9),KU$9=0)=FALSE,KU$9=$DM85),1,0)*'4. Formulations'!$Q84</f>
        <v>0</v>
      </c>
      <c r="KV85" s="45">
        <f>IF(AND(OR(ISBLANK(KV$9),KV$9=0)=FALSE,KV$9=$DM85),1,0)*'4. Formulations'!$Q84</f>
        <v>0</v>
      </c>
      <c r="KW85" s="45">
        <f>IF(AND(OR(ISBLANK(KW$9),KW$9=0)=FALSE,KW$9=$DM85),1,0)*'4. Formulations'!$Q84</f>
        <v>0</v>
      </c>
    </row>
    <row r="86" spans="2:309" ht="15" hidden="1" outlineLevel="1" x14ac:dyDescent="0.25">
      <c r="B86" s="2"/>
      <c r="C86" s="155" t="str">
        <f>IF('2. Protocols'!C85&amp;"+"&amp;'2. Protocols'!E85&amp;"+"&amp;'2. Protocols'!G85="++","",'2. Protocols'!C85&amp;"+"&amp;'2. Protocols'!E85&amp;"+"&amp;'2. Protocols'!G85)</f>
        <v/>
      </c>
      <c r="D86" s="22"/>
      <c r="E86" s="23"/>
      <c r="G86" s="135">
        <f>'2. Protocols'!J85*'1. General Inputs'!$N$13</f>
        <v>0</v>
      </c>
      <c r="H86" s="135" t="e">
        <f>MAX(G86*(1+'1. General Inputs'!$BE$23)+(H$110*'2. Protocols'!$S85)+'3. ARV Substitutions'!L106,0)</f>
        <v>#VALUE!</v>
      </c>
      <c r="I86" s="135" t="e">
        <f>MAX(H86*(1+'1. General Inputs'!$BE$23)+(I$110*'2. Protocols'!$S85)+'3. ARV Substitutions'!M106,0)</f>
        <v>#VALUE!</v>
      </c>
      <c r="J86" s="135" t="e">
        <f>MAX(I86*(1+'1. General Inputs'!$BE$23)+(J$110*'2. Protocols'!$S85)+'3. ARV Substitutions'!N106,0)</f>
        <v>#VALUE!</v>
      </c>
      <c r="K86" s="135" t="e">
        <f>MAX(J86*(1+'1. General Inputs'!$BE$23)+(K$110*'2. Protocols'!$S85)+'3. ARV Substitutions'!O106,0)</f>
        <v>#VALUE!</v>
      </c>
      <c r="L86" s="135" t="e">
        <f>MAX(K86*(1+'1. General Inputs'!$BE$23)+(L$110*'2. Protocols'!$S85)+'3. ARV Substitutions'!P106,0)</f>
        <v>#VALUE!</v>
      </c>
      <c r="M86" s="135" t="e">
        <f>MAX(L86*(1+'1. General Inputs'!$BE$23)+(M$110*'2. Protocols'!$S85)+'3. ARV Substitutions'!Q106,0)</f>
        <v>#VALUE!</v>
      </c>
      <c r="N86" s="135" t="e">
        <f>MAX(M86*(1+'1. General Inputs'!$BE$23)+(N$110*'2. Protocols'!$S85)+'3. ARV Substitutions'!R106,0)</f>
        <v>#VALUE!</v>
      </c>
      <c r="O86" s="135" t="e">
        <f>MAX(N86*(1+'1. General Inputs'!$BE$23)+(O$110*'2. Protocols'!$S85)+'3. ARV Substitutions'!S106,0)</f>
        <v>#VALUE!</v>
      </c>
      <c r="P86" s="135" t="e">
        <f>MAX(O86*(1+'1. General Inputs'!$BE$23)+(P$110*'2. Protocols'!$S85)+'3. ARV Substitutions'!T106,0)</f>
        <v>#VALUE!</v>
      </c>
      <c r="Q86" s="135" t="e">
        <f>MAX(P86*(1+'1. General Inputs'!$BE$23)+(Q$110*'2. Protocols'!$S85)+'3. ARV Substitutions'!U106,0)</f>
        <v>#VALUE!</v>
      </c>
      <c r="R86" s="135" t="e">
        <f>MAX(Q86*(1+'1. General Inputs'!$BE$23)+(R$110*'2. Protocols'!$S85)+'3. ARV Substitutions'!V106,0)</f>
        <v>#VALUE!</v>
      </c>
      <c r="S86" s="135" t="e">
        <f>MAX(R86*(1+'1. General Inputs'!$BE$23)+(S$110*'2. Protocols'!$S85)+'3. ARV Substitutions'!W106,0)</f>
        <v>#VALUE!</v>
      </c>
      <c r="T86" s="135" t="e">
        <f>MAX(S86*(1+'1. General Inputs'!$BE$23)+(T$110*'2. Protocols'!$S85)+'3. ARV Substitutions'!X106,0)</f>
        <v>#VALUE!</v>
      </c>
      <c r="U86" s="135" t="e">
        <f>MAX(T86*(1+'1. General Inputs'!$BE$23)+(U$110*'2. Protocols'!$S85)+'3. ARV Substitutions'!Y106,0)</f>
        <v>#VALUE!</v>
      </c>
      <c r="V86" s="135" t="e">
        <f>MAX(U86*(1+'1. General Inputs'!$BE$23)+(V$110*'2. Protocols'!$S85)+'3. ARV Substitutions'!Z106,0)</f>
        <v>#VALUE!</v>
      </c>
      <c r="W86" s="135" t="e">
        <f>MAX(V86*(1+'1. General Inputs'!$BE$23)+(W$110*'2. Protocols'!$S85)+'3. ARV Substitutions'!AA106,0)</f>
        <v>#VALUE!</v>
      </c>
      <c r="X86" s="135" t="e">
        <f>MAX(W86*(1+'1. General Inputs'!$BE$23)+(X$110*'2. Protocols'!$S85)+'3. ARV Substitutions'!AB106,0)</f>
        <v>#VALUE!</v>
      </c>
      <c r="Y86" s="135" t="e">
        <f>MAX(X86*(1+'1. General Inputs'!$BE$23)+(Y$110*'2. Protocols'!$S85)+'3. ARV Substitutions'!AC106,0)</f>
        <v>#VALUE!</v>
      </c>
      <c r="Z86" s="135" t="e">
        <f>MAX(Y86*(1+'1. General Inputs'!$BE$23)+(Z$110*'2. Protocols'!$S85)+'3. ARV Substitutions'!AD106,0)</f>
        <v>#VALUE!</v>
      </c>
      <c r="AA86" s="135" t="e">
        <f>MAX(Z86*(1+'1. General Inputs'!$BE$23)+(AA$110*'2. Protocols'!$S85)+'3. ARV Substitutions'!AE106,0)</f>
        <v>#VALUE!</v>
      </c>
      <c r="AB86" s="135" t="e">
        <f>MAX(AA86*(1+'1. General Inputs'!$BE$23)+(AB$110*'2. Protocols'!$S85)+'3. ARV Substitutions'!AF106,0)</f>
        <v>#VALUE!</v>
      </c>
      <c r="AC86" s="135" t="e">
        <f>MAX(AB86*(1+'1. General Inputs'!$BE$23)+(AC$110*'2. Protocols'!$S85)+'3. ARV Substitutions'!AG106,0)</f>
        <v>#VALUE!</v>
      </c>
      <c r="AD86" s="135" t="e">
        <f>MAX(AC86*(1+'1. General Inputs'!$BE$23)+(AD$110*'2. Protocols'!$S85)+'3. ARV Substitutions'!AH106,0)</f>
        <v>#VALUE!</v>
      </c>
      <c r="AE86" s="135" t="e">
        <f>MAX(AD86*(1+'1. General Inputs'!$BE$23)+(AE$110*'2. Protocols'!$S85)+'3. ARV Substitutions'!AI106,0)</f>
        <v>#VALUE!</v>
      </c>
      <c r="AF86" s="135" t="e">
        <f>MAX(AE86*(1+'1. General Inputs'!$BE$23)+(AF$110*'2. Protocols'!$S85)+'3. ARV Substitutions'!AJ106,0)</f>
        <v>#VALUE!</v>
      </c>
      <c r="AG86" s="135" t="e">
        <f>MAX(AF86*(1+'1. General Inputs'!$BE$23)+(AG$110*'2. Protocols'!$S85)+'3. ARV Substitutions'!AK106,0)</f>
        <v>#VALUE!</v>
      </c>
      <c r="AH86" s="135" t="e">
        <f>MAX(AG86*(1+'1. General Inputs'!$BE$23)+(AH$110*'2. Protocols'!$S85)+'3. ARV Substitutions'!AL106,0)</f>
        <v>#VALUE!</v>
      </c>
      <c r="AI86" s="135" t="e">
        <f>MAX(AH86*(1+'1. General Inputs'!$BE$23)+(AI$110*'2. Protocols'!$S85)+'3. ARV Substitutions'!AM106,0)</f>
        <v>#VALUE!</v>
      </c>
      <c r="AJ86" s="135" t="e">
        <f>MAX(AI86*(1+'1. General Inputs'!$BE$23)+(AJ$110*'2. Protocols'!$S85)+'3. ARV Substitutions'!AN106,0)</f>
        <v>#VALUE!</v>
      </c>
      <c r="AK86" s="135" t="e">
        <f>MAX(AJ86*(1+'1. General Inputs'!$BE$23)+(AK$110*'2. Protocols'!$S85)+'3. ARV Substitutions'!AO106,0)</f>
        <v>#VALUE!</v>
      </c>
      <c r="AL86" s="135" t="e">
        <f>MAX(AK86*(1+'1. General Inputs'!$BE$23)+(AL$110*'2. Protocols'!$S85)+'3. ARV Substitutions'!AP106,0)</f>
        <v>#VALUE!</v>
      </c>
      <c r="AM86" s="135" t="e">
        <f>MAX(AL86*(1+'1. General Inputs'!$BE$23)+(AM$110*'2. Protocols'!$S85)+'3. ARV Substitutions'!AQ106,0)</f>
        <v>#VALUE!</v>
      </c>
      <c r="AN86" s="135" t="e">
        <f>MAX(AM86*(1+'1. General Inputs'!$BE$23)+(AN$110*'2. Protocols'!$S85)+'3. ARV Substitutions'!AR106,0)</f>
        <v>#VALUE!</v>
      </c>
      <c r="AO86" s="135" t="e">
        <f>MAX(AN86*(1+'1. General Inputs'!$BE$23)+(AO$110*'2. Protocols'!$S85)+'3. ARV Substitutions'!AS106,0)</f>
        <v>#VALUE!</v>
      </c>
      <c r="AP86" s="135" t="e">
        <f>MAX(AO86*(1+'1. General Inputs'!$BE$23)+(AP$110*'2. Protocols'!$S85)+'3. ARV Substitutions'!AT106,0)</f>
        <v>#VALUE!</v>
      </c>
      <c r="AQ86" s="135" t="e">
        <f>MAX(AP86*(1+'1. General Inputs'!$BE$23)+(AQ$110*'2. Protocols'!$S85)+'3. ARV Substitutions'!AU106,0)</f>
        <v>#VALUE!</v>
      </c>
      <c r="CA86" s="105" t="e">
        <f t="shared" si="96"/>
        <v>#VALUE!</v>
      </c>
      <c r="CB86" s="105" t="e">
        <f t="shared" si="97"/>
        <v>#VALUE!</v>
      </c>
      <c r="CC86" s="105" t="e">
        <f t="shared" si="98"/>
        <v>#VALUE!</v>
      </c>
      <c r="CD86" s="105" t="e">
        <f t="shared" si="99"/>
        <v>#VALUE!</v>
      </c>
      <c r="CE86" s="105" t="e">
        <f t="shared" si="100"/>
        <v>#VALUE!</v>
      </c>
      <c r="CF86" s="105" t="e">
        <f t="shared" si="101"/>
        <v>#VALUE!</v>
      </c>
      <c r="CG86" s="105" t="e">
        <f t="shared" si="102"/>
        <v>#VALUE!</v>
      </c>
      <c r="CH86" s="105" t="e">
        <f t="shared" si="103"/>
        <v>#VALUE!</v>
      </c>
      <c r="CI86" s="105" t="e">
        <f t="shared" si="104"/>
        <v>#VALUE!</v>
      </c>
      <c r="CJ86" s="105" t="e">
        <f t="shared" si="105"/>
        <v>#VALUE!</v>
      </c>
      <c r="CK86" s="105" t="e">
        <f t="shared" si="106"/>
        <v>#VALUE!</v>
      </c>
      <c r="CL86" s="105" t="e">
        <f t="shared" si="107"/>
        <v>#VALUE!</v>
      </c>
      <c r="CM86" s="105" t="e">
        <f t="shared" si="108"/>
        <v>#VALUE!</v>
      </c>
      <c r="CN86" s="105" t="e">
        <f t="shared" si="109"/>
        <v>#VALUE!</v>
      </c>
      <c r="CO86" s="105" t="e">
        <f t="shared" si="110"/>
        <v>#VALUE!</v>
      </c>
      <c r="CP86" s="105" t="e">
        <f t="shared" si="111"/>
        <v>#VALUE!</v>
      </c>
      <c r="CQ86" s="105" t="e">
        <f t="shared" si="112"/>
        <v>#VALUE!</v>
      </c>
      <c r="CR86" s="105" t="e">
        <f t="shared" si="113"/>
        <v>#VALUE!</v>
      </c>
      <c r="CS86" s="105" t="e">
        <f t="shared" si="114"/>
        <v>#VALUE!</v>
      </c>
      <c r="CT86" s="105" t="e">
        <f t="shared" si="115"/>
        <v>#VALUE!</v>
      </c>
      <c r="CU86" s="105" t="e">
        <f t="shared" si="116"/>
        <v>#VALUE!</v>
      </c>
      <c r="CV86" s="105" t="e">
        <f t="shared" si="117"/>
        <v>#VALUE!</v>
      </c>
      <c r="CW86" s="105" t="e">
        <f t="shared" si="118"/>
        <v>#VALUE!</v>
      </c>
      <c r="CX86" s="105" t="e">
        <f t="shared" si="119"/>
        <v>#VALUE!</v>
      </c>
      <c r="CY86" s="105" t="e">
        <f t="shared" si="120"/>
        <v>#VALUE!</v>
      </c>
      <c r="CZ86" s="105" t="e">
        <f t="shared" si="121"/>
        <v>#VALUE!</v>
      </c>
      <c r="DA86" s="105" t="e">
        <f t="shared" si="122"/>
        <v>#VALUE!</v>
      </c>
      <c r="DB86" s="105" t="e">
        <f t="shared" si="123"/>
        <v>#VALUE!</v>
      </c>
      <c r="DC86" s="105" t="e">
        <f t="shared" si="124"/>
        <v>#VALUE!</v>
      </c>
      <c r="DD86" s="105" t="e">
        <f t="shared" si="125"/>
        <v>#VALUE!</v>
      </c>
      <c r="DE86" s="105" t="e">
        <f t="shared" si="126"/>
        <v>#VALUE!</v>
      </c>
      <c r="DF86" s="105" t="e">
        <f t="shared" si="127"/>
        <v>#VALUE!</v>
      </c>
      <c r="DG86" s="105" t="e">
        <f t="shared" si="128"/>
        <v>#VALUE!</v>
      </c>
      <c r="DH86" s="105" t="e">
        <f t="shared" si="129"/>
        <v>#VALUE!</v>
      </c>
      <c r="DI86" s="105" t="e">
        <f t="shared" si="130"/>
        <v>#VALUE!</v>
      </c>
      <c r="DJ86" s="105" t="e">
        <f t="shared" si="131"/>
        <v>#VALUE!</v>
      </c>
      <c r="DL86" s="39" t="str">
        <f>CONCATENATE('2. Protocols'!C85, '2. Protocols'!D85, '2. Protocols'!E85)</f>
        <v>+</v>
      </c>
      <c r="DM86" s="39" t="str">
        <f>CONCATENATE('2. Protocols'!C85, '2. Protocols'!D85, '2. Protocols'!E85, '2. Protocols'!F85, '2. Protocols'!G85,)</f>
        <v>++</v>
      </c>
      <c r="DO86" s="45">
        <f>IF(AND(OR(ISBLANK(DO$9),DO$9=0)=FALSE,OR(DO$9='2. Protocols'!$C85,DO$9='2. Protocols'!$E85,DO$9='2. Protocols'!$G85)),1,0)*'4. Formulations'!$I85</f>
        <v>0</v>
      </c>
      <c r="DP86" s="45">
        <f>IF(AND(OR(ISBLANK(DP$9),DP$9=0)=FALSE,OR(DP$9='2. Protocols'!$C85,DP$9='2. Protocols'!$E85,DP$9='2. Protocols'!$G85)),1,0)*'4. Formulations'!$I85</f>
        <v>0</v>
      </c>
      <c r="DQ86" s="45">
        <f>IF(AND(OR(ISBLANK(DQ$9),DQ$9=0)=FALSE,OR(DQ$9='2. Protocols'!$C85,DQ$9='2. Protocols'!$E85,DQ$9='2. Protocols'!$G85)),1,0)*'4. Formulations'!$I85</f>
        <v>0</v>
      </c>
      <c r="DR86" s="45">
        <f>IF(AND(OR(ISBLANK(DR$9),DR$9=0)=FALSE,OR(DR$9='2. Protocols'!$C85,DR$9='2. Protocols'!$E85,DR$9='2. Protocols'!$G85)),1,0)*'4. Formulations'!$I85</f>
        <v>0</v>
      </c>
      <c r="DS86" s="45">
        <f>IF(AND(OR(ISBLANK(DS$9),DS$9=0)=FALSE,OR(DS$9='2. Protocols'!$C85,DS$9='2. Protocols'!$E85,DS$9='2. Protocols'!$G85)),1,0)*'4. Formulations'!$I85</f>
        <v>0</v>
      </c>
      <c r="DT86" s="45">
        <f>IF(AND(OR(ISBLANK(DT$9),DT$9=0)=FALSE,OR(DT$9='2. Protocols'!$C85,DT$9='2. Protocols'!$E85,DT$9='2. Protocols'!$G85)),1,0)*'4. Formulations'!$I85</f>
        <v>0</v>
      </c>
      <c r="DU86" s="45">
        <f>IF(AND(OR(ISBLANK(DU$9),DU$9=0)=FALSE,OR(DU$9='2. Protocols'!$C85,DU$9='2. Protocols'!$E85,DU$9='2. Protocols'!$G85)),1,0)*'4. Formulations'!$I85</f>
        <v>0</v>
      </c>
      <c r="DV86" s="45">
        <f>IF(AND(OR(ISBLANK(DV$9),DV$9=0)=FALSE,OR(DV$9='2. Protocols'!$C85,DV$9='2. Protocols'!$E85,DV$9='2. Protocols'!$G85)),1,0)*'4. Formulations'!$I85</f>
        <v>0</v>
      </c>
      <c r="DW86" s="45">
        <f>IF(AND(OR(ISBLANK(DW$9),DW$9=0)=FALSE,OR(DW$9='2. Protocols'!$C85,DW$9='2. Protocols'!$E85,DW$9='2. Protocols'!$G85)),1,0)*'4. Formulations'!$I85</f>
        <v>0</v>
      </c>
      <c r="DX86" s="45">
        <f>IF(AND(OR(ISBLANK(DX$9),DX$9=0)=FALSE,OR(DX$9='2. Protocols'!$C85,DX$9='2. Protocols'!$E85,DX$9='2. Protocols'!$G85)),1,0)*'4. Formulations'!$I85</f>
        <v>0</v>
      </c>
      <c r="DY86" s="45">
        <f>IF(AND(OR(ISBLANK(DY$9),DY$9=0)=FALSE,OR(DY$9='2. Protocols'!$C85,DY$9='2. Protocols'!$E85,DY$9='2. Protocols'!$G85)),1,0)*'4. Formulations'!$I85</f>
        <v>0</v>
      </c>
      <c r="DZ86" s="45">
        <f>IF(AND(OR(ISBLANK(DZ$9),DZ$9=0)=FALSE,OR(DZ$9='2. Protocols'!$C85,DZ$9='2. Protocols'!$E85,DZ$9='2. Protocols'!$G85)),1,0)*'4. Formulations'!$I85</f>
        <v>0</v>
      </c>
      <c r="EA86" s="45">
        <f>IF(AND(OR(ISBLANK(EA$9),EA$9=0)=FALSE,OR(EA$9='2. Protocols'!$C85,EA$9='2. Protocols'!$E85,EA$9='2. Protocols'!$G85)),1,0)*'4. Formulations'!$I85</f>
        <v>0</v>
      </c>
      <c r="EB86" s="45">
        <f>IF(AND(OR(ISBLANK(EB$9),EB$9=0)=FALSE,OR(EB$9='2. Protocols'!$C85,EB$9='2. Protocols'!$E85,EB$9='2. Protocols'!$G85)),1,0)*'4. Formulations'!$I85</f>
        <v>0</v>
      </c>
      <c r="EC86" s="45">
        <f>IF(AND(OR(ISBLANK(EC$9),EC$9=0)=FALSE,OR(EC$9='2. Protocols'!$C85,EC$9='2. Protocols'!$E85,EC$9='2. Protocols'!$G85)),1,0)*'4. Formulations'!$I85</f>
        <v>0</v>
      </c>
      <c r="EE86" s="45">
        <f>IF(AND(OR(ISBLANK(EE$9),EE$9=0)=FALSE,EE$9=$DL86),1,0)*'4. Formulations'!$J85</f>
        <v>0</v>
      </c>
      <c r="EF86" s="45">
        <f>IF(AND(OR(ISBLANK(EF$9),EF$9=0)=FALSE,EF$9=$DL86),1,0)*'4. Formulations'!$J85</f>
        <v>0</v>
      </c>
      <c r="EG86" s="45">
        <f>IF(AND(OR(ISBLANK(EG$9),EG$9=0)=FALSE,EG$9=$DL86),1,0)*'4. Formulations'!$J85</f>
        <v>0</v>
      </c>
      <c r="EH86" s="45">
        <f>IF(AND(OR(ISBLANK(EH$9),EH$9=0)=FALSE,EH$9=$DL86),1,0)*'4. Formulations'!$J85</f>
        <v>0</v>
      </c>
      <c r="EI86" s="45">
        <f>IF(AND(OR(ISBLANK(EI$9),EI$9=0)=FALSE,EI$9=$DL86),1,0)*'4. Formulations'!$J85</f>
        <v>0</v>
      </c>
      <c r="EJ86" s="45">
        <f>IF(AND(OR(ISBLANK(EJ$9),EJ$9=0)=FALSE,EJ$9=$DL86),1,0)*'4. Formulations'!$J85</f>
        <v>0</v>
      </c>
      <c r="EK86" s="45">
        <f>IF(AND(OR(ISBLANK(EK$9),EK$9=0)=FALSE,EK$9=$DL86),1,0)*'4. Formulations'!$J85</f>
        <v>0</v>
      </c>
      <c r="EL86" s="45">
        <f>IF(AND(OR(ISBLANK(EL$9),EL$9=0)=FALSE,EL$9=$DL86),1,0)*'4. Formulations'!$J85</f>
        <v>0</v>
      </c>
      <c r="EM86" s="45">
        <f>IF(AND(OR(ISBLANK(EM$9),EM$9=0)=FALSE,EM$9=$DL86),1,0)*'4. Formulations'!$J85</f>
        <v>0</v>
      </c>
      <c r="EN86" s="45">
        <f>IF(AND(OR(ISBLANK(EN$9),EN$9=0)=FALSE,EN$9=$DL86),1,0)*'4. Formulations'!$J85</f>
        <v>0</v>
      </c>
      <c r="EO86" s="45">
        <f>IF(AND(OR(ISBLANK(EO$9),EO$9=0)=FALSE,EO$9=$DL86),1,0)*'4. Formulations'!$J85</f>
        <v>0</v>
      </c>
      <c r="EP86" s="45">
        <f>IF(AND(OR(ISBLANK(EP$9),EP$9=0)=FALSE,EP$9=$DL86),1,0)*'4. Formulations'!$J85</f>
        <v>0</v>
      </c>
      <c r="EQ86" s="45">
        <f>IF(AND(OR(ISBLANK(EQ$9),EQ$9=0)=FALSE,EQ$9=$DL86),1,0)*'4. Formulations'!$J85</f>
        <v>0</v>
      </c>
      <c r="ER86" s="45">
        <f>IF(AND(OR(ISBLANK(ER$9),ER$9=0)=FALSE,ER$9=$DL86),1,0)*'4. Formulations'!$J85</f>
        <v>0</v>
      </c>
      <c r="ES86" s="45">
        <f>IF(AND(OR(ISBLANK(ES$9),ES$9=0)=FALSE,ES$9=$DL86),1,0)*'4. Formulations'!$J85</f>
        <v>0</v>
      </c>
      <c r="EU86" s="45">
        <f>IF(AND(OR(ISBLANK(EU$9),EU$9=0)=FALSE,SUM($EE86:$ES86)&gt;0,EU$9='2. Protocols'!$G85),1,0)*'4. Formulations'!$J85</f>
        <v>0</v>
      </c>
      <c r="EV86" s="45">
        <f>IF(AND(OR(ISBLANK(EV$9),EV$9=0)=FALSE,SUM($EE86:$ES86)&gt;0,EV$9='2. Protocols'!$G85),1,0)*'4. Formulations'!$J85</f>
        <v>0</v>
      </c>
      <c r="EW86" s="45">
        <f>IF(AND(OR(ISBLANK(EW$9),EW$9=0)=FALSE,SUM($EE86:$ES86)&gt;0,EW$9='2. Protocols'!$G85),1,0)*'4. Formulations'!$J85</f>
        <v>0</v>
      </c>
      <c r="EX86" s="45">
        <f>IF(AND(OR(ISBLANK(EX$9),EX$9=0)=FALSE,SUM($EE86:$ES86)&gt;0,EX$9='2. Protocols'!$G85),1,0)*'4. Formulations'!$J85</f>
        <v>0</v>
      </c>
      <c r="EY86" s="45">
        <f>IF(AND(OR(ISBLANK(EY$9),EY$9=0)=FALSE,SUM($EE86:$ES86)&gt;0,EY$9='2. Protocols'!$G85),1,0)*'4. Formulations'!$J85</f>
        <v>0</v>
      </c>
      <c r="EZ86" s="45">
        <f>IF(AND(OR(ISBLANK(EZ$9),EZ$9=0)=FALSE,SUM($EE86:$ES86)&gt;0,EZ$9='2. Protocols'!$G85),1,0)*'4. Formulations'!$J85</f>
        <v>0</v>
      </c>
      <c r="FA86" s="45">
        <f>IF(AND(OR(ISBLANK(FA$9),FA$9=0)=FALSE,SUM($EE86:$ES86)&gt;0,FA$9='2. Protocols'!$G85),1,0)*'4. Formulations'!$J85</f>
        <v>0</v>
      </c>
      <c r="FB86" s="45">
        <f>IF(AND(OR(ISBLANK(FB$9),FB$9=0)=FALSE,SUM($EE86:$ES86)&gt;0,FB$9='2. Protocols'!$G85),1,0)*'4. Formulations'!$J85</f>
        <v>0</v>
      </c>
      <c r="FC86" s="45">
        <f>IF(AND(OR(ISBLANK(FC$9),FC$9=0)=FALSE,SUM($EE86:$ES86)&gt;0,FC$9='2. Protocols'!$G85),1,0)*'4. Formulations'!$J85</f>
        <v>0</v>
      </c>
      <c r="FD86" s="45">
        <f>IF(AND(OR(ISBLANK(FD$9),FD$9=0)=FALSE,SUM($EE86:$ES86)&gt;0,FD$9='2. Protocols'!$G85),1,0)*'4. Formulations'!$J85</f>
        <v>0</v>
      </c>
      <c r="FE86" s="45">
        <f>IF(AND(OR(ISBLANK(FE$9),FE$9=0)=FALSE,SUM($EE86:$ES86)&gt;0,FE$9='2. Protocols'!$G85),1,0)*'4. Formulations'!$J85</f>
        <v>0</v>
      </c>
      <c r="FF86" s="45">
        <f>IF(AND(OR(ISBLANK(FF$9),FF$9=0)=FALSE,SUM($EE86:$ES86)&gt;0,FF$9='2. Protocols'!$G85),1,0)*'4. Formulations'!$J85</f>
        <v>0</v>
      </c>
      <c r="FG86" s="45">
        <f>IF(AND(OR(ISBLANK(FG$9),FG$9=0)=FALSE,SUM($EE86:$ES86)&gt;0,FG$9='2. Protocols'!$G85),1,0)*'4. Formulations'!$J85</f>
        <v>0</v>
      </c>
      <c r="FH86" s="45">
        <f>IF(AND(OR(ISBLANK(FH$9),FH$9=0)=FALSE,SUM($EE86:$ES86)&gt;0,FH$9='2. Protocols'!$G85),1,0)*'4. Formulations'!$J85</f>
        <v>0</v>
      </c>
      <c r="FI86" s="45">
        <f>IF(AND(OR(ISBLANK(FI$9),FI$9=0)=FALSE,SUM($EE86:$ES86)&gt;0,FI$9='2. Protocols'!$G85),1,0)*'4. Formulations'!$J85</f>
        <v>0</v>
      </c>
      <c r="FK86" s="45">
        <f>IF(AND(OR(ISBLANK(EU$9),EU$9=0)=FALSE,FK$9=$DM86),1,0)*'4. Formulations'!$K85</f>
        <v>0</v>
      </c>
      <c r="FL86" s="45">
        <f>IF(AND(OR(ISBLANK(EV$9),EV$9=0)=FALSE,FL$9=$DM86),1,0)*'4. Formulations'!$K85</f>
        <v>0</v>
      </c>
      <c r="FM86" s="45">
        <f>IF(AND(OR(ISBLANK(EW$9),EW$9=0)=FALSE,FM$9=$DM86),1,0)*'4. Formulations'!$K85</f>
        <v>0</v>
      </c>
      <c r="FN86" s="45">
        <f>IF(AND(OR(ISBLANK(EX$9),EX$9=0)=FALSE,FN$9=$DM86),1,0)*'4. Formulations'!$K85</f>
        <v>0</v>
      </c>
      <c r="FO86" s="45">
        <f>IF(AND(OR(ISBLANK(EY$9),EY$9=0)=FALSE,FO$9=$DM86),1,0)*'4. Formulations'!$K85</f>
        <v>0</v>
      </c>
      <c r="FP86" s="45">
        <f>IF(AND(OR(ISBLANK(EZ$9),EZ$9=0)=FALSE,FP$9=$DM86),1,0)*'4. Formulations'!$K85</f>
        <v>0</v>
      </c>
      <c r="FQ86" s="45">
        <f>IF(AND(OR(ISBLANK(FA$9),FA$9=0)=FALSE,FQ$9=$DM86),1,0)*'4. Formulations'!$K85</f>
        <v>0</v>
      </c>
      <c r="FR86" s="45">
        <f>IF(AND(OR(ISBLANK(FB$9),FB$9=0)=FALSE,FR$9=$DM86),1,0)*'4. Formulations'!$K85</f>
        <v>0</v>
      </c>
      <c r="FS86" s="45">
        <f>IF(AND(OR(ISBLANK(FC$9),FC$9=0)=FALSE,FS$9=$DM86),1,0)*'4. Formulations'!$K85</f>
        <v>0</v>
      </c>
      <c r="FT86" s="45">
        <f>IF(AND(OR(ISBLANK(FD$9),FD$9=0)=FALSE,FT$9=$DM86),1,0)*'4. Formulations'!$K85</f>
        <v>0</v>
      </c>
      <c r="FU86" s="45">
        <f>IF(AND(OR(ISBLANK(FE$9),FE$9=0)=FALSE,FU$9=$DM86),1,0)*'4. Formulations'!$K85</f>
        <v>0</v>
      </c>
      <c r="FV86" s="45">
        <f>IF(AND(OR(ISBLANK(FF$9),FF$9=0)=FALSE,FV$9=$DM86),1,0)*'4. Formulations'!$K85</f>
        <v>0</v>
      </c>
      <c r="FW86" s="45">
        <f>IF(AND(OR(ISBLANK(FG$9),FG$9=0)=FALSE,FW$9=$DM86),1,0)*'4. Formulations'!$K85</f>
        <v>0</v>
      </c>
      <c r="FX86" s="45">
        <f>IF(AND(OR(ISBLANK(FH$9),FH$9=0)=FALSE,FX$9=$DM86),1,0)*'4. Formulations'!$K85</f>
        <v>0</v>
      </c>
      <c r="FY86" s="45">
        <f>IF(AND(OR(ISBLANK(FI$9),FI$9=0)=FALSE,FY$9=$DM86),1,0)*'4. Formulations'!$K85</f>
        <v>0</v>
      </c>
      <c r="GA86" s="45">
        <f>IF(AND(OR(ISBLANK(GA$9),GA$9=0)=FALSE,OR(GA$9='2. Protocols'!$C85,GA$9='2. Protocols'!$E85,GA$9='2. Protocols'!$G85)),1,0)*'4. Formulations'!$L85</f>
        <v>0</v>
      </c>
      <c r="GB86" s="45">
        <f>IF(AND(OR(ISBLANK(GB$9),GB$9=0)=FALSE,OR(GB$9='2. Protocols'!$C85,GB$9='2. Protocols'!$E85,GB$9='2. Protocols'!$G85)),1,0)*'4. Formulations'!$L85</f>
        <v>0</v>
      </c>
      <c r="GC86" s="45">
        <f>IF(AND(OR(ISBLANK(GC$9),GC$9=0)=FALSE,OR(GC$9='2. Protocols'!$C85,GC$9='2. Protocols'!$E85,GC$9='2. Protocols'!$G85)),1,0)*'4. Formulations'!$L85</f>
        <v>0</v>
      </c>
      <c r="GD86" s="45">
        <f>IF(AND(OR(ISBLANK(GD$9),GD$9=0)=FALSE,OR(GD$9='2. Protocols'!$C85,GD$9='2. Protocols'!$E85,GD$9='2. Protocols'!$G85)),1,0)*'4. Formulations'!$L85</f>
        <v>0</v>
      </c>
      <c r="GE86" s="45">
        <f>IF(AND(OR(ISBLANK(GE$9),GE$9=0)=FALSE,OR(GE$9='2. Protocols'!$C85,GE$9='2. Protocols'!$E85,GE$9='2. Protocols'!$G85)),1,0)*'4. Formulations'!$L85</f>
        <v>0</v>
      </c>
      <c r="GF86" s="45">
        <f>IF(AND(OR(ISBLANK(GF$9),GF$9=0)=FALSE,OR(GF$9='2. Protocols'!$C85,GF$9='2. Protocols'!$E85,GF$9='2. Protocols'!$G85)),1,0)*'4. Formulations'!$L85</f>
        <v>0</v>
      </c>
      <c r="GG86" s="45">
        <f>IF(AND(OR(ISBLANK(GG$9),GG$9=0)=FALSE,OR(GG$9='2. Protocols'!$C85,GG$9='2. Protocols'!$E85,GG$9='2. Protocols'!$G85)),1,0)*'4. Formulations'!$L85</f>
        <v>0</v>
      </c>
      <c r="GH86" s="45">
        <f>IF(AND(OR(ISBLANK(GH$9),GH$9=0)=FALSE,OR(GH$9='2. Protocols'!$C85,GH$9='2. Protocols'!$E85,GH$9='2. Protocols'!$G85)),1,0)*'4. Formulations'!$L85</f>
        <v>0</v>
      </c>
      <c r="GI86" s="45">
        <f>IF(AND(OR(ISBLANK(GI$9),GI$9=0)=FALSE,OR(GI$9='2. Protocols'!$C85,GI$9='2. Protocols'!$E85,GI$9='2. Protocols'!$G85)),1,0)*'4. Formulations'!$L85</f>
        <v>0</v>
      </c>
      <c r="GJ86" s="45">
        <f>IF(AND(OR(ISBLANK(GJ$9),GJ$9=0)=FALSE,OR(GJ$9='2. Protocols'!$C85,GJ$9='2. Protocols'!$E85,GJ$9='2. Protocols'!$G85)),1,0)*'4. Formulations'!$L85</f>
        <v>0</v>
      </c>
      <c r="GK86" s="45">
        <f>IF(AND(OR(ISBLANK(GK$9),GK$9=0)=FALSE,OR(GK$9='2. Protocols'!$C85,GK$9='2. Protocols'!$E85,GK$9='2. Protocols'!$G85)),1,0)*'4. Formulations'!$L85</f>
        <v>0</v>
      </c>
      <c r="GL86" s="45">
        <f>IF(AND(OR(ISBLANK(GL$9),GL$9=0)=FALSE,OR(GL$9='2. Protocols'!$C85,GL$9='2. Protocols'!$E85,GL$9='2. Protocols'!$G85)),1,0)*'4. Formulations'!$L85</f>
        <v>0</v>
      </c>
      <c r="GM86" s="45">
        <f>IF(AND(OR(ISBLANK(GM$9),GM$9=0)=FALSE,OR(GM$9='2. Protocols'!$C85,GM$9='2. Protocols'!$E85,GM$9='2. Protocols'!$G85)),1,0)*'4. Formulations'!$L85</f>
        <v>0</v>
      </c>
      <c r="GN86" s="45">
        <f>IF(AND(OR(ISBLANK(GN$9),GN$9=0)=FALSE,OR(GN$9='2. Protocols'!$C85,GN$9='2. Protocols'!$E85,GN$9='2. Protocols'!$G85)),1,0)*'4. Formulations'!$L85</f>
        <v>0</v>
      </c>
      <c r="GO86" s="45">
        <f>IF(AND(OR(ISBLANK(GO$9),GO$9=0)=FALSE,OR(GO$9='2. Protocols'!$C85,GO$9='2. Protocols'!$E85,GO$9='2. Protocols'!$G85)),1,0)*'4. Formulations'!$L85</f>
        <v>0</v>
      </c>
      <c r="GQ86" s="45">
        <f>IF(AND(OR(ISBLANK(GQ$9),GQ$9=0)=FALSE,GQ$9=$DL86),1,0)*'4. Formulations'!$M85</f>
        <v>0</v>
      </c>
      <c r="GR86" s="45">
        <f>IF(AND(OR(ISBLANK(GR$9),GR$9=0)=FALSE,GR$9=$DL86),1,0)*'4. Formulations'!$M85</f>
        <v>0</v>
      </c>
      <c r="GS86" s="45">
        <f>IF(AND(OR(ISBLANK(GS$9),GS$9=0)=FALSE,GS$9=$DL86),1,0)*'4. Formulations'!$M85</f>
        <v>0</v>
      </c>
      <c r="GT86" s="45">
        <f>IF(AND(OR(ISBLANK(GT$9),GT$9=0)=FALSE,GT$9=$DL86),1,0)*'4. Formulations'!$M85</f>
        <v>0</v>
      </c>
      <c r="GU86" s="45">
        <f>IF(AND(OR(ISBLANK(GU$9),GU$9=0)=FALSE,GU$9=$DL86),1,0)*'4. Formulations'!$M85</f>
        <v>0</v>
      </c>
      <c r="GV86" s="45">
        <f>IF(AND(OR(ISBLANK(GV$9),GV$9=0)=FALSE,GV$9=$DL86),1,0)*'4. Formulations'!$M85</f>
        <v>0</v>
      </c>
      <c r="GW86" s="45">
        <f>IF(AND(OR(ISBLANK(GW$9),GW$9=0)=FALSE,GW$9=$DL86),1,0)*'4. Formulations'!$M85</f>
        <v>0</v>
      </c>
      <c r="GX86" s="45">
        <f>IF(AND(OR(ISBLANK(GX$9),GX$9=0)=FALSE,GX$9=$DL86),1,0)*'4. Formulations'!$M85</f>
        <v>0</v>
      </c>
      <c r="GY86" s="45">
        <f>IF(AND(OR(ISBLANK(GY$9),GY$9=0)=FALSE,GY$9=$DL86),1,0)*'4. Formulations'!$M85</f>
        <v>0</v>
      </c>
      <c r="GZ86" s="45">
        <f>IF(AND(OR(ISBLANK(GZ$9),GZ$9=0)=FALSE,GZ$9=$DL86),1,0)*'4. Formulations'!$M85</f>
        <v>0</v>
      </c>
      <c r="HA86" s="45">
        <f>IF(AND(OR(ISBLANK(HA$9),HA$9=0)=FALSE,HA$9=$DL86),1,0)*'4. Formulations'!$M85</f>
        <v>0</v>
      </c>
      <c r="HB86" s="45">
        <f>IF(AND(OR(ISBLANK(HB$9),HB$9=0)=FALSE,HB$9=$DL86),1,0)*'4. Formulations'!$M85</f>
        <v>0</v>
      </c>
      <c r="HC86" s="45">
        <f>IF(AND(OR(ISBLANK(HC$9),HC$9=0)=FALSE,HC$9=$DL86),1,0)*'4. Formulations'!$M85</f>
        <v>0</v>
      </c>
      <c r="HD86" s="45">
        <f>IF(AND(OR(ISBLANK(HD$9),HD$9=0)=FALSE,HD$9=$DL86),1,0)*'4. Formulations'!$M85</f>
        <v>0</v>
      </c>
      <c r="HE86" s="45">
        <f>IF(AND(OR(ISBLANK(HE$9),HE$9=0)=FALSE,HE$9=$DL86),1,0)*'4. Formulations'!$M85</f>
        <v>0</v>
      </c>
      <c r="HG86" s="45">
        <f>IF(AND(OR(ISBLANK(HG$9),HG$9=0)=FALSE,SUM($GQ86:$HE86)&gt;0,HG$9='2. Protocols'!$G85),1,0)*'4. Formulations'!$M85</f>
        <v>0</v>
      </c>
      <c r="HH86" s="45">
        <f>IF(AND(OR(ISBLANK(HH$9),HH$9=0)=FALSE,SUM($GQ86:$HE86)&gt;0,HH$9='2. Protocols'!$G85),1,0)*'4. Formulations'!$M85</f>
        <v>0</v>
      </c>
      <c r="HI86" s="45">
        <f>IF(AND(OR(ISBLANK(HI$9),HI$9=0)=FALSE,SUM($GQ86:$HE86)&gt;0,HI$9='2. Protocols'!$G85),1,0)*'4. Formulations'!$M85</f>
        <v>0</v>
      </c>
      <c r="HJ86" s="45">
        <f>IF(AND(OR(ISBLANK(HJ$9),HJ$9=0)=FALSE,SUM($GQ86:$HE86)&gt;0,HJ$9='2. Protocols'!$G85),1,0)*'4. Formulations'!$M85</f>
        <v>0</v>
      </c>
      <c r="HK86" s="45">
        <f>IF(AND(OR(ISBLANK(HK$9),HK$9=0)=FALSE,SUM($GQ86:$HE86)&gt;0,HK$9='2. Protocols'!$G85),1,0)*'4. Formulations'!$M85</f>
        <v>0</v>
      </c>
      <c r="HL86" s="45">
        <f>IF(AND(OR(ISBLANK(HL$9),HL$9=0)=FALSE,SUM($GQ86:$HE86)&gt;0,HL$9='2. Protocols'!$G85),1,0)*'4. Formulations'!$M85</f>
        <v>0</v>
      </c>
      <c r="HM86" s="45">
        <f>IF(AND(OR(ISBLANK(HM$9),HM$9=0)=FALSE,SUM($GQ86:$HE86)&gt;0,HM$9='2. Protocols'!$G85),1,0)*'4. Formulations'!$M85</f>
        <v>0</v>
      </c>
      <c r="HN86" s="45">
        <f>IF(AND(OR(ISBLANK(HN$9),HN$9=0)=FALSE,SUM($GQ86:$HE86)&gt;0,HN$9='2. Protocols'!$G85),1,0)*'4. Formulations'!$M85</f>
        <v>0</v>
      </c>
      <c r="HO86" s="45">
        <f>IF(AND(OR(ISBLANK(HO$9),HO$9=0)=FALSE,SUM($GQ86:$HE86)&gt;0,HO$9='2. Protocols'!$G85),1,0)*'4. Formulations'!$M85</f>
        <v>0</v>
      </c>
      <c r="HP86" s="45">
        <f>IF(AND(OR(ISBLANK(HP$9),HP$9=0)=FALSE,SUM($GQ86:$HE86)&gt;0,HP$9='2. Protocols'!$G85),1,0)*'4. Formulations'!$M85</f>
        <v>0</v>
      </c>
      <c r="HQ86" s="45">
        <f>IF(AND(OR(ISBLANK(HQ$9),HQ$9=0)=FALSE,SUM($GQ86:$HE86)&gt;0,HQ$9='2. Protocols'!$G85),1,0)*'4. Formulations'!$M85</f>
        <v>0</v>
      </c>
      <c r="HR86" s="45">
        <f>IF(AND(OR(ISBLANK(HR$9),HR$9=0)=FALSE,SUM($GQ86:$HE86)&gt;0,HR$9='2. Protocols'!$G85),1,0)*'4. Formulations'!$M85</f>
        <v>0</v>
      </c>
      <c r="HS86" s="45">
        <f>IF(AND(OR(ISBLANK(HS$9),HS$9=0)=FALSE,SUM($GQ86:$HE86)&gt;0,HS$9='2. Protocols'!$G85),1,0)*'4. Formulations'!$M85</f>
        <v>0</v>
      </c>
      <c r="HT86" s="45">
        <f>IF(AND(OR(ISBLANK(HT$9),HT$9=0)=FALSE,SUM($GQ86:$HE86)&gt;0,HT$9='2. Protocols'!$G85),1,0)*'4. Formulations'!$M85</f>
        <v>0</v>
      </c>
      <c r="HU86" s="45">
        <f>IF(AND(OR(ISBLANK(HU$9),HU$9=0)=FALSE,SUM($GQ86:$HE86)&gt;0,HU$9='2. Protocols'!$G85),1,0)*'4. Formulations'!$M85</f>
        <v>0</v>
      </c>
      <c r="HW86" s="45">
        <f>IF(AND(OR(ISBLANK(HW$9),HW$9=0)=FALSE,HW$9=$DM86),1,0)*'4. Formulations'!$N85</f>
        <v>0</v>
      </c>
      <c r="HX86" s="45">
        <f>IF(AND(OR(ISBLANK(HX$9),HX$9=0)=FALSE,HX$9=$DM86),1,0)*'4. Formulations'!$N85</f>
        <v>0</v>
      </c>
      <c r="HY86" s="45">
        <f>IF(AND(OR(ISBLANK(HY$9),HY$9=0)=FALSE,HY$9=$DM86),1,0)*'4. Formulations'!$N85</f>
        <v>0</v>
      </c>
      <c r="HZ86" s="45">
        <f>IF(AND(OR(ISBLANK(HZ$9),HZ$9=0)=FALSE,HZ$9=$DM86),1,0)*'4. Formulations'!$N85</f>
        <v>0</v>
      </c>
      <c r="IA86" s="45">
        <f>IF(AND(OR(ISBLANK(IA$9),IA$9=0)=FALSE,IA$9=$DM86),1,0)*'4. Formulations'!$N85</f>
        <v>0</v>
      </c>
      <c r="IB86" s="45">
        <f>IF(AND(OR(ISBLANK(IB$9),IB$9=0)=FALSE,IB$9=$DM86),1,0)*'4. Formulations'!$N85</f>
        <v>0</v>
      </c>
      <c r="IC86" s="45">
        <f>IF(AND(OR(ISBLANK(IC$9),IC$9=0)=FALSE,IC$9=$DM86),1,0)*'4. Formulations'!$N85</f>
        <v>0</v>
      </c>
      <c r="ID86" s="45">
        <f>IF(AND(OR(ISBLANK(ID$9),ID$9=0)=FALSE,ID$9=$DM86),1,0)*'4. Formulations'!$N85</f>
        <v>0</v>
      </c>
      <c r="IE86" s="45">
        <f>IF(AND(OR(ISBLANK(IE$9),IE$9=0)=FALSE,IE$9=$DM86),1,0)*'4. Formulations'!$N85</f>
        <v>0</v>
      </c>
      <c r="IF86" s="45">
        <f>IF(AND(OR(ISBLANK(IF$9),IF$9=0)=FALSE,IF$9=$DM86),1,0)*'4. Formulations'!$N85</f>
        <v>0</v>
      </c>
      <c r="IG86" s="45">
        <f>IF(AND(OR(ISBLANK(IG$9),IG$9=0)=FALSE,IG$9=$DM86),1,0)*'4. Formulations'!$N85</f>
        <v>0</v>
      </c>
      <c r="IH86" s="45">
        <f>IF(AND(OR(ISBLANK(IH$9),IH$9=0)=FALSE,IH$9=$DM86),1,0)*'4. Formulations'!$N85</f>
        <v>0</v>
      </c>
      <c r="II86" s="45">
        <f>IF(AND(OR(ISBLANK(II$9),II$9=0)=FALSE,II$9=$DM86),1,0)*'4. Formulations'!$N85</f>
        <v>0</v>
      </c>
      <c r="IJ86" s="45">
        <f>IF(AND(OR(ISBLANK(IJ$9),IJ$9=0)=FALSE,IJ$9=$DM86),1,0)*'4. Formulations'!$N85</f>
        <v>0</v>
      </c>
      <c r="IK86" s="45">
        <f>IF(AND(OR(ISBLANK(IK$9),IK$9=0)=FALSE,IK$9=$DM86),1,0)*'4. Formulations'!$N85</f>
        <v>0</v>
      </c>
      <c r="IM86" s="45">
        <f>IF(AND(OR(ISBLANK(IM$9),IM$9=0)=FALSE,OR(IM$9='2. Protocols'!$C85,IM$9='2. Protocols'!$E85,IM$9='2. Protocols'!$G85)),1,0)*'4. Formulations'!$O85</f>
        <v>0</v>
      </c>
      <c r="IN86" s="45">
        <f>IF(AND(OR(ISBLANK(IN$9),IN$9=0)=FALSE,OR(IN$9='2. Protocols'!$C85,IN$9='2. Protocols'!$E85,IN$9='2. Protocols'!$G85)),1,0)*'4. Formulations'!$O85</f>
        <v>0</v>
      </c>
      <c r="IO86" s="45">
        <f>IF(AND(OR(ISBLANK(IO$9),IO$9=0)=FALSE,OR(IO$9='2. Protocols'!$C85,IO$9='2. Protocols'!$E85,IO$9='2. Protocols'!$G85)),1,0)*'4. Formulations'!$O85</f>
        <v>0</v>
      </c>
      <c r="IP86" s="45">
        <f>IF(AND(OR(ISBLANK(IP$9),IP$9=0)=FALSE,OR(IP$9='2. Protocols'!$C85,IP$9='2. Protocols'!$E85,IP$9='2. Protocols'!$G85)),1,0)*'4. Formulations'!$O85</f>
        <v>0</v>
      </c>
      <c r="IQ86" s="45">
        <f>IF(AND(OR(ISBLANK(IQ$9),IQ$9=0)=FALSE,OR(IQ$9='2. Protocols'!$C85,IQ$9='2. Protocols'!$E85,IQ$9='2. Protocols'!$G85)),1,0)*'4. Formulations'!$O85</f>
        <v>0</v>
      </c>
      <c r="IR86" s="45">
        <f>IF(AND(OR(ISBLANK(IR$9),IR$9=0)=FALSE,OR(IR$9='2. Protocols'!$C85,IR$9='2. Protocols'!$E85,IR$9='2. Protocols'!$G85)),1,0)*'4. Formulations'!$O85</f>
        <v>0</v>
      </c>
      <c r="IS86" s="45">
        <f>IF(AND(OR(ISBLANK(IS$9),IS$9=0)=FALSE,OR(IS$9='2. Protocols'!$C85,IS$9='2. Protocols'!$E85,IS$9='2. Protocols'!$G85)),1,0)*'4. Formulations'!$O85</f>
        <v>0</v>
      </c>
      <c r="IT86" s="45">
        <f>IF(AND(OR(ISBLANK(IT$9),IT$9=0)=FALSE,OR(IT$9='2. Protocols'!$C85,IT$9='2. Protocols'!$E85,IT$9='2. Protocols'!$G85)),1,0)*'4. Formulations'!$O85</f>
        <v>0</v>
      </c>
      <c r="IU86" s="45">
        <f>IF(AND(OR(ISBLANK(IU$9),IU$9=0)=FALSE,OR(IU$9='2. Protocols'!$C85,IU$9='2. Protocols'!$E85,IU$9='2. Protocols'!$G85)),1,0)*'4. Formulations'!$O85</f>
        <v>0</v>
      </c>
      <c r="IV86" s="45">
        <f>IF(AND(OR(ISBLANK(IV$9),IV$9=0)=FALSE,OR(IV$9='2. Protocols'!$C85,IV$9='2. Protocols'!$E85,IV$9='2. Protocols'!$G85)),1,0)*'4. Formulations'!$O85</f>
        <v>0</v>
      </c>
      <c r="IW86" s="45">
        <f>IF(AND(OR(ISBLANK(IW$9),IW$9=0)=FALSE,OR(IW$9='2. Protocols'!$C85,IW$9='2. Protocols'!$E85,IW$9='2. Protocols'!$G85)),1,0)*'4. Formulations'!$O85</f>
        <v>0</v>
      </c>
      <c r="IX86" s="45">
        <f>IF(AND(OR(ISBLANK(IX$9),IX$9=0)=FALSE,OR(IX$9='2. Protocols'!$C85,IX$9='2. Protocols'!$E85,IX$9='2. Protocols'!$G85)),1,0)*'4. Formulations'!$O85</f>
        <v>0</v>
      </c>
      <c r="IY86" s="45">
        <f>IF(AND(OR(ISBLANK(IY$9),IY$9=0)=FALSE,OR(IY$9='2. Protocols'!$C85,IY$9='2. Protocols'!$E85,IY$9='2. Protocols'!$G85)),1,0)*'4. Formulations'!$O85</f>
        <v>0</v>
      </c>
      <c r="IZ86" s="45">
        <f>IF(AND(OR(ISBLANK(IZ$9),IZ$9=0)=FALSE,OR(IZ$9='2. Protocols'!$C85,IZ$9='2. Protocols'!$E85,IZ$9='2. Protocols'!$G85)),1,0)*'4. Formulations'!$O85</f>
        <v>0</v>
      </c>
      <c r="JA86" s="45">
        <f>IF(AND(OR(ISBLANK(JA$9),JA$9=0)=FALSE,OR(JA$9='2. Protocols'!$C85,JA$9='2. Protocols'!$E85,JA$9='2. Protocols'!$G85)),1,0)*'4. Formulations'!$O85</f>
        <v>0</v>
      </c>
      <c r="JC86" s="45">
        <f>IF(AND(OR(ISBLANK(JC$9),JC$9=0)=FALSE,JC$9=$DL86),1,0)*'4. Formulations'!$P85</f>
        <v>0</v>
      </c>
      <c r="JD86" s="45">
        <f>IF(AND(OR(ISBLANK(JD$9),JD$9=0)=FALSE,JD$9=$DL86),1,0)*'4. Formulations'!$P85</f>
        <v>0</v>
      </c>
      <c r="JE86" s="45">
        <f>IF(AND(OR(ISBLANK(JE$9),JE$9=0)=FALSE,JE$9=$DL86),1,0)*'4. Formulations'!$P85</f>
        <v>0</v>
      </c>
      <c r="JF86" s="45">
        <f>IF(AND(OR(ISBLANK(JF$9),JF$9=0)=FALSE,JF$9=$DL86),1,0)*'4. Formulations'!$P85</f>
        <v>0</v>
      </c>
      <c r="JG86" s="45">
        <f>IF(AND(OR(ISBLANK(JG$9),JG$9=0)=FALSE,JG$9=$DL86),1,0)*'4. Formulations'!$P85</f>
        <v>0</v>
      </c>
      <c r="JH86" s="45">
        <f>IF(AND(OR(ISBLANK(JH$9),JH$9=0)=FALSE,JH$9=$DL86),1,0)*'4. Formulations'!$P85</f>
        <v>0</v>
      </c>
      <c r="JI86" s="45">
        <f>IF(AND(OR(ISBLANK(JI$9),JI$9=0)=FALSE,JI$9=$DL86),1,0)*'4. Formulations'!$P85</f>
        <v>0</v>
      </c>
      <c r="JJ86" s="45">
        <f>IF(AND(OR(ISBLANK(JJ$9),JJ$9=0)=FALSE,JJ$9=$DL86),1,0)*'4. Formulations'!$P85</f>
        <v>0</v>
      </c>
      <c r="JK86" s="45">
        <f>IF(AND(OR(ISBLANK(JK$9),JK$9=0)=FALSE,JK$9=$DL86),1,0)*'4. Formulations'!$P85</f>
        <v>0</v>
      </c>
      <c r="JL86" s="45">
        <f>IF(AND(OR(ISBLANK(JL$9),JL$9=0)=FALSE,JL$9=$DL86),1,0)*'4. Formulations'!$P85</f>
        <v>0</v>
      </c>
      <c r="JM86" s="45">
        <f>IF(AND(OR(ISBLANK(JM$9),JM$9=0)=FALSE,JM$9=$DL86),1,0)*'4. Formulations'!$P85</f>
        <v>0</v>
      </c>
      <c r="JN86" s="45">
        <f>IF(AND(OR(ISBLANK(JN$9),JN$9=0)=FALSE,JN$9=$DL86),1,0)*'4. Formulations'!$P85</f>
        <v>0</v>
      </c>
      <c r="JO86" s="45">
        <f>IF(AND(OR(ISBLANK(JO$9),JO$9=0)=FALSE,JO$9=$DL86),1,0)*'4. Formulations'!$P85</f>
        <v>0</v>
      </c>
      <c r="JP86" s="45">
        <f>IF(AND(OR(ISBLANK(JP$9),JP$9=0)=FALSE,JP$9=$DL86),1,0)*'4. Formulations'!$P85</f>
        <v>0</v>
      </c>
      <c r="JQ86" s="45">
        <f>IF(AND(OR(ISBLANK(JQ$9),JQ$9=0)=FALSE,JQ$9=$DL86),1,0)*'4. Formulations'!$P85</f>
        <v>0</v>
      </c>
      <c r="JS86" s="45">
        <f>IF(AND(OR(ISBLANK(JS$9),JS$9=0)=FALSE,SUM($JC86:$JQ86)&gt;0,JS$9='2. Protocols'!$G85),1,0)*'4. Formulations'!$P85</f>
        <v>0</v>
      </c>
      <c r="JT86" s="45">
        <f>IF(AND(OR(ISBLANK(JT$9),JT$9=0)=FALSE,SUM($JC86:$JQ86)&gt;0,JT$9='2. Protocols'!$G85),1,0)*'4. Formulations'!$P85</f>
        <v>0</v>
      </c>
      <c r="JU86" s="45">
        <f>IF(AND(OR(ISBLANK(JU$9),JU$9=0)=FALSE,SUM($JC86:$JQ86)&gt;0,JU$9='2. Protocols'!$G85),1,0)*'4. Formulations'!$P85</f>
        <v>0</v>
      </c>
      <c r="JV86" s="45">
        <f>IF(AND(OR(ISBLANK(JV$9),JV$9=0)=FALSE,SUM($JC86:$JQ86)&gt;0,JV$9='2. Protocols'!$G85),1,0)*'4. Formulations'!$P85</f>
        <v>0</v>
      </c>
      <c r="JW86" s="45">
        <f>IF(AND(OR(ISBLANK(JW$9),JW$9=0)=FALSE,SUM($JC86:$JQ86)&gt;0,JW$9='2. Protocols'!$G85),1,0)*'4. Formulations'!$P85</f>
        <v>0</v>
      </c>
      <c r="JX86" s="45">
        <f>IF(AND(OR(ISBLANK(JX$9),JX$9=0)=FALSE,SUM($JC86:$JQ86)&gt;0,JX$9='2. Protocols'!$G85),1,0)*'4. Formulations'!$P85</f>
        <v>0</v>
      </c>
      <c r="JY86" s="45">
        <f>IF(AND(OR(ISBLANK(JY$9),JY$9=0)=FALSE,SUM($JC86:$JQ86)&gt;0,JY$9='2. Protocols'!$G85),1,0)*'4. Formulations'!$P85</f>
        <v>0</v>
      </c>
      <c r="JZ86" s="45">
        <f>IF(AND(OR(ISBLANK(JZ$9),JZ$9=0)=FALSE,SUM($JC86:$JQ86)&gt;0,JZ$9='2. Protocols'!$G85),1,0)*'4. Formulations'!$P85</f>
        <v>0</v>
      </c>
      <c r="KA86" s="45">
        <f>IF(AND(OR(ISBLANK(KA$9),KA$9=0)=FALSE,SUM($JC86:$JQ86)&gt;0,KA$9='2. Protocols'!$G85),1,0)*'4. Formulations'!$P85</f>
        <v>0</v>
      </c>
      <c r="KB86" s="45">
        <f>IF(AND(OR(ISBLANK(KB$9),KB$9=0)=FALSE,SUM($JC86:$JQ86)&gt;0,KB$9='2. Protocols'!$G85),1,0)*'4. Formulations'!$P85</f>
        <v>0</v>
      </c>
      <c r="KC86" s="45">
        <f>IF(AND(OR(ISBLANK(KC$9),KC$9=0)=FALSE,SUM($JC86:$JQ86)&gt;0,KC$9='2. Protocols'!$G85),1,0)*'4. Formulations'!$P85</f>
        <v>0</v>
      </c>
      <c r="KD86" s="45">
        <f>IF(AND(OR(ISBLANK(KD$9),KD$9=0)=FALSE,SUM($JC86:$JQ86)&gt;0,KD$9='2. Protocols'!$G85),1,0)*'4. Formulations'!$P85</f>
        <v>0</v>
      </c>
      <c r="KE86" s="45">
        <f>IF(AND(OR(ISBLANK(KE$9),KE$9=0)=FALSE,SUM($JC86:$JQ86)&gt;0,KE$9='2. Protocols'!$G85),1,0)*'4. Formulations'!$P85</f>
        <v>0</v>
      </c>
      <c r="KF86" s="45">
        <f>IF(AND(OR(ISBLANK(KF$9),KF$9=0)=FALSE,SUM($JC86:$JQ86)&gt;0,KF$9='2. Protocols'!$G85),1,0)*'4. Formulations'!$P85</f>
        <v>0</v>
      </c>
      <c r="KG86" s="45">
        <f>IF(AND(OR(ISBLANK(KG$9),KG$9=0)=FALSE,SUM($JC86:$JQ86)&gt;0,KG$9='2. Protocols'!$G85),1,0)*'4. Formulations'!$P85</f>
        <v>0</v>
      </c>
      <c r="KI86" s="45">
        <f>IF(AND(OR(ISBLANK(KI$9),KI$9=0)=FALSE,KI$9=$DM86),1,0)*'4. Formulations'!$Q85</f>
        <v>0</v>
      </c>
      <c r="KJ86" s="45">
        <f>IF(AND(OR(ISBLANK(KJ$9),KJ$9=0)=FALSE,KJ$9=$DM86),1,0)*'4. Formulations'!$Q85</f>
        <v>0</v>
      </c>
      <c r="KK86" s="45">
        <f>IF(AND(OR(ISBLANK(KK$9),KK$9=0)=FALSE,KK$9=$DM86),1,0)*'4. Formulations'!$Q85</f>
        <v>0</v>
      </c>
      <c r="KL86" s="45">
        <f>IF(AND(OR(ISBLANK(KL$9),KL$9=0)=FALSE,KL$9=$DM86),1,0)*'4. Formulations'!$Q85</f>
        <v>0</v>
      </c>
      <c r="KM86" s="45">
        <f>IF(AND(OR(ISBLANK(KM$9),KM$9=0)=FALSE,KM$9=$DM86),1,0)*'4. Formulations'!$Q85</f>
        <v>0</v>
      </c>
      <c r="KN86" s="45">
        <f>IF(AND(OR(ISBLANK(KN$9),KN$9=0)=FALSE,KN$9=$DM86),1,0)*'4. Formulations'!$Q85</f>
        <v>0</v>
      </c>
      <c r="KO86" s="45">
        <f>IF(AND(OR(ISBLANK(KO$9),KO$9=0)=FALSE,KO$9=$DM86),1,0)*'4. Formulations'!$Q85</f>
        <v>0</v>
      </c>
      <c r="KP86" s="45">
        <f>IF(AND(OR(ISBLANK(KP$9),KP$9=0)=FALSE,KP$9=$DM86),1,0)*'4. Formulations'!$Q85</f>
        <v>0</v>
      </c>
      <c r="KQ86" s="45">
        <f>IF(AND(OR(ISBLANK(KQ$9),KQ$9=0)=FALSE,KQ$9=$DM86),1,0)*'4. Formulations'!$Q85</f>
        <v>0</v>
      </c>
      <c r="KR86" s="45">
        <f>IF(AND(OR(ISBLANK(KR$9),KR$9=0)=FALSE,KR$9=$DM86),1,0)*'4. Formulations'!$Q85</f>
        <v>0</v>
      </c>
      <c r="KS86" s="45">
        <f>IF(AND(OR(ISBLANK(KS$9),KS$9=0)=FALSE,KS$9=$DM86),1,0)*'4. Formulations'!$Q85</f>
        <v>0</v>
      </c>
      <c r="KT86" s="45">
        <f>IF(AND(OR(ISBLANK(KT$9),KT$9=0)=FALSE,KT$9=$DM86),1,0)*'4. Formulations'!$Q85</f>
        <v>0</v>
      </c>
      <c r="KU86" s="45">
        <f>IF(AND(OR(ISBLANK(KU$9),KU$9=0)=FALSE,KU$9=$DM86),1,0)*'4. Formulations'!$Q85</f>
        <v>0</v>
      </c>
      <c r="KV86" s="45">
        <f>IF(AND(OR(ISBLANK(KV$9),KV$9=0)=FALSE,KV$9=$DM86),1,0)*'4. Formulations'!$Q85</f>
        <v>0</v>
      </c>
      <c r="KW86" s="45">
        <f>IF(AND(OR(ISBLANK(KW$9),KW$9=0)=FALSE,KW$9=$DM86),1,0)*'4. Formulations'!$Q85</f>
        <v>0</v>
      </c>
    </row>
    <row r="87" spans="2:309" ht="15" hidden="1" outlineLevel="1" x14ac:dyDescent="0.25">
      <c r="B87" s="2"/>
      <c r="C87" s="155" t="str">
        <f>IF('2. Protocols'!C86&amp;"+"&amp;'2. Protocols'!E86&amp;"+"&amp;'2. Protocols'!G86="++","",'2. Protocols'!C86&amp;"+"&amp;'2. Protocols'!E86&amp;"+"&amp;'2. Protocols'!G86)</f>
        <v/>
      </c>
      <c r="D87" s="22"/>
      <c r="E87" s="23"/>
      <c r="G87" s="135">
        <f>'2. Protocols'!J86*'1. General Inputs'!$N$13</f>
        <v>0</v>
      </c>
      <c r="H87" s="135" t="e">
        <f>MAX(G87*(1+'1. General Inputs'!$BE$23)+(H$110*'2. Protocols'!$S86)+'3. ARV Substitutions'!L107,0)</f>
        <v>#VALUE!</v>
      </c>
      <c r="I87" s="135" t="e">
        <f>MAX(H87*(1+'1. General Inputs'!$BE$23)+(I$110*'2. Protocols'!$S86)+'3. ARV Substitutions'!M107,0)</f>
        <v>#VALUE!</v>
      </c>
      <c r="J87" s="135" t="e">
        <f>MAX(I87*(1+'1. General Inputs'!$BE$23)+(J$110*'2. Protocols'!$S86)+'3. ARV Substitutions'!N107,0)</f>
        <v>#VALUE!</v>
      </c>
      <c r="K87" s="135" t="e">
        <f>MAX(J87*(1+'1. General Inputs'!$BE$23)+(K$110*'2. Protocols'!$S86)+'3. ARV Substitutions'!O107,0)</f>
        <v>#VALUE!</v>
      </c>
      <c r="L87" s="135" t="e">
        <f>MAX(K87*(1+'1. General Inputs'!$BE$23)+(L$110*'2. Protocols'!$S86)+'3. ARV Substitutions'!P107,0)</f>
        <v>#VALUE!</v>
      </c>
      <c r="M87" s="135" t="e">
        <f>MAX(L87*(1+'1. General Inputs'!$BE$23)+(M$110*'2. Protocols'!$S86)+'3. ARV Substitutions'!Q107,0)</f>
        <v>#VALUE!</v>
      </c>
      <c r="N87" s="135" t="e">
        <f>MAX(M87*(1+'1. General Inputs'!$BE$23)+(N$110*'2. Protocols'!$S86)+'3. ARV Substitutions'!R107,0)</f>
        <v>#VALUE!</v>
      </c>
      <c r="O87" s="135" t="e">
        <f>MAX(N87*(1+'1. General Inputs'!$BE$23)+(O$110*'2. Protocols'!$S86)+'3. ARV Substitutions'!S107,0)</f>
        <v>#VALUE!</v>
      </c>
      <c r="P87" s="135" t="e">
        <f>MAX(O87*(1+'1. General Inputs'!$BE$23)+(P$110*'2. Protocols'!$S86)+'3. ARV Substitutions'!T107,0)</f>
        <v>#VALUE!</v>
      </c>
      <c r="Q87" s="135" t="e">
        <f>MAX(P87*(1+'1. General Inputs'!$BE$23)+(Q$110*'2. Protocols'!$S86)+'3. ARV Substitutions'!U107,0)</f>
        <v>#VALUE!</v>
      </c>
      <c r="R87" s="135" t="e">
        <f>MAX(Q87*(1+'1. General Inputs'!$BE$23)+(R$110*'2. Protocols'!$S86)+'3. ARV Substitutions'!V107,0)</f>
        <v>#VALUE!</v>
      </c>
      <c r="S87" s="135" t="e">
        <f>MAX(R87*(1+'1. General Inputs'!$BE$23)+(S$110*'2. Protocols'!$S86)+'3. ARV Substitutions'!W107,0)</f>
        <v>#VALUE!</v>
      </c>
      <c r="T87" s="135" t="e">
        <f>MAX(S87*(1+'1. General Inputs'!$BE$23)+(T$110*'2. Protocols'!$S86)+'3. ARV Substitutions'!X107,0)</f>
        <v>#VALUE!</v>
      </c>
      <c r="U87" s="135" t="e">
        <f>MAX(T87*(1+'1. General Inputs'!$BE$23)+(U$110*'2. Protocols'!$S86)+'3. ARV Substitutions'!Y107,0)</f>
        <v>#VALUE!</v>
      </c>
      <c r="V87" s="135" t="e">
        <f>MAX(U87*(1+'1. General Inputs'!$BE$23)+(V$110*'2. Protocols'!$S86)+'3. ARV Substitutions'!Z107,0)</f>
        <v>#VALUE!</v>
      </c>
      <c r="W87" s="135" t="e">
        <f>MAX(V87*(1+'1. General Inputs'!$BE$23)+(W$110*'2. Protocols'!$S86)+'3. ARV Substitutions'!AA107,0)</f>
        <v>#VALUE!</v>
      </c>
      <c r="X87" s="135" t="e">
        <f>MAX(W87*(1+'1. General Inputs'!$BE$23)+(X$110*'2. Protocols'!$S86)+'3. ARV Substitutions'!AB107,0)</f>
        <v>#VALUE!</v>
      </c>
      <c r="Y87" s="135" t="e">
        <f>MAX(X87*(1+'1. General Inputs'!$BE$23)+(Y$110*'2. Protocols'!$S86)+'3. ARV Substitutions'!AC107,0)</f>
        <v>#VALUE!</v>
      </c>
      <c r="Z87" s="135" t="e">
        <f>MAX(Y87*(1+'1. General Inputs'!$BE$23)+(Z$110*'2. Protocols'!$S86)+'3. ARV Substitutions'!AD107,0)</f>
        <v>#VALUE!</v>
      </c>
      <c r="AA87" s="135" t="e">
        <f>MAX(Z87*(1+'1. General Inputs'!$BE$23)+(AA$110*'2. Protocols'!$S86)+'3. ARV Substitutions'!AE107,0)</f>
        <v>#VALUE!</v>
      </c>
      <c r="AB87" s="135" t="e">
        <f>MAX(AA87*(1+'1. General Inputs'!$BE$23)+(AB$110*'2. Protocols'!$S86)+'3. ARV Substitutions'!AF107,0)</f>
        <v>#VALUE!</v>
      </c>
      <c r="AC87" s="135" t="e">
        <f>MAX(AB87*(1+'1. General Inputs'!$BE$23)+(AC$110*'2. Protocols'!$S86)+'3. ARV Substitutions'!AG107,0)</f>
        <v>#VALUE!</v>
      </c>
      <c r="AD87" s="135" t="e">
        <f>MAX(AC87*(1+'1. General Inputs'!$BE$23)+(AD$110*'2. Protocols'!$S86)+'3. ARV Substitutions'!AH107,0)</f>
        <v>#VALUE!</v>
      </c>
      <c r="AE87" s="135" t="e">
        <f>MAX(AD87*(1+'1. General Inputs'!$BE$23)+(AE$110*'2. Protocols'!$S86)+'3. ARV Substitutions'!AI107,0)</f>
        <v>#VALUE!</v>
      </c>
      <c r="AF87" s="135" t="e">
        <f>MAX(AE87*(1+'1. General Inputs'!$BE$23)+(AF$110*'2. Protocols'!$S86)+'3. ARV Substitutions'!AJ107,0)</f>
        <v>#VALUE!</v>
      </c>
      <c r="AG87" s="135" t="e">
        <f>MAX(AF87*(1+'1. General Inputs'!$BE$23)+(AG$110*'2. Protocols'!$S86)+'3. ARV Substitutions'!AK107,0)</f>
        <v>#VALUE!</v>
      </c>
      <c r="AH87" s="135" t="e">
        <f>MAX(AG87*(1+'1. General Inputs'!$BE$23)+(AH$110*'2. Protocols'!$S86)+'3. ARV Substitutions'!AL107,0)</f>
        <v>#VALUE!</v>
      </c>
      <c r="AI87" s="135" t="e">
        <f>MAX(AH87*(1+'1. General Inputs'!$BE$23)+(AI$110*'2. Protocols'!$S86)+'3. ARV Substitutions'!AM107,0)</f>
        <v>#VALUE!</v>
      </c>
      <c r="AJ87" s="135" t="e">
        <f>MAX(AI87*(1+'1. General Inputs'!$BE$23)+(AJ$110*'2. Protocols'!$S86)+'3. ARV Substitutions'!AN107,0)</f>
        <v>#VALUE!</v>
      </c>
      <c r="AK87" s="135" t="e">
        <f>MAX(AJ87*(1+'1. General Inputs'!$BE$23)+(AK$110*'2. Protocols'!$S86)+'3. ARV Substitutions'!AO107,0)</f>
        <v>#VALUE!</v>
      </c>
      <c r="AL87" s="135" t="e">
        <f>MAX(AK87*(1+'1. General Inputs'!$BE$23)+(AL$110*'2. Protocols'!$S86)+'3. ARV Substitutions'!AP107,0)</f>
        <v>#VALUE!</v>
      </c>
      <c r="AM87" s="135" t="e">
        <f>MAX(AL87*(1+'1. General Inputs'!$BE$23)+(AM$110*'2. Protocols'!$S86)+'3. ARV Substitutions'!AQ107,0)</f>
        <v>#VALUE!</v>
      </c>
      <c r="AN87" s="135" t="e">
        <f>MAX(AM87*(1+'1. General Inputs'!$BE$23)+(AN$110*'2. Protocols'!$S86)+'3. ARV Substitutions'!AR107,0)</f>
        <v>#VALUE!</v>
      </c>
      <c r="AO87" s="135" t="e">
        <f>MAX(AN87*(1+'1. General Inputs'!$BE$23)+(AO$110*'2. Protocols'!$S86)+'3. ARV Substitutions'!AS107,0)</f>
        <v>#VALUE!</v>
      </c>
      <c r="AP87" s="135" t="e">
        <f>MAX(AO87*(1+'1. General Inputs'!$BE$23)+(AP$110*'2. Protocols'!$S86)+'3. ARV Substitutions'!AT107,0)</f>
        <v>#VALUE!</v>
      </c>
      <c r="AQ87" s="135" t="e">
        <f>MAX(AP87*(1+'1. General Inputs'!$BE$23)+(AQ$110*'2. Protocols'!$S86)+'3. ARV Substitutions'!AU107,0)</f>
        <v>#VALUE!</v>
      </c>
      <c r="CA87" s="105" t="e">
        <f t="shared" si="96"/>
        <v>#VALUE!</v>
      </c>
      <c r="CB87" s="105" t="e">
        <f t="shared" si="97"/>
        <v>#VALUE!</v>
      </c>
      <c r="CC87" s="105" t="e">
        <f t="shared" si="98"/>
        <v>#VALUE!</v>
      </c>
      <c r="CD87" s="105" t="e">
        <f t="shared" si="99"/>
        <v>#VALUE!</v>
      </c>
      <c r="CE87" s="105" t="e">
        <f t="shared" si="100"/>
        <v>#VALUE!</v>
      </c>
      <c r="CF87" s="105" t="e">
        <f t="shared" si="101"/>
        <v>#VALUE!</v>
      </c>
      <c r="CG87" s="105" t="e">
        <f t="shared" si="102"/>
        <v>#VALUE!</v>
      </c>
      <c r="CH87" s="105" t="e">
        <f t="shared" si="103"/>
        <v>#VALUE!</v>
      </c>
      <c r="CI87" s="105" t="e">
        <f t="shared" si="104"/>
        <v>#VALUE!</v>
      </c>
      <c r="CJ87" s="105" t="e">
        <f t="shared" si="105"/>
        <v>#VALUE!</v>
      </c>
      <c r="CK87" s="105" t="e">
        <f t="shared" si="106"/>
        <v>#VALUE!</v>
      </c>
      <c r="CL87" s="105" t="e">
        <f t="shared" si="107"/>
        <v>#VALUE!</v>
      </c>
      <c r="CM87" s="105" t="e">
        <f t="shared" si="108"/>
        <v>#VALUE!</v>
      </c>
      <c r="CN87" s="105" t="e">
        <f t="shared" si="109"/>
        <v>#VALUE!</v>
      </c>
      <c r="CO87" s="105" t="e">
        <f t="shared" si="110"/>
        <v>#VALUE!</v>
      </c>
      <c r="CP87" s="105" t="e">
        <f t="shared" si="111"/>
        <v>#VALUE!</v>
      </c>
      <c r="CQ87" s="105" t="e">
        <f t="shared" si="112"/>
        <v>#VALUE!</v>
      </c>
      <c r="CR87" s="105" t="e">
        <f t="shared" si="113"/>
        <v>#VALUE!</v>
      </c>
      <c r="CS87" s="105" t="e">
        <f t="shared" si="114"/>
        <v>#VALUE!</v>
      </c>
      <c r="CT87" s="105" t="e">
        <f t="shared" si="115"/>
        <v>#VALUE!</v>
      </c>
      <c r="CU87" s="105" t="e">
        <f t="shared" si="116"/>
        <v>#VALUE!</v>
      </c>
      <c r="CV87" s="105" t="e">
        <f t="shared" si="117"/>
        <v>#VALUE!</v>
      </c>
      <c r="CW87" s="105" t="e">
        <f t="shared" si="118"/>
        <v>#VALUE!</v>
      </c>
      <c r="CX87" s="105" t="e">
        <f t="shared" si="119"/>
        <v>#VALUE!</v>
      </c>
      <c r="CY87" s="105" t="e">
        <f t="shared" si="120"/>
        <v>#VALUE!</v>
      </c>
      <c r="CZ87" s="105" t="e">
        <f t="shared" si="121"/>
        <v>#VALUE!</v>
      </c>
      <c r="DA87" s="105" t="e">
        <f t="shared" si="122"/>
        <v>#VALUE!</v>
      </c>
      <c r="DB87" s="105" t="e">
        <f t="shared" si="123"/>
        <v>#VALUE!</v>
      </c>
      <c r="DC87" s="105" t="e">
        <f t="shared" si="124"/>
        <v>#VALUE!</v>
      </c>
      <c r="DD87" s="105" t="e">
        <f t="shared" si="125"/>
        <v>#VALUE!</v>
      </c>
      <c r="DE87" s="105" t="e">
        <f t="shared" si="126"/>
        <v>#VALUE!</v>
      </c>
      <c r="DF87" s="105" t="e">
        <f t="shared" si="127"/>
        <v>#VALUE!</v>
      </c>
      <c r="DG87" s="105" t="e">
        <f t="shared" si="128"/>
        <v>#VALUE!</v>
      </c>
      <c r="DH87" s="105" t="e">
        <f t="shared" si="129"/>
        <v>#VALUE!</v>
      </c>
      <c r="DI87" s="105" t="e">
        <f t="shared" si="130"/>
        <v>#VALUE!</v>
      </c>
      <c r="DJ87" s="105" t="e">
        <f t="shared" si="131"/>
        <v>#VALUE!</v>
      </c>
      <c r="DL87" s="39" t="str">
        <f>CONCATENATE('2. Protocols'!C86, '2. Protocols'!D86, '2. Protocols'!E86)</f>
        <v>+</v>
      </c>
      <c r="DM87" s="39" t="str">
        <f>CONCATENATE('2. Protocols'!C86, '2. Protocols'!D86, '2. Protocols'!E86, '2. Protocols'!F86, '2. Protocols'!G86,)</f>
        <v>++</v>
      </c>
      <c r="DO87" s="45">
        <f>IF(AND(OR(ISBLANK(DO$9),DO$9=0)=FALSE,OR(DO$9='2. Protocols'!$C86,DO$9='2. Protocols'!$E86,DO$9='2. Protocols'!$G86)),1,0)*'4. Formulations'!$I86</f>
        <v>0</v>
      </c>
      <c r="DP87" s="45">
        <f>IF(AND(OR(ISBLANK(DP$9),DP$9=0)=FALSE,OR(DP$9='2. Protocols'!$C86,DP$9='2. Protocols'!$E86,DP$9='2. Protocols'!$G86)),1,0)*'4. Formulations'!$I86</f>
        <v>0</v>
      </c>
      <c r="DQ87" s="45">
        <f>IF(AND(OR(ISBLANK(DQ$9),DQ$9=0)=FALSE,OR(DQ$9='2. Protocols'!$C86,DQ$9='2. Protocols'!$E86,DQ$9='2. Protocols'!$G86)),1,0)*'4. Formulations'!$I86</f>
        <v>0</v>
      </c>
      <c r="DR87" s="45">
        <f>IF(AND(OR(ISBLANK(DR$9),DR$9=0)=FALSE,OR(DR$9='2. Protocols'!$C86,DR$9='2. Protocols'!$E86,DR$9='2. Protocols'!$G86)),1,0)*'4. Formulations'!$I86</f>
        <v>0</v>
      </c>
      <c r="DS87" s="45">
        <f>IF(AND(OR(ISBLANK(DS$9),DS$9=0)=FALSE,OR(DS$9='2. Protocols'!$C86,DS$9='2. Protocols'!$E86,DS$9='2. Protocols'!$G86)),1,0)*'4. Formulations'!$I86</f>
        <v>0</v>
      </c>
      <c r="DT87" s="45">
        <f>IF(AND(OR(ISBLANK(DT$9),DT$9=0)=FALSE,OR(DT$9='2. Protocols'!$C86,DT$9='2. Protocols'!$E86,DT$9='2. Protocols'!$G86)),1,0)*'4. Formulations'!$I86</f>
        <v>0</v>
      </c>
      <c r="DU87" s="45">
        <f>IF(AND(OR(ISBLANK(DU$9),DU$9=0)=FALSE,OR(DU$9='2. Protocols'!$C86,DU$9='2. Protocols'!$E86,DU$9='2. Protocols'!$G86)),1,0)*'4. Formulations'!$I86</f>
        <v>0</v>
      </c>
      <c r="DV87" s="45">
        <f>IF(AND(OR(ISBLANK(DV$9),DV$9=0)=FALSE,OR(DV$9='2. Protocols'!$C86,DV$9='2. Protocols'!$E86,DV$9='2. Protocols'!$G86)),1,0)*'4. Formulations'!$I86</f>
        <v>0</v>
      </c>
      <c r="DW87" s="45">
        <f>IF(AND(OR(ISBLANK(DW$9),DW$9=0)=FALSE,OR(DW$9='2. Protocols'!$C86,DW$9='2. Protocols'!$E86,DW$9='2. Protocols'!$G86)),1,0)*'4. Formulations'!$I86</f>
        <v>0</v>
      </c>
      <c r="DX87" s="45">
        <f>IF(AND(OR(ISBLANK(DX$9),DX$9=0)=FALSE,OR(DX$9='2. Protocols'!$C86,DX$9='2. Protocols'!$E86,DX$9='2. Protocols'!$G86)),1,0)*'4. Formulations'!$I86</f>
        <v>0</v>
      </c>
      <c r="DY87" s="45">
        <f>IF(AND(OR(ISBLANK(DY$9),DY$9=0)=FALSE,OR(DY$9='2. Protocols'!$C86,DY$9='2. Protocols'!$E86,DY$9='2. Protocols'!$G86)),1,0)*'4. Formulations'!$I86</f>
        <v>0</v>
      </c>
      <c r="DZ87" s="45">
        <f>IF(AND(OR(ISBLANK(DZ$9),DZ$9=0)=FALSE,OR(DZ$9='2. Protocols'!$C86,DZ$9='2. Protocols'!$E86,DZ$9='2. Protocols'!$G86)),1,0)*'4. Formulations'!$I86</f>
        <v>0</v>
      </c>
      <c r="EA87" s="45">
        <f>IF(AND(OR(ISBLANK(EA$9),EA$9=0)=FALSE,OR(EA$9='2. Protocols'!$C86,EA$9='2. Protocols'!$E86,EA$9='2. Protocols'!$G86)),1,0)*'4. Formulations'!$I86</f>
        <v>0</v>
      </c>
      <c r="EB87" s="45">
        <f>IF(AND(OR(ISBLANK(EB$9),EB$9=0)=FALSE,OR(EB$9='2. Protocols'!$C86,EB$9='2. Protocols'!$E86,EB$9='2. Protocols'!$G86)),1,0)*'4. Formulations'!$I86</f>
        <v>0</v>
      </c>
      <c r="EC87" s="45">
        <f>IF(AND(OR(ISBLANK(EC$9),EC$9=0)=FALSE,OR(EC$9='2. Protocols'!$C86,EC$9='2. Protocols'!$E86,EC$9='2. Protocols'!$G86)),1,0)*'4. Formulations'!$I86</f>
        <v>0</v>
      </c>
      <c r="EE87" s="45">
        <f>IF(AND(OR(ISBLANK(EE$9),EE$9=0)=FALSE,EE$9=$DL87),1,0)*'4. Formulations'!$J86</f>
        <v>0</v>
      </c>
      <c r="EF87" s="45">
        <f>IF(AND(OR(ISBLANK(EF$9),EF$9=0)=FALSE,EF$9=$DL87),1,0)*'4. Formulations'!$J86</f>
        <v>0</v>
      </c>
      <c r="EG87" s="45">
        <f>IF(AND(OR(ISBLANK(EG$9),EG$9=0)=FALSE,EG$9=$DL87),1,0)*'4. Formulations'!$J86</f>
        <v>0</v>
      </c>
      <c r="EH87" s="45">
        <f>IF(AND(OR(ISBLANK(EH$9),EH$9=0)=FALSE,EH$9=$DL87),1,0)*'4. Formulations'!$J86</f>
        <v>0</v>
      </c>
      <c r="EI87" s="45">
        <f>IF(AND(OR(ISBLANK(EI$9),EI$9=0)=FALSE,EI$9=$DL87),1,0)*'4. Formulations'!$J86</f>
        <v>0</v>
      </c>
      <c r="EJ87" s="45">
        <f>IF(AND(OR(ISBLANK(EJ$9),EJ$9=0)=FALSE,EJ$9=$DL87),1,0)*'4. Formulations'!$J86</f>
        <v>0</v>
      </c>
      <c r="EK87" s="45">
        <f>IF(AND(OR(ISBLANK(EK$9),EK$9=0)=FALSE,EK$9=$DL87),1,0)*'4. Formulations'!$J86</f>
        <v>0</v>
      </c>
      <c r="EL87" s="45">
        <f>IF(AND(OR(ISBLANK(EL$9),EL$9=0)=FALSE,EL$9=$DL87),1,0)*'4. Formulations'!$J86</f>
        <v>0</v>
      </c>
      <c r="EM87" s="45">
        <f>IF(AND(OR(ISBLANK(EM$9),EM$9=0)=FALSE,EM$9=$DL87),1,0)*'4. Formulations'!$J86</f>
        <v>0</v>
      </c>
      <c r="EN87" s="45">
        <f>IF(AND(OR(ISBLANK(EN$9),EN$9=0)=FALSE,EN$9=$DL87),1,0)*'4. Formulations'!$J86</f>
        <v>0</v>
      </c>
      <c r="EO87" s="45">
        <f>IF(AND(OR(ISBLANK(EO$9),EO$9=0)=FALSE,EO$9=$DL87),1,0)*'4. Formulations'!$J86</f>
        <v>0</v>
      </c>
      <c r="EP87" s="45">
        <f>IF(AND(OR(ISBLANK(EP$9),EP$9=0)=FALSE,EP$9=$DL87),1,0)*'4. Formulations'!$J86</f>
        <v>0</v>
      </c>
      <c r="EQ87" s="45">
        <f>IF(AND(OR(ISBLANK(EQ$9),EQ$9=0)=FALSE,EQ$9=$DL87),1,0)*'4. Formulations'!$J86</f>
        <v>0</v>
      </c>
      <c r="ER87" s="45">
        <f>IF(AND(OR(ISBLANK(ER$9),ER$9=0)=FALSE,ER$9=$DL87),1,0)*'4. Formulations'!$J86</f>
        <v>0</v>
      </c>
      <c r="ES87" s="45">
        <f>IF(AND(OR(ISBLANK(ES$9),ES$9=0)=FALSE,ES$9=$DL87),1,0)*'4. Formulations'!$J86</f>
        <v>0</v>
      </c>
      <c r="EU87" s="45">
        <f>IF(AND(OR(ISBLANK(EU$9),EU$9=0)=FALSE,SUM($EE87:$ES87)&gt;0,EU$9='2. Protocols'!$G86),1,0)*'4. Formulations'!$J86</f>
        <v>0</v>
      </c>
      <c r="EV87" s="45">
        <f>IF(AND(OR(ISBLANK(EV$9),EV$9=0)=FALSE,SUM($EE87:$ES87)&gt;0,EV$9='2. Protocols'!$G86),1,0)*'4. Formulations'!$J86</f>
        <v>0</v>
      </c>
      <c r="EW87" s="45">
        <f>IF(AND(OR(ISBLANK(EW$9),EW$9=0)=FALSE,SUM($EE87:$ES87)&gt;0,EW$9='2. Protocols'!$G86),1,0)*'4. Formulations'!$J86</f>
        <v>0</v>
      </c>
      <c r="EX87" s="45">
        <f>IF(AND(OR(ISBLANK(EX$9),EX$9=0)=FALSE,SUM($EE87:$ES87)&gt;0,EX$9='2. Protocols'!$G86),1,0)*'4. Formulations'!$J86</f>
        <v>0</v>
      </c>
      <c r="EY87" s="45">
        <f>IF(AND(OR(ISBLANK(EY$9),EY$9=0)=FALSE,SUM($EE87:$ES87)&gt;0,EY$9='2. Protocols'!$G86),1,0)*'4. Formulations'!$J86</f>
        <v>0</v>
      </c>
      <c r="EZ87" s="45">
        <f>IF(AND(OR(ISBLANK(EZ$9),EZ$9=0)=FALSE,SUM($EE87:$ES87)&gt;0,EZ$9='2. Protocols'!$G86),1,0)*'4. Formulations'!$J86</f>
        <v>0</v>
      </c>
      <c r="FA87" s="45">
        <f>IF(AND(OR(ISBLANK(FA$9),FA$9=0)=FALSE,SUM($EE87:$ES87)&gt;0,FA$9='2. Protocols'!$G86),1,0)*'4. Formulations'!$J86</f>
        <v>0</v>
      </c>
      <c r="FB87" s="45">
        <f>IF(AND(OR(ISBLANK(FB$9),FB$9=0)=FALSE,SUM($EE87:$ES87)&gt;0,FB$9='2. Protocols'!$G86),1,0)*'4. Formulations'!$J86</f>
        <v>0</v>
      </c>
      <c r="FC87" s="45">
        <f>IF(AND(OR(ISBLANK(FC$9),FC$9=0)=FALSE,SUM($EE87:$ES87)&gt;0,FC$9='2. Protocols'!$G86),1,0)*'4. Formulations'!$J86</f>
        <v>0</v>
      </c>
      <c r="FD87" s="45">
        <f>IF(AND(OR(ISBLANK(FD$9),FD$9=0)=FALSE,SUM($EE87:$ES87)&gt;0,FD$9='2. Protocols'!$G86),1,0)*'4. Formulations'!$J86</f>
        <v>0</v>
      </c>
      <c r="FE87" s="45">
        <f>IF(AND(OR(ISBLANK(FE$9),FE$9=0)=FALSE,SUM($EE87:$ES87)&gt;0,FE$9='2. Protocols'!$G86),1,0)*'4. Formulations'!$J86</f>
        <v>0</v>
      </c>
      <c r="FF87" s="45">
        <f>IF(AND(OR(ISBLANK(FF$9),FF$9=0)=FALSE,SUM($EE87:$ES87)&gt;0,FF$9='2. Protocols'!$G86),1,0)*'4. Formulations'!$J86</f>
        <v>0</v>
      </c>
      <c r="FG87" s="45">
        <f>IF(AND(OR(ISBLANK(FG$9),FG$9=0)=FALSE,SUM($EE87:$ES87)&gt;0,FG$9='2. Protocols'!$G86),1,0)*'4. Formulations'!$J86</f>
        <v>0</v>
      </c>
      <c r="FH87" s="45">
        <f>IF(AND(OR(ISBLANK(FH$9),FH$9=0)=FALSE,SUM($EE87:$ES87)&gt;0,FH$9='2. Protocols'!$G86),1,0)*'4. Formulations'!$J86</f>
        <v>0</v>
      </c>
      <c r="FI87" s="45">
        <f>IF(AND(OR(ISBLANK(FI$9),FI$9=0)=FALSE,SUM($EE87:$ES87)&gt;0,FI$9='2. Protocols'!$G86),1,0)*'4. Formulations'!$J86</f>
        <v>0</v>
      </c>
      <c r="FK87" s="45">
        <f>IF(AND(OR(ISBLANK(EU$9),EU$9=0)=FALSE,FK$9=$DM87),1,0)*'4. Formulations'!$K86</f>
        <v>0</v>
      </c>
      <c r="FL87" s="45">
        <f>IF(AND(OR(ISBLANK(EV$9),EV$9=0)=FALSE,FL$9=$DM87),1,0)*'4. Formulations'!$K86</f>
        <v>0</v>
      </c>
      <c r="FM87" s="45">
        <f>IF(AND(OR(ISBLANK(EW$9),EW$9=0)=FALSE,FM$9=$DM87),1,0)*'4. Formulations'!$K86</f>
        <v>0</v>
      </c>
      <c r="FN87" s="45">
        <f>IF(AND(OR(ISBLANK(EX$9),EX$9=0)=FALSE,FN$9=$DM87),1,0)*'4. Formulations'!$K86</f>
        <v>0</v>
      </c>
      <c r="FO87" s="45">
        <f>IF(AND(OR(ISBLANK(EY$9),EY$9=0)=FALSE,FO$9=$DM87),1,0)*'4. Formulations'!$K86</f>
        <v>0</v>
      </c>
      <c r="FP87" s="45">
        <f>IF(AND(OR(ISBLANK(EZ$9),EZ$9=0)=FALSE,FP$9=$DM87),1,0)*'4. Formulations'!$K86</f>
        <v>0</v>
      </c>
      <c r="FQ87" s="45">
        <f>IF(AND(OR(ISBLANK(FA$9),FA$9=0)=FALSE,FQ$9=$DM87),1,0)*'4. Formulations'!$K86</f>
        <v>0</v>
      </c>
      <c r="FR87" s="45">
        <f>IF(AND(OR(ISBLANK(FB$9),FB$9=0)=FALSE,FR$9=$DM87),1,0)*'4. Formulations'!$K86</f>
        <v>0</v>
      </c>
      <c r="FS87" s="45">
        <f>IF(AND(OR(ISBLANK(FC$9),FC$9=0)=FALSE,FS$9=$DM87),1,0)*'4. Formulations'!$K86</f>
        <v>0</v>
      </c>
      <c r="FT87" s="45">
        <f>IF(AND(OR(ISBLANK(FD$9),FD$9=0)=FALSE,FT$9=$DM87),1,0)*'4. Formulations'!$K86</f>
        <v>0</v>
      </c>
      <c r="FU87" s="45">
        <f>IF(AND(OR(ISBLANK(FE$9),FE$9=0)=FALSE,FU$9=$DM87),1,0)*'4. Formulations'!$K86</f>
        <v>0</v>
      </c>
      <c r="FV87" s="45">
        <f>IF(AND(OR(ISBLANK(FF$9),FF$9=0)=FALSE,FV$9=$DM87),1,0)*'4. Formulations'!$K86</f>
        <v>0</v>
      </c>
      <c r="FW87" s="45">
        <f>IF(AND(OR(ISBLANK(FG$9),FG$9=0)=FALSE,FW$9=$DM87),1,0)*'4. Formulations'!$K86</f>
        <v>0</v>
      </c>
      <c r="FX87" s="45">
        <f>IF(AND(OR(ISBLANK(FH$9),FH$9=0)=FALSE,FX$9=$DM87),1,0)*'4. Formulations'!$K86</f>
        <v>0</v>
      </c>
      <c r="FY87" s="45">
        <f>IF(AND(OR(ISBLANK(FI$9),FI$9=0)=FALSE,FY$9=$DM87),1,0)*'4. Formulations'!$K86</f>
        <v>0</v>
      </c>
      <c r="GA87" s="45">
        <f>IF(AND(OR(ISBLANK(GA$9),GA$9=0)=FALSE,OR(GA$9='2. Protocols'!$C86,GA$9='2. Protocols'!$E86,GA$9='2. Protocols'!$G86)),1,0)*'4. Formulations'!$L86</f>
        <v>0</v>
      </c>
      <c r="GB87" s="45">
        <f>IF(AND(OR(ISBLANK(GB$9),GB$9=0)=FALSE,OR(GB$9='2. Protocols'!$C86,GB$9='2. Protocols'!$E86,GB$9='2. Protocols'!$G86)),1,0)*'4. Formulations'!$L86</f>
        <v>0</v>
      </c>
      <c r="GC87" s="45">
        <f>IF(AND(OR(ISBLANK(GC$9),GC$9=0)=FALSE,OR(GC$9='2. Protocols'!$C86,GC$9='2. Protocols'!$E86,GC$9='2. Protocols'!$G86)),1,0)*'4. Formulations'!$L86</f>
        <v>0</v>
      </c>
      <c r="GD87" s="45">
        <f>IF(AND(OR(ISBLANK(GD$9),GD$9=0)=FALSE,OR(GD$9='2. Protocols'!$C86,GD$9='2. Protocols'!$E86,GD$9='2. Protocols'!$G86)),1,0)*'4. Formulations'!$L86</f>
        <v>0</v>
      </c>
      <c r="GE87" s="45">
        <f>IF(AND(OR(ISBLANK(GE$9),GE$9=0)=FALSE,OR(GE$9='2. Protocols'!$C86,GE$9='2. Protocols'!$E86,GE$9='2. Protocols'!$G86)),1,0)*'4. Formulations'!$L86</f>
        <v>0</v>
      </c>
      <c r="GF87" s="45">
        <f>IF(AND(OR(ISBLANK(GF$9),GF$9=0)=FALSE,OR(GF$9='2. Protocols'!$C86,GF$9='2. Protocols'!$E86,GF$9='2. Protocols'!$G86)),1,0)*'4. Formulations'!$L86</f>
        <v>0</v>
      </c>
      <c r="GG87" s="45">
        <f>IF(AND(OR(ISBLANK(GG$9),GG$9=0)=FALSE,OR(GG$9='2. Protocols'!$C86,GG$9='2. Protocols'!$E86,GG$9='2. Protocols'!$G86)),1,0)*'4. Formulations'!$L86</f>
        <v>0</v>
      </c>
      <c r="GH87" s="45">
        <f>IF(AND(OR(ISBLANK(GH$9),GH$9=0)=FALSE,OR(GH$9='2. Protocols'!$C86,GH$9='2. Protocols'!$E86,GH$9='2. Protocols'!$G86)),1,0)*'4. Formulations'!$L86</f>
        <v>0</v>
      </c>
      <c r="GI87" s="45">
        <f>IF(AND(OR(ISBLANK(GI$9),GI$9=0)=FALSE,OR(GI$9='2. Protocols'!$C86,GI$9='2. Protocols'!$E86,GI$9='2. Protocols'!$G86)),1,0)*'4. Formulations'!$L86</f>
        <v>0</v>
      </c>
      <c r="GJ87" s="45">
        <f>IF(AND(OR(ISBLANK(GJ$9),GJ$9=0)=FALSE,OR(GJ$9='2. Protocols'!$C86,GJ$9='2. Protocols'!$E86,GJ$9='2. Protocols'!$G86)),1,0)*'4. Formulations'!$L86</f>
        <v>0</v>
      </c>
      <c r="GK87" s="45">
        <f>IF(AND(OR(ISBLANK(GK$9),GK$9=0)=FALSE,OR(GK$9='2. Protocols'!$C86,GK$9='2. Protocols'!$E86,GK$9='2. Protocols'!$G86)),1,0)*'4. Formulations'!$L86</f>
        <v>0</v>
      </c>
      <c r="GL87" s="45">
        <f>IF(AND(OR(ISBLANK(GL$9),GL$9=0)=FALSE,OR(GL$9='2. Protocols'!$C86,GL$9='2. Protocols'!$E86,GL$9='2. Protocols'!$G86)),1,0)*'4. Formulations'!$L86</f>
        <v>0</v>
      </c>
      <c r="GM87" s="45">
        <f>IF(AND(OR(ISBLANK(GM$9),GM$9=0)=FALSE,OR(GM$9='2. Protocols'!$C86,GM$9='2. Protocols'!$E86,GM$9='2. Protocols'!$G86)),1,0)*'4. Formulations'!$L86</f>
        <v>0</v>
      </c>
      <c r="GN87" s="45">
        <f>IF(AND(OR(ISBLANK(GN$9),GN$9=0)=FALSE,OR(GN$9='2. Protocols'!$C86,GN$9='2. Protocols'!$E86,GN$9='2. Protocols'!$G86)),1,0)*'4. Formulations'!$L86</f>
        <v>0</v>
      </c>
      <c r="GO87" s="45">
        <f>IF(AND(OR(ISBLANK(GO$9),GO$9=0)=FALSE,OR(GO$9='2. Protocols'!$C86,GO$9='2. Protocols'!$E86,GO$9='2. Protocols'!$G86)),1,0)*'4. Formulations'!$L86</f>
        <v>0</v>
      </c>
      <c r="GQ87" s="45">
        <f>IF(AND(OR(ISBLANK(GQ$9),GQ$9=0)=FALSE,GQ$9=$DL87),1,0)*'4. Formulations'!$M86</f>
        <v>0</v>
      </c>
      <c r="GR87" s="45">
        <f>IF(AND(OR(ISBLANK(GR$9),GR$9=0)=FALSE,GR$9=$DL87),1,0)*'4. Formulations'!$M86</f>
        <v>0</v>
      </c>
      <c r="GS87" s="45">
        <f>IF(AND(OR(ISBLANK(GS$9),GS$9=0)=FALSE,GS$9=$DL87),1,0)*'4. Formulations'!$M86</f>
        <v>0</v>
      </c>
      <c r="GT87" s="45">
        <f>IF(AND(OR(ISBLANK(GT$9),GT$9=0)=FALSE,GT$9=$DL87),1,0)*'4. Formulations'!$M86</f>
        <v>0</v>
      </c>
      <c r="GU87" s="45">
        <f>IF(AND(OR(ISBLANK(GU$9),GU$9=0)=FALSE,GU$9=$DL87),1,0)*'4. Formulations'!$M86</f>
        <v>0</v>
      </c>
      <c r="GV87" s="45">
        <f>IF(AND(OR(ISBLANK(GV$9),GV$9=0)=FALSE,GV$9=$DL87),1,0)*'4. Formulations'!$M86</f>
        <v>0</v>
      </c>
      <c r="GW87" s="45">
        <f>IF(AND(OR(ISBLANK(GW$9),GW$9=0)=FALSE,GW$9=$DL87),1,0)*'4. Formulations'!$M86</f>
        <v>0</v>
      </c>
      <c r="GX87" s="45">
        <f>IF(AND(OR(ISBLANK(GX$9),GX$9=0)=FALSE,GX$9=$DL87),1,0)*'4. Formulations'!$M86</f>
        <v>0</v>
      </c>
      <c r="GY87" s="45">
        <f>IF(AND(OR(ISBLANK(GY$9),GY$9=0)=FALSE,GY$9=$DL87),1,0)*'4. Formulations'!$M86</f>
        <v>0</v>
      </c>
      <c r="GZ87" s="45">
        <f>IF(AND(OR(ISBLANK(GZ$9),GZ$9=0)=FALSE,GZ$9=$DL87),1,0)*'4. Formulations'!$M86</f>
        <v>0</v>
      </c>
      <c r="HA87" s="45">
        <f>IF(AND(OR(ISBLANK(HA$9),HA$9=0)=FALSE,HA$9=$DL87),1,0)*'4. Formulations'!$M86</f>
        <v>0</v>
      </c>
      <c r="HB87" s="45">
        <f>IF(AND(OR(ISBLANK(HB$9),HB$9=0)=FALSE,HB$9=$DL87),1,0)*'4. Formulations'!$M86</f>
        <v>0</v>
      </c>
      <c r="HC87" s="45">
        <f>IF(AND(OR(ISBLANK(HC$9),HC$9=0)=FALSE,HC$9=$DL87),1,0)*'4. Formulations'!$M86</f>
        <v>0</v>
      </c>
      <c r="HD87" s="45">
        <f>IF(AND(OR(ISBLANK(HD$9),HD$9=0)=FALSE,HD$9=$DL87),1,0)*'4. Formulations'!$M86</f>
        <v>0</v>
      </c>
      <c r="HE87" s="45">
        <f>IF(AND(OR(ISBLANK(HE$9),HE$9=0)=FALSE,HE$9=$DL87),1,0)*'4. Formulations'!$M86</f>
        <v>0</v>
      </c>
      <c r="HG87" s="45">
        <f>IF(AND(OR(ISBLANK(HG$9),HG$9=0)=FALSE,SUM($GQ87:$HE87)&gt;0,HG$9='2. Protocols'!$G86),1,0)*'4. Formulations'!$M86</f>
        <v>0</v>
      </c>
      <c r="HH87" s="45">
        <f>IF(AND(OR(ISBLANK(HH$9),HH$9=0)=FALSE,SUM($GQ87:$HE87)&gt;0,HH$9='2. Protocols'!$G86),1,0)*'4. Formulations'!$M86</f>
        <v>0</v>
      </c>
      <c r="HI87" s="45">
        <f>IF(AND(OR(ISBLANK(HI$9),HI$9=0)=FALSE,SUM($GQ87:$HE87)&gt;0,HI$9='2. Protocols'!$G86),1,0)*'4. Formulations'!$M86</f>
        <v>0</v>
      </c>
      <c r="HJ87" s="45">
        <f>IF(AND(OR(ISBLANK(HJ$9),HJ$9=0)=FALSE,SUM($GQ87:$HE87)&gt;0,HJ$9='2. Protocols'!$G86),1,0)*'4. Formulations'!$M86</f>
        <v>0</v>
      </c>
      <c r="HK87" s="45">
        <f>IF(AND(OR(ISBLANK(HK$9),HK$9=0)=FALSE,SUM($GQ87:$HE87)&gt;0,HK$9='2. Protocols'!$G86),1,0)*'4. Formulations'!$M86</f>
        <v>0</v>
      </c>
      <c r="HL87" s="45">
        <f>IF(AND(OR(ISBLANK(HL$9),HL$9=0)=FALSE,SUM($GQ87:$HE87)&gt;0,HL$9='2. Protocols'!$G86),1,0)*'4. Formulations'!$M86</f>
        <v>0</v>
      </c>
      <c r="HM87" s="45">
        <f>IF(AND(OR(ISBLANK(HM$9),HM$9=0)=FALSE,SUM($GQ87:$HE87)&gt;0,HM$9='2. Protocols'!$G86),1,0)*'4. Formulations'!$M86</f>
        <v>0</v>
      </c>
      <c r="HN87" s="45">
        <f>IF(AND(OR(ISBLANK(HN$9),HN$9=0)=FALSE,SUM($GQ87:$HE87)&gt;0,HN$9='2. Protocols'!$G86),1,0)*'4. Formulations'!$M86</f>
        <v>0</v>
      </c>
      <c r="HO87" s="45">
        <f>IF(AND(OR(ISBLANK(HO$9),HO$9=0)=FALSE,SUM($GQ87:$HE87)&gt;0,HO$9='2. Protocols'!$G86),1,0)*'4. Formulations'!$M86</f>
        <v>0</v>
      </c>
      <c r="HP87" s="45">
        <f>IF(AND(OR(ISBLANK(HP$9),HP$9=0)=FALSE,SUM($GQ87:$HE87)&gt;0,HP$9='2. Protocols'!$G86),1,0)*'4. Formulations'!$M86</f>
        <v>0</v>
      </c>
      <c r="HQ87" s="45">
        <f>IF(AND(OR(ISBLANK(HQ$9),HQ$9=0)=FALSE,SUM($GQ87:$HE87)&gt;0,HQ$9='2. Protocols'!$G86),1,0)*'4. Formulations'!$M86</f>
        <v>0</v>
      </c>
      <c r="HR87" s="45">
        <f>IF(AND(OR(ISBLANK(HR$9),HR$9=0)=FALSE,SUM($GQ87:$HE87)&gt;0,HR$9='2. Protocols'!$G86),1,0)*'4. Formulations'!$M86</f>
        <v>0</v>
      </c>
      <c r="HS87" s="45">
        <f>IF(AND(OR(ISBLANK(HS$9),HS$9=0)=FALSE,SUM($GQ87:$HE87)&gt;0,HS$9='2. Protocols'!$G86),1,0)*'4. Formulations'!$M86</f>
        <v>0</v>
      </c>
      <c r="HT87" s="45">
        <f>IF(AND(OR(ISBLANK(HT$9),HT$9=0)=FALSE,SUM($GQ87:$HE87)&gt;0,HT$9='2. Protocols'!$G86),1,0)*'4. Formulations'!$M86</f>
        <v>0</v>
      </c>
      <c r="HU87" s="45">
        <f>IF(AND(OR(ISBLANK(HU$9),HU$9=0)=FALSE,SUM($GQ87:$HE87)&gt;0,HU$9='2. Protocols'!$G86),1,0)*'4. Formulations'!$M86</f>
        <v>0</v>
      </c>
      <c r="HW87" s="45">
        <f>IF(AND(OR(ISBLANK(HW$9),HW$9=0)=FALSE,HW$9=$DM87),1,0)*'4. Formulations'!$N86</f>
        <v>0</v>
      </c>
      <c r="HX87" s="45">
        <f>IF(AND(OR(ISBLANK(HX$9),HX$9=0)=FALSE,HX$9=$DM87),1,0)*'4. Formulations'!$N86</f>
        <v>0</v>
      </c>
      <c r="HY87" s="45">
        <f>IF(AND(OR(ISBLANK(HY$9),HY$9=0)=FALSE,HY$9=$DM87),1,0)*'4. Formulations'!$N86</f>
        <v>0</v>
      </c>
      <c r="HZ87" s="45">
        <f>IF(AND(OR(ISBLANK(HZ$9),HZ$9=0)=FALSE,HZ$9=$DM87),1,0)*'4. Formulations'!$N86</f>
        <v>0</v>
      </c>
      <c r="IA87" s="45">
        <f>IF(AND(OR(ISBLANK(IA$9),IA$9=0)=FALSE,IA$9=$DM87),1,0)*'4. Formulations'!$N86</f>
        <v>0</v>
      </c>
      <c r="IB87" s="45">
        <f>IF(AND(OR(ISBLANK(IB$9),IB$9=0)=FALSE,IB$9=$DM87),1,0)*'4. Formulations'!$N86</f>
        <v>0</v>
      </c>
      <c r="IC87" s="45">
        <f>IF(AND(OR(ISBLANK(IC$9),IC$9=0)=FALSE,IC$9=$DM87),1,0)*'4. Formulations'!$N86</f>
        <v>0</v>
      </c>
      <c r="ID87" s="45">
        <f>IF(AND(OR(ISBLANK(ID$9),ID$9=0)=FALSE,ID$9=$DM87),1,0)*'4. Formulations'!$N86</f>
        <v>0</v>
      </c>
      <c r="IE87" s="45">
        <f>IF(AND(OR(ISBLANK(IE$9),IE$9=0)=FALSE,IE$9=$DM87),1,0)*'4. Formulations'!$N86</f>
        <v>0</v>
      </c>
      <c r="IF87" s="45">
        <f>IF(AND(OR(ISBLANK(IF$9),IF$9=0)=FALSE,IF$9=$DM87),1,0)*'4. Formulations'!$N86</f>
        <v>0</v>
      </c>
      <c r="IG87" s="45">
        <f>IF(AND(OR(ISBLANK(IG$9),IG$9=0)=FALSE,IG$9=$DM87),1,0)*'4. Formulations'!$N86</f>
        <v>0</v>
      </c>
      <c r="IH87" s="45">
        <f>IF(AND(OR(ISBLANK(IH$9),IH$9=0)=FALSE,IH$9=$DM87),1,0)*'4. Formulations'!$N86</f>
        <v>0</v>
      </c>
      <c r="II87" s="45">
        <f>IF(AND(OR(ISBLANK(II$9),II$9=0)=FALSE,II$9=$DM87),1,0)*'4. Formulations'!$N86</f>
        <v>0</v>
      </c>
      <c r="IJ87" s="45">
        <f>IF(AND(OR(ISBLANK(IJ$9),IJ$9=0)=FALSE,IJ$9=$DM87),1,0)*'4. Formulations'!$N86</f>
        <v>0</v>
      </c>
      <c r="IK87" s="45">
        <f>IF(AND(OR(ISBLANK(IK$9),IK$9=0)=FALSE,IK$9=$DM87),1,0)*'4. Formulations'!$N86</f>
        <v>0</v>
      </c>
      <c r="IM87" s="45">
        <f>IF(AND(OR(ISBLANK(IM$9),IM$9=0)=FALSE,OR(IM$9='2. Protocols'!$C86,IM$9='2. Protocols'!$E86,IM$9='2. Protocols'!$G86)),1,0)*'4. Formulations'!$O86</f>
        <v>0</v>
      </c>
      <c r="IN87" s="45">
        <f>IF(AND(OR(ISBLANK(IN$9),IN$9=0)=FALSE,OR(IN$9='2. Protocols'!$C86,IN$9='2. Protocols'!$E86,IN$9='2. Protocols'!$G86)),1,0)*'4. Formulations'!$O86</f>
        <v>0</v>
      </c>
      <c r="IO87" s="45">
        <f>IF(AND(OR(ISBLANK(IO$9),IO$9=0)=FALSE,OR(IO$9='2. Protocols'!$C86,IO$9='2. Protocols'!$E86,IO$9='2. Protocols'!$G86)),1,0)*'4. Formulations'!$O86</f>
        <v>0</v>
      </c>
      <c r="IP87" s="45">
        <f>IF(AND(OR(ISBLANK(IP$9),IP$9=0)=FALSE,OR(IP$9='2. Protocols'!$C86,IP$9='2. Protocols'!$E86,IP$9='2. Protocols'!$G86)),1,0)*'4. Formulations'!$O86</f>
        <v>0</v>
      </c>
      <c r="IQ87" s="45">
        <f>IF(AND(OR(ISBLANK(IQ$9),IQ$9=0)=FALSE,OR(IQ$9='2. Protocols'!$C86,IQ$9='2. Protocols'!$E86,IQ$9='2. Protocols'!$G86)),1,0)*'4. Formulations'!$O86</f>
        <v>0</v>
      </c>
      <c r="IR87" s="45">
        <f>IF(AND(OR(ISBLANK(IR$9),IR$9=0)=FALSE,OR(IR$9='2. Protocols'!$C86,IR$9='2. Protocols'!$E86,IR$9='2. Protocols'!$G86)),1,0)*'4. Formulations'!$O86</f>
        <v>0</v>
      </c>
      <c r="IS87" s="45">
        <f>IF(AND(OR(ISBLANK(IS$9),IS$9=0)=FALSE,OR(IS$9='2. Protocols'!$C86,IS$9='2. Protocols'!$E86,IS$9='2. Protocols'!$G86)),1,0)*'4. Formulations'!$O86</f>
        <v>0</v>
      </c>
      <c r="IT87" s="45">
        <f>IF(AND(OR(ISBLANK(IT$9),IT$9=0)=FALSE,OR(IT$9='2. Protocols'!$C86,IT$9='2. Protocols'!$E86,IT$9='2. Protocols'!$G86)),1,0)*'4. Formulations'!$O86</f>
        <v>0</v>
      </c>
      <c r="IU87" s="45">
        <f>IF(AND(OR(ISBLANK(IU$9),IU$9=0)=FALSE,OR(IU$9='2. Protocols'!$C86,IU$9='2. Protocols'!$E86,IU$9='2. Protocols'!$G86)),1,0)*'4. Formulations'!$O86</f>
        <v>0</v>
      </c>
      <c r="IV87" s="45">
        <f>IF(AND(OR(ISBLANK(IV$9),IV$9=0)=FALSE,OR(IV$9='2. Protocols'!$C86,IV$9='2. Protocols'!$E86,IV$9='2. Protocols'!$G86)),1,0)*'4. Formulations'!$O86</f>
        <v>0</v>
      </c>
      <c r="IW87" s="45">
        <f>IF(AND(OR(ISBLANK(IW$9),IW$9=0)=FALSE,OR(IW$9='2. Protocols'!$C86,IW$9='2. Protocols'!$E86,IW$9='2. Protocols'!$G86)),1,0)*'4. Formulations'!$O86</f>
        <v>0</v>
      </c>
      <c r="IX87" s="45">
        <f>IF(AND(OR(ISBLANK(IX$9),IX$9=0)=FALSE,OR(IX$9='2. Protocols'!$C86,IX$9='2. Protocols'!$E86,IX$9='2. Protocols'!$G86)),1,0)*'4. Formulations'!$O86</f>
        <v>0</v>
      </c>
      <c r="IY87" s="45">
        <f>IF(AND(OR(ISBLANK(IY$9),IY$9=0)=FALSE,OR(IY$9='2. Protocols'!$C86,IY$9='2. Protocols'!$E86,IY$9='2. Protocols'!$G86)),1,0)*'4. Formulations'!$O86</f>
        <v>0</v>
      </c>
      <c r="IZ87" s="45">
        <f>IF(AND(OR(ISBLANK(IZ$9),IZ$9=0)=FALSE,OR(IZ$9='2. Protocols'!$C86,IZ$9='2. Protocols'!$E86,IZ$9='2. Protocols'!$G86)),1,0)*'4. Formulations'!$O86</f>
        <v>0</v>
      </c>
      <c r="JA87" s="45">
        <f>IF(AND(OR(ISBLANK(JA$9),JA$9=0)=FALSE,OR(JA$9='2. Protocols'!$C86,JA$9='2. Protocols'!$E86,JA$9='2. Protocols'!$G86)),1,0)*'4. Formulations'!$O86</f>
        <v>0</v>
      </c>
      <c r="JC87" s="45">
        <f>IF(AND(OR(ISBLANK(JC$9),JC$9=0)=FALSE,JC$9=$DL87),1,0)*'4. Formulations'!$P86</f>
        <v>0</v>
      </c>
      <c r="JD87" s="45">
        <f>IF(AND(OR(ISBLANK(JD$9),JD$9=0)=FALSE,JD$9=$DL87),1,0)*'4. Formulations'!$P86</f>
        <v>0</v>
      </c>
      <c r="JE87" s="45">
        <f>IF(AND(OR(ISBLANK(JE$9),JE$9=0)=FALSE,JE$9=$DL87),1,0)*'4. Formulations'!$P86</f>
        <v>0</v>
      </c>
      <c r="JF87" s="45">
        <f>IF(AND(OR(ISBLANK(JF$9),JF$9=0)=FALSE,JF$9=$DL87),1,0)*'4. Formulations'!$P86</f>
        <v>0</v>
      </c>
      <c r="JG87" s="45">
        <f>IF(AND(OR(ISBLANK(JG$9),JG$9=0)=FALSE,JG$9=$DL87),1,0)*'4. Formulations'!$P86</f>
        <v>0</v>
      </c>
      <c r="JH87" s="45">
        <f>IF(AND(OR(ISBLANK(JH$9),JH$9=0)=FALSE,JH$9=$DL87),1,0)*'4. Formulations'!$P86</f>
        <v>0</v>
      </c>
      <c r="JI87" s="45">
        <f>IF(AND(OR(ISBLANK(JI$9),JI$9=0)=FALSE,JI$9=$DL87),1,0)*'4. Formulations'!$P86</f>
        <v>0</v>
      </c>
      <c r="JJ87" s="45">
        <f>IF(AND(OR(ISBLANK(JJ$9),JJ$9=0)=FALSE,JJ$9=$DL87),1,0)*'4. Formulations'!$P86</f>
        <v>0</v>
      </c>
      <c r="JK87" s="45">
        <f>IF(AND(OR(ISBLANK(JK$9),JK$9=0)=FALSE,JK$9=$DL87),1,0)*'4. Formulations'!$P86</f>
        <v>0</v>
      </c>
      <c r="JL87" s="45">
        <f>IF(AND(OR(ISBLANK(JL$9),JL$9=0)=FALSE,JL$9=$DL87),1,0)*'4. Formulations'!$P86</f>
        <v>0</v>
      </c>
      <c r="JM87" s="45">
        <f>IF(AND(OR(ISBLANK(JM$9),JM$9=0)=FALSE,JM$9=$DL87),1,0)*'4. Formulations'!$P86</f>
        <v>0</v>
      </c>
      <c r="JN87" s="45">
        <f>IF(AND(OR(ISBLANK(JN$9),JN$9=0)=FALSE,JN$9=$DL87),1,0)*'4. Formulations'!$P86</f>
        <v>0</v>
      </c>
      <c r="JO87" s="45">
        <f>IF(AND(OR(ISBLANK(JO$9),JO$9=0)=FALSE,JO$9=$DL87),1,0)*'4. Formulations'!$P86</f>
        <v>0</v>
      </c>
      <c r="JP87" s="45">
        <f>IF(AND(OR(ISBLANK(JP$9),JP$9=0)=FALSE,JP$9=$DL87),1,0)*'4. Formulations'!$P86</f>
        <v>0</v>
      </c>
      <c r="JQ87" s="45">
        <f>IF(AND(OR(ISBLANK(JQ$9),JQ$9=0)=FALSE,JQ$9=$DL87),1,0)*'4. Formulations'!$P86</f>
        <v>0</v>
      </c>
      <c r="JS87" s="45">
        <f>IF(AND(OR(ISBLANK(JS$9),JS$9=0)=FALSE,SUM($JC87:$JQ87)&gt;0,JS$9='2. Protocols'!$G86),1,0)*'4. Formulations'!$P86</f>
        <v>0</v>
      </c>
      <c r="JT87" s="45">
        <f>IF(AND(OR(ISBLANK(JT$9),JT$9=0)=FALSE,SUM($JC87:$JQ87)&gt;0,JT$9='2. Protocols'!$G86),1,0)*'4. Formulations'!$P86</f>
        <v>0</v>
      </c>
      <c r="JU87" s="45">
        <f>IF(AND(OR(ISBLANK(JU$9),JU$9=0)=FALSE,SUM($JC87:$JQ87)&gt;0,JU$9='2. Protocols'!$G86),1,0)*'4. Formulations'!$P86</f>
        <v>0</v>
      </c>
      <c r="JV87" s="45">
        <f>IF(AND(OR(ISBLANK(JV$9),JV$9=0)=FALSE,SUM($JC87:$JQ87)&gt;0,JV$9='2. Protocols'!$G86),1,0)*'4. Formulations'!$P86</f>
        <v>0</v>
      </c>
      <c r="JW87" s="45">
        <f>IF(AND(OR(ISBLANK(JW$9),JW$9=0)=FALSE,SUM($JC87:$JQ87)&gt;0,JW$9='2. Protocols'!$G86),1,0)*'4. Formulations'!$P86</f>
        <v>0</v>
      </c>
      <c r="JX87" s="45">
        <f>IF(AND(OR(ISBLANK(JX$9),JX$9=0)=FALSE,SUM($JC87:$JQ87)&gt;0,JX$9='2. Protocols'!$G86),1,0)*'4. Formulations'!$P86</f>
        <v>0</v>
      </c>
      <c r="JY87" s="45">
        <f>IF(AND(OR(ISBLANK(JY$9),JY$9=0)=FALSE,SUM($JC87:$JQ87)&gt;0,JY$9='2. Protocols'!$G86),1,0)*'4. Formulations'!$P86</f>
        <v>0</v>
      </c>
      <c r="JZ87" s="45">
        <f>IF(AND(OR(ISBLANK(JZ$9),JZ$9=0)=FALSE,SUM($JC87:$JQ87)&gt;0,JZ$9='2. Protocols'!$G86),1,0)*'4. Formulations'!$P86</f>
        <v>0</v>
      </c>
      <c r="KA87" s="45">
        <f>IF(AND(OR(ISBLANK(KA$9),KA$9=0)=FALSE,SUM($JC87:$JQ87)&gt;0,KA$9='2. Protocols'!$G86),1,0)*'4. Formulations'!$P86</f>
        <v>0</v>
      </c>
      <c r="KB87" s="45">
        <f>IF(AND(OR(ISBLANK(KB$9),KB$9=0)=FALSE,SUM($JC87:$JQ87)&gt;0,KB$9='2. Protocols'!$G86),1,0)*'4. Formulations'!$P86</f>
        <v>0</v>
      </c>
      <c r="KC87" s="45">
        <f>IF(AND(OR(ISBLANK(KC$9),KC$9=0)=FALSE,SUM($JC87:$JQ87)&gt;0,KC$9='2. Protocols'!$G86),1,0)*'4. Formulations'!$P86</f>
        <v>0</v>
      </c>
      <c r="KD87" s="45">
        <f>IF(AND(OR(ISBLANK(KD$9),KD$9=0)=FALSE,SUM($JC87:$JQ87)&gt;0,KD$9='2. Protocols'!$G86),1,0)*'4. Formulations'!$P86</f>
        <v>0</v>
      </c>
      <c r="KE87" s="45">
        <f>IF(AND(OR(ISBLANK(KE$9),KE$9=0)=FALSE,SUM($JC87:$JQ87)&gt;0,KE$9='2. Protocols'!$G86),1,0)*'4. Formulations'!$P86</f>
        <v>0</v>
      </c>
      <c r="KF87" s="45">
        <f>IF(AND(OR(ISBLANK(KF$9),KF$9=0)=FALSE,SUM($JC87:$JQ87)&gt;0,KF$9='2. Protocols'!$G86),1,0)*'4. Formulations'!$P86</f>
        <v>0</v>
      </c>
      <c r="KG87" s="45">
        <f>IF(AND(OR(ISBLANK(KG$9),KG$9=0)=FALSE,SUM($JC87:$JQ87)&gt;0,KG$9='2. Protocols'!$G86),1,0)*'4. Formulations'!$P86</f>
        <v>0</v>
      </c>
      <c r="KI87" s="45">
        <f>IF(AND(OR(ISBLANK(KI$9),KI$9=0)=FALSE,KI$9=$DM87),1,0)*'4. Formulations'!$Q86</f>
        <v>0</v>
      </c>
      <c r="KJ87" s="45">
        <f>IF(AND(OR(ISBLANK(KJ$9),KJ$9=0)=FALSE,KJ$9=$DM87),1,0)*'4. Formulations'!$Q86</f>
        <v>0</v>
      </c>
      <c r="KK87" s="45">
        <f>IF(AND(OR(ISBLANK(KK$9),KK$9=0)=FALSE,KK$9=$DM87),1,0)*'4. Formulations'!$Q86</f>
        <v>0</v>
      </c>
      <c r="KL87" s="45">
        <f>IF(AND(OR(ISBLANK(KL$9),KL$9=0)=FALSE,KL$9=$DM87),1,0)*'4. Formulations'!$Q86</f>
        <v>0</v>
      </c>
      <c r="KM87" s="45">
        <f>IF(AND(OR(ISBLANK(KM$9),KM$9=0)=FALSE,KM$9=$DM87),1,0)*'4. Formulations'!$Q86</f>
        <v>0</v>
      </c>
      <c r="KN87" s="45">
        <f>IF(AND(OR(ISBLANK(KN$9),KN$9=0)=FALSE,KN$9=$DM87),1,0)*'4. Formulations'!$Q86</f>
        <v>0</v>
      </c>
      <c r="KO87" s="45">
        <f>IF(AND(OR(ISBLANK(KO$9),KO$9=0)=FALSE,KO$9=$DM87),1,0)*'4. Formulations'!$Q86</f>
        <v>0</v>
      </c>
      <c r="KP87" s="45">
        <f>IF(AND(OR(ISBLANK(KP$9),KP$9=0)=FALSE,KP$9=$DM87),1,0)*'4. Formulations'!$Q86</f>
        <v>0</v>
      </c>
      <c r="KQ87" s="45">
        <f>IF(AND(OR(ISBLANK(KQ$9),KQ$9=0)=FALSE,KQ$9=$DM87),1,0)*'4. Formulations'!$Q86</f>
        <v>0</v>
      </c>
      <c r="KR87" s="45">
        <f>IF(AND(OR(ISBLANK(KR$9),KR$9=0)=FALSE,KR$9=$DM87),1,0)*'4. Formulations'!$Q86</f>
        <v>0</v>
      </c>
      <c r="KS87" s="45">
        <f>IF(AND(OR(ISBLANK(KS$9),KS$9=0)=FALSE,KS$9=$DM87),1,0)*'4. Formulations'!$Q86</f>
        <v>0</v>
      </c>
      <c r="KT87" s="45">
        <f>IF(AND(OR(ISBLANK(KT$9),KT$9=0)=FALSE,KT$9=$DM87),1,0)*'4. Formulations'!$Q86</f>
        <v>0</v>
      </c>
      <c r="KU87" s="45">
        <f>IF(AND(OR(ISBLANK(KU$9),KU$9=0)=FALSE,KU$9=$DM87),1,0)*'4. Formulations'!$Q86</f>
        <v>0</v>
      </c>
      <c r="KV87" s="45">
        <f>IF(AND(OR(ISBLANK(KV$9),KV$9=0)=FALSE,KV$9=$DM87),1,0)*'4. Formulations'!$Q86</f>
        <v>0</v>
      </c>
      <c r="KW87" s="45">
        <f>IF(AND(OR(ISBLANK(KW$9),KW$9=0)=FALSE,KW$9=$DM87),1,0)*'4. Formulations'!$Q86</f>
        <v>0</v>
      </c>
    </row>
    <row r="88" spans="2:309" ht="15" hidden="1" outlineLevel="1" x14ac:dyDescent="0.25">
      <c r="B88" s="2"/>
      <c r="C88" s="155" t="str">
        <f>IF('2. Protocols'!C87&amp;"+"&amp;'2. Protocols'!E87&amp;"+"&amp;'2. Protocols'!G87="++","",'2. Protocols'!C87&amp;"+"&amp;'2. Protocols'!E87&amp;"+"&amp;'2. Protocols'!G87)</f>
        <v/>
      </c>
      <c r="D88" s="22"/>
      <c r="E88" s="23"/>
      <c r="G88" s="135">
        <f>'2. Protocols'!J87*'1. General Inputs'!$N$13</f>
        <v>0</v>
      </c>
      <c r="H88" s="135" t="e">
        <f>MAX(G88*(1+'1. General Inputs'!$BE$23)+(H$110*'2. Protocols'!$S87)+'3. ARV Substitutions'!L108,0)</f>
        <v>#VALUE!</v>
      </c>
      <c r="I88" s="135" t="e">
        <f>MAX(H88*(1+'1. General Inputs'!$BE$23)+(I$110*'2. Protocols'!$S87)+'3. ARV Substitutions'!M108,0)</f>
        <v>#VALUE!</v>
      </c>
      <c r="J88" s="135" t="e">
        <f>MAX(I88*(1+'1. General Inputs'!$BE$23)+(J$110*'2. Protocols'!$S87)+'3. ARV Substitutions'!N108,0)</f>
        <v>#VALUE!</v>
      </c>
      <c r="K88" s="135" t="e">
        <f>MAX(J88*(1+'1. General Inputs'!$BE$23)+(K$110*'2. Protocols'!$S87)+'3. ARV Substitutions'!O108,0)</f>
        <v>#VALUE!</v>
      </c>
      <c r="L88" s="135" t="e">
        <f>MAX(K88*(1+'1. General Inputs'!$BE$23)+(L$110*'2. Protocols'!$S87)+'3. ARV Substitutions'!P108,0)</f>
        <v>#VALUE!</v>
      </c>
      <c r="M88" s="135" t="e">
        <f>MAX(L88*(1+'1. General Inputs'!$BE$23)+(M$110*'2. Protocols'!$S87)+'3. ARV Substitutions'!Q108,0)</f>
        <v>#VALUE!</v>
      </c>
      <c r="N88" s="135" t="e">
        <f>MAX(M88*(1+'1. General Inputs'!$BE$23)+(N$110*'2. Protocols'!$S87)+'3. ARV Substitutions'!R108,0)</f>
        <v>#VALUE!</v>
      </c>
      <c r="O88" s="135" t="e">
        <f>MAX(N88*(1+'1. General Inputs'!$BE$23)+(O$110*'2. Protocols'!$S87)+'3. ARV Substitutions'!S108,0)</f>
        <v>#VALUE!</v>
      </c>
      <c r="P88" s="135" t="e">
        <f>MAX(O88*(1+'1. General Inputs'!$BE$23)+(P$110*'2. Protocols'!$S87)+'3. ARV Substitutions'!T108,0)</f>
        <v>#VALUE!</v>
      </c>
      <c r="Q88" s="135" t="e">
        <f>MAX(P88*(1+'1. General Inputs'!$BE$23)+(Q$110*'2. Protocols'!$S87)+'3. ARV Substitutions'!U108,0)</f>
        <v>#VALUE!</v>
      </c>
      <c r="R88" s="135" t="e">
        <f>MAX(Q88*(1+'1. General Inputs'!$BE$23)+(R$110*'2. Protocols'!$S87)+'3. ARV Substitutions'!V108,0)</f>
        <v>#VALUE!</v>
      </c>
      <c r="S88" s="135" t="e">
        <f>MAX(R88*(1+'1. General Inputs'!$BE$23)+(S$110*'2. Protocols'!$S87)+'3. ARV Substitutions'!W108,0)</f>
        <v>#VALUE!</v>
      </c>
      <c r="T88" s="135" t="e">
        <f>MAX(S88*(1+'1. General Inputs'!$BE$23)+(T$110*'2. Protocols'!$S87)+'3. ARV Substitutions'!X108,0)</f>
        <v>#VALUE!</v>
      </c>
      <c r="U88" s="135" t="e">
        <f>MAX(T88*(1+'1. General Inputs'!$BE$23)+(U$110*'2. Protocols'!$S87)+'3. ARV Substitutions'!Y108,0)</f>
        <v>#VALUE!</v>
      </c>
      <c r="V88" s="135" t="e">
        <f>MAX(U88*(1+'1. General Inputs'!$BE$23)+(V$110*'2. Protocols'!$S87)+'3. ARV Substitutions'!Z108,0)</f>
        <v>#VALUE!</v>
      </c>
      <c r="W88" s="135" t="e">
        <f>MAX(V88*(1+'1. General Inputs'!$BE$23)+(W$110*'2. Protocols'!$S87)+'3. ARV Substitutions'!AA108,0)</f>
        <v>#VALUE!</v>
      </c>
      <c r="X88" s="135" t="e">
        <f>MAX(W88*(1+'1. General Inputs'!$BE$23)+(X$110*'2. Protocols'!$S87)+'3. ARV Substitutions'!AB108,0)</f>
        <v>#VALUE!</v>
      </c>
      <c r="Y88" s="135" t="e">
        <f>MAX(X88*(1+'1. General Inputs'!$BE$23)+(Y$110*'2. Protocols'!$S87)+'3. ARV Substitutions'!AC108,0)</f>
        <v>#VALUE!</v>
      </c>
      <c r="Z88" s="135" t="e">
        <f>MAX(Y88*(1+'1. General Inputs'!$BE$23)+(Z$110*'2. Protocols'!$S87)+'3. ARV Substitutions'!AD108,0)</f>
        <v>#VALUE!</v>
      </c>
      <c r="AA88" s="135" t="e">
        <f>MAX(Z88*(1+'1. General Inputs'!$BE$23)+(AA$110*'2. Protocols'!$S87)+'3. ARV Substitutions'!AE108,0)</f>
        <v>#VALUE!</v>
      </c>
      <c r="AB88" s="135" t="e">
        <f>MAX(AA88*(1+'1. General Inputs'!$BE$23)+(AB$110*'2. Protocols'!$S87)+'3. ARV Substitutions'!AF108,0)</f>
        <v>#VALUE!</v>
      </c>
      <c r="AC88" s="135" t="e">
        <f>MAX(AB88*(1+'1. General Inputs'!$BE$23)+(AC$110*'2. Protocols'!$S87)+'3. ARV Substitutions'!AG108,0)</f>
        <v>#VALUE!</v>
      </c>
      <c r="AD88" s="135" t="e">
        <f>MAX(AC88*(1+'1. General Inputs'!$BE$23)+(AD$110*'2. Protocols'!$S87)+'3. ARV Substitutions'!AH108,0)</f>
        <v>#VALUE!</v>
      </c>
      <c r="AE88" s="135" t="e">
        <f>MAX(AD88*(1+'1. General Inputs'!$BE$23)+(AE$110*'2. Protocols'!$S87)+'3. ARV Substitutions'!AI108,0)</f>
        <v>#VALUE!</v>
      </c>
      <c r="AF88" s="135" t="e">
        <f>MAX(AE88*(1+'1. General Inputs'!$BE$23)+(AF$110*'2. Protocols'!$S87)+'3. ARV Substitutions'!AJ108,0)</f>
        <v>#VALUE!</v>
      </c>
      <c r="AG88" s="135" t="e">
        <f>MAX(AF88*(1+'1. General Inputs'!$BE$23)+(AG$110*'2. Protocols'!$S87)+'3. ARV Substitutions'!AK108,0)</f>
        <v>#VALUE!</v>
      </c>
      <c r="AH88" s="135" t="e">
        <f>MAX(AG88*(1+'1. General Inputs'!$BE$23)+(AH$110*'2. Protocols'!$S87)+'3. ARV Substitutions'!AL108,0)</f>
        <v>#VALUE!</v>
      </c>
      <c r="AI88" s="135" t="e">
        <f>MAX(AH88*(1+'1. General Inputs'!$BE$23)+(AI$110*'2. Protocols'!$S87)+'3. ARV Substitutions'!AM108,0)</f>
        <v>#VALUE!</v>
      </c>
      <c r="AJ88" s="135" t="e">
        <f>MAX(AI88*(1+'1. General Inputs'!$BE$23)+(AJ$110*'2. Protocols'!$S87)+'3. ARV Substitutions'!AN108,0)</f>
        <v>#VALUE!</v>
      </c>
      <c r="AK88" s="135" t="e">
        <f>MAX(AJ88*(1+'1. General Inputs'!$BE$23)+(AK$110*'2. Protocols'!$S87)+'3. ARV Substitutions'!AO108,0)</f>
        <v>#VALUE!</v>
      </c>
      <c r="AL88" s="135" t="e">
        <f>MAX(AK88*(1+'1. General Inputs'!$BE$23)+(AL$110*'2. Protocols'!$S87)+'3. ARV Substitutions'!AP108,0)</f>
        <v>#VALUE!</v>
      </c>
      <c r="AM88" s="135" t="e">
        <f>MAX(AL88*(1+'1. General Inputs'!$BE$23)+(AM$110*'2. Protocols'!$S87)+'3. ARV Substitutions'!AQ108,0)</f>
        <v>#VALUE!</v>
      </c>
      <c r="AN88" s="135" t="e">
        <f>MAX(AM88*(1+'1. General Inputs'!$BE$23)+(AN$110*'2. Protocols'!$S87)+'3. ARV Substitutions'!AR108,0)</f>
        <v>#VALUE!</v>
      </c>
      <c r="AO88" s="135" t="e">
        <f>MAX(AN88*(1+'1. General Inputs'!$BE$23)+(AO$110*'2. Protocols'!$S87)+'3. ARV Substitutions'!AS108,0)</f>
        <v>#VALUE!</v>
      </c>
      <c r="AP88" s="135" t="e">
        <f>MAX(AO88*(1+'1. General Inputs'!$BE$23)+(AP$110*'2. Protocols'!$S87)+'3. ARV Substitutions'!AT108,0)</f>
        <v>#VALUE!</v>
      </c>
      <c r="AQ88" s="135" t="e">
        <f>MAX(AP88*(1+'1. General Inputs'!$BE$23)+(AQ$110*'2. Protocols'!$S87)+'3. ARV Substitutions'!AU108,0)</f>
        <v>#VALUE!</v>
      </c>
      <c r="CA88" s="105" t="e">
        <f t="shared" si="96"/>
        <v>#VALUE!</v>
      </c>
      <c r="CB88" s="105" t="e">
        <f t="shared" si="97"/>
        <v>#VALUE!</v>
      </c>
      <c r="CC88" s="105" t="e">
        <f t="shared" si="98"/>
        <v>#VALUE!</v>
      </c>
      <c r="CD88" s="105" t="e">
        <f t="shared" si="99"/>
        <v>#VALUE!</v>
      </c>
      <c r="CE88" s="105" t="e">
        <f t="shared" si="100"/>
        <v>#VALUE!</v>
      </c>
      <c r="CF88" s="105" t="e">
        <f t="shared" si="101"/>
        <v>#VALUE!</v>
      </c>
      <c r="CG88" s="105" t="e">
        <f t="shared" si="102"/>
        <v>#VALUE!</v>
      </c>
      <c r="CH88" s="105" t="e">
        <f t="shared" si="103"/>
        <v>#VALUE!</v>
      </c>
      <c r="CI88" s="105" t="e">
        <f t="shared" si="104"/>
        <v>#VALUE!</v>
      </c>
      <c r="CJ88" s="105" t="e">
        <f t="shared" si="105"/>
        <v>#VALUE!</v>
      </c>
      <c r="CK88" s="105" t="e">
        <f t="shared" si="106"/>
        <v>#VALUE!</v>
      </c>
      <c r="CL88" s="105" t="e">
        <f t="shared" si="107"/>
        <v>#VALUE!</v>
      </c>
      <c r="CM88" s="105" t="e">
        <f t="shared" si="108"/>
        <v>#VALUE!</v>
      </c>
      <c r="CN88" s="105" t="e">
        <f t="shared" si="109"/>
        <v>#VALUE!</v>
      </c>
      <c r="CO88" s="105" t="e">
        <f t="shared" si="110"/>
        <v>#VALUE!</v>
      </c>
      <c r="CP88" s="105" t="e">
        <f t="shared" si="111"/>
        <v>#VALUE!</v>
      </c>
      <c r="CQ88" s="105" t="e">
        <f t="shared" si="112"/>
        <v>#VALUE!</v>
      </c>
      <c r="CR88" s="105" t="e">
        <f t="shared" si="113"/>
        <v>#VALUE!</v>
      </c>
      <c r="CS88" s="105" t="e">
        <f t="shared" si="114"/>
        <v>#VALUE!</v>
      </c>
      <c r="CT88" s="105" t="e">
        <f t="shared" si="115"/>
        <v>#VALUE!</v>
      </c>
      <c r="CU88" s="105" t="e">
        <f t="shared" si="116"/>
        <v>#VALUE!</v>
      </c>
      <c r="CV88" s="105" t="e">
        <f t="shared" si="117"/>
        <v>#VALUE!</v>
      </c>
      <c r="CW88" s="105" t="e">
        <f t="shared" si="118"/>
        <v>#VALUE!</v>
      </c>
      <c r="CX88" s="105" t="e">
        <f t="shared" si="119"/>
        <v>#VALUE!</v>
      </c>
      <c r="CY88" s="105" t="e">
        <f t="shared" si="120"/>
        <v>#VALUE!</v>
      </c>
      <c r="CZ88" s="105" t="e">
        <f t="shared" si="121"/>
        <v>#VALUE!</v>
      </c>
      <c r="DA88" s="105" t="e">
        <f t="shared" si="122"/>
        <v>#VALUE!</v>
      </c>
      <c r="DB88" s="105" t="e">
        <f t="shared" si="123"/>
        <v>#VALUE!</v>
      </c>
      <c r="DC88" s="105" t="e">
        <f t="shared" si="124"/>
        <v>#VALUE!</v>
      </c>
      <c r="DD88" s="105" t="e">
        <f t="shared" si="125"/>
        <v>#VALUE!</v>
      </c>
      <c r="DE88" s="105" t="e">
        <f t="shared" si="126"/>
        <v>#VALUE!</v>
      </c>
      <c r="DF88" s="105" t="e">
        <f t="shared" si="127"/>
        <v>#VALUE!</v>
      </c>
      <c r="DG88" s="105" t="e">
        <f t="shared" si="128"/>
        <v>#VALUE!</v>
      </c>
      <c r="DH88" s="105" t="e">
        <f t="shared" si="129"/>
        <v>#VALUE!</v>
      </c>
      <c r="DI88" s="105" t="e">
        <f t="shared" si="130"/>
        <v>#VALUE!</v>
      </c>
      <c r="DJ88" s="105" t="e">
        <f t="shared" si="131"/>
        <v>#VALUE!</v>
      </c>
      <c r="DL88" s="39" t="str">
        <f>CONCATENATE('2. Protocols'!C87, '2. Protocols'!D87, '2. Protocols'!E87)</f>
        <v>+</v>
      </c>
      <c r="DM88" s="39" t="str">
        <f>CONCATENATE('2. Protocols'!C87, '2. Protocols'!D87, '2. Protocols'!E87, '2. Protocols'!F87, '2. Protocols'!G87,)</f>
        <v>++</v>
      </c>
      <c r="DO88" s="45">
        <f>IF(AND(OR(ISBLANK(DO$9),DO$9=0)=FALSE,OR(DO$9='2. Protocols'!$C87,DO$9='2. Protocols'!$E87,DO$9='2. Protocols'!$G87)),1,0)*'4. Formulations'!$I87</f>
        <v>0</v>
      </c>
      <c r="DP88" s="45">
        <f>IF(AND(OR(ISBLANK(DP$9),DP$9=0)=FALSE,OR(DP$9='2. Protocols'!$C87,DP$9='2. Protocols'!$E87,DP$9='2. Protocols'!$G87)),1,0)*'4. Formulations'!$I87</f>
        <v>0</v>
      </c>
      <c r="DQ88" s="45">
        <f>IF(AND(OR(ISBLANK(DQ$9),DQ$9=0)=FALSE,OR(DQ$9='2. Protocols'!$C87,DQ$9='2. Protocols'!$E87,DQ$9='2. Protocols'!$G87)),1,0)*'4. Formulations'!$I87</f>
        <v>0</v>
      </c>
      <c r="DR88" s="45">
        <f>IF(AND(OR(ISBLANK(DR$9),DR$9=0)=FALSE,OR(DR$9='2. Protocols'!$C87,DR$9='2. Protocols'!$E87,DR$9='2. Protocols'!$G87)),1,0)*'4. Formulations'!$I87</f>
        <v>0</v>
      </c>
      <c r="DS88" s="45">
        <f>IF(AND(OR(ISBLANK(DS$9),DS$9=0)=FALSE,OR(DS$9='2. Protocols'!$C87,DS$9='2. Protocols'!$E87,DS$9='2. Protocols'!$G87)),1,0)*'4. Formulations'!$I87</f>
        <v>0</v>
      </c>
      <c r="DT88" s="45">
        <f>IF(AND(OR(ISBLANK(DT$9),DT$9=0)=FALSE,OR(DT$9='2. Protocols'!$C87,DT$9='2. Protocols'!$E87,DT$9='2. Protocols'!$G87)),1,0)*'4. Formulations'!$I87</f>
        <v>0</v>
      </c>
      <c r="DU88" s="45">
        <f>IF(AND(OR(ISBLANK(DU$9),DU$9=0)=FALSE,OR(DU$9='2. Protocols'!$C87,DU$9='2. Protocols'!$E87,DU$9='2. Protocols'!$G87)),1,0)*'4. Formulations'!$I87</f>
        <v>0</v>
      </c>
      <c r="DV88" s="45">
        <f>IF(AND(OR(ISBLANK(DV$9),DV$9=0)=FALSE,OR(DV$9='2. Protocols'!$C87,DV$9='2. Protocols'!$E87,DV$9='2. Protocols'!$G87)),1,0)*'4. Formulations'!$I87</f>
        <v>0</v>
      </c>
      <c r="DW88" s="45">
        <f>IF(AND(OR(ISBLANK(DW$9),DW$9=0)=FALSE,OR(DW$9='2. Protocols'!$C87,DW$9='2. Protocols'!$E87,DW$9='2. Protocols'!$G87)),1,0)*'4. Formulations'!$I87</f>
        <v>0</v>
      </c>
      <c r="DX88" s="45">
        <f>IF(AND(OR(ISBLANK(DX$9),DX$9=0)=FALSE,OR(DX$9='2. Protocols'!$C87,DX$9='2. Protocols'!$E87,DX$9='2. Protocols'!$G87)),1,0)*'4. Formulations'!$I87</f>
        <v>0</v>
      </c>
      <c r="DY88" s="45">
        <f>IF(AND(OR(ISBLANK(DY$9),DY$9=0)=FALSE,OR(DY$9='2. Protocols'!$C87,DY$9='2. Protocols'!$E87,DY$9='2. Protocols'!$G87)),1,0)*'4. Formulations'!$I87</f>
        <v>0</v>
      </c>
      <c r="DZ88" s="45">
        <f>IF(AND(OR(ISBLANK(DZ$9),DZ$9=0)=FALSE,OR(DZ$9='2. Protocols'!$C87,DZ$9='2. Protocols'!$E87,DZ$9='2. Protocols'!$G87)),1,0)*'4. Formulations'!$I87</f>
        <v>0</v>
      </c>
      <c r="EA88" s="45">
        <f>IF(AND(OR(ISBLANK(EA$9),EA$9=0)=FALSE,OR(EA$9='2. Protocols'!$C87,EA$9='2. Protocols'!$E87,EA$9='2. Protocols'!$G87)),1,0)*'4. Formulations'!$I87</f>
        <v>0</v>
      </c>
      <c r="EB88" s="45">
        <f>IF(AND(OR(ISBLANK(EB$9),EB$9=0)=FALSE,OR(EB$9='2. Protocols'!$C87,EB$9='2. Protocols'!$E87,EB$9='2. Protocols'!$G87)),1,0)*'4. Formulations'!$I87</f>
        <v>0</v>
      </c>
      <c r="EC88" s="45">
        <f>IF(AND(OR(ISBLANK(EC$9),EC$9=0)=FALSE,OR(EC$9='2. Protocols'!$C87,EC$9='2. Protocols'!$E87,EC$9='2. Protocols'!$G87)),1,0)*'4. Formulations'!$I87</f>
        <v>0</v>
      </c>
      <c r="EE88" s="45">
        <f>IF(AND(OR(ISBLANK(EE$9),EE$9=0)=FALSE,EE$9=$DL88),1,0)*'4. Formulations'!$J87</f>
        <v>0</v>
      </c>
      <c r="EF88" s="45">
        <f>IF(AND(OR(ISBLANK(EF$9),EF$9=0)=FALSE,EF$9=$DL88),1,0)*'4. Formulations'!$J87</f>
        <v>0</v>
      </c>
      <c r="EG88" s="45">
        <f>IF(AND(OR(ISBLANK(EG$9),EG$9=0)=FALSE,EG$9=$DL88),1,0)*'4. Formulations'!$J87</f>
        <v>0</v>
      </c>
      <c r="EH88" s="45">
        <f>IF(AND(OR(ISBLANK(EH$9),EH$9=0)=FALSE,EH$9=$DL88),1,0)*'4. Formulations'!$J87</f>
        <v>0</v>
      </c>
      <c r="EI88" s="45">
        <f>IF(AND(OR(ISBLANK(EI$9),EI$9=0)=FALSE,EI$9=$DL88),1,0)*'4. Formulations'!$J87</f>
        <v>0</v>
      </c>
      <c r="EJ88" s="45">
        <f>IF(AND(OR(ISBLANK(EJ$9),EJ$9=0)=FALSE,EJ$9=$DL88),1,0)*'4. Formulations'!$J87</f>
        <v>0</v>
      </c>
      <c r="EK88" s="45">
        <f>IF(AND(OR(ISBLANK(EK$9),EK$9=0)=FALSE,EK$9=$DL88),1,0)*'4. Formulations'!$J87</f>
        <v>0</v>
      </c>
      <c r="EL88" s="45">
        <f>IF(AND(OR(ISBLANK(EL$9),EL$9=0)=FALSE,EL$9=$DL88),1,0)*'4. Formulations'!$J87</f>
        <v>0</v>
      </c>
      <c r="EM88" s="45">
        <f>IF(AND(OR(ISBLANK(EM$9),EM$9=0)=FALSE,EM$9=$DL88),1,0)*'4. Formulations'!$J87</f>
        <v>0</v>
      </c>
      <c r="EN88" s="45">
        <f>IF(AND(OR(ISBLANK(EN$9),EN$9=0)=FALSE,EN$9=$DL88),1,0)*'4. Formulations'!$J87</f>
        <v>0</v>
      </c>
      <c r="EO88" s="45">
        <f>IF(AND(OR(ISBLANK(EO$9),EO$9=0)=FALSE,EO$9=$DL88),1,0)*'4. Formulations'!$J87</f>
        <v>0</v>
      </c>
      <c r="EP88" s="45">
        <f>IF(AND(OR(ISBLANK(EP$9),EP$9=0)=FALSE,EP$9=$DL88),1,0)*'4. Formulations'!$J87</f>
        <v>0</v>
      </c>
      <c r="EQ88" s="45">
        <f>IF(AND(OR(ISBLANK(EQ$9),EQ$9=0)=FALSE,EQ$9=$DL88),1,0)*'4. Formulations'!$J87</f>
        <v>0</v>
      </c>
      <c r="ER88" s="45">
        <f>IF(AND(OR(ISBLANK(ER$9),ER$9=0)=FALSE,ER$9=$DL88),1,0)*'4. Formulations'!$J87</f>
        <v>0</v>
      </c>
      <c r="ES88" s="45">
        <f>IF(AND(OR(ISBLANK(ES$9),ES$9=0)=FALSE,ES$9=$DL88),1,0)*'4. Formulations'!$J87</f>
        <v>0</v>
      </c>
      <c r="EU88" s="45">
        <f>IF(AND(OR(ISBLANK(EU$9),EU$9=0)=FALSE,SUM($EE88:$ES88)&gt;0,EU$9='2. Protocols'!$G87),1,0)*'4. Formulations'!$J87</f>
        <v>0</v>
      </c>
      <c r="EV88" s="45">
        <f>IF(AND(OR(ISBLANK(EV$9),EV$9=0)=FALSE,SUM($EE88:$ES88)&gt;0,EV$9='2. Protocols'!$G87),1,0)*'4. Formulations'!$J87</f>
        <v>0</v>
      </c>
      <c r="EW88" s="45">
        <f>IF(AND(OR(ISBLANK(EW$9),EW$9=0)=FALSE,SUM($EE88:$ES88)&gt;0,EW$9='2. Protocols'!$G87),1,0)*'4. Formulations'!$J87</f>
        <v>0</v>
      </c>
      <c r="EX88" s="45">
        <f>IF(AND(OR(ISBLANK(EX$9),EX$9=0)=FALSE,SUM($EE88:$ES88)&gt;0,EX$9='2. Protocols'!$G87),1,0)*'4. Formulations'!$J87</f>
        <v>0</v>
      </c>
      <c r="EY88" s="45">
        <f>IF(AND(OR(ISBLANK(EY$9),EY$9=0)=FALSE,SUM($EE88:$ES88)&gt;0,EY$9='2. Protocols'!$G87),1,0)*'4. Formulations'!$J87</f>
        <v>0</v>
      </c>
      <c r="EZ88" s="45">
        <f>IF(AND(OR(ISBLANK(EZ$9),EZ$9=0)=FALSE,SUM($EE88:$ES88)&gt;0,EZ$9='2. Protocols'!$G87),1,0)*'4. Formulations'!$J87</f>
        <v>0</v>
      </c>
      <c r="FA88" s="45">
        <f>IF(AND(OR(ISBLANK(FA$9),FA$9=0)=FALSE,SUM($EE88:$ES88)&gt;0,FA$9='2. Protocols'!$G87),1,0)*'4. Formulations'!$J87</f>
        <v>0</v>
      </c>
      <c r="FB88" s="45">
        <f>IF(AND(OR(ISBLANK(FB$9),FB$9=0)=FALSE,SUM($EE88:$ES88)&gt;0,FB$9='2. Protocols'!$G87),1,0)*'4. Formulations'!$J87</f>
        <v>0</v>
      </c>
      <c r="FC88" s="45">
        <f>IF(AND(OR(ISBLANK(FC$9),FC$9=0)=FALSE,SUM($EE88:$ES88)&gt;0,FC$9='2. Protocols'!$G87),1,0)*'4. Formulations'!$J87</f>
        <v>0</v>
      </c>
      <c r="FD88" s="45">
        <f>IF(AND(OR(ISBLANK(FD$9),FD$9=0)=FALSE,SUM($EE88:$ES88)&gt;0,FD$9='2. Protocols'!$G87),1,0)*'4. Formulations'!$J87</f>
        <v>0</v>
      </c>
      <c r="FE88" s="45">
        <f>IF(AND(OR(ISBLANK(FE$9),FE$9=0)=FALSE,SUM($EE88:$ES88)&gt;0,FE$9='2. Protocols'!$G87),1,0)*'4. Formulations'!$J87</f>
        <v>0</v>
      </c>
      <c r="FF88" s="45">
        <f>IF(AND(OR(ISBLANK(FF$9),FF$9=0)=FALSE,SUM($EE88:$ES88)&gt;0,FF$9='2. Protocols'!$G87),1,0)*'4. Formulations'!$J87</f>
        <v>0</v>
      </c>
      <c r="FG88" s="45">
        <f>IF(AND(OR(ISBLANK(FG$9),FG$9=0)=FALSE,SUM($EE88:$ES88)&gt;0,FG$9='2. Protocols'!$G87),1,0)*'4. Formulations'!$J87</f>
        <v>0</v>
      </c>
      <c r="FH88" s="45">
        <f>IF(AND(OR(ISBLANK(FH$9),FH$9=0)=FALSE,SUM($EE88:$ES88)&gt;0,FH$9='2. Protocols'!$G87),1,0)*'4. Formulations'!$J87</f>
        <v>0</v>
      </c>
      <c r="FI88" s="45">
        <f>IF(AND(OR(ISBLANK(FI$9),FI$9=0)=FALSE,SUM($EE88:$ES88)&gt;0,FI$9='2. Protocols'!$G87),1,0)*'4. Formulations'!$J87</f>
        <v>0</v>
      </c>
      <c r="FK88" s="45">
        <f>IF(AND(OR(ISBLANK(EU$9),EU$9=0)=FALSE,FK$9=$DM88),1,0)*'4. Formulations'!$K87</f>
        <v>0</v>
      </c>
      <c r="FL88" s="45">
        <f>IF(AND(OR(ISBLANK(EV$9),EV$9=0)=FALSE,FL$9=$DM88),1,0)*'4. Formulations'!$K87</f>
        <v>0</v>
      </c>
      <c r="FM88" s="45">
        <f>IF(AND(OR(ISBLANK(EW$9),EW$9=0)=FALSE,FM$9=$DM88),1,0)*'4. Formulations'!$K87</f>
        <v>0</v>
      </c>
      <c r="FN88" s="45">
        <f>IF(AND(OR(ISBLANK(EX$9),EX$9=0)=FALSE,FN$9=$DM88),1,0)*'4. Formulations'!$K87</f>
        <v>0</v>
      </c>
      <c r="FO88" s="45">
        <f>IF(AND(OR(ISBLANK(EY$9),EY$9=0)=FALSE,FO$9=$DM88),1,0)*'4. Formulations'!$K87</f>
        <v>0</v>
      </c>
      <c r="FP88" s="45">
        <f>IF(AND(OR(ISBLANK(EZ$9),EZ$9=0)=FALSE,FP$9=$DM88),1,0)*'4. Formulations'!$K87</f>
        <v>0</v>
      </c>
      <c r="FQ88" s="45">
        <f>IF(AND(OR(ISBLANK(FA$9),FA$9=0)=FALSE,FQ$9=$DM88),1,0)*'4. Formulations'!$K87</f>
        <v>0</v>
      </c>
      <c r="FR88" s="45">
        <f>IF(AND(OR(ISBLANK(FB$9),FB$9=0)=FALSE,FR$9=$DM88),1,0)*'4. Formulations'!$K87</f>
        <v>0</v>
      </c>
      <c r="FS88" s="45">
        <f>IF(AND(OR(ISBLANK(FC$9),FC$9=0)=FALSE,FS$9=$DM88),1,0)*'4. Formulations'!$K87</f>
        <v>0</v>
      </c>
      <c r="FT88" s="45">
        <f>IF(AND(OR(ISBLANK(FD$9),FD$9=0)=FALSE,FT$9=$DM88),1,0)*'4. Formulations'!$K87</f>
        <v>0</v>
      </c>
      <c r="FU88" s="45">
        <f>IF(AND(OR(ISBLANK(FE$9),FE$9=0)=FALSE,FU$9=$DM88),1,0)*'4. Formulations'!$K87</f>
        <v>0</v>
      </c>
      <c r="FV88" s="45">
        <f>IF(AND(OR(ISBLANK(FF$9),FF$9=0)=FALSE,FV$9=$DM88),1,0)*'4. Formulations'!$K87</f>
        <v>0</v>
      </c>
      <c r="FW88" s="45">
        <f>IF(AND(OR(ISBLANK(FG$9),FG$9=0)=FALSE,FW$9=$DM88),1,0)*'4. Formulations'!$K87</f>
        <v>0</v>
      </c>
      <c r="FX88" s="45">
        <f>IF(AND(OR(ISBLANK(FH$9),FH$9=0)=FALSE,FX$9=$DM88),1,0)*'4. Formulations'!$K87</f>
        <v>0</v>
      </c>
      <c r="FY88" s="45">
        <f>IF(AND(OR(ISBLANK(FI$9),FI$9=0)=FALSE,FY$9=$DM88),1,0)*'4. Formulations'!$K87</f>
        <v>0</v>
      </c>
      <c r="GA88" s="45">
        <f>IF(AND(OR(ISBLANK(GA$9),GA$9=0)=FALSE,OR(GA$9='2. Protocols'!$C87,GA$9='2. Protocols'!$E87,GA$9='2. Protocols'!$G87)),1,0)*'4. Formulations'!$L87</f>
        <v>0</v>
      </c>
      <c r="GB88" s="45">
        <f>IF(AND(OR(ISBLANK(GB$9),GB$9=0)=FALSE,OR(GB$9='2. Protocols'!$C87,GB$9='2. Protocols'!$E87,GB$9='2. Protocols'!$G87)),1,0)*'4. Formulations'!$L87</f>
        <v>0</v>
      </c>
      <c r="GC88" s="45">
        <f>IF(AND(OR(ISBLANK(GC$9),GC$9=0)=FALSE,OR(GC$9='2. Protocols'!$C87,GC$9='2. Protocols'!$E87,GC$9='2. Protocols'!$G87)),1,0)*'4. Formulations'!$L87</f>
        <v>0</v>
      </c>
      <c r="GD88" s="45">
        <f>IF(AND(OR(ISBLANK(GD$9),GD$9=0)=FALSE,OR(GD$9='2. Protocols'!$C87,GD$9='2. Protocols'!$E87,GD$9='2. Protocols'!$G87)),1,0)*'4. Formulations'!$L87</f>
        <v>0</v>
      </c>
      <c r="GE88" s="45">
        <f>IF(AND(OR(ISBLANK(GE$9),GE$9=0)=FALSE,OR(GE$9='2. Protocols'!$C87,GE$9='2. Protocols'!$E87,GE$9='2. Protocols'!$G87)),1,0)*'4. Formulations'!$L87</f>
        <v>0</v>
      </c>
      <c r="GF88" s="45">
        <f>IF(AND(OR(ISBLANK(GF$9),GF$9=0)=FALSE,OR(GF$9='2. Protocols'!$C87,GF$9='2. Protocols'!$E87,GF$9='2. Protocols'!$G87)),1,0)*'4. Formulations'!$L87</f>
        <v>0</v>
      </c>
      <c r="GG88" s="45">
        <f>IF(AND(OR(ISBLANK(GG$9),GG$9=0)=FALSE,OR(GG$9='2. Protocols'!$C87,GG$9='2. Protocols'!$E87,GG$9='2. Protocols'!$G87)),1,0)*'4. Formulations'!$L87</f>
        <v>0</v>
      </c>
      <c r="GH88" s="45">
        <f>IF(AND(OR(ISBLANK(GH$9),GH$9=0)=FALSE,OR(GH$9='2. Protocols'!$C87,GH$9='2. Protocols'!$E87,GH$9='2. Protocols'!$G87)),1,0)*'4. Formulations'!$L87</f>
        <v>0</v>
      </c>
      <c r="GI88" s="45">
        <f>IF(AND(OR(ISBLANK(GI$9),GI$9=0)=FALSE,OR(GI$9='2. Protocols'!$C87,GI$9='2. Protocols'!$E87,GI$9='2. Protocols'!$G87)),1,0)*'4. Formulations'!$L87</f>
        <v>0</v>
      </c>
      <c r="GJ88" s="45">
        <f>IF(AND(OR(ISBLANK(GJ$9),GJ$9=0)=FALSE,OR(GJ$9='2. Protocols'!$C87,GJ$9='2. Protocols'!$E87,GJ$9='2. Protocols'!$G87)),1,0)*'4. Formulations'!$L87</f>
        <v>0</v>
      </c>
      <c r="GK88" s="45">
        <f>IF(AND(OR(ISBLANK(GK$9),GK$9=0)=FALSE,OR(GK$9='2. Protocols'!$C87,GK$9='2. Protocols'!$E87,GK$9='2. Protocols'!$G87)),1,0)*'4. Formulations'!$L87</f>
        <v>0</v>
      </c>
      <c r="GL88" s="45">
        <f>IF(AND(OR(ISBLANK(GL$9),GL$9=0)=FALSE,OR(GL$9='2. Protocols'!$C87,GL$9='2. Protocols'!$E87,GL$9='2. Protocols'!$G87)),1,0)*'4. Formulations'!$L87</f>
        <v>0</v>
      </c>
      <c r="GM88" s="45">
        <f>IF(AND(OR(ISBLANK(GM$9),GM$9=0)=FALSE,OR(GM$9='2. Protocols'!$C87,GM$9='2. Protocols'!$E87,GM$9='2. Protocols'!$G87)),1,0)*'4. Formulations'!$L87</f>
        <v>0</v>
      </c>
      <c r="GN88" s="45">
        <f>IF(AND(OR(ISBLANK(GN$9),GN$9=0)=FALSE,OR(GN$9='2. Protocols'!$C87,GN$9='2. Protocols'!$E87,GN$9='2. Protocols'!$G87)),1,0)*'4. Formulations'!$L87</f>
        <v>0</v>
      </c>
      <c r="GO88" s="45">
        <f>IF(AND(OR(ISBLANK(GO$9),GO$9=0)=FALSE,OR(GO$9='2. Protocols'!$C87,GO$9='2. Protocols'!$E87,GO$9='2. Protocols'!$G87)),1,0)*'4. Formulations'!$L87</f>
        <v>0</v>
      </c>
      <c r="GQ88" s="45">
        <f>IF(AND(OR(ISBLANK(GQ$9),GQ$9=0)=FALSE,GQ$9=$DL88),1,0)*'4. Formulations'!$M87</f>
        <v>0</v>
      </c>
      <c r="GR88" s="45">
        <f>IF(AND(OR(ISBLANK(GR$9),GR$9=0)=FALSE,GR$9=$DL88),1,0)*'4. Formulations'!$M87</f>
        <v>0</v>
      </c>
      <c r="GS88" s="45">
        <f>IF(AND(OR(ISBLANK(GS$9),GS$9=0)=FALSE,GS$9=$DL88),1,0)*'4. Formulations'!$M87</f>
        <v>0</v>
      </c>
      <c r="GT88" s="45">
        <f>IF(AND(OR(ISBLANK(GT$9),GT$9=0)=FALSE,GT$9=$DL88),1,0)*'4. Formulations'!$M87</f>
        <v>0</v>
      </c>
      <c r="GU88" s="45">
        <f>IF(AND(OR(ISBLANK(GU$9),GU$9=0)=FALSE,GU$9=$DL88),1,0)*'4. Formulations'!$M87</f>
        <v>0</v>
      </c>
      <c r="GV88" s="45">
        <f>IF(AND(OR(ISBLANK(GV$9),GV$9=0)=FALSE,GV$9=$DL88),1,0)*'4. Formulations'!$M87</f>
        <v>0</v>
      </c>
      <c r="GW88" s="45">
        <f>IF(AND(OR(ISBLANK(GW$9),GW$9=0)=FALSE,GW$9=$DL88),1,0)*'4. Formulations'!$M87</f>
        <v>0</v>
      </c>
      <c r="GX88" s="45">
        <f>IF(AND(OR(ISBLANK(GX$9),GX$9=0)=FALSE,GX$9=$DL88),1,0)*'4. Formulations'!$M87</f>
        <v>0</v>
      </c>
      <c r="GY88" s="45">
        <f>IF(AND(OR(ISBLANK(GY$9),GY$9=0)=FALSE,GY$9=$DL88),1,0)*'4. Formulations'!$M87</f>
        <v>0</v>
      </c>
      <c r="GZ88" s="45">
        <f>IF(AND(OR(ISBLANK(GZ$9),GZ$9=0)=FALSE,GZ$9=$DL88),1,0)*'4. Formulations'!$M87</f>
        <v>0</v>
      </c>
      <c r="HA88" s="45">
        <f>IF(AND(OR(ISBLANK(HA$9),HA$9=0)=FALSE,HA$9=$DL88),1,0)*'4. Formulations'!$M87</f>
        <v>0</v>
      </c>
      <c r="HB88" s="45">
        <f>IF(AND(OR(ISBLANK(HB$9),HB$9=0)=FALSE,HB$9=$DL88),1,0)*'4. Formulations'!$M87</f>
        <v>0</v>
      </c>
      <c r="HC88" s="45">
        <f>IF(AND(OR(ISBLANK(HC$9),HC$9=0)=FALSE,HC$9=$DL88),1,0)*'4. Formulations'!$M87</f>
        <v>0</v>
      </c>
      <c r="HD88" s="45">
        <f>IF(AND(OR(ISBLANK(HD$9),HD$9=0)=FALSE,HD$9=$DL88),1,0)*'4. Formulations'!$M87</f>
        <v>0</v>
      </c>
      <c r="HE88" s="45">
        <f>IF(AND(OR(ISBLANK(HE$9),HE$9=0)=FALSE,HE$9=$DL88),1,0)*'4. Formulations'!$M87</f>
        <v>0</v>
      </c>
      <c r="HG88" s="45">
        <f>IF(AND(OR(ISBLANK(HG$9),HG$9=0)=FALSE,SUM($GQ88:$HE88)&gt;0,HG$9='2. Protocols'!$G87),1,0)*'4. Formulations'!$M87</f>
        <v>0</v>
      </c>
      <c r="HH88" s="45">
        <f>IF(AND(OR(ISBLANK(HH$9),HH$9=0)=FALSE,SUM($GQ88:$HE88)&gt;0,HH$9='2. Protocols'!$G87),1,0)*'4. Formulations'!$M87</f>
        <v>0</v>
      </c>
      <c r="HI88" s="45">
        <f>IF(AND(OR(ISBLANK(HI$9),HI$9=0)=FALSE,SUM($GQ88:$HE88)&gt;0,HI$9='2. Protocols'!$G87),1,0)*'4. Formulations'!$M87</f>
        <v>0</v>
      </c>
      <c r="HJ88" s="45">
        <f>IF(AND(OR(ISBLANK(HJ$9),HJ$9=0)=FALSE,SUM($GQ88:$HE88)&gt;0,HJ$9='2. Protocols'!$G87),1,0)*'4. Formulations'!$M87</f>
        <v>0</v>
      </c>
      <c r="HK88" s="45">
        <f>IF(AND(OR(ISBLANK(HK$9),HK$9=0)=FALSE,SUM($GQ88:$HE88)&gt;0,HK$9='2. Protocols'!$G87),1,0)*'4. Formulations'!$M87</f>
        <v>0</v>
      </c>
      <c r="HL88" s="45">
        <f>IF(AND(OR(ISBLANK(HL$9),HL$9=0)=FALSE,SUM($GQ88:$HE88)&gt;0,HL$9='2. Protocols'!$G87),1,0)*'4. Formulations'!$M87</f>
        <v>0</v>
      </c>
      <c r="HM88" s="45">
        <f>IF(AND(OR(ISBLANK(HM$9),HM$9=0)=FALSE,SUM($GQ88:$HE88)&gt;0,HM$9='2. Protocols'!$G87),1,0)*'4. Formulations'!$M87</f>
        <v>0</v>
      </c>
      <c r="HN88" s="45">
        <f>IF(AND(OR(ISBLANK(HN$9),HN$9=0)=FALSE,SUM($GQ88:$HE88)&gt;0,HN$9='2. Protocols'!$G87),1,0)*'4. Formulations'!$M87</f>
        <v>0</v>
      </c>
      <c r="HO88" s="45">
        <f>IF(AND(OR(ISBLANK(HO$9),HO$9=0)=FALSE,SUM($GQ88:$HE88)&gt;0,HO$9='2. Protocols'!$G87),1,0)*'4. Formulations'!$M87</f>
        <v>0</v>
      </c>
      <c r="HP88" s="45">
        <f>IF(AND(OR(ISBLANK(HP$9),HP$9=0)=FALSE,SUM($GQ88:$HE88)&gt;0,HP$9='2. Protocols'!$G87),1,0)*'4. Formulations'!$M87</f>
        <v>0</v>
      </c>
      <c r="HQ88" s="45">
        <f>IF(AND(OR(ISBLANK(HQ$9),HQ$9=0)=FALSE,SUM($GQ88:$HE88)&gt;0,HQ$9='2. Protocols'!$G87),1,0)*'4. Formulations'!$M87</f>
        <v>0</v>
      </c>
      <c r="HR88" s="45">
        <f>IF(AND(OR(ISBLANK(HR$9),HR$9=0)=FALSE,SUM($GQ88:$HE88)&gt;0,HR$9='2. Protocols'!$G87),1,0)*'4. Formulations'!$M87</f>
        <v>0</v>
      </c>
      <c r="HS88" s="45">
        <f>IF(AND(OR(ISBLANK(HS$9),HS$9=0)=FALSE,SUM($GQ88:$HE88)&gt;0,HS$9='2. Protocols'!$G87),1,0)*'4. Formulations'!$M87</f>
        <v>0</v>
      </c>
      <c r="HT88" s="45">
        <f>IF(AND(OR(ISBLANK(HT$9),HT$9=0)=FALSE,SUM($GQ88:$HE88)&gt;0,HT$9='2. Protocols'!$G87),1,0)*'4. Formulations'!$M87</f>
        <v>0</v>
      </c>
      <c r="HU88" s="45">
        <f>IF(AND(OR(ISBLANK(HU$9),HU$9=0)=FALSE,SUM($GQ88:$HE88)&gt;0,HU$9='2. Protocols'!$G87),1,0)*'4. Formulations'!$M87</f>
        <v>0</v>
      </c>
      <c r="HW88" s="45">
        <f>IF(AND(OR(ISBLANK(HW$9),HW$9=0)=FALSE,HW$9=$DM88),1,0)*'4. Formulations'!$N87</f>
        <v>0</v>
      </c>
      <c r="HX88" s="45">
        <f>IF(AND(OR(ISBLANK(HX$9),HX$9=0)=FALSE,HX$9=$DM88),1,0)*'4. Formulations'!$N87</f>
        <v>0</v>
      </c>
      <c r="HY88" s="45">
        <f>IF(AND(OR(ISBLANK(HY$9),HY$9=0)=FALSE,HY$9=$DM88),1,0)*'4. Formulations'!$N87</f>
        <v>0</v>
      </c>
      <c r="HZ88" s="45">
        <f>IF(AND(OR(ISBLANK(HZ$9),HZ$9=0)=FALSE,HZ$9=$DM88),1,0)*'4. Formulations'!$N87</f>
        <v>0</v>
      </c>
      <c r="IA88" s="45">
        <f>IF(AND(OR(ISBLANK(IA$9),IA$9=0)=FALSE,IA$9=$DM88),1,0)*'4. Formulations'!$N87</f>
        <v>0</v>
      </c>
      <c r="IB88" s="45">
        <f>IF(AND(OR(ISBLANK(IB$9),IB$9=0)=FALSE,IB$9=$DM88),1,0)*'4. Formulations'!$N87</f>
        <v>0</v>
      </c>
      <c r="IC88" s="45">
        <f>IF(AND(OR(ISBLANK(IC$9),IC$9=0)=FALSE,IC$9=$DM88),1,0)*'4. Formulations'!$N87</f>
        <v>0</v>
      </c>
      <c r="ID88" s="45">
        <f>IF(AND(OR(ISBLANK(ID$9),ID$9=0)=FALSE,ID$9=$DM88),1,0)*'4. Formulations'!$N87</f>
        <v>0</v>
      </c>
      <c r="IE88" s="45">
        <f>IF(AND(OR(ISBLANK(IE$9),IE$9=0)=FALSE,IE$9=$DM88),1,0)*'4. Formulations'!$N87</f>
        <v>0</v>
      </c>
      <c r="IF88" s="45">
        <f>IF(AND(OR(ISBLANK(IF$9),IF$9=0)=FALSE,IF$9=$DM88),1,0)*'4. Formulations'!$N87</f>
        <v>0</v>
      </c>
      <c r="IG88" s="45">
        <f>IF(AND(OR(ISBLANK(IG$9),IG$9=0)=FALSE,IG$9=$DM88),1,0)*'4. Formulations'!$N87</f>
        <v>0</v>
      </c>
      <c r="IH88" s="45">
        <f>IF(AND(OR(ISBLANK(IH$9),IH$9=0)=FALSE,IH$9=$DM88),1,0)*'4. Formulations'!$N87</f>
        <v>0</v>
      </c>
      <c r="II88" s="45">
        <f>IF(AND(OR(ISBLANK(II$9),II$9=0)=FALSE,II$9=$DM88),1,0)*'4. Formulations'!$N87</f>
        <v>0</v>
      </c>
      <c r="IJ88" s="45">
        <f>IF(AND(OR(ISBLANK(IJ$9),IJ$9=0)=FALSE,IJ$9=$DM88),1,0)*'4. Formulations'!$N87</f>
        <v>0</v>
      </c>
      <c r="IK88" s="45">
        <f>IF(AND(OR(ISBLANK(IK$9),IK$9=0)=FALSE,IK$9=$DM88),1,0)*'4. Formulations'!$N87</f>
        <v>0</v>
      </c>
      <c r="IM88" s="45">
        <f>IF(AND(OR(ISBLANK(IM$9),IM$9=0)=FALSE,OR(IM$9='2. Protocols'!$C87,IM$9='2. Protocols'!$E87,IM$9='2. Protocols'!$G87)),1,0)*'4. Formulations'!$O87</f>
        <v>0</v>
      </c>
      <c r="IN88" s="45">
        <f>IF(AND(OR(ISBLANK(IN$9),IN$9=0)=FALSE,OR(IN$9='2. Protocols'!$C87,IN$9='2. Protocols'!$E87,IN$9='2. Protocols'!$G87)),1,0)*'4. Formulations'!$O87</f>
        <v>0</v>
      </c>
      <c r="IO88" s="45">
        <f>IF(AND(OR(ISBLANK(IO$9),IO$9=0)=FALSE,OR(IO$9='2. Protocols'!$C87,IO$9='2. Protocols'!$E87,IO$9='2. Protocols'!$G87)),1,0)*'4. Formulations'!$O87</f>
        <v>0</v>
      </c>
      <c r="IP88" s="45">
        <f>IF(AND(OR(ISBLANK(IP$9),IP$9=0)=FALSE,OR(IP$9='2. Protocols'!$C87,IP$9='2. Protocols'!$E87,IP$9='2. Protocols'!$G87)),1,0)*'4. Formulations'!$O87</f>
        <v>0</v>
      </c>
      <c r="IQ88" s="45">
        <f>IF(AND(OR(ISBLANK(IQ$9),IQ$9=0)=FALSE,OR(IQ$9='2. Protocols'!$C87,IQ$9='2. Protocols'!$E87,IQ$9='2. Protocols'!$G87)),1,0)*'4. Formulations'!$O87</f>
        <v>0</v>
      </c>
      <c r="IR88" s="45">
        <f>IF(AND(OR(ISBLANK(IR$9),IR$9=0)=FALSE,OR(IR$9='2. Protocols'!$C87,IR$9='2. Protocols'!$E87,IR$9='2. Protocols'!$G87)),1,0)*'4. Formulations'!$O87</f>
        <v>0</v>
      </c>
      <c r="IS88" s="45">
        <f>IF(AND(OR(ISBLANK(IS$9),IS$9=0)=FALSE,OR(IS$9='2. Protocols'!$C87,IS$9='2. Protocols'!$E87,IS$9='2. Protocols'!$G87)),1,0)*'4. Formulations'!$O87</f>
        <v>0</v>
      </c>
      <c r="IT88" s="45">
        <f>IF(AND(OR(ISBLANK(IT$9),IT$9=0)=FALSE,OR(IT$9='2. Protocols'!$C87,IT$9='2. Protocols'!$E87,IT$9='2. Protocols'!$G87)),1,0)*'4. Formulations'!$O87</f>
        <v>0</v>
      </c>
      <c r="IU88" s="45">
        <f>IF(AND(OR(ISBLANK(IU$9),IU$9=0)=FALSE,OR(IU$9='2. Protocols'!$C87,IU$9='2. Protocols'!$E87,IU$9='2. Protocols'!$G87)),1,0)*'4. Formulations'!$O87</f>
        <v>0</v>
      </c>
      <c r="IV88" s="45">
        <f>IF(AND(OR(ISBLANK(IV$9),IV$9=0)=FALSE,OR(IV$9='2. Protocols'!$C87,IV$9='2. Protocols'!$E87,IV$9='2. Protocols'!$G87)),1,0)*'4. Formulations'!$O87</f>
        <v>0</v>
      </c>
      <c r="IW88" s="45">
        <f>IF(AND(OR(ISBLANK(IW$9),IW$9=0)=FALSE,OR(IW$9='2. Protocols'!$C87,IW$9='2. Protocols'!$E87,IW$9='2. Protocols'!$G87)),1,0)*'4. Formulations'!$O87</f>
        <v>0</v>
      </c>
      <c r="IX88" s="45">
        <f>IF(AND(OR(ISBLANK(IX$9),IX$9=0)=FALSE,OR(IX$9='2. Protocols'!$C87,IX$9='2. Protocols'!$E87,IX$9='2. Protocols'!$G87)),1,0)*'4. Formulations'!$O87</f>
        <v>0</v>
      </c>
      <c r="IY88" s="45">
        <f>IF(AND(OR(ISBLANK(IY$9),IY$9=0)=FALSE,OR(IY$9='2. Protocols'!$C87,IY$9='2. Protocols'!$E87,IY$9='2. Protocols'!$G87)),1,0)*'4. Formulations'!$O87</f>
        <v>0</v>
      </c>
      <c r="IZ88" s="45">
        <f>IF(AND(OR(ISBLANK(IZ$9),IZ$9=0)=FALSE,OR(IZ$9='2. Protocols'!$C87,IZ$9='2. Protocols'!$E87,IZ$9='2. Protocols'!$G87)),1,0)*'4. Formulations'!$O87</f>
        <v>0</v>
      </c>
      <c r="JA88" s="45">
        <f>IF(AND(OR(ISBLANK(JA$9),JA$9=0)=FALSE,OR(JA$9='2. Protocols'!$C87,JA$9='2. Protocols'!$E87,JA$9='2. Protocols'!$G87)),1,0)*'4. Formulations'!$O87</f>
        <v>0</v>
      </c>
      <c r="JC88" s="45">
        <f>IF(AND(OR(ISBLANK(JC$9),JC$9=0)=FALSE,JC$9=$DL88),1,0)*'4. Formulations'!$P87</f>
        <v>0</v>
      </c>
      <c r="JD88" s="45">
        <f>IF(AND(OR(ISBLANK(JD$9),JD$9=0)=FALSE,JD$9=$DL88),1,0)*'4. Formulations'!$P87</f>
        <v>0</v>
      </c>
      <c r="JE88" s="45">
        <f>IF(AND(OR(ISBLANK(JE$9),JE$9=0)=FALSE,JE$9=$DL88),1,0)*'4. Formulations'!$P87</f>
        <v>0</v>
      </c>
      <c r="JF88" s="45">
        <f>IF(AND(OR(ISBLANK(JF$9),JF$9=0)=FALSE,JF$9=$DL88),1,0)*'4. Formulations'!$P87</f>
        <v>0</v>
      </c>
      <c r="JG88" s="45">
        <f>IF(AND(OR(ISBLANK(JG$9),JG$9=0)=FALSE,JG$9=$DL88),1,0)*'4. Formulations'!$P87</f>
        <v>0</v>
      </c>
      <c r="JH88" s="45">
        <f>IF(AND(OR(ISBLANK(JH$9),JH$9=0)=FALSE,JH$9=$DL88),1,0)*'4. Formulations'!$P87</f>
        <v>0</v>
      </c>
      <c r="JI88" s="45">
        <f>IF(AND(OR(ISBLANK(JI$9),JI$9=0)=FALSE,JI$9=$DL88),1,0)*'4. Formulations'!$P87</f>
        <v>0</v>
      </c>
      <c r="JJ88" s="45">
        <f>IF(AND(OR(ISBLANK(JJ$9),JJ$9=0)=FALSE,JJ$9=$DL88),1,0)*'4. Formulations'!$P87</f>
        <v>0</v>
      </c>
      <c r="JK88" s="45">
        <f>IF(AND(OR(ISBLANK(JK$9),JK$9=0)=FALSE,JK$9=$DL88),1,0)*'4. Formulations'!$P87</f>
        <v>0</v>
      </c>
      <c r="JL88" s="45">
        <f>IF(AND(OR(ISBLANK(JL$9),JL$9=0)=FALSE,JL$9=$DL88),1,0)*'4. Formulations'!$P87</f>
        <v>0</v>
      </c>
      <c r="JM88" s="45">
        <f>IF(AND(OR(ISBLANK(JM$9),JM$9=0)=FALSE,JM$9=$DL88),1,0)*'4. Formulations'!$P87</f>
        <v>0</v>
      </c>
      <c r="JN88" s="45">
        <f>IF(AND(OR(ISBLANK(JN$9),JN$9=0)=FALSE,JN$9=$DL88),1,0)*'4. Formulations'!$P87</f>
        <v>0</v>
      </c>
      <c r="JO88" s="45">
        <f>IF(AND(OR(ISBLANK(JO$9),JO$9=0)=FALSE,JO$9=$DL88),1,0)*'4. Formulations'!$P87</f>
        <v>0</v>
      </c>
      <c r="JP88" s="45">
        <f>IF(AND(OR(ISBLANK(JP$9),JP$9=0)=FALSE,JP$9=$DL88),1,0)*'4. Formulations'!$P87</f>
        <v>0</v>
      </c>
      <c r="JQ88" s="45">
        <f>IF(AND(OR(ISBLANK(JQ$9),JQ$9=0)=FALSE,JQ$9=$DL88),1,0)*'4. Formulations'!$P87</f>
        <v>0</v>
      </c>
      <c r="JS88" s="45">
        <f>IF(AND(OR(ISBLANK(JS$9),JS$9=0)=FALSE,SUM($JC88:$JQ88)&gt;0,JS$9='2. Protocols'!$G87),1,0)*'4. Formulations'!$P87</f>
        <v>0</v>
      </c>
      <c r="JT88" s="45">
        <f>IF(AND(OR(ISBLANK(JT$9),JT$9=0)=FALSE,SUM($JC88:$JQ88)&gt;0,JT$9='2. Protocols'!$G87),1,0)*'4. Formulations'!$P87</f>
        <v>0</v>
      </c>
      <c r="JU88" s="45">
        <f>IF(AND(OR(ISBLANK(JU$9),JU$9=0)=FALSE,SUM($JC88:$JQ88)&gt;0,JU$9='2. Protocols'!$G87),1,0)*'4. Formulations'!$P87</f>
        <v>0</v>
      </c>
      <c r="JV88" s="45">
        <f>IF(AND(OR(ISBLANK(JV$9),JV$9=0)=FALSE,SUM($JC88:$JQ88)&gt;0,JV$9='2. Protocols'!$G87),1,0)*'4. Formulations'!$P87</f>
        <v>0</v>
      </c>
      <c r="JW88" s="45">
        <f>IF(AND(OR(ISBLANK(JW$9),JW$9=0)=FALSE,SUM($JC88:$JQ88)&gt;0,JW$9='2. Protocols'!$G87),1,0)*'4. Formulations'!$P87</f>
        <v>0</v>
      </c>
      <c r="JX88" s="45">
        <f>IF(AND(OR(ISBLANK(JX$9),JX$9=0)=FALSE,SUM($JC88:$JQ88)&gt;0,JX$9='2. Protocols'!$G87),1,0)*'4. Formulations'!$P87</f>
        <v>0</v>
      </c>
      <c r="JY88" s="45">
        <f>IF(AND(OR(ISBLANK(JY$9),JY$9=0)=FALSE,SUM($JC88:$JQ88)&gt;0,JY$9='2. Protocols'!$G87),1,0)*'4. Formulations'!$P87</f>
        <v>0</v>
      </c>
      <c r="JZ88" s="45">
        <f>IF(AND(OR(ISBLANK(JZ$9),JZ$9=0)=FALSE,SUM($JC88:$JQ88)&gt;0,JZ$9='2. Protocols'!$G87),1,0)*'4. Formulations'!$P87</f>
        <v>0</v>
      </c>
      <c r="KA88" s="45">
        <f>IF(AND(OR(ISBLANK(KA$9),KA$9=0)=FALSE,SUM($JC88:$JQ88)&gt;0,KA$9='2. Protocols'!$G87),1,0)*'4. Formulations'!$P87</f>
        <v>0</v>
      </c>
      <c r="KB88" s="45">
        <f>IF(AND(OR(ISBLANK(KB$9),KB$9=0)=FALSE,SUM($JC88:$JQ88)&gt;0,KB$9='2. Protocols'!$G87),1,0)*'4. Formulations'!$P87</f>
        <v>0</v>
      </c>
      <c r="KC88" s="45">
        <f>IF(AND(OR(ISBLANK(KC$9),KC$9=0)=FALSE,SUM($JC88:$JQ88)&gt;0,KC$9='2. Protocols'!$G87),1,0)*'4. Formulations'!$P87</f>
        <v>0</v>
      </c>
      <c r="KD88" s="45">
        <f>IF(AND(OR(ISBLANK(KD$9),KD$9=0)=FALSE,SUM($JC88:$JQ88)&gt;0,KD$9='2. Protocols'!$G87),1,0)*'4. Formulations'!$P87</f>
        <v>0</v>
      </c>
      <c r="KE88" s="45">
        <f>IF(AND(OR(ISBLANK(KE$9),KE$9=0)=FALSE,SUM($JC88:$JQ88)&gt;0,KE$9='2. Protocols'!$G87),1,0)*'4. Formulations'!$P87</f>
        <v>0</v>
      </c>
      <c r="KF88" s="45">
        <f>IF(AND(OR(ISBLANK(KF$9),KF$9=0)=FALSE,SUM($JC88:$JQ88)&gt;0,KF$9='2. Protocols'!$G87),1,0)*'4. Formulations'!$P87</f>
        <v>0</v>
      </c>
      <c r="KG88" s="45">
        <f>IF(AND(OR(ISBLANK(KG$9),KG$9=0)=FALSE,SUM($JC88:$JQ88)&gt;0,KG$9='2. Protocols'!$G87),1,0)*'4. Formulations'!$P87</f>
        <v>0</v>
      </c>
      <c r="KI88" s="45">
        <f>IF(AND(OR(ISBLANK(KI$9),KI$9=0)=FALSE,KI$9=$DM88),1,0)*'4. Formulations'!$Q87</f>
        <v>0</v>
      </c>
      <c r="KJ88" s="45">
        <f>IF(AND(OR(ISBLANK(KJ$9),KJ$9=0)=FALSE,KJ$9=$DM88),1,0)*'4. Formulations'!$Q87</f>
        <v>0</v>
      </c>
      <c r="KK88" s="45">
        <f>IF(AND(OR(ISBLANK(KK$9),KK$9=0)=FALSE,KK$9=$DM88),1,0)*'4. Formulations'!$Q87</f>
        <v>0</v>
      </c>
      <c r="KL88" s="45">
        <f>IF(AND(OR(ISBLANK(KL$9),KL$9=0)=FALSE,KL$9=$DM88),1,0)*'4. Formulations'!$Q87</f>
        <v>0</v>
      </c>
      <c r="KM88" s="45">
        <f>IF(AND(OR(ISBLANK(KM$9),KM$9=0)=FALSE,KM$9=$DM88),1,0)*'4. Formulations'!$Q87</f>
        <v>0</v>
      </c>
      <c r="KN88" s="45">
        <f>IF(AND(OR(ISBLANK(KN$9),KN$9=0)=FALSE,KN$9=$DM88),1,0)*'4. Formulations'!$Q87</f>
        <v>0</v>
      </c>
      <c r="KO88" s="45">
        <f>IF(AND(OR(ISBLANK(KO$9),KO$9=0)=FALSE,KO$9=$DM88),1,0)*'4. Formulations'!$Q87</f>
        <v>0</v>
      </c>
      <c r="KP88" s="45">
        <f>IF(AND(OR(ISBLANK(KP$9),KP$9=0)=FALSE,KP$9=$DM88),1,0)*'4. Formulations'!$Q87</f>
        <v>0</v>
      </c>
      <c r="KQ88" s="45">
        <f>IF(AND(OR(ISBLANK(KQ$9),KQ$9=0)=FALSE,KQ$9=$DM88),1,0)*'4. Formulations'!$Q87</f>
        <v>0</v>
      </c>
      <c r="KR88" s="45">
        <f>IF(AND(OR(ISBLANK(KR$9),KR$9=0)=FALSE,KR$9=$DM88),1,0)*'4. Formulations'!$Q87</f>
        <v>0</v>
      </c>
      <c r="KS88" s="45">
        <f>IF(AND(OR(ISBLANK(KS$9),KS$9=0)=FALSE,KS$9=$DM88),1,0)*'4. Formulations'!$Q87</f>
        <v>0</v>
      </c>
      <c r="KT88" s="45">
        <f>IF(AND(OR(ISBLANK(KT$9),KT$9=0)=FALSE,KT$9=$DM88),1,0)*'4. Formulations'!$Q87</f>
        <v>0</v>
      </c>
      <c r="KU88" s="45">
        <f>IF(AND(OR(ISBLANK(KU$9),KU$9=0)=FALSE,KU$9=$DM88),1,0)*'4. Formulations'!$Q87</f>
        <v>0</v>
      </c>
      <c r="KV88" s="45">
        <f>IF(AND(OR(ISBLANK(KV$9),KV$9=0)=FALSE,KV$9=$DM88),1,0)*'4. Formulations'!$Q87</f>
        <v>0</v>
      </c>
      <c r="KW88" s="45">
        <f>IF(AND(OR(ISBLANK(KW$9),KW$9=0)=FALSE,KW$9=$DM88),1,0)*'4. Formulations'!$Q87</f>
        <v>0</v>
      </c>
    </row>
    <row r="89" spans="2:309" ht="15" hidden="1" outlineLevel="1" x14ac:dyDescent="0.25">
      <c r="B89" s="2"/>
      <c r="C89" s="155" t="str">
        <f>IF('2. Protocols'!C88&amp;"+"&amp;'2. Protocols'!E88&amp;"+"&amp;'2. Protocols'!G88="++","",'2. Protocols'!C88&amp;"+"&amp;'2. Protocols'!E88&amp;"+"&amp;'2. Protocols'!G88)</f>
        <v/>
      </c>
      <c r="D89" s="22"/>
      <c r="E89" s="23"/>
      <c r="G89" s="135">
        <f>'2. Protocols'!J88*'1. General Inputs'!$N$13</f>
        <v>0</v>
      </c>
      <c r="H89" s="135" t="e">
        <f>MAX(G89*(1+'1. General Inputs'!$BE$23)+(H$110*'2. Protocols'!$S88)+'3. ARV Substitutions'!L109,0)</f>
        <v>#VALUE!</v>
      </c>
      <c r="I89" s="135" t="e">
        <f>MAX(H89*(1+'1. General Inputs'!$BE$23)+(I$110*'2. Protocols'!$S88)+'3. ARV Substitutions'!M109,0)</f>
        <v>#VALUE!</v>
      </c>
      <c r="J89" s="135" t="e">
        <f>MAX(I89*(1+'1. General Inputs'!$BE$23)+(J$110*'2. Protocols'!$S88)+'3. ARV Substitutions'!N109,0)</f>
        <v>#VALUE!</v>
      </c>
      <c r="K89" s="135" t="e">
        <f>MAX(J89*(1+'1. General Inputs'!$BE$23)+(K$110*'2. Protocols'!$S88)+'3. ARV Substitutions'!O109,0)</f>
        <v>#VALUE!</v>
      </c>
      <c r="L89" s="135" t="e">
        <f>MAX(K89*(1+'1. General Inputs'!$BE$23)+(L$110*'2. Protocols'!$S88)+'3. ARV Substitutions'!P109,0)</f>
        <v>#VALUE!</v>
      </c>
      <c r="M89" s="135" t="e">
        <f>MAX(L89*(1+'1. General Inputs'!$BE$23)+(M$110*'2. Protocols'!$S88)+'3. ARV Substitutions'!Q109,0)</f>
        <v>#VALUE!</v>
      </c>
      <c r="N89" s="135" t="e">
        <f>MAX(M89*(1+'1. General Inputs'!$BE$23)+(N$110*'2. Protocols'!$S88)+'3. ARV Substitutions'!R109,0)</f>
        <v>#VALUE!</v>
      </c>
      <c r="O89" s="135" t="e">
        <f>MAX(N89*(1+'1. General Inputs'!$BE$23)+(O$110*'2. Protocols'!$S88)+'3. ARV Substitutions'!S109,0)</f>
        <v>#VALUE!</v>
      </c>
      <c r="P89" s="135" t="e">
        <f>MAX(O89*(1+'1. General Inputs'!$BE$23)+(P$110*'2. Protocols'!$S88)+'3. ARV Substitutions'!T109,0)</f>
        <v>#VALUE!</v>
      </c>
      <c r="Q89" s="135" t="e">
        <f>MAX(P89*(1+'1. General Inputs'!$BE$23)+(Q$110*'2. Protocols'!$S88)+'3. ARV Substitutions'!U109,0)</f>
        <v>#VALUE!</v>
      </c>
      <c r="R89" s="135" t="e">
        <f>MAX(Q89*(1+'1. General Inputs'!$BE$23)+(R$110*'2. Protocols'!$S88)+'3. ARV Substitutions'!V109,0)</f>
        <v>#VALUE!</v>
      </c>
      <c r="S89" s="135" t="e">
        <f>MAX(R89*(1+'1. General Inputs'!$BE$23)+(S$110*'2. Protocols'!$S88)+'3. ARV Substitutions'!W109,0)</f>
        <v>#VALUE!</v>
      </c>
      <c r="T89" s="135" t="e">
        <f>MAX(S89*(1+'1. General Inputs'!$BE$23)+(T$110*'2. Protocols'!$S88)+'3. ARV Substitutions'!X109,0)</f>
        <v>#VALUE!</v>
      </c>
      <c r="U89" s="135" t="e">
        <f>MAX(T89*(1+'1. General Inputs'!$BE$23)+(U$110*'2. Protocols'!$S88)+'3. ARV Substitutions'!Y109,0)</f>
        <v>#VALUE!</v>
      </c>
      <c r="V89" s="135" t="e">
        <f>MAX(U89*(1+'1. General Inputs'!$BE$23)+(V$110*'2. Protocols'!$S88)+'3. ARV Substitutions'!Z109,0)</f>
        <v>#VALUE!</v>
      </c>
      <c r="W89" s="135" t="e">
        <f>MAX(V89*(1+'1. General Inputs'!$BE$23)+(W$110*'2. Protocols'!$S88)+'3. ARV Substitutions'!AA109,0)</f>
        <v>#VALUE!</v>
      </c>
      <c r="X89" s="135" t="e">
        <f>MAX(W89*(1+'1. General Inputs'!$BE$23)+(X$110*'2. Protocols'!$S88)+'3. ARV Substitutions'!AB109,0)</f>
        <v>#VALUE!</v>
      </c>
      <c r="Y89" s="135" t="e">
        <f>MAX(X89*(1+'1. General Inputs'!$BE$23)+(Y$110*'2. Protocols'!$S88)+'3. ARV Substitutions'!AC109,0)</f>
        <v>#VALUE!</v>
      </c>
      <c r="Z89" s="135" t="e">
        <f>MAX(Y89*(1+'1. General Inputs'!$BE$23)+(Z$110*'2. Protocols'!$S88)+'3. ARV Substitutions'!AD109,0)</f>
        <v>#VALUE!</v>
      </c>
      <c r="AA89" s="135" t="e">
        <f>MAX(Z89*(1+'1. General Inputs'!$BE$23)+(AA$110*'2. Protocols'!$S88)+'3. ARV Substitutions'!AE109,0)</f>
        <v>#VALUE!</v>
      </c>
      <c r="AB89" s="135" t="e">
        <f>MAX(AA89*(1+'1. General Inputs'!$BE$23)+(AB$110*'2. Protocols'!$S88)+'3. ARV Substitutions'!AF109,0)</f>
        <v>#VALUE!</v>
      </c>
      <c r="AC89" s="135" t="e">
        <f>MAX(AB89*(1+'1. General Inputs'!$BE$23)+(AC$110*'2. Protocols'!$S88)+'3. ARV Substitutions'!AG109,0)</f>
        <v>#VALUE!</v>
      </c>
      <c r="AD89" s="135" t="e">
        <f>MAX(AC89*(1+'1. General Inputs'!$BE$23)+(AD$110*'2. Protocols'!$S88)+'3. ARV Substitutions'!AH109,0)</f>
        <v>#VALUE!</v>
      </c>
      <c r="AE89" s="135" t="e">
        <f>MAX(AD89*(1+'1. General Inputs'!$BE$23)+(AE$110*'2. Protocols'!$S88)+'3. ARV Substitutions'!AI109,0)</f>
        <v>#VALUE!</v>
      </c>
      <c r="AF89" s="135" t="e">
        <f>MAX(AE89*(1+'1. General Inputs'!$BE$23)+(AF$110*'2. Protocols'!$S88)+'3. ARV Substitutions'!AJ109,0)</f>
        <v>#VALUE!</v>
      </c>
      <c r="AG89" s="135" t="e">
        <f>MAX(AF89*(1+'1. General Inputs'!$BE$23)+(AG$110*'2. Protocols'!$S88)+'3. ARV Substitutions'!AK109,0)</f>
        <v>#VALUE!</v>
      </c>
      <c r="AH89" s="135" t="e">
        <f>MAX(AG89*(1+'1. General Inputs'!$BE$23)+(AH$110*'2. Protocols'!$S88)+'3. ARV Substitutions'!AL109,0)</f>
        <v>#VALUE!</v>
      </c>
      <c r="AI89" s="135" t="e">
        <f>MAX(AH89*(1+'1. General Inputs'!$BE$23)+(AI$110*'2. Protocols'!$S88)+'3. ARV Substitutions'!AM109,0)</f>
        <v>#VALUE!</v>
      </c>
      <c r="AJ89" s="135" t="e">
        <f>MAX(AI89*(1+'1. General Inputs'!$BE$23)+(AJ$110*'2. Protocols'!$S88)+'3. ARV Substitutions'!AN109,0)</f>
        <v>#VALUE!</v>
      </c>
      <c r="AK89" s="135" t="e">
        <f>MAX(AJ89*(1+'1. General Inputs'!$BE$23)+(AK$110*'2. Protocols'!$S88)+'3. ARV Substitutions'!AO109,0)</f>
        <v>#VALUE!</v>
      </c>
      <c r="AL89" s="135" t="e">
        <f>MAX(AK89*(1+'1. General Inputs'!$BE$23)+(AL$110*'2. Protocols'!$S88)+'3. ARV Substitutions'!AP109,0)</f>
        <v>#VALUE!</v>
      </c>
      <c r="AM89" s="135" t="e">
        <f>MAX(AL89*(1+'1. General Inputs'!$BE$23)+(AM$110*'2. Protocols'!$S88)+'3. ARV Substitutions'!AQ109,0)</f>
        <v>#VALUE!</v>
      </c>
      <c r="AN89" s="135" t="e">
        <f>MAX(AM89*(1+'1. General Inputs'!$BE$23)+(AN$110*'2. Protocols'!$S88)+'3. ARV Substitutions'!AR109,0)</f>
        <v>#VALUE!</v>
      </c>
      <c r="AO89" s="135" t="e">
        <f>MAX(AN89*(1+'1. General Inputs'!$BE$23)+(AO$110*'2. Protocols'!$S88)+'3. ARV Substitutions'!AS109,0)</f>
        <v>#VALUE!</v>
      </c>
      <c r="AP89" s="135" t="e">
        <f>MAX(AO89*(1+'1. General Inputs'!$BE$23)+(AP$110*'2. Protocols'!$S88)+'3. ARV Substitutions'!AT109,0)</f>
        <v>#VALUE!</v>
      </c>
      <c r="AQ89" s="135" t="e">
        <f>MAX(AP89*(1+'1. General Inputs'!$BE$23)+(AQ$110*'2. Protocols'!$S88)+'3. ARV Substitutions'!AU109,0)</f>
        <v>#VALUE!</v>
      </c>
      <c r="CA89" s="105" t="e">
        <f t="shared" si="96"/>
        <v>#VALUE!</v>
      </c>
      <c r="CB89" s="105" t="e">
        <f t="shared" si="97"/>
        <v>#VALUE!</v>
      </c>
      <c r="CC89" s="105" t="e">
        <f t="shared" si="98"/>
        <v>#VALUE!</v>
      </c>
      <c r="CD89" s="105" t="e">
        <f t="shared" si="99"/>
        <v>#VALUE!</v>
      </c>
      <c r="CE89" s="105" t="e">
        <f t="shared" si="100"/>
        <v>#VALUE!</v>
      </c>
      <c r="CF89" s="105" t="e">
        <f t="shared" si="101"/>
        <v>#VALUE!</v>
      </c>
      <c r="CG89" s="105" t="e">
        <f t="shared" si="102"/>
        <v>#VALUE!</v>
      </c>
      <c r="CH89" s="105" t="e">
        <f t="shared" si="103"/>
        <v>#VALUE!</v>
      </c>
      <c r="CI89" s="105" t="e">
        <f t="shared" si="104"/>
        <v>#VALUE!</v>
      </c>
      <c r="CJ89" s="105" t="e">
        <f t="shared" si="105"/>
        <v>#VALUE!</v>
      </c>
      <c r="CK89" s="105" t="e">
        <f t="shared" si="106"/>
        <v>#VALUE!</v>
      </c>
      <c r="CL89" s="105" t="e">
        <f t="shared" si="107"/>
        <v>#VALUE!</v>
      </c>
      <c r="CM89" s="105" t="e">
        <f t="shared" si="108"/>
        <v>#VALUE!</v>
      </c>
      <c r="CN89" s="105" t="e">
        <f t="shared" si="109"/>
        <v>#VALUE!</v>
      </c>
      <c r="CO89" s="105" t="e">
        <f t="shared" si="110"/>
        <v>#VALUE!</v>
      </c>
      <c r="CP89" s="105" t="e">
        <f t="shared" si="111"/>
        <v>#VALUE!</v>
      </c>
      <c r="CQ89" s="105" t="e">
        <f t="shared" si="112"/>
        <v>#VALUE!</v>
      </c>
      <c r="CR89" s="105" t="e">
        <f t="shared" si="113"/>
        <v>#VALUE!</v>
      </c>
      <c r="CS89" s="105" t="e">
        <f t="shared" si="114"/>
        <v>#VALUE!</v>
      </c>
      <c r="CT89" s="105" t="e">
        <f t="shared" si="115"/>
        <v>#VALUE!</v>
      </c>
      <c r="CU89" s="105" t="e">
        <f t="shared" si="116"/>
        <v>#VALUE!</v>
      </c>
      <c r="CV89" s="105" t="e">
        <f t="shared" si="117"/>
        <v>#VALUE!</v>
      </c>
      <c r="CW89" s="105" t="e">
        <f t="shared" si="118"/>
        <v>#VALUE!</v>
      </c>
      <c r="CX89" s="105" t="e">
        <f t="shared" si="119"/>
        <v>#VALUE!</v>
      </c>
      <c r="CY89" s="105" t="e">
        <f t="shared" si="120"/>
        <v>#VALUE!</v>
      </c>
      <c r="CZ89" s="105" t="e">
        <f t="shared" si="121"/>
        <v>#VALUE!</v>
      </c>
      <c r="DA89" s="105" t="e">
        <f t="shared" si="122"/>
        <v>#VALUE!</v>
      </c>
      <c r="DB89" s="105" t="e">
        <f t="shared" si="123"/>
        <v>#VALUE!</v>
      </c>
      <c r="DC89" s="105" t="e">
        <f t="shared" si="124"/>
        <v>#VALUE!</v>
      </c>
      <c r="DD89" s="105" t="e">
        <f t="shared" si="125"/>
        <v>#VALUE!</v>
      </c>
      <c r="DE89" s="105" t="e">
        <f t="shared" si="126"/>
        <v>#VALUE!</v>
      </c>
      <c r="DF89" s="105" t="e">
        <f t="shared" si="127"/>
        <v>#VALUE!</v>
      </c>
      <c r="DG89" s="105" t="e">
        <f t="shared" si="128"/>
        <v>#VALUE!</v>
      </c>
      <c r="DH89" s="105" t="e">
        <f t="shared" si="129"/>
        <v>#VALUE!</v>
      </c>
      <c r="DI89" s="105" t="e">
        <f t="shared" si="130"/>
        <v>#VALUE!</v>
      </c>
      <c r="DJ89" s="105" t="e">
        <f t="shared" si="131"/>
        <v>#VALUE!</v>
      </c>
      <c r="DL89" s="39" t="str">
        <f>CONCATENATE('2. Protocols'!C88, '2. Protocols'!D88, '2. Protocols'!E88)</f>
        <v>+</v>
      </c>
      <c r="DM89" s="39" t="str">
        <f>CONCATENATE('2. Protocols'!C88, '2. Protocols'!D88, '2. Protocols'!E88, '2. Protocols'!F88, '2. Protocols'!G88,)</f>
        <v>++</v>
      </c>
      <c r="DO89" s="45">
        <f>IF(AND(OR(ISBLANK(DO$9),DO$9=0)=FALSE,OR(DO$9='2. Protocols'!$C88,DO$9='2. Protocols'!$E88,DO$9='2. Protocols'!$G88)),1,0)*'4. Formulations'!$I88</f>
        <v>0</v>
      </c>
      <c r="DP89" s="45">
        <f>IF(AND(OR(ISBLANK(DP$9),DP$9=0)=FALSE,OR(DP$9='2. Protocols'!$C88,DP$9='2. Protocols'!$E88,DP$9='2. Protocols'!$G88)),1,0)*'4. Formulations'!$I88</f>
        <v>0</v>
      </c>
      <c r="DQ89" s="45">
        <f>IF(AND(OR(ISBLANK(DQ$9),DQ$9=0)=FALSE,OR(DQ$9='2. Protocols'!$C88,DQ$9='2. Protocols'!$E88,DQ$9='2. Protocols'!$G88)),1,0)*'4. Formulations'!$I88</f>
        <v>0</v>
      </c>
      <c r="DR89" s="45">
        <f>IF(AND(OR(ISBLANK(DR$9),DR$9=0)=FALSE,OR(DR$9='2. Protocols'!$C88,DR$9='2. Protocols'!$E88,DR$9='2. Protocols'!$G88)),1,0)*'4. Formulations'!$I88</f>
        <v>0</v>
      </c>
      <c r="DS89" s="45">
        <f>IF(AND(OR(ISBLANK(DS$9),DS$9=0)=FALSE,OR(DS$9='2. Protocols'!$C88,DS$9='2. Protocols'!$E88,DS$9='2. Protocols'!$G88)),1,0)*'4. Formulations'!$I88</f>
        <v>0</v>
      </c>
      <c r="DT89" s="45">
        <f>IF(AND(OR(ISBLANK(DT$9),DT$9=0)=FALSE,OR(DT$9='2. Protocols'!$C88,DT$9='2. Protocols'!$E88,DT$9='2. Protocols'!$G88)),1,0)*'4. Formulations'!$I88</f>
        <v>0</v>
      </c>
      <c r="DU89" s="45">
        <f>IF(AND(OR(ISBLANK(DU$9),DU$9=0)=FALSE,OR(DU$9='2. Protocols'!$C88,DU$9='2. Protocols'!$E88,DU$9='2. Protocols'!$G88)),1,0)*'4. Formulations'!$I88</f>
        <v>0</v>
      </c>
      <c r="DV89" s="45">
        <f>IF(AND(OR(ISBLANK(DV$9),DV$9=0)=FALSE,OR(DV$9='2. Protocols'!$C88,DV$9='2. Protocols'!$E88,DV$9='2. Protocols'!$G88)),1,0)*'4. Formulations'!$I88</f>
        <v>0</v>
      </c>
      <c r="DW89" s="45">
        <f>IF(AND(OR(ISBLANK(DW$9),DW$9=0)=FALSE,OR(DW$9='2. Protocols'!$C88,DW$9='2. Protocols'!$E88,DW$9='2. Protocols'!$G88)),1,0)*'4. Formulations'!$I88</f>
        <v>0</v>
      </c>
      <c r="DX89" s="45">
        <f>IF(AND(OR(ISBLANK(DX$9),DX$9=0)=FALSE,OR(DX$9='2. Protocols'!$C88,DX$9='2. Protocols'!$E88,DX$9='2. Protocols'!$G88)),1,0)*'4. Formulations'!$I88</f>
        <v>0</v>
      </c>
      <c r="DY89" s="45">
        <f>IF(AND(OR(ISBLANK(DY$9),DY$9=0)=FALSE,OR(DY$9='2. Protocols'!$C88,DY$9='2. Protocols'!$E88,DY$9='2. Protocols'!$G88)),1,0)*'4. Formulations'!$I88</f>
        <v>0</v>
      </c>
      <c r="DZ89" s="45">
        <f>IF(AND(OR(ISBLANK(DZ$9),DZ$9=0)=FALSE,OR(DZ$9='2. Protocols'!$C88,DZ$9='2. Protocols'!$E88,DZ$9='2. Protocols'!$G88)),1,0)*'4. Formulations'!$I88</f>
        <v>0</v>
      </c>
      <c r="EA89" s="45">
        <f>IF(AND(OR(ISBLANK(EA$9),EA$9=0)=FALSE,OR(EA$9='2. Protocols'!$C88,EA$9='2. Protocols'!$E88,EA$9='2. Protocols'!$G88)),1,0)*'4. Formulations'!$I88</f>
        <v>0</v>
      </c>
      <c r="EB89" s="45">
        <f>IF(AND(OR(ISBLANK(EB$9),EB$9=0)=FALSE,OR(EB$9='2. Protocols'!$C88,EB$9='2. Protocols'!$E88,EB$9='2. Protocols'!$G88)),1,0)*'4. Formulations'!$I88</f>
        <v>0</v>
      </c>
      <c r="EC89" s="45">
        <f>IF(AND(OR(ISBLANK(EC$9),EC$9=0)=FALSE,OR(EC$9='2. Protocols'!$C88,EC$9='2. Protocols'!$E88,EC$9='2. Protocols'!$G88)),1,0)*'4. Formulations'!$I88</f>
        <v>0</v>
      </c>
      <c r="EE89" s="45">
        <f>IF(AND(OR(ISBLANK(EE$9),EE$9=0)=FALSE,EE$9=$DL89),1,0)*'4. Formulations'!$J88</f>
        <v>0</v>
      </c>
      <c r="EF89" s="45">
        <f>IF(AND(OR(ISBLANK(EF$9),EF$9=0)=FALSE,EF$9=$DL89),1,0)*'4. Formulations'!$J88</f>
        <v>0</v>
      </c>
      <c r="EG89" s="45">
        <f>IF(AND(OR(ISBLANK(EG$9),EG$9=0)=FALSE,EG$9=$DL89),1,0)*'4. Formulations'!$J88</f>
        <v>0</v>
      </c>
      <c r="EH89" s="45">
        <f>IF(AND(OR(ISBLANK(EH$9),EH$9=0)=FALSE,EH$9=$DL89),1,0)*'4. Formulations'!$J88</f>
        <v>0</v>
      </c>
      <c r="EI89" s="45">
        <f>IF(AND(OR(ISBLANK(EI$9),EI$9=0)=FALSE,EI$9=$DL89),1,0)*'4. Formulations'!$J88</f>
        <v>0</v>
      </c>
      <c r="EJ89" s="45">
        <f>IF(AND(OR(ISBLANK(EJ$9),EJ$9=0)=FALSE,EJ$9=$DL89),1,0)*'4. Formulations'!$J88</f>
        <v>0</v>
      </c>
      <c r="EK89" s="45">
        <f>IF(AND(OR(ISBLANK(EK$9),EK$9=0)=FALSE,EK$9=$DL89),1,0)*'4. Formulations'!$J88</f>
        <v>0</v>
      </c>
      <c r="EL89" s="45">
        <f>IF(AND(OR(ISBLANK(EL$9),EL$9=0)=FALSE,EL$9=$DL89),1,0)*'4. Formulations'!$J88</f>
        <v>0</v>
      </c>
      <c r="EM89" s="45">
        <f>IF(AND(OR(ISBLANK(EM$9),EM$9=0)=FALSE,EM$9=$DL89),1,0)*'4. Formulations'!$J88</f>
        <v>0</v>
      </c>
      <c r="EN89" s="45">
        <f>IF(AND(OR(ISBLANK(EN$9),EN$9=0)=FALSE,EN$9=$DL89),1,0)*'4. Formulations'!$J88</f>
        <v>0</v>
      </c>
      <c r="EO89" s="45">
        <f>IF(AND(OR(ISBLANK(EO$9),EO$9=0)=FALSE,EO$9=$DL89),1,0)*'4. Formulations'!$J88</f>
        <v>0</v>
      </c>
      <c r="EP89" s="45">
        <f>IF(AND(OR(ISBLANK(EP$9),EP$9=0)=FALSE,EP$9=$DL89),1,0)*'4. Formulations'!$J88</f>
        <v>0</v>
      </c>
      <c r="EQ89" s="45">
        <f>IF(AND(OR(ISBLANK(EQ$9),EQ$9=0)=FALSE,EQ$9=$DL89),1,0)*'4. Formulations'!$J88</f>
        <v>0</v>
      </c>
      <c r="ER89" s="45">
        <f>IF(AND(OR(ISBLANK(ER$9),ER$9=0)=FALSE,ER$9=$DL89),1,0)*'4. Formulations'!$J88</f>
        <v>0</v>
      </c>
      <c r="ES89" s="45">
        <f>IF(AND(OR(ISBLANK(ES$9),ES$9=0)=FALSE,ES$9=$DL89),1,0)*'4. Formulations'!$J88</f>
        <v>0</v>
      </c>
      <c r="EU89" s="45">
        <f>IF(AND(OR(ISBLANK(EU$9),EU$9=0)=FALSE,SUM($EE89:$ES89)&gt;0,EU$9='2. Protocols'!$G88),1,0)*'4. Formulations'!$J88</f>
        <v>0</v>
      </c>
      <c r="EV89" s="45">
        <f>IF(AND(OR(ISBLANK(EV$9),EV$9=0)=FALSE,SUM($EE89:$ES89)&gt;0,EV$9='2. Protocols'!$G88),1,0)*'4. Formulations'!$J88</f>
        <v>0</v>
      </c>
      <c r="EW89" s="45">
        <f>IF(AND(OR(ISBLANK(EW$9),EW$9=0)=FALSE,SUM($EE89:$ES89)&gt;0,EW$9='2. Protocols'!$G88),1,0)*'4. Formulations'!$J88</f>
        <v>0</v>
      </c>
      <c r="EX89" s="45">
        <f>IF(AND(OR(ISBLANK(EX$9),EX$9=0)=FALSE,SUM($EE89:$ES89)&gt;0,EX$9='2. Protocols'!$G88),1,0)*'4. Formulations'!$J88</f>
        <v>0</v>
      </c>
      <c r="EY89" s="45">
        <f>IF(AND(OR(ISBLANK(EY$9),EY$9=0)=FALSE,SUM($EE89:$ES89)&gt;0,EY$9='2. Protocols'!$G88),1,0)*'4. Formulations'!$J88</f>
        <v>0</v>
      </c>
      <c r="EZ89" s="45">
        <f>IF(AND(OR(ISBLANK(EZ$9),EZ$9=0)=FALSE,SUM($EE89:$ES89)&gt;0,EZ$9='2. Protocols'!$G88),1,0)*'4. Formulations'!$J88</f>
        <v>0</v>
      </c>
      <c r="FA89" s="45">
        <f>IF(AND(OR(ISBLANK(FA$9),FA$9=0)=FALSE,SUM($EE89:$ES89)&gt;0,FA$9='2. Protocols'!$G88),1,0)*'4. Formulations'!$J88</f>
        <v>0</v>
      </c>
      <c r="FB89" s="45">
        <f>IF(AND(OR(ISBLANK(FB$9),FB$9=0)=FALSE,SUM($EE89:$ES89)&gt;0,FB$9='2. Protocols'!$G88),1,0)*'4. Formulations'!$J88</f>
        <v>0</v>
      </c>
      <c r="FC89" s="45">
        <f>IF(AND(OR(ISBLANK(FC$9),FC$9=0)=FALSE,SUM($EE89:$ES89)&gt;0,FC$9='2. Protocols'!$G88),1,0)*'4. Formulations'!$J88</f>
        <v>0</v>
      </c>
      <c r="FD89" s="45">
        <f>IF(AND(OR(ISBLANK(FD$9),FD$9=0)=FALSE,SUM($EE89:$ES89)&gt;0,FD$9='2. Protocols'!$G88),1,0)*'4. Formulations'!$J88</f>
        <v>0</v>
      </c>
      <c r="FE89" s="45">
        <f>IF(AND(OR(ISBLANK(FE$9),FE$9=0)=FALSE,SUM($EE89:$ES89)&gt;0,FE$9='2. Protocols'!$G88),1,0)*'4. Formulations'!$J88</f>
        <v>0</v>
      </c>
      <c r="FF89" s="45">
        <f>IF(AND(OR(ISBLANK(FF$9),FF$9=0)=FALSE,SUM($EE89:$ES89)&gt;0,FF$9='2. Protocols'!$G88),1,0)*'4. Formulations'!$J88</f>
        <v>0</v>
      </c>
      <c r="FG89" s="45">
        <f>IF(AND(OR(ISBLANK(FG$9),FG$9=0)=FALSE,SUM($EE89:$ES89)&gt;0,FG$9='2. Protocols'!$G88),1,0)*'4. Formulations'!$J88</f>
        <v>0</v>
      </c>
      <c r="FH89" s="45">
        <f>IF(AND(OR(ISBLANK(FH$9),FH$9=0)=FALSE,SUM($EE89:$ES89)&gt;0,FH$9='2. Protocols'!$G88),1,0)*'4. Formulations'!$J88</f>
        <v>0</v>
      </c>
      <c r="FI89" s="45">
        <f>IF(AND(OR(ISBLANK(FI$9),FI$9=0)=FALSE,SUM($EE89:$ES89)&gt;0,FI$9='2. Protocols'!$G88),1,0)*'4. Formulations'!$J88</f>
        <v>0</v>
      </c>
      <c r="FK89" s="45">
        <f>IF(AND(OR(ISBLANK(EU$9),EU$9=0)=FALSE,FK$9=$DM89),1,0)*'4. Formulations'!$K88</f>
        <v>0</v>
      </c>
      <c r="FL89" s="45">
        <f>IF(AND(OR(ISBLANK(EV$9),EV$9=0)=FALSE,FL$9=$DM89),1,0)*'4. Formulations'!$K88</f>
        <v>0</v>
      </c>
      <c r="FM89" s="45">
        <f>IF(AND(OR(ISBLANK(EW$9),EW$9=0)=FALSE,FM$9=$DM89),1,0)*'4. Formulations'!$K88</f>
        <v>0</v>
      </c>
      <c r="FN89" s="45">
        <f>IF(AND(OR(ISBLANK(EX$9),EX$9=0)=FALSE,FN$9=$DM89),1,0)*'4. Formulations'!$K88</f>
        <v>0</v>
      </c>
      <c r="FO89" s="45">
        <f>IF(AND(OR(ISBLANK(EY$9),EY$9=0)=FALSE,FO$9=$DM89),1,0)*'4. Formulations'!$K88</f>
        <v>0</v>
      </c>
      <c r="FP89" s="45">
        <f>IF(AND(OR(ISBLANK(EZ$9),EZ$9=0)=FALSE,FP$9=$DM89),1,0)*'4. Formulations'!$K88</f>
        <v>0</v>
      </c>
      <c r="FQ89" s="45">
        <f>IF(AND(OR(ISBLANK(FA$9),FA$9=0)=FALSE,FQ$9=$DM89),1,0)*'4. Formulations'!$K88</f>
        <v>0</v>
      </c>
      <c r="FR89" s="45">
        <f>IF(AND(OR(ISBLANK(FB$9),FB$9=0)=FALSE,FR$9=$DM89),1,0)*'4. Formulations'!$K88</f>
        <v>0</v>
      </c>
      <c r="FS89" s="45">
        <f>IF(AND(OR(ISBLANK(FC$9),FC$9=0)=FALSE,FS$9=$DM89),1,0)*'4. Formulations'!$K88</f>
        <v>0</v>
      </c>
      <c r="FT89" s="45">
        <f>IF(AND(OR(ISBLANK(FD$9),FD$9=0)=FALSE,FT$9=$DM89),1,0)*'4. Formulations'!$K88</f>
        <v>0</v>
      </c>
      <c r="FU89" s="45">
        <f>IF(AND(OR(ISBLANK(FE$9),FE$9=0)=FALSE,FU$9=$DM89),1,0)*'4. Formulations'!$K88</f>
        <v>0</v>
      </c>
      <c r="FV89" s="45">
        <f>IF(AND(OR(ISBLANK(FF$9),FF$9=0)=FALSE,FV$9=$DM89),1,0)*'4. Formulations'!$K88</f>
        <v>0</v>
      </c>
      <c r="FW89" s="45">
        <f>IF(AND(OR(ISBLANK(FG$9),FG$9=0)=FALSE,FW$9=$DM89),1,0)*'4. Formulations'!$K88</f>
        <v>0</v>
      </c>
      <c r="FX89" s="45">
        <f>IF(AND(OR(ISBLANK(FH$9),FH$9=0)=FALSE,FX$9=$DM89),1,0)*'4. Formulations'!$K88</f>
        <v>0</v>
      </c>
      <c r="FY89" s="45">
        <f>IF(AND(OR(ISBLANK(FI$9),FI$9=0)=FALSE,FY$9=$DM89),1,0)*'4. Formulations'!$K88</f>
        <v>0</v>
      </c>
      <c r="GA89" s="45">
        <f>IF(AND(OR(ISBLANK(GA$9),GA$9=0)=FALSE,OR(GA$9='2. Protocols'!$C88,GA$9='2. Protocols'!$E88,GA$9='2. Protocols'!$G88)),1,0)*'4. Formulations'!$L88</f>
        <v>0</v>
      </c>
      <c r="GB89" s="45">
        <f>IF(AND(OR(ISBLANK(GB$9),GB$9=0)=FALSE,OR(GB$9='2. Protocols'!$C88,GB$9='2. Protocols'!$E88,GB$9='2. Protocols'!$G88)),1,0)*'4. Formulations'!$L88</f>
        <v>0</v>
      </c>
      <c r="GC89" s="45">
        <f>IF(AND(OR(ISBLANK(GC$9),GC$9=0)=FALSE,OR(GC$9='2. Protocols'!$C88,GC$9='2. Protocols'!$E88,GC$9='2. Protocols'!$G88)),1,0)*'4. Formulations'!$L88</f>
        <v>0</v>
      </c>
      <c r="GD89" s="45">
        <f>IF(AND(OR(ISBLANK(GD$9),GD$9=0)=FALSE,OR(GD$9='2. Protocols'!$C88,GD$9='2. Protocols'!$E88,GD$9='2. Protocols'!$G88)),1,0)*'4. Formulations'!$L88</f>
        <v>0</v>
      </c>
      <c r="GE89" s="45">
        <f>IF(AND(OR(ISBLANK(GE$9),GE$9=0)=FALSE,OR(GE$9='2. Protocols'!$C88,GE$9='2. Protocols'!$E88,GE$9='2. Protocols'!$G88)),1,0)*'4. Formulations'!$L88</f>
        <v>0</v>
      </c>
      <c r="GF89" s="45">
        <f>IF(AND(OR(ISBLANK(GF$9),GF$9=0)=FALSE,OR(GF$9='2. Protocols'!$C88,GF$9='2. Protocols'!$E88,GF$9='2. Protocols'!$G88)),1,0)*'4. Formulations'!$L88</f>
        <v>0</v>
      </c>
      <c r="GG89" s="45">
        <f>IF(AND(OR(ISBLANK(GG$9),GG$9=0)=FALSE,OR(GG$9='2. Protocols'!$C88,GG$9='2. Protocols'!$E88,GG$9='2. Protocols'!$G88)),1,0)*'4. Formulations'!$L88</f>
        <v>0</v>
      </c>
      <c r="GH89" s="45">
        <f>IF(AND(OR(ISBLANK(GH$9),GH$9=0)=FALSE,OR(GH$9='2. Protocols'!$C88,GH$9='2. Protocols'!$E88,GH$9='2. Protocols'!$G88)),1,0)*'4. Formulations'!$L88</f>
        <v>0</v>
      </c>
      <c r="GI89" s="45">
        <f>IF(AND(OR(ISBLANK(GI$9),GI$9=0)=FALSE,OR(GI$9='2. Protocols'!$C88,GI$9='2. Protocols'!$E88,GI$9='2. Protocols'!$G88)),1,0)*'4. Formulations'!$L88</f>
        <v>0</v>
      </c>
      <c r="GJ89" s="45">
        <f>IF(AND(OR(ISBLANK(GJ$9),GJ$9=0)=FALSE,OR(GJ$9='2. Protocols'!$C88,GJ$9='2. Protocols'!$E88,GJ$9='2. Protocols'!$G88)),1,0)*'4. Formulations'!$L88</f>
        <v>0</v>
      </c>
      <c r="GK89" s="45">
        <f>IF(AND(OR(ISBLANK(GK$9),GK$9=0)=FALSE,OR(GK$9='2. Protocols'!$C88,GK$9='2. Protocols'!$E88,GK$9='2. Protocols'!$G88)),1,0)*'4. Formulations'!$L88</f>
        <v>0</v>
      </c>
      <c r="GL89" s="45">
        <f>IF(AND(OR(ISBLANK(GL$9),GL$9=0)=FALSE,OR(GL$9='2. Protocols'!$C88,GL$9='2. Protocols'!$E88,GL$9='2. Protocols'!$G88)),1,0)*'4. Formulations'!$L88</f>
        <v>0</v>
      </c>
      <c r="GM89" s="45">
        <f>IF(AND(OR(ISBLANK(GM$9),GM$9=0)=FALSE,OR(GM$9='2. Protocols'!$C88,GM$9='2. Protocols'!$E88,GM$9='2. Protocols'!$G88)),1,0)*'4. Formulations'!$L88</f>
        <v>0</v>
      </c>
      <c r="GN89" s="45">
        <f>IF(AND(OR(ISBLANK(GN$9),GN$9=0)=FALSE,OR(GN$9='2. Protocols'!$C88,GN$9='2. Protocols'!$E88,GN$9='2. Protocols'!$G88)),1,0)*'4. Formulations'!$L88</f>
        <v>0</v>
      </c>
      <c r="GO89" s="45">
        <f>IF(AND(OR(ISBLANK(GO$9),GO$9=0)=FALSE,OR(GO$9='2. Protocols'!$C88,GO$9='2. Protocols'!$E88,GO$9='2. Protocols'!$G88)),1,0)*'4. Formulations'!$L88</f>
        <v>0</v>
      </c>
      <c r="GQ89" s="45">
        <f>IF(AND(OR(ISBLANK(GQ$9),GQ$9=0)=FALSE,GQ$9=$DL89),1,0)*'4. Formulations'!$M88</f>
        <v>0</v>
      </c>
      <c r="GR89" s="45">
        <f>IF(AND(OR(ISBLANK(GR$9),GR$9=0)=FALSE,GR$9=$DL89),1,0)*'4. Formulations'!$M88</f>
        <v>0</v>
      </c>
      <c r="GS89" s="45">
        <f>IF(AND(OR(ISBLANK(GS$9),GS$9=0)=FALSE,GS$9=$DL89),1,0)*'4. Formulations'!$M88</f>
        <v>0</v>
      </c>
      <c r="GT89" s="45">
        <f>IF(AND(OR(ISBLANK(GT$9),GT$9=0)=FALSE,GT$9=$DL89),1,0)*'4. Formulations'!$M88</f>
        <v>0</v>
      </c>
      <c r="GU89" s="45">
        <f>IF(AND(OR(ISBLANK(GU$9),GU$9=0)=FALSE,GU$9=$DL89),1,0)*'4. Formulations'!$M88</f>
        <v>0</v>
      </c>
      <c r="GV89" s="45">
        <f>IF(AND(OR(ISBLANK(GV$9),GV$9=0)=FALSE,GV$9=$DL89),1,0)*'4. Formulations'!$M88</f>
        <v>0</v>
      </c>
      <c r="GW89" s="45">
        <f>IF(AND(OR(ISBLANK(GW$9),GW$9=0)=FALSE,GW$9=$DL89),1,0)*'4. Formulations'!$M88</f>
        <v>0</v>
      </c>
      <c r="GX89" s="45">
        <f>IF(AND(OR(ISBLANK(GX$9),GX$9=0)=FALSE,GX$9=$DL89),1,0)*'4. Formulations'!$M88</f>
        <v>0</v>
      </c>
      <c r="GY89" s="45">
        <f>IF(AND(OR(ISBLANK(GY$9),GY$9=0)=FALSE,GY$9=$DL89),1,0)*'4. Formulations'!$M88</f>
        <v>0</v>
      </c>
      <c r="GZ89" s="45">
        <f>IF(AND(OR(ISBLANK(GZ$9),GZ$9=0)=FALSE,GZ$9=$DL89),1,0)*'4. Formulations'!$M88</f>
        <v>0</v>
      </c>
      <c r="HA89" s="45">
        <f>IF(AND(OR(ISBLANK(HA$9),HA$9=0)=FALSE,HA$9=$DL89),1,0)*'4. Formulations'!$M88</f>
        <v>0</v>
      </c>
      <c r="HB89" s="45">
        <f>IF(AND(OR(ISBLANK(HB$9),HB$9=0)=FALSE,HB$9=$DL89),1,0)*'4. Formulations'!$M88</f>
        <v>0</v>
      </c>
      <c r="HC89" s="45">
        <f>IF(AND(OR(ISBLANK(HC$9),HC$9=0)=FALSE,HC$9=$DL89),1,0)*'4. Formulations'!$M88</f>
        <v>0</v>
      </c>
      <c r="HD89" s="45">
        <f>IF(AND(OR(ISBLANK(HD$9),HD$9=0)=FALSE,HD$9=$DL89),1,0)*'4. Formulations'!$M88</f>
        <v>0</v>
      </c>
      <c r="HE89" s="45">
        <f>IF(AND(OR(ISBLANK(HE$9),HE$9=0)=FALSE,HE$9=$DL89),1,0)*'4. Formulations'!$M88</f>
        <v>0</v>
      </c>
      <c r="HG89" s="45">
        <f>IF(AND(OR(ISBLANK(HG$9),HG$9=0)=FALSE,SUM($GQ89:$HE89)&gt;0,HG$9='2. Protocols'!$G88),1,0)*'4. Formulations'!$M88</f>
        <v>0</v>
      </c>
      <c r="HH89" s="45">
        <f>IF(AND(OR(ISBLANK(HH$9),HH$9=0)=FALSE,SUM($GQ89:$HE89)&gt;0,HH$9='2. Protocols'!$G88),1,0)*'4. Formulations'!$M88</f>
        <v>0</v>
      </c>
      <c r="HI89" s="45">
        <f>IF(AND(OR(ISBLANK(HI$9),HI$9=0)=FALSE,SUM($GQ89:$HE89)&gt;0,HI$9='2. Protocols'!$G88),1,0)*'4. Formulations'!$M88</f>
        <v>0</v>
      </c>
      <c r="HJ89" s="45">
        <f>IF(AND(OR(ISBLANK(HJ$9),HJ$9=0)=FALSE,SUM($GQ89:$HE89)&gt;0,HJ$9='2. Protocols'!$G88),1,0)*'4. Formulations'!$M88</f>
        <v>0</v>
      </c>
      <c r="HK89" s="45">
        <f>IF(AND(OR(ISBLANK(HK$9),HK$9=0)=FALSE,SUM($GQ89:$HE89)&gt;0,HK$9='2. Protocols'!$G88),1,0)*'4. Formulations'!$M88</f>
        <v>0</v>
      </c>
      <c r="HL89" s="45">
        <f>IF(AND(OR(ISBLANK(HL$9),HL$9=0)=FALSE,SUM($GQ89:$HE89)&gt;0,HL$9='2. Protocols'!$G88),1,0)*'4. Formulations'!$M88</f>
        <v>0</v>
      </c>
      <c r="HM89" s="45">
        <f>IF(AND(OR(ISBLANK(HM$9),HM$9=0)=FALSE,SUM($GQ89:$HE89)&gt;0,HM$9='2. Protocols'!$G88),1,0)*'4. Formulations'!$M88</f>
        <v>0</v>
      </c>
      <c r="HN89" s="45">
        <f>IF(AND(OR(ISBLANK(HN$9),HN$9=0)=FALSE,SUM($GQ89:$HE89)&gt;0,HN$9='2. Protocols'!$G88),1,0)*'4. Formulations'!$M88</f>
        <v>0</v>
      </c>
      <c r="HO89" s="45">
        <f>IF(AND(OR(ISBLANK(HO$9),HO$9=0)=FALSE,SUM($GQ89:$HE89)&gt;0,HO$9='2. Protocols'!$G88),1,0)*'4. Formulations'!$M88</f>
        <v>0</v>
      </c>
      <c r="HP89" s="45">
        <f>IF(AND(OR(ISBLANK(HP$9),HP$9=0)=FALSE,SUM($GQ89:$HE89)&gt;0,HP$9='2. Protocols'!$G88),1,0)*'4. Formulations'!$M88</f>
        <v>0</v>
      </c>
      <c r="HQ89" s="45">
        <f>IF(AND(OR(ISBLANK(HQ$9),HQ$9=0)=FALSE,SUM($GQ89:$HE89)&gt;0,HQ$9='2. Protocols'!$G88),1,0)*'4. Formulations'!$M88</f>
        <v>0</v>
      </c>
      <c r="HR89" s="45">
        <f>IF(AND(OR(ISBLANK(HR$9),HR$9=0)=FALSE,SUM($GQ89:$HE89)&gt;0,HR$9='2. Protocols'!$G88),1,0)*'4. Formulations'!$M88</f>
        <v>0</v>
      </c>
      <c r="HS89" s="45">
        <f>IF(AND(OR(ISBLANK(HS$9),HS$9=0)=FALSE,SUM($GQ89:$HE89)&gt;0,HS$9='2. Protocols'!$G88),1,0)*'4. Formulations'!$M88</f>
        <v>0</v>
      </c>
      <c r="HT89" s="45">
        <f>IF(AND(OR(ISBLANK(HT$9),HT$9=0)=FALSE,SUM($GQ89:$HE89)&gt;0,HT$9='2. Protocols'!$G88),1,0)*'4. Formulations'!$M88</f>
        <v>0</v>
      </c>
      <c r="HU89" s="45">
        <f>IF(AND(OR(ISBLANK(HU$9),HU$9=0)=FALSE,SUM($GQ89:$HE89)&gt;0,HU$9='2. Protocols'!$G88),1,0)*'4. Formulations'!$M88</f>
        <v>0</v>
      </c>
      <c r="HW89" s="45">
        <f>IF(AND(OR(ISBLANK(HW$9),HW$9=0)=FALSE,HW$9=$DM89),1,0)*'4. Formulations'!$N88</f>
        <v>0</v>
      </c>
      <c r="HX89" s="45">
        <f>IF(AND(OR(ISBLANK(HX$9),HX$9=0)=FALSE,HX$9=$DM89),1,0)*'4. Formulations'!$N88</f>
        <v>0</v>
      </c>
      <c r="HY89" s="45">
        <f>IF(AND(OR(ISBLANK(HY$9),HY$9=0)=FALSE,HY$9=$DM89),1,0)*'4. Formulations'!$N88</f>
        <v>0</v>
      </c>
      <c r="HZ89" s="45">
        <f>IF(AND(OR(ISBLANK(HZ$9),HZ$9=0)=FALSE,HZ$9=$DM89),1,0)*'4. Formulations'!$N88</f>
        <v>0</v>
      </c>
      <c r="IA89" s="45">
        <f>IF(AND(OR(ISBLANK(IA$9),IA$9=0)=FALSE,IA$9=$DM89),1,0)*'4. Formulations'!$N88</f>
        <v>0</v>
      </c>
      <c r="IB89" s="45">
        <f>IF(AND(OR(ISBLANK(IB$9),IB$9=0)=FALSE,IB$9=$DM89),1,0)*'4. Formulations'!$N88</f>
        <v>0</v>
      </c>
      <c r="IC89" s="45">
        <f>IF(AND(OR(ISBLANK(IC$9),IC$9=0)=FALSE,IC$9=$DM89),1,0)*'4. Formulations'!$N88</f>
        <v>0</v>
      </c>
      <c r="ID89" s="45">
        <f>IF(AND(OR(ISBLANK(ID$9),ID$9=0)=FALSE,ID$9=$DM89),1,0)*'4. Formulations'!$N88</f>
        <v>0</v>
      </c>
      <c r="IE89" s="45">
        <f>IF(AND(OR(ISBLANK(IE$9),IE$9=0)=FALSE,IE$9=$DM89),1,0)*'4. Formulations'!$N88</f>
        <v>0</v>
      </c>
      <c r="IF89" s="45">
        <f>IF(AND(OR(ISBLANK(IF$9),IF$9=0)=FALSE,IF$9=$DM89),1,0)*'4. Formulations'!$N88</f>
        <v>0</v>
      </c>
      <c r="IG89" s="45">
        <f>IF(AND(OR(ISBLANK(IG$9),IG$9=0)=FALSE,IG$9=$DM89),1,0)*'4. Formulations'!$N88</f>
        <v>0</v>
      </c>
      <c r="IH89" s="45">
        <f>IF(AND(OR(ISBLANK(IH$9),IH$9=0)=FALSE,IH$9=$DM89),1,0)*'4. Formulations'!$N88</f>
        <v>0</v>
      </c>
      <c r="II89" s="45">
        <f>IF(AND(OR(ISBLANK(II$9),II$9=0)=FALSE,II$9=$DM89),1,0)*'4. Formulations'!$N88</f>
        <v>0</v>
      </c>
      <c r="IJ89" s="45">
        <f>IF(AND(OR(ISBLANK(IJ$9),IJ$9=0)=FALSE,IJ$9=$DM89),1,0)*'4. Formulations'!$N88</f>
        <v>0</v>
      </c>
      <c r="IK89" s="45">
        <f>IF(AND(OR(ISBLANK(IK$9),IK$9=0)=FALSE,IK$9=$DM89),1,0)*'4. Formulations'!$N88</f>
        <v>0</v>
      </c>
      <c r="IM89" s="45">
        <f>IF(AND(OR(ISBLANK(IM$9),IM$9=0)=FALSE,OR(IM$9='2. Protocols'!$C88,IM$9='2. Protocols'!$E88,IM$9='2. Protocols'!$G88)),1,0)*'4. Formulations'!$O88</f>
        <v>0</v>
      </c>
      <c r="IN89" s="45">
        <f>IF(AND(OR(ISBLANK(IN$9),IN$9=0)=FALSE,OR(IN$9='2. Protocols'!$C88,IN$9='2. Protocols'!$E88,IN$9='2. Protocols'!$G88)),1,0)*'4. Formulations'!$O88</f>
        <v>0</v>
      </c>
      <c r="IO89" s="45">
        <f>IF(AND(OR(ISBLANK(IO$9),IO$9=0)=FALSE,OR(IO$9='2. Protocols'!$C88,IO$9='2. Protocols'!$E88,IO$9='2. Protocols'!$G88)),1,0)*'4. Formulations'!$O88</f>
        <v>0</v>
      </c>
      <c r="IP89" s="45">
        <f>IF(AND(OR(ISBLANK(IP$9),IP$9=0)=FALSE,OR(IP$9='2. Protocols'!$C88,IP$9='2. Protocols'!$E88,IP$9='2. Protocols'!$G88)),1,0)*'4. Formulations'!$O88</f>
        <v>0</v>
      </c>
      <c r="IQ89" s="45">
        <f>IF(AND(OR(ISBLANK(IQ$9),IQ$9=0)=FALSE,OR(IQ$9='2. Protocols'!$C88,IQ$9='2. Protocols'!$E88,IQ$9='2. Protocols'!$G88)),1,0)*'4. Formulations'!$O88</f>
        <v>0</v>
      </c>
      <c r="IR89" s="45">
        <f>IF(AND(OR(ISBLANK(IR$9),IR$9=0)=FALSE,OR(IR$9='2. Protocols'!$C88,IR$9='2. Protocols'!$E88,IR$9='2. Protocols'!$G88)),1,0)*'4. Formulations'!$O88</f>
        <v>0</v>
      </c>
      <c r="IS89" s="45">
        <f>IF(AND(OR(ISBLANK(IS$9),IS$9=0)=FALSE,OR(IS$9='2. Protocols'!$C88,IS$9='2. Protocols'!$E88,IS$9='2. Protocols'!$G88)),1,0)*'4. Formulations'!$O88</f>
        <v>0</v>
      </c>
      <c r="IT89" s="45">
        <f>IF(AND(OR(ISBLANK(IT$9),IT$9=0)=FALSE,OR(IT$9='2. Protocols'!$C88,IT$9='2. Protocols'!$E88,IT$9='2. Protocols'!$G88)),1,0)*'4. Formulations'!$O88</f>
        <v>0</v>
      </c>
      <c r="IU89" s="45">
        <f>IF(AND(OR(ISBLANK(IU$9),IU$9=0)=FALSE,OR(IU$9='2. Protocols'!$C88,IU$9='2. Protocols'!$E88,IU$9='2. Protocols'!$G88)),1,0)*'4. Formulations'!$O88</f>
        <v>0</v>
      </c>
      <c r="IV89" s="45">
        <f>IF(AND(OR(ISBLANK(IV$9),IV$9=0)=FALSE,OR(IV$9='2. Protocols'!$C88,IV$9='2. Protocols'!$E88,IV$9='2. Protocols'!$G88)),1,0)*'4. Formulations'!$O88</f>
        <v>0</v>
      </c>
      <c r="IW89" s="45">
        <f>IF(AND(OR(ISBLANK(IW$9),IW$9=0)=FALSE,OR(IW$9='2. Protocols'!$C88,IW$9='2. Protocols'!$E88,IW$9='2. Protocols'!$G88)),1,0)*'4. Formulations'!$O88</f>
        <v>0</v>
      </c>
      <c r="IX89" s="45">
        <f>IF(AND(OR(ISBLANK(IX$9),IX$9=0)=FALSE,OR(IX$9='2. Protocols'!$C88,IX$9='2. Protocols'!$E88,IX$9='2. Protocols'!$G88)),1,0)*'4. Formulations'!$O88</f>
        <v>0</v>
      </c>
      <c r="IY89" s="45">
        <f>IF(AND(OR(ISBLANK(IY$9),IY$9=0)=FALSE,OR(IY$9='2. Protocols'!$C88,IY$9='2. Protocols'!$E88,IY$9='2. Protocols'!$G88)),1,0)*'4. Formulations'!$O88</f>
        <v>0</v>
      </c>
      <c r="IZ89" s="45">
        <f>IF(AND(OR(ISBLANK(IZ$9),IZ$9=0)=FALSE,OR(IZ$9='2. Protocols'!$C88,IZ$9='2. Protocols'!$E88,IZ$9='2. Protocols'!$G88)),1,0)*'4. Formulations'!$O88</f>
        <v>0</v>
      </c>
      <c r="JA89" s="45">
        <f>IF(AND(OR(ISBLANK(JA$9),JA$9=0)=FALSE,OR(JA$9='2. Protocols'!$C88,JA$9='2. Protocols'!$E88,JA$9='2. Protocols'!$G88)),1,0)*'4. Formulations'!$O88</f>
        <v>0</v>
      </c>
      <c r="JC89" s="45">
        <f>IF(AND(OR(ISBLANK(JC$9),JC$9=0)=FALSE,JC$9=$DL89),1,0)*'4. Formulations'!$P88</f>
        <v>0</v>
      </c>
      <c r="JD89" s="45">
        <f>IF(AND(OR(ISBLANK(JD$9),JD$9=0)=FALSE,JD$9=$DL89),1,0)*'4. Formulations'!$P88</f>
        <v>0</v>
      </c>
      <c r="JE89" s="45">
        <f>IF(AND(OR(ISBLANK(JE$9),JE$9=0)=FALSE,JE$9=$DL89),1,0)*'4. Formulations'!$P88</f>
        <v>0</v>
      </c>
      <c r="JF89" s="45">
        <f>IF(AND(OR(ISBLANK(JF$9),JF$9=0)=FALSE,JF$9=$DL89),1,0)*'4. Formulations'!$P88</f>
        <v>0</v>
      </c>
      <c r="JG89" s="45">
        <f>IF(AND(OR(ISBLANK(JG$9),JG$9=0)=FALSE,JG$9=$DL89),1,0)*'4. Formulations'!$P88</f>
        <v>0</v>
      </c>
      <c r="JH89" s="45">
        <f>IF(AND(OR(ISBLANK(JH$9),JH$9=0)=FALSE,JH$9=$DL89),1,0)*'4. Formulations'!$P88</f>
        <v>0</v>
      </c>
      <c r="JI89" s="45">
        <f>IF(AND(OR(ISBLANK(JI$9),JI$9=0)=FALSE,JI$9=$DL89),1,0)*'4. Formulations'!$P88</f>
        <v>0</v>
      </c>
      <c r="JJ89" s="45">
        <f>IF(AND(OR(ISBLANK(JJ$9),JJ$9=0)=FALSE,JJ$9=$DL89),1,0)*'4. Formulations'!$P88</f>
        <v>0</v>
      </c>
      <c r="JK89" s="45">
        <f>IF(AND(OR(ISBLANK(JK$9),JK$9=0)=FALSE,JK$9=$DL89),1,0)*'4. Formulations'!$P88</f>
        <v>0</v>
      </c>
      <c r="JL89" s="45">
        <f>IF(AND(OR(ISBLANK(JL$9),JL$9=0)=FALSE,JL$9=$DL89),1,0)*'4. Formulations'!$P88</f>
        <v>0</v>
      </c>
      <c r="JM89" s="45">
        <f>IF(AND(OR(ISBLANK(JM$9),JM$9=0)=FALSE,JM$9=$DL89),1,0)*'4. Formulations'!$P88</f>
        <v>0</v>
      </c>
      <c r="JN89" s="45">
        <f>IF(AND(OR(ISBLANK(JN$9),JN$9=0)=FALSE,JN$9=$DL89),1,0)*'4. Formulations'!$P88</f>
        <v>0</v>
      </c>
      <c r="JO89" s="45">
        <f>IF(AND(OR(ISBLANK(JO$9),JO$9=0)=FALSE,JO$9=$DL89),1,0)*'4. Formulations'!$P88</f>
        <v>0</v>
      </c>
      <c r="JP89" s="45">
        <f>IF(AND(OR(ISBLANK(JP$9),JP$9=0)=FALSE,JP$9=$DL89),1,0)*'4. Formulations'!$P88</f>
        <v>0</v>
      </c>
      <c r="JQ89" s="45">
        <f>IF(AND(OR(ISBLANK(JQ$9),JQ$9=0)=FALSE,JQ$9=$DL89),1,0)*'4. Formulations'!$P88</f>
        <v>0</v>
      </c>
      <c r="JS89" s="45">
        <f>IF(AND(OR(ISBLANK(JS$9),JS$9=0)=FALSE,SUM($JC89:$JQ89)&gt;0,JS$9='2. Protocols'!$G88),1,0)*'4. Formulations'!$P88</f>
        <v>0</v>
      </c>
      <c r="JT89" s="45">
        <f>IF(AND(OR(ISBLANK(JT$9),JT$9=0)=FALSE,SUM($JC89:$JQ89)&gt;0,JT$9='2. Protocols'!$G88),1,0)*'4. Formulations'!$P88</f>
        <v>0</v>
      </c>
      <c r="JU89" s="45">
        <f>IF(AND(OR(ISBLANK(JU$9),JU$9=0)=FALSE,SUM($JC89:$JQ89)&gt;0,JU$9='2. Protocols'!$G88),1,0)*'4. Formulations'!$P88</f>
        <v>0</v>
      </c>
      <c r="JV89" s="45">
        <f>IF(AND(OR(ISBLANK(JV$9),JV$9=0)=FALSE,SUM($JC89:$JQ89)&gt;0,JV$9='2. Protocols'!$G88),1,0)*'4. Formulations'!$P88</f>
        <v>0</v>
      </c>
      <c r="JW89" s="45">
        <f>IF(AND(OR(ISBLANK(JW$9),JW$9=0)=FALSE,SUM($JC89:$JQ89)&gt;0,JW$9='2. Protocols'!$G88),1,0)*'4. Formulations'!$P88</f>
        <v>0</v>
      </c>
      <c r="JX89" s="45">
        <f>IF(AND(OR(ISBLANK(JX$9),JX$9=0)=FALSE,SUM($JC89:$JQ89)&gt;0,JX$9='2. Protocols'!$G88),1,0)*'4. Formulations'!$P88</f>
        <v>0</v>
      </c>
      <c r="JY89" s="45">
        <f>IF(AND(OR(ISBLANK(JY$9),JY$9=0)=FALSE,SUM($JC89:$JQ89)&gt;0,JY$9='2. Protocols'!$G88),1,0)*'4. Formulations'!$P88</f>
        <v>0</v>
      </c>
      <c r="JZ89" s="45">
        <f>IF(AND(OR(ISBLANK(JZ$9),JZ$9=0)=FALSE,SUM($JC89:$JQ89)&gt;0,JZ$9='2. Protocols'!$G88),1,0)*'4. Formulations'!$P88</f>
        <v>0</v>
      </c>
      <c r="KA89" s="45">
        <f>IF(AND(OR(ISBLANK(KA$9),KA$9=0)=FALSE,SUM($JC89:$JQ89)&gt;0,KA$9='2. Protocols'!$G88),1,0)*'4. Formulations'!$P88</f>
        <v>0</v>
      </c>
      <c r="KB89" s="45">
        <f>IF(AND(OR(ISBLANK(KB$9),KB$9=0)=FALSE,SUM($JC89:$JQ89)&gt;0,KB$9='2. Protocols'!$G88),1,0)*'4. Formulations'!$P88</f>
        <v>0</v>
      </c>
      <c r="KC89" s="45">
        <f>IF(AND(OR(ISBLANK(KC$9),KC$9=0)=FALSE,SUM($JC89:$JQ89)&gt;0,KC$9='2. Protocols'!$G88),1,0)*'4. Formulations'!$P88</f>
        <v>0</v>
      </c>
      <c r="KD89" s="45">
        <f>IF(AND(OR(ISBLANK(KD$9),KD$9=0)=FALSE,SUM($JC89:$JQ89)&gt;0,KD$9='2. Protocols'!$G88),1,0)*'4. Formulations'!$P88</f>
        <v>0</v>
      </c>
      <c r="KE89" s="45">
        <f>IF(AND(OR(ISBLANK(KE$9),KE$9=0)=FALSE,SUM($JC89:$JQ89)&gt;0,KE$9='2. Protocols'!$G88),1,0)*'4. Formulations'!$P88</f>
        <v>0</v>
      </c>
      <c r="KF89" s="45">
        <f>IF(AND(OR(ISBLANK(KF$9),KF$9=0)=FALSE,SUM($JC89:$JQ89)&gt;0,KF$9='2. Protocols'!$G88),1,0)*'4. Formulations'!$P88</f>
        <v>0</v>
      </c>
      <c r="KG89" s="45">
        <f>IF(AND(OR(ISBLANK(KG$9),KG$9=0)=FALSE,SUM($JC89:$JQ89)&gt;0,KG$9='2. Protocols'!$G88),1,0)*'4. Formulations'!$P88</f>
        <v>0</v>
      </c>
      <c r="KI89" s="45">
        <f>IF(AND(OR(ISBLANK(KI$9),KI$9=0)=FALSE,KI$9=$DM89),1,0)*'4. Formulations'!$Q88</f>
        <v>0</v>
      </c>
      <c r="KJ89" s="45">
        <f>IF(AND(OR(ISBLANK(KJ$9),KJ$9=0)=FALSE,KJ$9=$DM89),1,0)*'4. Formulations'!$Q88</f>
        <v>0</v>
      </c>
      <c r="KK89" s="45">
        <f>IF(AND(OR(ISBLANK(KK$9),KK$9=0)=FALSE,KK$9=$DM89),1,0)*'4. Formulations'!$Q88</f>
        <v>0</v>
      </c>
      <c r="KL89" s="45">
        <f>IF(AND(OR(ISBLANK(KL$9),KL$9=0)=FALSE,KL$9=$DM89),1,0)*'4. Formulations'!$Q88</f>
        <v>0</v>
      </c>
      <c r="KM89" s="45">
        <f>IF(AND(OR(ISBLANK(KM$9),KM$9=0)=FALSE,KM$9=$DM89),1,0)*'4. Formulations'!$Q88</f>
        <v>0</v>
      </c>
      <c r="KN89" s="45">
        <f>IF(AND(OR(ISBLANK(KN$9),KN$9=0)=FALSE,KN$9=$DM89),1,0)*'4. Formulations'!$Q88</f>
        <v>0</v>
      </c>
      <c r="KO89" s="45">
        <f>IF(AND(OR(ISBLANK(KO$9),KO$9=0)=FALSE,KO$9=$DM89),1,0)*'4. Formulations'!$Q88</f>
        <v>0</v>
      </c>
      <c r="KP89" s="45">
        <f>IF(AND(OR(ISBLANK(KP$9),KP$9=0)=FALSE,KP$9=$DM89),1,0)*'4. Formulations'!$Q88</f>
        <v>0</v>
      </c>
      <c r="KQ89" s="45">
        <f>IF(AND(OR(ISBLANK(KQ$9),KQ$9=0)=FALSE,KQ$9=$DM89),1,0)*'4. Formulations'!$Q88</f>
        <v>0</v>
      </c>
      <c r="KR89" s="45">
        <f>IF(AND(OR(ISBLANK(KR$9),KR$9=0)=FALSE,KR$9=$DM89),1,0)*'4. Formulations'!$Q88</f>
        <v>0</v>
      </c>
      <c r="KS89" s="45">
        <f>IF(AND(OR(ISBLANK(KS$9),KS$9=0)=FALSE,KS$9=$DM89),1,0)*'4. Formulations'!$Q88</f>
        <v>0</v>
      </c>
      <c r="KT89" s="45">
        <f>IF(AND(OR(ISBLANK(KT$9),KT$9=0)=FALSE,KT$9=$DM89),1,0)*'4. Formulations'!$Q88</f>
        <v>0</v>
      </c>
      <c r="KU89" s="45">
        <f>IF(AND(OR(ISBLANK(KU$9),KU$9=0)=FALSE,KU$9=$DM89),1,0)*'4. Formulations'!$Q88</f>
        <v>0</v>
      </c>
      <c r="KV89" s="45">
        <f>IF(AND(OR(ISBLANK(KV$9),KV$9=0)=FALSE,KV$9=$DM89),1,0)*'4. Formulations'!$Q88</f>
        <v>0</v>
      </c>
      <c r="KW89" s="45">
        <f>IF(AND(OR(ISBLANK(KW$9),KW$9=0)=FALSE,KW$9=$DM89),1,0)*'4. Formulations'!$Q88</f>
        <v>0</v>
      </c>
    </row>
    <row r="90" spans="2:309" ht="15" hidden="1" outlineLevel="1" x14ac:dyDescent="0.25">
      <c r="B90" s="2"/>
      <c r="C90" s="155" t="str">
        <f>IF('2. Protocols'!C89&amp;"+"&amp;'2. Protocols'!E89&amp;"+"&amp;'2. Protocols'!G89="++","",'2. Protocols'!C89&amp;"+"&amp;'2. Protocols'!E89&amp;"+"&amp;'2. Protocols'!G89)</f>
        <v/>
      </c>
      <c r="D90" s="22"/>
      <c r="E90" s="23"/>
      <c r="G90" s="135">
        <f>'2. Protocols'!J89*'1. General Inputs'!$N$13</f>
        <v>0</v>
      </c>
      <c r="H90" s="135" t="e">
        <f>MAX(G90*(1+'1. General Inputs'!$BE$23)+(H$110*'2. Protocols'!$S89)+'3. ARV Substitutions'!L110,0)</f>
        <v>#VALUE!</v>
      </c>
      <c r="I90" s="135" t="e">
        <f>MAX(H90*(1+'1. General Inputs'!$BE$23)+(I$110*'2. Protocols'!$S89)+'3. ARV Substitutions'!M110,0)</f>
        <v>#VALUE!</v>
      </c>
      <c r="J90" s="135" t="e">
        <f>MAX(I90*(1+'1. General Inputs'!$BE$23)+(J$110*'2. Protocols'!$S89)+'3. ARV Substitutions'!N110,0)</f>
        <v>#VALUE!</v>
      </c>
      <c r="K90" s="135" t="e">
        <f>MAX(J90*(1+'1. General Inputs'!$BE$23)+(K$110*'2. Protocols'!$S89)+'3. ARV Substitutions'!O110,0)</f>
        <v>#VALUE!</v>
      </c>
      <c r="L90" s="135" t="e">
        <f>MAX(K90*(1+'1. General Inputs'!$BE$23)+(L$110*'2. Protocols'!$S89)+'3. ARV Substitutions'!P110,0)</f>
        <v>#VALUE!</v>
      </c>
      <c r="M90" s="135" t="e">
        <f>MAX(L90*(1+'1. General Inputs'!$BE$23)+(M$110*'2. Protocols'!$S89)+'3. ARV Substitutions'!Q110,0)</f>
        <v>#VALUE!</v>
      </c>
      <c r="N90" s="135" t="e">
        <f>MAX(M90*(1+'1. General Inputs'!$BE$23)+(N$110*'2. Protocols'!$S89)+'3. ARV Substitutions'!R110,0)</f>
        <v>#VALUE!</v>
      </c>
      <c r="O90" s="135" t="e">
        <f>MAX(N90*(1+'1. General Inputs'!$BE$23)+(O$110*'2. Protocols'!$S89)+'3. ARV Substitutions'!S110,0)</f>
        <v>#VALUE!</v>
      </c>
      <c r="P90" s="135" t="e">
        <f>MAX(O90*(1+'1. General Inputs'!$BE$23)+(P$110*'2. Protocols'!$S89)+'3. ARV Substitutions'!T110,0)</f>
        <v>#VALUE!</v>
      </c>
      <c r="Q90" s="135" t="e">
        <f>MAX(P90*(1+'1. General Inputs'!$BE$23)+(Q$110*'2. Protocols'!$S89)+'3. ARV Substitutions'!U110,0)</f>
        <v>#VALUE!</v>
      </c>
      <c r="R90" s="135" t="e">
        <f>MAX(Q90*(1+'1. General Inputs'!$BE$23)+(R$110*'2. Protocols'!$S89)+'3. ARV Substitutions'!V110,0)</f>
        <v>#VALUE!</v>
      </c>
      <c r="S90" s="135" t="e">
        <f>MAX(R90*(1+'1. General Inputs'!$BE$23)+(S$110*'2. Protocols'!$S89)+'3. ARV Substitutions'!W110,0)</f>
        <v>#VALUE!</v>
      </c>
      <c r="T90" s="135" t="e">
        <f>MAX(S90*(1+'1. General Inputs'!$BE$23)+(T$110*'2. Protocols'!$S89)+'3. ARV Substitutions'!X110,0)</f>
        <v>#VALUE!</v>
      </c>
      <c r="U90" s="135" t="e">
        <f>MAX(T90*(1+'1. General Inputs'!$BE$23)+(U$110*'2. Protocols'!$S89)+'3. ARV Substitutions'!Y110,0)</f>
        <v>#VALUE!</v>
      </c>
      <c r="V90" s="135" t="e">
        <f>MAX(U90*(1+'1. General Inputs'!$BE$23)+(V$110*'2. Protocols'!$S89)+'3. ARV Substitutions'!Z110,0)</f>
        <v>#VALUE!</v>
      </c>
      <c r="W90" s="135" t="e">
        <f>MAX(V90*(1+'1. General Inputs'!$BE$23)+(W$110*'2. Protocols'!$S89)+'3. ARV Substitutions'!AA110,0)</f>
        <v>#VALUE!</v>
      </c>
      <c r="X90" s="135" t="e">
        <f>MAX(W90*(1+'1. General Inputs'!$BE$23)+(X$110*'2. Protocols'!$S89)+'3. ARV Substitutions'!AB110,0)</f>
        <v>#VALUE!</v>
      </c>
      <c r="Y90" s="135" t="e">
        <f>MAX(X90*(1+'1. General Inputs'!$BE$23)+(Y$110*'2. Protocols'!$S89)+'3. ARV Substitutions'!AC110,0)</f>
        <v>#VALUE!</v>
      </c>
      <c r="Z90" s="135" t="e">
        <f>MAX(Y90*(1+'1. General Inputs'!$BE$23)+(Z$110*'2. Protocols'!$S89)+'3. ARV Substitutions'!AD110,0)</f>
        <v>#VALUE!</v>
      </c>
      <c r="AA90" s="135" t="e">
        <f>MAX(Z90*(1+'1. General Inputs'!$BE$23)+(AA$110*'2. Protocols'!$S89)+'3. ARV Substitutions'!AE110,0)</f>
        <v>#VALUE!</v>
      </c>
      <c r="AB90" s="135" t="e">
        <f>MAX(AA90*(1+'1. General Inputs'!$BE$23)+(AB$110*'2. Protocols'!$S89)+'3. ARV Substitutions'!AF110,0)</f>
        <v>#VALUE!</v>
      </c>
      <c r="AC90" s="135" t="e">
        <f>MAX(AB90*(1+'1. General Inputs'!$BE$23)+(AC$110*'2. Protocols'!$S89)+'3. ARV Substitutions'!AG110,0)</f>
        <v>#VALUE!</v>
      </c>
      <c r="AD90" s="135" t="e">
        <f>MAX(AC90*(1+'1. General Inputs'!$BE$23)+(AD$110*'2. Protocols'!$S89)+'3. ARV Substitutions'!AH110,0)</f>
        <v>#VALUE!</v>
      </c>
      <c r="AE90" s="135" t="e">
        <f>MAX(AD90*(1+'1. General Inputs'!$BE$23)+(AE$110*'2. Protocols'!$S89)+'3. ARV Substitutions'!AI110,0)</f>
        <v>#VALUE!</v>
      </c>
      <c r="AF90" s="135" t="e">
        <f>MAX(AE90*(1+'1. General Inputs'!$BE$23)+(AF$110*'2. Protocols'!$S89)+'3. ARV Substitutions'!AJ110,0)</f>
        <v>#VALUE!</v>
      </c>
      <c r="AG90" s="135" t="e">
        <f>MAX(AF90*(1+'1. General Inputs'!$BE$23)+(AG$110*'2. Protocols'!$S89)+'3. ARV Substitutions'!AK110,0)</f>
        <v>#VALUE!</v>
      </c>
      <c r="AH90" s="135" t="e">
        <f>MAX(AG90*(1+'1. General Inputs'!$BE$23)+(AH$110*'2. Protocols'!$S89)+'3. ARV Substitutions'!AL110,0)</f>
        <v>#VALUE!</v>
      </c>
      <c r="AI90" s="135" t="e">
        <f>MAX(AH90*(1+'1. General Inputs'!$BE$23)+(AI$110*'2. Protocols'!$S89)+'3. ARV Substitutions'!AM110,0)</f>
        <v>#VALUE!</v>
      </c>
      <c r="AJ90" s="135" t="e">
        <f>MAX(AI90*(1+'1. General Inputs'!$BE$23)+(AJ$110*'2. Protocols'!$S89)+'3. ARV Substitutions'!AN110,0)</f>
        <v>#VALUE!</v>
      </c>
      <c r="AK90" s="135" t="e">
        <f>MAX(AJ90*(1+'1. General Inputs'!$BE$23)+(AK$110*'2. Protocols'!$S89)+'3. ARV Substitutions'!AO110,0)</f>
        <v>#VALUE!</v>
      </c>
      <c r="AL90" s="135" t="e">
        <f>MAX(AK90*(1+'1. General Inputs'!$BE$23)+(AL$110*'2. Protocols'!$S89)+'3. ARV Substitutions'!AP110,0)</f>
        <v>#VALUE!</v>
      </c>
      <c r="AM90" s="135" t="e">
        <f>MAX(AL90*(1+'1. General Inputs'!$BE$23)+(AM$110*'2. Protocols'!$S89)+'3. ARV Substitutions'!AQ110,0)</f>
        <v>#VALUE!</v>
      </c>
      <c r="AN90" s="135" t="e">
        <f>MAX(AM90*(1+'1. General Inputs'!$BE$23)+(AN$110*'2. Protocols'!$S89)+'3. ARV Substitutions'!AR110,0)</f>
        <v>#VALUE!</v>
      </c>
      <c r="AO90" s="135" t="e">
        <f>MAX(AN90*(1+'1. General Inputs'!$BE$23)+(AO$110*'2. Protocols'!$S89)+'3. ARV Substitutions'!AS110,0)</f>
        <v>#VALUE!</v>
      </c>
      <c r="AP90" s="135" t="e">
        <f>MAX(AO90*(1+'1. General Inputs'!$BE$23)+(AP$110*'2. Protocols'!$S89)+'3. ARV Substitutions'!AT110,0)</f>
        <v>#VALUE!</v>
      </c>
      <c r="AQ90" s="135" t="e">
        <f>MAX(AP90*(1+'1. General Inputs'!$BE$23)+(AQ$110*'2. Protocols'!$S89)+'3. ARV Substitutions'!AU110,0)</f>
        <v>#VALUE!</v>
      </c>
      <c r="CA90" s="105" t="e">
        <f t="shared" si="96"/>
        <v>#VALUE!</v>
      </c>
      <c r="CB90" s="105" t="e">
        <f t="shared" si="97"/>
        <v>#VALUE!</v>
      </c>
      <c r="CC90" s="105" t="e">
        <f t="shared" si="98"/>
        <v>#VALUE!</v>
      </c>
      <c r="CD90" s="105" t="e">
        <f t="shared" si="99"/>
        <v>#VALUE!</v>
      </c>
      <c r="CE90" s="105" t="e">
        <f t="shared" si="100"/>
        <v>#VALUE!</v>
      </c>
      <c r="CF90" s="105" t="e">
        <f t="shared" si="101"/>
        <v>#VALUE!</v>
      </c>
      <c r="CG90" s="105" t="e">
        <f t="shared" si="102"/>
        <v>#VALUE!</v>
      </c>
      <c r="CH90" s="105" t="e">
        <f t="shared" si="103"/>
        <v>#VALUE!</v>
      </c>
      <c r="CI90" s="105" t="e">
        <f t="shared" si="104"/>
        <v>#VALUE!</v>
      </c>
      <c r="CJ90" s="105" t="e">
        <f t="shared" si="105"/>
        <v>#VALUE!</v>
      </c>
      <c r="CK90" s="105" t="e">
        <f t="shared" si="106"/>
        <v>#VALUE!</v>
      </c>
      <c r="CL90" s="105" t="e">
        <f t="shared" si="107"/>
        <v>#VALUE!</v>
      </c>
      <c r="CM90" s="105" t="e">
        <f t="shared" si="108"/>
        <v>#VALUE!</v>
      </c>
      <c r="CN90" s="105" t="e">
        <f t="shared" si="109"/>
        <v>#VALUE!</v>
      </c>
      <c r="CO90" s="105" t="e">
        <f t="shared" si="110"/>
        <v>#VALUE!</v>
      </c>
      <c r="CP90" s="105" t="e">
        <f t="shared" si="111"/>
        <v>#VALUE!</v>
      </c>
      <c r="CQ90" s="105" t="e">
        <f t="shared" si="112"/>
        <v>#VALUE!</v>
      </c>
      <c r="CR90" s="105" t="e">
        <f t="shared" si="113"/>
        <v>#VALUE!</v>
      </c>
      <c r="CS90" s="105" t="e">
        <f t="shared" si="114"/>
        <v>#VALUE!</v>
      </c>
      <c r="CT90" s="105" t="e">
        <f t="shared" si="115"/>
        <v>#VALUE!</v>
      </c>
      <c r="CU90" s="105" t="e">
        <f t="shared" si="116"/>
        <v>#VALUE!</v>
      </c>
      <c r="CV90" s="105" t="e">
        <f t="shared" si="117"/>
        <v>#VALUE!</v>
      </c>
      <c r="CW90" s="105" t="e">
        <f t="shared" si="118"/>
        <v>#VALUE!</v>
      </c>
      <c r="CX90" s="105" t="e">
        <f t="shared" si="119"/>
        <v>#VALUE!</v>
      </c>
      <c r="CY90" s="105" t="e">
        <f t="shared" si="120"/>
        <v>#VALUE!</v>
      </c>
      <c r="CZ90" s="105" t="e">
        <f t="shared" si="121"/>
        <v>#VALUE!</v>
      </c>
      <c r="DA90" s="105" t="e">
        <f t="shared" si="122"/>
        <v>#VALUE!</v>
      </c>
      <c r="DB90" s="105" t="e">
        <f t="shared" si="123"/>
        <v>#VALUE!</v>
      </c>
      <c r="DC90" s="105" t="e">
        <f t="shared" si="124"/>
        <v>#VALUE!</v>
      </c>
      <c r="DD90" s="105" t="e">
        <f t="shared" si="125"/>
        <v>#VALUE!</v>
      </c>
      <c r="DE90" s="105" t="e">
        <f t="shared" si="126"/>
        <v>#VALUE!</v>
      </c>
      <c r="DF90" s="105" t="e">
        <f t="shared" si="127"/>
        <v>#VALUE!</v>
      </c>
      <c r="DG90" s="105" t="e">
        <f t="shared" si="128"/>
        <v>#VALUE!</v>
      </c>
      <c r="DH90" s="105" t="e">
        <f t="shared" si="129"/>
        <v>#VALUE!</v>
      </c>
      <c r="DI90" s="105" t="e">
        <f t="shared" si="130"/>
        <v>#VALUE!</v>
      </c>
      <c r="DJ90" s="105" t="e">
        <f t="shared" si="131"/>
        <v>#VALUE!</v>
      </c>
      <c r="DL90" s="39" t="str">
        <f>CONCATENATE('2. Protocols'!C89, '2. Protocols'!D89, '2. Protocols'!E89)</f>
        <v>+</v>
      </c>
      <c r="DM90" s="39" t="str">
        <f>CONCATENATE('2. Protocols'!C89, '2. Protocols'!D89, '2. Protocols'!E89, '2. Protocols'!F89, '2. Protocols'!G89,)</f>
        <v>++</v>
      </c>
      <c r="DO90" s="45">
        <f>IF(AND(OR(ISBLANK(DO$9),DO$9=0)=FALSE,OR(DO$9='2. Protocols'!$C89,DO$9='2. Protocols'!$E89,DO$9='2. Protocols'!$G89)),1,0)*'4. Formulations'!$I89</f>
        <v>0</v>
      </c>
      <c r="DP90" s="45">
        <f>IF(AND(OR(ISBLANK(DP$9),DP$9=0)=FALSE,OR(DP$9='2. Protocols'!$C89,DP$9='2. Protocols'!$E89,DP$9='2. Protocols'!$G89)),1,0)*'4. Formulations'!$I89</f>
        <v>0</v>
      </c>
      <c r="DQ90" s="45">
        <f>IF(AND(OR(ISBLANK(DQ$9),DQ$9=0)=FALSE,OR(DQ$9='2. Protocols'!$C89,DQ$9='2. Protocols'!$E89,DQ$9='2. Protocols'!$G89)),1,0)*'4. Formulations'!$I89</f>
        <v>0</v>
      </c>
      <c r="DR90" s="45">
        <f>IF(AND(OR(ISBLANK(DR$9),DR$9=0)=FALSE,OR(DR$9='2. Protocols'!$C89,DR$9='2. Protocols'!$E89,DR$9='2. Protocols'!$G89)),1,0)*'4. Formulations'!$I89</f>
        <v>0</v>
      </c>
      <c r="DS90" s="45">
        <f>IF(AND(OR(ISBLANK(DS$9),DS$9=0)=FALSE,OR(DS$9='2. Protocols'!$C89,DS$9='2. Protocols'!$E89,DS$9='2. Protocols'!$G89)),1,0)*'4. Formulations'!$I89</f>
        <v>0</v>
      </c>
      <c r="DT90" s="45">
        <f>IF(AND(OR(ISBLANK(DT$9),DT$9=0)=FALSE,OR(DT$9='2. Protocols'!$C89,DT$9='2. Protocols'!$E89,DT$9='2. Protocols'!$G89)),1,0)*'4. Formulations'!$I89</f>
        <v>0</v>
      </c>
      <c r="DU90" s="45">
        <f>IF(AND(OR(ISBLANK(DU$9),DU$9=0)=FALSE,OR(DU$9='2. Protocols'!$C89,DU$9='2. Protocols'!$E89,DU$9='2. Protocols'!$G89)),1,0)*'4. Formulations'!$I89</f>
        <v>0</v>
      </c>
      <c r="DV90" s="45">
        <f>IF(AND(OR(ISBLANK(DV$9),DV$9=0)=FALSE,OR(DV$9='2. Protocols'!$C89,DV$9='2. Protocols'!$E89,DV$9='2. Protocols'!$G89)),1,0)*'4. Formulations'!$I89</f>
        <v>0</v>
      </c>
      <c r="DW90" s="45">
        <f>IF(AND(OR(ISBLANK(DW$9),DW$9=0)=FALSE,OR(DW$9='2. Protocols'!$C89,DW$9='2. Protocols'!$E89,DW$9='2. Protocols'!$G89)),1,0)*'4. Formulations'!$I89</f>
        <v>0</v>
      </c>
      <c r="DX90" s="45">
        <f>IF(AND(OR(ISBLANK(DX$9),DX$9=0)=FALSE,OR(DX$9='2. Protocols'!$C89,DX$9='2. Protocols'!$E89,DX$9='2. Protocols'!$G89)),1,0)*'4. Formulations'!$I89</f>
        <v>0</v>
      </c>
      <c r="DY90" s="45">
        <f>IF(AND(OR(ISBLANK(DY$9),DY$9=0)=FALSE,OR(DY$9='2. Protocols'!$C89,DY$9='2. Protocols'!$E89,DY$9='2. Protocols'!$G89)),1,0)*'4. Formulations'!$I89</f>
        <v>0</v>
      </c>
      <c r="DZ90" s="45">
        <f>IF(AND(OR(ISBLANK(DZ$9),DZ$9=0)=FALSE,OR(DZ$9='2. Protocols'!$C89,DZ$9='2. Protocols'!$E89,DZ$9='2. Protocols'!$G89)),1,0)*'4. Formulations'!$I89</f>
        <v>0</v>
      </c>
      <c r="EA90" s="45">
        <f>IF(AND(OR(ISBLANK(EA$9),EA$9=0)=FALSE,OR(EA$9='2. Protocols'!$C89,EA$9='2. Protocols'!$E89,EA$9='2. Protocols'!$G89)),1,0)*'4. Formulations'!$I89</f>
        <v>0</v>
      </c>
      <c r="EB90" s="45">
        <f>IF(AND(OR(ISBLANK(EB$9),EB$9=0)=FALSE,OR(EB$9='2. Protocols'!$C89,EB$9='2. Protocols'!$E89,EB$9='2. Protocols'!$G89)),1,0)*'4. Formulations'!$I89</f>
        <v>0</v>
      </c>
      <c r="EC90" s="45">
        <f>IF(AND(OR(ISBLANK(EC$9),EC$9=0)=FALSE,OR(EC$9='2. Protocols'!$C89,EC$9='2. Protocols'!$E89,EC$9='2. Protocols'!$G89)),1,0)*'4. Formulations'!$I89</f>
        <v>0</v>
      </c>
      <c r="EE90" s="45">
        <f>IF(AND(OR(ISBLANK(EE$9),EE$9=0)=FALSE,EE$9=$DL90),1,0)*'4. Formulations'!$J89</f>
        <v>0</v>
      </c>
      <c r="EF90" s="45">
        <f>IF(AND(OR(ISBLANK(EF$9),EF$9=0)=FALSE,EF$9=$DL90),1,0)*'4. Formulations'!$J89</f>
        <v>0</v>
      </c>
      <c r="EG90" s="45">
        <f>IF(AND(OR(ISBLANK(EG$9),EG$9=0)=FALSE,EG$9=$DL90),1,0)*'4. Formulations'!$J89</f>
        <v>0</v>
      </c>
      <c r="EH90" s="45">
        <f>IF(AND(OR(ISBLANK(EH$9),EH$9=0)=FALSE,EH$9=$DL90),1,0)*'4. Formulations'!$J89</f>
        <v>0</v>
      </c>
      <c r="EI90" s="45">
        <f>IF(AND(OR(ISBLANK(EI$9),EI$9=0)=FALSE,EI$9=$DL90),1,0)*'4. Formulations'!$J89</f>
        <v>0</v>
      </c>
      <c r="EJ90" s="45">
        <f>IF(AND(OR(ISBLANK(EJ$9),EJ$9=0)=FALSE,EJ$9=$DL90),1,0)*'4. Formulations'!$J89</f>
        <v>0</v>
      </c>
      <c r="EK90" s="45">
        <f>IF(AND(OR(ISBLANK(EK$9),EK$9=0)=FALSE,EK$9=$DL90),1,0)*'4. Formulations'!$J89</f>
        <v>0</v>
      </c>
      <c r="EL90" s="45">
        <f>IF(AND(OR(ISBLANK(EL$9),EL$9=0)=FALSE,EL$9=$DL90),1,0)*'4. Formulations'!$J89</f>
        <v>0</v>
      </c>
      <c r="EM90" s="45">
        <f>IF(AND(OR(ISBLANK(EM$9),EM$9=0)=FALSE,EM$9=$DL90),1,0)*'4. Formulations'!$J89</f>
        <v>0</v>
      </c>
      <c r="EN90" s="45">
        <f>IF(AND(OR(ISBLANK(EN$9),EN$9=0)=FALSE,EN$9=$DL90),1,0)*'4. Formulations'!$J89</f>
        <v>0</v>
      </c>
      <c r="EO90" s="45">
        <f>IF(AND(OR(ISBLANK(EO$9),EO$9=0)=FALSE,EO$9=$DL90),1,0)*'4. Formulations'!$J89</f>
        <v>0</v>
      </c>
      <c r="EP90" s="45">
        <f>IF(AND(OR(ISBLANK(EP$9),EP$9=0)=FALSE,EP$9=$DL90),1,0)*'4. Formulations'!$J89</f>
        <v>0</v>
      </c>
      <c r="EQ90" s="45">
        <f>IF(AND(OR(ISBLANK(EQ$9),EQ$9=0)=FALSE,EQ$9=$DL90),1,0)*'4. Formulations'!$J89</f>
        <v>0</v>
      </c>
      <c r="ER90" s="45">
        <f>IF(AND(OR(ISBLANK(ER$9),ER$9=0)=FALSE,ER$9=$DL90),1,0)*'4. Formulations'!$J89</f>
        <v>0</v>
      </c>
      <c r="ES90" s="45">
        <f>IF(AND(OR(ISBLANK(ES$9),ES$9=0)=FALSE,ES$9=$DL90),1,0)*'4. Formulations'!$J89</f>
        <v>0</v>
      </c>
      <c r="EU90" s="45">
        <f>IF(AND(OR(ISBLANK(EU$9),EU$9=0)=FALSE,SUM($EE90:$ES90)&gt;0,EU$9='2. Protocols'!$G89),1,0)*'4. Formulations'!$J89</f>
        <v>0</v>
      </c>
      <c r="EV90" s="45">
        <f>IF(AND(OR(ISBLANK(EV$9),EV$9=0)=FALSE,SUM($EE90:$ES90)&gt;0,EV$9='2. Protocols'!$G89),1,0)*'4. Formulations'!$J89</f>
        <v>0</v>
      </c>
      <c r="EW90" s="45">
        <f>IF(AND(OR(ISBLANK(EW$9),EW$9=0)=FALSE,SUM($EE90:$ES90)&gt;0,EW$9='2. Protocols'!$G89),1,0)*'4. Formulations'!$J89</f>
        <v>0</v>
      </c>
      <c r="EX90" s="45">
        <f>IF(AND(OR(ISBLANK(EX$9),EX$9=0)=FALSE,SUM($EE90:$ES90)&gt;0,EX$9='2. Protocols'!$G89),1,0)*'4. Formulations'!$J89</f>
        <v>0</v>
      </c>
      <c r="EY90" s="45">
        <f>IF(AND(OR(ISBLANK(EY$9),EY$9=0)=FALSE,SUM($EE90:$ES90)&gt;0,EY$9='2. Protocols'!$G89),1,0)*'4. Formulations'!$J89</f>
        <v>0</v>
      </c>
      <c r="EZ90" s="45">
        <f>IF(AND(OR(ISBLANK(EZ$9),EZ$9=0)=FALSE,SUM($EE90:$ES90)&gt;0,EZ$9='2. Protocols'!$G89),1,0)*'4. Formulations'!$J89</f>
        <v>0</v>
      </c>
      <c r="FA90" s="45">
        <f>IF(AND(OR(ISBLANK(FA$9),FA$9=0)=FALSE,SUM($EE90:$ES90)&gt;0,FA$9='2. Protocols'!$G89),1,0)*'4. Formulations'!$J89</f>
        <v>0</v>
      </c>
      <c r="FB90" s="45">
        <f>IF(AND(OR(ISBLANK(FB$9),FB$9=0)=FALSE,SUM($EE90:$ES90)&gt;0,FB$9='2. Protocols'!$G89),1,0)*'4. Formulations'!$J89</f>
        <v>0</v>
      </c>
      <c r="FC90" s="45">
        <f>IF(AND(OR(ISBLANK(FC$9),FC$9=0)=FALSE,SUM($EE90:$ES90)&gt;0,FC$9='2. Protocols'!$G89),1,0)*'4. Formulations'!$J89</f>
        <v>0</v>
      </c>
      <c r="FD90" s="45">
        <f>IF(AND(OR(ISBLANK(FD$9),FD$9=0)=FALSE,SUM($EE90:$ES90)&gt;0,FD$9='2. Protocols'!$G89),1,0)*'4. Formulations'!$J89</f>
        <v>0</v>
      </c>
      <c r="FE90" s="45">
        <f>IF(AND(OR(ISBLANK(FE$9),FE$9=0)=FALSE,SUM($EE90:$ES90)&gt;0,FE$9='2. Protocols'!$G89),1,0)*'4. Formulations'!$J89</f>
        <v>0</v>
      </c>
      <c r="FF90" s="45">
        <f>IF(AND(OR(ISBLANK(FF$9),FF$9=0)=FALSE,SUM($EE90:$ES90)&gt;0,FF$9='2. Protocols'!$G89),1,0)*'4. Formulations'!$J89</f>
        <v>0</v>
      </c>
      <c r="FG90" s="45">
        <f>IF(AND(OR(ISBLANK(FG$9),FG$9=0)=FALSE,SUM($EE90:$ES90)&gt;0,FG$9='2. Protocols'!$G89),1,0)*'4. Formulations'!$J89</f>
        <v>0</v>
      </c>
      <c r="FH90" s="45">
        <f>IF(AND(OR(ISBLANK(FH$9),FH$9=0)=FALSE,SUM($EE90:$ES90)&gt;0,FH$9='2. Protocols'!$G89),1,0)*'4. Formulations'!$J89</f>
        <v>0</v>
      </c>
      <c r="FI90" s="45">
        <f>IF(AND(OR(ISBLANK(FI$9),FI$9=0)=FALSE,SUM($EE90:$ES90)&gt;0,FI$9='2. Protocols'!$G89),1,0)*'4. Formulations'!$J89</f>
        <v>0</v>
      </c>
      <c r="FK90" s="45">
        <f>IF(AND(OR(ISBLANK(EU$9),EU$9=0)=FALSE,FK$9=$DM90),1,0)*'4. Formulations'!$K89</f>
        <v>0</v>
      </c>
      <c r="FL90" s="45">
        <f>IF(AND(OR(ISBLANK(EV$9),EV$9=0)=FALSE,FL$9=$DM90),1,0)*'4. Formulations'!$K89</f>
        <v>0</v>
      </c>
      <c r="FM90" s="45">
        <f>IF(AND(OR(ISBLANK(EW$9),EW$9=0)=FALSE,FM$9=$DM90),1,0)*'4. Formulations'!$K89</f>
        <v>0</v>
      </c>
      <c r="FN90" s="45">
        <f>IF(AND(OR(ISBLANK(EX$9),EX$9=0)=FALSE,FN$9=$DM90),1,0)*'4. Formulations'!$K89</f>
        <v>0</v>
      </c>
      <c r="FO90" s="45">
        <f>IF(AND(OR(ISBLANK(EY$9),EY$9=0)=FALSE,FO$9=$DM90),1,0)*'4. Formulations'!$K89</f>
        <v>0</v>
      </c>
      <c r="FP90" s="45">
        <f>IF(AND(OR(ISBLANK(EZ$9),EZ$9=0)=FALSE,FP$9=$DM90),1,0)*'4. Formulations'!$K89</f>
        <v>0</v>
      </c>
      <c r="FQ90" s="45">
        <f>IF(AND(OR(ISBLANK(FA$9),FA$9=0)=FALSE,FQ$9=$DM90),1,0)*'4. Formulations'!$K89</f>
        <v>0</v>
      </c>
      <c r="FR90" s="45">
        <f>IF(AND(OR(ISBLANK(FB$9),FB$9=0)=FALSE,FR$9=$DM90),1,0)*'4. Formulations'!$K89</f>
        <v>0</v>
      </c>
      <c r="FS90" s="45">
        <f>IF(AND(OR(ISBLANK(FC$9),FC$9=0)=FALSE,FS$9=$DM90),1,0)*'4. Formulations'!$K89</f>
        <v>0</v>
      </c>
      <c r="FT90" s="45">
        <f>IF(AND(OR(ISBLANK(FD$9),FD$9=0)=FALSE,FT$9=$DM90),1,0)*'4. Formulations'!$K89</f>
        <v>0</v>
      </c>
      <c r="FU90" s="45">
        <f>IF(AND(OR(ISBLANK(FE$9),FE$9=0)=FALSE,FU$9=$DM90),1,0)*'4. Formulations'!$K89</f>
        <v>0</v>
      </c>
      <c r="FV90" s="45">
        <f>IF(AND(OR(ISBLANK(FF$9),FF$9=0)=FALSE,FV$9=$DM90),1,0)*'4. Formulations'!$K89</f>
        <v>0</v>
      </c>
      <c r="FW90" s="45">
        <f>IF(AND(OR(ISBLANK(FG$9),FG$9=0)=FALSE,FW$9=$DM90),1,0)*'4. Formulations'!$K89</f>
        <v>0</v>
      </c>
      <c r="FX90" s="45">
        <f>IF(AND(OR(ISBLANK(FH$9),FH$9=0)=FALSE,FX$9=$DM90),1,0)*'4. Formulations'!$K89</f>
        <v>0</v>
      </c>
      <c r="FY90" s="45">
        <f>IF(AND(OR(ISBLANK(FI$9),FI$9=0)=FALSE,FY$9=$DM90),1,0)*'4. Formulations'!$K89</f>
        <v>0</v>
      </c>
      <c r="GA90" s="45">
        <f>IF(AND(OR(ISBLANK(GA$9),GA$9=0)=FALSE,OR(GA$9='2. Protocols'!$C89,GA$9='2. Protocols'!$E89,GA$9='2. Protocols'!$G89)),1,0)*'4. Formulations'!$L89</f>
        <v>0</v>
      </c>
      <c r="GB90" s="45">
        <f>IF(AND(OR(ISBLANK(GB$9),GB$9=0)=FALSE,OR(GB$9='2. Protocols'!$C89,GB$9='2. Protocols'!$E89,GB$9='2. Protocols'!$G89)),1,0)*'4. Formulations'!$L89</f>
        <v>0</v>
      </c>
      <c r="GC90" s="45">
        <f>IF(AND(OR(ISBLANK(GC$9),GC$9=0)=FALSE,OR(GC$9='2. Protocols'!$C89,GC$9='2. Protocols'!$E89,GC$9='2. Protocols'!$G89)),1,0)*'4. Formulations'!$L89</f>
        <v>0</v>
      </c>
      <c r="GD90" s="45">
        <f>IF(AND(OR(ISBLANK(GD$9),GD$9=0)=FALSE,OR(GD$9='2. Protocols'!$C89,GD$9='2. Protocols'!$E89,GD$9='2. Protocols'!$G89)),1,0)*'4. Formulations'!$L89</f>
        <v>0</v>
      </c>
      <c r="GE90" s="45">
        <f>IF(AND(OR(ISBLANK(GE$9),GE$9=0)=FALSE,OR(GE$9='2. Protocols'!$C89,GE$9='2. Protocols'!$E89,GE$9='2. Protocols'!$G89)),1,0)*'4. Formulations'!$L89</f>
        <v>0</v>
      </c>
      <c r="GF90" s="45">
        <f>IF(AND(OR(ISBLANK(GF$9),GF$9=0)=FALSE,OR(GF$9='2. Protocols'!$C89,GF$9='2. Protocols'!$E89,GF$9='2. Protocols'!$G89)),1,0)*'4. Formulations'!$L89</f>
        <v>0</v>
      </c>
      <c r="GG90" s="45">
        <f>IF(AND(OR(ISBLANK(GG$9),GG$9=0)=FALSE,OR(GG$9='2. Protocols'!$C89,GG$9='2. Protocols'!$E89,GG$9='2. Protocols'!$G89)),1,0)*'4. Formulations'!$L89</f>
        <v>0</v>
      </c>
      <c r="GH90" s="45">
        <f>IF(AND(OR(ISBLANK(GH$9),GH$9=0)=FALSE,OR(GH$9='2. Protocols'!$C89,GH$9='2. Protocols'!$E89,GH$9='2. Protocols'!$G89)),1,0)*'4. Formulations'!$L89</f>
        <v>0</v>
      </c>
      <c r="GI90" s="45">
        <f>IF(AND(OR(ISBLANK(GI$9),GI$9=0)=FALSE,OR(GI$9='2. Protocols'!$C89,GI$9='2. Protocols'!$E89,GI$9='2. Protocols'!$G89)),1,0)*'4. Formulations'!$L89</f>
        <v>0</v>
      </c>
      <c r="GJ90" s="45">
        <f>IF(AND(OR(ISBLANK(GJ$9),GJ$9=0)=FALSE,OR(GJ$9='2. Protocols'!$C89,GJ$9='2. Protocols'!$E89,GJ$9='2. Protocols'!$G89)),1,0)*'4. Formulations'!$L89</f>
        <v>0</v>
      </c>
      <c r="GK90" s="45">
        <f>IF(AND(OR(ISBLANK(GK$9),GK$9=0)=FALSE,OR(GK$9='2. Protocols'!$C89,GK$9='2. Protocols'!$E89,GK$9='2. Protocols'!$G89)),1,0)*'4. Formulations'!$L89</f>
        <v>0</v>
      </c>
      <c r="GL90" s="45">
        <f>IF(AND(OR(ISBLANK(GL$9),GL$9=0)=FALSE,OR(GL$9='2. Protocols'!$C89,GL$9='2. Protocols'!$E89,GL$9='2. Protocols'!$G89)),1,0)*'4. Formulations'!$L89</f>
        <v>0</v>
      </c>
      <c r="GM90" s="45">
        <f>IF(AND(OR(ISBLANK(GM$9),GM$9=0)=FALSE,OR(GM$9='2. Protocols'!$C89,GM$9='2. Protocols'!$E89,GM$9='2. Protocols'!$G89)),1,0)*'4. Formulations'!$L89</f>
        <v>0</v>
      </c>
      <c r="GN90" s="45">
        <f>IF(AND(OR(ISBLANK(GN$9),GN$9=0)=FALSE,OR(GN$9='2. Protocols'!$C89,GN$9='2. Protocols'!$E89,GN$9='2. Protocols'!$G89)),1,0)*'4. Formulations'!$L89</f>
        <v>0</v>
      </c>
      <c r="GO90" s="45">
        <f>IF(AND(OR(ISBLANK(GO$9),GO$9=0)=FALSE,OR(GO$9='2. Protocols'!$C89,GO$9='2. Protocols'!$E89,GO$9='2. Protocols'!$G89)),1,0)*'4. Formulations'!$L89</f>
        <v>0</v>
      </c>
      <c r="GQ90" s="45">
        <f>IF(AND(OR(ISBLANK(GQ$9),GQ$9=0)=FALSE,GQ$9=$DL90),1,0)*'4. Formulations'!$M89</f>
        <v>0</v>
      </c>
      <c r="GR90" s="45">
        <f>IF(AND(OR(ISBLANK(GR$9),GR$9=0)=FALSE,GR$9=$DL90),1,0)*'4. Formulations'!$M89</f>
        <v>0</v>
      </c>
      <c r="GS90" s="45">
        <f>IF(AND(OR(ISBLANK(GS$9),GS$9=0)=FALSE,GS$9=$DL90),1,0)*'4. Formulations'!$M89</f>
        <v>0</v>
      </c>
      <c r="GT90" s="45">
        <f>IF(AND(OR(ISBLANK(GT$9),GT$9=0)=FALSE,GT$9=$DL90),1,0)*'4. Formulations'!$M89</f>
        <v>0</v>
      </c>
      <c r="GU90" s="45">
        <f>IF(AND(OR(ISBLANK(GU$9),GU$9=0)=FALSE,GU$9=$DL90),1,0)*'4. Formulations'!$M89</f>
        <v>0</v>
      </c>
      <c r="GV90" s="45">
        <f>IF(AND(OR(ISBLANK(GV$9),GV$9=0)=FALSE,GV$9=$DL90),1,0)*'4. Formulations'!$M89</f>
        <v>0</v>
      </c>
      <c r="GW90" s="45">
        <f>IF(AND(OR(ISBLANK(GW$9),GW$9=0)=FALSE,GW$9=$DL90),1,0)*'4. Formulations'!$M89</f>
        <v>0</v>
      </c>
      <c r="GX90" s="45">
        <f>IF(AND(OR(ISBLANK(GX$9),GX$9=0)=FALSE,GX$9=$DL90),1,0)*'4. Formulations'!$M89</f>
        <v>0</v>
      </c>
      <c r="GY90" s="45">
        <f>IF(AND(OR(ISBLANK(GY$9),GY$9=0)=FALSE,GY$9=$DL90),1,0)*'4. Formulations'!$M89</f>
        <v>0</v>
      </c>
      <c r="GZ90" s="45">
        <f>IF(AND(OR(ISBLANK(GZ$9),GZ$9=0)=FALSE,GZ$9=$DL90),1,0)*'4. Formulations'!$M89</f>
        <v>0</v>
      </c>
      <c r="HA90" s="45">
        <f>IF(AND(OR(ISBLANK(HA$9),HA$9=0)=FALSE,HA$9=$DL90),1,0)*'4. Formulations'!$M89</f>
        <v>0</v>
      </c>
      <c r="HB90" s="45">
        <f>IF(AND(OR(ISBLANK(HB$9),HB$9=0)=FALSE,HB$9=$DL90),1,0)*'4. Formulations'!$M89</f>
        <v>0</v>
      </c>
      <c r="HC90" s="45">
        <f>IF(AND(OR(ISBLANK(HC$9),HC$9=0)=FALSE,HC$9=$DL90),1,0)*'4. Formulations'!$M89</f>
        <v>0</v>
      </c>
      <c r="HD90" s="45">
        <f>IF(AND(OR(ISBLANK(HD$9),HD$9=0)=FALSE,HD$9=$DL90),1,0)*'4. Formulations'!$M89</f>
        <v>0</v>
      </c>
      <c r="HE90" s="45">
        <f>IF(AND(OR(ISBLANK(HE$9),HE$9=0)=FALSE,HE$9=$DL90),1,0)*'4. Formulations'!$M89</f>
        <v>0</v>
      </c>
      <c r="HG90" s="45">
        <f>IF(AND(OR(ISBLANK(HG$9),HG$9=0)=FALSE,SUM($GQ90:$HE90)&gt;0,HG$9='2. Protocols'!$G89),1,0)*'4. Formulations'!$M89</f>
        <v>0</v>
      </c>
      <c r="HH90" s="45">
        <f>IF(AND(OR(ISBLANK(HH$9),HH$9=0)=FALSE,SUM($GQ90:$HE90)&gt;0,HH$9='2. Protocols'!$G89),1,0)*'4. Formulations'!$M89</f>
        <v>0</v>
      </c>
      <c r="HI90" s="45">
        <f>IF(AND(OR(ISBLANK(HI$9),HI$9=0)=FALSE,SUM($GQ90:$HE90)&gt;0,HI$9='2. Protocols'!$G89),1,0)*'4. Formulations'!$M89</f>
        <v>0</v>
      </c>
      <c r="HJ90" s="45">
        <f>IF(AND(OR(ISBLANK(HJ$9),HJ$9=0)=FALSE,SUM($GQ90:$HE90)&gt;0,HJ$9='2. Protocols'!$G89),1,0)*'4. Formulations'!$M89</f>
        <v>0</v>
      </c>
      <c r="HK90" s="45">
        <f>IF(AND(OR(ISBLANK(HK$9),HK$9=0)=FALSE,SUM($GQ90:$HE90)&gt;0,HK$9='2. Protocols'!$G89),1,0)*'4. Formulations'!$M89</f>
        <v>0</v>
      </c>
      <c r="HL90" s="45">
        <f>IF(AND(OR(ISBLANK(HL$9),HL$9=0)=FALSE,SUM($GQ90:$HE90)&gt;0,HL$9='2. Protocols'!$G89),1,0)*'4. Formulations'!$M89</f>
        <v>0</v>
      </c>
      <c r="HM90" s="45">
        <f>IF(AND(OR(ISBLANK(HM$9),HM$9=0)=FALSE,SUM($GQ90:$HE90)&gt;0,HM$9='2. Protocols'!$G89),1,0)*'4. Formulations'!$M89</f>
        <v>0</v>
      </c>
      <c r="HN90" s="45">
        <f>IF(AND(OR(ISBLANK(HN$9),HN$9=0)=FALSE,SUM($GQ90:$HE90)&gt;0,HN$9='2. Protocols'!$G89),1,0)*'4. Formulations'!$M89</f>
        <v>0</v>
      </c>
      <c r="HO90" s="45">
        <f>IF(AND(OR(ISBLANK(HO$9),HO$9=0)=FALSE,SUM($GQ90:$HE90)&gt;0,HO$9='2. Protocols'!$G89),1,0)*'4. Formulations'!$M89</f>
        <v>0</v>
      </c>
      <c r="HP90" s="45">
        <f>IF(AND(OR(ISBLANK(HP$9),HP$9=0)=FALSE,SUM($GQ90:$HE90)&gt;0,HP$9='2. Protocols'!$G89),1,0)*'4. Formulations'!$M89</f>
        <v>0</v>
      </c>
      <c r="HQ90" s="45">
        <f>IF(AND(OR(ISBLANK(HQ$9),HQ$9=0)=FALSE,SUM($GQ90:$HE90)&gt;0,HQ$9='2. Protocols'!$G89),1,0)*'4. Formulations'!$M89</f>
        <v>0</v>
      </c>
      <c r="HR90" s="45">
        <f>IF(AND(OR(ISBLANK(HR$9),HR$9=0)=FALSE,SUM($GQ90:$HE90)&gt;0,HR$9='2. Protocols'!$G89),1,0)*'4. Formulations'!$M89</f>
        <v>0</v>
      </c>
      <c r="HS90" s="45">
        <f>IF(AND(OR(ISBLANK(HS$9),HS$9=0)=FALSE,SUM($GQ90:$HE90)&gt;0,HS$9='2. Protocols'!$G89),1,0)*'4. Formulations'!$M89</f>
        <v>0</v>
      </c>
      <c r="HT90" s="45">
        <f>IF(AND(OR(ISBLANK(HT$9),HT$9=0)=FALSE,SUM($GQ90:$HE90)&gt;0,HT$9='2. Protocols'!$G89),1,0)*'4. Formulations'!$M89</f>
        <v>0</v>
      </c>
      <c r="HU90" s="45">
        <f>IF(AND(OR(ISBLANK(HU$9),HU$9=0)=FALSE,SUM($GQ90:$HE90)&gt;0,HU$9='2. Protocols'!$G89),1,0)*'4. Formulations'!$M89</f>
        <v>0</v>
      </c>
      <c r="HW90" s="45">
        <f>IF(AND(OR(ISBLANK(HW$9),HW$9=0)=FALSE,HW$9=$DM90),1,0)*'4. Formulations'!$N89</f>
        <v>0</v>
      </c>
      <c r="HX90" s="45">
        <f>IF(AND(OR(ISBLANK(HX$9),HX$9=0)=FALSE,HX$9=$DM90),1,0)*'4. Formulations'!$N89</f>
        <v>0</v>
      </c>
      <c r="HY90" s="45">
        <f>IF(AND(OR(ISBLANK(HY$9),HY$9=0)=FALSE,HY$9=$DM90),1,0)*'4. Formulations'!$N89</f>
        <v>0</v>
      </c>
      <c r="HZ90" s="45">
        <f>IF(AND(OR(ISBLANK(HZ$9),HZ$9=0)=FALSE,HZ$9=$DM90),1,0)*'4. Formulations'!$N89</f>
        <v>0</v>
      </c>
      <c r="IA90" s="45">
        <f>IF(AND(OR(ISBLANK(IA$9),IA$9=0)=FALSE,IA$9=$DM90),1,0)*'4. Formulations'!$N89</f>
        <v>0</v>
      </c>
      <c r="IB90" s="45">
        <f>IF(AND(OR(ISBLANK(IB$9),IB$9=0)=FALSE,IB$9=$DM90),1,0)*'4. Formulations'!$N89</f>
        <v>0</v>
      </c>
      <c r="IC90" s="45">
        <f>IF(AND(OR(ISBLANK(IC$9),IC$9=0)=FALSE,IC$9=$DM90),1,0)*'4. Formulations'!$N89</f>
        <v>0</v>
      </c>
      <c r="ID90" s="45">
        <f>IF(AND(OR(ISBLANK(ID$9),ID$9=0)=FALSE,ID$9=$DM90),1,0)*'4. Formulations'!$N89</f>
        <v>0</v>
      </c>
      <c r="IE90" s="45">
        <f>IF(AND(OR(ISBLANK(IE$9),IE$9=0)=FALSE,IE$9=$DM90),1,0)*'4. Formulations'!$N89</f>
        <v>0</v>
      </c>
      <c r="IF90" s="45">
        <f>IF(AND(OR(ISBLANK(IF$9),IF$9=0)=FALSE,IF$9=$DM90),1,0)*'4. Formulations'!$N89</f>
        <v>0</v>
      </c>
      <c r="IG90" s="45">
        <f>IF(AND(OR(ISBLANK(IG$9),IG$9=0)=FALSE,IG$9=$DM90),1,0)*'4. Formulations'!$N89</f>
        <v>0</v>
      </c>
      <c r="IH90" s="45">
        <f>IF(AND(OR(ISBLANK(IH$9),IH$9=0)=FALSE,IH$9=$DM90),1,0)*'4. Formulations'!$N89</f>
        <v>0</v>
      </c>
      <c r="II90" s="45">
        <f>IF(AND(OR(ISBLANK(II$9),II$9=0)=FALSE,II$9=$DM90),1,0)*'4. Formulations'!$N89</f>
        <v>0</v>
      </c>
      <c r="IJ90" s="45">
        <f>IF(AND(OR(ISBLANK(IJ$9),IJ$9=0)=FALSE,IJ$9=$DM90),1,0)*'4. Formulations'!$N89</f>
        <v>0</v>
      </c>
      <c r="IK90" s="45">
        <f>IF(AND(OR(ISBLANK(IK$9),IK$9=0)=FALSE,IK$9=$DM90),1,0)*'4. Formulations'!$N89</f>
        <v>0</v>
      </c>
      <c r="IM90" s="45">
        <f>IF(AND(OR(ISBLANK(IM$9),IM$9=0)=FALSE,OR(IM$9='2. Protocols'!$C89,IM$9='2. Protocols'!$E89,IM$9='2. Protocols'!$G89)),1,0)*'4. Formulations'!$O89</f>
        <v>0</v>
      </c>
      <c r="IN90" s="45">
        <f>IF(AND(OR(ISBLANK(IN$9),IN$9=0)=FALSE,OR(IN$9='2. Protocols'!$C89,IN$9='2. Protocols'!$E89,IN$9='2. Protocols'!$G89)),1,0)*'4. Formulations'!$O89</f>
        <v>0</v>
      </c>
      <c r="IO90" s="45">
        <f>IF(AND(OR(ISBLANK(IO$9),IO$9=0)=FALSE,OR(IO$9='2. Protocols'!$C89,IO$9='2. Protocols'!$E89,IO$9='2. Protocols'!$G89)),1,0)*'4. Formulations'!$O89</f>
        <v>0</v>
      </c>
      <c r="IP90" s="45">
        <f>IF(AND(OR(ISBLANK(IP$9),IP$9=0)=FALSE,OR(IP$9='2. Protocols'!$C89,IP$9='2. Protocols'!$E89,IP$9='2. Protocols'!$G89)),1,0)*'4. Formulations'!$O89</f>
        <v>0</v>
      </c>
      <c r="IQ90" s="45">
        <f>IF(AND(OR(ISBLANK(IQ$9),IQ$9=0)=FALSE,OR(IQ$9='2. Protocols'!$C89,IQ$9='2. Protocols'!$E89,IQ$9='2. Protocols'!$G89)),1,0)*'4. Formulations'!$O89</f>
        <v>0</v>
      </c>
      <c r="IR90" s="45">
        <f>IF(AND(OR(ISBLANK(IR$9),IR$9=0)=FALSE,OR(IR$9='2. Protocols'!$C89,IR$9='2. Protocols'!$E89,IR$9='2. Protocols'!$G89)),1,0)*'4. Formulations'!$O89</f>
        <v>0</v>
      </c>
      <c r="IS90" s="45">
        <f>IF(AND(OR(ISBLANK(IS$9),IS$9=0)=FALSE,OR(IS$9='2. Protocols'!$C89,IS$9='2. Protocols'!$E89,IS$9='2. Protocols'!$G89)),1,0)*'4. Formulations'!$O89</f>
        <v>0</v>
      </c>
      <c r="IT90" s="45">
        <f>IF(AND(OR(ISBLANK(IT$9),IT$9=0)=FALSE,OR(IT$9='2. Protocols'!$C89,IT$9='2. Protocols'!$E89,IT$9='2. Protocols'!$G89)),1,0)*'4. Formulations'!$O89</f>
        <v>0</v>
      </c>
      <c r="IU90" s="45">
        <f>IF(AND(OR(ISBLANK(IU$9),IU$9=0)=FALSE,OR(IU$9='2. Protocols'!$C89,IU$9='2. Protocols'!$E89,IU$9='2. Protocols'!$G89)),1,0)*'4. Formulations'!$O89</f>
        <v>0</v>
      </c>
      <c r="IV90" s="45">
        <f>IF(AND(OR(ISBLANK(IV$9),IV$9=0)=FALSE,OR(IV$9='2. Protocols'!$C89,IV$9='2. Protocols'!$E89,IV$9='2. Protocols'!$G89)),1,0)*'4. Formulations'!$O89</f>
        <v>0</v>
      </c>
      <c r="IW90" s="45">
        <f>IF(AND(OR(ISBLANK(IW$9),IW$9=0)=FALSE,OR(IW$9='2. Protocols'!$C89,IW$9='2. Protocols'!$E89,IW$9='2. Protocols'!$G89)),1,0)*'4. Formulations'!$O89</f>
        <v>0</v>
      </c>
      <c r="IX90" s="45">
        <f>IF(AND(OR(ISBLANK(IX$9),IX$9=0)=FALSE,OR(IX$9='2. Protocols'!$C89,IX$9='2. Protocols'!$E89,IX$9='2. Protocols'!$G89)),1,0)*'4. Formulations'!$O89</f>
        <v>0</v>
      </c>
      <c r="IY90" s="45">
        <f>IF(AND(OR(ISBLANK(IY$9),IY$9=0)=FALSE,OR(IY$9='2. Protocols'!$C89,IY$9='2. Protocols'!$E89,IY$9='2. Protocols'!$G89)),1,0)*'4. Formulations'!$O89</f>
        <v>0</v>
      </c>
      <c r="IZ90" s="45">
        <f>IF(AND(OR(ISBLANK(IZ$9),IZ$9=0)=FALSE,OR(IZ$9='2. Protocols'!$C89,IZ$9='2. Protocols'!$E89,IZ$9='2. Protocols'!$G89)),1,0)*'4. Formulations'!$O89</f>
        <v>0</v>
      </c>
      <c r="JA90" s="45">
        <f>IF(AND(OR(ISBLANK(JA$9),JA$9=0)=FALSE,OR(JA$9='2. Protocols'!$C89,JA$9='2. Protocols'!$E89,JA$9='2. Protocols'!$G89)),1,0)*'4. Formulations'!$O89</f>
        <v>0</v>
      </c>
      <c r="JC90" s="45">
        <f>IF(AND(OR(ISBLANK(JC$9),JC$9=0)=FALSE,JC$9=$DL90),1,0)*'4. Formulations'!$P89</f>
        <v>0</v>
      </c>
      <c r="JD90" s="45">
        <f>IF(AND(OR(ISBLANK(JD$9),JD$9=0)=FALSE,JD$9=$DL90),1,0)*'4. Formulations'!$P89</f>
        <v>0</v>
      </c>
      <c r="JE90" s="45">
        <f>IF(AND(OR(ISBLANK(JE$9),JE$9=0)=FALSE,JE$9=$DL90),1,0)*'4. Formulations'!$P89</f>
        <v>0</v>
      </c>
      <c r="JF90" s="45">
        <f>IF(AND(OR(ISBLANK(JF$9),JF$9=0)=FALSE,JF$9=$DL90),1,0)*'4. Formulations'!$P89</f>
        <v>0</v>
      </c>
      <c r="JG90" s="45">
        <f>IF(AND(OR(ISBLANK(JG$9),JG$9=0)=FALSE,JG$9=$DL90),1,0)*'4. Formulations'!$P89</f>
        <v>0</v>
      </c>
      <c r="JH90" s="45">
        <f>IF(AND(OR(ISBLANK(JH$9),JH$9=0)=FALSE,JH$9=$DL90),1,0)*'4. Formulations'!$P89</f>
        <v>0</v>
      </c>
      <c r="JI90" s="45">
        <f>IF(AND(OR(ISBLANK(JI$9),JI$9=0)=FALSE,JI$9=$DL90),1,0)*'4. Formulations'!$P89</f>
        <v>0</v>
      </c>
      <c r="JJ90" s="45">
        <f>IF(AND(OR(ISBLANK(JJ$9),JJ$9=0)=FALSE,JJ$9=$DL90),1,0)*'4. Formulations'!$P89</f>
        <v>0</v>
      </c>
      <c r="JK90" s="45">
        <f>IF(AND(OR(ISBLANK(JK$9),JK$9=0)=FALSE,JK$9=$DL90),1,0)*'4. Formulations'!$P89</f>
        <v>0</v>
      </c>
      <c r="JL90" s="45">
        <f>IF(AND(OR(ISBLANK(JL$9),JL$9=0)=FALSE,JL$9=$DL90),1,0)*'4. Formulations'!$P89</f>
        <v>0</v>
      </c>
      <c r="JM90" s="45">
        <f>IF(AND(OR(ISBLANK(JM$9),JM$9=0)=FALSE,JM$9=$DL90),1,0)*'4. Formulations'!$P89</f>
        <v>0</v>
      </c>
      <c r="JN90" s="45">
        <f>IF(AND(OR(ISBLANK(JN$9),JN$9=0)=FALSE,JN$9=$DL90),1,0)*'4. Formulations'!$P89</f>
        <v>0</v>
      </c>
      <c r="JO90" s="45">
        <f>IF(AND(OR(ISBLANK(JO$9),JO$9=0)=FALSE,JO$9=$DL90),1,0)*'4. Formulations'!$P89</f>
        <v>0</v>
      </c>
      <c r="JP90" s="45">
        <f>IF(AND(OR(ISBLANK(JP$9),JP$9=0)=FALSE,JP$9=$DL90),1,0)*'4. Formulations'!$P89</f>
        <v>0</v>
      </c>
      <c r="JQ90" s="45">
        <f>IF(AND(OR(ISBLANK(JQ$9),JQ$9=0)=FALSE,JQ$9=$DL90),1,0)*'4. Formulations'!$P89</f>
        <v>0</v>
      </c>
      <c r="JS90" s="45">
        <f>IF(AND(OR(ISBLANK(JS$9),JS$9=0)=FALSE,SUM($JC90:$JQ90)&gt;0,JS$9='2. Protocols'!$G89),1,0)*'4. Formulations'!$P89</f>
        <v>0</v>
      </c>
      <c r="JT90" s="45">
        <f>IF(AND(OR(ISBLANK(JT$9),JT$9=0)=FALSE,SUM($JC90:$JQ90)&gt;0,JT$9='2. Protocols'!$G89),1,0)*'4. Formulations'!$P89</f>
        <v>0</v>
      </c>
      <c r="JU90" s="45">
        <f>IF(AND(OR(ISBLANK(JU$9),JU$9=0)=FALSE,SUM($JC90:$JQ90)&gt;0,JU$9='2. Protocols'!$G89),1,0)*'4. Formulations'!$P89</f>
        <v>0</v>
      </c>
      <c r="JV90" s="45">
        <f>IF(AND(OR(ISBLANK(JV$9),JV$9=0)=FALSE,SUM($JC90:$JQ90)&gt;0,JV$9='2. Protocols'!$G89),1,0)*'4. Formulations'!$P89</f>
        <v>0</v>
      </c>
      <c r="JW90" s="45">
        <f>IF(AND(OR(ISBLANK(JW$9),JW$9=0)=FALSE,SUM($JC90:$JQ90)&gt;0,JW$9='2. Protocols'!$G89),1,0)*'4. Formulations'!$P89</f>
        <v>0</v>
      </c>
      <c r="JX90" s="45">
        <f>IF(AND(OR(ISBLANK(JX$9),JX$9=0)=FALSE,SUM($JC90:$JQ90)&gt;0,JX$9='2. Protocols'!$G89),1,0)*'4. Formulations'!$P89</f>
        <v>0</v>
      </c>
      <c r="JY90" s="45">
        <f>IF(AND(OR(ISBLANK(JY$9),JY$9=0)=FALSE,SUM($JC90:$JQ90)&gt;0,JY$9='2. Protocols'!$G89),1,0)*'4. Formulations'!$P89</f>
        <v>0</v>
      </c>
      <c r="JZ90" s="45">
        <f>IF(AND(OR(ISBLANK(JZ$9),JZ$9=0)=FALSE,SUM($JC90:$JQ90)&gt;0,JZ$9='2. Protocols'!$G89),1,0)*'4. Formulations'!$P89</f>
        <v>0</v>
      </c>
      <c r="KA90" s="45">
        <f>IF(AND(OR(ISBLANK(KA$9),KA$9=0)=FALSE,SUM($JC90:$JQ90)&gt;0,KA$9='2. Protocols'!$G89),1,0)*'4. Formulations'!$P89</f>
        <v>0</v>
      </c>
      <c r="KB90" s="45">
        <f>IF(AND(OR(ISBLANK(KB$9),KB$9=0)=FALSE,SUM($JC90:$JQ90)&gt;0,KB$9='2. Protocols'!$G89),1,0)*'4. Formulations'!$P89</f>
        <v>0</v>
      </c>
      <c r="KC90" s="45">
        <f>IF(AND(OR(ISBLANK(KC$9),KC$9=0)=FALSE,SUM($JC90:$JQ90)&gt;0,KC$9='2. Protocols'!$G89),1,0)*'4. Formulations'!$P89</f>
        <v>0</v>
      </c>
      <c r="KD90" s="45">
        <f>IF(AND(OR(ISBLANK(KD$9),KD$9=0)=FALSE,SUM($JC90:$JQ90)&gt;0,KD$9='2. Protocols'!$G89),1,0)*'4. Formulations'!$P89</f>
        <v>0</v>
      </c>
      <c r="KE90" s="45">
        <f>IF(AND(OR(ISBLANK(KE$9),KE$9=0)=FALSE,SUM($JC90:$JQ90)&gt;0,KE$9='2. Protocols'!$G89),1,0)*'4. Formulations'!$P89</f>
        <v>0</v>
      </c>
      <c r="KF90" s="45">
        <f>IF(AND(OR(ISBLANK(KF$9),KF$9=0)=FALSE,SUM($JC90:$JQ90)&gt;0,KF$9='2. Protocols'!$G89),1,0)*'4. Formulations'!$P89</f>
        <v>0</v>
      </c>
      <c r="KG90" s="45">
        <f>IF(AND(OR(ISBLANK(KG$9),KG$9=0)=FALSE,SUM($JC90:$JQ90)&gt;0,KG$9='2. Protocols'!$G89),1,0)*'4. Formulations'!$P89</f>
        <v>0</v>
      </c>
      <c r="KI90" s="45">
        <f>IF(AND(OR(ISBLANK(KI$9),KI$9=0)=FALSE,KI$9=$DM90),1,0)*'4. Formulations'!$Q89</f>
        <v>0</v>
      </c>
      <c r="KJ90" s="45">
        <f>IF(AND(OR(ISBLANK(KJ$9),KJ$9=0)=FALSE,KJ$9=$DM90),1,0)*'4. Formulations'!$Q89</f>
        <v>0</v>
      </c>
      <c r="KK90" s="45">
        <f>IF(AND(OR(ISBLANK(KK$9),KK$9=0)=FALSE,KK$9=$DM90),1,0)*'4. Formulations'!$Q89</f>
        <v>0</v>
      </c>
      <c r="KL90" s="45">
        <f>IF(AND(OR(ISBLANK(KL$9),KL$9=0)=FALSE,KL$9=$DM90),1,0)*'4. Formulations'!$Q89</f>
        <v>0</v>
      </c>
      <c r="KM90" s="45">
        <f>IF(AND(OR(ISBLANK(KM$9),KM$9=0)=FALSE,KM$9=$DM90),1,0)*'4. Formulations'!$Q89</f>
        <v>0</v>
      </c>
      <c r="KN90" s="45">
        <f>IF(AND(OR(ISBLANK(KN$9),KN$9=0)=FALSE,KN$9=$DM90),1,0)*'4. Formulations'!$Q89</f>
        <v>0</v>
      </c>
      <c r="KO90" s="45">
        <f>IF(AND(OR(ISBLANK(KO$9),KO$9=0)=FALSE,KO$9=$DM90),1,0)*'4. Formulations'!$Q89</f>
        <v>0</v>
      </c>
      <c r="KP90" s="45">
        <f>IF(AND(OR(ISBLANK(KP$9),KP$9=0)=FALSE,KP$9=$DM90),1,0)*'4. Formulations'!$Q89</f>
        <v>0</v>
      </c>
      <c r="KQ90" s="45">
        <f>IF(AND(OR(ISBLANK(KQ$9),KQ$9=0)=FALSE,KQ$9=$DM90),1,0)*'4. Formulations'!$Q89</f>
        <v>0</v>
      </c>
      <c r="KR90" s="45">
        <f>IF(AND(OR(ISBLANK(KR$9),KR$9=0)=FALSE,KR$9=$DM90),1,0)*'4. Formulations'!$Q89</f>
        <v>0</v>
      </c>
      <c r="KS90" s="45">
        <f>IF(AND(OR(ISBLANK(KS$9),KS$9=0)=FALSE,KS$9=$DM90),1,0)*'4. Formulations'!$Q89</f>
        <v>0</v>
      </c>
      <c r="KT90" s="45">
        <f>IF(AND(OR(ISBLANK(KT$9),KT$9=0)=FALSE,KT$9=$DM90),1,0)*'4. Formulations'!$Q89</f>
        <v>0</v>
      </c>
      <c r="KU90" s="45">
        <f>IF(AND(OR(ISBLANK(KU$9),KU$9=0)=FALSE,KU$9=$DM90),1,0)*'4. Formulations'!$Q89</f>
        <v>0</v>
      </c>
      <c r="KV90" s="45">
        <f>IF(AND(OR(ISBLANK(KV$9),KV$9=0)=FALSE,KV$9=$DM90),1,0)*'4. Formulations'!$Q89</f>
        <v>0</v>
      </c>
      <c r="KW90" s="45">
        <f>IF(AND(OR(ISBLANK(KW$9),KW$9=0)=FALSE,KW$9=$DM90),1,0)*'4. Formulations'!$Q89</f>
        <v>0</v>
      </c>
    </row>
    <row r="91" spans="2:309" ht="15" hidden="1" outlineLevel="1" x14ac:dyDescent="0.25">
      <c r="B91" s="2"/>
      <c r="C91" s="155" t="str">
        <f>IF('2. Protocols'!C90&amp;"+"&amp;'2. Protocols'!E90&amp;"+"&amp;'2. Protocols'!G90="++","",'2. Protocols'!C90&amp;"+"&amp;'2. Protocols'!E90&amp;"+"&amp;'2. Protocols'!G90)</f>
        <v/>
      </c>
      <c r="D91" s="22"/>
      <c r="E91" s="23"/>
      <c r="G91" s="135">
        <f>'2. Protocols'!J90*'1. General Inputs'!$N$13</f>
        <v>0</v>
      </c>
      <c r="H91" s="135" t="e">
        <f>MAX(G91*(1+'1. General Inputs'!$BE$23)+(H$110*'2. Protocols'!$S90)+'3. ARV Substitutions'!L111,0)</f>
        <v>#VALUE!</v>
      </c>
      <c r="I91" s="135" t="e">
        <f>MAX(H91*(1+'1. General Inputs'!$BE$23)+(I$110*'2. Protocols'!$S90)+'3. ARV Substitutions'!M111,0)</f>
        <v>#VALUE!</v>
      </c>
      <c r="J91" s="135" t="e">
        <f>MAX(I91*(1+'1. General Inputs'!$BE$23)+(J$110*'2. Protocols'!$S90)+'3. ARV Substitutions'!N111,0)</f>
        <v>#VALUE!</v>
      </c>
      <c r="K91" s="135" t="e">
        <f>MAX(J91*(1+'1. General Inputs'!$BE$23)+(K$110*'2. Protocols'!$S90)+'3. ARV Substitutions'!O111,0)</f>
        <v>#VALUE!</v>
      </c>
      <c r="L91" s="135" t="e">
        <f>MAX(K91*(1+'1. General Inputs'!$BE$23)+(L$110*'2. Protocols'!$S90)+'3. ARV Substitutions'!P111,0)</f>
        <v>#VALUE!</v>
      </c>
      <c r="M91" s="135" t="e">
        <f>MAX(L91*(1+'1. General Inputs'!$BE$23)+(M$110*'2. Protocols'!$S90)+'3. ARV Substitutions'!Q111,0)</f>
        <v>#VALUE!</v>
      </c>
      <c r="N91" s="135" t="e">
        <f>MAX(M91*(1+'1. General Inputs'!$BE$23)+(N$110*'2. Protocols'!$S90)+'3. ARV Substitutions'!R111,0)</f>
        <v>#VALUE!</v>
      </c>
      <c r="O91" s="135" t="e">
        <f>MAX(N91*(1+'1. General Inputs'!$BE$23)+(O$110*'2. Protocols'!$S90)+'3. ARV Substitutions'!S111,0)</f>
        <v>#VALUE!</v>
      </c>
      <c r="P91" s="135" t="e">
        <f>MAX(O91*(1+'1. General Inputs'!$BE$23)+(P$110*'2. Protocols'!$S90)+'3. ARV Substitutions'!T111,0)</f>
        <v>#VALUE!</v>
      </c>
      <c r="Q91" s="135" t="e">
        <f>MAX(P91*(1+'1. General Inputs'!$BE$23)+(Q$110*'2. Protocols'!$S90)+'3. ARV Substitutions'!U111,0)</f>
        <v>#VALUE!</v>
      </c>
      <c r="R91" s="135" t="e">
        <f>MAX(Q91*(1+'1. General Inputs'!$BE$23)+(R$110*'2. Protocols'!$S90)+'3. ARV Substitutions'!V111,0)</f>
        <v>#VALUE!</v>
      </c>
      <c r="S91" s="135" t="e">
        <f>MAX(R91*(1+'1. General Inputs'!$BE$23)+(S$110*'2. Protocols'!$S90)+'3. ARV Substitutions'!W111,0)</f>
        <v>#VALUE!</v>
      </c>
      <c r="T91" s="135" t="e">
        <f>MAX(S91*(1+'1. General Inputs'!$BE$23)+(T$110*'2. Protocols'!$S90)+'3. ARV Substitutions'!X111,0)</f>
        <v>#VALUE!</v>
      </c>
      <c r="U91" s="135" t="e">
        <f>MAX(T91*(1+'1. General Inputs'!$BE$23)+(U$110*'2. Protocols'!$S90)+'3. ARV Substitutions'!Y111,0)</f>
        <v>#VALUE!</v>
      </c>
      <c r="V91" s="135" t="e">
        <f>MAX(U91*(1+'1. General Inputs'!$BE$23)+(V$110*'2. Protocols'!$S90)+'3. ARV Substitutions'!Z111,0)</f>
        <v>#VALUE!</v>
      </c>
      <c r="W91" s="135" t="e">
        <f>MAX(V91*(1+'1. General Inputs'!$BE$23)+(W$110*'2. Protocols'!$S90)+'3. ARV Substitutions'!AA111,0)</f>
        <v>#VALUE!</v>
      </c>
      <c r="X91" s="135" t="e">
        <f>MAX(W91*(1+'1. General Inputs'!$BE$23)+(X$110*'2. Protocols'!$S90)+'3. ARV Substitutions'!AB111,0)</f>
        <v>#VALUE!</v>
      </c>
      <c r="Y91" s="135" t="e">
        <f>MAX(X91*(1+'1. General Inputs'!$BE$23)+(Y$110*'2. Protocols'!$S90)+'3. ARV Substitutions'!AC111,0)</f>
        <v>#VALUE!</v>
      </c>
      <c r="Z91" s="135" t="e">
        <f>MAX(Y91*(1+'1. General Inputs'!$BE$23)+(Z$110*'2. Protocols'!$S90)+'3. ARV Substitutions'!AD111,0)</f>
        <v>#VALUE!</v>
      </c>
      <c r="AA91" s="135" t="e">
        <f>MAX(Z91*(1+'1. General Inputs'!$BE$23)+(AA$110*'2. Protocols'!$S90)+'3. ARV Substitutions'!AE111,0)</f>
        <v>#VALUE!</v>
      </c>
      <c r="AB91" s="135" t="e">
        <f>MAX(AA91*(1+'1. General Inputs'!$BE$23)+(AB$110*'2. Protocols'!$S90)+'3. ARV Substitutions'!AF111,0)</f>
        <v>#VALUE!</v>
      </c>
      <c r="AC91" s="135" t="e">
        <f>MAX(AB91*(1+'1. General Inputs'!$BE$23)+(AC$110*'2. Protocols'!$S90)+'3. ARV Substitutions'!AG111,0)</f>
        <v>#VALUE!</v>
      </c>
      <c r="AD91" s="135" t="e">
        <f>MAX(AC91*(1+'1. General Inputs'!$BE$23)+(AD$110*'2. Protocols'!$S90)+'3. ARV Substitutions'!AH111,0)</f>
        <v>#VALUE!</v>
      </c>
      <c r="AE91" s="135" t="e">
        <f>MAX(AD91*(1+'1. General Inputs'!$BE$23)+(AE$110*'2. Protocols'!$S90)+'3. ARV Substitutions'!AI111,0)</f>
        <v>#VALUE!</v>
      </c>
      <c r="AF91" s="135" t="e">
        <f>MAX(AE91*(1+'1. General Inputs'!$BE$23)+(AF$110*'2. Protocols'!$S90)+'3. ARV Substitutions'!AJ111,0)</f>
        <v>#VALUE!</v>
      </c>
      <c r="AG91" s="135" t="e">
        <f>MAX(AF91*(1+'1. General Inputs'!$BE$23)+(AG$110*'2. Protocols'!$S90)+'3. ARV Substitutions'!AK111,0)</f>
        <v>#VALUE!</v>
      </c>
      <c r="AH91" s="135" t="e">
        <f>MAX(AG91*(1+'1. General Inputs'!$BE$23)+(AH$110*'2. Protocols'!$S90)+'3. ARV Substitutions'!AL111,0)</f>
        <v>#VALUE!</v>
      </c>
      <c r="AI91" s="135" t="e">
        <f>MAX(AH91*(1+'1. General Inputs'!$BE$23)+(AI$110*'2. Protocols'!$S90)+'3. ARV Substitutions'!AM111,0)</f>
        <v>#VALUE!</v>
      </c>
      <c r="AJ91" s="135" t="e">
        <f>MAX(AI91*(1+'1. General Inputs'!$BE$23)+(AJ$110*'2. Protocols'!$S90)+'3. ARV Substitutions'!AN111,0)</f>
        <v>#VALUE!</v>
      </c>
      <c r="AK91" s="135" t="e">
        <f>MAX(AJ91*(1+'1. General Inputs'!$BE$23)+(AK$110*'2. Protocols'!$S90)+'3. ARV Substitutions'!AO111,0)</f>
        <v>#VALUE!</v>
      </c>
      <c r="AL91" s="135" t="e">
        <f>MAX(AK91*(1+'1. General Inputs'!$BE$23)+(AL$110*'2. Protocols'!$S90)+'3. ARV Substitutions'!AP111,0)</f>
        <v>#VALUE!</v>
      </c>
      <c r="AM91" s="135" t="e">
        <f>MAX(AL91*(1+'1. General Inputs'!$BE$23)+(AM$110*'2. Protocols'!$S90)+'3. ARV Substitutions'!AQ111,0)</f>
        <v>#VALUE!</v>
      </c>
      <c r="AN91" s="135" t="e">
        <f>MAX(AM91*(1+'1. General Inputs'!$BE$23)+(AN$110*'2. Protocols'!$S90)+'3. ARV Substitutions'!AR111,0)</f>
        <v>#VALUE!</v>
      </c>
      <c r="AO91" s="135" t="e">
        <f>MAX(AN91*(1+'1. General Inputs'!$BE$23)+(AO$110*'2. Protocols'!$S90)+'3. ARV Substitutions'!AS111,0)</f>
        <v>#VALUE!</v>
      </c>
      <c r="AP91" s="135" t="e">
        <f>MAX(AO91*(1+'1. General Inputs'!$BE$23)+(AP$110*'2. Protocols'!$S90)+'3. ARV Substitutions'!AT111,0)</f>
        <v>#VALUE!</v>
      </c>
      <c r="AQ91" s="135" t="e">
        <f>MAX(AP91*(1+'1. General Inputs'!$BE$23)+(AQ$110*'2. Protocols'!$S90)+'3. ARV Substitutions'!AU111,0)</f>
        <v>#VALUE!</v>
      </c>
      <c r="CA91" s="105" t="e">
        <f t="shared" si="96"/>
        <v>#VALUE!</v>
      </c>
      <c r="CB91" s="105" t="e">
        <f t="shared" si="97"/>
        <v>#VALUE!</v>
      </c>
      <c r="CC91" s="105" t="e">
        <f t="shared" si="98"/>
        <v>#VALUE!</v>
      </c>
      <c r="CD91" s="105" t="e">
        <f t="shared" si="99"/>
        <v>#VALUE!</v>
      </c>
      <c r="CE91" s="105" t="e">
        <f t="shared" si="100"/>
        <v>#VALUE!</v>
      </c>
      <c r="CF91" s="105" t="e">
        <f t="shared" si="101"/>
        <v>#VALUE!</v>
      </c>
      <c r="CG91" s="105" t="e">
        <f t="shared" si="102"/>
        <v>#VALUE!</v>
      </c>
      <c r="CH91" s="105" t="e">
        <f t="shared" si="103"/>
        <v>#VALUE!</v>
      </c>
      <c r="CI91" s="105" t="e">
        <f t="shared" si="104"/>
        <v>#VALUE!</v>
      </c>
      <c r="CJ91" s="105" t="e">
        <f t="shared" si="105"/>
        <v>#VALUE!</v>
      </c>
      <c r="CK91" s="105" t="e">
        <f t="shared" si="106"/>
        <v>#VALUE!</v>
      </c>
      <c r="CL91" s="105" t="e">
        <f t="shared" si="107"/>
        <v>#VALUE!</v>
      </c>
      <c r="CM91" s="105" t="e">
        <f t="shared" si="108"/>
        <v>#VALUE!</v>
      </c>
      <c r="CN91" s="105" t="e">
        <f t="shared" si="109"/>
        <v>#VALUE!</v>
      </c>
      <c r="CO91" s="105" t="e">
        <f t="shared" si="110"/>
        <v>#VALUE!</v>
      </c>
      <c r="CP91" s="105" t="e">
        <f t="shared" si="111"/>
        <v>#VALUE!</v>
      </c>
      <c r="CQ91" s="105" t="e">
        <f t="shared" si="112"/>
        <v>#VALUE!</v>
      </c>
      <c r="CR91" s="105" t="e">
        <f t="shared" si="113"/>
        <v>#VALUE!</v>
      </c>
      <c r="CS91" s="105" t="e">
        <f t="shared" si="114"/>
        <v>#VALUE!</v>
      </c>
      <c r="CT91" s="105" t="e">
        <f t="shared" si="115"/>
        <v>#VALUE!</v>
      </c>
      <c r="CU91" s="105" t="e">
        <f t="shared" si="116"/>
        <v>#VALUE!</v>
      </c>
      <c r="CV91" s="105" t="e">
        <f t="shared" si="117"/>
        <v>#VALUE!</v>
      </c>
      <c r="CW91" s="105" t="e">
        <f t="shared" si="118"/>
        <v>#VALUE!</v>
      </c>
      <c r="CX91" s="105" t="e">
        <f t="shared" si="119"/>
        <v>#VALUE!</v>
      </c>
      <c r="CY91" s="105" t="e">
        <f t="shared" si="120"/>
        <v>#VALUE!</v>
      </c>
      <c r="CZ91" s="105" t="e">
        <f t="shared" si="121"/>
        <v>#VALUE!</v>
      </c>
      <c r="DA91" s="105" t="e">
        <f t="shared" si="122"/>
        <v>#VALUE!</v>
      </c>
      <c r="DB91" s="105" t="e">
        <f t="shared" si="123"/>
        <v>#VALUE!</v>
      </c>
      <c r="DC91" s="105" t="e">
        <f t="shared" si="124"/>
        <v>#VALUE!</v>
      </c>
      <c r="DD91" s="105" t="e">
        <f t="shared" si="125"/>
        <v>#VALUE!</v>
      </c>
      <c r="DE91" s="105" t="e">
        <f t="shared" si="126"/>
        <v>#VALUE!</v>
      </c>
      <c r="DF91" s="105" t="e">
        <f t="shared" si="127"/>
        <v>#VALUE!</v>
      </c>
      <c r="DG91" s="105" t="e">
        <f t="shared" si="128"/>
        <v>#VALUE!</v>
      </c>
      <c r="DH91" s="105" t="e">
        <f t="shared" si="129"/>
        <v>#VALUE!</v>
      </c>
      <c r="DI91" s="105" t="e">
        <f t="shared" si="130"/>
        <v>#VALUE!</v>
      </c>
      <c r="DJ91" s="105" t="e">
        <f t="shared" si="131"/>
        <v>#VALUE!</v>
      </c>
      <c r="DL91" s="39" t="str">
        <f>CONCATENATE('2. Protocols'!C90, '2. Protocols'!D90, '2. Protocols'!E90)</f>
        <v>+</v>
      </c>
      <c r="DM91" s="39" t="str">
        <f>CONCATENATE('2. Protocols'!C90, '2. Protocols'!D90, '2. Protocols'!E90, '2. Protocols'!F90, '2. Protocols'!G90,)</f>
        <v>++</v>
      </c>
      <c r="DO91" s="45">
        <f>IF(AND(OR(ISBLANK(DO$9),DO$9=0)=FALSE,OR(DO$9='2. Protocols'!$C90,DO$9='2. Protocols'!$E90,DO$9='2. Protocols'!$G90)),1,0)*'4. Formulations'!$I90</f>
        <v>0</v>
      </c>
      <c r="DP91" s="45">
        <f>IF(AND(OR(ISBLANK(DP$9),DP$9=0)=FALSE,OR(DP$9='2. Protocols'!$C90,DP$9='2. Protocols'!$E90,DP$9='2. Protocols'!$G90)),1,0)*'4. Formulations'!$I90</f>
        <v>0</v>
      </c>
      <c r="DQ91" s="45">
        <f>IF(AND(OR(ISBLANK(DQ$9),DQ$9=0)=FALSE,OR(DQ$9='2. Protocols'!$C90,DQ$9='2. Protocols'!$E90,DQ$9='2. Protocols'!$G90)),1,0)*'4. Formulations'!$I90</f>
        <v>0</v>
      </c>
      <c r="DR91" s="45">
        <f>IF(AND(OR(ISBLANK(DR$9),DR$9=0)=FALSE,OR(DR$9='2. Protocols'!$C90,DR$9='2. Protocols'!$E90,DR$9='2. Protocols'!$G90)),1,0)*'4. Formulations'!$I90</f>
        <v>0</v>
      </c>
      <c r="DS91" s="45">
        <f>IF(AND(OR(ISBLANK(DS$9),DS$9=0)=FALSE,OR(DS$9='2. Protocols'!$C90,DS$9='2. Protocols'!$E90,DS$9='2. Protocols'!$G90)),1,0)*'4. Formulations'!$I90</f>
        <v>0</v>
      </c>
      <c r="DT91" s="45">
        <f>IF(AND(OR(ISBLANK(DT$9),DT$9=0)=FALSE,OR(DT$9='2. Protocols'!$C90,DT$9='2. Protocols'!$E90,DT$9='2. Protocols'!$G90)),1,0)*'4. Formulations'!$I90</f>
        <v>0</v>
      </c>
      <c r="DU91" s="45">
        <f>IF(AND(OR(ISBLANK(DU$9),DU$9=0)=FALSE,OR(DU$9='2. Protocols'!$C90,DU$9='2. Protocols'!$E90,DU$9='2. Protocols'!$G90)),1,0)*'4. Formulations'!$I90</f>
        <v>0</v>
      </c>
      <c r="DV91" s="45">
        <f>IF(AND(OR(ISBLANK(DV$9),DV$9=0)=FALSE,OR(DV$9='2. Protocols'!$C90,DV$9='2. Protocols'!$E90,DV$9='2. Protocols'!$G90)),1,0)*'4. Formulations'!$I90</f>
        <v>0</v>
      </c>
      <c r="DW91" s="45">
        <f>IF(AND(OR(ISBLANK(DW$9),DW$9=0)=FALSE,OR(DW$9='2. Protocols'!$C90,DW$9='2. Protocols'!$E90,DW$9='2. Protocols'!$G90)),1,0)*'4. Formulations'!$I90</f>
        <v>0</v>
      </c>
      <c r="DX91" s="45">
        <f>IF(AND(OR(ISBLANK(DX$9),DX$9=0)=FALSE,OR(DX$9='2. Protocols'!$C90,DX$9='2. Protocols'!$E90,DX$9='2. Protocols'!$G90)),1,0)*'4. Formulations'!$I90</f>
        <v>0</v>
      </c>
      <c r="DY91" s="45">
        <f>IF(AND(OR(ISBLANK(DY$9),DY$9=0)=FALSE,OR(DY$9='2. Protocols'!$C90,DY$9='2. Protocols'!$E90,DY$9='2. Protocols'!$G90)),1,0)*'4. Formulations'!$I90</f>
        <v>0</v>
      </c>
      <c r="DZ91" s="45">
        <f>IF(AND(OR(ISBLANK(DZ$9),DZ$9=0)=FALSE,OR(DZ$9='2. Protocols'!$C90,DZ$9='2. Protocols'!$E90,DZ$9='2. Protocols'!$G90)),1,0)*'4. Formulations'!$I90</f>
        <v>0</v>
      </c>
      <c r="EA91" s="45">
        <f>IF(AND(OR(ISBLANK(EA$9),EA$9=0)=FALSE,OR(EA$9='2. Protocols'!$C90,EA$9='2. Protocols'!$E90,EA$9='2. Protocols'!$G90)),1,0)*'4. Formulations'!$I90</f>
        <v>0</v>
      </c>
      <c r="EB91" s="45">
        <f>IF(AND(OR(ISBLANK(EB$9),EB$9=0)=FALSE,OR(EB$9='2. Protocols'!$C90,EB$9='2. Protocols'!$E90,EB$9='2. Protocols'!$G90)),1,0)*'4. Formulations'!$I90</f>
        <v>0</v>
      </c>
      <c r="EC91" s="45">
        <f>IF(AND(OR(ISBLANK(EC$9),EC$9=0)=FALSE,OR(EC$9='2. Protocols'!$C90,EC$9='2. Protocols'!$E90,EC$9='2. Protocols'!$G90)),1,0)*'4. Formulations'!$I90</f>
        <v>0</v>
      </c>
      <c r="EE91" s="45">
        <f>IF(AND(OR(ISBLANK(EE$9),EE$9=0)=FALSE,EE$9=$DL91),1,0)*'4. Formulations'!$J90</f>
        <v>0</v>
      </c>
      <c r="EF91" s="45">
        <f>IF(AND(OR(ISBLANK(EF$9),EF$9=0)=FALSE,EF$9=$DL91),1,0)*'4. Formulations'!$J90</f>
        <v>0</v>
      </c>
      <c r="EG91" s="45">
        <f>IF(AND(OR(ISBLANK(EG$9),EG$9=0)=FALSE,EG$9=$DL91),1,0)*'4. Formulations'!$J90</f>
        <v>0</v>
      </c>
      <c r="EH91" s="45">
        <f>IF(AND(OR(ISBLANK(EH$9),EH$9=0)=FALSE,EH$9=$DL91),1,0)*'4. Formulations'!$J90</f>
        <v>0</v>
      </c>
      <c r="EI91" s="45">
        <f>IF(AND(OR(ISBLANK(EI$9),EI$9=0)=FALSE,EI$9=$DL91),1,0)*'4. Formulations'!$J90</f>
        <v>0</v>
      </c>
      <c r="EJ91" s="45">
        <f>IF(AND(OR(ISBLANK(EJ$9),EJ$9=0)=FALSE,EJ$9=$DL91),1,0)*'4. Formulations'!$J90</f>
        <v>0</v>
      </c>
      <c r="EK91" s="45">
        <f>IF(AND(OR(ISBLANK(EK$9),EK$9=0)=FALSE,EK$9=$DL91),1,0)*'4. Formulations'!$J90</f>
        <v>0</v>
      </c>
      <c r="EL91" s="45">
        <f>IF(AND(OR(ISBLANK(EL$9),EL$9=0)=FALSE,EL$9=$DL91),1,0)*'4. Formulations'!$J90</f>
        <v>0</v>
      </c>
      <c r="EM91" s="45">
        <f>IF(AND(OR(ISBLANK(EM$9),EM$9=0)=FALSE,EM$9=$DL91),1,0)*'4. Formulations'!$J90</f>
        <v>0</v>
      </c>
      <c r="EN91" s="45">
        <f>IF(AND(OR(ISBLANK(EN$9),EN$9=0)=FALSE,EN$9=$DL91),1,0)*'4. Formulations'!$J90</f>
        <v>0</v>
      </c>
      <c r="EO91" s="45">
        <f>IF(AND(OR(ISBLANK(EO$9),EO$9=0)=FALSE,EO$9=$DL91),1,0)*'4. Formulations'!$J90</f>
        <v>0</v>
      </c>
      <c r="EP91" s="45">
        <f>IF(AND(OR(ISBLANK(EP$9),EP$9=0)=FALSE,EP$9=$DL91),1,0)*'4. Formulations'!$J90</f>
        <v>0</v>
      </c>
      <c r="EQ91" s="45">
        <f>IF(AND(OR(ISBLANK(EQ$9),EQ$9=0)=FALSE,EQ$9=$DL91),1,0)*'4. Formulations'!$J90</f>
        <v>0</v>
      </c>
      <c r="ER91" s="45">
        <f>IF(AND(OR(ISBLANK(ER$9),ER$9=0)=FALSE,ER$9=$DL91),1,0)*'4. Formulations'!$J90</f>
        <v>0</v>
      </c>
      <c r="ES91" s="45">
        <f>IF(AND(OR(ISBLANK(ES$9),ES$9=0)=FALSE,ES$9=$DL91),1,0)*'4. Formulations'!$J90</f>
        <v>0</v>
      </c>
      <c r="EU91" s="45">
        <f>IF(AND(OR(ISBLANK(EU$9),EU$9=0)=FALSE,SUM($EE91:$ES91)&gt;0,EU$9='2. Protocols'!$G90),1,0)*'4. Formulations'!$J90</f>
        <v>0</v>
      </c>
      <c r="EV91" s="45">
        <f>IF(AND(OR(ISBLANK(EV$9),EV$9=0)=FALSE,SUM($EE91:$ES91)&gt;0,EV$9='2. Protocols'!$G90),1,0)*'4. Formulations'!$J90</f>
        <v>0</v>
      </c>
      <c r="EW91" s="45">
        <f>IF(AND(OR(ISBLANK(EW$9),EW$9=0)=FALSE,SUM($EE91:$ES91)&gt;0,EW$9='2. Protocols'!$G90),1,0)*'4. Formulations'!$J90</f>
        <v>0</v>
      </c>
      <c r="EX91" s="45">
        <f>IF(AND(OR(ISBLANK(EX$9),EX$9=0)=FALSE,SUM($EE91:$ES91)&gt;0,EX$9='2. Protocols'!$G90),1,0)*'4. Formulations'!$J90</f>
        <v>0</v>
      </c>
      <c r="EY91" s="45">
        <f>IF(AND(OR(ISBLANK(EY$9),EY$9=0)=FALSE,SUM($EE91:$ES91)&gt;0,EY$9='2. Protocols'!$G90),1,0)*'4. Formulations'!$J90</f>
        <v>0</v>
      </c>
      <c r="EZ91" s="45">
        <f>IF(AND(OR(ISBLANK(EZ$9),EZ$9=0)=FALSE,SUM($EE91:$ES91)&gt;0,EZ$9='2. Protocols'!$G90),1,0)*'4. Formulations'!$J90</f>
        <v>0</v>
      </c>
      <c r="FA91" s="45">
        <f>IF(AND(OR(ISBLANK(FA$9),FA$9=0)=FALSE,SUM($EE91:$ES91)&gt;0,FA$9='2. Protocols'!$G90),1,0)*'4. Formulations'!$J90</f>
        <v>0</v>
      </c>
      <c r="FB91" s="45">
        <f>IF(AND(OR(ISBLANK(FB$9),FB$9=0)=FALSE,SUM($EE91:$ES91)&gt;0,FB$9='2. Protocols'!$G90),1,0)*'4. Formulations'!$J90</f>
        <v>0</v>
      </c>
      <c r="FC91" s="45">
        <f>IF(AND(OR(ISBLANK(FC$9),FC$9=0)=FALSE,SUM($EE91:$ES91)&gt;0,FC$9='2. Protocols'!$G90),1,0)*'4. Formulations'!$J90</f>
        <v>0</v>
      </c>
      <c r="FD91" s="45">
        <f>IF(AND(OR(ISBLANK(FD$9),FD$9=0)=FALSE,SUM($EE91:$ES91)&gt;0,FD$9='2. Protocols'!$G90),1,0)*'4. Formulations'!$J90</f>
        <v>0</v>
      </c>
      <c r="FE91" s="45">
        <f>IF(AND(OR(ISBLANK(FE$9),FE$9=0)=FALSE,SUM($EE91:$ES91)&gt;0,FE$9='2. Protocols'!$G90),1,0)*'4. Formulations'!$J90</f>
        <v>0</v>
      </c>
      <c r="FF91" s="45">
        <f>IF(AND(OR(ISBLANK(FF$9),FF$9=0)=FALSE,SUM($EE91:$ES91)&gt;0,FF$9='2. Protocols'!$G90),1,0)*'4. Formulations'!$J90</f>
        <v>0</v>
      </c>
      <c r="FG91" s="45">
        <f>IF(AND(OR(ISBLANK(FG$9),FG$9=0)=FALSE,SUM($EE91:$ES91)&gt;0,FG$9='2. Protocols'!$G90),1,0)*'4. Formulations'!$J90</f>
        <v>0</v>
      </c>
      <c r="FH91" s="45">
        <f>IF(AND(OR(ISBLANK(FH$9),FH$9=0)=FALSE,SUM($EE91:$ES91)&gt;0,FH$9='2. Protocols'!$G90),1,0)*'4. Formulations'!$J90</f>
        <v>0</v>
      </c>
      <c r="FI91" s="45">
        <f>IF(AND(OR(ISBLANK(FI$9),FI$9=0)=FALSE,SUM($EE91:$ES91)&gt;0,FI$9='2. Protocols'!$G90),1,0)*'4. Formulations'!$J90</f>
        <v>0</v>
      </c>
      <c r="FK91" s="45">
        <f>IF(AND(OR(ISBLANK(EU$9),EU$9=0)=FALSE,FK$9=$DM91),1,0)*'4. Formulations'!$K90</f>
        <v>0</v>
      </c>
      <c r="FL91" s="45">
        <f>IF(AND(OR(ISBLANK(EV$9),EV$9=0)=FALSE,FL$9=$DM91),1,0)*'4. Formulations'!$K90</f>
        <v>0</v>
      </c>
      <c r="FM91" s="45">
        <f>IF(AND(OR(ISBLANK(EW$9),EW$9=0)=FALSE,FM$9=$DM91),1,0)*'4. Formulations'!$K90</f>
        <v>0</v>
      </c>
      <c r="FN91" s="45">
        <f>IF(AND(OR(ISBLANK(EX$9),EX$9=0)=FALSE,FN$9=$DM91),1,0)*'4. Formulations'!$K90</f>
        <v>0</v>
      </c>
      <c r="FO91" s="45">
        <f>IF(AND(OR(ISBLANK(EY$9),EY$9=0)=FALSE,FO$9=$DM91),1,0)*'4. Formulations'!$K90</f>
        <v>0</v>
      </c>
      <c r="FP91" s="45">
        <f>IF(AND(OR(ISBLANK(EZ$9),EZ$9=0)=FALSE,FP$9=$DM91),1,0)*'4. Formulations'!$K90</f>
        <v>0</v>
      </c>
      <c r="FQ91" s="45">
        <f>IF(AND(OR(ISBLANK(FA$9),FA$9=0)=FALSE,FQ$9=$DM91),1,0)*'4. Formulations'!$K90</f>
        <v>0</v>
      </c>
      <c r="FR91" s="45">
        <f>IF(AND(OR(ISBLANK(FB$9),FB$9=0)=FALSE,FR$9=$DM91),1,0)*'4. Formulations'!$K90</f>
        <v>0</v>
      </c>
      <c r="FS91" s="45">
        <f>IF(AND(OR(ISBLANK(FC$9),FC$9=0)=FALSE,FS$9=$DM91),1,0)*'4. Formulations'!$K90</f>
        <v>0</v>
      </c>
      <c r="FT91" s="45">
        <f>IF(AND(OR(ISBLANK(FD$9),FD$9=0)=FALSE,FT$9=$DM91),1,0)*'4. Formulations'!$K90</f>
        <v>0</v>
      </c>
      <c r="FU91" s="45">
        <f>IF(AND(OR(ISBLANK(FE$9),FE$9=0)=FALSE,FU$9=$DM91),1,0)*'4. Formulations'!$K90</f>
        <v>0</v>
      </c>
      <c r="FV91" s="45">
        <f>IF(AND(OR(ISBLANK(FF$9),FF$9=0)=FALSE,FV$9=$DM91),1,0)*'4. Formulations'!$K90</f>
        <v>0</v>
      </c>
      <c r="FW91" s="45">
        <f>IF(AND(OR(ISBLANK(FG$9),FG$9=0)=FALSE,FW$9=$DM91),1,0)*'4. Formulations'!$K90</f>
        <v>0</v>
      </c>
      <c r="FX91" s="45">
        <f>IF(AND(OR(ISBLANK(FH$9),FH$9=0)=FALSE,FX$9=$DM91),1,0)*'4. Formulations'!$K90</f>
        <v>0</v>
      </c>
      <c r="FY91" s="45">
        <f>IF(AND(OR(ISBLANK(FI$9),FI$9=0)=FALSE,FY$9=$DM91),1,0)*'4. Formulations'!$K90</f>
        <v>0</v>
      </c>
      <c r="GA91" s="45">
        <f>IF(AND(OR(ISBLANK(GA$9),GA$9=0)=FALSE,OR(GA$9='2. Protocols'!$C90,GA$9='2. Protocols'!$E90,GA$9='2. Protocols'!$G90)),1,0)*'4. Formulations'!$L90</f>
        <v>0</v>
      </c>
      <c r="GB91" s="45">
        <f>IF(AND(OR(ISBLANK(GB$9),GB$9=0)=FALSE,OR(GB$9='2. Protocols'!$C90,GB$9='2. Protocols'!$E90,GB$9='2. Protocols'!$G90)),1,0)*'4. Formulations'!$L90</f>
        <v>0</v>
      </c>
      <c r="GC91" s="45">
        <f>IF(AND(OR(ISBLANK(GC$9),GC$9=0)=FALSE,OR(GC$9='2. Protocols'!$C90,GC$9='2. Protocols'!$E90,GC$9='2. Protocols'!$G90)),1,0)*'4. Formulations'!$L90</f>
        <v>0</v>
      </c>
      <c r="GD91" s="45">
        <f>IF(AND(OR(ISBLANK(GD$9),GD$9=0)=FALSE,OR(GD$9='2. Protocols'!$C90,GD$9='2. Protocols'!$E90,GD$9='2. Protocols'!$G90)),1,0)*'4. Formulations'!$L90</f>
        <v>0</v>
      </c>
      <c r="GE91" s="45">
        <f>IF(AND(OR(ISBLANK(GE$9),GE$9=0)=FALSE,OR(GE$9='2. Protocols'!$C90,GE$9='2. Protocols'!$E90,GE$9='2. Protocols'!$G90)),1,0)*'4. Formulations'!$L90</f>
        <v>0</v>
      </c>
      <c r="GF91" s="45">
        <f>IF(AND(OR(ISBLANK(GF$9),GF$9=0)=FALSE,OR(GF$9='2. Protocols'!$C90,GF$9='2. Protocols'!$E90,GF$9='2. Protocols'!$G90)),1,0)*'4. Formulations'!$L90</f>
        <v>0</v>
      </c>
      <c r="GG91" s="45">
        <f>IF(AND(OR(ISBLANK(GG$9),GG$9=0)=FALSE,OR(GG$9='2. Protocols'!$C90,GG$9='2. Protocols'!$E90,GG$9='2. Protocols'!$G90)),1,0)*'4. Formulations'!$L90</f>
        <v>0</v>
      </c>
      <c r="GH91" s="45">
        <f>IF(AND(OR(ISBLANK(GH$9),GH$9=0)=FALSE,OR(GH$9='2. Protocols'!$C90,GH$9='2. Protocols'!$E90,GH$9='2. Protocols'!$G90)),1,0)*'4. Formulations'!$L90</f>
        <v>0</v>
      </c>
      <c r="GI91" s="45">
        <f>IF(AND(OR(ISBLANK(GI$9),GI$9=0)=FALSE,OR(GI$9='2. Protocols'!$C90,GI$9='2. Protocols'!$E90,GI$9='2. Protocols'!$G90)),1,0)*'4. Formulations'!$L90</f>
        <v>0</v>
      </c>
      <c r="GJ91" s="45">
        <f>IF(AND(OR(ISBLANK(GJ$9),GJ$9=0)=FALSE,OR(GJ$9='2. Protocols'!$C90,GJ$9='2. Protocols'!$E90,GJ$9='2. Protocols'!$G90)),1,0)*'4. Formulations'!$L90</f>
        <v>0</v>
      </c>
      <c r="GK91" s="45">
        <f>IF(AND(OR(ISBLANK(GK$9),GK$9=0)=FALSE,OR(GK$9='2. Protocols'!$C90,GK$9='2. Protocols'!$E90,GK$9='2. Protocols'!$G90)),1,0)*'4. Formulations'!$L90</f>
        <v>0</v>
      </c>
      <c r="GL91" s="45">
        <f>IF(AND(OR(ISBLANK(GL$9),GL$9=0)=FALSE,OR(GL$9='2. Protocols'!$C90,GL$9='2. Protocols'!$E90,GL$9='2. Protocols'!$G90)),1,0)*'4. Formulations'!$L90</f>
        <v>0</v>
      </c>
      <c r="GM91" s="45">
        <f>IF(AND(OR(ISBLANK(GM$9),GM$9=0)=FALSE,OR(GM$9='2. Protocols'!$C90,GM$9='2. Protocols'!$E90,GM$9='2. Protocols'!$G90)),1,0)*'4. Formulations'!$L90</f>
        <v>0</v>
      </c>
      <c r="GN91" s="45">
        <f>IF(AND(OR(ISBLANK(GN$9),GN$9=0)=FALSE,OR(GN$9='2. Protocols'!$C90,GN$9='2. Protocols'!$E90,GN$9='2. Protocols'!$G90)),1,0)*'4. Formulations'!$L90</f>
        <v>0</v>
      </c>
      <c r="GO91" s="45">
        <f>IF(AND(OR(ISBLANK(GO$9),GO$9=0)=FALSE,OR(GO$9='2. Protocols'!$C90,GO$9='2. Protocols'!$E90,GO$9='2. Protocols'!$G90)),1,0)*'4. Formulations'!$L90</f>
        <v>0</v>
      </c>
      <c r="GQ91" s="45">
        <f>IF(AND(OR(ISBLANK(GQ$9),GQ$9=0)=FALSE,GQ$9=$DL91),1,0)*'4. Formulations'!$M90</f>
        <v>0</v>
      </c>
      <c r="GR91" s="45">
        <f>IF(AND(OR(ISBLANK(GR$9),GR$9=0)=FALSE,GR$9=$DL91),1,0)*'4. Formulations'!$M90</f>
        <v>0</v>
      </c>
      <c r="GS91" s="45">
        <f>IF(AND(OR(ISBLANK(GS$9),GS$9=0)=FALSE,GS$9=$DL91),1,0)*'4. Formulations'!$M90</f>
        <v>0</v>
      </c>
      <c r="GT91" s="45">
        <f>IF(AND(OR(ISBLANK(GT$9),GT$9=0)=FALSE,GT$9=$DL91),1,0)*'4. Formulations'!$M90</f>
        <v>0</v>
      </c>
      <c r="GU91" s="45">
        <f>IF(AND(OR(ISBLANK(GU$9),GU$9=0)=FALSE,GU$9=$DL91),1,0)*'4. Formulations'!$M90</f>
        <v>0</v>
      </c>
      <c r="GV91" s="45">
        <f>IF(AND(OR(ISBLANK(GV$9),GV$9=0)=FALSE,GV$9=$DL91),1,0)*'4. Formulations'!$M90</f>
        <v>0</v>
      </c>
      <c r="GW91" s="45">
        <f>IF(AND(OR(ISBLANK(GW$9),GW$9=0)=FALSE,GW$9=$DL91),1,0)*'4. Formulations'!$M90</f>
        <v>0</v>
      </c>
      <c r="GX91" s="45">
        <f>IF(AND(OR(ISBLANK(GX$9),GX$9=0)=FALSE,GX$9=$DL91),1,0)*'4. Formulations'!$M90</f>
        <v>0</v>
      </c>
      <c r="GY91" s="45">
        <f>IF(AND(OR(ISBLANK(GY$9),GY$9=0)=FALSE,GY$9=$DL91),1,0)*'4. Formulations'!$M90</f>
        <v>0</v>
      </c>
      <c r="GZ91" s="45">
        <f>IF(AND(OR(ISBLANK(GZ$9),GZ$9=0)=FALSE,GZ$9=$DL91),1,0)*'4. Formulations'!$M90</f>
        <v>0</v>
      </c>
      <c r="HA91" s="45">
        <f>IF(AND(OR(ISBLANK(HA$9),HA$9=0)=FALSE,HA$9=$DL91),1,0)*'4. Formulations'!$M90</f>
        <v>0</v>
      </c>
      <c r="HB91" s="45">
        <f>IF(AND(OR(ISBLANK(HB$9),HB$9=0)=FALSE,HB$9=$DL91),1,0)*'4. Formulations'!$M90</f>
        <v>0</v>
      </c>
      <c r="HC91" s="45">
        <f>IF(AND(OR(ISBLANK(HC$9),HC$9=0)=FALSE,HC$9=$DL91),1,0)*'4. Formulations'!$M90</f>
        <v>0</v>
      </c>
      <c r="HD91" s="45">
        <f>IF(AND(OR(ISBLANK(HD$9),HD$9=0)=FALSE,HD$9=$DL91),1,0)*'4. Formulations'!$M90</f>
        <v>0</v>
      </c>
      <c r="HE91" s="45">
        <f>IF(AND(OR(ISBLANK(HE$9),HE$9=0)=FALSE,HE$9=$DL91),1,0)*'4. Formulations'!$M90</f>
        <v>0</v>
      </c>
      <c r="HG91" s="45">
        <f>IF(AND(OR(ISBLANK(HG$9),HG$9=0)=FALSE,SUM($GQ91:$HE91)&gt;0,HG$9='2. Protocols'!$G90),1,0)*'4. Formulations'!$M90</f>
        <v>0</v>
      </c>
      <c r="HH91" s="45">
        <f>IF(AND(OR(ISBLANK(HH$9),HH$9=0)=FALSE,SUM($GQ91:$HE91)&gt;0,HH$9='2. Protocols'!$G90),1,0)*'4. Formulations'!$M90</f>
        <v>0</v>
      </c>
      <c r="HI91" s="45">
        <f>IF(AND(OR(ISBLANK(HI$9),HI$9=0)=FALSE,SUM($GQ91:$HE91)&gt;0,HI$9='2. Protocols'!$G90),1,0)*'4. Formulations'!$M90</f>
        <v>0</v>
      </c>
      <c r="HJ91" s="45">
        <f>IF(AND(OR(ISBLANK(HJ$9),HJ$9=0)=FALSE,SUM($GQ91:$HE91)&gt;0,HJ$9='2. Protocols'!$G90),1,0)*'4. Formulations'!$M90</f>
        <v>0</v>
      </c>
      <c r="HK91" s="45">
        <f>IF(AND(OR(ISBLANK(HK$9),HK$9=0)=FALSE,SUM($GQ91:$HE91)&gt;0,HK$9='2. Protocols'!$G90),1,0)*'4. Formulations'!$M90</f>
        <v>0</v>
      </c>
      <c r="HL91" s="45">
        <f>IF(AND(OR(ISBLANK(HL$9),HL$9=0)=FALSE,SUM($GQ91:$HE91)&gt;0,HL$9='2. Protocols'!$G90),1,0)*'4. Formulations'!$M90</f>
        <v>0</v>
      </c>
      <c r="HM91" s="45">
        <f>IF(AND(OR(ISBLANK(HM$9),HM$9=0)=FALSE,SUM($GQ91:$HE91)&gt;0,HM$9='2. Protocols'!$G90),1,0)*'4. Formulations'!$M90</f>
        <v>0</v>
      </c>
      <c r="HN91" s="45">
        <f>IF(AND(OR(ISBLANK(HN$9),HN$9=0)=FALSE,SUM($GQ91:$HE91)&gt;0,HN$9='2. Protocols'!$G90),1,0)*'4. Formulations'!$M90</f>
        <v>0</v>
      </c>
      <c r="HO91" s="45">
        <f>IF(AND(OR(ISBLANK(HO$9),HO$9=0)=FALSE,SUM($GQ91:$HE91)&gt;0,HO$9='2. Protocols'!$G90),1,0)*'4. Formulations'!$M90</f>
        <v>0</v>
      </c>
      <c r="HP91" s="45">
        <f>IF(AND(OR(ISBLANK(HP$9),HP$9=0)=FALSE,SUM($GQ91:$HE91)&gt;0,HP$9='2. Protocols'!$G90),1,0)*'4. Formulations'!$M90</f>
        <v>0</v>
      </c>
      <c r="HQ91" s="45">
        <f>IF(AND(OR(ISBLANK(HQ$9),HQ$9=0)=FALSE,SUM($GQ91:$HE91)&gt;0,HQ$9='2. Protocols'!$G90),1,0)*'4. Formulations'!$M90</f>
        <v>0</v>
      </c>
      <c r="HR91" s="45">
        <f>IF(AND(OR(ISBLANK(HR$9),HR$9=0)=FALSE,SUM($GQ91:$HE91)&gt;0,HR$9='2. Protocols'!$G90),1,0)*'4. Formulations'!$M90</f>
        <v>0</v>
      </c>
      <c r="HS91" s="45">
        <f>IF(AND(OR(ISBLANK(HS$9),HS$9=0)=FALSE,SUM($GQ91:$HE91)&gt;0,HS$9='2. Protocols'!$G90),1,0)*'4. Formulations'!$M90</f>
        <v>0</v>
      </c>
      <c r="HT91" s="45">
        <f>IF(AND(OR(ISBLANK(HT$9),HT$9=0)=FALSE,SUM($GQ91:$HE91)&gt;0,HT$9='2. Protocols'!$G90),1,0)*'4. Formulations'!$M90</f>
        <v>0</v>
      </c>
      <c r="HU91" s="45">
        <f>IF(AND(OR(ISBLANK(HU$9),HU$9=0)=FALSE,SUM($GQ91:$HE91)&gt;0,HU$9='2. Protocols'!$G90),1,0)*'4. Formulations'!$M90</f>
        <v>0</v>
      </c>
      <c r="HW91" s="45">
        <f>IF(AND(OR(ISBLANK(HW$9),HW$9=0)=FALSE,HW$9=$DM91),1,0)*'4. Formulations'!$N90</f>
        <v>0</v>
      </c>
      <c r="HX91" s="45">
        <f>IF(AND(OR(ISBLANK(HX$9),HX$9=0)=FALSE,HX$9=$DM91),1,0)*'4. Formulations'!$N90</f>
        <v>0</v>
      </c>
      <c r="HY91" s="45">
        <f>IF(AND(OR(ISBLANK(HY$9),HY$9=0)=FALSE,HY$9=$DM91),1,0)*'4. Formulations'!$N90</f>
        <v>0</v>
      </c>
      <c r="HZ91" s="45">
        <f>IF(AND(OR(ISBLANK(HZ$9),HZ$9=0)=FALSE,HZ$9=$DM91),1,0)*'4. Formulations'!$N90</f>
        <v>0</v>
      </c>
      <c r="IA91" s="45">
        <f>IF(AND(OR(ISBLANK(IA$9),IA$9=0)=FALSE,IA$9=$DM91),1,0)*'4. Formulations'!$N90</f>
        <v>0</v>
      </c>
      <c r="IB91" s="45">
        <f>IF(AND(OR(ISBLANK(IB$9),IB$9=0)=FALSE,IB$9=$DM91),1,0)*'4. Formulations'!$N90</f>
        <v>0</v>
      </c>
      <c r="IC91" s="45">
        <f>IF(AND(OR(ISBLANK(IC$9),IC$9=0)=FALSE,IC$9=$DM91),1,0)*'4. Formulations'!$N90</f>
        <v>0</v>
      </c>
      <c r="ID91" s="45">
        <f>IF(AND(OR(ISBLANK(ID$9),ID$9=0)=FALSE,ID$9=$DM91),1,0)*'4. Formulations'!$N90</f>
        <v>0</v>
      </c>
      <c r="IE91" s="45">
        <f>IF(AND(OR(ISBLANK(IE$9),IE$9=0)=FALSE,IE$9=$DM91),1,0)*'4. Formulations'!$N90</f>
        <v>0</v>
      </c>
      <c r="IF91" s="45">
        <f>IF(AND(OR(ISBLANK(IF$9),IF$9=0)=FALSE,IF$9=$DM91),1,0)*'4. Formulations'!$N90</f>
        <v>0</v>
      </c>
      <c r="IG91" s="45">
        <f>IF(AND(OR(ISBLANK(IG$9),IG$9=0)=FALSE,IG$9=$DM91),1,0)*'4. Formulations'!$N90</f>
        <v>0</v>
      </c>
      <c r="IH91" s="45">
        <f>IF(AND(OR(ISBLANK(IH$9),IH$9=0)=FALSE,IH$9=$DM91),1,0)*'4. Formulations'!$N90</f>
        <v>0</v>
      </c>
      <c r="II91" s="45">
        <f>IF(AND(OR(ISBLANK(II$9),II$9=0)=FALSE,II$9=$DM91),1,0)*'4. Formulations'!$N90</f>
        <v>0</v>
      </c>
      <c r="IJ91" s="45">
        <f>IF(AND(OR(ISBLANK(IJ$9),IJ$9=0)=FALSE,IJ$9=$DM91),1,0)*'4. Formulations'!$N90</f>
        <v>0</v>
      </c>
      <c r="IK91" s="45">
        <f>IF(AND(OR(ISBLANK(IK$9),IK$9=0)=FALSE,IK$9=$DM91),1,0)*'4. Formulations'!$N90</f>
        <v>0</v>
      </c>
      <c r="IM91" s="45">
        <f>IF(AND(OR(ISBLANK(IM$9),IM$9=0)=FALSE,OR(IM$9='2. Protocols'!$C90,IM$9='2. Protocols'!$E90,IM$9='2. Protocols'!$G90)),1,0)*'4. Formulations'!$O90</f>
        <v>0</v>
      </c>
      <c r="IN91" s="45">
        <f>IF(AND(OR(ISBLANK(IN$9),IN$9=0)=FALSE,OR(IN$9='2. Protocols'!$C90,IN$9='2. Protocols'!$E90,IN$9='2. Protocols'!$G90)),1,0)*'4. Formulations'!$O90</f>
        <v>0</v>
      </c>
      <c r="IO91" s="45">
        <f>IF(AND(OR(ISBLANK(IO$9),IO$9=0)=FALSE,OR(IO$9='2. Protocols'!$C90,IO$9='2. Protocols'!$E90,IO$9='2. Protocols'!$G90)),1,0)*'4. Formulations'!$O90</f>
        <v>0</v>
      </c>
      <c r="IP91" s="45">
        <f>IF(AND(OR(ISBLANK(IP$9),IP$9=0)=FALSE,OR(IP$9='2. Protocols'!$C90,IP$9='2. Protocols'!$E90,IP$9='2. Protocols'!$G90)),1,0)*'4. Formulations'!$O90</f>
        <v>0</v>
      </c>
      <c r="IQ91" s="45">
        <f>IF(AND(OR(ISBLANK(IQ$9),IQ$9=0)=FALSE,OR(IQ$9='2. Protocols'!$C90,IQ$9='2. Protocols'!$E90,IQ$9='2. Protocols'!$G90)),1,0)*'4. Formulations'!$O90</f>
        <v>0</v>
      </c>
      <c r="IR91" s="45">
        <f>IF(AND(OR(ISBLANK(IR$9),IR$9=0)=FALSE,OR(IR$9='2. Protocols'!$C90,IR$9='2. Protocols'!$E90,IR$9='2. Protocols'!$G90)),1,0)*'4. Formulations'!$O90</f>
        <v>0</v>
      </c>
      <c r="IS91" s="45">
        <f>IF(AND(OR(ISBLANK(IS$9),IS$9=0)=FALSE,OR(IS$9='2. Protocols'!$C90,IS$9='2. Protocols'!$E90,IS$9='2. Protocols'!$G90)),1,0)*'4. Formulations'!$O90</f>
        <v>0</v>
      </c>
      <c r="IT91" s="45">
        <f>IF(AND(OR(ISBLANK(IT$9),IT$9=0)=FALSE,OR(IT$9='2. Protocols'!$C90,IT$9='2. Protocols'!$E90,IT$9='2. Protocols'!$G90)),1,0)*'4. Formulations'!$O90</f>
        <v>0</v>
      </c>
      <c r="IU91" s="45">
        <f>IF(AND(OR(ISBLANK(IU$9),IU$9=0)=FALSE,OR(IU$9='2. Protocols'!$C90,IU$9='2. Protocols'!$E90,IU$9='2. Protocols'!$G90)),1,0)*'4. Formulations'!$O90</f>
        <v>0</v>
      </c>
      <c r="IV91" s="45">
        <f>IF(AND(OR(ISBLANK(IV$9),IV$9=0)=FALSE,OR(IV$9='2. Protocols'!$C90,IV$9='2. Protocols'!$E90,IV$9='2. Protocols'!$G90)),1,0)*'4. Formulations'!$O90</f>
        <v>0</v>
      </c>
      <c r="IW91" s="45">
        <f>IF(AND(OR(ISBLANK(IW$9),IW$9=0)=FALSE,OR(IW$9='2. Protocols'!$C90,IW$9='2. Protocols'!$E90,IW$9='2. Protocols'!$G90)),1,0)*'4. Formulations'!$O90</f>
        <v>0</v>
      </c>
      <c r="IX91" s="45">
        <f>IF(AND(OR(ISBLANK(IX$9),IX$9=0)=FALSE,OR(IX$9='2. Protocols'!$C90,IX$9='2. Protocols'!$E90,IX$9='2. Protocols'!$G90)),1,0)*'4. Formulations'!$O90</f>
        <v>0</v>
      </c>
      <c r="IY91" s="45">
        <f>IF(AND(OR(ISBLANK(IY$9),IY$9=0)=FALSE,OR(IY$9='2. Protocols'!$C90,IY$9='2. Protocols'!$E90,IY$9='2. Protocols'!$G90)),1,0)*'4. Formulations'!$O90</f>
        <v>0</v>
      </c>
      <c r="IZ91" s="45">
        <f>IF(AND(OR(ISBLANK(IZ$9),IZ$9=0)=FALSE,OR(IZ$9='2. Protocols'!$C90,IZ$9='2. Protocols'!$E90,IZ$9='2. Protocols'!$G90)),1,0)*'4. Formulations'!$O90</f>
        <v>0</v>
      </c>
      <c r="JA91" s="45">
        <f>IF(AND(OR(ISBLANK(JA$9),JA$9=0)=FALSE,OR(JA$9='2. Protocols'!$C90,JA$9='2. Protocols'!$E90,JA$9='2. Protocols'!$G90)),1,0)*'4. Formulations'!$O90</f>
        <v>0</v>
      </c>
      <c r="JC91" s="45">
        <f>IF(AND(OR(ISBLANK(JC$9),JC$9=0)=FALSE,JC$9=$DL91),1,0)*'4. Formulations'!$P90</f>
        <v>0</v>
      </c>
      <c r="JD91" s="45">
        <f>IF(AND(OR(ISBLANK(JD$9),JD$9=0)=FALSE,JD$9=$DL91),1,0)*'4. Formulations'!$P90</f>
        <v>0</v>
      </c>
      <c r="JE91" s="45">
        <f>IF(AND(OR(ISBLANK(JE$9),JE$9=0)=FALSE,JE$9=$DL91),1,0)*'4. Formulations'!$P90</f>
        <v>0</v>
      </c>
      <c r="JF91" s="45">
        <f>IF(AND(OR(ISBLANK(JF$9),JF$9=0)=FALSE,JF$9=$DL91),1,0)*'4. Formulations'!$P90</f>
        <v>0</v>
      </c>
      <c r="JG91" s="45">
        <f>IF(AND(OR(ISBLANK(JG$9),JG$9=0)=FALSE,JG$9=$DL91),1,0)*'4. Formulations'!$P90</f>
        <v>0</v>
      </c>
      <c r="JH91" s="45">
        <f>IF(AND(OR(ISBLANK(JH$9),JH$9=0)=FALSE,JH$9=$DL91),1,0)*'4. Formulations'!$P90</f>
        <v>0</v>
      </c>
      <c r="JI91" s="45">
        <f>IF(AND(OR(ISBLANK(JI$9),JI$9=0)=FALSE,JI$9=$DL91),1,0)*'4. Formulations'!$P90</f>
        <v>0</v>
      </c>
      <c r="JJ91" s="45">
        <f>IF(AND(OR(ISBLANK(JJ$9),JJ$9=0)=FALSE,JJ$9=$DL91),1,0)*'4. Formulations'!$P90</f>
        <v>0</v>
      </c>
      <c r="JK91" s="45">
        <f>IF(AND(OR(ISBLANK(JK$9),JK$9=0)=FALSE,JK$9=$DL91),1,0)*'4. Formulations'!$P90</f>
        <v>0</v>
      </c>
      <c r="JL91" s="45">
        <f>IF(AND(OR(ISBLANK(JL$9),JL$9=0)=FALSE,JL$9=$DL91),1,0)*'4. Formulations'!$P90</f>
        <v>0</v>
      </c>
      <c r="JM91" s="45">
        <f>IF(AND(OR(ISBLANK(JM$9),JM$9=0)=FALSE,JM$9=$DL91),1,0)*'4. Formulations'!$P90</f>
        <v>0</v>
      </c>
      <c r="JN91" s="45">
        <f>IF(AND(OR(ISBLANK(JN$9),JN$9=0)=FALSE,JN$9=$DL91),1,0)*'4. Formulations'!$P90</f>
        <v>0</v>
      </c>
      <c r="JO91" s="45">
        <f>IF(AND(OR(ISBLANK(JO$9),JO$9=0)=FALSE,JO$9=$DL91),1,0)*'4. Formulations'!$P90</f>
        <v>0</v>
      </c>
      <c r="JP91" s="45">
        <f>IF(AND(OR(ISBLANK(JP$9),JP$9=0)=FALSE,JP$9=$DL91),1,0)*'4. Formulations'!$P90</f>
        <v>0</v>
      </c>
      <c r="JQ91" s="45">
        <f>IF(AND(OR(ISBLANK(JQ$9),JQ$9=0)=FALSE,JQ$9=$DL91),1,0)*'4. Formulations'!$P90</f>
        <v>0</v>
      </c>
      <c r="JS91" s="45">
        <f>IF(AND(OR(ISBLANK(JS$9),JS$9=0)=FALSE,SUM($JC91:$JQ91)&gt;0,JS$9='2. Protocols'!$G90),1,0)*'4. Formulations'!$P90</f>
        <v>0</v>
      </c>
      <c r="JT91" s="45">
        <f>IF(AND(OR(ISBLANK(JT$9),JT$9=0)=FALSE,SUM($JC91:$JQ91)&gt;0,JT$9='2. Protocols'!$G90),1,0)*'4. Formulations'!$P90</f>
        <v>0</v>
      </c>
      <c r="JU91" s="45">
        <f>IF(AND(OR(ISBLANK(JU$9),JU$9=0)=FALSE,SUM($JC91:$JQ91)&gt;0,JU$9='2. Protocols'!$G90),1,0)*'4. Formulations'!$P90</f>
        <v>0</v>
      </c>
      <c r="JV91" s="45">
        <f>IF(AND(OR(ISBLANK(JV$9),JV$9=0)=FALSE,SUM($JC91:$JQ91)&gt;0,JV$9='2. Protocols'!$G90),1,0)*'4. Formulations'!$P90</f>
        <v>0</v>
      </c>
      <c r="JW91" s="45">
        <f>IF(AND(OR(ISBLANK(JW$9),JW$9=0)=FALSE,SUM($JC91:$JQ91)&gt;0,JW$9='2. Protocols'!$G90),1,0)*'4. Formulations'!$P90</f>
        <v>0</v>
      </c>
      <c r="JX91" s="45">
        <f>IF(AND(OR(ISBLANK(JX$9),JX$9=0)=FALSE,SUM($JC91:$JQ91)&gt;0,JX$9='2. Protocols'!$G90),1,0)*'4. Formulations'!$P90</f>
        <v>0</v>
      </c>
      <c r="JY91" s="45">
        <f>IF(AND(OR(ISBLANK(JY$9),JY$9=0)=FALSE,SUM($JC91:$JQ91)&gt;0,JY$9='2. Protocols'!$G90),1,0)*'4. Formulations'!$P90</f>
        <v>0</v>
      </c>
      <c r="JZ91" s="45">
        <f>IF(AND(OR(ISBLANK(JZ$9),JZ$9=0)=FALSE,SUM($JC91:$JQ91)&gt;0,JZ$9='2. Protocols'!$G90),1,0)*'4. Formulations'!$P90</f>
        <v>0</v>
      </c>
      <c r="KA91" s="45">
        <f>IF(AND(OR(ISBLANK(KA$9),KA$9=0)=FALSE,SUM($JC91:$JQ91)&gt;0,KA$9='2. Protocols'!$G90),1,0)*'4. Formulations'!$P90</f>
        <v>0</v>
      </c>
      <c r="KB91" s="45">
        <f>IF(AND(OR(ISBLANK(KB$9),KB$9=0)=FALSE,SUM($JC91:$JQ91)&gt;0,KB$9='2. Protocols'!$G90),1,0)*'4. Formulations'!$P90</f>
        <v>0</v>
      </c>
      <c r="KC91" s="45">
        <f>IF(AND(OR(ISBLANK(KC$9),KC$9=0)=FALSE,SUM($JC91:$JQ91)&gt;0,KC$9='2. Protocols'!$G90),1,0)*'4. Formulations'!$P90</f>
        <v>0</v>
      </c>
      <c r="KD91" s="45">
        <f>IF(AND(OR(ISBLANK(KD$9),KD$9=0)=FALSE,SUM($JC91:$JQ91)&gt;0,KD$9='2. Protocols'!$G90),1,0)*'4. Formulations'!$P90</f>
        <v>0</v>
      </c>
      <c r="KE91" s="45">
        <f>IF(AND(OR(ISBLANK(KE$9),KE$9=0)=FALSE,SUM($JC91:$JQ91)&gt;0,KE$9='2. Protocols'!$G90),1,0)*'4. Formulations'!$P90</f>
        <v>0</v>
      </c>
      <c r="KF91" s="45">
        <f>IF(AND(OR(ISBLANK(KF$9),KF$9=0)=FALSE,SUM($JC91:$JQ91)&gt;0,KF$9='2. Protocols'!$G90),1,0)*'4. Formulations'!$P90</f>
        <v>0</v>
      </c>
      <c r="KG91" s="45">
        <f>IF(AND(OR(ISBLANK(KG$9),KG$9=0)=FALSE,SUM($JC91:$JQ91)&gt;0,KG$9='2. Protocols'!$G90),1,0)*'4. Formulations'!$P90</f>
        <v>0</v>
      </c>
      <c r="KI91" s="45">
        <f>IF(AND(OR(ISBLANK(KI$9),KI$9=0)=FALSE,KI$9=$DM91),1,0)*'4. Formulations'!$Q90</f>
        <v>0</v>
      </c>
      <c r="KJ91" s="45">
        <f>IF(AND(OR(ISBLANK(KJ$9),KJ$9=0)=FALSE,KJ$9=$DM91),1,0)*'4. Formulations'!$Q90</f>
        <v>0</v>
      </c>
      <c r="KK91" s="45">
        <f>IF(AND(OR(ISBLANK(KK$9),KK$9=0)=FALSE,KK$9=$DM91),1,0)*'4. Formulations'!$Q90</f>
        <v>0</v>
      </c>
      <c r="KL91" s="45">
        <f>IF(AND(OR(ISBLANK(KL$9),KL$9=0)=FALSE,KL$9=$DM91),1,0)*'4. Formulations'!$Q90</f>
        <v>0</v>
      </c>
      <c r="KM91" s="45">
        <f>IF(AND(OR(ISBLANK(KM$9),KM$9=0)=FALSE,KM$9=$DM91),1,0)*'4. Formulations'!$Q90</f>
        <v>0</v>
      </c>
      <c r="KN91" s="45">
        <f>IF(AND(OR(ISBLANK(KN$9),KN$9=0)=FALSE,KN$9=$DM91),1,0)*'4. Formulations'!$Q90</f>
        <v>0</v>
      </c>
      <c r="KO91" s="45">
        <f>IF(AND(OR(ISBLANK(KO$9),KO$9=0)=FALSE,KO$9=$DM91),1,0)*'4. Formulations'!$Q90</f>
        <v>0</v>
      </c>
      <c r="KP91" s="45">
        <f>IF(AND(OR(ISBLANK(KP$9),KP$9=0)=FALSE,KP$9=$DM91),1,0)*'4. Formulations'!$Q90</f>
        <v>0</v>
      </c>
      <c r="KQ91" s="45">
        <f>IF(AND(OR(ISBLANK(KQ$9),KQ$9=0)=FALSE,KQ$9=$DM91),1,0)*'4. Formulations'!$Q90</f>
        <v>0</v>
      </c>
      <c r="KR91" s="45">
        <f>IF(AND(OR(ISBLANK(KR$9),KR$9=0)=FALSE,KR$9=$DM91),1,0)*'4. Formulations'!$Q90</f>
        <v>0</v>
      </c>
      <c r="KS91" s="45">
        <f>IF(AND(OR(ISBLANK(KS$9),KS$9=0)=FALSE,KS$9=$DM91),1,0)*'4. Formulations'!$Q90</f>
        <v>0</v>
      </c>
      <c r="KT91" s="45">
        <f>IF(AND(OR(ISBLANK(KT$9),KT$9=0)=FALSE,KT$9=$DM91),1,0)*'4. Formulations'!$Q90</f>
        <v>0</v>
      </c>
      <c r="KU91" s="45">
        <f>IF(AND(OR(ISBLANK(KU$9),KU$9=0)=FALSE,KU$9=$DM91),1,0)*'4. Formulations'!$Q90</f>
        <v>0</v>
      </c>
      <c r="KV91" s="45">
        <f>IF(AND(OR(ISBLANK(KV$9),KV$9=0)=FALSE,KV$9=$DM91),1,0)*'4. Formulations'!$Q90</f>
        <v>0</v>
      </c>
      <c r="KW91" s="45">
        <f>IF(AND(OR(ISBLANK(KW$9),KW$9=0)=FALSE,KW$9=$DM91),1,0)*'4. Formulations'!$Q90</f>
        <v>0</v>
      </c>
    </row>
    <row r="92" spans="2:309" ht="15" hidden="1" outlineLevel="1" x14ac:dyDescent="0.25">
      <c r="B92" s="2"/>
      <c r="C92" s="155" t="str">
        <f>IF('2. Protocols'!C91&amp;"+"&amp;'2. Protocols'!E91&amp;"+"&amp;'2. Protocols'!G91="++","",'2. Protocols'!C91&amp;"+"&amp;'2. Protocols'!E91&amp;"+"&amp;'2. Protocols'!G91)</f>
        <v/>
      </c>
      <c r="D92" s="22"/>
      <c r="E92" s="23"/>
      <c r="G92" s="135">
        <f>'2. Protocols'!J91*'1. General Inputs'!$N$13</f>
        <v>0</v>
      </c>
      <c r="H92" s="135" t="e">
        <f>MAX(G92*(1+'1. General Inputs'!$BE$23)+(H$110*'2. Protocols'!$S91)+'3. ARV Substitutions'!L112,0)</f>
        <v>#VALUE!</v>
      </c>
      <c r="I92" s="135" t="e">
        <f>MAX(H92*(1+'1. General Inputs'!$BE$23)+(I$110*'2. Protocols'!$S91)+'3. ARV Substitutions'!M112,0)</f>
        <v>#VALUE!</v>
      </c>
      <c r="J92" s="135" t="e">
        <f>MAX(I92*(1+'1. General Inputs'!$BE$23)+(J$110*'2. Protocols'!$S91)+'3. ARV Substitutions'!N112,0)</f>
        <v>#VALUE!</v>
      </c>
      <c r="K92" s="135" t="e">
        <f>MAX(J92*(1+'1. General Inputs'!$BE$23)+(K$110*'2. Protocols'!$S91)+'3. ARV Substitutions'!O112,0)</f>
        <v>#VALUE!</v>
      </c>
      <c r="L92" s="135" t="e">
        <f>MAX(K92*(1+'1. General Inputs'!$BE$23)+(L$110*'2. Protocols'!$S91)+'3. ARV Substitutions'!P112,0)</f>
        <v>#VALUE!</v>
      </c>
      <c r="M92" s="135" t="e">
        <f>MAX(L92*(1+'1. General Inputs'!$BE$23)+(M$110*'2. Protocols'!$S91)+'3. ARV Substitutions'!Q112,0)</f>
        <v>#VALUE!</v>
      </c>
      <c r="N92" s="135" t="e">
        <f>MAX(M92*(1+'1. General Inputs'!$BE$23)+(N$110*'2. Protocols'!$S91)+'3. ARV Substitutions'!R112,0)</f>
        <v>#VALUE!</v>
      </c>
      <c r="O92" s="135" t="e">
        <f>MAX(N92*(1+'1. General Inputs'!$BE$23)+(O$110*'2. Protocols'!$S91)+'3. ARV Substitutions'!S112,0)</f>
        <v>#VALUE!</v>
      </c>
      <c r="P92" s="135" t="e">
        <f>MAX(O92*(1+'1. General Inputs'!$BE$23)+(P$110*'2. Protocols'!$S91)+'3. ARV Substitutions'!T112,0)</f>
        <v>#VALUE!</v>
      </c>
      <c r="Q92" s="135" t="e">
        <f>MAX(P92*(1+'1. General Inputs'!$BE$23)+(Q$110*'2. Protocols'!$S91)+'3. ARV Substitutions'!U112,0)</f>
        <v>#VALUE!</v>
      </c>
      <c r="R92" s="135" t="e">
        <f>MAX(Q92*(1+'1. General Inputs'!$BE$23)+(R$110*'2. Protocols'!$S91)+'3. ARV Substitutions'!V112,0)</f>
        <v>#VALUE!</v>
      </c>
      <c r="S92" s="135" t="e">
        <f>MAX(R92*(1+'1. General Inputs'!$BE$23)+(S$110*'2. Protocols'!$S91)+'3. ARV Substitutions'!W112,0)</f>
        <v>#VALUE!</v>
      </c>
      <c r="T92" s="135" t="e">
        <f>MAX(S92*(1+'1. General Inputs'!$BE$23)+(T$110*'2. Protocols'!$S91)+'3. ARV Substitutions'!X112,0)</f>
        <v>#VALUE!</v>
      </c>
      <c r="U92" s="135" t="e">
        <f>MAX(T92*(1+'1. General Inputs'!$BE$23)+(U$110*'2. Protocols'!$S91)+'3. ARV Substitutions'!Y112,0)</f>
        <v>#VALUE!</v>
      </c>
      <c r="V92" s="135" t="e">
        <f>MAX(U92*(1+'1. General Inputs'!$BE$23)+(V$110*'2. Protocols'!$S91)+'3. ARV Substitutions'!Z112,0)</f>
        <v>#VALUE!</v>
      </c>
      <c r="W92" s="135" t="e">
        <f>MAX(V92*(1+'1. General Inputs'!$BE$23)+(W$110*'2. Protocols'!$S91)+'3. ARV Substitutions'!AA112,0)</f>
        <v>#VALUE!</v>
      </c>
      <c r="X92" s="135" t="e">
        <f>MAX(W92*(1+'1. General Inputs'!$BE$23)+(X$110*'2. Protocols'!$S91)+'3. ARV Substitutions'!AB112,0)</f>
        <v>#VALUE!</v>
      </c>
      <c r="Y92" s="135" t="e">
        <f>MAX(X92*(1+'1. General Inputs'!$BE$23)+(Y$110*'2. Protocols'!$S91)+'3. ARV Substitutions'!AC112,0)</f>
        <v>#VALUE!</v>
      </c>
      <c r="Z92" s="135" t="e">
        <f>MAX(Y92*(1+'1. General Inputs'!$BE$23)+(Z$110*'2. Protocols'!$S91)+'3. ARV Substitutions'!AD112,0)</f>
        <v>#VALUE!</v>
      </c>
      <c r="AA92" s="135" t="e">
        <f>MAX(Z92*(1+'1. General Inputs'!$BE$23)+(AA$110*'2. Protocols'!$S91)+'3. ARV Substitutions'!AE112,0)</f>
        <v>#VALUE!</v>
      </c>
      <c r="AB92" s="135" t="e">
        <f>MAX(AA92*(1+'1. General Inputs'!$BE$23)+(AB$110*'2. Protocols'!$S91)+'3. ARV Substitutions'!AF112,0)</f>
        <v>#VALUE!</v>
      </c>
      <c r="AC92" s="135" t="e">
        <f>MAX(AB92*(1+'1. General Inputs'!$BE$23)+(AC$110*'2. Protocols'!$S91)+'3. ARV Substitutions'!AG112,0)</f>
        <v>#VALUE!</v>
      </c>
      <c r="AD92" s="135" t="e">
        <f>MAX(AC92*(1+'1. General Inputs'!$BE$23)+(AD$110*'2. Protocols'!$S91)+'3. ARV Substitutions'!AH112,0)</f>
        <v>#VALUE!</v>
      </c>
      <c r="AE92" s="135" t="e">
        <f>MAX(AD92*(1+'1. General Inputs'!$BE$23)+(AE$110*'2. Protocols'!$S91)+'3. ARV Substitutions'!AI112,0)</f>
        <v>#VALUE!</v>
      </c>
      <c r="AF92" s="135" t="e">
        <f>MAX(AE92*(1+'1. General Inputs'!$BE$23)+(AF$110*'2. Protocols'!$S91)+'3. ARV Substitutions'!AJ112,0)</f>
        <v>#VALUE!</v>
      </c>
      <c r="AG92" s="135" t="e">
        <f>MAX(AF92*(1+'1. General Inputs'!$BE$23)+(AG$110*'2. Protocols'!$S91)+'3. ARV Substitutions'!AK112,0)</f>
        <v>#VALUE!</v>
      </c>
      <c r="AH92" s="135" t="e">
        <f>MAX(AG92*(1+'1. General Inputs'!$BE$23)+(AH$110*'2. Protocols'!$S91)+'3. ARV Substitutions'!AL112,0)</f>
        <v>#VALUE!</v>
      </c>
      <c r="AI92" s="135" t="e">
        <f>MAX(AH92*(1+'1. General Inputs'!$BE$23)+(AI$110*'2. Protocols'!$S91)+'3. ARV Substitutions'!AM112,0)</f>
        <v>#VALUE!</v>
      </c>
      <c r="AJ92" s="135" t="e">
        <f>MAX(AI92*(1+'1. General Inputs'!$BE$23)+(AJ$110*'2. Protocols'!$S91)+'3. ARV Substitutions'!AN112,0)</f>
        <v>#VALUE!</v>
      </c>
      <c r="AK92" s="135" t="e">
        <f>MAX(AJ92*(1+'1. General Inputs'!$BE$23)+(AK$110*'2. Protocols'!$S91)+'3. ARV Substitutions'!AO112,0)</f>
        <v>#VALUE!</v>
      </c>
      <c r="AL92" s="135" t="e">
        <f>MAX(AK92*(1+'1. General Inputs'!$BE$23)+(AL$110*'2. Protocols'!$S91)+'3. ARV Substitutions'!AP112,0)</f>
        <v>#VALUE!</v>
      </c>
      <c r="AM92" s="135" t="e">
        <f>MAX(AL92*(1+'1. General Inputs'!$BE$23)+(AM$110*'2. Protocols'!$S91)+'3. ARV Substitutions'!AQ112,0)</f>
        <v>#VALUE!</v>
      </c>
      <c r="AN92" s="135" t="e">
        <f>MAX(AM92*(1+'1. General Inputs'!$BE$23)+(AN$110*'2. Protocols'!$S91)+'3. ARV Substitutions'!AR112,0)</f>
        <v>#VALUE!</v>
      </c>
      <c r="AO92" s="135" t="e">
        <f>MAX(AN92*(1+'1. General Inputs'!$BE$23)+(AO$110*'2. Protocols'!$S91)+'3. ARV Substitutions'!AS112,0)</f>
        <v>#VALUE!</v>
      </c>
      <c r="AP92" s="135" t="e">
        <f>MAX(AO92*(1+'1. General Inputs'!$BE$23)+(AP$110*'2. Protocols'!$S91)+'3. ARV Substitutions'!AT112,0)</f>
        <v>#VALUE!</v>
      </c>
      <c r="AQ92" s="135" t="e">
        <f>MAX(AP92*(1+'1. General Inputs'!$BE$23)+(AQ$110*'2. Protocols'!$S91)+'3. ARV Substitutions'!AU112,0)</f>
        <v>#VALUE!</v>
      </c>
      <c r="CA92" s="105" t="e">
        <f t="shared" si="96"/>
        <v>#VALUE!</v>
      </c>
      <c r="CB92" s="105" t="e">
        <f t="shared" si="97"/>
        <v>#VALUE!</v>
      </c>
      <c r="CC92" s="105" t="e">
        <f t="shared" si="98"/>
        <v>#VALUE!</v>
      </c>
      <c r="CD92" s="105" t="e">
        <f t="shared" si="99"/>
        <v>#VALUE!</v>
      </c>
      <c r="CE92" s="105" t="e">
        <f t="shared" si="100"/>
        <v>#VALUE!</v>
      </c>
      <c r="CF92" s="105" t="e">
        <f t="shared" si="101"/>
        <v>#VALUE!</v>
      </c>
      <c r="CG92" s="105" t="e">
        <f t="shared" si="102"/>
        <v>#VALUE!</v>
      </c>
      <c r="CH92" s="105" t="e">
        <f t="shared" si="103"/>
        <v>#VALUE!</v>
      </c>
      <c r="CI92" s="105" t="e">
        <f t="shared" si="104"/>
        <v>#VALUE!</v>
      </c>
      <c r="CJ92" s="105" t="e">
        <f t="shared" si="105"/>
        <v>#VALUE!</v>
      </c>
      <c r="CK92" s="105" t="e">
        <f t="shared" si="106"/>
        <v>#VALUE!</v>
      </c>
      <c r="CL92" s="105" t="e">
        <f t="shared" si="107"/>
        <v>#VALUE!</v>
      </c>
      <c r="CM92" s="105" t="e">
        <f t="shared" si="108"/>
        <v>#VALUE!</v>
      </c>
      <c r="CN92" s="105" t="e">
        <f t="shared" si="109"/>
        <v>#VALUE!</v>
      </c>
      <c r="CO92" s="105" t="e">
        <f t="shared" si="110"/>
        <v>#VALUE!</v>
      </c>
      <c r="CP92" s="105" t="e">
        <f t="shared" si="111"/>
        <v>#VALUE!</v>
      </c>
      <c r="CQ92" s="105" t="e">
        <f t="shared" si="112"/>
        <v>#VALUE!</v>
      </c>
      <c r="CR92" s="105" t="e">
        <f t="shared" si="113"/>
        <v>#VALUE!</v>
      </c>
      <c r="CS92" s="105" t="e">
        <f t="shared" si="114"/>
        <v>#VALUE!</v>
      </c>
      <c r="CT92" s="105" t="e">
        <f t="shared" si="115"/>
        <v>#VALUE!</v>
      </c>
      <c r="CU92" s="105" t="e">
        <f t="shared" si="116"/>
        <v>#VALUE!</v>
      </c>
      <c r="CV92" s="105" t="e">
        <f t="shared" si="117"/>
        <v>#VALUE!</v>
      </c>
      <c r="CW92" s="105" t="e">
        <f t="shared" si="118"/>
        <v>#VALUE!</v>
      </c>
      <c r="CX92" s="105" t="e">
        <f t="shared" si="119"/>
        <v>#VALUE!</v>
      </c>
      <c r="CY92" s="105" t="e">
        <f t="shared" si="120"/>
        <v>#VALUE!</v>
      </c>
      <c r="CZ92" s="105" t="e">
        <f t="shared" si="121"/>
        <v>#VALUE!</v>
      </c>
      <c r="DA92" s="105" t="e">
        <f t="shared" si="122"/>
        <v>#VALUE!</v>
      </c>
      <c r="DB92" s="105" t="e">
        <f t="shared" si="123"/>
        <v>#VALUE!</v>
      </c>
      <c r="DC92" s="105" t="e">
        <f t="shared" si="124"/>
        <v>#VALUE!</v>
      </c>
      <c r="DD92" s="105" t="e">
        <f t="shared" si="125"/>
        <v>#VALUE!</v>
      </c>
      <c r="DE92" s="105" t="e">
        <f t="shared" si="126"/>
        <v>#VALUE!</v>
      </c>
      <c r="DF92" s="105" t="e">
        <f t="shared" si="127"/>
        <v>#VALUE!</v>
      </c>
      <c r="DG92" s="105" t="e">
        <f t="shared" si="128"/>
        <v>#VALUE!</v>
      </c>
      <c r="DH92" s="105" t="e">
        <f t="shared" si="129"/>
        <v>#VALUE!</v>
      </c>
      <c r="DI92" s="105" t="e">
        <f t="shared" si="130"/>
        <v>#VALUE!</v>
      </c>
      <c r="DJ92" s="105" t="e">
        <f t="shared" si="131"/>
        <v>#VALUE!</v>
      </c>
      <c r="DL92" s="39" t="str">
        <f>CONCATENATE('2. Protocols'!C91, '2. Protocols'!D91, '2. Protocols'!E91)</f>
        <v>+</v>
      </c>
      <c r="DM92" s="39" t="str">
        <f>CONCATENATE('2. Protocols'!C91, '2. Protocols'!D91, '2. Protocols'!E91, '2. Protocols'!F91, '2. Protocols'!G91,)</f>
        <v>++</v>
      </c>
      <c r="DO92" s="45">
        <f>IF(AND(OR(ISBLANK(DO$9),DO$9=0)=FALSE,OR(DO$9='2. Protocols'!$C91,DO$9='2. Protocols'!$E91,DO$9='2. Protocols'!$G91)),1,0)*'4. Formulations'!$I91</f>
        <v>0</v>
      </c>
      <c r="DP92" s="45">
        <f>IF(AND(OR(ISBLANK(DP$9),DP$9=0)=FALSE,OR(DP$9='2. Protocols'!$C91,DP$9='2. Protocols'!$E91,DP$9='2. Protocols'!$G91)),1,0)*'4. Formulations'!$I91</f>
        <v>0</v>
      </c>
      <c r="DQ92" s="45">
        <f>IF(AND(OR(ISBLANK(DQ$9),DQ$9=0)=FALSE,OR(DQ$9='2. Protocols'!$C91,DQ$9='2. Protocols'!$E91,DQ$9='2. Protocols'!$G91)),1,0)*'4. Formulations'!$I91</f>
        <v>0</v>
      </c>
      <c r="DR92" s="45">
        <f>IF(AND(OR(ISBLANK(DR$9),DR$9=0)=FALSE,OR(DR$9='2. Protocols'!$C91,DR$9='2. Protocols'!$E91,DR$9='2. Protocols'!$G91)),1,0)*'4. Formulations'!$I91</f>
        <v>0</v>
      </c>
      <c r="DS92" s="45">
        <f>IF(AND(OR(ISBLANK(DS$9),DS$9=0)=FALSE,OR(DS$9='2. Protocols'!$C91,DS$9='2. Protocols'!$E91,DS$9='2. Protocols'!$G91)),1,0)*'4. Formulations'!$I91</f>
        <v>0</v>
      </c>
      <c r="DT92" s="45">
        <f>IF(AND(OR(ISBLANK(DT$9),DT$9=0)=FALSE,OR(DT$9='2. Protocols'!$C91,DT$9='2. Protocols'!$E91,DT$9='2. Protocols'!$G91)),1,0)*'4. Formulations'!$I91</f>
        <v>0</v>
      </c>
      <c r="DU92" s="45">
        <f>IF(AND(OR(ISBLANK(DU$9),DU$9=0)=FALSE,OR(DU$9='2. Protocols'!$C91,DU$9='2. Protocols'!$E91,DU$9='2. Protocols'!$G91)),1,0)*'4. Formulations'!$I91</f>
        <v>0</v>
      </c>
      <c r="DV92" s="45">
        <f>IF(AND(OR(ISBLANK(DV$9),DV$9=0)=FALSE,OR(DV$9='2. Protocols'!$C91,DV$9='2. Protocols'!$E91,DV$9='2. Protocols'!$G91)),1,0)*'4. Formulations'!$I91</f>
        <v>0</v>
      </c>
      <c r="DW92" s="45">
        <f>IF(AND(OR(ISBLANK(DW$9),DW$9=0)=FALSE,OR(DW$9='2. Protocols'!$C91,DW$9='2. Protocols'!$E91,DW$9='2. Protocols'!$G91)),1,0)*'4. Formulations'!$I91</f>
        <v>0</v>
      </c>
      <c r="DX92" s="45">
        <f>IF(AND(OR(ISBLANK(DX$9),DX$9=0)=FALSE,OR(DX$9='2. Protocols'!$C91,DX$9='2. Protocols'!$E91,DX$9='2. Protocols'!$G91)),1,0)*'4. Formulations'!$I91</f>
        <v>0</v>
      </c>
      <c r="DY92" s="45">
        <f>IF(AND(OR(ISBLANK(DY$9),DY$9=0)=FALSE,OR(DY$9='2. Protocols'!$C91,DY$9='2. Protocols'!$E91,DY$9='2. Protocols'!$G91)),1,0)*'4. Formulations'!$I91</f>
        <v>0</v>
      </c>
      <c r="DZ92" s="45">
        <f>IF(AND(OR(ISBLANK(DZ$9),DZ$9=0)=FALSE,OR(DZ$9='2. Protocols'!$C91,DZ$9='2. Protocols'!$E91,DZ$9='2. Protocols'!$G91)),1,0)*'4. Formulations'!$I91</f>
        <v>0</v>
      </c>
      <c r="EA92" s="45">
        <f>IF(AND(OR(ISBLANK(EA$9),EA$9=0)=FALSE,OR(EA$9='2. Protocols'!$C91,EA$9='2. Protocols'!$E91,EA$9='2. Protocols'!$G91)),1,0)*'4. Formulations'!$I91</f>
        <v>0</v>
      </c>
      <c r="EB92" s="45">
        <f>IF(AND(OR(ISBLANK(EB$9),EB$9=0)=FALSE,OR(EB$9='2. Protocols'!$C91,EB$9='2. Protocols'!$E91,EB$9='2. Protocols'!$G91)),1,0)*'4. Formulations'!$I91</f>
        <v>0</v>
      </c>
      <c r="EC92" s="45">
        <f>IF(AND(OR(ISBLANK(EC$9),EC$9=0)=FALSE,OR(EC$9='2. Protocols'!$C91,EC$9='2. Protocols'!$E91,EC$9='2. Protocols'!$G91)),1,0)*'4. Formulations'!$I91</f>
        <v>0</v>
      </c>
      <c r="EE92" s="45">
        <f>IF(AND(OR(ISBLANK(EE$9),EE$9=0)=FALSE,EE$9=$DL92),1,0)*'4. Formulations'!$J91</f>
        <v>0</v>
      </c>
      <c r="EF92" s="45">
        <f>IF(AND(OR(ISBLANK(EF$9),EF$9=0)=FALSE,EF$9=$DL92),1,0)*'4. Formulations'!$J91</f>
        <v>0</v>
      </c>
      <c r="EG92" s="45">
        <f>IF(AND(OR(ISBLANK(EG$9),EG$9=0)=FALSE,EG$9=$DL92),1,0)*'4. Formulations'!$J91</f>
        <v>0</v>
      </c>
      <c r="EH92" s="45">
        <f>IF(AND(OR(ISBLANK(EH$9),EH$9=0)=FALSE,EH$9=$DL92),1,0)*'4. Formulations'!$J91</f>
        <v>0</v>
      </c>
      <c r="EI92" s="45">
        <f>IF(AND(OR(ISBLANK(EI$9),EI$9=0)=FALSE,EI$9=$DL92),1,0)*'4. Formulations'!$J91</f>
        <v>0</v>
      </c>
      <c r="EJ92" s="45">
        <f>IF(AND(OR(ISBLANK(EJ$9),EJ$9=0)=FALSE,EJ$9=$DL92),1,0)*'4. Formulations'!$J91</f>
        <v>0</v>
      </c>
      <c r="EK92" s="45">
        <f>IF(AND(OR(ISBLANK(EK$9),EK$9=0)=FALSE,EK$9=$DL92),1,0)*'4. Formulations'!$J91</f>
        <v>0</v>
      </c>
      <c r="EL92" s="45">
        <f>IF(AND(OR(ISBLANK(EL$9),EL$9=0)=FALSE,EL$9=$DL92),1,0)*'4. Formulations'!$J91</f>
        <v>0</v>
      </c>
      <c r="EM92" s="45">
        <f>IF(AND(OR(ISBLANK(EM$9),EM$9=0)=FALSE,EM$9=$DL92),1,0)*'4. Formulations'!$J91</f>
        <v>0</v>
      </c>
      <c r="EN92" s="45">
        <f>IF(AND(OR(ISBLANK(EN$9),EN$9=0)=FALSE,EN$9=$DL92),1,0)*'4. Formulations'!$J91</f>
        <v>0</v>
      </c>
      <c r="EO92" s="45">
        <f>IF(AND(OR(ISBLANK(EO$9),EO$9=0)=FALSE,EO$9=$DL92),1,0)*'4. Formulations'!$J91</f>
        <v>0</v>
      </c>
      <c r="EP92" s="45">
        <f>IF(AND(OR(ISBLANK(EP$9),EP$9=0)=FALSE,EP$9=$DL92),1,0)*'4. Formulations'!$J91</f>
        <v>0</v>
      </c>
      <c r="EQ92" s="45">
        <f>IF(AND(OR(ISBLANK(EQ$9),EQ$9=0)=FALSE,EQ$9=$DL92),1,0)*'4. Formulations'!$J91</f>
        <v>0</v>
      </c>
      <c r="ER92" s="45">
        <f>IF(AND(OR(ISBLANK(ER$9),ER$9=0)=FALSE,ER$9=$DL92),1,0)*'4. Formulations'!$J91</f>
        <v>0</v>
      </c>
      <c r="ES92" s="45">
        <f>IF(AND(OR(ISBLANK(ES$9),ES$9=0)=FALSE,ES$9=$DL92),1,0)*'4. Formulations'!$J91</f>
        <v>0</v>
      </c>
      <c r="EU92" s="45">
        <f>IF(AND(OR(ISBLANK(EU$9),EU$9=0)=FALSE,SUM($EE92:$ES92)&gt;0,EU$9='2. Protocols'!$G91),1,0)*'4. Formulations'!$J91</f>
        <v>0</v>
      </c>
      <c r="EV92" s="45">
        <f>IF(AND(OR(ISBLANK(EV$9),EV$9=0)=FALSE,SUM($EE92:$ES92)&gt;0,EV$9='2. Protocols'!$G91),1,0)*'4. Formulations'!$J91</f>
        <v>0</v>
      </c>
      <c r="EW92" s="45">
        <f>IF(AND(OR(ISBLANK(EW$9),EW$9=0)=FALSE,SUM($EE92:$ES92)&gt;0,EW$9='2. Protocols'!$G91),1,0)*'4. Formulations'!$J91</f>
        <v>0</v>
      </c>
      <c r="EX92" s="45">
        <f>IF(AND(OR(ISBLANK(EX$9),EX$9=0)=FALSE,SUM($EE92:$ES92)&gt;0,EX$9='2. Protocols'!$G91),1,0)*'4. Formulations'!$J91</f>
        <v>0</v>
      </c>
      <c r="EY92" s="45">
        <f>IF(AND(OR(ISBLANK(EY$9),EY$9=0)=FALSE,SUM($EE92:$ES92)&gt;0,EY$9='2. Protocols'!$G91),1,0)*'4. Formulations'!$J91</f>
        <v>0</v>
      </c>
      <c r="EZ92" s="45">
        <f>IF(AND(OR(ISBLANK(EZ$9),EZ$9=0)=FALSE,SUM($EE92:$ES92)&gt;0,EZ$9='2. Protocols'!$G91),1,0)*'4. Formulations'!$J91</f>
        <v>0</v>
      </c>
      <c r="FA92" s="45">
        <f>IF(AND(OR(ISBLANK(FA$9),FA$9=0)=FALSE,SUM($EE92:$ES92)&gt;0,FA$9='2. Protocols'!$G91),1,0)*'4. Formulations'!$J91</f>
        <v>0</v>
      </c>
      <c r="FB92" s="45">
        <f>IF(AND(OR(ISBLANK(FB$9),FB$9=0)=FALSE,SUM($EE92:$ES92)&gt;0,FB$9='2. Protocols'!$G91),1,0)*'4. Formulations'!$J91</f>
        <v>0</v>
      </c>
      <c r="FC92" s="45">
        <f>IF(AND(OR(ISBLANK(FC$9),FC$9=0)=FALSE,SUM($EE92:$ES92)&gt;0,FC$9='2. Protocols'!$G91),1,0)*'4. Formulations'!$J91</f>
        <v>0</v>
      </c>
      <c r="FD92" s="45">
        <f>IF(AND(OR(ISBLANK(FD$9),FD$9=0)=FALSE,SUM($EE92:$ES92)&gt;0,FD$9='2. Protocols'!$G91),1,0)*'4. Formulations'!$J91</f>
        <v>0</v>
      </c>
      <c r="FE92" s="45">
        <f>IF(AND(OR(ISBLANK(FE$9),FE$9=0)=FALSE,SUM($EE92:$ES92)&gt;0,FE$9='2. Protocols'!$G91),1,0)*'4. Formulations'!$J91</f>
        <v>0</v>
      </c>
      <c r="FF92" s="45">
        <f>IF(AND(OR(ISBLANK(FF$9),FF$9=0)=FALSE,SUM($EE92:$ES92)&gt;0,FF$9='2. Protocols'!$G91),1,0)*'4. Formulations'!$J91</f>
        <v>0</v>
      </c>
      <c r="FG92" s="45">
        <f>IF(AND(OR(ISBLANK(FG$9),FG$9=0)=FALSE,SUM($EE92:$ES92)&gt;0,FG$9='2. Protocols'!$G91),1,0)*'4. Formulations'!$J91</f>
        <v>0</v>
      </c>
      <c r="FH92" s="45">
        <f>IF(AND(OR(ISBLANK(FH$9),FH$9=0)=FALSE,SUM($EE92:$ES92)&gt;0,FH$9='2. Protocols'!$G91),1,0)*'4. Formulations'!$J91</f>
        <v>0</v>
      </c>
      <c r="FI92" s="45">
        <f>IF(AND(OR(ISBLANK(FI$9),FI$9=0)=FALSE,SUM($EE92:$ES92)&gt;0,FI$9='2. Protocols'!$G91),1,0)*'4. Formulations'!$J91</f>
        <v>0</v>
      </c>
      <c r="FK92" s="45">
        <f>IF(AND(OR(ISBLANK(EU$9),EU$9=0)=FALSE,FK$9=$DM92),1,0)*'4. Formulations'!$K91</f>
        <v>0</v>
      </c>
      <c r="FL92" s="45">
        <f>IF(AND(OR(ISBLANK(EV$9),EV$9=0)=FALSE,FL$9=$DM92),1,0)*'4. Formulations'!$K91</f>
        <v>0</v>
      </c>
      <c r="FM92" s="45">
        <f>IF(AND(OR(ISBLANK(EW$9),EW$9=0)=FALSE,FM$9=$DM92),1,0)*'4. Formulations'!$K91</f>
        <v>0</v>
      </c>
      <c r="FN92" s="45">
        <f>IF(AND(OR(ISBLANK(EX$9),EX$9=0)=FALSE,FN$9=$DM92),1,0)*'4. Formulations'!$K91</f>
        <v>0</v>
      </c>
      <c r="FO92" s="45">
        <f>IF(AND(OR(ISBLANK(EY$9),EY$9=0)=FALSE,FO$9=$DM92),1,0)*'4. Formulations'!$K91</f>
        <v>0</v>
      </c>
      <c r="FP92" s="45">
        <f>IF(AND(OR(ISBLANK(EZ$9),EZ$9=0)=FALSE,FP$9=$DM92),1,0)*'4. Formulations'!$K91</f>
        <v>0</v>
      </c>
      <c r="FQ92" s="45">
        <f>IF(AND(OR(ISBLANK(FA$9),FA$9=0)=FALSE,FQ$9=$DM92),1,0)*'4. Formulations'!$K91</f>
        <v>0</v>
      </c>
      <c r="FR92" s="45">
        <f>IF(AND(OR(ISBLANK(FB$9),FB$9=0)=FALSE,FR$9=$DM92),1,0)*'4. Formulations'!$K91</f>
        <v>0</v>
      </c>
      <c r="FS92" s="45">
        <f>IF(AND(OR(ISBLANK(FC$9),FC$9=0)=FALSE,FS$9=$DM92),1,0)*'4. Formulations'!$K91</f>
        <v>0</v>
      </c>
      <c r="FT92" s="45">
        <f>IF(AND(OR(ISBLANK(FD$9),FD$9=0)=FALSE,FT$9=$DM92),1,0)*'4. Formulations'!$K91</f>
        <v>0</v>
      </c>
      <c r="FU92" s="45">
        <f>IF(AND(OR(ISBLANK(FE$9),FE$9=0)=FALSE,FU$9=$DM92),1,0)*'4. Formulations'!$K91</f>
        <v>0</v>
      </c>
      <c r="FV92" s="45">
        <f>IF(AND(OR(ISBLANK(FF$9),FF$9=0)=FALSE,FV$9=$DM92),1,0)*'4. Formulations'!$K91</f>
        <v>0</v>
      </c>
      <c r="FW92" s="45">
        <f>IF(AND(OR(ISBLANK(FG$9),FG$9=0)=FALSE,FW$9=$DM92),1,0)*'4. Formulations'!$K91</f>
        <v>0</v>
      </c>
      <c r="FX92" s="45">
        <f>IF(AND(OR(ISBLANK(FH$9),FH$9=0)=FALSE,FX$9=$DM92),1,0)*'4. Formulations'!$K91</f>
        <v>0</v>
      </c>
      <c r="FY92" s="45">
        <f>IF(AND(OR(ISBLANK(FI$9),FI$9=0)=FALSE,FY$9=$DM92),1,0)*'4. Formulations'!$K91</f>
        <v>0</v>
      </c>
      <c r="GA92" s="45">
        <f>IF(AND(OR(ISBLANK(GA$9),GA$9=0)=FALSE,OR(GA$9='2. Protocols'!$C91,GA$9='2. Protocols'!$E91,GA$9='2. Protocols'!$G91)),1,0)*'4. Formulations'!$L91</f>
        <v>0</v>
      </c>
      <c r="GB92" s="45">
        <f>IF(AND(OR(ISBLANK(GB$9),GB$9=0)=FALSE,OR(GB$9='2. Protocols'!$C91,GB$9='2. Protocols'!$E91,GB$9='2. Protocols'!$G91)),1,0)*'4. Formulations'!$L91</f>
        <v>0</v>
      </c>
      <c r="GC92" s="45">
        <f>IF(AND(OR(ISBLANK(GC$9),GC$9=0)=FALSE,OR(GC$9='2. Protocols'!$C91,GC$9='2. Protocols'!$E91,GC$9='2. Protocols'!$G91)),1,0)*'4. Formulations'!$L91</f>
        <v>0</v>
      </c>
      <c r="GD92" s="45">
        <f>IF(AND(OR(ISBLANK(GD$9),GD$9=0)=FALSE,OR(GD$9='2. Protocols'!$C91,GD$9='2. Protocols'!$E91,GD$9='2. Protocols'!$G91)),1,0)*'4. Formulations'!$L91</f>
        <v>0</v>
      </c>
      <c r="GE92" s="45">
        <f>IF(AND(OR(ISBLANK(GE$9),GE$9=0)=FALSE,OR(GE$9='2. Protocols'!$C91,GE$9='2. Protocols'!$E91,GE$9='2. Protocols'!$G91)),1,0)*'4. Formulations'!$L91</f>
        <v>0</v>
      </c>
      <c r="GF92" s="45">
        <f>IF(AND(OR(ISBLANK(GF$9),GF$9=0)=FALSE,OR(GF$9='2. Protocols'!$C91,GF$9='2. Protocols'!$E91,GF$9='2. Protocols'!$G91)),1,0)*'4. Formulations'!$L91</f>
        <v>0</v>
      </c>
      <c r="GG92" s="45">
        <f>IF(AND(OR(ISBLANK(GG$9),GG$9=0)=FALSE,OR(GG$9='2. Protocols'!$C91,GG$9='2. Protocols'!$E91,GG$9='2. Protocols'!$G91)),1,0)*'4. Formulations'!$L91</f>
        <v>0</v>
      </c>
      <c r="GH92" s="45">
        <f>IF(AND(OR(ISBLANK(GH$9),GH$9=0)=FALSE,OR(GH$9='2. Protocols'!$C91,GH$9='2. Protocols'!$E91,GH$9='2. Protocols'!$G91)),1,0)*'4. Formulations'!$L91</f>
        <v>0</v>
      </c>
      <c r="GI92" s="45">
        <f>IF(AND(OR(ISBLANK(GI$9),GI$9=0)=FALSE,OR(GI$9='2. Protocols'!$C91,GI$9='2. Protocols'!$E91,GI$9='2. Protocols'!$G91)),1,0)*'4. Formulations'!$L91</f>
        <v>0</v>
      </c>
      <c r="GJ92" s="45">
        <f>IF(AND(OR(ISBLANK(GJ$9),GJ$9=0)=FALSE,OR(GJ$9='2. Protocols'!$C91,GJ$9='2. Protocols'!$E91,GJ$9='2. Protocols'!$G91)),1,0)*'4. Formulations'!$L91</f>
        <v>0</v>
      </c>
      <c r="GK92" s="45">
        <f>IF(AND(OR(ISBLANK(GK$9),GK$9=0)=FALSE,OR(GK$9='2. Protocols'!$C91,GK$9='2. Protocols'!$E91,GK$9='2. Protocols'!$G91)),1,0)*'4. Formulations'!$L91</f>
        <v>0</v>
      </c>
      <c r="GL92" s="45">
        <f>IF(AND(OR(ISBLANK(GL$9),GL$9=0)=FALSE,OR(GL$9='2. Protocols'!$C91,GL$9='2. Protocols'!$E91,GL$9='2. Protocols'!$G91)),1,0)*'4. Formulations'!$L91</f>
        <v>0</v>
      </c>
      <c r="GM92" s="45">
        <f>IF(AND(OR(ISBLANK(GM$9),GM$9=0)=FALSE,OR(GM$9='2. Protocols'!$C91,GM$9='2. Protocols'!$E91,GM$9='2. Protocols'!$G91)),1,0)*'4. Formulations'!$L91</f>
        <v>0</v>
      </c>
      <c r="GN92" s="45">
        <f>IF(AND(OR(ISBLANK(GN$9),GN$9=0)=FALSE,OR(GN$9='2. Protocols'!$C91,GN$9='2. Protocols'!$E91,GN$9='2. Protocols'!$G91)),1,0)*'4. Formulations'!$L91</f>
        <v>0</v>
      </c>
      <c r="GO92" s="45">
        <f>IF(AND(OR(ISBLANK(GO$9),GO$9=0)=FALSE,OR(GO$9='2. Protocols'!$C91,GO$9='2. Protocols'!$E91,GO$9='2. Protocols'!$G91)),1,0)*'4. Formulations'!$L91</f>
        <v>0</v>
      </c>
      <c r="GQ92" s="45">
        <f>IF(AND(OR(ISBLANK(GQ$9),GQ$9=0)=FALSE,GQ$9=$DL92),1,0)*'4. Formulations'!$M91</f>
        <v>0</v>
      </c>
      <c r="GR92" s="45">
        <f>IF(AND(OR(ISBLANK(GR$9),GR$9=0)=FALSE,GR$9=$DL92),1,0)*'4. Formulations'!$M91</f>
        <v>0</v>
      </c>
      <c r="GS92" s="45">
        <f>IF(AND(OR(ISBLANK(GS$9),GS$9=0)=FALSE,GS$9=$DL92),1,0)*'4. Formulations'!$M91</f>
        <v>0</v>
      </c>
      <c r="GT92" s="45">
        <f>IF(AND(OR(ISBLANK(GT$9),GT$9=0)=FALSE,GT$9=$DL92),1,0)*'4. Formulations'!$M91</f>
        <v>0</v>
      </c>
      <c r="GU92" s="45">
        <f>IF(AND(OR(ISBLANK(GU$9),GU$9=0)=FALSE,GU$9=$DL92),1,0)*'4. Formulations'!$M91</f>
        <v>0</v>
      </c>
      <c r="GV92" s="45">
        <f>IF(AND(OR(ISBLANK(GV$9),GV$9=0)=FALSE,GV$9=$DL92),1,0)*'4. Formulations'!$M91</f>
        <v>0</v>
      </c>
      <c r="GW92" s="45">
        <f>IF(AND(OR(ISBLANK(GW$9),GW$9=0)=FALSE,GW$9=$DL92),1,0)*'4. Formulations'!$M91</f>
        <v>0</v>
      </c>
      <c r="GX92" s="45">
        <f>IF(AND(OR(ISBLANK(GX$9),GX$9=0)=FALSE,GX$9=$DL92),1,0)*'4. Formulations'!$M91</f>
        <v>0</v>
      </c>
      <c r="GY92" s="45">
        <f>IF(AND(OR(ISBLANK(GY$9),GY$9=0)=FALSE,GY$9=$DL92),1,0)*'4. Formulations'!$M91</f>
        <v>0</v>
      </c>
      <c r="GZ92" s="45">
        <f>IF(AND(OR(ISBLANK(GZ$9),GZ$9=0)=FALSE,GZ$9=$DL92),1,0)*'4. Formulations'!$M91</f>
        <v>0</v>
      </c>
      <c r="HA92" s="45">
        <f>IF(AND(OR(ISBLANK(HA$9),HA$9=0)=FALSE,HA$9=$DL92),1,0)*'4. Formulations'!$M91</f>
        <v>0</v>
      </c>
      <c r="HB92" s="45">
        <f>IF(AND(OR(ISBLANK(HB$9),HB$9=0)=FALSE,HB$9=$DL92),1,0)*'4. Formulations'!$M91</f>
        <v>0</v>
      </c>
      <c r="HC92" s="45">
        <f>IF(AND(OR(ISBLANK(HC$9),HC$9=0)=FALSE,HC$9=$DL92),1,0)*'4. Formulations'!$M91</f>
        <v>0</v>
      </c>
      <c r="HD92" s="45">
        <f>IF(AND(OR(ISBLANK(HD$9),HD$9=0)=FALSE,HD$9=$DL92),1,0)*'4. Formulations'!$M91</f>
        <v>0</v>
      </c>
      <c r="HE92" s="45">
        <f>IF(AND(OR(ISBLANK(HE$9),HE$9=0)=FALSE,HE$9=$DL92),1,0)*'4. Formulations'!$M91</f>
        <v>0</v>
      </c>
      <c r="HG92" s="45">
        <f>IF(AND(OR(ISBLANK(HG$9),HG$9=0)=FALSE,SUM($GQ92:$HE92)&gt;0,HG$9='2. Protocols'!$G91),1,0)*'4. Formulations'!$M91</f>
        <v>0</v>
      </c>
      <c r="HH92" s="45">
        <f>IF(AND(OR(ISBLANK(HH$9),HH$9=0)=FALSE,SUM($GQ92:$HE92)&gt;0,HH$9='2. Protocols'!$G91),1,0)*'4. Formulations'!$M91</f>
        <v>0</v>
      </c>
      <c r="HI92" s="45">
        <f>IF(AND(OR(ISBLANK(HI$9),HI$9=0)=FALSE,SUM($GQ92:$HE92)&gt;0,HI$9='2. Protocols'!$G91),1,0)*'4. Formulations'!$M91</f>
        <v>0</v>
      </c>
      <c r="HJ92" s="45">
        <f>IF(AND(OR(ISBLANK(HJ$9),HJ$9=0)=FALSE,SUM($GQ92:$HE92)&gt;0,HJ$9='2. Protocols'!$G91),1,0)*'4. Formulations'!$M91</f>
        <v>0</v>
      </c>
      <c r="HK92" s="45">
        <f>IF(AND(OR(ISBLANK(HK$9),HK$9=0)=FALSE,SUM($GQ92:$HE92)&gt;0,HK$9='2. Protocols'!$G91),1,0)*'4. Formulations'!$M91</f>
        <v>0</v>
      </c>
      <c r="HL92" s="45">
        <f>IF(AND(OR(ISBLANK(HL$9),HL$9=0)=FALSE,SUM($GQ92:$HE92)&gt;0,HL$9='2. Protocols'!$G91),1,0)*'4. Formulations'!$M91</f>
        <v>0</v>
      </c>
      <c r="HM92" s="45">
        <f>IF(AND(OR(ISBLANK(HM$9),HM$9=0)=FALSE,SUM($GQ92:$HE92)&gt;0,HM$9='2. Protocols'!$G91),1,0)*'4. Formulations'!$M91</f>
        <v>0</v>
      </c>
      <c r="HN92" s="45">
        <f>IF(AND(OR(ISBLANK(HN$9),HN$9=0)=FALSE,SUM($GQ92:$HE92)&gt;0,HN$9='2. Protocols'!$G91),1,0)*'4. Formulations'!$M91</f>
        <v>0</v>
      </c>
      <c r="HO92" s="45">
        <f>IF(AND(OR(ISBLANK(HO$9),HO$9=0)=FALSE,SUM($GQ92:$HE92)&gt;0,HO$9='2. Protocols'!$G91),1,0)*'4. Formulations'!$M91</f>
        <v>0</v>
      </c>
      <c r="HP92" s="45">
        <f>IF(AND(OR(ISBLANK(HP$9),HP$9=0)=FALSE,SUM($GQ92:$HE92)&gt;0,HP$9='2. Protocols'!$G91),1,0)*'4. Formulations'!$M91</f>
        <v>0</v>
      </c>
      <c r="HQ92" s="45">
        <f>IF(AND(OR(ISBLANK(HQ$9),HQ$9=0)=FALSE,SUM($GQ92:$HE92)&gt;0,HQ$9='2. Protocols'!$G91),1,0)*'4. Formulations'!$M91</f>
        <v>0</v>
      </c>
      <c r="HR92" s="45">
        <f>IF(AND(OR(ISBLANK(HR$9),HR$9=0)=FALSE,SUM($GQ92:$HE92)&gt;0,HR$9='2. Protocols'!$G91),1,0)*'4. Formulations'!$M91</f>
        <v>0</v>
      </c>
      <c r="HS92" s="45">
        <f>IF(AND(OR(ISBLANK(HS$9),HS$9=0)=FALSE,SUM($GQ92:$HE92)&gt;0,HS$9='2. Protocols'!$G91),1,0)*'4. Formulations'!$M91</f>
        <v>0</v>
      </c>
      <c r="HT92" s="45">
        <f>IF(AND(OR(ISBLANK(HT$9),HT$9=0)=FALSE,SUM($GQ92:$HE92)&gt;0,HT$9='2. Protocols'!$G91),1,0)*'4. Formulations'!$M91</f>
        <v>0</v>
      </c>
      <c r="HU92" s="45">
        <f>IF(AND(OR(ISBLANK(HU$9),HU$9=0)=FALSE,SUM($GQ92:$HE92)&gt;0,HU$9='2. Protocols'!$G91),1,0)*'4. Formulations'!$M91</f>
        <v>0</v>
      </c>
      <c r="HW92" s="45">
        <f>IF(AND(OR(ISBLANK(HW$9),HW$9=0)=FALSE,HW$9=$DM92),1,0)*'4. Formulations'!$N91</f>
        <v>0</v>
      </c>
      <c r="HX92" s="45">
        <f>IF(AND(OR(ISBLANK(HX$9),HX$9=0)=FALSE,HX$9=$DM92),1,0)*'4. Formulations'!$N91</f>
        <v>0</v>
      </c>
      <c r="HY92" s="45">
        <f>IF(AND(OR(ISBLANK(HY$9),HY$9=0)=FALSE,HY$9=$DM92),1,0)*'4. Formulations'!$N91</f>
        <v>0</v>
      </c>
      <c r="HZ92" s="45">
        <f>IF(AND(OR(ISBLANK(HZ$9),HZ$9=0)=FALSE,HZ$9=$DM92),1,0)*'4. Formulations'!$N91</f>
        <v>0</v>
      </c>
      <c r="IA92" s="45">
        <f>IF(AND(OR(ISBLANK(IA$9),IA$9=0)=FALSE,IA$9=$DM92),1,0)*'4. Formulations'!$N91</f>
        <v>0</v>
      </c>
      <c r="IB92" s="45">
        <f>IF(AND(OR(ISBLANK(IB$9),IB$9=0)=FALSE,IB$9=$DM92),1,0)*'4. Formulations'!$N91</f>
        <v>0</v>
      </c>
      <c r="IC92" s="45">
        <f>IF(AND(OR(ISBLANK(IC$9),IC$9=0)=FALSE,IC$9=$DM92),1,0)*'4. Formulations'!$N91</f>
        <v>0</v>
      </c>
      <c r="ID92" s="45">
        <f>IF(AND(OR(ISBLANK(ID$9),ID$9=0)=FALSE,ID$9=$DM92),1,0)*'4. Formulations'!$N91</f>
        <v>0</v>
      </c>
      <c r="IE92" s="45">
        <f>IF(AND(OR(ISBLANK(IE$9),IE$9=0)=FALSE,IE$9=$DM92),1,0)*'4. Formulations'!$N91</f>
        <v>0</v>
      </c>
      <c r="IF92" s="45">
        <f>IF(AND(OR(ISBLANK(IF$9),IF$9=0)=FALSE,IF$9=$DM92),1,0)*'4. Formulations'!$N91</f>
        <v>0</v>
      </c>
      <c r="IG92" s="45">
        <f>IF(AND(OR(ISBLANK(IG$9),IG$9=0)=FALSE,IG$9=$DM92),1,0)*'4. Formulations'!$N91</f>
        <v>0</v>
      </c>
      <c r="IH92" s="45">
        <f>IF(AND(OR(ISBLANK(IH$9),IH$9=0)=FALSE,IH$9=$DM92),1,0)*'4. Formulations'!$N91</f>
        <v>0</v>
      </c>
      <c r="II92" s="45">
        <f>IF(AND(OR(ISBLANK(II$9),II$9=0)=FALSE,II$9=$DM92),1,0)*'4. Formulations'!$N91</f>
        <v>0</v>
      </c>
      <c r="IJ92" s="45">
        <f>IF(AND(OR(ISBLANK(IJ$9),IJ$9=0)=FALSE,IJ$9=$DM92),1,0)*'4. Formulations'!$N91</f>
        <v>0</v>
      </c>
      <c r="IK92" s="45">
        <f>IF(AND(OR(ISBLANK(IK$9),IK$9=0)=FALSE,IK$9=$DM92),1,0)*'4. Formulations'!$N91</f>
        <v>0</v>
      </c>
      <c r="IM92" s="45">
        <f>IF(AND(OR(ISBLANK(IM$9),IM$9=0)=FALSE,OR(IM$9='2. Protocols'!$C91,IM$9='2. Protocols'!$E91,IM$9='2. Protocols'!$G91)),1,0)*'4. Formulations'!$O91</f>
        <v>0</v>
      </c>
      <c r="IN92" s="45">
        <f>IF(AND(OR(ISBLANK(IN$9),IN$9=0)=FALSE,OR(IN$9='2. Protocols'!$C91,IN$9='2. Protocols'!$E91,IN$9='2. Protocols'!$G91)),1,0)*'4. Formulations'!$O91</f>
        <v>0</v>
      </c>
      <c r="IO92" s="45">
        <f>IF(AND(OR(ISBLANK(IO$9),IO$9=0)=FALSE,OR(IO$9='2. Protocols'!$C91,IO$9='2. Protocols'!$E91,IO$9='2. Protocols'!$G91)),1,0)*'4. Formulations'!$O91</f>
        <v>0</v>
      </c>
      <c r="IP92" s="45">
        <f>IF(AND(OR(ISBLANK(IP$9),IP$9=0)=FALSE,OR(IP$9='2. Protocols'!$C91,IP$9='2. Protocols'!$E91,IP$9='2. Protocols'!$G91)),1,0)*'4. Formulations'!$O91</f>
        <v>0</v>
      </c>
      <c r="IQ92" s="45">
        <f>IF(AND(OR(ISBLANK(IQ$9),IQ$9=0)=FALSE,OR(IQ$9='2. Protocols'!$C91,IQ$9='2. Protocols'!$E91,IQ$9='2. Protocols'!$G91)),1,0)*'4. Formulations'!$O91</f>
        <v>0</v>
      </c>
      <c r="IR92" s="45">
        <f>IF(AND(OR(ISBLANK(IR$9),IR$9=0)=FALSE,OR(IR$9='2. Protocols'!$C91,IR$9='2. Protocols'!$E91,IR$9='2. Protocols'!$G91)),1,0)*'4. Formulations'!$O91</f>
        <v>0</v>
      </c>
      <c r="IS92" s="45">
        <f>IF(AND(OR(ISBLANK(IS$9),IS$9=0)=FALSE,OR(IS$9='2. Protocols'!$C91,IS$9='2. Protocols'!$E91,IS$9='2. Protocols'!$G91)),1,0)*'4. Formulations'!$O91</f>
        <v>0</v>
      </c>
      <c r="IT92" s="45">
        <f>IF(AND(OR(ISBLANK(IT$9),IT$9=0)=FALSE,OR(IT$9='2. Protocols'!$C91,IT$9='2. Protocols'!$E91,IT$9='2. Protocols'!$G91)),1,0)*'4. Formulations'!$O91</f>
        <v>0</v>
      </c>
      <c r="IU92" s="45">
        <f>IF(AND(OR(ISBLANK(IU$9),IU$9=0)=FALSE,OR(IU$9='2. Protocols'!$C91,IU$9='2. Protocols'!$E91,IU$9='2. Protocols'!$G91)),1,0)*'4. Formulations'!$O91</f>
        <v>0</v>
      </c>
      <c r="IV92" s="45">
        <f>IF(AND(OR(ISBLANK(IV$9),IV$9=0)=FALSE,OR(IV$9='2. Protocols'!$C91,IV$9='2. Protocols'!$E91,IV$9='2. Protocols'!$G91)),1,0)*'4. Formulations'!$O91</f>
        <v>0</v>
      </c>
      <c r="IW92" s="45">
        <f>IF(AND(OR(ISBLANK(IW$9),IW$9=0)=FALSE,OR(IW$9='2. Protocols'!$C91,IW$9='2. Protocols'!$E91,IW$9='2. Protocols'!$G91)),1,0)*'4. Formulations'!$O91</f>
        <v>0</v>
      </c>
      <c r="IX92" s="45">
        <f>IF(AND(OR(ISBLANK(IX$9),IX$9=0)=FALSE,OR(IX$9='2. Protocols'!$C91,IX$9='2. Protocols'!$E91,IX$9='2. Protocols'!$G91)),1,0)*'4. Formulations'!$O91</f>
        <v>0</v>
      </c>
      <c r="IY92" s="45">
        <f>IF(AND(OR(ISBLANK(IY$9),IY$9=0)=FALSE,OR(IY$9='2. Protocols'!$C91,IY$9='2. Protocols'!$E91,IY$9='2. Protocols'!$G91)),1,0)*'4. Formulations'!$O91</f>
        <v>0</v>
      </c>
      <c r="IZ92" s="45">
        <f>IF(AND(OR(ISBLANK(IZ$9),IZ$9=0)=FALSE,OR(IZ$9='2. Protocols'!$C91,IZ$9='2. Protocols'!$E91,IZ$9='2. Protocols'!$G91)),1,0)*'4. Formulations'!$O91</f>
        <v>0</v>
      </c>
      <c r="JA92" s="45">
        <f>IF(AND(OR(ISBLANK(JA$9),JA$9=0)=FALSE,OR(JA$9='2. Protocols'!$C91,JA$9='2. Protocols'!$E91,JA$9='2. Protocols'!$G91)),1,0)*'4. Formulations'!$O91</f>
        <v>0</v>
      </c>
      <c r="JC92" s="45">
        <f>IF(AND(OR(ISBLANK(JC$9),JC$9=0)=FALSE,JC$9=$DL92),1,0)*'4. Formulations'!$P91</f>
        <v>0</v>
      </c>
      <c r="JD92" s="45">
        <f>IF(AND(OR(ISBLANK(JD$9),JD$9=0)=FALSE,JD$9=$DL92),1,0)*'4. Formulations'!$P91</f>
        <v>0</v>
      </c>
      <c r="JE92" s="45">
        <f>IF(AND(OR(ISBLANK(JE$9),JE$9=0)=FALSE,JE$9=$DL92),1,0)*'4. Formulations'!$P91</f>
        <v>0</v>
      </c>
      <c r="JF92" s="45">
        <f>IF(AND(OR(ISBLANK(JF$9),JF$9=0)=FALSE,JF$9=$DL92),1,0)*'4. Formulations'!$P91</f>
        <v>0</v>
      </c>
      <c r="JG92" s="45">
        <f>IF(AND(OR(ISBLANK(JG$9),JG$9=0)=FALSE,JG$9=$DL92),1,0)*'4. Formulations'!$P91</f>
        <v>0</v>
      </c>
      <c r="JH92" s="45">
        <f>IF(AND(OR(ISBLANK(JH$9),JH$9=0)=FALSE,JH$9=$DL92),1,0)*'4. Formulations'!$P91</f>
        <v>0</v>
      </c>
      <c r="JI92" s="45">
        <f>IF(AND(OR(ISBLANK(JI$9),JI$9=0)=FALSE,JI$9=$DL92),1,0)*'4. Formulations'!$P91</f>
        <v>0</v>
      </c>
      <c r="JJ92" s="45">
        <f>IF(AND(OR(ISBLANK(JJ$9),JJ$9=0)=FALSE,JJ$9=$DL92),1,0)*'4. Formulations'!$P91</f>
        <v>0</v>
      </c>
      <c r="JK92" s="45">
        <f>IF(AND(OR(ISBLANK(JK$9),JK$9=0)=FALSE,JK$9=$DL92),1,0)*'4. Formulations'!$P91</f>
        <v>0</v>
      </c>
      <c r="JL92" s="45">
        <f>IF(AND(OR(ISBLANK(JL$9),JL$9=0)=FALSE,JL$9=$DL92),1,0)*'4. Formulations'!$P91</f>
        <v>0</v>
      </c>
      <c r="JM92" s="45">
        <f>IF(AND(OR(ISBLANK(JM$9),JM$9=0)=FALSE,JM$9=$DL92),1,0)*'4. Formulations'!$P91</f>
        <v>0</v>
      </c>
      <c r="JN92" s="45">
        <f>IF(AND(OR(ISBLANK(JN$9),JN$9=0)=FALSE,JN$9=$DL92),1,0)*'4. Formulations'!$P91</f>
        <v>0</v>
      </c>
      <c r="JO92" s="45">
        <f>IF(AND(OR(ISBLANK(JO$9),JO$9=0)=FALSE,JO$9=$DL92),1,0)*'4. Formulations'!$P91</f>
        <v>0</v>
      </c>
      <c r="JP92" s="45">
        <f>IF(AND(OR(ISBLANK(JP$9),JP$9=0)=FALSE,JP$9=$DL92),1,0)*'4. Formulations'!$P91</f>
        <v>0</v>
      </c>
      <c r="JQ92" s="45">
        <f>IF(AND(OR(ISBLANK(JQ$9),JQ$9=0)=FALSE,JQ$9=$DL92),1,0)*'4. Formulations'!$P91</f>
        <v>0</v>
      </c>
      <c r="JS92" s="45">
        <f>IF(AND(OR(ISBLANK(JS$9),JS$9=0)=FALSE,SUM($JC92:$JQ92)&gt;0,JS$9='2. Protocols'!$G91),1,0)*'4. Formulations'!$P91</f>
        <v>0</v>
      </c>
      <c r="JT92" s="45">
        <f>IF(AND(OR(ISBLANK(JT$9),JT$9=0)=FALSE,SUM($JC92:$JQ92)&gt;0,JT$9='2. Protocols'!$G91),1,0)*'4. Formulations'!$P91</f>
        <v>0</v>
      </c>
      <c r="JU92" s="45">
        <f>IF(AND(OR(ISBLANK(JU$9),JU$9=0)=FALSE,SUM($JC92:$JQ92)&gt;0,JU$9='2. Protocols'!$G91),1,0)*'4. Formulations'!$P91</f>
        <v>0</v>
      </c>
      <c r="JV92" s="45">
        <f>IF(AND(OR(ISBLANK(JV$9),JV$9=0)=FALSE,SUM($JC92:$JQ92)&gt;0,JV$9='2. Protocols'!$G91),1,0)*'4. Formulations'!$P91</f>
        <v>0</v>
      </c>
      <c r="JW92" s="45">
        <f>IF(AND(OR(ISBLANK(JW$9),JW$9=0)=FALSE,SUM($JC92:$JQ92)&gt;0,JW$9='2. Protocols'!$G91),1,0)*'4. Formulations'!$P91</f>
        <v>0</v>
      </c>
      <c r="JX92" s="45">
        <f>IF(AND(OR(ISBLANK(JX$9),JX$9=0)=FALSE,SUM($JC92:$JQ92)&gt;0,JX$9='2. Protocols'!$G91),1,0)*'4. Formulations'!$P91</f>
        <v>0</v>
      </c>
      <c r="JY92" s="45">
        <f>IF(AND(OR(ISBLANK(JY$9),JY$9=0)=FALSE,SUM($JC92:$JQ92)&gt;0,JY$9='2. Protocols'!$G91),1,0)*'4. Formulations'!$P91</f>
        <v>0</v>
      </c>
      <c r="JZ92" s="45">
        <f>IF(AND(OR(ISBLANK(JZ$9),JZ$9=0)=FALSE,SUM($JC92:$JQ92)&gt;0,JZ$9='2. Protocols'!$G91),1,0)*'4. Formulations'!$P91</f>
        <v>0</v>
      </c>
      <c r="KA92" s="45">
        <f>IF(AND(OR(ISBLANK(KA$9),KA$9=0)=FALSE,SUM($JC92:$JQ92)&gt;0,KA$9='2. Protocols'!$G91),1,0)*'4. Formulations'!$P91</f>
        <v>0</v>
      </c>
      <c r="KB92" s="45">
        <f>IF(AND(OR(ISBLANK(KB$9),KB$9=0)=FALSE,SUM($JC92:$JQ92)&gt;0,KB$9='2. Protocols'!$G91),1,0)*'4. Formulations'!$P91</f>
        <v>0</v>
      </c>
      <c r="KC92" s="45">
        <f>IF(AND(OR(ISBLANK(KC$9),KC$9=0)=FALSE,SUM($JC92:$JQ92)&gt;0,KC$9='2. Protocols'!$G91),1,0)*'4. Formulations'!$P91</f>
        <v>0</v>
      </c>
      <c r="KD92" s="45">
        <f>IF(AND(OR(ISBLANK(KD$9),KD$9=0)=FALSE,SUM($JC92:$JQ92)&gt;0,KD$9='2. Protocols'!$G91),1,0)*'4. Formulations'!$P91</f>
        <v>0</v>
      </c>
      <c r="KE92" s="45">
        <f>IF(AND(OR(ISBLANK(KE$9),KE$9=0)=FALSE,SUM($JC92:$JQ92)&gt;0,KE$9='2. Protocols'!$G91),1,0)*'4. Formulations'!$P91</f>
        <v>0</v>
      </c>
      <c r="KF92" s="45">
        <f>IF(AND(OR(ISBLANK(KF$9),KF$9=0)=FALSE,SUM($JC92:$JQ92)&gt;0,KF$9='2. Protocols'!$G91),1,0)*'4. Formulations'!$P91</f>
        <v>0</v>
      </c>
      <c r="KG92" s="45">
        <f>IF(AND(OR(ISBLANK(KG$9),KG$9=0)=FALSE,SUM($JC92:$JQ92)&gt;0,KG$9='2. Protocols'!$G91),1,0)*'4. Formulations'!$P91</f>
        <v>0</v>
      </c>
      <c r="KI92" s="45">
        <f>IF(AND(OR(ISBLANK(KI$9),KI$9=0)=FALSE,KI$9=$DM92),1,0)*'4. Formulations'!$Q91</f>
        <v>0</v>
      </c>
      <c r="KJ92" s="45">
        <f>IF(AND(OR(ISBLANK(KJ$9),KJ$9=0)=FALSE,KJ$9=$DM92),1,0)*'4. Formulations'!$Q91</f>
        <v>0</v>
      </c>
      <c r="KK92" s="45">
        <f>IF(AND(OR(ISBLANK(KK$9),KK$9=0)=FALSE,KK$9=$DM92),1,0)*'4. Formulations'!$Q91</f>
        <v>0</v>
      </c>
      <c r="KL92" s="45">
        <f>IF(AND(OR(ISBLANK(KL$9),KL$9=0)=FALSE,KL$9=$DM92),1,0)*'4. Formulations'!$Q91</f>
        <v>0</v>
      </c>
      <c r="KM92" s="45">
        <f>IF(AND(OR(ISBLANK(KM$9),KM$9=0)=FALSE,KM$9=$DM92),1,0)*'4. Formulations'!$Q91</f>
        <v>0</v>
      </c>
      <c r="KN92" s="45">
        <f>IF(AND(OR(ISBLANK(KN$9),KN$9=0)=FALSE,KN$9=$DM92),1,0)*'4. Formulations'!$Q91</f>
        <v>0</v>
      </c>
      <c r="KO92" s="45">
        <f>IF(AND(OR(ISBLANK(KO$9),KO$9=0)=FALSE,KO$9=$DM92),1,0)*'4. Formulations'!$Q91</f>
        <v>0</v>
      </c>
      <c r="KP92" s="45">
        <f>IF(AND(OR(ISBLANK(KP$9),KP$9=0)=FALSE,KP$9=$DM92),1,0)*'4. Formulations'!$Q91</f>
        <v>0</v>
      </c>
      <c r="KQ92" s="45">
        <f>IF(AND(OR(ISBLANK(KQ$9),KQ$9=0)=FALSE,KQ$9=$DM92),1,0)*'4. Formulations'!$Q91</f>
        <v>0</v>
      </c>
      <c r="KR92" s="45">
        <f>IF(AND(OR(ISBLANK(KR$9),KR$9=0)=FALSE,KR$9=$DM92),1,0)*'4. Formulations'!$Q91</f>
        <v>0</v>
      </c>
      <c r="KS92" s="45">
        <f>IF(AND(OR(ISBLANK(KS$9),KS$9=0)=FALSE,KS$9=$DM92),1,0)*'4. Formulations'!$Q91</f>
        <v>0</v>
      </c>
      <c r="KT92" s="45">
        <f>IF(AND(OR(ISBLANK(KT$9),KT$9=0)=FALSE,KT$9=$DM92),1,0)*'4. Formulations'!$Q91</f>
        <v>0</v>
      </c>
      <c r="KU92" s="45">
        <f>IF(AND(OR(ISBLANK(KU$9),KU$9=0)=FALSE,KU$9=$DM92),1,0)*'4. Formulations'!$Q91</f>
        <v>0</v>
      </c>
      <c r="KV92" s="45">
        <f>IF(AND(OR(ISBLANK(KV$9),KV$9=0)=FALSE,KV$9=$DM92),1,0)*'4. Formulations'!$Q91</f>
        <v>0</v>
      </c>
      <c r="KW92" s="45">
        <f>IF(AND(OR(ISBLANK(KW$9),KW$9=0)=FALSE,KW$9=$DM92),1,0)*'4. Formulations'!$Q91</f>
        <v>0</v>
      </c>
    </row>
    <row r="93" spans="2:309" ht="15" hidden="1" outlineLevel="1" x14ac:dyDescent="0.25">
      <c r="B93" s="2"/>
      <c r="C93" s="155" t="str">
        <f>IF('2. Protocols'!C92&amp;"+"&amp;'2. Protocols'!E92&amp;"+"&amp;'2. Protocols'!G92="++","",'2. Protocols'!C92&amp;"+"&amp;'2. Protocols'!E92&amp;"+"&amp;'2. Protocols'!G92)</f>
        <v/>
      </c>
      <c r="D93" s="22"/>
      <c r="E93" s="23"/>
      <c r="G93" s="135">
        <f>'2. Protocols'!J92*'1. General Inputs'!$N$13</f>
        <v>0</v>
      </c>
      <c r="H93" s="135" t="e">
        <f>MAX(G93*(1+'1. General Inputs'!$BE$23)+(H$110*'2. Protocols'!$S92)+'3. ARV Substitutions'!L113,0)</f>
        <v>#VALUE!</v>
      </c>
      <c r="I93" s="135" t="e">
        <f>MAX(H93*(1+'1. General Inputs'!$BE$23)+(I$110*'2. Protocols'!$S92)+'3. ARV Substitutions'!M113,0)</f>
        <v>#VALUE!</v>
      </c>
      <c r="J93" s="135" t="e">
        <f>MAX(I93*(1+'1. General Inputs'!$BE$23)+(J$110*'2. Protocols'!$S92)+'3. ARV Substitutions'!N113,0)</f>
        <v>#VALUE!</v>
      </c>
      <c r="K93" s="135" t="e">
        <f>MAX(J93*(1+'1. General Inputs'!$BE$23)+(K$110*'2. Protocols'!$S92)+'3. ARV Substitutions'!O113,0)</f>
        <v>#VALUE!</v>
      </c>
      <c r="L93" s="135" t="e">
        <f>MAX(K93*(1+'1. General Inputs'!$BE$23)+(L$110*'2. Protocols'!$S92)+'3. ARV Substitutions'!P113,0)</f>
        <v>#VALUE!</v>
      </c>
      <c r="M93" s="135" t="e">
        <f>MAX(L93*(1+'1. General Inputs'!$BE$23)+(M$110*'2. Protocols'!$S92)+'3. ARV Substitutions'!Q113,0)</f>
        <v>#VALUE!</v>
      </c>
      <c r="N93" s="135" t="e">
        <f>MAX(M93*(1+'1. General Inputs'!$BE$23)+(N$110*'2. Protocols'!$S92)+'3. ARV Substitutions'!R113,0)</f>
        <v>#VALUE!</v>
      </c>
      <c r="O93" s="135" t="e">
        <f>MAX(N93*(1+'1. General Inputs'!$BE$23)+(O$110*'2. Protocols'!$S92)+'3. ARV Substitutions'!S113,0)</f>
        <v>#VALUE!</v>
      </c>
      <c r="P93" s="135" t="e">
        <f>MAX(O93*(1+'1. General Inputs'!$BE$23)+(P$110*'2. Protocols'!$S92)+'3. ARV Substitutions'!T113,0)</f>
        <v>#VALUE!</v>
      </c>
      <c r="Q93" s="135" t="e">
        <f>MAX(P93*(1+'1. General Inputs'!$BE$23)+(Q$110*'2. Protocols'!$S92)+'3. ARV Substitutions'!U113,0)</f>
        <v>#VALUE!</v>
      </c>
      <c r="R93" s="135" t="e">
        <f>MAX(Q93*(1+'1. General Inputs'!$BE$23)+(R$110*'2. Protocols'!$S92)+'3. ARV Substitutions'!V113,0)</f>
        <v>#VALUE!</v>
      </c>
      <c r="S93" s="135" t="e">
        <f>MAX(R93*(1+'1. General Inputs'!$BE$23)+(S$110*'2. Protocols'!$S92)+'3. ARV Substitutions'!W113,0)</f>
        <v>#VALUE!</v>
      </c>
      <c r="T93" s="135" t="e">
        <f>MAX(S93*(1+'1. General Inputs'!$BE$23)+(T$110*'2. Protocols'!$S92)+'3. ARV Substitutions'!X113,0)</f>
        <v>#VALUE!</v>
      </c>
      <c r="U93" s="135" t="e">
        <f>MAX(T93*(1+'1. General Inputs'!$BE$23)+(U$110*'2. Protocols'!$S92)+'3. ARV Substitutions'!Y113,0)</f>
        <v>#VALUE!</v>
      </c>
      <c r="V93" s="135" t="e">
        <f>MAX(U93*(1+'1. General Inputs'!$BE$23)+(V$110*'2. Protocols'!$S92)+'3. ARV Substitutions'!Z113,0)</f>
        <v>#VALUE!</v>
      </c>
      <c r="W93" s="135" t="e">
        <f>MAX(V93*(1+'1. General Inputs'!$BE$23)+(W$110*'2. Protocols'!$S92)+'3. ARV Substitutions'!AA113,0)</f>
        <v>#VALUE!</v>
      </c>
      <c r="X93" s="135" t="e">
        <f>MAX(W93*(1+'1. General Inputs'!$BE$23)+(X$110*'2. Protocols'!$S92)+'3. ARV Substitutions'!AB113,0)</f>
        <v>#VALUE!</v>
      </c>
      <c r="Y93" s="135" t="e">
        <f>MAX(X93*(1+'1. General Inputs'!$BE$23)+(Y$110*'2. Protocols'!$S92)+'3. ARV Substitutions'!AC113,0)</f>
        <v>#VALUE!</v>
      </c>
      <c r="Z93" s="135" t="e">
        <f>MAX(Y93*(1+'1. General Inputs'!$BE$23)+(Z$110*'2. Protocols'!$S92)+'3. ARV Substitutions'!AD113,0)</f>
        <v>#VALUE!</v>
      </c>
      <c r="AA93" s="135" t="e">
        <f>MAX(Z93*(1+'1. General Inputs'!$BE$23)+(AA$110*'2. Protocols'!$S92)+'3. ARV Substitutions'!AE113,0)</f>
        <v>#VALUE!</v>
      </c>
      <c r="AB93" s="135" t="e">
        <f>MAX(AA93*(1+'1. General Inputs'!$BE$23)+(AB$110*'2. Protocols'!$S92)+'3. ARV Substitutions'!AF113,0)</f>
        <v>#VALUE!</v>
      </c>
      <c r="AC93" s="135" t="e">
        <f>MAX(AB93*(1+'1. General Inputs'!$BE$23)+(AC$110*'2. Protocols'!$S92)+'3. ARV Substitutions'!AG113,0)</f>
        <v>#VALUE!</v>
      </c>
      <c r="AD93" s="135" t="e">
        <f>MAX(AC93*(1+'1. General Inputs'!$BE$23)+(AD$110*'2. Protocols'!$S92)+'3. ARV Substitutions'!AH113,0)</f>
        <v>#VALUE!</v>
      </c>
      <c r="AE93" s="135" t="e">
        <f>MAX(AD93*(1+'1. General Inputs'!$BE$23)+(AE$110*'2. Protocols'!$S92)+'3. ARV Substitutions'!AI113,0)</f>
        <v>#VALUE!</v>
      </c>
      <c r="AF93" s="135" t="e">
        <f>MAX(AE93*(1+'1. General Inputs'!$BE$23)+(AF$110*'2. Protocols'!$S92)+'3. ARV Substitutions'!AJ113,0)</f>
        <v>#VALUE!</v>
      </c>
      <c r="AG93" s="135" t="e">
        <f>MAX(AF93*(1+'1. General Inputs'!$BE$23)+(AG$110*'2. Protocols'!$S92)+'3. ARV Substitutions'!AK113,0)</f>
        <v>#VALUE!</v>
      </c>
      <c r="AH93" s="135" t="e">
        <f>MAX(AG93*(1+'1. General Inputs'!$BE$23)+(AH$110*'2. Protocols'!$S92)+'3. ARV Substitutions'!AL113,0)</f>
        <v>#VALUE!</v>
      </c>
      <c r="AI93" s="135" t="e">
        <f>MAX(AH93*(1+'1. General Inputs'!$BE$23)+(AI$110*'2. Protocols'!$S92)+'3. ARV Substitutions'!AM113,0)</f>
        <v>#VALUE!</v>
      </c>
      <c r="AJ93" s="135" t="e">
        <f>MAX(AI93*(1+'1. General Inputs'!$BE$23)+(AJ$110*'2. Protocols'!$S92)+'3. ARV Substitutions'!AN113,0)</f>
        <v>#VALUE!</v>
      </c>
      <c r="AK93" s="135" t="e">
        <f>MAX(AJ93*(1+'1. General Inputs'!$BE$23)+(AK$110*'2. Protocols'!$S92)+'3. ARV Substitutions'!AO113,0)</f>
        <v>#VALUE!</v>
      </c>
      <c r="AL93" s="135" t="e">
        <f>MAX(AK93*(1+'1. General Inputs'!$BE$23)+(AL$110*'2. Protocols'!$S92)+'3. ARV Substitutions'!AP113,0)</f>
        <v>#VALUE!</v>
      </c>
      <c r="AM93" s="135" t="e">
        <f>MAX(AL93*(1+'1. General Inputs'!$BE$23)+(AM$110*'2. Protocols'!$S92)+'3. ARV Substitutions'!AQ113,0)</f>
        <v>#VALUE!</v>
      </c>
      <c r="AN93" s="135" t="e">
        <f>MAX(AM93*(1+'1. General Inputs'!$BE$23)+(AN$110*'2. Protocols'!$S92)+'3. ARV Substitutions'!AR113,0)</f>
        <v>#VALUE!</v>
      </c>
      <c r="AO93" s="135" t="e">
        <f>MAX(AN93*(1+'1. General Inputs'!$BE$23)+(AO$110*'2. Protocols'!$S92)+'3. ARV Substitutions'!AS113,0)</f>
        <v>#VALUE!</v>
      </c>
      <c r="AP93" s="135" t="e">
        <f>MAX(AO93*(1+'1. General Inputs'!$BE$23)+(AP$110*'2. Protocols'!$S92)+'3. ARV Substitutions'!AT113,0)</f>
        <v>#VALUE!</v>
      </c>
      <c r="AQ93" s="135" t="e">
        <f>MAX(AP93*(1+'1. General Inputs'!$BE$23)+(AQ$110*'2. Protocols'!$S92)+'3. ARV Substitutions'!AU113,0)</f>
        <v>#VALUE!</v>
      </c>
      <c r="CA93" s="105" t="e">
        <f t="shared" si="96"/>
        <v>#VALUE!</v>
      </c>
      <c r="CB93" s="105" t="e">
        <f t="shared" si="97"/>
        <v>#VALUE!</v>
      </c>
      <c r="CC93" s="105" t="e">
        <f t="shared" si="98"/>
        <v>#VALUE!</v>
      </c>
      <c r="CD93" s="105" t="e">
        <f t="shared" si="99"/>
        <v>#VALUE!</v>
      </c>
      <c r="CE93" s="105" t="e">
        <f t="shared" si="100"/>
        <v>#VALUE!</v>
      </c>
      <c r="CF93" s="105" t="e">
        <f t="shared" si="101"/>
        <v>#VALUE!</v>
      </c>
      <c r="CG93" s="105" t="e">
        <f t="shared" si="102"/>
        <v>#VALUE!</v>
      </c>
      <c r="CH93" s="105" t="e">
        <f t="shared" si="103"/>
        <v>#VALUE!</v>
      </c>
      <c r="CI93" s="105" t="e">
        <f t="shared" si="104"/>
        <v>#VALUE!</v>
      </c>
      <c r="CJ93" s="105" t="e">
        <f t="shared" si="105"/>
        <v>#VALUE!</v>
      </c>
      <c r="CK93" s="105" t="e">
        <f t="shared" si="106"/>
        <v>#VALUE!</v>
      </c>
      <c r="CL93" s="105" t="e">
        <f t="shared" si="107"/>
        <v>#VALUE!</v>
      </c>
      <c r="CM93" s="105" t="e">
        <f t="shared" si="108"/>
        <v>#VALUE!</v>
      </c>
      <c r="CN93" s="105" t="e">
        <f t="shared" si="109"/>
        <v>#VALUE!</v>
      </c>
      <c r="CO93" s="105" t="e">
        <f t="shared" si="110"/>
        <v>#VALUE!</v>
      </c>
      <c r="CP93" s="105" t="e">
        <f t="shared" si="111"/>
        <v>#VALUE!</v>
      </c>
      <c r="CQ93" s="105" t="e">
        <f t="shared" si="112"/>
        <v>#VALUE!</v>
      </c>
      <c r="CR93" s="105" t="e">
        <f t="shared" si="113"/>
        <v>#VALUE!</v>
      </c>
      <c r="CS93" s="105" t="e">
        <f t="shared" si="114"/>
        <v>#VALUE!</v>
      </c>
      <c r="CT93" s="105" t="e">
        <f t="shared" si="115"/>
        <v>#VALUE!</v>
      </c>
      <c r="CU93" s="105" t="e">
        <f t="shared" si="116"/>
        <v>#VALUE!</v>
      </c>
      <c r="CV93" s="105" t="e">
        <f t="shared" si="117"/>
        <v>#VALUE!</v>
      </c>
      <c r="CW93" s="105" t="e">
        <f t="shared" si="118"/>
        <v>#VALUE!</v>
      </c>
      <c r="CX93" s="105" t="e">
        <f t="shared" si="119"/>
        <v>#VALUE!</v>
      </c>
      <c r="CY93" s="105" t="e">
        <f t="shared" si="120"/>
        <v>#VALUE!</v>
      </c>
      <c r="CZ93" s="105" t="e">
        <f t="shared" si="121"/>
        <v>#VALUE!</v>
      </c>
      <c r="DA93" s="105" t="e">
        <f t="shared" si="122"/>
        <v>#VALUE!</v>
      </c>
      <c r="DB93" s="105" t="e">
        <f t="shared" si="123"/>
        <v>#VALUE!</v>
      </c>
      <c r="DC93" s="105" t="e">
        <f t="shared" si="124"/>
        <v>#VALUE!</v>
      </c>
      <c r="DD93" s="105" t="e">
        <f t="shared" si="125"/>
        <v>#VALUE!</v>
      </c>
      <c r="DE93" s="105" t="e">
        <f t="shared" si="126"/>
        <v>#VALUE!</v>
      </c>
      <c r="DF93" s="105" t="e">
        <f t="shared" si="127"/>
        <v>#VALUE!</v>
      </c>
      <c r="DG93" s="105" t="e">
        <f t="shared" si="128"/>
        <v>#VALUE!</v>
      </c>
      <c r="DH93" s="105" t="e">
        <f t="shared" si="129"/>
        <v>#VALUE!</v>
      </c>
      <c r="DI93" s="105" t="e">
        <f t="shared" si="130"/>
        <v>#VALUE!</v>
      </c>
      <c r="DJ93" s="105" t="e">
        <f t="shared" si="131"/>
        <v>#VALUE!</v>
      </c>
      <c r="DL93" s="39" t="str">
        <f>CONCATENATE('2. Protocols'!C92, '2. Protocols'!D92, '2. Protocols'!E92)</f>
        <v>+</v>
      </c>
      <c r="DM93" s="39" t="str">
        <f>CONCATENATE('2. Protocols'!C92, '2. Protocols'!D92, '2. Protocols'!E92, '2. Protocols'!F92, '2. Protocols'!G92,)</f>
        <v>++</v>
      </c>
      <c r="DO93" s="45">
        <f>IF(AND(OR(ISBLANK(DO$9),DO$9=0)=FALSE,OR(DO$9='2. Protocols'!$C92,DO$9='2. Protocols'!$E92,DO$9='2. Protocols'!$G92)),1,0)*'4. Formulations'!$I92</f>
        <v>0</v>
      </c>
      <c r="DP93" s="45">
        <f>IF(AND(OR(ISBLANK(DP$9),DP$9=0)=FALSE,OR(DP$9='2. Protocols'!$C92,DP$9='2. Protocols'!$E92,DP$9='2. Protocols'!$G92)),1,0)*'4. Formulations'!$I92</f>
        <v>0</v>
      </c>
      <c r="DQ93" s="45">
        <f>IF(AND(OR(ISBLANK(DQ$9),DQ$9=0)=FALSE,OR(DQ$9='2. Protocols'!$C92,DQ$9='2. Protocols'!$E92,DQ$9='2. Protocols'!$G92)),1,0)*'4. Formulations'!$I92</f>
        <v>0</v>
      </c>
      <c r="DR93" s="45">
        <f>IF(AND(OR(ISBLANK(DR$9),DR$9=0)=FALSE,OR(DR$9='2. Protocols'!$C92,DR$9='2. Protocols'!$E92,DR$9='2. Protocols'!$G92)),1,0)*'4. Formulations'!$I92</f>
        <v>0</v>
      </c>
      <c r="DS93" s="45">
        <f>IF(AND(OR(ISBLANK(DS$9),DS$9=0)=FALSE,OR(DS$9='2. Protocols'!$C92,DS$9='2. Protocols'!$E92,DS$9='2. Protocols'!$G92)),1,0)*'4. Formulations'!$I92</f>
        <v>0</v>
      </c>
      <c r="DT93" s="45">
        <f>IF(AND(OR(ISBLANK(DT$9),DT$9=0)=FALSE,OR(DT$9='2. Protocols'!$C92,DT$9='2. Protocols'!$E92,DT$9='2. Protocols'!$G92)),1,0)*'4. Formulations'!$I92</f>
        <v>0</v>
      </c>
      <c r="DU93" s="45">
        <f>IF(AND(OR(ISBLANK(DU$9),DU$9=0)=FALSE,OR(DU$9='2. Protocols'!$C92,DU$9='2. Protocols'!$E92,DU$9='2. Protocols'!$G92)),1,0)*'4. Formulations'!$I92</f>
        <v>0</v>
      </c>
      <c r="DV93" s="45">
        <f>IF(AND(OR(ISBLANK(DV$9),DV$9=0)=FALSE,OR(DV$9='2. Protocols'!$C92,DV$9='2. Protocols'!$E92,DV$9='2. Protocols'!$G92)),1,0)*'4. Formulations'!$I92</f>
        <v>0</v>
      </c>
      <c r="DW93" s="45">
        <f>IF(AND(OR(ISBLANK(DW$9),DW$9=0)=FALSE,OR(DW$9='2. Protocols'!$C92,DW$9='2. Protocols'!$E92,DW$9='2. Protocols'!$G92)),1,0)*'4. Formulations'!$I92</f>
        <v>0</v>
      </c>
      <c r="DX93" s="45">
        <f>IF(AND(OR(ISBLANK(DX$9),DX$9=0)=FALSE,OR(DX$9='2. Protocols'!$C92,DX$9='2. Protocols'!$E92,DX$9='2. Protocols'!$G92)),1,0)*'4. Formulations'!$I92</f>
        <v>0</v>
      </c>
      <c r="DY93" s="45">
        <f>IF(AND(OR(ISBLANK(DY$9),DY$9=0)=FALSE,OR(DY$9='2. Protocols'!$C92,DY$9='2. Protocols'!$E92,DY$9='2. Protocols'!$G92)),1,0)*'4. Formulations'!$I92</f>
        <v>0</v>
      </c>
      <c r="DZ93" s="45">
        <f>IF(AND(OR(ISBLANK(DZ$9),DZ$9=0)=FALSE,OR(DZ$9='2. Protocols'!$C92,DZ$9='2. Protocols'!$E92,DZ$9='2. Protocols'!$G92)),1,0)*'4. Formulations'!$I92</f>
        <v>0</v>
      </c>
      <c r="EA93" s="45">
        <f>IF(AND(OR(ISBLANK(EA$9),EA$9=0)=FALSE,OR(EA$9='2. Protocols'!$C92,EA$9='2. Protocols'!$E92,EA$9='2. Protocols'!$G92)),1,0)*'4. Formulations'!$I92</f>
        <v>0</v>
      </c>
      <c r="EB93" s="45">
        <f>IF(AND(OR(ISBLANK(EB$9),EB$9=0)=FALSE,OR(EB$9='2. Protocols'!$C92,EB$9='2. Protocols'!$E92,EB$9='2. Protocols'!$G92)),1,0)*'4. Formulations'!$I92</f>
        <v>0</v>
      </c>
      <c r="EC93" s="45">
        <f>IF(AND(OR(ISBLANK(EC$9),EC$9=0)=FALSE,OR(EC$9='2. Protocols'!$C92,EC$9='2. Protocols'!$E92,EC$9='2. Protocols'!$G92)),1,0)*'4. Formulations'!$I92</f>
        <v>0</v>
      </c>
      <c r="EE93" s="45">
        <f>IF(AND(OR(ISBLANK(EE$9),EE$9=0)=FALSE,EE$9=$DL93),1,0)*'4. Formulations'!$J92</f>
        <v>0</v>
      </c>
      <c r="EF93" s="45">
        <f>IF(AND(OR(ISBLANK(EF$9),EF$9=0)=FALSE,EF$9=$DL93),1,0)*'4. Formulations'!$J92</f>
        <v>0</v>
      </c>
      <c r="EG93" s="45">
        <f>IF(AND(OR(ISBLANK(EG$9),EG$9=0)=FALSE,EG$9=$DL93),1,0)*'4. Formulations'!$J92</f>
        <v>0</v>
      </c>
      <c r="EH93" s="45">
        <f>IF(AND(OR(ISBLANK(EH$9),EH$9=0)=FALSE,EH$9=$DL93),1,0)*'4. Formulations'!$J92</f>
        <v>0</v>
      </c>
      <c r="EI93" s="45">
        <f>IF(AND(OR(ISBLANK(EI$9),EI$9=0)=FALSE,EI$9=$DL93),1,0)*'4. Formulations'!$J92</f>
        <v>0</v>
      </c>
      <c r="EJ93" s="45">
        <f>IF(AND(OR(ISBLANK(EJ$9),EJ$9=0)=FALSE,EJ$9=$DL93),1,0)*'4. Formulations'!$J92</f>
        <v>0</v>
      </c>
      <c r="EK93" s="45">
        <f>IF(AND(OR(ISBLANK(EK$9),EK$9=0)=FALSE,EK$9=$DL93),1,0)*'4. Formulations'!$J92</f>
        <v>0</v>
      </c>
      <c r="EL93" s="45">
        <f>IF(AND(OR(ISBLANK(EL$9),EL$9=0)=FALSE,EL$9=$DL93),1,0)*'4. Formulations'!$J92</f>
        <v>0</v>
      </c>
      <c r="EM93" s="45">
        <f>IF(AND(OR(ISBLANK(EM$9),EM$9=0)=FALSE,EM$9=$DL93),1,0)*'4. Formulations'!$J92</f>
        <v>0</v>
      </c>
      <c r="EN93" s="45">
        <f>IF(AND(OR(ISBLANK(EN$9),EN$9=0)=FALSE,EN$9=$DL93),1,0)*'4. Formulations'!$J92</f>
        <v>0</v>
      </c>
      <c r="EO93" s="45">
        <f>IF(AND(OR(ISBLANK(EO$9),EO$9=0)=FALSE,EO$9=$DL93),1,0)*'4. Formulations'!$J92</f>
        <v>0</v>
      </c>
      <c r="EP93" s="45">
        <f>IF(AND(OR(ISBLANK(EP$9),EP$9=0)=FALSE,EP$9=$DL93),1,0)*'4. Formulations'!$J92</f>
        <v>0</v>
      </c>
      <c r="EQ93" s="45">
        <f>IF(AND(OR(ISBLANK(EQ$9),EQ$9=0)=FALSE,EQ$9=$DL93),1,0)*'4. Formulations'!$J92</f>
        <v>0</v>
      </c>
      <c r="ER93" s="45">
        <f>IF(AND(OR(ISBLANK(ER$9),ER$9=0)=FALSE,ER$9=$DL93),1,0)*'4. Formulations'!$J92</f>
        <v>0</v>
      </c>
      <c r="ES93" s="45">
        <f>IF(AND(OR(ISBLANK(ES$9),ES$9=0)=FALSE,ES$9=$DL93),1,0)*'4. Formulations'!$J92</f>
        <v>0</v>
      </c>
      <c r="EU93" s="45">
        <f>IF(AND(OR(ISBLANK(EU$9),EU$9=0)=FALSE,SUM($EE93:$ES93)&gt;0,EU$9='2. Protocols'!$G92),1,0)*'4. Formulations'!$J92</f>
        <v>0</v>
      </c>
      <c r="EV93" s="45">
        <f>IF(AND(OR(ISBLANK(EV$9),EV$9=0)=FALSE,SUM($EE93:$ES93)&gt;0,EV$9='2. Protocols'!$G92),1,0)*'4. Formulations'!$J92</f>
        <v>0</v>
      </c>
      <c r="EW93" s="45">
        <f>IF(AND(OR(ISBLANK(EW$9),EW$9=0)=FALSE,SUM($EE93:$ES93)&gt;0,EW$9='2. Protocols'!$G92),1,0)*'4. Formulations'!$J92</f>
        <v>0</v>
      </c>
      <c r="EX93" s="45">
        <f>IF(AND(OR(ISBLANK(EX$9),EX$9=0)=FALSE,SUM($EE93:$ES93)&gt;0,EX$9='2. Protocols'!$G92),1,0)*'4. Formulations'!$J92</f>
        <v>0</v>
      </c>
      <c r="EY93" s="45">
        <f>IF(AND(OR(ISBLANK(EY$9),EY$9=0)=FALSE,SUM($EE93:$ES93)&gt;0,EY$9='2. Protocols'!$G92),1,0)*'4. Formulations'!$J92</f>
        <v>0</v>
      </c>
      <c r="EZ93" s="45">
        <f>IF(AND(OR(ISBLANK(EZ$9),EZ$9=0)=FALSE,SUM($EE93:$ES93)&gt;0,EZ$9='2. Protocols'!$G92),1,0)*'4. Formulations'!$J92</f>
        <v>0</v>
      </c>
      <c r="FA93" s="45">
        <f>IF(AND(OR(ISBLANK(FA$9),FA$9=0)=FALSE,SUM($EE93:$ES93)&gt;0,FA$9='2. Protocols'!$G92),1,0)*'4. Formulations'!$J92</f>
        <v>0</v>
      </c>
      <c r="FB93" s="45">
        <f>IF(AND(OR(ISBLANK(FB$9),FB$9=0)=FALSE,SUM($EE93:$ES93)&gt;0,FB$9='2. Protocols'!$G92),1,0)*'4. Formulations'!$J92</f>
        <v>0</v>
      </c>
      <c r="FC93" s="45">
        <f>IF(AND(OR(ISBLANK(FC$9),FC$9=0)=FALSE,SUM($EE93:$ES93)&gt;0,FC$9='2. Protocols'!$G92),1,0)*'4. Formulations'!$J92</f>
        <v>0</v>
      </c>
      <c r="FD93" s="45">
        <f>IF(AND(OR(ISBLANK(FD$9),FD$9=0)=FALSE,SUM($EE93:$ES93)&gt;0,FD$9='2. Protocols'!$G92),1,0)*'4. Formulations'!$J92</f>
        <v>0</v>
      </c>
      <c r="FE93" s="45">
        <f>IF(AND(OR(ISBLANK(FE$9),FE$9=0)=FALSE,SUM($EE93:$ES93)&gt;0,FE$9='2. Protocols'!$G92),1,0)*'4. Formulations'!$J92</f>
        <v>0</v>
      </c>
      <c r="FF93" s="45">
        <f>IF(AND(OR(ISBLANK(FF$9),FF$9=0)=FALSE,SUM($EE93:$ES93)&gt;0,FF$9='2. Protocols'!$G92),1,0)*'4. Formulations'!$J92</f>
        <v>0</v>
      </c>
      <c r="FG93" s="45">
        <f>IF(AND(OR(ISBLANK(FG$9),FG$9=0)=FALSE,SUM($EE93:$ES93)&gt;0,FG$9='2. Protocols'!$G92),1,0)*'4. Formulations'!$J92</f>
        <v>0</v>
      </c>
      <c r="FH93" s="45">
        <f>IF(AND(OR(ISBLANK(FH$9),FH$9=0)=FALSE,SUM($EE93:$ES93)&gt;0,FH$9='2. Protocols'!$G92),1,0)*'4. Formulations'!$J92</f>
        <v>0</v>
      </c>
      <c r="FI93" s="45">
        <f>IF(AND(OR(ISBLANK(FI$9),FI$9=0)=FALSE,SUM($EE93:$ES93)&gt;0,FI$9='2. Protocols'!$G92),1,0)*'4. Formulations'!$J92</f>
        <v>0</v>
      </c>
      <c r="FK93" s="45">
        <f>IF(AND(OR(ISBLANK(EU$9),EU$9=0)=FALSE,FK$9=$DM93),1,0)*'4. Formulations'!$K92</f>
        <v>0</v>
      </c>
      <c r="FL93" s="45">
        <f>IF(AND(OR(ISBLANK(EV$9),EV$9=0)=FALSE,FL$9=$DM93),1,0)*'4. Formulations'!$K92</f>
        <v>0</v>
      </c>
      <c r="FM93" s="45">
        <f>IF(AND(OR(ISBLANK(EW$9),EW$9=0)=FALSE,FM$9=$DM93),1,0)*'4. Formulations'!$K92</f>
        <v>0</v>
      </c>
      <c r="FN93" s="45">
        <f>IF(AND(OR(ISBLANK(EX$9),EX$9=0)=FALSE,FN$9=$DM93),1,0)*'4. Formulations'!$K92</f>
        <v>0</v>
      </c>
      <c r="FO93" s="45">
        <f>IF(AND(OR(ISBLANK(EY$9),EY$9=0)=FALSE,FO$9=$DM93),1,0)*'4. Formulations'!$K92</f>
        <v>0</v>
      </c>
      <c r="FP93" s="45">
        <f>IF(AND(OR(ISBLANK(EZ$9),EZ$9=0)=FALSE,FP$9=$DM93),1,0)*'4. Formulations'!$K92</f>
        <v>0</v>
      </c>
      <c r="FQ93" s="45">
        <f>IF(AND(OR(ISBLANK(FA$9),FA$9=0)=FALSE,FQ$9=$DM93),1,0)*'4. Formulations'!$K92</f>
        <v>0</v>
      </c>
      <c r="FR93" s="45">
        <f>IF(AND(OR(ISBLANK(FB$9),FB$9=0)=FALSE,FR$9=$DM93),1,0)*'4. Formulations'!$K92</f>
        <v>0</v>
      </c>
      <c r="FS93" s="45">
        <f>IF(AND(OR(ISBLANK(FC$9),FC$9=0)=FALSE,FS$9=$DM93),1,0)*'4. Formulations'!$K92</f>
        <v>0</v>
      </c>
      <c r="FT93" s="45">
        <f>IF(AND(OR(ISBLANK(FD$9),FD$9=0)=FALSE,FT$9=$DM93),1,0)*'4. Formulations'!$K92</f>
        <v>0</v>
      </c>
      <c r="FU93" s="45">
        <f>IF(AND(OR(ISBLANK(FE$9),FE$9=0)=FALSE,FU$9=$DM93),1,0)*'4. Formulations'!$K92</f>
        <v>0</v>
      </c>
      <c r="FV93" s="45">
        <f>IF(AND(OR(ISBLANK(FF$9),FF$9=0)=FALSE,FV$9=$DM93),1,0)*'4. Formulations'!$K92</f>
        <v>0</v>
      </c>
      <c r="FW93" s="45">
        <f>IF(AND(OR(ISBLANK(FG$9),FG$9=0)=FALSE,FW$9=$DM93),1,0)*'4. Formulations'!$K92</f>
        <v>0</v>
      </c>
      <c r="FX93" s="45">
        <f>IF(AND(OR(ISBLANK(FH$9),FH$9=0)=FALSE,FX$9=$DM93),1,0)*'4. Formulations'!$K92</f>
        <v>0</v>
      </c>
      <c r="FY93" s="45">
        <f>IF(AND(OR(ISBLANK(FI$9),FI$9=0)=FALSE,FY$9=$DM93),1,0)*'4. Formulations'!$K92</f>
        <v>0</v>
      </c>
      <c r="GA93" s="45">
        <f>IF(AND(OR(ISBLANK(GA$9),GA$9=0)=FALSE,OR(GA$9='2. Protocols'!$C92,GA$9='2. Protocols'!$E92,GA$9='2. Protocols'!$G92)),1,0)*'4. Formulations'!$L92</f>
        <v>0</v>
      </c>
      <c r="GB93" s="45">
        <f>IF(AND(OR(ISBLANK(GB$9),GB$9=0)=FALSE,OR(GB$9='2. Protocols'!$C92,GB$9='2. Protocols'!$E92,GB$9='2. Protocols'!$G92)),1,0)*'4. Formulations'!$L92</f>
        <v>0</v>
      </c>
      <c r="GC93" s="45">
        <f>IF(AND(OR(ISBLANK(GC$9),GC$9=0)=FALSE,OR(GC$9='2. Protocols'!$C92,GC$9='2. Protocols'!$E92,GC$9='2. Protocols'!$G92)),1,0)*'4. Formulations'!$L92</f>
        <v>0</v>
      </c>
      <c r="GD93" s="45">
        <f>IF(AND(OR(ISBLANK(GD$9),GD$9=0)=FALSE,OR(GD$9='2. Protocols'!$C92,GD$9='2. Protocols'!$E92,GD$9='2. Protocols'!$G92)),1,0)*'4. Formulations'!$L92</f>
        <v>0</v>
      </c>
      <c r="GE93" s="45">
        <f>IF(AND(OR(ISBLANK(GE$9),GE$9=0)=FALSE,OR(GE$9='2. Protocols'!$C92,GE$9='2. Protocols'!$E92,GE$9='2. Protocols'!$G92)),1,0)*'4. Formulations'!$L92</f>
        <v>0</v>
      </c>
      <c r="GF93" s="45">
        <f>IF(AND(OR(ISBLANK(GF$9),GF$9=0)=FALSE,OR(GF$9='2. Protocols'!$C92,GF$9='2. Protocols'!$E92,GF$9='2. Protocols'!$G92)),1,0)*'4. Formulations'!$L92</f>
        <v>0</v>
      </c>
      <c r="GG93" s="45">
        <f>IF(AND(OR(ISBLANK(GG$9),GG$9=0)=FALSE,OR(GG$9='2. Protocols'!$C92,GG$9='2. Protocols'!$E92,GG$9='2. Protocols'!$G92)),1,0)*'4. Formulations'!$L92</f>
        <v>0</v>
      </c>
      <c r="GH93" s="45">
        <f>IF(AND(OR(ISBLANK(GH$9),GH$9=0)=FALSE,OR(GH$9='2. Protocols'!$C92,GH$9='2. Protocols'!$E92,GH$9='2. Protocols'!$G92)),1,0)*'4. Formulations'!$L92</f>
        <v>0</v>
      </c>
      <c r="GI93" s="45">
        <f>IF(AND(OR(ISBLANK(GI$9),GI$9=0)=FALSE,OR(GI$9='2. Protocols'!$C92,GI$9='2. Protocols'!$E92,GI$9='2. Protocols'!$G92)),1,0)*'4. Formulations'!$L92</f>
        <v>0</v>
      </c>
      <c r="GJ93" s="45">
        <f>IF(AND(OR(ISBLANK(GJ$9),GJ$9=0)=FALSE,OR(GJ$9='2. Protocols'!$C92,GJ$9='2. Protocols'!$E92,GJ$9='2. Protocols'!$G92)),1,0)*'4. Formulations'!$L92</f>
        <v>0</v>
      </c>
      <c r="GK93" s="45">
        <f>IF(AND(OR(ISBLANK(GK$9),GK$9=0)=FALSE,OR(GK$9='2. Protocols'!$C92,GK$9='2. Protocols'!$E92,GK$9='2. Protocols'!$G92)),1,0)*'4. Formulations'!$L92</f>
        <v>0</v>
      </c>
      <c r="GL93" s="45">
        <f>IF(AND(OR(ISBLANK(GL$9),GL$9=0)=FALSE,OR(GL$9='2. Protocols'!$C92,GL$9='2. Protocols'!$E92,GL$9='2. Protocols'!$G92)),1,0)*'4. Formulations'!$L92</f>
        <v>0</v>
      </c>
      <c r="GM93" s="45">
        <f>IF(AND(OR(ISBLANK(GM$9),GM$9=0)=FALSE,OR(GM$9='2. Protocols'!$C92,GM$9='2. Protocols'!$E92,GM$9='2. Protocols'!$G92)),1,0)*'4. Formulations'!$L92</f>
        <v>0</v>
      </c>
      <c r="GN93" s="45">
        <f>IF(AND(OR(ISBLANK(GN$9),GN$9=0)=FALSE,OR(GN$9='2. Protocols'!$C92,GN$9='2. Protocols'!$E92,GN$9='2. Protocols'!$G92)),1,0)*'4. Formulations'!$L92</f>
        <v>0</v>
      </c>
      <c r="GO93" s="45">
        <f>IF(AND(OR(ISBLANK(GO$9),GO$9=0)=FALSE,OR(GO$9='2. Protocols'!$C92,GO$9='2. Protocols'!$E92,GO$9='2. Protocols'!$G92)),1,0)*'4. Formulations'!$L92</f>
        <v>0</v>
      </c>
      <c r="GQ93" s="45">
        <f>IF(AND(OR(ISBLANK(GQ$9),GQ$9=0)=FALSE,GQ$9=$DL93),1,0)*'4. Formulations'!$M92</f>
        <v>0</v>
      </c>
      <c r="GR93" s="45">
        <f>IF(AND(OR(ISBLANK(GR$9),GR$9=0)=FALSE,GR$9=$DL93),1,0)*'4. Formulations'!$M92</f>
        <v>0</v>
      </c>
      <c r="GS93" s="45">
        <f>IF(AND(OR(ISBLANK(GS$9),GS$9=0)=FALSE,GS$9=$DL93),1,0)*'4. Formulations'!$M92</f>
        <v>0</v>
      </c>
      <c r="GT93" s="45">
        <f>IF(AND(OR(ISBLANK(GT$9),GT$9=0)=FALSE,GT$9=$DL93),1,0)*'4. Formulations'!$M92</f>
        <v>0</v>
      </c>
      <c r="GU93" s="45">
        <f>IF(AND(OR(ISBLANK(GU$9),GU$9=0)=FALSE,GU$9=$DL93),1,0)*'4. Formulations'!$M92</f>
        <v>0</v>
      </c>
      <c r="GV93" s="45">
        <f>IF(AND(OR(ISBLANK(GV$9),GV$9=0)=FALSE,GV$9=$DL93),1,0)*'4. Formulations'!$M92</f>
        <v>0</v>
      </c>
      <c r="GW93" s="45">
        <f>IF(AND(OR(ISBLANK(GW$9),GW$9=0)=FALSE,GW$9=$DL93),1,0)*'4. Formulations'!$M92</f>
        <v>0</v>
      </c>
      <c r="GX93" s="45">
        <f>IF(AND(OR(ISBLANK(GX$9),GX$9=0)=FALSE,GX$9=$DL93),1,0)*'4. Formulations'!$M92</f>
        <v>0</v>
      </c>
      <c r="GY93" s="45">
        <f>IF(AND(OR(ISBLANK(GY$9),GY$9=0)=FALSE,GY$9=$DL93),1,0)*'4. Formulations'!$M92</f>
        <v>0</v>
      </c>
      <c r="GZ93" s="45">
        <f>IF(AND(OR(ISBLANK(GZ$9),GZ$9=0)=FALSE,GZ$9=$DL93),1,0)*'4. Formulations'!$M92</f>
        <v>0</v>
      </c>
      <c r="HA93" s="45">
        <f>IF(AND(OR(ISBLANK(HA$9),HA$9=0)=FALSE,HA$9=$DL93),1,0)*'4. Formulations'!$M92</f>
        <v>0</v>
      </c>
      <c r="HB93" s="45">
        <f>IF(AND(OR(ISBLANK(HB$9),HB$9=0)=FALSE,HB$9=$DL93),1,0)*'4. Formulations'!$M92</f>
        <v>0</v>
      </c>
      <c r="HC93" s="45">
        <f>IF(AND(OR(ISBLANK(HC$9),HC$9=0)=FALSE,HC$9=$DL93),1,0)*'4. Formulations'!$M92</f>
        <v>0</v>
      </c>
      <c r="HD93" s="45">
        <f>IF(AND(OR(ISBLANK(HD$9),HD$9=0)=FALSE,HD$9=$DL93),1,0)*'4. Formulations'!$M92</f>
        <v>0</v>
      </c>
      <c r="HE93" s="45">
        <f>IF(AND(OR(ISBLANK(HE$9),HE$9=0)=FALSE,HE$9=$DL93),1,0)*'4. Formulations'!$M92</f>
        <v>0</v>
      </c>
      <c r="HG93" s="45">
        <f>IF(AND(OR(ISBLANK(HG$9),HG$9=0)=FALSE,SUM($GQ93:$HE93)&gt;0,HG$9='2. Protocols'!$G92),1,0)*'4. Formulations'!$M92</f>
        <v>0</v>
      </c>
      <c r="HH93" s="45">
        <f>IF(AND(OR(ISBLANK(HH$9),HH$9=0)=FALSE,SUM($GQ93:$HE93)&gt;0,HH$9='2. Protocols'!$G92),1,0)*'4. Formulations'!$M92</f>
        <v>0</v>
      </c>
      <c r="HI93" s="45">
        <f>IF(AND(OR(ISBLANK(HI$9),HI$9=0)=FALSE,SUM($GQ93:$HE93)&gt;0,HI$9='2. Protocols'!$G92),1,0)*'4. Formulations'!$M92</f>
        <v>0</v>
      </c>
      <c r="HJ93" s="45">
        <f>IF(AND(OR(ISBLANK(HJ$9),HJ$9=0)=FALSE,SUM($GQ93:$HE93)&gt;0,HJ$9='2. Protocols'!$G92),1,0)*'4. Formulations'!$M92</f>
        <v>0</v>
      </c>
      <c r="HK93" s="45">
        <f>IF(AND(OR(ISBLANK(HK$9),HK$9=0)=FALSE,SUM($GQ93:$HE93)&gt;0,HK$9='2. Protocols'!$G92),1,0)*'4. Formulations'!$M92</f>
        <v>0</v>
      </c>
      <c r="HL93" s="45">
        <f>IF(AND(OR(ISBLANK(HL$9),HL$9=0)=FALSE,SUM($GQ93:$HE93)&gt;0,HL$9='2. Protocols'!$G92),1,0)*'4. Formulations'!$M92</f>
        <v>0</v>
      </c>
      <c r="HM93" s="45">
        <f>IF(AND(OR(ISBLANK(HM$9),HM$9=0)=FALSE,SUM($GQ93:$HE93)&gt;0,HM$9='2. Protocols'!$G92),1,0)*'4. Formulations'!$M92</f>
        <v>0</v>
      </c>
      <c r="HN93" s="45">
        <f>IF(AND(OR(ISBLANK(HN$9),HN$9=0)=FALSE,SUM($GQ93:$HE93)&gt;0,HN$9='2. Protocols'!$G92),1,0)*'4. Formulations'!$M92</f>
        <v>0</v>
      </c>
      <c r="HO93" s="45">
        <f>IF(AND(OR(ISBLANK(HO$9),HO$9=0)=FALSE,SUM($GQ93:$HE93)&gt;0,HO$9='2. Protocols'!$G92),1,0)*'4. Formulations'!$M92</f>
        <v>0</v>
      </c>
      <c r="HP93" s="45">
        <f>IF(AND(OR(ISBLANK(HP$9),HP$9=0)=FALSE,SUM($GQ93:$HE93)&gt;0,HP$9='2. Protocols'!$G92),1,0)*'4. Formulations'!$M92</f>
        <v>0</v>
      </c>
      <c r="HQ93" s="45">
        <f>IF(AND(OR(ISBLANK(HQ$9),HQ$9=0)=FALSE,SUM($GQ93:$HE93)&gt;0,HQ$9='2. Protocols'!$G92),1,0)*'4. Formulations'!$M92</f>
        <v>0</v>
      </c>
      <c r="HR93" s="45">
        <f>IF(AND(OR(ISBLANK(HR$9),HR$9=0)=FALSE,SUM($GQ93:$HE93)&gt;0,HR$9='2. Protocols'!$G92),1,0)*'4. Formulations'!$M92</f>
        <v>0</v>
      </c>
      <c r="HS93" s="45">
        <f>IF(AND(OR(ISBLANK(HS$9),HS$9=0)=FALSE,SUM($GQ93:$HE93)&gt;0,HS$9='2. Protocols'!$G92),1,0)*'4. Formulations'!$M92</f>
        <v>0</v>
      </c>
      <c r="HT93" s="45">
        <f>IF(AND(OR(ISBLANK(HT$9),HT$9=0)=FALSE,SUM($GQ93:$HE93)&gt;0,HT$9='2. Protocols'!$G92),1,0)*'4. Formulations'!$M92</f>
        <v>0</v>
      </c>
      <c r="HU93" s="45">
        <f>IF(AND(OR(ISBLANK(HU$9),HU$9=0)=FALSE,SUM($GQ93:$HE93)&gt;0,HU$9='2. Protocols'!$G92),1,0)*'4. Formulations'!$M92</f>
        <v>0</v>
      </c>
      <c r="HW93" s="45">
        <f>IF(AND(OR(ISBLANK(HW$9),HW$9=0)=FALSE,HW$9=$DM93),1,0)*'4. Formulations'!$N92</f>
        <v>0</v>
      </c>
      <c r="HX93" s="45">
        <f>IF(AND(OR(ISBLANK(HX$9),HX$9=0)=FALSE,HX$9=$DM93),1,0)*'4. Formulations'!$N92</f>
        <v>0</v>
      </c>
      <c r="HY93" s="45">
        <f>IF(AND(OR(ISBLANK(HY$9),HY$9=0)=FALSE,HY$9=$DM93),1,0)*'4. Formulations'!$N92</f>
        <v>0</v>
      </c>
      <c r="HZ93" s="45">
        <f>IF(AND(OR(ISBLANK(HZ$9),HZ$9=0)=FALSE,HZ$9=$DM93),1,0)*'4. Formulations'!$N92</f>
        <v>0</v>
      </c>
      <c r="IA93" s="45">
        <f>IF(AND(OR(ISBLANK(IA$9),IA$9=0)=FALSE,IA$9=$DM93),1,0)*'4. Formulations'!$N92</f>
        <v>0</v>
      </c>
      <c r="IB93" s="45">
        <f>IF(AND(OR(ISBLANK(IB$9),IB$9=0)=FALSE,IB$9=$DM93),1,0)*'4. Formulations'!$N92</f>
        <v>0</v>
      </c>
      <c r="IC93" s="45">
        <f>IF(AND(OR(ISBLANK(IC$9),IC$9=0)=FALSE,IC$9=$DM93),1,0)*'4. Formulations'!$N92</f>
        <v>0</v>
      </c>
      <c r="ID93" s="45">
        <f>IF(AND(OR(ISBLANK(ID$9),ID$9=0)=FALSE,ID$9=$DM93),1,0)*'4. Formulations'!$N92</f>
        <v>0</v>
      </c>
      <c r="IE93" s="45">
        <f>IF(AND(OR(ISBLANK(IE$9),IE$9=0)=FALSE,IE$9=$DM93),1,0)*'4. Formulations'!$N92</f>
        <v>0</v>
      </c>
      <c r="IF93" s="45">
        <f>IF(AND(OR(ISBLANK(IF$9),IF$9=0)=FALSE,IF$9=$DM93),1,0)*'4. Formulations'!$N92</f>
        <v>0</v>
      </c>
      <c r="IG93" s="45">
        <f>IF(AND(OR(ISBLANK(IG$9),IG$9=0)=FALSE,IG$9=$DM93),1,0)*'4. Formulations'!$N92</f>
        <v>0</v>
      </c>
      <c r="IH93" s="45">
        <f>IF(AND(OR(ISBLANK(IH$9),IH$9=0)=FALSE,IH$9=$DM93),1,0)*'4. Formulations'!$N92</f>
        <v>0</v>
      </c>
      <c r="II93" s="45">
        <f>IF(AND(OR(ISBLANK(II$9),II$9=0)=FALSE,II$9=$DM93),1,0)*'4. Formulations'!$N92</f>
        <v>0</v>
      </c>
      <c r="IJ93" s="45">
        <f>IF(AND(OR(ISBLANK(IJ$9),IJ$9=0)=FALSE,IJ$9=$DM93),1,0)*'4. Formulations'!$N92</f>
        <v>0</v>
      </c>
      <c r="IK93" s="45">
        <f>IF(AND(OR(ISBLANK(IK$9),IK$9=0)=FALSE,IK$9=$DM93),1,0)*'4. Formulations'!$N92</f>
        <v>0</v>
      </c>
      <c r="IM93" s="45">
        <f>IF(AND(OR(ISBLANK(IM$9),IM$9=0)=FALSE,OR(IM$9='2. Protocols'!$C92,IM$9='2. Protocols'!$E92,IM$9='2. Protocols'!$G92)),1,0)*'4. Formulations'!$O92</f>
        <v>0</v>
      </c>
      <c r="IN93" s="45">
        <f>IF(AND(OR(ISBLANK(IN$9),IN$9=0)=FALSE,OR(IN$9='2. Protocols'!$C92,IN$9='2. Protocols'!$E92,IN$9='2. Protocols'!$G92)),1,0)*'4. Formulations'!$O92</f>
        <v>0</v>
      </c>
      <c r="IO93" s="45">
        <f>IF(AND(OR(ISBLANK(IO$9),IO$9=0)=FALSE,OR(IO$9='2. Protocols'!$C92,IO$9='2. Protocols'!$E92,IO$9='2. Protocols'!$G92)),1,0)*'4. Formulations'!$O92</f>
        <v>0</v>
      </c>
      <c r="IP93" s="45">
        <f>IF(AND(OR(ISBLANK(IP$9),IP$9=0)=FALSE,OR(IP$9='2. Protocols'!$C92,IP$9='2. Protocols'!$E92,IP$9='2. Protocols'!$G92)),1,0)*'4. Formulations'!$O92</f>
        <v>0</v>
      </c>
      <c r="IQ93" s="45">
        <f>IF(AND(OR(ISBLANK(IQ$9),IQ$9=0)=FALSE,OR(IQ$9='2. Protocols'!$C92,IQ$9='2. Protocols'!$E92,IQ$9='2. Protocols'!$G92)),1,0)*'4. Formulations'!$O92</f>
        <v>0</v>
      </c>
      <c r="IR93" s="45">
        <f>IF(AND(OR(ISBLANK(IR$9),IR$9=0)=FALSE,OR(IR$9='2. Protocols'!$C92,IR$9='2. Protocols'!$E92,IR$9='2. Protocols'!$G92)),1,0)*'4. Formulations'!$O92</f>
        <v>0</v>
      </c>
      <c r="IS93" s="45">
        <f>IF(AND(OR(ISBLANK(IS$9),IS$9=0)=FALSE,OR(IS$9='2. Protocols'!$C92,IS$9='2. Protocols'!$E92,IS$9='2. Protocols'!$G92)),1,0)*'4. Formulations'!$O92</f>
        <v>0</v>
      </c>
      <c r="IT93" s="45">
        <f>IF(AND(OR(ISBLANK(IT$9),IT$9=0)=FALSE,OR(IT$9='2. Protocols'!$C92,IT$9='2. Protocols'!$E92,IT$9='2. Protocols'!$G92)),1,0)*'4. Formulations'!$O92</f>
        <v>0</v>
      </c>
      <c r="IU93" s="45">
        <f>IF(AND(OR(ISBLANK(IU$9),IU$9=0)=FALSE,OR(IU$9='2. Protocols'!$C92,IU$9='2. Protocols'!$E92,IU$9='2. Protocols'!$G92)),1,0)*'4. Formulations'!$O92</f>
        <v>0</v>
      </c>
      <c r="IV93" s="45">
        <f>IF(AND(OR(ISBLANK(IV$9),IV$9=0)=FALSE,OR(IV$9='2. Protocols'!$C92,IV$9='2. Protocols'!$E92,IV$9='2. Protocols'!$G92)),1,0)*'4. Formulations'!$O92</f>
        <v>0</v>
      </c>
      <c r="IW93" s="45">
        <f>IF(AND(OR(ISBLANK(IW$9),IW$9=0)=FALSE,OR(IW$9='2. Protocols'!$C92,IW$9='2. Protocols'!$E92,IW$9='2. Protocols'!$G92)),1,0)*'4. Formulations'!$O92</f>
        <v>0</v>
      </c>
      <c r="IX93" s="45">
        <f>IF(AND(OR(ISBLANK(IX$9),IX$9=0)=FALSE,OR(IX$9='2. Protocols'!$C92,IX$9='2. Protocols'!$E92,IX$9='2. Protocols'!$G92)),1,0)*'4. Formulations'!$O92</f>
        <v>0</v>
      </c>
      <c r="IY93" s="45">
        <f>IF(AND(OR(ISBLANK(IY$9),IY$9=0)=FALSE,OR(IY$9='2. Protocols'!$C92,IY$9='2. Protocols'!$E92,IY$9='2. Protocols'!$G92)),1,0)*'4. Formulations'!$O92</f>
        <v>0</v>
      </c>
      <c r="IZ93" s="45">
        <f>IF(AND(OR(ISBLANK(IZ$9),IZ$9=0)=FALSE,OR(IZ$9='2. Protocols'!$C92,IZ$9='2. Protocols'!$E92,IZ$9='2. Protocols'!$G92)),1,0)*'4. Formulations'!$O92</f>
        <v>0</v>
      </c>
      <c r="JA93" s="45">
        <f>IF(AND(OR(ISBLANK(JA$9),JA$9=0)=FALSE,OR(JA$9='2. Protocols'!$C92,JA$9='2. Protocols'!$E92,JA$9='2. Protocols'!$G92)),1,0)*'4. Formulations'!$O92</f>
        <v>0</v>
      </c>
      <c r="JC93" s="45">
        <f>IF(AND(OR(ISBLANK(JC$9),JC$9=0)=FALSE,JC$9=$DL93),1,0)*'4. Formulations'!$P92</f>
        <v>0</v>
      </c>
      <c r="JD93" s="45">
        <f>IF(AND(OR(ISBLANK(JD$9),JD$9=0)=FALSE,JD$9=$DL93),1,0)*'4. Formulations'!$P92</f>
        <v>0</v>
      </c>
      <c r="JE93" s="45">
        <f>IF(AND(OR(ISBLANK(JE$9),JE$9=0)=FALSE,JE$9=$DL93),1,0)*'4. Formulations'!$P92</f>
        <v>0</v>
      </c>
      <c r="JF93" s="45">
        <f>IF(AND(OR(ISBLANK(JF$9),JF$9=0)=FALSE,JF$9=$DL93),1,0)*'4. Formulations'!$P92</f>
        <v>0</v>
      </c>
      <c r="JG93" s="45">
        <f>IF(AND(OR(ISBLANK(JG$9),JG$9=0)=FALSE,JG$9=$DL93),1,0)*'4. Formulations'!$P92</f>
        <v>0</v>
      </c>
      <c r="JH93" s="45">
        <f>IF(AND(OR(ISBLANK(JH$9),JH$9=0)=FALSE,JH$9=$DL93),1,0)*'4. Formulations'!$P92</f>
        <v>0</v>
      </c>
      <c r="JI93" s="45">
        <f>IF(AND(OR(ISBLANK(JI$9),JI$9=0)=FALSE,JI$9=$DL93),1,0)*'4. Formulations'!$P92</f>
        <v>0</v>
      </c>
      <c r="JJ93" s="45">
        <f>IF(AND(OR(ISBLANK(JJ$9),JJ$9=0)=FALSE,JJ$9=$DL93),1,0)*'4. Formulations'!$P92</f>
        <v>0</v>
      </c>
      <c r="JK93" s="45">
        <f>IF(AND(OR(ISBLANK(JK$9),JK$9=0)=FALSE,JK$9=$DL93),1,0)*'4. Formulations'!$P92</f>
        <v>0</v>
      </c>
      <c r="JL93" s="45">
        <f>IF(AND(OR(ISBLANK(JL$9),JL$9=0)=FALSE,JL$9=$DL93),1,0)*'4. Formulations'!$P92</f>
        <v>0</v>
      </c>
      <c r="JM93" s="45">
        <f>IF(AND(OR(ISBLANK(JM$9),JM$9=0)=FALSE,JM$9=$DL93),1,0)*'4. Formulations'!$P92</f>
        <v>0</v>
      </c>
      <c r="JN93" s="45">
        <f>IF(AND(OR(ISBLANK(JN$9),JN$9=0)=FALSE,JN$9=$DL93),1,0)*'4. Formulations'!$P92</f>
        <v>0</v>
      </c>
      <c r="JO93" s="45">
        <f>IF(AND(OR(ISBLANK(JO$9),JO$9=0)=FALSE,JO$9=$DL93),1,0)*'4. Formulations'!$P92</f>
        <v>0</v>
      </c>
      <c r="JP93" s="45">
        <f>IF(AND(OR(ISBLANK(JP$9),JP$9=0)=FALSE,JP$9=$DL93),1,0)*'4. Formulations'!$P92</f>
        <v>0</v>
      </c>
      <c r="JQ93" s="45">
        <f>IF(AND(OR(ISBLANK(JQ$9),JQ$9=0)=FALSE,JQ$9=$DL93),1,0)*'4. Formulations'!$P92</f>
        <v>0</v>
      </c>
      <c r="JS93" s="45">
        <f>IF(AND(OR(ISBLANK(JS$9),JS$9=0)=FALSE,SUM($JC93:$JQ93)&gt;0,JS$9='2. Protocols'!$G92),1,0)*'4. Formulations'!$P92</f>
        <v>0</v>
      </c>
      <c r="JT93" s="45">
        <f>IF(AND(OR(ISBLANK(JT$9),JT$9=0)=FALSE,SUM($JC93:$JQ93)&gt;0,JT$9='2. Protocols'!$G92),1,0)*'4. Formulations'!$P92</f>
        <v>0</v>
      </c>
      <c r="JU93" s="45">
        <f>IF(AND(OR(ISBLANK(JU$9),JU$9=0)=FALSE,SUM($JC93:$JQ93)&gt;0,JU$9='2. Protocols'!$G92),1,0)*'4. Formulations'!$P92</f>
        <v>0</v>
      </c>
      <c r="JV93" s="45">
        <f>IF(AND(OR(ISBLANK(JV$9),JV$9=0)=FALSE,SUM($JC93:$JQ93)&gt;0,JV$9='2. Protocols'!$G92),1,0)*'4. Formulations'!$P92</f>
        <v>0</v>
      </c>
      <c r="JW93" s="45">
        <f>IF(AND(OR(ISBLANK(JW$9),JW$9=0)=FALSE,SUM($JC93:$JQ93)&gt;0,JW$9='2. Protocols'!$G92),1,0)*'4. Formulations'!$P92</f>
        <v>0</v>
      </c>
      <c r="JX93" s="45">
        <f>IF(AND(OR(ISBLANK(JX$9),JX$9=0)=FALSE,SUM($JC93:$JQ93)&gt;0,JX$9='2. Protocols'!$G92),1,0)*'4. Formulations'!$P92</f>
        <v>0</v>
      </c>
      <c r="JY93" s="45">
        <f>IF(AND(OR(ISBLANK(JY$9),JY$9=0)=FALSE,SUM($JC93:$JQ93)&gt;0,JY$9='2. Protocols'!$G92),1,0)*'4. Formulations'!$P92</f>
        <v>0</v>
      </c>
      <c r="JZ93" s="45">
        <f>IF(AND(OR(ISBLANK(JZ$9),JZ$9=0)=FALSE,SUM($JC93:$JQ93)&gt;0,JZ$9='2. Protocols'!$G92),1,0)*'4. Formulations'!$P92</f>
        <v>0</v>
      </c>
      <c r="KA93" s="45">
        <f>IF(AND(OR(ISBLANK(KA$9),KA$9=0)=FALSE,SUM($JC93:$JQ93)&gt;0,KA$9='2. Protocols'!$G92),1,0)*'4. Formulations'!$P92</f>
        <v>0</v>
      </c>
      <c r="KB93" s="45">
        <f>IF(AND(OR(ISBLANK(KB$9),KB$9=0)=FALSE,SUM($JC93:$JQ93)&gt;0,KB$9='2. Protocols'!$G92),1,0)*'4. Formulations'!$P92</f>
        <v>0</v>
      </c>
      <c r="KC93" s="45">
        <f>IF(AND(OR(ISBLANK(KC$9),KC$9=0)=FALSE,SUM($JC93:$JQ93)&gt;0,KC$9='2. Protocols'!$G92),1,0)*'4. Formulations'!$P92</f>
        <v>0</v>
      </c>
      <c r="KD93" s="45">
        <f>IF(AND(OR(ISBLANK(KD$9),KD$9=0)=FALSE,SUM($JC93:$JQ93)&gt;0,KD$9='2. Protocols'!$G92),1,0)*'4. Formulations'!$P92</f>
        <v>0</v>
      </c>
      <c r="KE93" s="45">
        <f>IF(AND(OR(ISBLANK(KE$9),KE$9=0)=FALSE,SUM($JC93:$JQ93)&gt;0,KE$9='2. Protocols'!$G92),1,0)*'4. Formulations'!$P92</f>
        <v>0</v>
      </c>
      <c r="KF93" s="45">
        <f>IF(AND(OR(ISBLANK(KF$9),KF$9=0)=FALSE,SUM($JC93:$JQ93)&gt;0,KF$9='2. Protocols'!$G92),1,0)*'4. Formulations'!$P92</f>
        <v>0</v>
      </c>
      <c r="KG93" s="45">
        <f>IF(AND(OR(ISBLANK(KG$9),KG$9=0)=FALSE,SUM($JC93:$JQ93)&gt;0,KG$9='2. Protocols'!$G92),1,0)*'4. Formulations'!$P92</f>
        <v>0</v>
      </c>
      <c r="KI93" s="45">
        <f>IF(AND(OR(ISBLANK(KI$9),KI$9=0)=FALSE,KI$9=$DM93),1,0)*'4. Formulations'!$Q92</f>
        <v>0</v>
      </c>
      <c r="KJ93" s="45">
        <f>IF(AND(OR(ISBLANK(KJ$9),KJ$9=0)=FALSE,KJ$9=$DM93),1,0)*'4. Formulations'!$Q92</f>
        <v>0</v>
      </c>
      <c r="KK93" s="45">
        <f>IF(AND(OR(ISBLANK(KK$9),KK$9=0)=FALSE,KK$9=$DM93),1,0)*'4. Formulations'!$Q92</f>
        <v>0</v>
      </c>
      <c r="KL93" s="45">
        <f>IF(AND(OR(ISBLANK(KL$9),KL$9=0)=FALSE,KL$9=$DM93),1,0)*'4. Formulations'!$Q92</f>
        <v>0</v>
      </c>
      <c r="KM93" s="45">
        <f>IF(AND(OR(ISBLANK(KM$9),KM$9=0)=FALSE,KM$9=$DM93),1,0)*'4. Formulations'!$Q92</f>
        <v>0</v>
      </c>
      <c r="KN93" s="45">
        <f>IF(AND(OR(ISBLANK(KN$9),KN$9=0)=FALSE,KN$9=$DM93),1,0)*'4. Formulations'!$Q92</f>
        <v>0</v>
      </c>
      <c r="KO93" s="45">
        <f>IF(AND(OR(ISBLANK(KO$9),KO$9=0)=FALSE,KO$9=$DM93),1,0)*'4. Formulations'!$Q92</f>
        <v>0</v>
      </c>
      <c r="KP93" s="45">
        <f>IF(AND(OR(ISBLANK(KP$9),KP$9=0)=FALSE,KP$9=$DM93),1,0)*'4. Formulations'!$Q92</f>
        <v>0</v>
      </c>
      <c r="KQ93" s="45">
        <f>IF(AND(OR(ISBLANK(KQ$9),KQ$9=0)=FALSE,KQ$9=$DM93),1,0)*'4. Formulations'!$Q92</f>
        <v>0</v>
      </c>
      <c r="KR93" s="45">
        <f>IF(AND(OR(ISBLANK(KR$9),KR$9=0)=FALSE,KR$9=$DM93),1,0)*'4. Formulations'!$Q92</f>
        <v>0</v>
      </c>
      <c r="KS93" s="45">
        <f>IF(AND(OR(ISBLANK(KS$9),KS$9=0)=FALSE,KS$9=$DM93),1,0)*'4. Formulations'!$Q92</f>
        <v>0</v>
      </c>
      <c r="KT93" s="45">
        <f>IF(AND(OR(ISBLANK(KT$9),KT$9=0)=FALSE,KT$9=$DM93),1,0)*'4. Formulations'!$Q92</f>
        <v>0</v>
      </c>
      <c r="KU93" s="45">
        <f>IF(AND(OR(ISBLANK(KU$9),KU$9=0)=FALSE,KU$9=$DM93),1,0)*'4. Formulations'!$Q92</f>
        <v>0</v>
      </c>
      <c r="KV93" s="45">
        <f>IF(AND(OR(ISBLANK(KV$9),KV$9=0)=FALSE,KV$9=$DM93),1,0)*'4. Formulations'!$Q92</f>
        <v>0</v>
      </c>
      <c r="KW93" s="45">
        <f>IF(AND(OR(ISBLANK(KW$9),KW$9=0)=FALSE,KW$9=$DM93),1,0)*'4. Formulations'!$Q92</f>
        <v>0</v>
      </c>
    </row>
    <row r="94" spans="2:309" ht="15" hidden="1" outlineLevel="1" x14ac:dyDescent="0.25">
      <c r="B94" s="2"/>
      <c r="C94" s="155" t="str">
        <f>IF('2. Protocols'!C93&amp;"+"&amp;'2. Protocols'!E93&amp;"+"&amp;'2. Protocols'!G93="++","",'2. Protocols'!C93&amp;"+"&amp;'2. Protocols'!E93&amp;"+"&amp;'2. Protocols'!G93)</f>
        <v/>
      </c>
      <c r="D94" s="22"/>
      <c r="E94" s="23"/>
      <c r="G94" s="135">
        <f>'2. Protocols'!J93*'1. General Inputs'!$N$13</f>
        <v>0</v>
      </c>
      <c r="H94" s="135" t="e">
        <f>MAX(G94*(1+'1. General Inputs'!$BE$23)+(H$110*'2. Protocols'!$S93)+'3. ARV Substitutions'!L114,0)</f>
        <v>#VALUE!</v>
      </c>
      <c r="I94" s="135" t="e">
        <f>MAX(H94*(1+'1. General Inputs'!$BE$23)+(I$110*'2. Protocols'!$S93)+'3. ARV Substitutions'!M114,0)</f>
        <v>#VALUE!</v>
      </c>
      <c r="J94" s="135" t="e">
        <f>MAX(I94*(1+'1. General Inputs'!$BE$23)+(J$110*'2. Protocols'!$S93)+'3. ARV Substitutions'!N114,0)</f>
        <v>#VALUE!</v>
      </c>
      <c r="K94" s="135" t="e">
        <f>MAX(J94*(1+'1. General Inputs'!$BE$23)+(K$110*'2. Protocols'!$S93)+'3. ARV Substitutions'!O114,0)</f>
        <v>#VALUE!</v>
      </c>
      <c r="L94" s="135" t="e">
        <f>MAX(K94*(1+'1. General Inputs'!$BE$23)+(L$110*'2. Protocols'!$S93)+'3. ARV Substitutions'!P114,0)</f>
        <v>#VALUE!</v>
      </c>
      <c r="M94" s="135" t="e">
        <f>MAX(L94*(1+'1. General Inputs'!$BE$23)+(M$110*'2. Protocols'!$S93)+'3. ARV Substitutions'!Q114,0)</f>
        <v>#VALUE!</v>
      </c>
      <c r="N94" s="135" t="e">
        <f>MAX(M94*(1+'1. General Inputs'!$BE$23)+(N$110*'2. Protocols'!$S93)+'3. ARV Substitutions'!R114,0)</f>
        <v>#VALUE!</v>
      </c>
      <c r="O94" s="135" t="e">
        <f>MAX(N94*(1+'1. General Inputs'!$BE$23)+(O$110*'2. Protocols'!$S93)+'3. ARV Substitutions'!S114,0)</f>
        <v>#VALUE!</v>
      </c>
      <c r="P94" s="135" t="e">
        <f>MAX(O94*(1+'1. General Inputs'!$BE$23)+(P$110*'2. Protocols'!$S93)+'3. ARV Substitutions'!T114,0)</f>
        <v>#VALUE!</v>
      </c>
      <c r="Q94" s="135" t="e">
        <f>MAX(P94*(1+'1. General Inputs'!$BE$23)+(Q$110*'2. Protocols'!$S93)+'3. ARV Substitutions'!U114,0)</f>
        <v>#VALUE!</v>
      </c>
      <c r="R94" s="135" t="e">
        <f>MAX(Q94*(1+'1. General Inputs'!$BE$23)+(R$110*'2. Protocols'!$S93)+'3. ARV Substitutions'!V114,0)</f>
        <v>#VALUE!</v>
      </c>
      <c r="S94" s="135" t="e">
        <f>MAX(R94*(1+'1. General Inputs'!$BE$23)+(S$110*'2. Protocols'!$S93)+'3. ARV Substitutions'!W114,0)</f>
        <v>#VALUE!</v>
      </c>
      <c r="T94" s="135" t="e">
        <f>MAX(S94*(1+'1. General Inputs'!$BE$23)+(T$110*'2. Protocols'!$S93)+'3. ARV Substitutions'!X114,0)</f>
        <v>#VALUE!</v>
      </c>
      <c r="U94" s="135" t="e">
        <f>MAX(T94*(1+'1. General Inputs'!$BE$23)+(U$110*'2. Protocols'!$S93)+'3. ARV Substitutions'!Y114,0)</f>
        <v>#VALUE!</v>
      </c>
      <c r="V94" s="135" t="e">
        <f>MAX(U94*(1+'1. General Inputs'!$BE$23)+(V$110*'2. Protocols'!$S93)+'3. ARV Substitutions'!Z114,0)</f>
        <v>#VALUE!</v>
      </c>
      <c r="W94" s="135" t="e">
        <f>MAX(V94*(1+'1. General Inputs'!$BE$23)+(W$110*'2. Protocols'!$S93)+'3. ARV Substitutions'!AA114,0)</f>
        <v>#VALUE!</v>
      </c>
      <c r="X94" s="135" t="e">
        <f>MAX(W94*(1+'1. General Inputs'!$BE$23)+(X$110*'2. Protocols'!$S93)+'3. ARV Substitutions'!AB114,0)</f>
        <v>#VALUE!</v>
      </c>
      <c r="Y94" s="135" t="e">
        <f>MAX(X94*(1+'1. General Inputs'!$BE$23)+(Y$110*'2. Protocols'!$S93)+'3. ARV Substitutions'!AC114,0)</f>
        <v>#VALUE!</v>
      </c>
      <c r="Z94" s="135" t="e">
        <f>MAX(Y94*(1+'1. General Inputs'!$BE$23)+(Z$110*'2. Protocols'!$S93)+'3. ARV Substitutions'!AD114,0)</f>
        <v>#VALUE!</v>
      </c>
      <c r="AA94" s="135" t="e">
        <f>MAX(Z94*(1+'1. General Inputs'!$BE$23)+(AA$110*'2. Protocols'!$S93)+'3. ARV Substitutions'!AE114,0)</f>
        <v>#VALUE!</v>
      </c>
      <c r="AB94" s="135" t="e">
        <f>MAX(AA94*(1+'1. General Inputs'!$BE$23)+(AB$110*'2. Protocols'!$S93)+'3. ARV Substitutions'!AF114,0)</f>
        <v>#VALUE!</v>
      </c>
      <c r="AC94" s="135" t="e">
        <f>MAX(AB94*(1+'1. General Inputs'!$BE$23)+(AC$110*'2. Protocols'!$S93)+'3. ARV Substitutions'!AG114,0)</f>
        <v>#VALUE!</v>
      </c>
      <c r="AD94" s="135" t="e">
        <f>MAX(AC94*(1+'1. General Inputs'!$BE$23)+(AD$110*'2. Protocols'!$S93)+'3. ARV Substitutions'!AH114,0)</f>
        <v>#VALUE!</v>
      </c>
      <c r="AE94" s="135" t="e">
        <f>MAX(AD94*(1+'1. General Inputs'!$BE$23)+(AE$110*'2. Protocols'!$S93)+'3. ARV Substitutions'!AI114,0)</f>
        <v>#VALUE!</v>
      </c>
      <c r="AF94" s="135" t="e">
        <f>MAX(AE94*(1+'1. General Inputs'!$BE$23)+(AF$110*'2. Protocols'!$S93)+'3. ARV Substitutions'!AJ114,0)</f>
        <v>#VALUE!</v>
      </c>
      <c r="AG94" s="135" t="e">
        <f>MAX(AF94*(1+'1. General Inputs'!$BE$23)+(AG$110*'2. Protocols'!$S93)+'3. ARV Substitutions'!AK114,0)</f>
        <v>#VALUE!</v>
      </c>
      <c r="AH94" s="135" t="e">
        <f>MAX(AG94*(1+'1. General Inputs'!$BE$23)+(AH$110*'2. Protocols'!$S93)+'3. ARV Substitutions'!AL114,0)</f>
        <v>#VALUE!</v>
      </c>
      <c r="AI94" s="135" t="e">
        <f>MAX(AH94*(1+'1. General Inputs'!$BE$23)+(AI$110*'2. Protocols'!$S93)+'3. ARV Substitutions'!AM114,0)</f>
        <v>#VALUE!</v>
      </c>
      <c r="AJ94" s="135" t="e">
        <f>MAX(AI94*(1+'1. General Inputs'!$BE$23)+(AJ$110*'2. Protocols'!$S93)+'3. ARV Substitutions'!AN114,0)</f>
        <v>#VALUE!</v>
      </c>
      <c r="AK94" s="135" t="e">
        <f>MAX(AJ94*(1+'1. General Inputs'!$BE$23)+(AK$110*'2. Protocols'!$S93)+'3. ARV Substitutions'!AO114,0)</f>
        <v>#VALUE!</v>
      </c>
      <c r="AL94" s="135" t="e">
        <f>MAX(AK94*(1+'1. General Inputs'!$BE$23)+(AL$110*'2. Protocols'!$S93)+'3. ARV Substitutions'!AP114,0)</f>
        <v>#VALUE!</v>
      </c>
      <c r="AM94" s="135" t="e">
        <f>MAX(AL94*(1+'1. General Inputs'!$BE$23)+(AM$110*'2. Protocols'!$S93)+'3. ARV Substitutions'!AQ114,0)</f>
        <v>#VALUE!</v>
      </c>
      <c r="AN94" s="135" t="e">
        <f>MAX(AM94*(1+'1. General Inputs'!$BE$23)+(AN$110*'2. Protocols'!$S93)+'3. ARV Substitutions'!AR114,0)</f>
        <v>#VALUE!</v>
      </c>
      <c r="AO94" s="135" t="e">
        <f>MAX(AN94*(1+'1. General Inputs'!$BE$23)+(AO$110*'2. Protocols'!$S93)+'3. ARV Substitutions'!AS114,0)</f>
        <v>#VALUE!</v>
      </c>
      <c r="AP94" s="135" t="e">
        <f>MAX(AO94*(1+'1. General Inputs'!$BE$23)+(AP$110*'2. Protocols'!$S93)+'3. ARV Substitutions'!AT114,0)</f>
        <v>#VALUE!</v>
      </c>
      <c r="AQ94" s="135" t="e">
        <f>MAX(AP94*(1+'1. General Inputs'!$BE$23)+(AQ$110*'2. Protocols'!$S93)+'3. ARV Substitutions'!AU114,0)</f>
        <v>#VALUE!</v>
      </c>
      <c r="CA94" s="105" t="e">
        <f t="shared" si="96"/>
        <v>#VALUE!</v>
      </c>
      <c r="CB94" s="105" t="e">
        <f t="shared" si="97"/>
        <v>#VALUE!</v>
      </c>
      <c r="CC94" s="105" t="e">
        <f t="shared" si="98"/>
        <v>#VALUE!</v>
      </c>
      <c r="CD94" s="105" t="e">
        <f t="shared" si="99"/>
        <v>#VALUE!</v>
      </c>
      <c r="CE94" s="105" t="e">
        <f t="shared" si="100"/>
        <v>#VALUE!</v>
      </c>
      <c r="CF94" s="105" t="e">
        <f t="shared" si="101"/>
        <v>#VALUE!</v>
      </c>
      <c r="CG94" s="105" t="e">
        <f t="shared" si="102"/>
        <v>#VALUE!</v>
      </c>
      <c r="CH94" s="105" t="e">
        <f t="shared" si="103"/>
        <v>#VALUE!</v>
      </c>
      <c r="CI94" s="105" t="e">
        <f t="shared" si="104"/>
        <v>#VALUE!</v>
      </c>
      <c r="CJ94" s="105" t="e">
        <f t="shared" si="105"/>
        <v>#VALUE!</v>
      </c>
      <c r="CK94" s="105" t="e">
        <f t="shared" si="106"/>
        <v>#VALUE!</v>
      </c>
      <c r="CL94" s="105" t="e">
        <f t="shared" si="107"/>
        <v>#VALUE!</v>
      </c>
      <c r="CM94" s="105" t="e">
        <f t="shared" si="108"/>
        <v>#VALUE!</v>
      </c>
      <c r="CN94" s="105" t="e">
        <f t="shared" si="109"/>
        <v>#VALUE!</v>
      </c>
      <c r="CO94" s="105" t="e">
        <f t="shared" si="110"/>
        <v>#VALUE!</v>
      </c>
      <c r="CP94" s="105" t="e">
        <f t="shared" si="111"/>
        <v>#VALUE!</v>
      </c>
      <c r="CQ94" s="105" t="e">
        <f t="shared" si="112"/>
        <v>#VALUE!</v>
      </c>
      <c r="CR94" s="105" t="e">
        <f t="shared" si="113"/>
        <v>#VALUE!</v>
      </c>
      <c r="CS94" s="105" t="e">
        <f t="shared" si="114"/>
        <v>#VALUE!</v>
      </c>
      <c r="CT94" s="105" t="e">
        <f t="shared" si="115"/>
        <v>#VALUE!</v>
      </c>
      <c r="CU94" s="105" t="e">
        <f t="shared" si="116"/>
        <v>#VALUE!</v>
      </c>
      <c r="CV94" s="105" t="e">
        <f t="shared" si="117"/>
        <v>#VALUE!</v>
      </c>
      <c r="CW94" s="105" t="e">
        <f t="shared" si="118"/>
        <v>#VALUE!</v>
      </c>
      <c r="CX94" s="105" t="e">
        <f t="shared" si="119"/>
        <v>#VALUE!</v>
      </c>
      <c r="CY94" s="105" t="e">
        <f t="shared" si="120"/>
        <v>#VALUE!</v>
      </c>
      <c r="CZ94" s="105" t="e">
        <f t="shared" si="121"/>
        <v>#VALUE!</v>
      </c>
      <c r="DA94" s="105" t="e">
        <f t="shared" si="122"/>
        <v>#VALUE!</v>
      </c>
      <c r="DB94" s="105" t="e">
        <f t="shared" si="123"/>
        <v>#VALUE!</v>
      </c>
      <c r="DC94" s="105" t="e">
        <f t="shared" si="124"/>
        <v>#VALUE!</v>
      </c>
      <c r="DD94" s="105" t="e">
        <f t="shared" si="125"/>
        <v>#VALUE!</v>
      </c>
      <c r="DE94" s="105" t="e">
        <f t="shared" si="126"/>
        <v>#VALUE!</v>
      </c>
      <c r="DF94" s="105" t="e">
        <f t="shared" si="127"/>
        <v>#VALUE!</v>
      </c>
      <c r="DG94" s="105" t="e">
        <f t="shared" si="128"/>
        <v>#VALUE!</v>
      </c>
      <c r="DH94" s="105" t="e">
        <f t="shared" si="129"/>
        <v>#VALUE!</v>
      </c>
      <c r="DI94" s="105" t="e">
        <f t="shared" si="130"/>
        <v>#VALUE!</v>
      </c>
      <c r="DJ94" s="105" t="e">
        <f t="shared" si="131"/>
        <v>#VALUE!</v>
      </c>
      <c r="DL94" s="39" t="str">
        <f>CONCATENATE('2. Protocols'!C93, '2. Protocols'!D93, '2. Protocols'!E93)</f>
        <v>+</v>
      </c>
      <c r="DM94" s="39" t="str">
        <f>CONCATENATE('2. Protocols'!C93, '2. Protocols'!D93, '2. Protocols'!E93, '2. Protocols'!F93, '2. Protocols'!G93,)</f>
        <v>++</v>
      </c>
      <c r="DO94" s="45">
        <f>IF(AND(OR(ISBLANK(DO$9),DO$9=0)=FALSE,OR(DO$9='2. Protocols'!$C93,DO$9='2. Protocols'!$E93,DO$9='2. Protocols'!$G93)),1,0)*'4. Formulations'!$I93</f>
        <v>0</v>
      </c>
      <c r="DP94" s="45">
        <f>IF(AND(OR(ISBLANK(DP$9),DP$9=0)=FALSE,OR(DP$9='2. Protocols'!$C93,DP$9='2. Protocols'!$E93,DP$9='2. Protocols'!$G93)),1,0)*'4. Formulations'!$I93</f>
        <v>0</v>
      </c>
      <c r="DQ94" s="45">
        <f>IF(AND(OR(ISBLANK(DQ$9),DQ$9=0)=FALSE,OR(DQ$9='2. Protocols'!$C93,DQ$9='2. Protocols'!$E93,DQ$9='2. Protocols'!$G93)),1,0)*'4. Formulations'!$I93</f>
        <v>0</v>
      </c>
      <c r="DR94" s="45">
        <f>IF(AND(OR(ISBLANK(DR$9),DR$9=0)=FALSE,OR(DR$9='2. Protocols'!$C93,DR$9='2. Protocols'!$E93,DR$9='2. Protocols'!$G93)),1,0)*'4. Formulations'!$I93</f>
        <v>0</v>
      </c>
      <c r="DS94" s="45">
        <f>IF(AND(OR(ISBLANK(DS$9),DS$9=0)=FALSE,OR(DS$9='2. Protocols'!$C93,DS$9='2. Protocols'!$E93,DS$9='2. Protocols'!$G93)),1,0)*'4. Formulations'!$I93</f>
        <v>0</v>
      </c>
      <c r="DT94" s="45">
        <f>IF(AND(OR(ISBLANK(DT$9),DT$9=0)=FALSE,OR(DT$9='2. Protocols'!$C93,DT$9='2. Protocols'!$E93,DT$9='2. Protocols'!$G93)),1,0)*'4. Formulations'!$I93</f>
        <v>0</v>
      </c>
      <c r="DU94" s="45">
        <f>IF(AND(OR(ISBLANK(DU$9),DU$9=0)=FALSE,OR(DU$9='2. Protocols'!$C93,DU$9='2. Protocols'!$E93,DU$9='2. Protocols'!$G93)),1,0)*'4. Formulations'!$I93</f>
        <v>0</v>
      </c>
      <c r="DV94" s="45">
        <f>IF(AND(OR(ISBLANK(DV$9),DV$9=0)=FALSE,OR(DV$9='2. Protocols'!$C93,DV$9='2. Protocols'!$E93,DV$9='2. Protocols'!$G93)),1,0)*'4. Formulations'!$I93</f>
        <v>0</v>
      </c>
      <c r="DW94" s="45">
        <f>IF(AND(OR(ISBLANK(DW$9),DW$9=0)=FALSE,OR(DW$9='2. Protocols'!$C93,DW$9='2. Protocols'!$E93,DW$9='2. Protocols'!$G93)),1,0)*'4. Formulations'!$I93</f>
        <v>0</v>
      </c>
      <c r="DX94" s="45">
        <f>IF(AND(OR(ISBLANK(DX$9),DX$9=0)=FALSE,OR(DX$9='2. Protocols'!$C93,DX$9='2. Protocols'!$E93,DX$9='2. Protocols'!$G93)),1,0)*'4. Formulations'!$I93</f>
        <v>0</v>
      </c>
      <c r="DY94" s="45">
        <f>IF(AND(OR(ISBLANK(DY$9),DY$9=0)=FALSE,OR(DY$9='2. Protocols'!$C93,DY$9='2. Protocols'!$E93,DY$9='2. Protocols'!$G93)),1,0)*'4. Formulations'!$I93</f>
        <v>0</v>
      </c>
      <c r="DZ94" s="45">
        <f>IF(AND(OR(ISBLANK(DZ$9),DZ$9=0)=FALSE,OR(DZ$9='2. Protocols'!$C93,DZ$9='2. Protocols'!$E93,DZ$9='2. Protocols'!$G93)),1,0)*'4. Formulations'!$I93</f>
        <v>0</v>
      </c>
      <c r="EA94" s="45">
        <f>IF(AND(OR(ISBLANK(EA$9),EA$9=0)=FALSE,OR(EA$9='2. Protocols'!$C93,EA$9='2. Protocols'!$E93,EA$9='2. Protocols'!$G93)),1,0)*'4. Formulations'!$I93</f>
        <v>0</v>
      </c>
      <c r="EB94" s="45">
        <f>IF(AND(OR(ISBLANK(EB$9),EB$9=0)=FALSE,OR(EB$9='2. Protocols'!$C93,EB$9='2. Protocols'!$E93,EB$9='2. Protocols'!$G93)),1,0)*'4. Formulations'!$I93</f>
        <v>0</v>
      </c>
      <c r="EC94" s="45">
        <f>IF(AND(OR(ISBLANK(EC$9),EC$9=0)=FALSE,OR(EC$9='2. Protocols'!$C93,EC$9='2. Protocols'!$E93,EC$9='2. Protocols'!$G93)),1,0)*'4. Formulations'!$I93</f>
        <v>0</v>
      </c>
      <c r="EE94" s="45">
        <f>IF(AND(OR(ISBLANK(EE$9),EE$9=0)=FALSE,EE$9=$DL94),1,0)*'4. Formulations'!$J93</f>
        <v>0</v>
      </c>
      <c r="EF94" s="45">
        <f>IF(AND(OR(ISBLANK(EF$9),EF$9=0)=FALSE,EF$9=$DL94),1,0)*'4. Formulations'!$J93</f>
        <v>0</v>
      </c>
      <c r="EG94" s="45">
        <f>IF(AND(OR(ISBLANK(EG$9),EG$9=0)=FALSE,EG$9=$DL94),1,0)*'4. Formulations'!$J93</f>
        <v>0</v>
      </c>
      <c r="EH94" s="45">
        <f>IF(AND(OR(ISBLANK(EH$9),EH$9=0)=FALSE,EH$9=$DL94),1,0)*'4. Formulations'!$J93</f>
        <v>0</v>
      </c>
      <c r="EI94" s="45">
        <f>IF(AND(OR(ISBLANK(EI$9),EI$9=0)=FALSE,EI$9=$DL94),1,0)*'4. Formulations'!$J93</f>
        <v>0</v>
      </c>
      <c r="EJ94" s="45">
        <f>IF(AND(OR(ISBLANK(EJ$9),EJ$9=0)=FALSE,EJ$9=$DL94),1,0)*'4. Formulations'!$J93</f>
        <v>0</v>
      </c>
      <c r="EK94" s="45">
        <f>IF(AND(OR(ISBLANK(EK$9),EK$9=0)=FALSE,EK$9=$DL94),1,0)*'4. Formulations'!$J93</f>
        <v>0</v>
      </c>
      <c r="EL94" s="45">
        <f>IF(AND(OR(ISBLANK(EL$9),EL$9=0)=FALSE,EL$9=$DL94),1,0)*'4. Formulations'!$J93</f>
        <v>0</v>
      </c>
      <c r="EM94" s="45">
        <f>IF(AND(OR(ISBLANK(EM$9),EM$9=0)=FALSE,EM$9=$DL94),1,0)*'4. Formulations'!$J93</f>
        <v>0</v>
      </c>
      <c r="EN94" s="45">
        <f>IF(AND(OR(ISBLANK(EN$9),EN$9=0)=FALSE,EN$9=$DL94),1,0)*'4. Formulations'!$J93</f>
        <v>0</v>
      </c>
      <c r="EO94" s="45">
        <f>IF(AND(OR(ISBLANK(EO$9),EO$9=0)=FALSE,EO$9=$DL94),1,0)*'4. Formulations'!$J93</f>
        <v>0</v>
      </c>
      <c r="EP94" s="45">
        <f>IF(AND(OR(ISBLANK(EP$9),EP$9=0)=FALSE,EP$9=$DL94),1,0)*'4. Formulations'!$J93</f>
        <v>0</v>
      </c>
      <c r="EQ94" s="45">
        <f>IF(AND(OR(ISBLANK(EQ$9),EQ$9=0)=FALSE,EQ$9=$DL94),1,0)*'4. Formulations'!$J93</f>
        <v>0</v>
      </c>
      <c r="ER94" s="45">
        <f>IF(AND(OR(ISBLANK(ER$9),ER$9=0)=FALSE,ER$9=$DL94),1,0)*'4. Formulations'!$J93</f>
        <v>0</v>
      </c>
      <c r="ES94" s="45">
        <f>IF(AND(OR(ISBLANK(ES$9),ES$9=0)=FALSE,ES$9=$DL94),1,0)*'4. Formulations'!$J93</f>
        <v>0</v>
      </c>
      <c r="EU94" s="45">
        <f>IF(AND(OR(ISBLANK(EU$9),EU$9=0)=FALSE,SUM($EE94:$ES94)&gt;0,EU$9='2. Protocols'!$G93),1,0)*'4. Formulations'!$J93</f>
        <v>0</v>
      </c>
      <c r="EV94" s="45">
        <f>IF(AND(OR(ISBLANK(EV$9),EV$9=0)=FALSE,SUM($EE94:$ES94)&gt;0,EV$9='2. Protocols'!$G93),1,0)*'4. Formulations'!$J93</f>
        <v>0</v>
      </c>
      <c r="EW94" s="45">
        <f>IF(AND(OR(ISBLANK(EW$9),EW$9=0)=FALSE,SUM($EE94:$ES94)&gt;0,EW$9='2. Protocols'!$G93),1,0)*'4. Formulations'!$J93</f>
        <v>0</v>
      </c>
      <c r="EX94" s="45">
        <f>IF(AND(OR(ISBLANK(EX$9),EX$9=0)=FALSE,SUM($EE94:$ES94)&gt;0,EX$9='2. Protocols'!$G93),1,0)*'4. Formulations'!$J93</f>
        <v>0</v>
      </c>
      <c r="EY94" s="45">
        <f>IF(AND(OR(ISBLANK(EY$9),EY$9=0)=FALSE,SUM($EE94:$ES94)&gt;0,EY$9='2. Protocols'!$G93),1,0)*'4. Formulations'!$J93</f>
        <v>0</v>
      </c>
      <c r="EZ94" s="45">
        <f>IF(AND(OR(ISBLANK(EZ$9),EZ$9=0)=FALSE,SUM($EE94:$ES94)&gt;0,EZ$9='2. Protocols'!$G93),1,0)*'4. Formulations'!$J93</f>
        <v>0</v>
      </c>
      <c r="FA94" s="45">
        <f>IF(AND(OR(ISBLANK(FA$9),FA$9=0)=FALSE,SUM($EE94:$ES94)&gt;0,FA$9='2. Protocols'!$G93),1,0)*'4. Formulations'!$J93</f>
        <v>0</v>
      </c>
      <c r="FB94" s="45">
        <f>IF(AND(OR(ISBLANK(FB$9),FB$9=0)=FALSE,SUM($EE94:$ES94)&gt;0,FB$9='2. Protocols'!$G93),1,0)*'4. Formulations'!$J93</f>
        <v>0</v>
      </c>
      <c r="FC94" s="45">
        <f>IF(AND(OR(ISBLANK(FC$9),FC$9=0)=FALSE,SUM($EE94:$ES94)&gt;0,FC$9='2. Protocols'!$G93),1,0)*'4. Formulations'!$J93</f>
        <v>0</v>
      </c>
      <c r="FD94" s="45">
        <f>IF(AND(OR(ISBLANK(FD$9),FD$9=0)=FALSE,SUM($EE94:$ES94)&gt;0,FD$9='2. Protocols'!$G93),1,0)*'4. Formulations'!$J93</f>
        <v>0</v>
      </c>
      <c r="FE94" s="45">
        <f>IF(AND(OR(ISBLANK(FE$9),FE$9=0)=FALSE,SUM($EE94:$ES94)&gt;0,FE$9='2. Protocols'!$G93),1,0)*'4. Formulations'!$J93</f>
        <v>0</v>
      </c>
      <c r="FF94" s="45">
        <f>IF(AND(OR(ISBLANK(FF$9),FF$9=0)=FALSE,SUM($EE94:$ES94)&gt;0,FF$9='2. Protocols'!$G93),1,0)*'4. Formulations'!$J93</f>
        <v>0</v>
      </c>
      <c r="FG94" s="45">
        <f>IF(AND(OR(ISBLANK(FG$9),FG$9=0)=FALSE,SUM($EE94:$ES94)&gt;0,FG$9='2. Protocols'!$G93),1,0)*'4. Formulations'!$J93</f>
        <v>0</v>
      </c>
      <c r="FH94" s="45">
        <f>IF(AND(OR(ISBLANK(FH$9),FH$9=0)=FALSE,SUM($EE94:$ES94)&gt;0,FH$9='2. Protocols'!$G93),1,0)*'4. Formulations'!$J93</f>
        <v>0</v>
      </c>
      <c r="FI94" s="45">
        <f>IF(AND(OR(ISBLANK(FI$9),FI$9=0)=FALSE,SUM($EE94:$ES94)&gt;0,FI$9='2. Protocols'!$G93),1,0)*'4. Formulations'!$J93</f>
        <v>0</v>
      </c>
      <c r="FK94" s="45">
        <f>IF(AND(OR(ISBLANK(EU$9),EU$9=0)=FALSE,FK$9=$DM94),1,0)*'4. Formulations'!$K93</f>
        <v>0</v>
      </c>
      <c r="FL94" s="45">
        <f>IF(AND(OR(ISBLANK(EV$9),EV$9=0)=FALSE,FL$9=$DM94),1,0)*'4. Formulations'!$K93</f>
        <v>0</v>
      </c>
      <c r="FM94" s="45">
        <f>IF(AND(OR(ISBLANK(EW$9),EW$9=0)=FALSE,FM$9=$DM94),1,0)*'4. Formulations'!$K93</f>
        <v>0</v>
      </c>
      <c r="FN94" s="45">
        <f>IF(AND(OR(ISBLANK(EX$9),EX$9=0)=FALSE,FN$9=$DM94),1,0)*'4. Formulations'!$K93</f>
        <v>0</v>
      </c>
      <c r="FO94" s="45">
        <f>IF(AND(OR(ISBLANK(EY$9),EY$9=0)=FALSE,FO$9=$DM94),1,0)*'4. Formulations'!$K93</f>
        <v>0</v>
      </c>
      <c r="FP94" s="45">
        <f>IF(AND(OR(ISBLANK(EZ$9),EZ$9=0)=FALSE,FP$9=$DM94),1,0)*'4. Formulations'!$K93</f>
        <v>0</v>
      </c>
      <c r="FQ94" s="45">
        <f>IF(AND(OR(ISBLANK(FA$9),FA$9=0)=FALSE,FQ$9=$DM94),1,0)*'4. Formulations'!$K93</f>
        <v>0</v>
      </c>
      <c r="FR94" s="45">
        <f>IF(AND(OR(ISBLANK(FB$9),FB$9=0)=FALSE,FR$9=$DM94),1,0)*'4. Formulations'!$K93</f>
        <v>0</v>
      </c>
      <c r="FS94" s="45">
        <f>IF(AND(OR(ISBLANK(FC$9),FC$9=0)=FALSE,FS$9=$DM94),1,0)*'4. Formulations'!$K93</f>
        <v>0</v>
      </c>
      <c r="FT94" s="45">
        <f>IF(AND(OR(ISBLANK(FD$9),FD$9=0)=FALSE,FT$9=$DM94),1,0)*'4. Formulations'!$K93</f>
        <v>0</v>
      </c>
      <c r="FU94" s="45">
        <f>IF(AND(OR(ISBLANK(FE$9),FE$9=0)=FALSE,FU$9=$DM94),1,0)*'4. Formulations'!$K93</f>
        <v>0</v>
      </c>
      <c r="FV94" s="45">
        <f>IF(AND(OR(ISBLANK(FF$9),FF$9=0)=FALSE,FV$9=$DM94),1,0)*'4. Formulations'!$K93</f>
        <v>0</v>
      </c>
      <c r="FW94" s="45">
        <f>IF(AND(OR(ISBLANK(FG$9),FG$9=0)=FALSE,FW$9=$DM94),1,0)*'4. Formulations'!$K93</f>
        <v>0</v>
      </c>
      <c r="FX94" s="45">
        <f>IF(AND(OR(ISBLANK(FH$9),FH$9=0)=FALSE,FX$9=$DM94),1,0)*'4. Formulations'!$K93</f>
        <v>0</v>
      </c>
      <c r="FY94" s="45">
        <f>IF(AND(OR(ISBLANK(FI$9),FI$9=0)=FALSE,FY$9=$DM94),1,0)*'4. Formulations'!$K93</f>
        <v>0</v>
      </c>
      <c r="GA94" s="45">
        <f>IF(AND(OR(ISBLANK(GA$9),GA$9=0)=FALSE,OR(GA$9='2. Protocols'!$C93,GA$9='2. Protocols'!$E93,GA$9='2. Protocols'!$G93)),1,0)*'4. Formulations'!$L93</f>
        <v>0</v>
      </c>
      <c r="GB94" s="45">
        <f>IF(AND(OR(ISBLANK(GB$9),GB$9=0)=FALSE,OR(GB$9='2. Protocols'!$C93,GB$9='2. Protocols'!$E93,GB$9='2. Protocols'!$G93)),1,0)*'4. Formulations'!$L93</f>
        <v>0</v>
      </c>
      <c r="GC94" s="45">
        <f>IF(AND(OR(ISBLANK(GC$9),GC$9=0)=FALSE,OR(GC$9='2. Protocols'!$C93,GC$9='2. Protocols'!$E93,GC$9='2. Protocols'!$G93)),1,0)*'4. Formulations'!$L93</f>
        <v>0</v>
      </c>
      <c r="GD94" s="45">
        <f>IF(AND(OR(ISBLANK(GD$9),GD$9=0)=FALSE,OR(GD$9='2. Protocols'!$C93,GD$9='2. Protocols'!$E93,GD$9='2. Protocols'!$G93)),1,0)*'4. Formulations'!$L93</f>
        <v>0</v>
      </c>
      <c r="GE94" s="45">
        <f>IF(AND(OR(ISBLANK(GE$9),GE$9=0)=FALSE,OR(GE$9='2. Protocols'!$C93,GE$9='2. Protocols'!$E93,GE$9='2. Protocols'!$G93)),1,0)*'4. Formulations'!$L93</f>
        <v>0</v>
      </c>
      <c r="GF94" s="45">
        <f>IF(AND(OR(ISBLANK(GF$9),GF$9=0)=FALSE,OR(GF$9='2. Protocols'!$C93,GF$9='2. Protocols'!$E93,GF$9='2. Protocols'!$G93)),1,0)*'4. Formulations'!$L93</f>
        <v>0</v>
      </c>
      <c r="GG94" s="45">
        <f>IF(AND(OR(ISBLANK(GG$9),GG$9=0)=FALSE,OR(GG$9='2. Protocols'!$C93,GG$9='2. Protocols'!$E93,GG$9='2. Protocols'!$G93)),1,0)*'4. Formulations'!$L93</f>
        <v>0</v>
      </c>
      <c r="GH94" s="45">
        <f>IF(AND(OR(ISBLANK(GH$9),GH$9=0)=FALSE,OR(GH$9='2. Protocols'!$C93,GH$9='2. Protocols'!$E93,GH$9='2. Protocols'!$G93)),1,0)*'4. Formulations'!$L93</f>
        <v>0</v>
      </c>
      <c r="GI94" s="45">
        <f>IF(AND(OR(ISBLANK(GI$9),GI$9=0)=FALSE,OR(GI$9='2. Protocols'!$C93,GI$9='2. Protocols'!$E93,GI$9='2. Protocols'!$G93)),1,0)*'4. Formulations'!$L93</f>
        <v>0</v>
      </c>
      <c r="GJ94" s="45">
        <f>IF(AND(OR(ISBLANK(GJ$9),GJ$9=0)=FALSE,OR(GJ$9='2. Protocols'!$C93,GJ$9='2. Protocols'!$E93,GJ$9='2. Protocols'!$G93)),1,0)*'4. Formulations'!$L93</f>
        <v>0</v>
      </c>
      <c r="GK94" s="45">
        <f>IF(AND(OR(ISBLANK(GK$9),GK$9=0)=FALSE,OR(GK$9='2. Protocols'!$C93,GK$9='2. Protocols'!$E93,GK$9='2. Protocols'!$G93)),1,0)*'4. Formulations'!$L93</f>
        <v>0</v>
      </c>
      <c r="GL94" s="45">
        <f>IF(AND(OR(ISBLANK(GL$9),GL$9=0)=FALSE,OR(GL$9='2. Protocols'!$C93,GL$9='2. Protocols'!$E93,GL$9='2. Protocols'!$G93)),1,0)*'4. Formulations'!$L93</f>
        <v>0</v>
      </c>
      <c r="GM94" s="45">
        <f>IF(AND(OR(ISBLANK(GM$9),GM$9=0)=FALSE,OR(GM$9='2. Protocols'!$C93,GM$9='2. Protocols'!$E93,GM$9='2. Protocols'!$G93)),1,0)*'4. Formulations'!$L93</f>
        <v>0</v>
      </c>
      <c r="GN94" s="45">
        <f>IF(AND(OR(ISBLANK(GN$9),GN$9=0)=FALSE,OR(GN$9='2. Protocols'!$C93,GN$9='2. Protocols'!$E93,GN$9='2. Protocols'!$G93)),1,0)*'4. Formulations'!$L93</f>
        <v>0</v>
      </c>
      <c r="GO94" s="45">
        <f>IF(AND(OR(ISBLANK(GO$9),GO$9=0)=FALSE,OR(GO$9='2. Protocols'!$C93,GO$9='2. Protocols'!$E93,GO$9='2. Protocols'!$G93)),1,0)*'4. Formulations'!$L93</f>
        <v>0</v>
      </c>
      <c r="GQ94" s="45">
        <f>IF(AND(OR(ISBLANK(GQ$9),GQ$9=0)=FALSE,GQ$9=$DL94),1,0)*'4. Formulations'!$M93</f>
        <v>0</v>
      </c>
      <c r="GR94" s="45">
        <f>IF(AND(OR(ISBLANK(GR$9),GR$9=0)=FALSE,GR$9=$DL94),1,0)*'4. Formulations'!$M93</f>
        <v>0</v>
      </c>
      <c r="GS94" s="45">
        <f>IF(AND(OR(ISBLANK(GS$9),GS$9=0)=FALSE,GS$9=$DL94),1,0)*'4. Formulations'!$M93</f>
        <v>0</v>
      </c>
      <c r="GT94" s="45">
        <f>IF(AND(OR(ISBLANK(GT$9),GT$9=0)=FALSE,GT$9=$DL94),1,0)*'4. Formulations'!$M93</f>
        <v>0</v>
      </c>
      <c r="GU94" s="45">
        <f>IF(AND(OR(ISBLANK(GU$9),GU$9=0)=FALSE,GU$9=$DL94),1,0)*'4. Formulations'!$M93</f>
        <v>0</v>
      </c>
      <c r="GV94" s="45">
        <f>IF(AND(OR(ISBLANK(GV$9),GV$9=0)=FALSE,GV$9=$DL94),1,0)*'4. Formulations'!$M93</f>
        <v>0</v>
      </c>
      <c r="GW94" s="45">
        <f>IF(AND(OR(ISBLANK(GW$9),GW$9=0)=FALSE,GW$9=$DL94),1,0)*'4. Formulations'!$M93</f>
        <v>0</v>
      </c>
      <c r="GX94" s="45">
        <f>IF(AND(OR(ISBLANK(GX$9),GX$9=0)=FALSE,GX$9=$DL94),1,0)*'4. Formulations'!$M93</f>
        <v>0</v>
      </c>
      <c r="GY94" s="45">
        <f>IF(AND(OR(ISBLANK(GY$9),GY$9=0)=FALSE,GY$9=$DL94),1,0)*'4. Formulations'!$M93</f>
        <v>0</v>
      </c>
      <c r="GZ94" s="45">
        <f>IF(AND(OR(ISBLANK(GZ$9),GZ$9=0)=FALSE,GZ$9=$DL94),1,0)*'4. Formulations'!$M93</f>
        <v>0</v>
      </c>
      <c r="HA94" s="45">
        <f>IF(AND(OR(ISBLANK(HA$9),HA$9=0)=FALSE,HA$9=$DL94),1,0)*'4. Formulations'!$M93</f>
        <v>0</v>
      </c>
      <c r="HB94" s="45">
        <f>IF(AND(OR(ISBLANK(HB$9),HB$9=0)=FALSE,HB$9=$DL94),1,0)*'4. Formulations'!$M93</f>
        <v>0</v>
      </c>
      <c r="HC94" s="45">
        <f>IF(AND(OR(ISBLANK(HC$9),HC$9=0)=FALSE,HC$9=$DL94),1,0)*'4. Formulations'!$M93</f>
        <v>0</v>
      </c>
      <c r="HD94" s="45">
        <f>IF(AND(OR(ISBLANK(HD$9),HD$9=0)=FALSE,HD$9=$DL94),1,0)*'4. Formulations'!$M93</f>
        <v>0</v>
      </c>
      <c r="HE94" s="45">
        <f>IF(AND(OR(ISBLANK(HE$9),HE$9=0)=FALSE,HE$9=$DL94),1,0)*'4. Formulations'!$M93</f>
        <v>0</v>
      </c>
      <c r="HG94" s="45">
        <f>IF(AND(OR(ISBLANK(HG$9),HG$9=0)=FALSE,SUM($GQ94:$HE94)&gt;0,HG$9='2. Protocols'!$G93),1,0)*'4. Formulations'!$M93</f>
        <v>0</v>
      </c>
      <c r="HH94" s="45">
        <f>IF(AND(OR(ISBLANK(HH$9),HH$9=0)=FALSE,SUM($GQ94:$HE94)&gt;0,HH$9='2. Protocols'!$G93),1,0)*'4. Formulations'!$M93</f>
        <v>0</v>
      </c>
      <c r="HI94" s="45">
        <f>IF(AND(OR(ISBLANK(HI$9),HI$9=0)=FALSE,SUM($GQ94:$HE94)&gt;0,HI$9='2. Protocols'!$G93),1,0)*'4. Formulations'!$M93</f>
        <v>0</v>
      </c>
      <c r="HJ94" s="45">
        <f>IF(AND(OR(ISBLANK(HJ$9),HJ$9=0)=FALSE,SUM($GQ94:$HE94)&gt;0,HJ$9='2. Protocols'!$G93),1,0)*'4. Formulations'!$M93</f>
        <v>0</v>
      </c>
      <c r="HK94" s="45">
        <f>IF(AND(OR(ISBLANK(HK$9),HK$9=0)=FALSE,SUM($GQ94:$HE94)&gt;0,HK$9='2. Protocols'!$G93),1,0)*'4. Formulations'!$M93</f>
        <v>0</v>
      </c>
      <c r="HL94" s="45">
        <f>IF(AND(OR(ISBLANK(HL$9),HL$9=0)=FALSE,SUM($GQ94:$HE94)&gt;0,HL$9='2. Protocols'!$G93),1,0)*'4. Formulations'!$M93</f>
        <v>0</v>
      </c>
      <c r="HM94" s="45">
        <f>IF(AND(OR(ISBLANK(HM$9),HM$9=0)=FALSE,SUM($GQ94:$HE94)&gt;0,HM$9='2. Protocols'!$G93),1,0)*'4. Formulations'!$M93</f>
        <v>0</v>
      </c>
      <c r="HN94" s="45">
        <f>IF(AND(OR(ISBLANK(HN$9),HN$9=0)=FALSE,SUM($GQ94:$HE94)&gt;0,HN$9='2. Protocols'!$G93),1,0)*'4. Formulations'!$M93</f>
        <v>0</v>
      </c>
      <c r="HO94" s="45">
        <f>IF(AND(OR(ISBLANK(HO$9),HO$9=0)=FALSE,SUM($GQ94:$HE94)&gt;0,HO$9='2. Protocols'!$G93),1,0)*'4. Formulations'!$M93</f>
        <v>0</v>
      </c>
      <c r="HP94" s="45">
        <f>IF(AND(OR(ISBLANK(HP$9),HP$9=0)=FALSE,SUM($GQ94:$HE94)&gt;0,HP$9='2. Protocols'!$G93),1,0)*'4. Formulations'!$M93</f>
        <v>0</v>
      </c>
      <c r="HQ94" s="45">
        <f>IF(AND(OR(ISBLANK(HQ$9),HQ$9=0)=FALSE,SUM($GQ94:$HE94)&gt;0,HQ$9='2. Protocols'!$G93),1,0)*'4. Formulations'!$M93</f>
        <v>0</v>
      </c>
      <c r="HR94" s="45">
        <f>IF(AND(OR(ISBLANK(HR$9),HR$9=0)=FALSE,SUM($GQ94:$HE94)&gt;0,HR$9='2. Protocols'!$G93),1,0)*'4. Formulations'!$M93</f>
        <v>0</v>
      </c>
      <c r="HS94" s="45">
        <f>IF(AND(OR(ISBLANK(HS$9),HS$9=0)=FALSE,SUM($GQ94:$HE94)&gt;0,HS$9='2. Protocols'!$G93),1,0)*'4. Formulations'!$M93</f>
        <v>0</v>
      </c>
      <c r="HT94" s="45">
        <f>IF(AND(OR(ISBLANK(HT$9),HT$9=0)=FALSE,SUM($GQ94:$HE94)&gt;0,HT$9='2. Protocols'!$G93),1,0)*'4. Formulations'!$M93</f>
        <v>0</v>
      </c>
      <c r="HU94" s="45">
        <f>IF(AND(OR(ISBLANK(HU$9),HU$9=0)=FALSE,SUM($GQ94:$HE94)&gt;0,HU$9='2. Protocols'!$G93),1,0)*'4. Formulations'!$M93</f>
        <v>0</v>
      </c>
      <c r="HW94" s="45">
        <f>IF(AND(OR(ISBLANK(HW$9),HW$9=0)=FALSE,HW$9=$DM94),1,0)*'4. Formulations'!$N93</f>
        <v>0</v>
      </c>
      <c r="HX94" s="45">
        <f>IF(AND(OR(ISBLANK(HX$9),HX$9=0)=FALSE,HX$9=$DM94),1,0)*'4. Formulations'!$N93</f>
        <v>0</v>
      </c>
      <c r="HY94" s="45">
        <f>IF(AND(OR(ISBLANK(HY$9),HY$9=0)=FALSE,HY$9=$DM94),1,0)*'4. Formulations'!$N93</f>
        <v>0</v>
      </c>
      <c r="HZ94" s="45">
        <f>IF(AND(OR(ISBLANK(HZ$9),HZ$9=0)=FALSE,HZ$9=$DM94),1,0)*'4. Formulations'!$N93</f>
        <v>0</v>
      </c>
      <c r="IA94" s="45">
        <f>IF(AND(OR(ISBLANK(IA$9),IA$9=0)=FALSE,IA$9=$DM94),1,0)*'4. Formulations'!$N93</f>
        <v>0</v>
      </c>
      <c r="IB94" s="45">
        <f>IF(AND(OR(ISBLANK(IB$9),IB$9=0)=FALSE,IB$9=$DM94),1,0)*'4. Formulations'!$N93</f>
        <v>0</v>
      </c>
      <c r="IC94" s="45">
        <f>IF(AND(OR(ISBLANK(IC$9),IC$9=0)=FALSE,IC$9=$DM94),1,0)*'4. Formulations'!$N93</f>
        <v>0</v>
      </c>
      <c r="ID94" s="45">
        <f>IF(AND(OR(ISBLANK(ID$9),ID$9=0)=FALSE,ID$9=$DM94),1,0)*'4. Formulations'!$N93</f>
        <v>0</v>
      </c>
      <c r="IE94" s="45">
        <f>IF(AND(OR(ISBLANK(IE$9),IE$9=0)=FALSE,IE$9=$DM94),1,0)*'4. Formulations'!$N93</f>
        <v>0</v>
      </c>
      <c r="IF94" s="45">
        <f>IF(AND(OR(ISBLANK(IF$9),IF$9=0)=FALSE,IF$9=$DM94),1,0)*'4. Formulations'!$N93</f>
        <v>0</v>
      </c>
      <c r="IG94" s="45">
        <f>IF(AND(OR(ISBLANK(IG$9),IG$9=0)=FALSE,IG$9=$DM94),1,0)*'4. Formulations'!$N93</f>
        <v>0</v>
      </c>
      <c r="IH94" s="45">
        <f>IF(AND(OR(ISBLANK(IH$9),IH$9=0)=FALSE,IH$9=$DM94),1,0)*'4. Formulations'!$N93</f>
        <v>0</v>
      </c>
      <c r="II94" s="45">
        <f>IF(AND(OR(ISBLANK(II$9),II$9=0)=FALSE,II$9=$DM94),1,0)*'4. Formulations'!$N93</f>
        <v>0</v>
      </c>
      <c r="IJ94" s="45">
        <f>IF(AND(OR(ISBLANK(IJ$9),IJ$9=0)=FALSE,IJ$9=$DM94),1,0)*'4. Formulations'!$N93</f>
        <v>0</v>
      </c>
      <c r="IK94" s="45">
        <f>IF(AND(OR(ISBLANK(IK$9),IK$9=0)=FALSE,IK$9=$DM94),1,0)*'4. Formulations'!$N93</f>
        <v>0</v>
      </c>
      <c r="IM94" s="45">
        <f>IF(AND(OR(ISBLANK(IM$9),IM$9=0)=FALSE,OR(IM$9='2. Protocols'!$C93,IM$9='2. Protocols'!$E93,IM$9='2. Protocols'!$G93)),1,0)*'4. Formulations'!$O93</f>
        <v>0</v>
      </c>
      <c r="IN94" s="45">
        <f>IF(AND(OR(ISBLANK(IN$9),IN$9=0)=FALSE,OR(IN$9='2. Protocols'!$C93,IN$9='2. Protocols'!$E93,IN$9='2. Protocols'!$G93)),1,0)*'4. Formulations'!$O93</f>
        <v>0</v>
      </c>
      <c r="IO94" s="45">
        <f>IF(AND(OR(ISBLANK(IO$9),IO$9=0)=FALSE,OR(IO$9='2. Protocols'!$C93,IO$9='2. Protocols'!$E93,IO$9='2. Protocols'!$G93)),1,0)*'4. Formulations'!$O93</f>
        <v>0</v>
      </c>
      <c r="IP94" s="45">
        <f>IF(AND(OR(ISBLANK(IP$9),IP$9=0)=FALSE,OR(IP$9='2. Protocols'!$C93,IP$9='2. Protocols'!$E93,IP$9='2. Protocols'!$G93)),1,0)*'4. Formulations'!$O93</f>
        <v>0</v>
      </c>
      <c r="IQ94" s="45">
        <f>IF(AND(OR(ISBLANK(IQ$9),IQ$9=0)=FALSE,OR(IQ$9='2. Protocols'!$C93,IQ$9='2. Protocols'!$E93,IQ$9='2. Protocols'!$G93)),1,0)*'4. Formulations'!$O93</f>
        <v>0</v>
      </c>
      <c r="IR94" s="45">
        <f>IF(AND(OR(ISBLANK(IR$9),IR$9=0)=FALSE,OR(IR$9='2. Protocols'!$C93,IR$9='2. Protocols'!$E93,IR$9='2. Protocols'!$G93)),1,0)*'4. Formulations'!$O93</f>
        <v>0</v>
      </c>
      <c r="IS94" s="45">
        <f>IF(AND(OR(ISBLANK(IS$9),IS$9=0)=FALSE,OR(IS$9='2. Protocols'!$C93,IS$9='2. Protocols'!$E93,IS$9='2. Protocols'!$G93)),1,0)*'4. Formulations'!$O93</f>
        <v>0</v>
      </c>
      <c r="IT94" s="45">
        <f>IF(AND(OR(ISBLANK(IT$9),IT$9=0)=FALSE,OR(IT$9='2. Protocols'!$C93,IT$9='2. Protocols'!$E93,IT$9='2. Protocols'!$G93)),1,0)*'4. Formulations'!$O93</f>
        <v>0</v>
      </c>
      <c r="IU94" s="45">
        <f>IF(AND(OR(ISBLANK(IU$9),IU$9=0)=FALSE,OR(IU$9='2. Protocols'!$C93,IU$9='2. Protocols'!$E93,IU$9='2. Protocols'!$G93)),1,0)*'4. Formulations'!$O93</f>
        <v>0</v>
      </c>
      <c r="IV94" s="45">
        <f>IF(AND(OR(ISBLANK(IV$9),IV$9=0)=FALSE,OR(IV$9='2. Protocols'!$C93,IV$9='2. Protocols'!$E93,IV$9='2. Protocols'!$G93)),1,0)*'4. Formulations'!$O93</f>
        <v>0</v>
      </c>
      <c r="IW94" s="45">
        <f>IF(AND(OR(ISBLANK(IW$9),IW$9=0)=FALSE,OR(IW$9='2. Protocols'!$C93,IW$9='2. Protocols'!$E93,IW$9='2. Protocols'!$G93)),1,0)*'4. Formulations'!$O93</f>
        <v>0</v>
      </c>
      <c r="IX94" s="45">
        <f>IF(AND(OR(ISBLANK(IX$9),IX$9=0)=FALSE,OR(IX$9='2. Protocols'!$C93,IX$9='2. Protocols'!$E93,IX$9='2. Protocols'!$G93)),1,0)*'4. Formulations'!$O93</f>
        <v>0</v>
      </c>
      <c r="IY94" s="45">
        <f>IF(AND(OR(ISBLANK(IY$9),IY$9=0)=FALSE,OR(IY$9='2. Protocols'!$C93,IY$9='2. Protocols'!$E93,IY$9='2. Protocols'!$G93)),1,0)*'4. Formulations'!$O93</f>
        <v>0</v>
      </c>
      <c r="IZ94" s="45">
        <f>IF(AND(OR(ISBLANK(IZ$9),IZ$9=0)=FALSE,OR(IZ$9='2. Protocols'!$C93,IZ$9='2. Protocols'!$E93,IZ$9='2. Protocols'!$G93)),1,0)*'4. Formulations'!$O93</f>
        <v>0</v>
      </c>
      <c r="JA94" s="45">
        <f>IF(AND(OR(ISBLANK(JA$9),JA$9=0)=FALSE,OR(JA$9='2. Protocols'!$C93,JA$9='2. Protocols'!$E93,JA$9='2. Protocols'!$G93)),1,0)*'4. Formulations'!$O93</f>
        <v>0</v>
      </c>
      <c r="JC94" s="45">
        <f>IF(AND(OR(ISBLANK(JC$9),JC$9=0)=FALSE,JC$9=$DL94),1,0)*'4. Formulations'!$P93</f>
        <v>0</v>
      </c>
      <c r="JD94" s="45">
        <f>IF(AND(OR(ISBLANK(JD$9),JD$9=0)=FALSE,JD$9=$DL94),1,0)*'4. Formulations'!$P93</f>
        <v>0</v>
      </c>
      <c r="JE94" s="45">
        <f>IF(AND(OR(ISBLANK(JE$9),JE$9=0)=FALSE,JE$9=$DL94),1,0)*'4. Formulations'!$P93</f>
        <v>0</v>
      </c>
      <c r="JF94" s="45">
        <f>IF(AND(OR(ISBLANK(JF$9),JF$9=0)=FALSE,JF$9=$DL94),1,0)*'4. Formulations'!$P93</f>
        <v>0</v>
      </c>
      <c r="JG94" s="45">
        <f>IF(AND(OR(ISBLANK(JG$9),JG$9=0)=FALSE,JG$9=$DL94),1,0)*'4. Formulations'!$P93</f>
        <v>0</v>
      </c>
      <c r="JH94" s="45">
        <f>IF(AND(OR(ISBLANK(JH$9),JH$9=0)=FALSE,JH$9=$DL94),1,0)*'4. Formulations'!$P93</f>
        <v>0</v>
      </c>
      <c r="JI94" s="45">
        <f>IF(AND(OR(ISBLANK(JI$9),JI$9=0)=FALSE,JI$9=$DL94),1,0)*'4. Formulations'!$P93</f>
        <v>0</v>
      </c>
      <c r="JJ94" s="45">
        <f>IF(AND(OR(ISBLANK(JJ$9),JJ$9=0)=FALSE,JJ$9=$DL94),1,0)*'4. Formulations'!$P93</f>
        <v>0</v>
      </c>
      <c r="JK94" s="45">
        <f>IF(AND(OR(ISBLANK(JK$9),JK$9=0)=FALSE,JK$9=$DL94),1,0)*'4. Formulations'!$P93</f>
        <v>0</v>
      </c>
      <c r="JL94" s="45">
        <f>IF(AND(OR(ISBLANK(JL$9),JL$9=0)=FALSE,JL$9=$DL94),1,0)*'4. Formulations'!$P93</f>
        <v>0</v>
      </c>
      <c r="JM94" s="45">
        <f>IF(AND(OR(ISBLANK(JM$9),JM$9=0)=FALSE,JM$9=$DL94),1,0)*'4. Formulations'!$P93</f>
        <v>0</v>
      </c>
      <c r="JN94" s="45">
        <f>IF(AND(OR(ISBLANK(JN$9),JN$9=0)=FALSE,JN$9=$DL94),1,0)*'4. Formulations'!$P93</f>
        <v>0</v>
      </c>
      <c r="JO94" s="45">
        <f>IF(AND(OR(ISBLANK(JO$9),JO$9=0)=FALSE,JO$9=$DL94),1,0)*'4. Formulations'!$P93</f>
        <v>0</v>
      </c>
      <c r="JP94" s="45">
        <f>IF(AND(OR(ISBLANK(JP$9),JP$9=0)=FALSE,JP$9=$DL94),1,0)*'4. Formulations'!$P93</f>
        <v>0</v>
      </c>
      <c r="JQ94" s="45">
        <f>IF(AND(OR(ISBLANK(JQ$9),JQ$9=0)=FALSE,JQ$9=$DL94),1,0)*'4. Formulations'!$P93</f>
        <v>0</v>
      </c>
      <c r="JS94" s="45">
        <f>IF(AND(OR(ISBLANK(JS$9),JS$9=0)=FALSE,SUM($JC94:$JQ94)&gt;0,JS$9='2. Protocols'!$G93),1,0)*'4. Formulations'!$P93</f>
        <v>0</v>
      </c>
      <c r="JT94" s="45">
        <f>IF(AND(OR(ISBLANK(JT$9),JT$9=0)=FALSE,SUM($JC94:$JQ94)&gt;0,JT$9='2. Protocols'!$G93),1,0)*'4. Formulations'!$P93</f>
        <v>0</v>
      </c>
      <c r="JU94" s="45">
        <f>IF(AND(OR(ISBLANK(JU$9),JU$9=0)=FALSE,SUM($JC94:$JQ94)&gt;0,JU$9='2. Protocols'!$G93),1,0)*'4. Formulations'!$P93</f>
        <v>0</v>
      </c>
      <c r="JV94" s="45">
        <f>IF(AND(OR(ISBLANK(JV$9),JV$9=0)=FALSE,SUM($JC94:$JQ94)&gt;0,JV$9='2. Protocols'!$G93),1,0)*'4. Formulations'!$P93</f>
        <v>0</v>
      </c>
      <c r="JW94" s="45">
        <f>IF(AND(OR(ISBLANK(JW$9),JW$9=0)=FALSE,SUM($JC94:$JQ94)&gt;0,JW$9='2. Protocols'!$G93),1,0)*'4. Formulations'!$P93</f>
        <v>0</v>
      </c>
      <c r="JX94" s="45">
        <f>IF(AND(OR(ISBLANK(JX$9),JX$9=0)=FALSE,SUM($JC94:$JQ94)&gt;0,JX$9='2. Protocols'!$G93),1,0)*'4. Formulations'!$P93</f>
        <v>0</v>
      </c>
      <c r="JY94" s="45">
        <f>IF(AND(OR(ISBLANK(JY$9),JY$9=0)=FALSE,SUM($JC94:$JQ94)&gt;0,JY$9='2. Protocols'!$G93),1,0)*'4. Formulations'!$P93</f>
        <v>0</v>
      </c>
      <c r="JZ94" s="45">
        <f>IF(AND(OR(ISBLANK(JZ$9),JZ$9=0)=FALSE,SUM($JC94:$JQ94)&gt;0,JZ$9='2. Protocols'!$G93),1,0)*'4. Formulations'!$P93</f>
        <v>0</v>
      </c>
      <c r="KA94" s="45">
        <f>IF(AND(OR(ISBLANK(KA$9),KA$9=0)=FALSE,SUM($JC94:$JQ94)&gt;0,KA$9='2. Protocols'!$G93),1,0)*'4. Formulations'!$P93</f>
        <v>0</v>
      </c>
      <c r="KB94" s="45">
        <f>IF(AND(OR(ISBLANK(KB$9),KB$9=0)=FALSE,SUM($JC94:$JQ94)&gt;0,KB$9='2. Protocols'!$G93),1,0)*'4. Formulations'!$P93</f>
        <v>0</v>
      </c>
      <c r="KC94" s="45">
        <f>IF(AND(OR(ISBLANK(KC$9),KC$9=0)=FALSE,SUM($JC94:$JQ94)&gt;0,KC$9='2. Protocols'!$G93),1,0)*'4. Formulations'!$P93</f>
        <v>0</v>
      </c>
      <c r="KD94" s="45">
        <f>IF(AND(OR(ISBLANK(KD$9),KD$9=0)=FALSE,SUM($JC94:$JQ94)&gt;0,KD$9='2. Protocols'!$G93),1,0)*'4. Formulations'!$P93</f>
        <v>0</v>
      </c>
      <c r="KE94" s="45">
        <f>IF(AND(OR(ISBLANK(KE$9),KE$9=0)=FALSE,SUM($JC94:$JQ94)&gt;0,KE$9='2. Protocols'!$G93),1,0)*'4. Formulations'!$P93</f>
        <v>0</v>
      </c>
      <c r="KF94" s="45">
        <f>IF(AND(OR(ISBLANK(KF$9),KF$9=0)=FALSE,SUM($JC94:$JQ94)&gt;0,KF$9='2. Protocols'!$G93),1,0)*'4. Formulations'!$P93</f>
        <v>0</v>
      </c>
      <c r="KG94" s="45">
        <f>IF(AND(OR(ISBLANK(KG$9),KG$9=0)=FALSE,SUM($JC94:$JQ94)&gt;0,KG$9='2. Protocols'!$G93),1,0)*'4. Formulations'!$P93</f>
        <v>0</v>
      </c>
      <c r="KI94" s="45">
        <f>IF(AND(OR(ISBLANK(KI$9),KI$9=0)=FALSE,KI$9=$DM94),1,0)*'4. Formulations'!$Q93</f>
        <v>0</v>
      </c>
      <c r="KJ94" s="45">
        <f>IF(AND(OR(ISBLANK(KJ$9),KJ$9=0)=FALSE,KJ$9=$DM94),1,0)*'4. Formulations'!$Q93</f>
        <v>0</v>
      </c>
      <c r="KK94" s="45">
        <f>IF(AND(OR(ISBLANK(KK$9),KK$9=0)=FALSE,KK$9=$DM94),1,0)*'4. Formulations'!$Q93</f>
        <v>0</v>
      </c>
      <c r="KL94" s="45">
        <f>IF(AND(OR(ISBLANK(KL$9),KL$9=0)=FALSE,KL$9=$DM94),1,0)*'4. Formulations'!$Q93</f>
        <v>0</v>
      </c>
      <c r="KM94" s="45">
        <f>IF(AND(OR(ISBLANK(KM$9),KM$9=0)=FALSE,KM$9=$DM94),1,0)*'4. Formulations'!$Q93</f>
        <v>0</v>
      </c>
      <c r="KN94" s="45">
        <f>IF(AND(OR(ISBLANK(KN$9),KN$9=0)=FALSE,KN$9=$DM94),1,0)*'4. Formulations'!$Q93</f>
        <v>0</v>
      </c>
      <c r="KO94" s="45">
        <f>IF(AND(OR(ISBLANK(KO$9),KO$9=0)=FALSE,KO$9=$DM94),1,0)*'4. Formulations'!$Q93</f>
        <v>0</v>
      </c>
      <c r="KP94" s="45">
        <f>IF(AND(OR(ISBLANK(KP$9),KP$9=0)=FALSE,KP$9=$DM94),1,0)*'4. Formulations'!$Q93</f>
        <v>0</v>
      </c>
      <c r="KQ94" s="45">
        <f>IF(AND(OR(ISBLANK(KQ$9),KQ$9=0)=FALSE,KQ$9=$DM94),1,0)*'4. Formulations'!$Q93</f>
        <v>0</v>
      </c>
      <c r="KR94" s="45">
        <f>IF(AND(OR(ISBLANK(KR$9),KR$9=0)=FALSE,KR$9=$DM94),1,0)*'4. Formulations'!$Q93</f>
        <v>0</v>
      </c>
      <c r="KS94" s="45">
        <f>IF(AND(OR(ISBLANK(KS$9),KS$9=0)=FALSE,KS$9=$DM94),1,0)*'4. Formulations'!$Q93</f>
        <v>0</v>
      </c>
      <c r="KT94" s="45">
        <f>IF(AND(OR(ISBLANK(KT$9),KT$9=0)=FALSE,KT$9=$DM94),1,0)*'4. Formulations'!$Q93</f>
        <v>0</v>
      </c>
      <c r="KU94" s="45">
        <f>IF(AND(OR(ISBLANK(KU$9),KU$9=0)=FALSE,KU$9=$DM94),1,0)*'4. Formulations'!$Q93</f>
        <v>0</v>
      </c>
      <c r="KV94" s="45">
        <f>IF(AND(OR(ISBLANK(KV$9),KV$9=0)=FALSE,KV$9=$DM94),1,0)*'4. Formulations'!$Q93</f>
        <v>0</v>
      </c>
      <c r="KW94" s="45">
        <f>IF(AND(OR(ISBLANK(KW$9),KW$9=0)=FALSE,KW$9=$DM94),1,0)*'4. Formulations'!$Q93</f>
        <v>0</v>
      </c>
    </row>
    <row r="95" spans="2:309" ht="15" hidden="1" outlineLevel="1" x14ac:dyDescent="0.25">
      <c r="B95" s="2"/>
      <c r="C95" s="155" t="str">
        <f>IF('2. Protocols'!C94&amp;"+"&amp;'2. Protocols'!E94&amp;"+"&amp;'2. Protocols'!G94="++","",'2. Protocols'!C94&amp;"+"&amp;'2. Protocols'!E94&amp;"+"&amp;'2. Protocols'!G94)</f>
        <v/>
      </c>
      <c r="D95" s="22"/>
      <c r="E95" s="23"/>
      <c r="G95" s="135">
        <f>'2. Protocols'!J94*'1. General Inputs'!$N$13</f>
        <v>0</v>
      </c>
      <c r="H95" s="135" t="e">
        <f>MAX(G95*(1+'1. General Inputs'!$BE$23)+(H$110*'2. Protocols'!$S94)+'3. ARV Substitutions'!L115,0)</f>
        <v>#VALUE!</v>
      </c>
      <c r="I95" s="135" t="e">
        <f>MAX(H95*(1+'1. General Inputs'!$BE$23)+(I$110*'2. Protocols'!$S94)+'3. ARV Substitutions'!M115,0)</f>
        <v>#VALUE!</v>
      </c>
      <c r="J95" s="135" t="e">
        <f>MAX(I95*(1+'1. General Inputs'!$BE$23)+(J$110*'2. Protocols'!$S94)+'3. ARV Substitutions'!N115,0)</f>
        <v>#VALUE!</v>
      </c>
      <c r="K95" s="135" t="e">
        <f>MAX(J95*(1+'1. General Inputs'!$BE$23)+(K$110*'2. Protocols'!$S94)+'3. ARV Substitutions'!O115,0)</f>
        <v>#VALUE!</v>
      </c>
      <c r="L95" s="135" t="e">
        <f>MAX(K95*(1+'1. General Inputs'!$BE$23)+(L$110*'2. Protocols'!$S94)+'3. ARV Substitutions'!P115,0)</f>
        <v>#VALUE!</v>
      </c>
      <c r="M95" s="135" t="e">
        <f>MAX(L95*(1+'1. General Inputs'!$BE$23)+(M$110*'2. Protocols'!$S94)+'3. ARV Substitutions'!Q115,0)</f>
        <v>#VALUE!</v>
      </c>
      <c r="N95" s="135" t="e">
        <f>MAX(M95*(1+'1. General Inputs'!$BE$23)+(N$110*'2. Protocols'!$S94)+'3. ARV Substitutions'!R115,0)</f>
        <v>#VALUE!</v>
      </c>
      <c r="O95" s="135" t="e">
        <f>MAX(N95*(1+'1. General Inputs'!$BE$23)+(O$110*'2. Protocols'!$S94)+'3. ARV Substitutions'!S115,0)</f>
        <v>#VALUE!</v>
      </c>
      <c r="P95" s="135" t="e">
        <f>MAX(O95*(1+'1. General Inputs'!$BE$23)+(P$110*'2. Protocols'!$S94)+'3. ARV Substitutions'!T115,0)</f>
        <v>#VALUE!</v>
      </c>
      <c r="Q95" s="135" t="e">
        <f>MAX(P95*(1+'1. General Inputs'!$BE$23)+(Q$110*'2. Protocols'!$S94)+'3. ARV Substitutions'!U115,0)</f>
        <v>#VALUE!</v>
      </c>
      <c r="R95" s="135" t="e">
        <f>MAX(Q95*(1+'1. General Inputs'!$BE$23)+(R$110*'2. Protocols'!$S94)+'3. ARV Substitutions'!V115,0)</f>
        <v>#VALUE!</v>
      </c>
      <c r="S95" s="135" t="e">
        <f>MAX(R95*(1+'1. General Inputs'!$BE$23)+(S$110*'2. Protocols'!$S94)+'3. ARV Substitutions'!W115,0)</f>
        <v>#VALUE!</v>
      </c>
      <c r="T95" s="135" t="e">
        <f>MAX(S95*(1+'1. General Inputs'!$BE$23)+(T$110*'2. Protocols'!$S94)+'3. ARV Substitutions'!X115,0)</f>
        <v>#VALUE!</v>
      </c>
      <c r="U95" s="135" t="e">
        <f>MAX(T95*(1+'1. General Inputs'!$BE$23)+(U$110*'2. Protocols'!$S94)+'3. ARV Substitutions'!Y115,0)</f>
        <v>#VALUE!</v>
      </c>
      <c r="V95" s="135" t="e">
        <f>MAX(U95*(1+'1. General Inputs'!$BE$23)+(V$110*'2. Protocols'!$S94)+'3. ARV Substitutions'!Z115,0)</f>
        <v>#VALUE!</v>
      </c>
      <c r="W95" s="135" t="e">
        <f>MAX(V95*(1+'1. General Inputs'!$BE$23)+(W$110*'2. Protocols'!$S94)+'3. ARV Substitutions'!AA115,0)</f>
        <v>#VALUE!</v>
      </c>
      <c r="X95" s="135" t="e">
        <f>MAX(W95*(1+'1. General Inputs'!$BE$23)+(X$110*'2. Protocols'!$S94)+'3. ARV Substitutions'!AB115,0)</f>
        <v>#VALUE!</v>
      </c>
      <c r="Y95" s="135" t="e">
        <f>MAX(X95*(1+'1. General Inputs'!$BE$23)+(Y$110*'2. Protocols'!$S94)+'3. ARV Substitutions'!AC115,0)</f>
        <v>#VALUE!</v>
      </c>
      <c r="Z95" s="135" t="e">
        <f>MAX(Y95*(1+'1. General Inputs'!$BE$23)+(Z$110*'2. Protocols'!$S94)+'3. ARV Substitutions'!AD115,0)</f>
        <v>#VALUE!</v>
      </c>
      <c r="AA95" s="135" t="e">
        <f>MAX(Z95*(1+'1. General Inputs'!$BE$23)+(AA$110*'2. Protocols'!$S94)+'3. ARV Substitutions'!AE115,0)</f>
        <v>#VALUE!</v>
      </c>
      <c r="AB95" s="135" t="e">
        <f>MAX(AA95*(1+'1. General Inputs'!$BE$23)+(AB$110*'2. Protocols'!$S94)+'3. ARV Substitutions'!AF115,0)</f>
        <v>#VALUE!</v>
      </c>
      <c r="AC95" s="135" t="e">
        <f>MAX(AB95*(1+'1. General Inputs'!$BE$23)+(AC$110*'2. Protocols'!$S94)+'3. ARV Substitutions'!AG115,0)</f>
        <v>#VALUE!</v>
      </c>
      <c r="AD95" s="135" t="e">
        <f>MAX(AC95*(1+'1. General Inputs'!$BE$23)+(AD$110*'2. Protocols'!$S94)+'3. ARV Substitutions'!AH115,0)</f>
        <v>#VALUE!</v>
      </c>
      <c r="AE95" s="135" t="e">
        <f>MAX(AD95*(1+'1. General Inputs'!$BE$23)+(AE$110*'2. Protocols'!$S94)+'3. ARV Substitutions'!AI115,0)</f>
        <v>#VALUE!</v>
      </c>
      <c r="AF95" s="135" t="e">
        <f>MAX(AE95*(1+'1. General Inputs'!$BE$23)+(AF$110*'2. Protocols'!$S94)+'3. ARV Substitutions'!AJ115,0)</f>
        <v>#VALUE!</v>
      </c>
      <c r="AG95" s="135" t="e">
        <f>MAX(AF95*(1+'1. General Inputs'!$BE$23)+(AG$110*'2. Protocols'!$S94)+'3. ARV Substitutions'!AK115,0)</f>
        <v>#VALUE!</v>
      </c>
      <c r="AH95" s="135" t="e">
        <f>MAX(AG95*(1+'1. General Inputs'!$BE$23)+(AH$110*'2. Protocols'!$S94)+'3. ARV Substitutions'!AL115,0)</f>
        <v>#VALUE!</v>
      </c>
      <c r="AI95" s="135" t="e">
        <f>MAX(AH95*(1+'1. General Inputs'!$BE$23)+(AI$110*'2. Protocols'!$S94)+'3. ARV Substitutions'!AM115,0)</f>
        <v>#VALUE!</v>
      </c>
      <c r="AJ95" s="135" t="e">
        <f>MAX(AI95*(1+'1. General Inputs'!$BE$23)+(AJ$110*'2. Protocols'!$S94)+'3. ARV Substitutions'!AN115,0)</f>
        <v>#VALUE!</v>
      </c>
      <c r="AK95" s="135" t="e">
        <f>MAX(AJ95*(1+'1. General Inputs'!$BE$23)+(AK$110*'2. Protocols'!$S94)+'3. ARV Substitutions'!AO115,0)</f>
        <v>#VALUE!</v>
      </c>
      <c r="AL95" s="135" t="e">
        <f>MAX(AK95*(1+'1. General Inputs'!$BE$23)+(AL$110*'2. Protocols'!$S94)+'3. ARV Substitutions'!AP115,0)</f>
        <v>#VALUE!</v>
      </c>
      <c r="AM95" s="135" t="e">
        <f>MAX(AL95*(1+'1. General Inputs'!$BE$23)+(AM$110*'2. Protocols'!$S94)+'3. ARV Substitutions'!AQ115,0)</f>
        <v>#VALUE!</v>
      </c>
      <c r="AN95" s="135" t="e">
        <f>MAX(AM95*(1+'1. General Inputs'!$BE$23)+(AN$110*'2. Protocols'!$S94)+'3. ARV Substitutions'!AR115,0)</f>
        <v>#VALUE!</v>
      </c>
      <c r="AO95" s="135" t="e">
        <f>MAX(AN95*(1+'1. General Inputs'!$BE$23)+(AO$110*'2. Protocols'!$S94)+'3. ARV Substitutions'!AS115,0)</f>
        <v>#VALUE!</v>
      </c>
      <c r="AP95" s="135" t="e">
        <f>MAX(AO95*(1+'1. General Inputs'!$BE$23)+(AP$110*'2. Protocols'!$S94)+'3. ARV Substitutions'!AT115,0)</f>
        <v>#VALUE!</v>
      </c>
      <c r="AQ95" s="135" t="e">
        <f>MAX(AP95*(1+'1. General Inputs'!$BE$23)+(AQ$110*'2. Protocols'!$S94)+'3. ARV Substitutions'!AU115,0)</f>
        <v>#VALUE!</v>
      </c>
      <c r="CA95" s="105" t="e">
        <f t="shared" si="96"/>
        <v>#VALUE!</v>
      </c>
      <c r="CB95" s="105" t="e">
        <f t="shared" si="97"/>
        <v>#VALUE!</v>
      </c>
      <c r="CC95" s="105" t="e">
        <f t="shared" si="98"/>
        <v>#VALUE!</v>
      </c>
      <c r="CD95" s="105" t="e">
        <f t="shared" si="99"/>
        <v>#VALUE!</v>
      </c>
      <c r="CE95" s="105" t="e">
        <f t="shared" si="100"/>
        <v>#VALUE!</v>
      </c>
      <c r="CF95" s="105" t="e">
        <f t="shared" si="101"/>
        <v>#VALUE!</v>
      </c>
      <c r="CG95" s="105" t="e">
        <f t="shared" si="102"/>
        <v>#VALUE!</v>
      </c>
      <c r="CH95" s="105" t="e">
        <f t="shared" si="103"/>
        <v>#VALUE!</v>
      </c>
      <c r="CI95" s="105" t="e">
        <f t="shared" si="104"/>
        <v>#VALUE!</v>
      </c>
      <c r="CJ95" s="105" t="e">
        <f t="shared" si="105"/>
        <v>#VALUE!</v>
      </c>
      <c r="CK95" s="105" t="e">
        <f t="shared" si="106"/>
        <v>#VALUE!</v>
      </c>
      <c r="CL95" s="105" t="e">
        <f t="shared" si="107"/>
        <v>#VALUE!</v>
      </c>
      <c r="CM95" s="105" t="e">
        <f t="shared" si="108"/>
        <v>#VALUE!</v>
      </c>
      <c r="CN95" s="105" t="e">
        <f t="shared" si="109"/>
        <v>#VALUE!</v>
      </c>
      <c r="CO95" s="105" t="e">
        <f t="shared" si="110"/>
        <v>#VALUE!</v>
      </c>
      <c r="CP95" s="105" t="e">
        <f t="shared" si="111"/>
        <v>#VALUE!</v>
      </c>
      <c r="CQ95" s="105" t="e">
        <f t="shared" si="112"/>
        <v>#VALUE!</v>
      </c>
      <c r="CR95" s="105" t="e">
        <f t="shared" si="113"/>
        <v>#VALUE!</v>
      </c>
      <c r="CS95" s="105" t="e">
        <f t="shared" si="114"/>
        <v>#VALUE!</v>
      </c>
      <c r="CT95" s="105" t="e">
        <f t="shared" si="115"/>
        <v>#VALUE!</v>
      </c>
      <c r="CU95" s="105" t="e">
        <f t="shared" si="116"/>
        <v>#VALUE!</v>
      </c>
      <c r="CV95" s="105" t="e">
        <f t="shared" si="117"/>
        <v>#VALUE!</v>
      </c>
      <c r="CW95" s="105" t="e">
        <f t="shared" si="118"/>
        <v>#VALUE!</v>
      </c>
      <c r="CX95" s="105" t="e">
        <f t="shared" si="119"/>
        <v>#VALUE!</v>
      </c>
      <c r="CY95" s="105" t="e">
        <f t="shared" si="120"/>
        <v>#VALUE!</v>
      </c>
      <c r="CZ95" s="105" t="e">
        <f t="shared" si="121"/>
        <v>#VALUE!</v>
      </c>
      <c r="DA95" s="105" t="e">
        <f t="shared" si="122"/>
        <v>#VALUE!</v>
      </c>
      <c r="DB95" s="105" t="e">
        <f t="shared" si="123"/>
        <v>#VALUE!</v>
      </c>
      <c r="DC95" s="105" t="e">
        <f t="shared" si="124"/>
        <v>#VALUE!</v>
      </c>
      <c r="DD95" s="105" t="e">
        <f t="shared" si="125"/>
        <v>#VALUE!</v>
      </c>
      <c r="DE95" s="105" t="e">
        <f t="shared" si="126"/>
        <v>#VALUE!</v>
      </c>
      <c r="DF95" s="105" t="e">
        <f t="shared" si="127"/>
        <v>#VALUE!</v>
      </c>
      <c r="DG95" s="105" t="e">
        <f t="shared" si="128"/>
        <v>#VALUE!</v>
      </c>
      <c r="DH95" s="105" t="e">
        <f t="shared" si="129"/>
        <v>#VALUE!</v>
      </c>
      <c r="DI95" s="105" t="e">
        <f t="shared" si="130"/>
        <v>#VALUE!</v>
      </c>
      <c r="DJ95" s="105" t="e">
        <f t="shared" si="131"/>
        <v>#VALUE!</v>
      </c>
      <c r="DL95" s="39" t="str">
        <f>CONCATENATE('2. Protocols'!C94, '2. Protocols'!D94, '2. Protocols'!E94)</f>
        <v>+</v>
      </c>
      <c r="DM95" s="39" t="str">
        <f>CONCATENATE('2. Protocols'!C94, '2. Protocols'!D94, '2. Protocols'!E94, '2. Protocols'!F94, '2. Protocols'!G94,)</f>
        <v>++</v>
      </c>
      <c r="DO95" s="45">
        <f>IF(AND(OR(ISBLANK(DO$9),DO$9=0)=FALSE,OR(DO$9='2. Protocols'!$C94,DO$9='2. Protocols'!$E94,DO$9='2. Protocols'!$G94)),1,0)*'4. Formulations'!$I94</f>
        <v>0</v>
      </c>
      <c r="DP95" s="45">
        <f>IF(AND(OR(ISBLANK(DP$9),DP$9=0)=FALSE,OR(DP$9='2. Protocols'!$C94,DP$9='2. Protocols'!$E94,DP$9='2. Protocols'!$G94)),1,0)*'4. Formulations'!$I94</f>
        <v>0</v>
      </c>
      <c r="DQ95" s="45">
        <f>IF(AND(OR(ISBLANK(DQ$9),DQ$9=0)=FALSE,OR(DQ$9='2. Protocols'!$C94,DQ$9='2. Protocols'!$E94,DQ$9='2. Protocols'!$G94)),1,0)*'4. Formulations'!$I94</f>
        <v>0</v>
      </c>
      <c r="DR95" s="45">
        <f>IF(AND(OR(ISBLANK(DR$9),DR$9=0)=FALSE,OR(DR$9='2. Protocols'!$C94,DR$9='2. Protocols'!$E94,DR$9='2. Protocols'!$G94)),1,0)*'4. Formulations'!$I94</f>
        <v>0</v>
      </c>
      <c r="DS95" s="45">
        <f>IF(AND(OR(ISBLANK(DS$9),DS$9=0)=FALSE,OR(DS$9='2. Protocols'!$C94,DS$9='2. Protocols'!$E94,DS$9='2. Protocols'!$G94)),1,0)*'4. Formulations'!$I94</f>
        <v>0</v>
      </c>
      <c r="DT95" s="45">
        <f>IF(AND(OR(ISBLANK(DT$9),DT$9=0)=FALSE,OR(DT$9='2. Protocols'!$C94,DT$9='2. Protocols'!$E94,DT$9='2. Protocols'!$G94)),1,0)*'4. Formulations'!$I94</f>
        <v>0</v>
      </c>
      <c r="DU95" s="45">
        <f>IF(AND(OR(ISBLANK(DU$9),DU$9=0)=FALSE,OR(DU$9='2. Protocols'!$C94,DU$9='2. Protocols'!$E94,DU$9='2. Protocols'!$G94)),1,0)*'4. Formulations'!$I94</f>
        <v>0</v>
      </c>
      <c r="DV95" s="45">
        <f>IF(AND(OR(ISBLANK(DV$9),DV$9=0)=FALSE,OR(DV$9='2. Protocols'!$C94,DV$9='2. Protocols'!$E94,DV$9='2. Protocols'!$G94)),1,0)*'4. Formulations'!$I94</f>
        <v>0</v>
      </c>
      <c r="DW95" s="45">
        <f>IF(AND(OR(ISBLANK(DW$9),DW$9=0)=FALSE,OR(DW$9='2. Protocols'!$C94,DW$9='2. Protocols'!$E94,DW$9='2. Protocols'!$G94)),1,0)*'4. Formulations'!$I94</f>
        <v>0</v>
      </c>
      <c r="DX95" s="45">
        <f>IF(AND(OR(ISBLANK(DX$9),DX$9=0)=FALSE,OR(DX$9='2. Protocols'!$C94,DX$9='2. Protocols'!$E94,DX$9='2. Protocols'!$G94)),1,0)*'4. Formulations'!$I94</f>
        <v>0</v>
      </c>
      <c r="DY95" s="45">
        <f>IF(AND(OR(ISBLANK(DY$9),DY$9=0)=FALSE,OR(DY$9='2. Protocols'!$C94,DY$9='2. Protocols'!$E94,DY$9='2. Protocols'!$G94)),1,0)*'4. Formulations'!$I94</f>
        <v>0</v>
      </c>
      <c r="DZ95" s="45">
        <f>IF(AND(OR(ISBLANK(DZ$9),DZ$9=0)=FALSE,OR(DZ$9='2. Protocols'!$C94,DZ$9='2. Protocols'!$E94,DZ$9='2. Protocols'!$G94)),1,0)*'4. Formulations'!$I94</f>
        <v>0</v>
      </c>
      <c r="EA95" s="45">
        <f>IF(AND(OR(ISBLANK(EA$9),EA$9=0)=FALSE,OR(EA$9='2. Protocols'!$C94,EA$9='2. Protocols'!$E94,EA$9='2. Protocols'!$G94)),1,0)*'4. Formulations'!$I94</f>
        <v>0</v>
      </c>
      <c r="EB95" s="45">
        <f>IF(AND(OR(ISBLANK(EB$9),EB$9=0)=FALSE,OR(EB$9='2. Protocols'!$C94,EB$9='2. Protocols'!$E94,EB$9='2. Protocols'!$G94)),1,0)*'4. Formulations'!$I94</f>
        <v>0</v>
      </c>
      <c r="EC95" s="45">
        <f>IF(AND(OR(ISBLANK(EC$9),EC$9=0)=FALSE,OR(EC$9='2. Protocols'!$C94,EC$9='2. Protocols'!$E94,EC$9='2. Protocols'!$G94)),1,0)*'4. Formulations'!$I94</f>
        <v>0</v>
      </c>
      <c r="EE95" s="45">
        <f>IF(AND(OR(ISBLANK(EE$9),EE$9=0)=FALSE,EE$9=$DL95),1,0)*'4. Formulations'!$J94</f>
        <v>0</v>
      </c>
      <c r="EF95" s="45">
        <f>IF(AND(OR(ISBLANK(EF$9),EF$9=0)=FALSE,EF$9=$DL95),1,0)*'4. Formulations'!$J94</f>
        <v>0</v>
      </c>
      <c r="EG95" s="45">
        <f>IF(AND(OR(ISBLANK(EG$9),EG$9=0)=FALSE,EG$9=$DL95),1,0)*'4. Formulations'!$J94</f>
        <v>0</v>
      </c>
      <c r="EH95" s="45">
        <f>IF(AND(OR(ISBLANK(EH$9),EH$9=0)=FALSE,EH$9=$DL95),1,0)*'4. Formulations'!$J94</f>
        <v>0</v>
      </c>
      <c r="EI95" s="45">
        <f>IF(AND(OR(ISBLANK(EI$9),EI$9=0)=FALSE,EI$9=$DL95),1,0)*'4. Formulations'!$J94</f>
        <v>0</v>
      </c>
      <c r="EJ95" s="45">
        <f>IF(AND(OR(ISBLANK(EJ$9),EJ$9=0)=FALSE,EJ$9=$DL95),1,0)*'4. Formulations'!$J94</f>
        <v>0</v>
      </c>
      <c r="EK95" s="45">
        <f>IF(AND(OR(ISBLANK(EK$9),EK$9=0)=FALSE,EK$9=$DL95),1,0)*'4. Formulations'!$J94</f>
        <v>0</v>
      </c>
      <c r="EL95" s="45">
        <f>IF(AND(OR(ISBLANK(EL$9),EL$9=0)=FALSE,EL$9=$DL95),1,0)*'4. Formulations'!$J94</f>
        <v>0</v>
      </c>
      <c r="EM95" s="45">
        <f>IF(AND(OR(ISBLANK(EM$9),EM$9=0)=FALSE,EM$9=$DL95),1,0)*'4. Formulations'!$J94</f>
        <v>0</v>
      </c>
      <c r="EN95" s="45">
        <f>IF(AND(OR(ISBLANK(EN$9),EN$9=0)=FALSE,EN$9=$DL95),1,0)*'4. Formulations'!$J94</f>
        <v>0</v>
      </c>
      <c r="EO95" s="45">
        <f>IF(AND(OR(ISBLANK(EO$9),EO$9=0)=FALSE,EO$9=$DL95),1,0)*'4. Formulations'!$J94</f>
        <v>0</v>
      </c>
      <c r="EP95" s="45">
        <f>IF(AND(OR(ISBLANK(EP$9),EP$9=0)=FALSE,EP$9=$DL95),1,0)*'4. Formulations'!$J94</f>
        <v>0</v>
      </c>
      <c r="EQ95" s="45">
        <f>IF(AND(OR(ISBLANK(EQ$9),EQ$9=0)=FALSE,EQ$9=$DL95),1,0)*'4. Formulations'!$J94</f>
        <v>0</v>
      </c>
      <c r="ER95" s="45">
        <f>IF(AND(OR(ISBLANK(ER$9),ER$9=0)=FALSE,ER$9=$DL95),1,0)*'4. Formulations'!$J94</f>
        <v>0</v>
      </c>
      <c r="ES95" s="45">
        <f>IF(AND(OR(ISBLANK(ES$9),ES$9=0)=FALSE,ES$9=$DL95),1,0)*'4. Formulations'!$J94</f>
        <v>0</v>
      </c>
      <c r="EU95" s="45">
        <f>IF(AND(OR(ISBLANK(EU$9),EU$9=0)=FALSE,SUM($EE95:$ES95)&gt;0,EU$9='2. Protocols'!$G94),1,0)*'4. Formulations'!$J94</f>
        <v>0</v>
      </c>
      <c r="EV95" s="45">
        <f>IF(AND(OR(ISBLANK(EV$9),EV$9=0)=FALSE,SUM($EE95:$ES95)&gt;0,EV$9='2. Protocols'!$G94),1,0)*'4. Formulations'!$J94</f>
        <v>0</v>
      </c>
      <c r="EW95" s="45">
        <f>IF(AND(OR(ISBLANK(EW$9),EW$9=0)=FALSE,SUM($EE95:$ES95)&gt;0,EW$9='2. Protocols'!$G94),1,0)*'4. Formulations'!$J94</f>
        <v>0</v>
      </c>
      <c r="EX95" s="45">
        <f>IF(AND(OR(ISBLANK(EX$9),EX$9=0)=FALSE,SUM($EE95:$ES95)&gt;0,EX$9='2. Protocols'!$G94),1,0)*'4. Formulations'!$J94</f>
        <v>0</v>
      </c>
      <c r="EY95" s="45">
        <f>IF(AND(OR(ISBLANK(EY$9),EY$9=0)=FALSE,SUM($EE95:$ES95)&gt;0,EY$9='2. Protocols'!$G94),1,0)*'4. Formulations'!$J94</f>
        <v>0</v>
      </c>
      <c r="EZ95" s="45">
        <f>IF(AND(OR(ISBLANK(EZ$9),EZ$9=0)=FALSE,SUM($EE95:$ES95)&gt;0,EZ$9='2. Protocols'!$G94),1,0)*'4. Formulations'!$J94</f>
        <v>0</v>
      </c>
      <c r="FA95" s="45">
        <f>IF(AND(OR(ISBLANK(FA$9),FA$9=0)=FALSE,SUM($EE95:$ES95)&gt;0,FA$9='2. Protocols'!$G94),1,0)*'4. Formulations'!$J94</f>
        <v>0</v>
      </c>
      <c r="FB95" s="45">
        <f>IF(AND(OR(ISBLANK(FB$9),FB$9=0)=FALSE,SUM($EE95:$ES95)&gt;0,FB$9='2. Protocols'!$G94),1,0)*'4. Formulations'!$J94</f>
        <v>0</v>
      </c>
      <c r="FC95" s="45">
        <f>IF(AND(OR(ISBLANK(FC$9),FC$9=0)=FALSE,SUM($EE95:$ES95)&gt;0,FC$9='2. Protocols'!$G94),1,0)*'4. Formulations'!$J94</f>
        <v>0</v>
      </c>
      <c r="FD95" s="45">
        <f>IF(AND(OR(ISBLANK(FD$9),FD$9=0)=FALSE,SUM($EE95:$ES95)&gt;0,FD$9='2. Protocols'!$G94),1,0)*'4. Formulations'!$J94</f>
        <v>0</v>
      </c>
      <c r="FE95" s="45">
        <f>IF(AND(OR(ISBLANK(FE$9),FE$9=0)=FALSE,SUM($EE95:$ES95)&gt;0,FE$9='2. Protocols'!$G94),1,0)*'4. Formulations'!$J94</f>
        <v>0</v>
      </c>
      <c r="FF95" s="45">
        <f>IF(AND(OR(ISBLANK(FF$9),FF$9=0)=FALSE,SUM($EE95:$ES95)&gt;0,FF$9='2. Protocols'!$G94),1,0)*'4. Formulations'!$J94</f>
        <v>0</v>
      </c>
      <c r="FG95" s="45">
        <f>IF(AND(OR(ISBLANK(FG$9),FG$9=0)=FALSE,SUM($EE95:$ES95)&gt;0,FG$9='2. Protocols'!$G94),1,0)*'4. Formulations'!$J94</f>
        <v>0</v>
      </c>
      <c r="FH95" s="45">
        <f>IF(AND(OR(ISBLANK(FH$9),FH$9=0)=FALSE,SUM($EE95:$ES95)&gt;0,FH$9='2. Protocols'!$G94),1,0)*'4. Formulations'!$J94</f>
        <v>0</v>
      </c>
      <c r="FI95" s="45">
        <f>IF(AND(OR(ISBLANK(FI$9),FI$9=0)=FALSE,SUM($EE95:$ES95)&gt;0,FI$9='2. Protocols'!$G94),1,0)*'4. Formulations'!$J94</f>
        <v>0</v>
      </c>
      <c r="FK95" s="45">
        <f>IF(AND(OR(ISBLANK(EU$9),EU$9=0)=FALSE,FK$9=$DM95),1,0)*'4. Formulations'!$K94</f>
        <v>0</v>
      </c>
      <c r="FL95" s="45">
        <f>IF(AND(OR(ISBLANK(EV$9),EV$9=0)=FALSE,FL$9=$DM95),1,0)*'4. Formulations'!$K94</f>
        <v>0</v>
      </c>
      <c r="FM95" s="45">
        <f>IF(AND(OR(ISBLANK(EW$9),EW$9=0)=FALSE,FM$9=$DM95),1,0)*'4. Formulations'!$K94</f>
        <v>0</v>
      </c>
      <c r="FN95" s="45">
        <f>IF(AND(OR(ISBLANK(EX$9),EX$9=0)=FALSE,FN$9=$DM95),1,0)*'4. Formulations'!$K94</f>
        <v>0</v>
      </c>
      <c r="FO95" s="45">
        <f>IF(AND(OR(ISBLANK(EY$9),EY$9=0)=FALSE,FO$9=$DM95),1,0)*'4. Formulations'!$K94</f>
        <v>0</v>
      </c>
      <c r="FP95" s="45">
        <f>IF(AND(OR(ISBLANK(EZ$9),EZ$9=0)=FALSE,FP$9=$DM95),1,0)*'4. Formulations'!$K94</f>
        <v>0</v>
      </c>
      <c r="FQ95" s="45">
        <f>IF(AND(OR(ISBLANK(FA$9),FA$9=0)=FALSE,FQ$9=$DM95),1,0)*'4. Formulations'!$K94</f>
        <v>0</v>
      </c>
      <c r="FR95" s="45">
        <f>IF(AND(OR(ISBLANK(FB$9),FB$9=0)=FALSE,FR$9=$DM95),1,0)*'4. Formulations'!$K94</f>
        <v>0</v>
      </c>
      <c r="FS95" s="45">
        <f>IF(AND(OR(ISBLANK(FC$9),FC$9=0)=FALSE,FS$9=$DM95),1,0)*'4. Formulations'!$K94</f>
        <v>0</v>
      </c>
      <c r="FT95" s="45">
        <f>IF(AND(OR(ISBLANK(FD$9),FD$9=0)=FALSE,FT$9=$DM95),1,0)*'4. Formulations'!$K94</f>
        <v>0</v>
      </c>
      <c r="FU95" s="45">
        <f>IF(AND(OR(ISBLANK(FE$9),FE$9=0)=FALSE,FU$9=$DM95),1,0)*'4. Formulations'!$K94</f>
        <v>0</v>
      </c>
      <c r="FV95" s="45">
        <f>IF(AND(OR(ISBLANK(FF$9),FF$9=0)=FALSE,FV$9=$DM95),1,0)*'4. Formulations'!$K94</f>
        <v>0</v>
      </c>
      <c r="FW95" s="45">
        <f>IF(AND(OR(ISBLANK(FG$9),FG$9=0)=FALSE,FW$9=$DM95),1,0)*'4. Formulations'!$K94</f>
        <v>0</v>
      </c>
      <c r="FX95" s="45">
        <f>IF(AND(OR(ISBLANK(FH$9),FH$9=0)=FALSE,FX$9=$DM95),1,0)*'4. Formulations'!$K94</f>
        <v>0</v>
      </c>
      <c r="FY95" s="45">
        <f>IF(AND(OR(ISBLANK(FI$9),FI$9=0)=FALSE,FY$9=$DM95),1,0)*'4. Formulations'!$K94</f>
        <v>0</v>
      </c>
      <c r="GA95" s="45">
        <f>IF(AND(OR(ISBLANK(GA$9),GA$9=0)=FALSE,OR(GA$9='2. Protocols'!$C94,GA$9='2. Protocols'!$E94,GA$9='2. Protocols'!$G94)),1,0)*'4. Formulations'!$L94</f>
        <v>0</v>
      </c>
      <c r="GB95" s="45">
        <f>IF(AND(OR(ISBLANK(GB$9),GB$9=0)=FALSE,OR(GB$9='2. Protocols'!$C94,GB$9='2. Protocols'!$E94,GB$9='2. Protocols'!$G94)),1,0)*'4. Formulations'!$L94</f>
        <v>0</v>
      </c>
      <c r="GC95" s="45">
        <f>IF(AND(OR(ISBLANK(GC$9),GC$9=0)=FALSE,OR(GC$9='2. Protocols'!$C94,GC$9='2. Protocols'!$E94,GC$9='2. Protocols'!$G94)),1,0)*'4. Formulations'!$L94</f>
        <v>0</v>
      </c>
      <c r="GD95" s="45">
        <f>IF(AND(OR(ISBLANK(GD$9),GD$9=0)=FALSE,OR(GD$9='2. Protocols'!$C94,GD$9='2. Protocols'!$E94,GD$9='2. Protocols'!$G94)),1,0)*'4. Formulations'!$L94</f>
        <v>0</v>
      </c>
      <c r="GE95" s="45">
        <f>IF(AND(OR(ISBLANK(GE$9),GE$9=0)=FALSE,OR(GE$9='2. Protocols'!$C94,GE$9='2. Protocols'!$E94,GE$9='2. Protocols'!$G94)),1,0)*'4. Formulations'!$L94</f>
        <v>0</v>
      </c>
      <c r="GF95" s="45">
        <f>IF(AND(OR(ISBLANK(GF$9),GF$9=0)=FALSE,OR(GF$9='2. Protocols'!$C94,GF$9='2. Protocols'!$E94,GF$9='2. Protocols'!$G94)),1,0)*'4. Formulations'!$L94</f>
        <v>0</v>
      </c>
      <c r="GG95" s="45">
        <f>IF(AND(OR(ISBLANK(GG$9),GG$9=0)=FALSE,OR(GG$9='2. Protocols'!$C94,GG$9='2. Protocols'!$E94,GG$9='2. Protocols'!$G94)),1,0)*'4. Formulations'!$L94</f>
        <v>0</v>
      </c>
      <c r="GH95" s="45">
        <f>IF(AND(OR(ISBLANK(GH$9),GH$9=0)=FALSE,OR(GH$9='2. Protocols'!$C94,GH$9='2. Protocols'!$E94,GH$9='2. Protocols'!$G94)),1,0)*'4. Formulations'!$L94</f>
        <v>0</v>
      </c>
      <c r="GI95" s="45">
        <f>IF(AND(OR(ISBLANK(GI$9),GI$9=0)=FALSE,OR(GI$9='2. Protocols'!$C94,GI$9='2. Protocols'!$E94,GI$9='2. Protocols'!$G94)),1,0)*'4. Formulations'!$L94</f>
        <v>0</v>
      </c>
      <c r="GJ95" s="45">
        <f>IF(AND(OR(ISBLANK(GJ$9),GJ$9=0)=FALSE,OR(GJ$9='2. Protocols'!$C94,GJ$9='2. Protocols'!$E94,GJ$9='2. Protocols'!$G94)),1,0)*'4. Formulations'!$L94</f>
        <v>0</v>
      </c>
      <c r="GK95" s="45">
        <f>IF(AND(OR(ISBLANK(GK$9),GK$9=0)=FALSE,OR(GK$9='2. Protocols'!$C94,GK$9='2. Protocols'!$E94,GK$9='2. Protocols'!$G94)),1,0)*'4. Formulations'!$L94</f>
        <v>0</v>
      </c>
      <c r="GL95" s="45">
        <f>IF(AND(OR(ISBLANK(GL$9),GL$9=0)=FALSE,OR(GL$9='2. Protocols'!$C94,GL$9='2. Protocols'!$E94,GL$9='2. Protocols'!$G94)),1,0)*'4. Formulations'!$L94</f>
        <v>0</v>
      </c>
      <c r="GM95" s="45">
        <f>IF(AND(OR(ISBLANK(GM$9),GM$9=0)=FALSE,OR(GM$9='2. Protocols'!$C94,GM$9='2. Protocols'!$E94,GM$9='2. Protocols'!$G94)),1,0)*'4. Formulations'!$L94</f>
        <v>0</v>
      </c>
      <c r="GN95" s="45">
        <f>IF(AND(OR(ISBLANK(GN$9),GN$9=0)=FALSE,OR(GN$9='2. Protocols'!$C94,GN$9='2. Protocols'!$E94,GN$9='2. Protocols'!$G94)),1,0)*'4. Formulations'!$L94</f>
        <v>0</v>
      </c>
      <c r="GO95" s="45">
        <f>IF(AND(OR(ISBLANK(GO$9),GO$9=0)=FALSE,OR(GO$9='2. Protocols'!$C94,GO$9='2. Protocols'!$E94,GO$9='2. Protocols'!$G94)),1,0)*'4. Formulations'!$L94</f>
        <v>0</v>
      </c>
      <c r="GQ95" s="45">
        <f>IF(AND(OR(ISBLANK(GQ$9),GQ$9=0)=FALSE,GQ$9=$DL95),1,0)*'4. Formulations'!$M94</f>
        <v>0</v>
      </c>
      <c r="GR95" s="45">
        <f>IF(AND(OR(ISBLANK(GR$9),GR$9=0)=FALSE,GR$9=$DL95),1,0)*'4. Formulations'!$M94</f>
        <v>0</v>
      </c>
      <c r="GS95" s="45">
        <f>IF(AND(OR(ISBLANK(GS$9),GS$9=0)=FALSE,GS$9=$DL95),1,0)*'4. Formulations'!$M94</f>
        <v>0</v>
      </c>
      <c r="GT95" s="45">
        <f>IF(AND(OR(ISBLANK(GT$9),GT$9=0)=FALSE,GT$9=$DL95),1,0)*'4. Formulations'!$M94</f>
        <v>0</v>
      </c>
      <c r="GU95" s="45">
        <f>IF(AND(OR(ISBLANK(GU$9),GU$9=0)=FALSE,GU$9=$DL95),1,0)*'4. Formulations'!$M94</f>
        <v>0</v>
      </c>
      <c r="GV95" s="45">
        <f>IF(AND(OR(ISBLANK(GV$9),GV$9=0)=FALSE,GV$9=$DL95),1,0)*'4. Formulations'!$M94</f>
        <v>0</v>
      </c>
      <c r="GW95" s="45">
        <f>IF(AND(OR(ISBLANK(GW$9),GW$9=0)=FALSE,GW$9=$DL95),1,0)*'4. Formulations'!$M94</f>
        <v>0</v>
      </c>
      <c r="GX95" s="45">
        <f>IF(AND(OR(ISBLANK(GX$9),GX$9=0)=FALSE,GX$9=$DL95),1,0)*'4. Formulations'!$M94</f>
        <v>0</v>
      </c>
      <c r="GY95" s="45">
        <f>IF(AND(OR(ISBLANK(GY$9),GY$9=0)=FALSE,GY$9=$DL95),1,0)*'4. Formulations'!$M94</f>
        <v>0</v>
      </c>
      <c r="GZ95" s="45">
        <f>IF(AND(OR(ISBLANK(GZ$9),GZ$9=0)=FALSE,GZ$9=$DL95),1,0)*'4. Formulations'!$M94</f>
        <v>0</v>
      </c>
      <c r="HA95" s="45">
        <f>IF(AND(OR(ISBLANK(HA$9),HA$9=0)=FALSE,HA$9=$DL95),1,0)*'4. Formulations'!$M94</f>
        <v>0</v>
      </c>
      <c r="HB95" s="45">
        <f>IF(AND(OR(ISBLANK(HB$9),HB$9=0)=FALSE,HB$9=$DL95),1,0)*'4. Formulations'!$M94</f>
        <v>0</v>
      </c>
      <c r="HC95" s="45">
        <f>IF(AND(OR(ISBLANK(HC$9),HC$9=0)=FALSE,HC$9=$DL95),1,0)*'4. Formulations'!$M94</f>
        <v>0</v>
      </c>
      <c r="HD95" s="45">
        <f>IF(AND(OR(ISBLANK(HD$9),HD$9=0)=FALSE,HD$9=$DL95),1,0)*'4. Formulations'!$M94</f>
        <v>0</v>
      </c>
      <c r="HE95" s="45">
        <f>IF(AND(OR(ISBLANK(HE$9),HE$9=0)=FALSE,HE$9=$DL95),1,0)*'4. Formulations'!$M94</f>
        <v>0</v>
      </c>
      <c r="HG95" s="45">
        <f>IF(AND(OR(ISBLANK(HG$9),HG$9=0)=FALSE,SUM($GQ95:$HE95)&gt;0,HG$9='2. Protocols'!$G94),1,0)*'4. Formulations'!$M94</f>
        <v>0</v>
      </c>
      <c r="HH95" s="45">
        <f>IF(AND(OR(ISBLANK(HH$9),HH$9=0)=FALSE,SUM($GQ95:$HE95)&gt;0,HH$9='2. Protocols'!$G94),1,0)*'4. Formulations'!$M94</f>
        <v>0</v>
      </c>
      <c r="HI95" s="45">
        <f>IF(AND(OR(ISBLANK(HI$9),HI$9=0)=FALSE,SUM($GQ95:$HE95)&gt;0,HI$9='2. Protocols'!$G94),1,0)*'4. Formulations'!$M94</f>
        <v>0</v>
      </c>
      <c r="HJ95" s="45">
        <f>IF(AND(OR(ISBLANK(HJ$9),HJ$9=0)=FALSE,SUM($GQ95:$HE95)&gt;0,HJ$9='2. Protocols'!$G94),1,0)*'4. Formulations'!$M94</f>
        <v>0</v>
      </c>
      <c r="HK95" s="45">
        <f>IF(AND(OR(ISBLANK(HK$9),HK$9=0)=FALSE,SUM($GQ95:$HE95)&gt;0,HK$9='2. Protocols'!$G94),1,0)*'4. Formulations'!$M94</f>
        <v>0</v>
      </c>
      <c r="HL95" s="45">
        <f>IF(AND(OR(ISBLANK(HL$9),HL$9=0)=FALSE,SUM($GQ95:$HE95)&gt;0,HL$9='2. Protocols'!$G94),1,0)*'4. Formulations'!$M94</f>
        <v>0</v>
      </c>
      <c r="HM95" s="45">
        <f>IF(AND(OR(ISBLANK(HM$9),HM$9=0)=FALSE,SUM($GQ95:$HE95)&gt;0,HM$9='2. Protocols'!$G94),1,0)*'4. Formulations'!$M94</f>
        <v>0</v>
      </c>
      <c r="HN95" s="45">
        <f>IF(AND(OR(ISBLANK(HN$9),HN$9=0)=FALSE,SUM($GQ95:$HE95)&gt;0,HN$9='2. Protocols'!$G94),1,0)*'4. Formulations'!$M94</f>
        <v>0</v>
      </c>
      <c r="HO95" s="45">
        <f>IF(AND(OR(ISBLANK(HO$9),HO$9=0)=FALSE,SUM($GQ95:$HE95)&gt;0,HO$9='2. Protocols'!$G94),1,0)*'4. Formulations'!$M94</f>
        <v>0</v>
      </c>
      <c r="HP95" s="45">
        <f>IF(AND(OR(ISBLANK(HP$9),HP$9=0)=FALSE,SUM($GQ95:$HE95)&gt;0,HP$9='2. Protocols'!$G94),1,0)*'4. Formulations'!$M94</f>
        <v>0</v>
      </c>
      <c r="HQ95" s="45">
        <f>IF(AND(OR(ISBLANK(HQ$9),HQ$9=0)=FALSE,SUM($GQ95:$HE95)&gt;0,HQ$9='2. Protocols'!$G94),1,0)*'4. Formulations'!$M94</f>
        <v>0</v>
      </c>
      <c r="HR95" s="45">
        <f>IF(AND(OR(ISBLANK(HR$9),HR$9=0)=FALSE,SUM($GQ95:$HE95)&gt;0,HR$9='2. Protocols'!$G94),1,0)*'4. Formulations'!$M94</f>
        <v>0</v>
      </c>
      <c r="HS95" s="45">
        <f>IF(AND(OR(ISBLANK(HS$9),HS$9=0)=FALSE,SUM($GQ95:$HE95)&gt;0,HS$9='2. Protocols'!$G94),1,0)*'4. Formulations'!$M94</f>
        <v>0</v>
      </c>
      <c r="HT95" s="45">
        <f>IF(AND(OR(ISBLANK(HT$9),HT$9=0)=FALSE,SUM($GQ95:$HE95)&gt;0,HT$9='2. Protocols'!$G94),1,0)*'4. Formulations'!$M94</f>
        <v>0</v>
      </c>
      <c r="HU95" s="45">
        <f>IF(AND(OR(ISBLANK(HU$9),HU$9=0)=FALSE,SUM($GQ95:$HE95)&gt;0,HU$9='2. Protocols'!$G94),1,0)*'4. Formulations'!$M94</f>
        <v>0</v>
      </c>
      <c r="HW95" s="45">
        <f>IF(AND(OR(ISBLANK(HW$9),HW$9=0)=FALSE,HW$9=$DM95),1,0)*'4. Formulations'!$N94</f>
        <v>0</v>
      </c>
      <c r="HX95" s="45">
        <f>IF(AND(OR(ISBLANK(HX$9),HX$9=0)=FALSE,HX$9=$DM95),1,0)*'4. Formulations'!$N94</f>
        <v>0</v>
      </c>
      <c r="HY95" s="45">
        <f>IF(AND(OR(ISBLANK(HY$9),HY$9=0)=FALSE,HY$9=$DM95),1,0)*'4. Formulations'!$N94</f>
        <v>0</v>
      </c>
      <c r="HZ95" s="45">
        <f>IF(AND(OR(ISBLANK(HZ$9),HZ$9=0)=FALSE,HZ$9=$DM95),1,0)*'4. Formulations'!$N94</f>
        <v>0</v>
      </c>
      <c r="IA95" s="45">
        <f>IF(AND(OR(ISBLANK(IA$9),IA$9=0)=FALSE,IA$9=$DM95),1,0)*'4. Formulations'!$N94</f>
        <v>0</v>
      </c>
      <c r="IB95" s="45">
        <f>IF(AND(OR(ISBLANK(IB$9),IB$9=0)=FALSE,IB$9=$DM95),1,0)*'4. Formulations'!$N94</f>
        <v>0</v>
      </c>
      <c r="IC95" s="45">
        <f>IF(AND(OR(ISBLANK(IC$9),IC$9=0)=FALSE,IC$9=$DM95),1,0)*'4. Formulations'!$N94</f>
        <v>0</v>
      </c>
      <c r="ID95" s="45">
        <f>IF(AND(OR(ISBLANK(ID$9),ID$9=0)=FALSE,ID$9=$DM95),1,0)*'4. Formulations'!$N94</f>
        <v>0</v>
      </c>
      <c r="IE95" s="45">
        <f>IF(AND(OR(ISBLANK(IE$9),IE$9=0)=FALSE,IE$9=$DM95),1,0)*'4. Formulations'!$N94</f>
        <v>0</v>
      </c>
      <c r="IF95" s="45">
        <f>IF(AND(OR(ISBLANK(IF$9),IF$9=0)=FALSE,IF$9=$DM95),1,0)*'4. Formulations'!$N94</f>
        <v>0</v>
      </c>
      <c r="IG95" s="45">
        <f>IF(AND(OR(ISBLANK(IG$9),IG$9=0)=FALSE,IG$9=$DM95),1,0)*'4. Formulations'!$N94</f>
        <v>0</v>
      </c>
      <c r="IH95" s="45">
        <f>IF(AND(OR(ISBLANK(IH$9),IH$9=0)=FALSE,IH$9=$DM95),1,0)*'4. Formulations'!$N94</f>
        <v>0</v>
      </c>
      <c r="II95" s="45">
        <f>IF(AND(OR(ISBLANK(II$9),II$9=0)=FALSE,II$9=$DM95),1,0)*'4. Formulations'!$N94</f>
        <v>0</v>
      </c>
      <c r="IJ95" s="45">
        <f>IF(AND(OR(ISBLANK(IJ$9),IJ$9=0)=FALSE,IJ$9=$DM95),1,0)*'4. Formulations'!$N94</f>
        <v>0</v>
      </c>
      <c r="IK95" s="45">
        <f>IF(AND(OR(ISBLANK(IK$9),IK$9=0)=FALSE,IK$9=$DM95),1,0)*'4. Formulations'!$N94</f>
        <v>0</v>
      </c>
      <c r="IM95" s="45">
        <f>IF(AND(OR(ISBLANK(IM$9),IM$9=0)=FALSE,OR(IM$9='2. Protocols'!$C94,IM$9='2. Protocols'!$E94,IM$9='2. Protocols'!$G94)),1,0)*'4. Formulations'!$O94</f>
        <v>0</v>
      </c>
      <c r="IN95" s="45">
        <f>IF(AND(OR(ISBLANK(IN$9),IN$9=0)=FALSE,OR(IN$9='2. Protocols'!$C94,IN$9='2. Protocols'!$E94,IN$9='2. Protocols'!$G94)),1,0)*'4. Formulations'!$O94</f>
        <v>0</v>
      </c>
      <c r="IO95" s="45">
        <f>IF(AND(OR(ISBLANK(IO$9),IO$9=0)=FALSE,OR(IO$9='2. Protocols'!$C94,IO$9='2. Protocols'!$E94,IO$9='2. Protocols'!$G94)),1,0)*'4. Formulations'!$O94</f>
        <v>0</v>
      </c>
      <c r="IP95" s="45">
        <f>IF(AND(OR(ISBLANK(IP$9),IP$9=0)=FALSE,OR(IP$9='2. Protocols'!$C94,IP$9='2. Protocols'!$E94,IP$9='2. Protocols'!$G94)),1,0)*'4. Formulations'!$O94</f>
        <v>0</v>
      </c>
      <c r="IQ95" s="45">
        <f>IF(AND(OR(ISBLANK(IQ$9),IQ$9=0)=FALSE,OR(IQ$9='2. Protocols'!$C94,IQ$9='2. Protocols'!$E94,IQ$9='2. Protocols'!$G94)),1,0)*'4. Formulations'!$O94</f>
        <v>0</v>
      </c>
      <c r="IR95" s="45">
        <f>IF(AND(OR(ISBLANK(IR$9),IR$9=0)=FALSE,OR(IR$9='2. Protocols'!$C94,IR$9='2. Protocols'!$E94,IR$9='2. Protocols'!$G94)),1,0)*'4. Formulations'!$O94</f>
        <v>0</v>
      </c>
      <c r="IS95" s="45">
        <f>IF(AND(OR(ISBLANK(IS$9),IS$9=0)=FALSE,OR(IS$9='2. Protocols'!$C94,IS$9='2. Protocols'!$E94,IS$9='2. Protocols'!$G94)),1,0)*'4. Formulations'!$O94</f>
        <v>0</v>
      </c>
      <c r="IT95" s="45">
        <f>IF(AND(OR(ISBLANK(IT$9),IT$9=0)=FALSE,OR(IT$9='2. Protocols'!$C94,IT$9='2. Protocols'!$E94,IT$9='2. Protocols'!$G94)),1,0)*'4. Formulations'!$O94</f>
        <v>0</v>
      </c>
      <c r="IU95" s="45">
        <f>IF(AND(OR(ISBLANK(IU$9),IU$9=0)=FALSE,OR(IU$9='2. Protocols'!$C94,IU$9='2. Protocols'!$E94,IU$9='2. Protocols'!$G94)),1,0)*'4. Formulations'!$O94</f>
        <v>0</v>
      </c>
      <c r="IV95" s="45">
        <f>IF(AND(OR(ISBLANK(IV$9),IV$9=0)=FALSE,OR(IV$9='2. Protocols'!$C94,IV$9='2. Protocols'!$E94,IV$9='2. Protocols'!$G94)),1,0)*'4. Formulations'!$O94</f>
        <v>0</v>
      </c>
      <c r="IW95" s="45">
        <f>IF(AND(OR(ISBLANK(IW$9),IW$9=0)=FALSE,OR(IW$9='2. Protocols'!$C94,IW$9='2. Protocols'!$E94,IW$9='2. Protocols'!$G94)),1,0)*'4. Formulations'!$O94</f>
        <v>0</v>
      </c>
      <c r="IX95" s="45">
        <f>IF(AND(OR(ISBLANK(IX$9),IX$9=0)=FALSE,OR(IX$9='2. Protocols'!$C94,IX$9='2. Protocols'!$E94,IX$9='2. Protocols'!$G94)),1,0)*'4. Formulations'!$O94</f>
        <v>0</v>
      </c>
      <c r="IY95" s="45">
        <f>IF(AND(OR(ISBLANK(IY$9),IY$9=0)=FALSE,OR(IY$9='2. Protocols'!$C94,IY$9='2. Protocols'!$E94,IY$9='2. Protocols'!$G94)),1,0)*'4. Formulations'!$O94</f>
        <v>0</v>
      </c>
      <c r="IZ95" s="45">
        <f>IF(AND(OR(ISBLANK(IZ$9),IZ$9=0)=FALSE,OR(IZ$9='2. Protocols'!$C94,IZ$9='2. Protocols'!$E94,IZ$9='2. Protocols'!$G94)),1,0)*'4. Formulations'!$O94</f>
        <v>0</v>
      </c>
      <c r="JA95" s="45">
        <f>IF(AND(OR(ISBLANK(JA$9),JA$9=0)=FALSE,OR(JA$9='2. Protocols'!$C94,JA$9='2. Protocols'!$E94,JA$9='2. Protocols'!$G94)),1,0)*'4. Formulations'!$O94</f>
        <v>0</v>
      </c>
      <c r="JC95" s="45">
        <f>IF(AND(OR(ISBLANK(JC$9),JC$9=0)=FALSE,JC$9=$DL95),1,0)*'4. Formulations'!$P94</f>
        <v>0</v>
      </c>
      <c r="JD95" s="45">
        <f>IF(AND(OR(ISBLANK(JD$9),JD$9=0)=FALSE,JD$9=$DL95),1,0)*'4. Formulations'!$P94</f>
        <v>0</v>
      </c>
      <c r="JE95" s="45">
        <f>IF(AND(OR(ISBLANK(JE$9),JE$9=0)=FALSE,JE$9=$DL95),1,0)*'4. Formulations'!$P94</f>
        <v>0</v>
      </c>
      <c r="JF95" s="45">
        <f>IF(AND(OR(ISBLANK(JF$9),JF$9=0)=FALSE,JF$9=$DL95),1,0)*'4. Formulations'!$P94</f>
        <v>0</v>
      </c>
      <c r="JG95" s="45">
        <f>IF(AND(OR(ISBLANK(JG$9),JG$9=0)=FALSE,JG$9=$DL95),1,0)*'4. Formulations'!$P94</f>
        <v>0</v>
      </c>
      <c r="JH95" s="45">
        <f>IF(AND(OR(ISBLANK(JH$9),JH$9=0)=FALSE,JH$9=$DL95),1,0)*'4. Formulations'!$P94</f>
        <v>0</v>
      </c>
      <c r="JI95" s="45">
        <f>IF(AND(OR(ISBLANK(JI$9),JI$9=0)=FALSE,JI$9=$DL95),1,0)*'4. Formulations'!$P94</f>
        <v>0</v>
      </c>
      <c r="JJ95" s="45">
        <f>IF(AND(OR(ISBLANK(JJ$9),JJ$9=0)=FALSE,JJ$9=$DL95),1,0)*'4. Formulations'!$P94</f>
        <v>0</v>
      </c>
      <c r="JK95" s="45">
        <f>IF(AND(OR(ISBLANK(JK$9),JK$9=0)=FALSE,JK$9=$DL95),1,0)*'4. Formulations'!$P94</f>
        <v>0</v>
      </c>
      <c r="JL95" s="45">
        <f>IF(AND(OR(ISBLANK(JL$9),JL$9=0)=FALSE,JL$9=$DL95),1,0)*'4. Formulations'!$P94</f>
        <v>0</v>
      </c>
      <c r="JM95" s="45">
        <f>IF(AND(OR(ISBLANK(JM$9),JM$9=0)=FALSE,JM$9=$DL95),1,0)*'4. Formulations'!$P94</f>
        <v>0</v>
      </c>
      <c r="JN95" s="45">
        <f>IF(AND(OR(ISBLANK(JN$9),JN$9=0)=FALSE,JN$9=$DL95),1,0)*'4. Formulations'!$P94</f>
        <v>0</v>
      </c>
      <c r="JO95" s="45">
        <f>IF(AND(OR(ISBLANK(JO$9),JO$9=0)=FALSE,JO$9=$DL95),1,0)*'4. Formulations'!$P94</f>
        <v>0</v>
      </c>
      <c r="JP95" s="45">
        <f>IF(AND(OR(ISBLANK(JP$9),JP$9=0)=FALSE,JP$9=$DL95),1,0)*'4. Formulations'!$P94</f>
        <v>0</v>
      </c>
      <c r="JQ95" s="45">
        <f>IF(AND(OR(ISBLANK(JQ$9),JQ$9=0)=FALSE,JQ$9=$DL95),1,0)*'4. Formulations'!$P94</f>
        <v>0</v>
      </c>
      <c r="JS95" s="45">
        <f>IF(AND(OR(ISBLANK(JS$9),JS$9=0)=FALSE,SUM($JC95:$JQ95)&gt;0,JS$9='2. Protocols'!$G94),1,0)*'4. Formulations'!$P94</f>
        <v>0</v>
      </c>
      <c r="JT95" s="45">
        <f>IF(AND(OR(ISBLANK(JT$9),JT$9=0)=FALSE,SUM($JC95:$JQ95)&gt;0,JT$9='2. Protocols'!$G94),1,0)*'4. Formulations'!$P94</f>
        <v>0</v>
      </c>
      <c r="JU95" s="45">
        <f>IF(AND(OR(ISBLANK(JU$9),JU$9=0)=FALSE,SUM($JC95:$JQ95)&gt;0,JU$9='2. Protocols'!$G94),1,0)*'4. Formulations'!$P94</f>
        <v>0</v>
      </c>
      <c r="JV95" s="45">
        <f>IF(AND(OR(ISBLANK(JV$9),JV$9=0)=FALSE,SUM($JC95:$JQ95)&gt;0,JV$9='2. Protocols'!$G94),1,0)*'4. Formulations'!$P94</f>
        <v>0</v>
      </c>
      <c r="JW95" s="45">
        <f>IF(AND(OR(ISBLANK(JW$9),JW$9=0)=FALSE,SUM($JC95:$JQ95)&gt;0,JW$9='2. Protocols'!$G94),1,0)*'4. Formulations'!$P94</f>
        <v>0</v>
      </c>
      <c r="JX95" s="45">
        <f>IF(AND(OR(ISBLANK(JX$9),JX$9=0)=FALSE,SUM($JC95:$JQ95)&gt;0,JX$9='2. Protocols'!$G94),1,0)*'4. Formulations'!$P94</f>
        <v>0</v>
      </c>
      <c r="JY95" s="45">
        <f>IF(AND(OR(ISBLANK(JY$9),JY$9=0)=FALSE,SUM($JC95:$JQ95)&gt;0,JY$9='2. Protocols'!$G94),1,0)*'4. Formulations'!$P94</f>
        <v>0</v>
      </c>
      <c r="JZ95" s="45">
        <f>IF(AND(OR(ISBLANK(JZ$9),JZ$9=0)=FALSE,SUM($JC95:$JQ95)&gt;0,JZ$9='2. Protocols'!$G94),1,0)*'4. Formulations'!$P94</f>
        <v>0</v>
      </c>
      <c r="KA95" s="45">
        <f>IF(AND(OR(ISBLANK(KA$9),KA$9=0)=FALSE,SUM($JC95:$JQ95)&gt;0,KA$9='2. Protocols'!$G94),1,0)*'4. Formulations'!$P94</f>
        <v>0</v>
      </c>
      <c r="KB95" s="45">
        <f>IF(AND(OR(ISBLANK(KB$9),KB$9=0)=FALSE,SUM($JC95:$JQ95)&gt;0,KB$9='2. Protocols'!$G94),1,0)*'4. Formulations'!$P94</f>
        <v>0</v>
      </c>
      <c r="KC95" s="45">
        <f>IF(AND(OR(ISBLANK(KC$9),KC$9=0)=FALSE,SUM($JC95:$JQ95)&gt;0,KC$9='2. Protocols'!$G94),1,0)*'4. Formulations'!$P94</f>
        <v>0</v>
      </c>
      <c r="KD95" s="45">
        <f>IF(AND(OR(ISBLANK(KD$9),KD$9=0)=FALSE,SUM($JC95:$JQ95)&gt;0,KD$9='2. Protocols'!$G94),1,0)*'4. Formulations'!$P94</f>
        <v>0</v>
      </c>
      <c r="KE95" s="45">
        <f>IF(AND(OR(ISBLANK(KE$9),KE$9=0)=FALSE,SUM($JC95:$JQ95)&gt;0,KE$9='2. Protocols'!$G94),1,0)*'4. Formulations'!$P94</f>
        <v>0</v>
      </c>
      <c r="KF95" s="45">
        <f>IF(AND(OR(ISBLANK(KF$9),KF$9=0)=FALSE,SUM($JC95:$JQ95)&gt;0,KF$9='2. Protocols'!$G94),1,0)*'4. Formulations'!$P94</f>
        <v>0</v>
      </c>
      <c r="KG95" s="45">
        <f>IF(AND(OR(ISBLANK(KG$9),KG$9=0)=FALSE,SUM($JC95:$JQ95)&gt;0,KG$9='2. Protocols'!$G94),1,0)*'4. Formulations'!$P94</f>
        <v>0</v>
      </c>
      <c r="KI95" s="45">
        <f>IF(AND(OR(ISBLANK(KI$9),KI$9=0)=FALSE,KI$9=$DM95),1,0)*'4. Formulations'!$Q94</f>
        <v>0</v>
      </c>
      <c r="KJ95" s="45">
        <f>IF(AND(OR(ISBLANK(KJ$9),KJ$9=0)=FALSE,KJ$9=$DM95),1,0)*'4. Formulations'!$Q94</f>
        <v>0</v>
      </c>
      <c r="KK95" s="45">
        <f>IF(AND(OR(ISBLANK(KK$9),KK$9=0)=FALSE,KK$9=$DM95),1,0)*'4. Formulations'!$Q94</f>
        <v>0</v>
      </c>
      <c r="KL95" s="45">
        <f>IF(AND(OR(ISBLANK(KL$9),KL$9=0)=FALSE,KL$9=$DM95),1,0)*'4. Formulations'!$Q94</f>
        <v>0</v>
      </c>
      <c r="KM95" s="45">
        <f>IF(AND(OR(ISBLANK(KM$9),KM$9=0)=FALSE,KM$9=$DM95),1,0)*'4. Formulations'!$Q94</f>
        <v>0</v>
      </c>
      <c r="KN95" s="45">
        <f>IF(AND(OR(ISBLANK(KN$9),KN$9=0)=FALSE,KN$9=$DM95),1,0)*'4. Formulations'!$Q94</f>
        <v>0</v>
      </c>
      <c r="KO95" s="45">
        <f>IF(AND(OR(ISBLANK(KO$9),KO$9=0)=FALSE,KO$9=$DM95),1,0)*'4. Formulations'!$Q94</f>
        <v>0</v>
      </c>
      <c r="KP95" s="45">
        <f>IF(AND(OR(ISBLANK(KP$9),KP$9=0)=FALSE,KP$9=$DM95),1,0)*'4. Formulations'!$Q94</f>
        <v>0</v>
      </c>
      <c r="KQ95" s="45">
        <f>IF(AND(OR(ISBLANK(KQ$9),KQ$9=0)=FALSE,KQ$9=$DM95),1,0)*'4. Formulations'!$Q94</f>
        <v>0</v>
      </c>
      <c r="KR95" s="45">
        <f>IF(AND(OR(ISBLANK(KR$9),KR$9=0)=FALSE,KR$9=$DM95),1,0)*'4. Formulations'!$Q94</f>
        <v>0</v>
      </c>
      <c r="KS95" s="45">
        <f>IF(AND(OR(ISBLANK(KS$9),KS$9=0)=FALSE,KS$9=$DM95),1,0)*'4. Formulations'!$Q94</f>
        <v>0</v>
      </c>
      <c r="KT95" s="45">
        <f>IF(AND(OR(ISBLANK(KT$9),KT$9=0)=FALSE,KT$9=$DM95),1,0)*'4. Formulations'!$Q94</f>
        <v>0</v>
      </c>
      <c r="KU95" s="45">
        <f>IF(AND(OR(ISBLANK(KU$9),KU$9=0)=FALSE,KU$9=$DM95),1,0)*'4. Formulations'!$Q94</f>
        <v>0</v>
      </c>
      <c r="KV95" s="45">
        <f>IF(AND(OR(ISBLANK(KV$9),KV$9=0)=FALSE,KV$9=$DM95),1,0)*'4. Formulations'!$Q94</f>
        <v>0</v>
      </c>
      <c r="KW95" s="45">
        <f>IF(AND(OR(ISBLANK(KW$9),KW$9=0)=FALSE,KW$9=$DM95),1,0)*'4. Formulations'!$Q94</f>
        <v>0</v>
      </c>
    </row>
    <row r="96" spans="2:309" ht="15" hidden="1" outlineLevel="1" x14ac:dyDescent="0.25">
      <c r="B96" s="2"/>
      <c r="C96" s="155" t="str">
        <f>IF('2. Protocols'!C95&amp;"+"&amp;'2. Protocols'!E95&amp;"+"&amp;'2. Protocols'!G95="++","",'2. Protocols'!C95&amp;"+"&amp;'2. Protocols'!E95&amp;"+"&amp;'2. Protocols'!G95)</f>
        <v/>
      </c>
      <c r="D96" s="22"/>
      <c r="E96" s="23"/>
      <c r="G96" s="135">
        <f>'2. Protocols'!J95*'1. General Inputs'!$N$13</f>
        <v>0</v>
      </c>
      <c r="H96" s="135" t="e">
        <f>MAX(G96*(1+'1. General Inputs'!$BE$23)+(H$110*'2. Protocols'!$S95)+'3. ARV Substitutions'!L116,0)</f>
        <v>#VALUE!</v>
      </c>
      <c r="I96" s="135" t="e">
        <f>MAX(H96*(1+'1. General Inputs'!$BE$23)+(I$110*'2. Protocols'!$S95)+'3. ARV Substitutions'!M116,0)</f>
        <v>#VALUE!</v>
      </c>
      <c r="J96" s="135" t="e">
        <f>MAX(I96*(1+'1. General Inputs'!$BE$23)+(J$110*'2. Protocols'!$S95)+'3. ARV Substitutions'!N116,0)</f>
        <v>#VALUE!</v>
      </c>
      <c r="K96" s="135" t="e">
        <f>MAX(J96*(1+'1. General Inputs'!$BE$23)+(K$110*'2. Protocols'!$S95)+'3. ARV Substitutions'!O116,0)</f>
        <v>#VALUE!</v>
      </c>
      <c r="L96" s="135" t="e">
        <f>MAX(K96*(1+'1. General Inputs'!$BE$23)+(L$110*'2. Protocols'!$S95)+'3. ARV Substitutions'!P116,0)</f>
        <v>#VALUE!</v>
      </c>
      <c r="M96" s="135" t="e">
        <f>MAX(L96*(1+'1. General Inputs'!$BE$23)+(M$110*'2. Protocols'!$S95)+'3. ARV Substitutions'!Q116,0)</f>
        <v>#VALUE!</v>
      </c>
      <c r="N96" s="135" t="e">
        <f>MAX(M96*(1+'1. General Inputs'!$BE$23)+(N$110*'2. Protocols'!$S95)+'3. ARV Substitutions'!R116,0)</f>
        <v>#VALUE!</v>
      </c>
      <c r="O96" s="135" t="e">
        <f>MAX(N96*(1+'1. General Inputs'!$BE$23)+(O$110*'2. Protocols'!$S95)+'3. ARV Substitutions'!S116,0)</f>
        <v>#VALUE!</v>
      </c>
      <c r="P96" s="135" t="e">
        <f>MAX(O96*(1+'1. General Inputs'!$BE$23)+(P$110*'2. Protocols'!$S95)+'3. ARV Substitutions'!T116,0)</f>
        <v>#VALUE!</v>
      </c>
      <c r="Q96" s="135" t="e">
        <f>MAX(P96*(1+'1. General Inputs'!$BE$23)+(Q$110*'2. Protocols'!$S95)+'3. ARV Substitutions'!U116,0)</f>
        <v>#VALUE!</v>
      </c>
      <c r="R96" s="135" t="e">
        <f>MAX(Q96*(1+'1. General Inputs'!$BE$23)+(R$110*'2. Protocols'!$S95)+'3. ARV Substitutions'!V116,0)</f>
        <v>#VALUE!</v>
      </c>
      <c r="S96" s="135" t="e">
        <f>MAX(R96*(1+'1. General Inputs'!$BE$23)+(S$110*'2. Protocols'!$S95)+'3. ARV Substitutions'!W116,0)</f>
        <v>#VALUE!</v>
      </c>
      <c r="T96" s="135" t="e">
        <f>MAX(S96*(1+'1. General Inputs'!$BE$23)+(T$110*'2. Protocols'!$S95)+'3. ARV Substitutions'!X116,0)</f>
        <v>#VALUE!</v>
      </c>
      <c r="U96" s="135" t="e">
        <f>MAX(T96*(1+'1. General Inputs'!$BE$23)+(U$110*'2. Protocols'!$S95)+'3. ARV Substitutions'!Y116,0)</f>
        <v>#VALUE!</v>
      </c>
      <c r="V96" s="135" t="e">
        <f>MAX(U96*(1+'1. General Inputs'!$BE$23)+(V$110*'2. Protocols'!$S95)+'3. ARV Substitutions'!Z116,0)</f>
        <v>#VALUE!</v>
      </c>
      <c r="W96" s="135" t="e">
        <f>MAX(V96*(1+'1. General Inputs'!$BE$23)+(W$110*'2. Protocols'!$S95)+'3. ARV Substitutions'!AA116,0)</f>
        <v>#VALUE!</v>
      </c>
      <c r="X96" s="135" t="e">
        <f>MAX(W96*(1+'1. General Inputs'!$BE$23)+(X$110*'2. Protocols'!$S95)+'3. ARV Substitutions'!AB116,0)</f>
        <v>#VALUE!</v>
      </c>
      <c r="Y96" s="135" t="e">
        <f>MAX(X96*(1+'1. General Inputs'!$BE$23)+(Y$110*'2. Protocols'!$S95)+'3. ARV Substitutions'!AC116,0)</f>
        <v>#VALUE!</v>
      </c>
      <c r="Z96" s="135" t="e">
        <f>MAX(Y96*(1+'1. General Inputs'!$BE$23)+(Z$110*'2. Protocols'!$S95)+'3. ARV Substitutions'!AD116,0)</f>
        <v>#VALUE!</v>
      </c>
      <c r="AA96" s="135" t="e">
        <f>MAX(Z96*(1+'1. General Inputs'!$BE$23)+(AA$110*'2. Protocols'!$S95)+'3. ARV Substitutions'!AE116,0)</f>
        <v>#VALUE!</v>
      </c>
      <c r="AB96" s="135" t="e">
        <f>MAX(AA96*(1+'1. General Inputs'!$BE$23)+(AB$110*'2. Protocols'!$S95)+'3. ARV Substitutions'!AF116,0)</f>
        <v>#VALUE!</v>
      </c>
      <c r="AC96" s="135" t="e">
        <f>MAX(AB96*(1+'1. General Inputs'!$BE$23)+(AC$110*'2. Protocols'!$S95)+'3. ARV Substitutions'!AG116,0)</f>
        <v>#VALUE!</v>
      </c>
      <c r="AD96" s="135" t="e">
        <f>MAX(AC96*(1+'1. General Inputs'!$BE$23)+(AD$110*'2. Protocols'!$S95)+'3. ARV Substitutions'!AH116,0)</f>
        <v>#VALUE!</v>
      </c>
      <c r="AE96" s="135" t="e">
        <f>MAX(AD96*(1+'1. General Inputs'!$BE$23)+(AE$110*'2. Protocols'!$S95)+'3. ARV Substitutions'!AI116,0)</f>
        <v>#VALUE!</v>
      </c>
      <c r="AF96" s="135" t="e">
        <f>MAX(AE96*(1+'1. General Inputs'!$BE$23)+(AF$110*'2. Protocols'!$S95)+'3. ARV Substitutions'!AJ116,0)</f>
        <v>#VALUE!</v>
      </c>
      <c r="AG96" s="135" t="e">
        <f>MAX(AF96*(1+'1. General Inputs'!$BE$23)+(AG$110*'2. Protocols'!$S95)+'3. ARV Substitutions'!AK116,0)</f>
        <v>#VALUE!</v>
      </c>
      <c r="AH96" s="135" t="e">
        <f>MAX(AG96*(1+'1. General Inputs'!$BE$23)+(AH$110*'2. Protocols'!$S95)+'3. ARV Substitutions'!AL116,0)</f>
        <v>#VALUE!</v>
      </c>
      <c r="AI96" s="135" t="e">
        <f>MAX(AH96*(1+'1. General Inputs'!$BE$23)+(AI$110*'2. Protocols'!$S95)+'3. ARV Substitutions'!AM116,0)</f>
        <v>#VALUE!</v>
      </c>
      <c r="AJ96" s="135" t="e">
        <f>MAX(AI96*(1+'1. General Inputs'!$BE$23)+(AJ$110*'2. Protocols'!$S95)+'3. ARV Substitutions'!AN116,0)</f>
        <v>#VALUE!</v>
      </c>
      <c r="AK96" s="135" t="e">
        <f>MAX(AJ96*(1+'1. General Inputs'!$BE$23)+(AK$110*'2. Protocols'!$S95)+'3. ARV Substitutions'!AO116,0)</f>
        <v>#VALUE!</v>
      </c>
      <c r="AL96" s="135" t="e">
        <f>MAX(AK96*(1+'1. General Inputs'!$BE$23)+(AL$110*'2. Protocols'!$S95)+'3. ARV Substitutions'!AP116,0)</f>
        <v>#VALUE!</v>
      </c>
      <c r="AM96" s="135" t="e">
        <f>MAX(AL96*(1+'1. General Inputs'!$BE$23)+(AM$110*'2. Protocols'!$S95)+'3. ARV Substitutions'!AQ116,0)</f>
        <v>#VALUE!</v>
      </c>
      <c r="AN96" s="135" t="e">
        <f>MAX(AM96*(1+'1. General Inputs'!$BE$23)+(AN$110*'2. Protocols'!$S95)+'3. ARV Substitutions'!AR116,0)</f>
        <v>#VALUE!</v>
      </c>
      <c r="AO96" s="135" t="e">
        <f>MAX(AN96*(1+'1. General Inputs'!$BE$23)+(AO$110*'2. Protocols'!$S95)+'3. ARV Substitutions'!AS116,0)</f>
        <v>#VALUE!</v>
      </c>
      <c r="AP96" s="135" t="e">
        <f>MAX(AO96*(1+'1. General Inputs'!$BE$23)+(AP$110*'2. Protocols'!$S95)+'3. ARV Substitutions'!AT116,0)</f>
        <v>#VALUE!</v>
      </c>
      <c r="AQ96" s="135" t="e">
        <f>MAX(AP96*(1+'1. General Inputs'!$BE$23)+(AQ$110*'2. Protocols'!$S95)+'3. ARV Substitutions'!AU116,0)</f>
        <v>#VALUE!</v>
      </c>
      <c r="CA96" s="105" t="e">
        <f t="shared" si="96"/>
        <v>#VALUE!</v>
      </c>
      <c r="CB96" s="105" t="e">
        <f t="shared" si="97"/>
        <v>#VALUE!</v>
      </c>
      <c r="CC96" s="105" t="e">
        <f t="shared" si="98"/>
        <v>#VALUE!</v>
      </c>
      <c r="CD96" s="105" t="e">
        <f t="shared" si="99"/>
        <v>#VALUE!</v>
      </c>
      <c r="CE96" s="105" t="e">
        <f t="shared" si="100"/>
        <v>#VALUE!</v>
      </c>
      <c r="CF96" s="105" t="e">
        <f t="shared" si="101"/>
        <v>#VALUE!</v>
      </c>
      <c r="CG96" s="105" t="e">
        <f t="shared" si="102"/>
        <v>#VALUE!</v>
      </c>
      <c r="CH96" s="105" t="e">
        <f t="shared" si="103"/>
        <v>#VALUE!</v>
      </c>
      <c r="CI96" s="105" t="e">
        <f t="shared" si="104"/>
        <v>#VALUE!</v>
      </c>
      <c r="CJ96" s="105" t="e">
        <f t="shared" si="105"/>
        <v>#VALUE!</v>
      </c>
      <c r="CK96" s="105" t="e">
        <f t="shared" si="106"/>
        <v>#VALUE!</v>
      </c>
      <c r="CL96" s="105" t="e">
        <f t="shared" si="107"/>
        <v>#VALUE!</v>
      </c>
      <c r="CM96" s="105" t="e">
        <f t="shared" si="108"/>
        <v>#VALUE!</v>
      </c>
      <c r="CN96" s="105" t="e">
        <f t="shared" si="109"/>
        <v>#VALUE!</v>
      </c>
      <c r="CO96" s="105" t="e">
        <f t="shared" si="110"/>
        <v>#VALUE!</v>
      </c>
      <c r="CP96" s="105" t="e">
        <f t="shared" si="111"/>
        <v>#VALUE!</v>
      </c>
      <c r="CQ96" s="105" t="e">
        <f t="shared" si="112"/>
        <v>#VALUE!</v>
      </c>
      <c r="CR96" s="105" t="e">
        <f t="shared" si="113"/>
        <v>#VALUE!</v>
      </c>
      <c r="CS96" s="105" t="e">
        <f t="shared" si="114"/>
        <v>#VALUE!</v>
      </c>
      <c r="CT96" s="105" t="e">
        <f t="shared" si="115"/>
        <v>#VALUE!</v>
      </c>
      <c r="CU96" s="105" t="e">
        <f t="shared" si="116"/>
        <v>#VALUE!</v>
      </c>
      <c r="CV96" s="105" t="e">
        <f t="shared" si="117"/>
        <v>#VALUE!</v>
      </c>
      <c r="CW96" s="105" t="e">
        <f t="shared" si="118"/>
        <v>#VALUE!</v>
      </c>
      <c r="CX96" s="105" t="e">
        <f t="shared" si="119"/>
        <v>#VALUE!</v>
      </c>
      <c r="CY96" s="105" t="e">
        <f t="shared" si="120"/>
        <v>#VALUE!</v>
      </c>
      <c r="CZ96" s="105" t="e">
        <f t="shared" si="121"/>
        <v>#VALUE!</v>
      </c>
      <c r="DA96" s="105" t="e">
        <f t="shared" si="122"/>
        <v>#VALUE!</v>
      </c>
      <c r="DB96" s="105" t="e">
        <f t="shared" si="123"/>
        <v>#VALUE!</v>
      </c>
      <c r="DC96" s="105" t="e">
        <f t="shared" si="124"/>
        <v>#VALUE!</v>
      </c>
      <c r="DD96" s="105" t="e">
        <f t="shared" si="125"/>
        <v>#VALUE!</v>
      </c>
      <c r="DE96" s="105" t="e">
        <f t="shared" si="126"/>
        <v>#VALUE!</v>
      </c>
      <c r="DF96" s="105" t="e">
        <f t="shared" si="127"/>
        <v>#VALUE!</v>
      </c>
      <c r="DG96" s="105" t="e">
        <f t="shared" si="128"/>
        <v>#VALUE!</v>
      </c>
      <c r="DH96" s="105" t="e">
        <f t="shared" si="129"/>
        <v>#VALUE!</v>
      </c>
      <c r="DI96" s="105" t="e">
        <f t="shared" si="130"/>
        <v>#VALUE!</v>
      </c>
      <c r="DJ96" s="105" t="e">
        <f t="shared" si="131"/>
        <v>#VALUE!</v>
      </c>
      <c r="DL96" s="39" t="str">
        <f>CONCATENATE('2. Protocols'!C95, '2. Protocols'!D95, '2. Protocols'!E95)</f>
        <v>+</v>
      </c>
      <c r="DM96" s="39" t="str">
        <f>CONCATENATE('2. Protocols'!C95, '2. Protocols'!D95, '2. Protocols'!E95, '2. Protocols'!F95, '2. Protocols'!G95,)</f>
        <v>++</v>
      </c>
      <c r="DO96" s="45">
        <f>IF(AND(OR(ISBLANK(DO$9),DO$9=0)=FALSE,OR(DO$9='2. Protocols'!$C95,DO$9='2. Protocols'!$E95,DO$9='2. Protocols'!$G95)),1,0)*'4. Formulations'!$I95</f>
        <v>0</v>
      </c>
      <c r="DP96" s="45">
        <f>IF(AND(OR(ISBLANK(DP$9),DP$9=0)=FALSE,OR(DP$9='2. Protocols'!$C95,DP$9='2. Protocols'!$E95,DP$9='2. Protocols'!$G95)),1,0)*'4. Formulations'!$I95</f>
        <v>0</v>
      </c>
      <c r="DQ96" s="45">
        <f>IF(AND(OR(ISBLANK(DQ$9),DQ$9=0)=FALSE,OR(DQ$9='2. Protocols'!$C95,DQ$9='2. Protocols'!$E95,DQ$9='2. Protocols'!$G95)),1,0)*'4. Formulations'!$I95</f>
        <v>0</v>
      </c>
      <c r="DR96" s="45">
        <f>IF(AND(OR(ISBLANK(DR$9),DR$9=0)=FALSE,OR(DR$9='2. Protocols'!$C95,DR$9='2. Protocols'!$E95,DR$9='2. Protocols'!$G95)),1,0)*'4. Formulations'!$I95</f>
        <v>0</v>
      </c>
      <c r="DS96" s="45">
        <f>IF(AND(OR(ISBLANK(DS$9),DS$9=0)=FALSE,OR(DS$9='2. Protocols'!$C95,DS$9='2. Protocols'!$E95,DS$9='2. Protocols'!$G95)),1,0)*'4. Formulations'!$I95</f>
        <v>0</v>
      </c>
      <c r="DT96" s="45">
        <f>IF(AND(OR(ISBLANK(DT$9),DT$9=0)=FALSE,OR(DT$9='2. Protocols'!$C95,DT$9='2. Protocols'!$E95,DT$9='2. Protocols'!$G95)),1,0)*'4. Formulations'!$I95</f>
        <v>0</v>
      </c>
      <c r="DU96" s="45">
        <f>IF(AND(OR(ISBLANK(DU$9),DU$9=0)=FALSE,OR(DU$9='2. Protocols'!$C95,DU$9='2. Protocols'!$E95,DU$9='2. Protocols'!$G95)),1,0)*'4. Formulations'!$I95</f>
        <v>0</v>
      </c>
      <c r="DV96" s="45">
        <f>IF(AND(OR(ISBLANK(DV$9),DV$9=0)=FALSE,OR(DV$9='2. Protocols'!$C95,DV$9='2. Protocols'!$E95,DV$9='2. Protocols'!$G95)),1,0)*'4. Formulations'!$I95</f>
        <v>0</v>
      </c>
      <c r="DW96" s="45">
        <f>IF(AND(OR(ISBLANK(DW$9),DW$9=0)=FALSE,OR(DW$9='2. Protocols'!$C95,DW$9='2. Protocols'!$E95,DW$9='2. Protocols'!$G95)),1,0)*'4. Formulations'!$I95</f>
        <v>0</v>
      </c>
      <c r="DX96" s="45">
        <f>IF(AND(OR(ISBLANK(DX$9),DX$9=0)=FALSE,OR(DX$9='2. Protocols'!$C95,DX$9='2. Protocols'!$E95,DX$9='2. Protocols'!$G95)),1,0)*'4. Formulations'!$I95</f>
        <v>0</v>
      </c>
      <c r="DY96" s="45">
        <f>IF(AND(OR(ISBLANK(DY$9),DY$9=0)=FALSE,OR(DY$9='2. Protocols'!$C95,DY$9='2. Protocols'!$E95,DY$9='2. Protocols'!$G95)),1,0)*'4. Formulations'!$I95</f>
        <v>0</v>
      </c>
      <c r="DZ96" s="45">
        <f>IF(AND(OR(ISBLANK(DZ$9),DZ$9=0)=FALSE,OR(DZ$9='2. Protocols'!$C95,DZ$9='2. Protocols'!$E95,DZ$9='2. Protocols'!$G95)),1,0)*'4. Formulations'!$I95</f>
        <v>0</v>
      </c>
      <c r="EA96" s="45">
        <f>IF(AND(OR(ISBLANK(EA$9),EA$9=0)=FALSE,OR(EA$9='2. Protocols'!$C95,EA$9='2. Protocols'!$E95,EA$9='2. Protocols'!$G95)),1,0)*'4. Formulations'!$I95</f>
        <v>0</v>
      </c>
      <c r="EB96" s="45">
        <f>IF(AND(OR(ISBLANK(EB$9),EB$9=0)=FALSE,OR(EB$9='2. Protocols'!$C95,EB$9='2. Protocols'!$E95,EB$9='2. Protocols'!$G95)),1,0)*'4. Formulations'!$I95</f>
        <v>0</v>
      </c>
      <c r="EC96" s="45">
        <f>IF(AND(OR(ISBLANK(EC$9),EC$9=0)=FALSE,OR(EC$9='2. Protocols'!$C95,EC$9='2. Protocols'!$E95,EC$9='2. Protocols'!$G95)),1,0)*'4. Formulations'!$I95</f>
        <v>0</v>
      </c>
      <c r="EE96" s="45">
        <f>IF(AND(OR(ISBLANK(EE$9),EE$9=0)=FALSE,EE$9=$DL96),1,0)*'4. Formulations'!$J95</f>
        <v>0</v>
      </c>
      <c r="EF96" s="45">
        <f>IF(AND(OR(ISBLANK(EF$9),EF$9=0)=FALSE,EF$9=$DL96),1,0)*'4. Formulations'!$J95</f>
        <v>0</v>
      </c>
      <c r="EG96" s="45">
        <f>IF(AND(OR(ISBLANK(EG$9),EG$9=0)=FALSE,EG$9=$DL96),1,0)*'4. Formulations'!$J95</f>
        <v>0</v>
      </c>
      <c r="EH96" s="45">
        <f>IF(AND(OR(ISBLANK(EH$9),EH$9=0)=FALSE,EH$9=$DL96),1,0)*'4. Formulations'!$J95</f>
        <v>0</v>
      </c>
      <c r="EI96" s="45">
        <f>IF(AND(OR(ISBLANK(EI$9),EI$9=0)=FALSE,EI$9=$DL96),1,0)*'4. Formulations'!$J95</f>
        <v>0</v>
      </c>
      <c r="EJ96" s="45">
        <f>IF(AND(OR(ISBLANK(EJ$9),EJ$9=0)=FALSE,EJ$9=$DL96),1,0)*'4. Formulations'!$J95</f>
        <v>0</v>
      </c>
      <c r="EK96" s="45">
        <f>IF(AND(OR(ISBLANK(EK$9),EK$9=0)=FALSE,EK$9=$DL96),1,0)*'4. Formulations'!$J95</f>
        <v>0</v>
      </c>
      <c r="EL96" s="45">
        <f>IF(AND(OR(ISBLANK(EL$9),EL$9=0)=FALSE,EL$9=$DL96),1,0)*'4. Formulations'!$J95</f>
        <v>0</v>
      </c>
      <c r="EM96" s="45">
        <f>IF(AND(OR(ISBLANK(EM$9),EM$9=0)=FALSE,EM$9=$DL96),1,0)*'4. Formulations'!$J95</f>
        <v>0</v>
      </c>
      <c r="EN96" s="45">
        <f>IF(AND(OR(ISBLANK(EN$9),EN$9=0)=FALSE,EN$9=$DL96),1,0)*'4. Formulations'!$J95</f>
        <v>0</v>
      </c>
      <c r="EO96" s="45">
        <f>IF(AND(OR(ISBLANK(EO$9),EO$9=0)=FALSE,EO$9=$DL96),1,0)*'4. Formulations'!$J95</f>
        <v>0</v>
      </c>
      <c r="EP96" s="45">
        <f>IF(AND(OR(ISBLANK(EP$9),EP$9=0)=FALSE,EP$9=$DL96),1,0)*'4. Formulations'!$J95</f>
        <v>0</v>
      </c>
      <c r="EQ96" s="45">
        <f>IF(AND(OR(ISBLANK(EQ$9),EQ$9=0)=FALSE,EQ$9=$DL96),1,0)*'4. Formulations'!$J95</f>
        <v>0</v>
      </c>
      <c r="ER96" s="45">
        <f>IF(AND(OR(ISBLANK(ER$9),ER$9=0)=FALSE,ER$9=$DL96),1,0)*'4. Formulations'!$J95</f>
        <v>0</v>
      </c>
      <c r="ES96" s="45">
        <f>IF(AND(OR(ISBLANK(ES$9),ES$9=0)=FALSE,ES$9=$DL96),1,0)*'4. Formulations'!$J95</f>
        <v>0</v>
      </c>
      <c r="EU96" s="45">
        <f>IF(AND(OR(ISBLANK(EU$9),EU$9=0)=FALSE,SUM($EE96:$ES96)&gt;0,EU$9='2. Protocols'!$G95),1,0)*'4. Formulations'!$J95</f>
        <v>0</v>
      </c>
      <c r="EV96" s="45">
        <f>IF(AND(OR(ISBLANK(EV$9),EV$9=0)=FALSE,SUM($EE96:$ES96)&gt;0,EV$9='2. Protocols'!$G95),1,0)*'4. Formulations'!$J95</f>
        <v>0</v>
      </c>
      <c r="EW96" s="45">
        <f>IF(AND(OR(ISBLANK(EW$9),EW$9=0)=FALSE,SUM($EE96:$ES96)&gt;0,EW$9='2. Protocols'!$G95),1,0)*'4. Formulations'!$J95</f>
        <v>0</v>
      </c>
      <c r="EX96" s="45">
        <f>IF(AND(OR(ISBLANK(EX$9),EX$9=0)=FALSE,SUM($EE96:$ES96)&gt;0,EX$9='2. Protocols'!$G95),1,0)*'4. Formulations'!$J95</f>
        <v>0</v>
      </c>
      <c r="EY96" s="45">
        <f>IF(AND(OR(ISBLANK(EY$9),EY$9=0)=FALSE,SUM($EE96:$ES96)&gt;0,EY$9='2. Protocols'!$G95),1,0)*'4. Formulations'!$J95</f>
        <v>0</v>
      </c>
      <c r="EZ96" s="45">
        <f>IF(AND(OR(ISBLANK(EZ$9),EZ$9=0)=FALSE,SUM($EE96:$ES96)&gt;0,EZ$9='2. Protocols'!$G95),1,0)*'4. Formulations'!$J95</f>
        <v>0</v>
      </c>
      <c r="FA96" s="45">
        <f>IF(AND(OR(ISBLANK(FA$9),FA$9=0)=FALSE,SUM($EE96:$ES96)&gt;0,FA$9='2. Protocols'!$G95),1,0)*'4. Formulations'!$J95</f>
        <v>0</v>
      </c>
      <c r="FB96" s="45">
        <f>IF(AND(OR(ISBLANK(FB$9),FB$9=0)=FALSE,SUM($EE96:$ES96)&gt;0,FB$9='2. Protocols'!$G95),1,0)*'4. Formulations'!$J95</f>
        <v>0</v>
      </c>
      <c r="FC96" s="45">
        <f>IF(AND(OR(ISBLANK(FC$9),FC$9=0)=FALSE,SUM($EE96:$ES96)&gt;0,FC$9='2. Protocols'!$G95),1,0)*'4. Formulations'!$J95</f>
        <v>0</v>
      </c>
      <c r="FD96" s="45">
        <f>IF(AND(OR(ISBLANK(FD$9),FD$9=0)=FALSE,SUM($EE96:$ES96)&gt;0,FD$9='2. Protocols'!$G95),1,0)*'4. Formulations'!$J95</f>
        <v>0</v>
      </c>
      <c r="FE96" s="45">
        <f>IF(AND(OR(ISBLANK(FE$9),FE$9=0)=FALSE,SUM($EE96:$ES96)&gt;0,FE$9='2. Protocols'!$G95),1,0)*'4. Formulations'!$J95</f>
        <v>0</v>
      </c>
      <c r="FF96" s="45">
        <f>IF(AND(OR(ISBLANK(FF$9),FF$9=0)=FALSE,SUM($EE96:$ES96)&gt;0,FF$9='2. Protocols'!$G95),1,0)*'4. Formulations'!$J95</f>
        <v>0</v>
      </c>
      <c r="FG96" s="45">
        <f>IF(AND(OR(ISBLANK(FG$9),FG$9=0)=FALSE,SUM($EE96:$ES96)&gt;0,FG$9='2. Protocols'!$G95),1,0)*'4. Formulations'!$J95</f>
        <v>0</v>
      </c>
      <c r="FH96" s="45">
        <f>IF(AND(OR(ISBLANK(FH$9),FH$9=0)=FALSE,SUM($EE96:$ES96)&gt;0,FH$9='2. Protocols'!$G95),1,0)*'4. Formulations'!$J95</f>
        <v>0</v>
      </c>
      <c r="FI96" s="45">
        <f>IF(AND(OR(ISBLANK(FI$9),FI$9=0)=FALSE,SUM($EE96:$ES96)&gt;0,FI$9='2. Protocols'!$G95),1,0)*'4. Formulations'!$J95</f>
        <v>0</v>
      </c>
      <c r="FK96" s="45">
        <f>IF(AND(OR(ISBLANK(EU$9),EU$9=0)=FALSE,FK$9=$DM96),1,0)*'4. Formulations'!$K95</f>
        <v>0</v>
      </c>
      <c r="FL96" s="45">
        <f>IF(AND(OR(ISBLANK(EV$9),EV$9=0)=FALSE,FL$9=$DM96),1,0)*'4. Formulations'!$K95</f>
        <v>0</v>
      </c>
      <c r="FM96" s="45">
        <f>IF(AND(OR(ISBLANK(EW$9),EW$9=0)=FALSE,FM$9=$DM96),1,0)*'4. Formulations'!$K95</f>
        <v>0</v>
      </c>
      <c r="FN96" s="45">
        <f>IF(AND(OR(ISBLANK(EX$9),EX$9=0)=FALSE,FN$9=$DM96),1,0)*'4. Formulations'!$K95</f>
        <v>0</v>
      </c>
      <c r="FO96" s="45">
        <f>IF(AND(OR(ISBLANK(EY$9),EY$9=0)=FALSE,FO$9=$DM96),1,0)*'4. Formulations'!$K95</f>
        <v>0</v>
      </c>
      <c r="FP96" s="45">
        <f>IF(AND(OR(ISBLANK(EZ$9),EZ$9=0)=FALSE,FP$9=$DM96),1,0)*'4. Formulations'!$K95</f>
        <v>0</v>
      </c>
      <c r="FQ96" s="45">
        <f>IF(AND(OR(ISBLANK(FA$9),FA$9=0)=FALSE,FQ$9=$DM96),1,0)*'4. Formulations'!$K95</f>
        <v>0</v>
      </c>
      <c r="FR96" s="45">
        <f>IF(AND(OR(ISBLANK(FB$9),FB$9=0)=FALSE,FR$9=$DM96),1,0)*'4. Formulations'!$K95</f>
        <v>0</v>
      </c>
      <c r="FS96" s="45">
        <f>IF(AND(OR(ISBLANK(FC$9),FC$9=0)=FALSE,FS$9=$DM96),1,0)*'4. Formulations'!$K95</f>
        <v>0</v>
      </c>
      <c r="FT96" s="45">
        <f>IF(AND(OR(ISBLANK(FD$9),FD$9=0)=FALSE,FT$9=$DM96),1,0)*'4. Formulations'!$K95</f>
        <v>0</v>
      </c>
      <c r="FU96" s="45">
        <f>IF(AND(OR(ISBLANK(FE$9),FE$9=0)=FALSE,FU$9=$DM96),1,0)*'4. Formulations'!$K95</f>
        <v>0</v>
      </c>
      <c r="FV96" s="45">
        <f>IF(AND(OR(ISBLANK(FF$9),FF$9=0)=FALSE,FV$9=$DM96),1,0)*'4. Formulations'!$K95</f>
        <v>0</v>
      </c>
      <c r="FW96" s="45">
        <f>IF(AND(OR(ISBLANK(FG$9),FG$9=0)=FALSE,FW$9=$DM96),1,0)*'4. Formulations'!$K95</f>
        <v>0</v>
      </c>
      <c r="FX96" s="45">
        <f>IF(AND(OR(ISBLANK(FH$9),FH$9=0)=FALSE,FX$9=$DM96),1,0)*'4. Formulations'!$K95</f>
        <v>0</v>
      </c>
      <c r="FY96" s="45">
        <f>IF(AND(OR(ISBLANK(FI$9),FI$9=0)=FALSE,FY$9=$DM96),1,0)*'4. Formulations'!$K95</f>
        <v>0</v>
      </c>
      <c r="GA96" s="45">
        <f>IF(AND(OR(ISBLANK(GA$9),GA$9=0)=FALSE,OR(GA$9='2. Protocols'!$C95,GA$9='2. Protocols'!$E95,GA$9='2. Protocols'!$G95)),1,0)*'4. Formulations'!$L95</f>
        <v>0</v>
      </c>
      <c r="GB96" s="45">
        <f>IF(AND(OR(ISBLANK(GB$9),GB$9=0)=FALSE,OR(GB$9='2. Protocols'!$C95,GB$9='2. Protocols'!$E95,GB$9='2. Protocols'!$G95)),1,0)*'4. Formulations'!$L95</f>
        <v>0</v>
      </c>
      <c r="GC96" s="45">
        <f>IF(AND(OR(ISBLANK(GC$9),GC$9=0)=FALSE,OR(GC$9='2. Protocols'!$C95,GC$9='2. Protocols'!$E95,GC$9='2. Protocols'!$G95)),1,0)*'4. Formulations'!$L95</f>
        <v>0</v>
      </c>
      <c r="GD96" s="45">
        <f>IF(AND(OR(ISBLANK(GD$9),GD$9=0)=FALSE,OR(GD$9='2. Protocols'!$C95,GD$9='2. Protocols'!$E95,GD$9='2. Protocols'!$G95)),1,0)*'4. Formulations'!$L95</f>
        <v>0</v>
      </c>
      <c r="GE96" s="45">
        <f>IF(AND(OR(ISBLANK(GE$9),GE$9=0)=FALSE,OR(GE$9='2. Protocols'!$C95,GE$9='2. Protocols'!$E95,GE$9='2. Protocols'!$G95)),1,0)*'4. Formulations'!$L95</f>
        <v>0</v>
      </c>
      <c r="GF96" s="45">
        <f>IF(AND(OR(ISBLANK(GF$9),GF$9=0)=FALSE,OR(GF$9='2. Protocols'!$C95,GF$9='2. Protocols'!$E95,GF$9='2. Protocols'!$G95)),1,0)*'4. Formulations'!$L95</f>
        <v>0</v>
      </c>
      <c r="GG96" s="45">
        <f>IF(AND(OR(ISBLANK(GG$9),GG$9=0)=FALSE,OR(GG$9='2. Protocols'!$C95,GG$9='2. Protocols'!$E95,GG$9='2. Protocols'!$G95)),1,0)*'4. Formulations'!$L95</f>
        <v>0</v>
      </c>
      <c r="GH96" s="45">
        <f>IF(AND(OR(ISBLANK(GH$9),GH$9=0)=FALSE,OR(GH$9='2. Protocols'!$C95,GH$9='2. Protocols'!$E95,GH$9='2. Protocols'!$G95)),1,0)*'4. Formulations'!$L95</f>
        <v>0</v>
      </c>
      <c r="GI96" s="45">
        <f>IF(AND(OR(ISBLANK(GI$9),GI$9=0)=FALSE,OR(GI$9='2. Protocols'!$C95,GI$9='2. Protocols'!$E95,GI$9='2. Protocols'!$G95)),1,0)*'4. Formulations'!$L95</f>
        <v>0</v>
      </c>
      <c r="GJ96" s="45">
        <f>IF(AND(OR(ISBLANK(GJ$9),GJ$9=0)=FALSE,OR(GJ$9='2. Protocols'!$C95,GJ$9='2. Protocols'!$E95,GJ$9='2. Protocols'!$G95)),1,0)*'4. Formulations'!$L95</f>
        <v>0</v>
      </c>
      <c r="GK96" s="45">
        <f>IF(AND(OR(ISBLANK(GK$9),GK$9=0)=FALSE,OR(GK$9='2. Protocols'!$C95,GK$9='2. Protocols'!$E95,GK$9='2. Protocols'!$G95)),1,0)*'4. Formulations'!$L95</f>
        <v>0</v>
      </c>
      <c r="GL96" s="45">
        <f>IF(AND(OR(ISBLANK(GL$9),GL$9=0)=FALSE,OR(GL$9='2. Protocols'!$C95,GL$9='2. Protocols'!$E95,GL$9='2. Protocols'!$G95)),1,0)*'4. Formulations'!$L95</f>
        <v>0</v>
      </c>
      <c r="GM96" s="45">
        <f>IF(AND(OR(ISBLANK(GM$9),GM$9=0)=FALSE,OR(GM$9='2. Protocols'!$C95,GM$9='2. Protocols'!$E95,GM$9='2. Protocols'!$G95)),1,0)*'4. Formulations'!$L95</f>
        <v>0</v>
      </c>
      <c r="GN96" s="45">
        <f>IF(AND(OR(ISBLANK(GN$9),GN$9=0)=FALSE,OR(GN$9='2. Protocols'!$C95,GN$9='2. Protocols'!$E95,GN$9='2. Protocols'!$G95)),1,0)*'4. Formulations'!$L95</f>
        <v>0</v>
      </c>
      <c r="GO96" s="45">
        <f>IF(AND(OR(ISBLANK(GO$9),GO$9=0)=FALSE,OR(GO$9='2. Protocols'!$C95,GO$9='2. Protocols'!$E95,GO$9='2. Protocols'!$G95)),1,0)*'4. Formulations'!$L95</f>
        <v>0</v>
      </c>
      <c r="GQ96" s="45">
        <f>IF(AND(OR(ISBLANK(GQ$9),GQ$9=0)=FALSE,GQ$9=$DL96),1,0)*'4. Formulations'!$M95</f>
        <v>0</v>
      </c>
      <c r="GR96" s="45">
        <f>IF(AND(OR(ISBLANK(GR$9),GR$9=0)=FALSE,GR$9=$DL96),1,0)*'4. Formulations'!$M95</f>
        <v>0</v>
      </c>
      <c r="GS96" s="45">
        <f>IF(AND(OR(ISBLANK(GS$9),GS$9=0)=FALSE,GS$9=$DL96),1,0)*'4. Formulations'!$M95</f>
        <v>0</v>
      </c>
      <c r="GT96" s="45">
        <f>IF(AND(OR(ISBLANK(GT$9),GT$9=0)=FALSE,GT$9=$DL96),1,0)*'4. Formulations'!$M95</f>
        <v>0</v>
      </c>
      <c r="GU96" s="45">
        <f>IF(AND(OR(ISBLANK(GU$9),GU$9=0)=FALSE,GU$9=$DL96),1,0)*'4. Formulations'!$M95</f>
        <v>0</v>
      </c>
      <c r="GV96" s="45">
        <f>IF(AND(OR(ISBLANK(GV$9),GV$9=0)=FALSE,GV$9=$DL96),1,0)*'4. Formulations'!$M95</f>
        <v>0</v>
      </c>
      <c r="GW96" s="45">
        <f>IF(AND(OR(ISBLANK(GW$9),GW$9=0)=FALSE,GW$9=$DL96),1,0)*'4. Formulations'!$M95</f>
        <v>0</v>
      </c>
      <c r="GX96" s="45">
        <f>IF(AND(OR(ISBLANK(GX$9),GX$9=0)=FALSE,GX$9=$DL96),1,0)*'4. Formulations'!$M95</f>
        <v>0</v>
      </c>
      <c r="GY96" s="45">
        <f>IF(AND(OR(ISBLANK(GY$9),GY$9=0)=FALSE,GY$9=$DL96),1,0)*'4. Formulations'!$M95</f>
        <v>0</v>
      </c>
      <c r="GZ96" s="45">
        <f>IF(AND(OR(ISBLANK(GZ$9),GZ$9=0)=FALSE,GZ$9=$DL96),1,0)*'4. Formulations'!$M95</f>
        <v>0</v>
      </c>
      <c r="HA96" s="45">
        <f>IF(AND(OR(ISBLANK(HA$9),HA$9=0)=FALSE,HA$9=$DL96),1,0)*'4. Formulations'!$M95</f>
        <v>0</v>
      </c>
      <c r="HB96" s="45">
        <f>IF(AND(OR(ISBLANK(HB$9),HB$9=0)=FALSE,HB$9=$DL96),1,0)*'4. Formulations'!$M95</f>
        <v>0</v>
      </c>
      <c r="HC96" s="45">
        <f>IF(AND(OR(ISBLANK(HC$9),HC$9=0)=FALSE,HC$9=$DL96),1,0)*'4. Formulations'!$M95</f>
        <v>0</v>
      </c>
      <c r="HD96" s="45">
        <f>IF(AND(OR(ISBLANK(HD$9),HD$9=0)=FALSE,HD$9=$DL96),1,0)*'4. Formulations'!$M95</f>
        <v>0</v>
      </c>
      <c r="HE96" s="45">
        <f>IF(AND(OR(ISBLANK(HE$9),HE$9=0)=FALSE,HE$9=$DL96),1,0)*'4. Formulations'!$M95</f>
        <v>0</v>
      </c>
      <c r="HG96" s="45">
        <f>IF(AND(OR(ISBLANK(HG$9),HG$9=0)=FALSE,SUM($GQ96:$HE96)&gt;0,HG$9='2. Protocols'!$G95),1,0)*'4. Formulations'!$M95</f>
        <v>0</v>
      </c>
      <c r="HH96" s="45">
        <f>IF(AND(OR(ISBLANK(HH$9),HH$9=0)=FALSE,SUM($GQ96:$HE96)&gt;0,HH$9='2. Protocols'!$G95),1,0)*'4. Formulations'!$M95</f>
        <v>0</v>
      </c>
      <c r="HI96" s="45">
        <f>IF(AND(OR(ISBLANK(HI$9),HI$9=0)=FALSE,SUM($GQ96:$HE96)&gt;0,HI$9='2. Protocols'!$G95),1,0)*'4. Formulations'!$M95</f>
        <v>0</v>
      </c>
      <c r="HJ96" s="45">
        <f>IF(AND(OR(ISBLANK(HJ$9),HJ$9=0)=FALSE,SUM($GQ96:$HE96)&gt;0,HJ$9='2. Protocols'!$G95),1,0)*'4. Formulations'!$M95</f>
        <v>0</v>
      </c>
      <c r="HK96" s="45">
        <f>IF(AND(OR(ISBLANK(HK$9),HK$9=0)=FALSE,SUM($GQ96:$HE96)&gt;0,HK$9='2. Protocols'!$G95),1,0)*'4. Formulations'!$M95</f>
        <v>0</v>
      </c>
      <c r="HL96" s="45">
        <f>IF(AND(OR(ISBLANK(HL$9),HL$9=0)=FALSE,SUM($GQ96:$HE96)&gt;0,HL$9='2. Protocols'!$G95),1,0)*'4. Formulations'!$M95</f>
        <v>0</v>
      </c>
      <c r="HM96" s="45">
        <f>IF(AND(OR(ISBLANK(HM$9),HM$9=0)=FALSE,SUM($GQ96:$HE96)&gt;0,HM$9='2. Protocols'!$G95),1,0)*'4. Formulations'!$M95</f>
        <v>0</v>
      </c>
      <c r="HN96" s="45">
        <f>IF(AND(OR(ISBLANK(HN$9),HN$9=0)=FALSE,SUM($GQ96:$HE96)&gt;0,HN$9='2. Protocols'!$G95),1,0)*'4. Formulations'!$M95</f>
        <v>0</v>
      </c>
      <c r="HO96" s="45">
        <f>IF(AND(OR(ISBLANK(HO$9),HO$9=0)=FALSE,SUM($GQ96:$HE96)&gt;0,HO$9='2. Protocols'!$G95),1,0)*'4. Formulations'!$M95</f>
        <v>0</v>
      </c>
      <c r="HP96" s="45">
        <f>IF(AND(OR(ISBLANK(HP$9),HP$9=0)=FALSE,SUM($GQ96:$HE96)&gt;0,HP$9='2. Protocols'!$G95),1,0)*'4. Formulations'!$M95</f>
        <v>0</v>
      </c>
      <c r="HQ96" s="45">
        <f>IF(AND(OR(ISBLANK(HQ$9),HQ$9=0)=FALSE,SUM($GQ96:$HE96)&gt;0,HQ$9='2. Protocols'!$G95),1,0)*'4. Formulations'!$M95</f>
        <v>0</v>
      </c>
      <c r="HR96" s="45">
        <f>IF(AND(OR(ISBLANK(HR$9),HR$9=0)=FALSE,SUM($GQ96:$HE96)&gt;0,HR$9='2. Protocols'!$G95),1,0)*'4. Formulations'!$M95</f>
        <v>0</v>
      </c>
      <c r="HS96" s="45">
        <f>IF(AND(OR(ISBLANK(HS$9),HS$9=0)=FALSE,SUM($GQ96:$HE96)&gt;0,HS$9='2. Protocols'!$G95),1,0)*'4. Formulations'!$M95</f>
        <v>0</v>
      </c>
      <c r="HT96" s="45">
        <f>IF(AND(OR(ISBLANK(HT$9),HT$9=0)=FALSE,SUM($GQ96:$HE96)&gt;0,HT$9='2. Protocols'!$G95),1,0)*'4. Formulations'!$M95</f>
        <v>0</v>
      </c>
      <c r="HU96" s="45">
        <f>IF(AND(OR(ISBLANK(HU$9),HU$9=0)=FALSE,SUM($GQ96:$HE96)&gt;0,HU$9='2. Protocols'!$G95),1,0)*'4. Formulations'!$M95</f>
        <v>0</v>
      </c>
      <c r="HW96" s="45">
        <f>IF(AND(OR(ISBLANK(HW$9),HW$9=0)=FALSE,HW$9=$DM96),1,0)*'4. Formulations'!$N95</f>
        <v>0</v>
      </c>
      <c r="HX96" s="45">
        <f>IF(AND(OR(ISBLANK(HX$9),HX$9=0)=FALSE,HX$9=$DM96),1,0)*'4. Formulations'!$N95</f>
        <v>0</v>
      </c>
      <c r="HY96" s="45">
        <f>IF(AND(OR(ISBLANK(HY$9),HY$9=0)=FALSE,HY$9=$DM96),1,0)*'4. Formulations'!$N95</f>
        <v>0</v>
      </c>
      <c r="HZ96" s="45">
        <f>IF(AND(OR(ISBLANK(HZ$9),HZ$9=0)=FALSE,HZ$9=$DM96),1,0)*'4. Formulations'!$N95</f>
        <v>0</v>
      </c>
      <c r="IA96" s="45">
        <f>IF(AND(OR(ISBLANK(IA$9),IA$9=0)=FALSE,IA$9=$DM96),1,0)*'4. Formulations'!$N95</f>
        <v>0</v>
      </c>
      <c r="IB96" s="45">
        <f>IF(AND(OR(ISBLANK(IB$9),IB$9=0)=FALSE,IB$9=$DM96),1,0)*'4. Formulations'!$N95</f>
        <v>0</v>
      </c>
      <c r="IC96" s="45">
        <f>IF(AND(OR(ISBLANK(IC$9),IC$9=0)=FALSE,IC$9=$DM96),1,0)*'4. Formulations'!$N95</f>
        <v>0</v>
      </c>
      <c r="ID96" s="45">
        <f>IF(AND(OR(ISBLANK(ID$9),ID$9=0)=FALSE,ID$9=$DM96),1,0)*'4. Formulations'!$N95</f>
        <v>0</v>
      </c>
      <c r="IE96" s="45">
        <f>IF(AND(OR(ISBLANK(IE$9),IE$9=0)=FALSE,IE$9=$DM96),1,0)*'4. Formulations'!$N95</f>
        <v>0</v>
      </c>
      <c r="IF96" s="45">
        <f>IF(AND(OR(ISBLANK(IF$9),IF$9=0)=FALSE,IF$9=$DM96),1,0)*'4. Formulations'!$N95</f>
        <v>0</v>
      </c>
      <c r="IG96" s="45">
        <f>IF(AND(OR(ISBLANK(IG$9),IG$9=0)=FALSE,IG$9=$DM96),1,0)*'4. Formulations'!$N95</f>
        <v>0</v>
      </c>
      <c r="IH96" s="45">
        <f>IF(AND(OR(ISBLANK(IH$9),IH$9=0)=FALSE,IH$9=$DM96),1,0)*'4. Formulations'!$N95</f>
        <v>0</v>
      </c>
      <c r="II96" s="45">
        <f>IF(AND(OR(ISBLANK(II$9),II$9=0)=FALSE,II$9=$DM96),1,0)*'4. Formulations'!$N95</f>
        <v>0</v>
      </c>
      <c r="IJ96" s="45">
        <f>IF(AND(OR(ISBLANK(IJ$9),IJ$9=0)=FALSE,IJ$9=$DM96),1,0)*'4. Formulations'!$N95</f>
        <v>0</v>
      </c>
      <c r="IK96" s="45">
        <f>IF(AND(OR(ISBLANK(IK$9),IK$9=0)=FALSE,IK$9=$DM96),1,0)*'4. Formulations'!$N95</f>
        <v>0</v>
      </c>
      <c r="IM96" s="45">
        <f>IF(AND(OR(ISBLANK(IM$9),IM$9=0)=FALSE,OR(IM$9='2. Protocols'!$C95,IM$9='2. Protocols'!$E95,IM$9='2. Protocols'!$G95)),1,0)*'4. Formulations'!$O95</f>
        <v>0</v>
      </c>
      <c r="IN96" s="45">
        <f>IF(AND(OR(ISBLANK(IN$9),IN$9=0)=FALSE,OR(IN$9='2. Protocols'!$C95,IN$9='2. Protocols'!$E95,IN$9='2. Protocols'!$G95)),1,0)*'4. Formulations'!$O95</f>
        <v>0</v>
      </c>
      <c r="IO96" s="45">
        <f>IF(AND(OR(ISBLANK(IO$9),IO$9=0)=FALSE,OR(IO$9='2. Protocols'!$C95,IO$9='2. Protocols'!$E95,IO$9='2. Protocols'!$G95)),1,0)*'4. Formulations'!$O95</f>
        <v>0</v>
      </c>
      <c r="IP96" s="45">
        <f>IF(AND(OR(ISBLANK(IP$9),IP$9=0)=FALSE,OR(IP$9='2. Protocols'!$C95,IP$9='2. Protocols'!$E95,IP$9='2. Protocols'!$G95)),1,0)*'4. Formulations'!$O95</f>
        <v>0</v>
      </c>
      <c r="IQ96" s="45">
        <f>IF(AND(OR(ISBLANK(IQ$9),IQ$9=0)=FALSE,OR(IQ$9='2. Protocols'!$C95,IQ$9='2. Protocols'!$E95,IQ$9='2. Protocols'!$G95)),1,0)*'4. Formulations'!$O95</f>
        <v>0</v>
      </c>
      <c r="IR96" s="45">
        <f>IF(AND(OR(ISBLANK(IR$9),IR$9=0)=FALSE,OR(IR$9='2. Protocols'!$C95,IR$9='2. Protocols'!$E95,IR$9='2. Protocols'!$G95)),1,0)*'4. Formulations'!$O95</f>
        <v>0</v>
      </c>
      <c r="IS96" s="45">
        <f>IF(AND(OR(ISBLANK(IS$9),IS$9=0)=FALSE,OR(IS$9='2. Protocols'!$C95,IS$9='2. Protocols'!$E95,IS$9='2. Protocols'!$G95)),1,0)*'4. Formulations'!$O95</f>
        <v>0</v>
      </c>
      <c r="IT96" s="45">
        <f>IF(AND(OR(ISBLANK(IT$9),IT$9=0)=FALSE,OR(IT$9='2. Protocols'!$C95,IT$9='2. Protocols'!$E95,IT$9='2. Protocols'!$G95)),1,0)*'4. Formulations'!$O95</f>
        <v>0</v>
      </c>
      <c r="IU96" s="45">
        <f>IF(AND(OR(ISBLANK(IU$9),IU$9=0)=FALSE,OR(IU$9='2. Protocols'!$C95,IU$9='2. Protocols'!$E95,IU$9='2. Protocols'!$G95)),1,0)*'4. Formulations'!$O95</f>
        <v>0</v>
      </c>
      <c r="IV96" s="45">
        <f>IF(AND(OR(ISBLANK(IV$9),IV$9=0)=FALSE,OR(IV$9='2. Protocols'!$C95,IV$9='2. Protocols'!$E95,IV$9='2. Protocols'!$G95)),1,0)*'4. Formulations'!$O95</f>
        <v>0</v>
      </c>
      <c r="IW96" s="45">
        <f>IF(AND(OR(ISBLANK(IW$9),IW$9=0)=FALSE,OR(IW$9='2. Protocols'!$C95,IW$9='2. Protocols'!$E95,IW$9='2. Protocols'!$G95)),1,0)*'4. Formulations'!$O95</f>
        <v>0</v>
      </c>
      <c r="IX96" s="45">
        <f>IF(AND(OR(ISBLANK(IX$9),IX$9=0)=FALSE,OR(IX$9='2. Protocols'!$C95,IX$9='2. Protocols'!$E95,IX$9='2. Protocols'!$G95)),1,0)*'4. Formulations'!$O95</f>
        <v>0</v>
      </c>
      <c r="IY96" s="45">
        <f>IF(AND(OR(ISBLANK(IY$9),IY$9=0)=FALSE,OR(IY$9='2. Protocols'!$C95,IY$9='2. Protocols'!$E95,IY$9='2. Protocols'!$G95)),1,0)*'4. Formulations'!$O95</f>
        <v>0</v>
      </c>
      <c r="IZ96" s="45">
        <f>IF(AND(OR(ISBLANK(IZ$9),IZ$9=0)=FALSE,OR(IZ$9='2. Protocols'!$C95,IZ$9='2. Protocols'!$E95,IZ$9='2. Protocols'!$G95)),1,0)*'4. Formulations'!$O95</f>
        <v>0</v>
      </c>
      <c r="JA96" s="45">
        <f>IF(AND(OR(ISBLANK(JA$9),JA$9=0)=FALSE,OR(JA$9='2. Protocols'!$C95,JA$9='2. Protocols'!$E95,JA$9='2. Protocols'!$G95)),1,0)*'4. Formulations'!$O95</f>
        <v>0</v>
      </c>
      <c r="JC96" s="45">
        <f>IF(AND(OR(ISBLANK(JC$9),JC$9=0)=FALSE,JC$9=$DL96),1,0)*'4. Formulations'!$P95</f>
        <v>0</v>
      </c>
      <c r="JD96" s="45">
        <f>IF(AND(OR(ISBLANK(JD$9),JD$9=0)=FALSE,JD$9=$DL96),1,0)*'4. Formulations'!$P95</f>
        <v>0</v>
      </c>
      <c r="JE96" s="45">
        <f>IF(AND(OR(ISBLANK(JE$9),JE$9=0)=FALSE,JE$9=$DL96),1,0)*'4. Formulations'!$P95</f>
        <v>0</v>
      </c>
      <c r="JF96" s="45">
        <f>IF(AND(OR(ISBLANK(JF$9),JF$9=0)=FALSE,JF$9=$DL96),1,0)*'4. Formulations'!$P95</f>
        <v>0</v>
      </c>
      <c r="JG96" s="45">
        <f>IF(AND(OR(ISBLANK(JG$9),JG$9=0)=FALSE,JG$9=$DL96),1,0)*'4. Formulations'!$P95</f>
        <v>0</v>
      </c>
      <c r="JH96" s="45">
        <f>IF(AND(OR(ISBLANK(JH$9),JH$9=0)=FALSE,JH$9=$DL96),1,0)*'4. Formulations'!$P95</f>
        <v>0</v>
      </c>
      <c r="JI96" s="45">
        <f>IF(AND(OR(ISBLANK(JI$9),JI$9=0)=FALSE,JI$9=$DL96),1,0)*'4. Formulations'!$P95</f>
        <v>0</v>
      </c>
      <c r="JJ96" s="45">
        <f>IF(AND(OR(ISBLANK(JJ$9),JJ$9=0)=FALSE,JJ$9=$DL96),1,0)*'4. Formulations'!$P95</f>
        <v>0</v>
      </c>
      <c r="JK96" s="45">
        <f>IF(AND(OR(ISBLANK(JK$9),JK$9=0)=FALSE,JK$9=$DL96),1,0)*'4. Formulations'!$P95</f>
        <v>0</v>
      </c>
      <c r="JL96" s="45">
        <f>IF(AND(OR(ISBLANK(JL$9),JL$9=0)=FALSE,JL$9=$DL96),1,0)*'4. Formulations'!$P95</f>
        <v>0</v>
      </c>
      <c r="JM96" s="45">
        <f>IF(AND(OR(ISBLANK(JM$9),JM$9=0)=FALSE,JM$9=$DL96),1,0)*'4. Formulations'!$P95</f>
        <v>0</v>
      </c>
      <c r="JN96" s="45">
        <f>IF(AND(OR(ISBLANK(JN$9),JN$9=0)=FALSE,JN$9=$DL96),1,0)*'4. Formulations'!$P95</f>
        <v>0</v>
      </c>
      <c r="JO96" s="45">
        <f>IF(AND(OR(ISBLANK(JO$9),JO$9=0)=FALSE,JO$9=$DL96),1,0)*'4. Formulations'!$P95</f>
        <v>0</v>
      </c>
      <c r="JP96" s="45">
        <f>IF(AND(OR(ISBLANK(JP$9),JP$9=0)=FALSE,JP$9=$DL96),1,0)*'4. Formulations'!$P95</f>
        <v>0</v>
      </c>
      <c r="JQ96" s="45">
        <f>IF(AND(OR(ISBLANK(JQ$9),JQ$9=0)=FALSE,JQ$9=$DL96),1,0)*'4. Formulations'!$P95</f>
        <v>0</v>
      </c>
      <c r="JS96" s="45">
        <f>IF(AND(OR(ISBLANK(JS$9),JS$9=0)=FALSE,SUM($JC96:$JQ96)&gt;0,JS$9='2. Protocols'!$G95),1,0)*'4. Formulations'!$P95</f>
        <v>0</v>
      </c>
      <c r="JT96" s="45">
        <f>IF(AND(OR(ISBLANK(JT$9),JT$9=0)=FALSE,SUM($JC96:$JQ96)&gt;0,JT$9='2. Protocols'!$G95),1,0)*'4. Formulations'!$P95</f>
        <v>0</v>
      </c>
      <c r="JU96" s="45">
        <f>IF(AND(OR(ISBLANK(JU$9),JU$9=0)=FALSE,SUM($JC96:$JQ96)&gt;0,JU$9='2. Protocols'!$G95),1,0)*'4. Formulations'!$P95</f>
        <v>0</v>
      </c>
      <c r="JV96" s="45">
        <f>IF(AND(OR(ISBLANK(JV$9),JV$9=0)=FALSE,SUM($JC96:$JQ96)&gt;0,JV$9='2. Protocols'!$G95),1,0)*'4. Formulations'!$P95</f>
        <v>0</v>
      </c>
      <c r="JW96" s="45">
        <f>IF(AND(OR(ISBLANK(JW$9),JW$9=0)=FALSE,SUM($JC96:$JQ96)&gt;0,JW$9='2. Protocols'!$G95),1,0)*'4. Formulations'!$P95</f>
        <v>0</v>
      </c>
      <c r="JX96" s="45">
        <f>IF(AND(OR(ISBLANK(JX$9),JX$9=0)=FALSE,SUM($JC96:$JQ96)&gt;0,JX$9='2. Protocols'!$G95),1,0)*'4. Formulations'!$P95</f>
        <v>0</v>
      </c>
      <c r="JY96" s="45">
        <f>IF(AND(OR(ISBLANK(JY$9),JY$9=0)=FALSE,SUM($JC96:$JQ96)&gt;0,JY$9='2. Protocols'!$G95),1,0)*'4. Formulations'!$P95</f>
        <v>0</v>
      </c>
      <c r="JZ96" s="45">
        <f>IF(AND(OR(ISBLANK(JZ$9),JZ$9=0)=FALSE,SUM($JC96:$JQ96)&gt;0,JZ$9='2. Protocols'!$G95),1,0)*'4. Formulations'!$P95</f>
        <v>0</v>
      </c>
      <c r="KA96" s="45">
        <f>IF(AND(OR(ISBLANK(KA$9),KA$9=0)=FALSE,SUM($JC96:$JQ96)&gt;0,KA$9='2. Protocols'!$G95),1,0)*'4. Formulations'!$P95</f>
        <v>0</v>
      </c>
      <c r="KB96" s="45">
        <f>IF(AND(OR(ISBLANK(KB$9),KB$9=0)=FALSE,SUM($JC96:$JQ96)&gt;0,KB$9='2. Protocols'!$G95),1,0)*'4. Formulations'!$P95</f>
        <v>0</v>
      </c>
      <c r="KC96" s="45">
        <f>IF(AND(OR(ISBLANK(KC$9),KC$9=0)=FALSE,SUM($JC96:$JQ96)&gt;0,KC$9='2. Protocols'!$G95),1,0)*'4. Formulations'!$P95</f>
        <v>0</v>
      </c>
      <c r="KD96" s="45">
        <f>IF(AND(OR(ISBLANK(KD$9),KD$9=0)=FALSE,SUM($JC96:$JQ96)&gt;0,KD$9='2. Protocols'!$G95),1,0)*'4. Formulations'!$P95</f>
        <v>0</v>
      </c>
      <c r="KE96" s="45">
        <f>IF(AND(OR(ISBLANK(KE$9),KE$9=0)=FALSE,SUM($JC96:$JQ96)&gt;0,KE$9='2. Protocols'!$G95),1,0)*'4. Formulations'!$P95</f>
        <v>0</v>
      </c>
      <c r="KF96" s="45">
        <f>IF(AND(OR(ISBLANK(KF$9),KF$9=0)=FALSE,SUM($JC96:$JQ96)&gt;0,KF$9='2. Protocols'!$G95),1,0)*'4. Formulations'!$P95</f>
        <v>0</v>
      </c>
      <c r="KG96" s="45">
        <f>IF(AND(OR(ISBLANK(KG$9),KG$9=0)=FALSE,SUM($JC96:$JQ96)&gt;0,KG$9='2. Protocols'!$G95),1,0)*'4. Formulations'!$P95</f>
        <v>0</v>
      </c>
      <c r="KI96" s="45">
        <f>IF(AND(OR(ISBLANK(KI$9),KI$9=0)=FALSE,KI$9=$DM96),1,0)*'4. Formulations'!$Q95</f>
        <v>0</v>
      </c>
      <c r="KJ96" s="45">
        <f>IF(AND(OR(ISBLANK(KJ$9),KJ$9=0)=FALSE,KJ$9=$DM96),1,0)*'4. Formulations'!$Q95</f>
        <v>0</v>
      </c>
      <c r="KK96" s="45">
        <f>IF(AND(OR(ISBLANK(KK$9),KK$9=0)=FALSE,KK$9=$DM96),1,0)*'4. Formulations'!$Q95</f>
        <v>0</v>
      </c>
      <c r="KL96" s="45">
        <f>IF(AND(OR(ISBLANK(KL$9),KL$9=0)=FALSE,KL$9=$DM96),1,0)*'4. Formulations'!$Q95</f>
        <v>0</v>
      </c>
      <c r="KM96" s="45">
        <f>IF(AND(OR(ISBLANK(KM$9),KM$9=0)=FALSE,KM$9=$DM96),1,0)*'4. Formulations'!$Q95</f>
        <v>0</v>
      </c>
      <c r="KN96" s="45">
        <f>IF(AND(OR(ISBLANK(KN$9),KN$9=0)=FALSE,KN$9=$DM96),1,0)*'4. Formulations'!$Q95</f>
        <v>0</v>
      </c>
      <c r="KO96" s="45">
        <f>IF(AND(OR(ISBLANK(KO$9),KO$9=0)=FALSE,KO$9=$DM96),1,0)*'4. Formulations'!$Q95</f>
        <v>0</v>
      </c>
      <c r="KP96" s="45">
        <f>IF(AND(OR(ISBLANK(KP$9),KP$9=0)=FALSE,KP$9=$DM96),1,0)*'4. Formulations'!$Q95</f>
        <v>0</v>
      </c>
      <c r="KQ96" s="45">
        <f>IF(AND(OR(ISBLANK(KQ$9),KQ$9=0)=FALSE,KQ$9=$DM96),1,0)*'4. Formulations'!$Q95</f>
        <v>0</v>
      </c>
      <c r="KR96" s="45">
        <f>IF(AND(OR(ISBLANK(KR$9),KR$9=0)=FALSE,KR$9=$DM96),1,0)*'4. Formulations'!$Q95</f>
        <v>0</v>
      </c>
      <c r="KS96" s="45">
        <f>IF(AND(OR(ISBLANK(KS$9),KS$9=0)=FALSE,KS$9=$DM96),1,0)*'4. Formulations'!$Q95</f>
        <v>0</v>
      </c>
      <c r="KT96" s="45">
        <f>IF(AND(OR(ISBLANK(KT$9),KT$9=0)=FALSE,KT$9=$DM96),1,0)*'4. Formulations'!$Q95</f>
        <v>0</v>
      </c>
      <c r="KU96" s="45">
        <f>IF(AND(OR(ISBLANK(KU$9),KU$9=0)=FALSE,KU$9=$DM96),1,0)*'4. Formulations'!$Q95</f>
        <v>0</v>
      </c>
      <c r="KV96" s="45">
        <f>IF(AND(OR(ISBLANK(KV$9),KV$9=0)=FALSE,KV$9=$DM96),1,0)*'4. Formulations'!$Q95</f>
        <v>0</v>
      </c>
      <c r="KW96" s="45">
        <f>IF(AND(OR(ISBLANK(KW$9),KW$9=0)=FALSE,KW$9=$DM96),1,0)*'4. Formulations'!$Q95</f>
        <v>0</v>
      </c>
    </row>
    <row r="97" spans="2:309" ht="15" hidden="1" outlineLevel="1" x14ac:dyDescent="0.25">
      <c r="B97" s="2"/>
      <c r="C97" s="155" t="str">
        <f>IF('2. Protocols'!C96&amp;"+"&amp;'2. Protocols'!E96&amp;"+"&amp;'2. Protocols'!G96="++","",'2. Protocols'!C96&amp;"+"&amp;'2. Protocols'!E96&amp;"+"&amp;'2. Protocols'!G96)</f>
        <v/>
      </c>
      <c r="D97" s="22"/>
      <c r="E97" s="23"/>
      <c r="G97" s="135">
        <f>'2. Protocols'!J96*'1. General Inputs'!$N$13</f>
        <v>0</v>
      </c>
      <c r="H97" s="135" t="e">
        <f>MAX(G97*(1+'1. General Inputs'!$BE$23)+(H$110*'2. Protocols'!$S96)+'3. ARV Substitutions'!L117,0)</f>
        <v>#VALUE!</v>
      </c>
      <c r="I97" s="135" t="e">
        <f>MAX(H97*(1+'1. General Inputs'!$BE$23)+(I$110*'2. Protocols'!$S96)+'3. ARV Substitutions'!M117,0)</f>
        <v>#VALUE!</v>
      </c>
      <c r="J97" s="135" t="e">
        <f>MAX(I97*(1+'1. General Inputs'!$BE$23)+(J$110*'2. Protocols'!$S96)+'3. ARV Substitutions'!N117,0)</f>
        <v>#VALUE!</v>
      </c>
      <c r="K97" s="135" t="e">
        <f>MAX(J97*(1+'1. General Inputs'!$BE$23)+(K$110*'2. Protocols'!$S96)+'3. ARV Substitutions'!O117,0)</f>
        <v>#VALUE!</v>
      </c>
      <c r="L97" s="135" t="e">
        <f>MAX(K97*(1+'1. General Inputs'!$BE$23)+(L$110*'2. Protocols'!$S96)+'3. ARV Substitutions'!P117,0)</f>
        <v>#VALUE!</v>
      </c>
      <c r="M97" s="135" t="e">
        <f>MAX(L97*(1+'1. General Inputs'!$BE$23)+(M$110*'2. Protocols'!$S96)+'3. ARV Substitutions'!Q117,0)</f>
        <v>#VALUE!</v>
      </c>
      <c r="N97" s="135" t="e">
        <f>MAX(M97*(1+'1. General Inputs'!$BE$23)+(N$110*'2. Protocols'!$S96)+'3. ARV Substitutions'!R117,0)</f>
        <v>#VALUE!</v>
      </c>
      <c r="O97" s="135" t="e">
        <f>MAX(N97*(1+'1. General Inputs'!$BE$23)+(O$110*'2. Protocols'!$S96)+'3. ARV Substitutions'!S117,0)</f>
        <v>#VALUE!</v>
      </c>
      <c r="P97" s="135" t="e">
        <f>MAX(O97*(1+'1. General Inputs'!$BE$23)+(P$110*'2. Protocols'!$S96)+'3. ARV Substitutions'!T117,0)</f>
        <v>#VALUE!</v>
      </c>
      <c r="Q97" s="135" t="e">
        <f>MAX(P97*(1+'1. General Inputs'!$BE$23)+(Q$110*'2. Protocols'!$S96)+'3. ARV Substitutions'!U117,0)</f>
        <v>#VALUE!</v>
      </c>
      <c r="R97" s="135" t="e">
        <f>MAX(Q97*(1+'1. General Inputs'!$BE$23)+(R$110*'2. Protocols'!$S96)+'3. ARV Substitutions'!V117,0)</f>
        <v>#VALUE!</v>
      </c>
      <c r="S97" s="135" t="e">
        <f>MAX(R97*(1+'1. General Inputs'!$BE$23)+(S$110*'2. Protocols'!$S96)+'3. ARV Substitutions'!W117,0)</f>
        <v>#VALUE!</v>
      </c>
      <c r="T97" s="135" t="e">
        <f>MAX(S97*(1+'1. General Inputs'!$BE$23)+(T$110*'2. Protocols'!$S96)+'3. ARV Substitutions'!X117,0)</f>
        <v>#VALUE!</v>
      </c>
      <c r="U97" s="135" t="e">
        <f>MAX(T97*(1+'1. General Inputs'!$BE$23)+(U$110*'2. Protocols'!$S96)+'3. ARV Substitutions'!Y117,0)</f>
        <v>#VALUE!</v>
      </c>
      <c r="V97" s="135" t="e">
        <f>MAX(U97*(1+'1. General Inputs'!$BE$23)+(V$110*'2. Protocols'!$S96)+'3. ARV Substitutions'!Z117,0)</f>
        <v>#VALUE!</v>
      </c>
      <c r="W97" s="135" t="e">
        <f>MAX(V97*(1+'1. General Inputs'!$BE$23)+(W$110*'2. Protocols'!$S96)+'3. ARV Substitutions'!AA117,0)</f>
        <v>#VALUE!</v>
      </c>
      <c r="X97" s="135" t="e">
        <f>MAX(W97*(1+'1. General Inputs'!$BE$23)+(X$110*'2. Protocols'!$S96)+'3. ARV Substitutions'!AB117,0)</f>
        <v>#VALUE!</v>
      </c>
      <c r="Y97" s="135" t="e">
        <f>MAX(X97*(1+'1. General Inputs'!$BE$23)+(Y$110*'2. Protocols'!$S96)+'3. ARV Substitutions'!AC117,0)</f>
        <v>#VALUE!</v>
      </c>
      <c r="Z97" s="135" t="e">
        <f>MAX(Y97*(1+'1. General Inputs'!$BE$23)+(Z$110*'2. Protocols'!$S96)+'3. ARV Substitutions'!AD117,0)</f>
        <v>#VALUE!</v>
      </c>
      <c r="AA97" s="135" t="e">
        <f>MAX(Z97*(1+'1. General Inputs'!$BE$23)+(AA$110*'2. Protocols'!$S96)+'3. ARV Substitutions'!AE117,0)</f>
        <v>#VALUE!</v>
      </c>
      <c r="AB97" s="135" t="e">
        <f>MAX(AA97*(1+'1. General Inputs'!$BE$23)+(AB$110*'2. Protocols'!$S96)+'3. ARV Substitutions'!AF117,0)</f>
        <v>#VALUE!</v>
      </c>
      <c r="AC97" s="135" t="e">
        <f>MAX(AB97*(1+'1. General Inputs'!$BE$23)+(AC$110*'2. Protocols'!$S96)+'3. ARV Substitutions'!AG117,0)</f>
        <v>#VALUE!</v>
      </c>
      <c r="AD97" s="135" t="e">
        <f>MAX(AC97*(1+'1. General Inputs'!$BE$23)+(AD$110*'2. Protocols'!$S96)+'3. ARV Substitutions'!AH117,0)</f>
        <v>#VALUE!</v>
      </c>
      <c r="AE97" s="135" t="e">
        <f>MAX(AD97*(1+'1. General Inputs'!$BE$23)+(AE$110*'2. Protocols'!$S96)+'3. ARV Substitutions'!AI117,0)</f>
        <v>#VALUE!</v>
      </c>
      <c r="AF97" s="135" t="e">
        <f>MAX(AE97*(1+'1. General Inputs'!$BE$23)+(AF$110*'2. Protocols'!$S96)+'3. ARV Substitutions'!AJ117,0)</f>
        <v>#VALUE!</v>
      </c>
      <c r="AG97" s="135" t="e">
        <f>MAX(AF97*(1+'1. General Inputs'!$BE$23)+(AG$110*'2. Protocols'!$S96)+'3. ARV Substitutions'!AK117,0)</f>
        <v>#VALUE!</v>
      </c>
      <c r="AH97" s="135" t="e">
        <f>MAX(AG97*(1+'1. General Inputs'!$BE$23)+(AH$110*'2. Protocols'!$S96)+'3. ARV Substitutions'!AL117,0)</f>
        <v>#VALUE!</v>
      </c>
      <c r="AI97" s="135" t="e">
        <f>MAX(AH97*(1+'1. General Inputs'!$BE$23)+(AI$110*'2. Protocols'!$S96)+'3. ARV Substitutions'!AM117,0)</f>
        <v>#VALUE!</v>
      </c>
      <c r="AJ97" s="135" t="e">
        <f>MAX(AI97*(1+'1. General Inputs'!$BE$23)+(AJ$110*'2. Protocols'!$S96)+'3. ARV Substitutions'!AN117,0)</f>
        <v>#VALUE!</v>
      </c>
      <c r="AK97" s="135" t="e">
        <f>MAX(AJ97*(1+'1. General Inputs'!$BE$23)+(AK$110*'2. Protocols'!$S96)+'3. ARV Substitutions'!AO117,0)</f>
        <v>#VALUE!</v>
      </c>
      <c r="AL97" s="135" t="e">
        <f>MAX(AK97*(1+'1. General Inputs'!$BE$23)+(AL$110*'2. Protocols'!$S96)+'3. ARV Substitutions'!AP117,0)</f>
        <v>#VALUE!</v>
      </c>
      <c r="AM97" s="135" t="e">
        <f>MAX(AL97*(1+'1. General Inputs'!$BE$23)+(AM$110*'2. Protocols'!$S96)+'3. ARV Substitutions'!AQ117,0)</f>
        <v>#VALUE!</v>
      </c>
      <c r="AN97" s="135" t="e">
        <f>MAX(AM97*(1+'1. General Inputs'!$BE$23)+(AN$110*'2. Protocols'!$S96)+'3. ARV Substitutions'!AR117,0)</f>
        <v>#VALUE!</v>
      </c>
      <c r="AO97" s="135" t="e">
        <f>MAX(AN97*(1+'1. General Inputs'!$BE$23)+(AO$110*'2. Protocols'!$S96)+'3. ARV Substitutions'!AS117,0)</f>
        <v>#VALUE!</v>
      </c>
      <c r="AP97" s="135" t="e">
        <f>MAX(AO97*(1+'1. General Inputs'!$BE$23)+(AP$110*'2. Protocols'!$S96)+'3. ARV Substitutions'!AT117,0)</f>
        <v>#VALUE!</v>
      </c>
      <c r="AQ97" s="135" t="e">
        <f>MAX(AP97*(1+'1. General Inputs'!$BE$23)+(AQ$110*'2. Protocols'!$S96)+'3. ARV Substitutions'!AU117,0)</f>
        <v>#VALUE!</v>
      </c>
      <c r="CA97" s="105" t="e">
        <f t="shared" si="96"/>
        <v>#VALUE!</v>
      </c>
      <c r="CB97" s="105" t="e">
        <f t="shared" si="97"/>
        <v>#VALUE!</v>
      </c>
      <c r="CC97" s="105" t="e">
        <f t="shared" si="98"/>
        <v>#VALUE!</v>
      </c>
      <c r="CD97" s="105" t="e">
        <f t="shared" si="99"/>
        <v>#VALUE!</v>
      </c>
      <c r="CE97" s="105" t="e">
        <f t="shared" si="100"/>
        <v>#VALUE!</v>
      </c>
      <c r="CF97" s="105" t="e">
        <f t="shared" si="101"/>
        <v>#VALUE!</v>
      </c>
      <c r="CG97" s="105" t="e">
        <f t="shared" si="102"/>
        <v>#VALUE!</v>
      </c>
      <c r="CH97" s="105" t="e">
        <f t="shared" si="103"/>
        <v>#VALUE!</v>
      </c>
      <c r="CI97" s="105" t="e">
        <f t="shared" si="104"/>
        <v>#VALUE!</v>
      </c>
      <c r="CJ97" s="105" t="e">
        <f t="shared" si="105"/>
        <v>#VALUE!</v>
      </c>
      <c r="CK97" s="105" t="e">
        <f t="shared" si="106"/>
        <v>#VALUE!</v>
      </c>
      <c r="CL97" s="105" t="e">
        <f t="shared" si="107"/>
        <v>#VALUE!</v>
      </c>
      <c r="CM97" s="105" t="e">
        <f t="shared" si="108"/>
        <v>#VALUE!</v>
      </c>
      <c r="CN97" s="105" t="e">
        <f t="shared" si="109"/>
        <v>#VALUE!</v>
      </c>
      <c r="CO97" s="105" t="e">
        <f t="shared" si="110"/>
        <v>#VALUE!</v>
      </c>
      <c r="CP97" s="105" t="e">
        <f t="shared" si="111"/>
        <v>#VALUE!</v>
      </c>
      <c r="CQ97" s="105" t="e">
        <f t="shared" si="112"/>
        <v>#VALUE!</v>
      </c>
      <c r="CR97" s="105" t="e">
        <f t="shared" si="113"/>
        <v>#VALUE!</v>
      </c>
      <c r="CS97" s="105" t="e">
        <f t="shared" si="114"/>
        <v>#VALUE!</v>
      </c>
      <c r="CT97" s="105" t="e">
        <f t="shared" si="115"/>
        <v>#VALUE!</v>
      </c>
      <c r="CU97" s="105" t="e">
        <f t="shared" si="116"/>
        <v>#VALUE!</v>
      </c>
      <c r="CV97" s="105" t="e">
        <f t="shared" si="117"/>
        <v>#VALUE!</v>
      </c>
      <c r="CW97" s="105" t="e">
        <f t="shared" si="118"/>
        <v>#VALUE!</v>
      </c>
      <c r="CX97" s="105" t="e">
        <f t="shared" si="119"/>
        <v>#VALUE!</v>
      </c>
      <c r="CY97" s="105" t="e">
        <f t="shared" si="120"/>
        <v>#VALUE!</v>
      </c>
      <c r="CZ97" s="105" t="e">
        <f t="shared" si="121"/>
        <v>#VALUE!</v>
      </c>
      <c r="DA97" s="105" t="e">
        <f t="shared" si="122"/>
        <v>#VALUE!</v>
      </c>
      <c r="DB97" s="105" t="e">
        <f t="shared" si="123"/>
        <v>#VALUE!</v>
      </c>
      <c r="DC97" s="105" t="e">
        <f t="shared" si="124"/>
        <v>#VALUE!</v>
      </c>
      <c r="DD97" s="105" t="e">
        <f t="shared" si="125"/>
        <v>#VALUE!</v>
      </c>
      <c r="DE97" s="105" t="e">
        <f t="shared" si="126"/>
        <v>#VALUE!</v>
      </c>
      <c r="DF97" s="105" t="e">
        <f t="shared" si="127"/>
        <v>#VALUE!</v>
      </c>
      <c r="DG97" s="105" t="e">
        <f t="shared" si="128"/>
        <v>#VALUE!</v>
      </c>
      <c r="DH97" s="105" t="e">
        <f t="shared" si="129"/>
        <v>#VALUE!</v>
      </c>
      <c r="DI97" s="105" t="e">
        <f t="shared" si="130"/>
        <v>#VALUE!</v>
      </c>
      <c r="DJ97" s="105" t="e">
        <f t="shared" si="131"/>
        <v>#VALUE!</v>
      </c>
      <c r="DL97" s="39" t="str">
        <f>CONCATENATE('2. Protocols'!C96, '2. Protocols'!D96, '2. Protocols'!E96)</f>
        <v>+</v>
      </c>
      <c r="DM97" s="39" t="str">
        <f>CONCATENATE('2. Protocols'!C96, '2. Protocols'!D96, '2. Protocols'!E96, '2. Protocols'!F96, '2. Protocols'!G96,)</f>
        <v>++</v>
      </c>
      <c r="DO97" s="45">
        <f>IF(AND(OR(ISBLANK(DO$9),DO$9=0)=FALSE,OR(DO$9='2. Protocols'!$C96,DO$9='2. Protocols'!$E96,DO$9='2. Protocols'!$G96)),1,0)*'4. Formulations'!$I96</f>
        <v>0</v>
      </c>
      <c r="DP97" s="45">
        <f>IF(AND(OR(ISBLANK(DP$9),DP$9=0)=FALSE,OR(DP$9='2. Protocols'!$C96,DP$9='2. Protocols'!$E96,DP$9='2. Protocols'!$G96)),1,0)*'4. Formulations'!$I96</f>
        <v>0</v>
      </c>
      <c r="DQ97" s="45">
        <f>IF(AND(OR(ISBLANK(DQ$9),DQ$9=0)=FALSE,OR(DQ$9='2. Protocols'!$C96,DQ$9='2. Protocols'!$E96,DQ$9='2. Protocols'!$G96)),1,0)*'4. Formulations'!$I96</f>
        <v>0</v>
      </c>
      <c r="DR97" s="45">
        <f>IF(AND(OR(ISBLANK(DR$9),DR$9=0)=FALSE,OR(DR$9='2. Protocols'!$C96,DR$9='2. Protocols'!$E96,DR$9='2. Protocols'!$G96)),1,0)*'4. Formulations'!$I96</f>
        <v>0</v>
      </c>
      <c r="DS97" s="45">
        <f>IF(AND(OR(ISBLANK(DS$9),DS$9=0)=FALSE,OR(DS$9='2. Protocols'!$C96,DS$9='2. Protocols'!$E96,DS$9='2. Protocols'!$G96)),1,0)*'4. Formulations'!$I96</f>
        <v>0</v>
      </c>
      <c r="DT97" s="45">
        <f>IF(AND(OR(ISBLANK(DT$9),DT$9=0)=FALSE,OR(DT$9='2. Protocols'!$C96,DT$9='2. Protocols'!$E96,DT$9='2. Protocols'!$G96)),1,0)*'4. Formulations'!$I96</f>
        <v>0</v>
      </c>
      <c r="DU97" s="45">
        <f>IF(AND(OR(ISBLANK(DU$9),DU$9=0)=FALSE,OR(DU$9='2. Protocols'!$C96,DU$9='2. Protocols'!$E96,DU$9='2. Protocols'!$G96)),1,0)*'4. Formulations'!$I96</f>
        <v>0</v>
      </c>
      <c r="DV97" s="45">
        <f>IF(AND(OR(ISBLANK(DV$9),DV$9=0)=FALSE,OR(DV$9='2. Protocols'!$C96,DV$9='2. Protocols'!$E96,DV$9='2. Protocols'!$G96)),1,0)*'4. Formulations'!$I96</f>
        <v>0</v>
      </c>
      <c r="DW97" s="45">
        <f>IF(AND(OR(ISBLANK(DW$9),DW$9=0)=FALSE,OR(DW$9='2. Protocols'!$C96,DW$9='2. Protocols'!$E96,DW$9='2. Protocols'!$G96)),1,0)*'4. Formulations'!$I96</f>
        <v>0</v>
      </c>
      <c r="DX97" s="45">
        <f>IF(AND(OR(ISBLANK(DX$9),DX$9=0)=FALSE,OR(DX$9='2. Protocols'!$C96,DX$9='2. Protocols'!$E96,DX$9='2. Protocols'!$G96)),1,0)*'4. Formulations'!$I96</f>
        <v>0</v>
      </c>
      <c r="DY97" s="45">
        <f>IF(AND(OR(ISBLANK(DY$9),DY$9=0)=FALSE,OR(DY$9='2. Protocols'!$C96,DY$9='2. Protocols'!$E96,DY$9='2. Protocols'!$G96)),1,0)*'4. Formulations'!$I96</f>
        <v>0</v>
      </c>
      <c r="DZ97" s="45">
        <f>IF(AND(OR(ISBLANK(DZ$9),DZ$9=0)=FALSE,OR(DZ$9='2. Protocols'!$C96,DZ$9='2. Protocols'!$E96,DZ$9='2. Protocols'!$G96)),1,0)*'4. Formulations'!$I96</f>
        <v>0</v>
      </c>
      <c r="EA97" s="45">
        <f>IF(AND(OR(ISBLANK(EA$9),EA$9=0)=FALSE,OR(EA$9='2. Protocols'!$C96,EA$9='2. Protocols'!$E96,EA$9='2. Protocols'!$G96)),1,0)*'4. Formulations'!$I96</f>
        <v>0</v>
      </c>
      <c r="EB97" s="45">
        <f>IF(AND(OR(ISBLANK(EB$9),EB$9=0)=FALSE,OR(EB$9='2. Protocols'!$C96,EB$9='2. Protocols'!$E96,EB$9='2. Protocols'!$G96)),1,0)*'4. Formulations'!$I96</f>
        <v>0</v>
      </c>
      <c r="EC97" s="45">
        <f>IF(AND(OR(ISBLANK(EC$9),EC$9=0)=FALSE,OR(EC$9='2. Protocols'!$C96,EC$9='2. Protocols'!$E96,EC$9='2. Protocols'!$G96)),1,0)*'4. Formulations'!$I96</f>
        <v>0</v>
      </c>
      <c r="EE97" s="45">
        <f>IF(AND(OR(ISBLANK(EE$9),EE$9=0)=FALSE,EE$9=$DL97),1,0)*'4. Formulations'!$J96</f>
        <v>0</v>
      </c>
      <c r="EF97" s="45">
        <f>IF(AND(OR(ISBLANK(EF$9),EF$9=0)=FALSE,EF$9=$DL97),1,0)*'4. Formulations'!$J96</f>
        <v>0</v>
      </c>
      <c r="EG97" s="45">
        <f>IF(AND(OR(ISBLANK(EG$9),EG$9=0)=FALSE,EG$9=$DL97),1,0)*'4. Formulations'!$J96</f>
        <v>0</v>
      </c>
      <c r="EH97" s="45">
        <f>IF(AND(OR(ISBLANK(EH$9),EH$9=0)=FALSE,EH$9=$DL97),1,0)*'4. Formulations'!$J96</f>
        <v>0</v>
      </c>
      <c r="EI97" s="45">
        <f>IF(AND(OR(ISBLANK(EI$9),EI$9=0)=FALSE,EI$9=$DL97),1,0)*'4. Formulations'!$J96</f>
        <v>0</v>
      </c>
      <c r="EJ97" s="45">
        <f>IF(AND(OR(ISBLANK(EJ$9),EJ$9=0)=FALSE,EJ$9=$DL97),1,0)*'4. Formulations'!$J96</f>
        <v>0</v>
      </c>
      <c r="EK97" s="45">
        <f>IF(AND(OR(ISBLANK(EK$9),EK$9=0)=FALSE,EK$9=$DL97),1,0)*'4. Formulations'!$J96</f>
        <v>0</v>
      </c>
      <c r="EL97" s="45">
        <f>IF(AND(OR(ISBLANK(EL$9),EL$9=0)=FALSE,EL$9=$DL97),1,0)*'4. Formulations'!$J96</f>
        <v>0</v>
      </c>
      <c r="EM97" s="45">
        <f>IF(AND(OR(ISBLANK(EM$9),EM$9=0)=FALSE,EM$9=$DL97),1,0)*'4. Formulations'!$J96</f>
        <v>0</v>
      </c>
      <c r="EN97" s="45">
        <f>IF(AND(OR(ISBLANK(EN$9),EN$9=0)=FALSE,EN$9=$DL97),1,0)*'4. Formulations'!$J96</f>
        <v>0</v>
      </c>
      <c r="EO97" s="45">
        <f>IF(AND(OR(ISBLANK(EO$9),EO$9=0)=FALSE,EO$9=$DL97),1,0)*'4. Formulations'!$J96</f>
        <v>0</v>
      </c>
      <c r="EP97" s="45">
        <f>IF(AND(OR(ISBLANK(EP$9),EP$9=0)=FALSE,EP$9=$DL97),1,0)*'4. Formulations'!$J96</f>
        <v>0</v>
      </c>
      <c r="EQ97" s="45">
        <f>IF(AND(OR(ISBLANK(EQ$9),EQ$9=0)=FALSE,EQ$9=$DL97),1,0)*'4. Formulations'!$J96</f>
        <v>0</v>
      </c>
      <c r="ER97" s="45">
        <f>IF(AND(OR(ISBLANK(ER$9),ER$9=0)=FALSE,ER$9=$DL97),1,0)*'4. Formulations'!$J96</f>
        <v>0</v>
      </c>
      <c r="ES97" s="45">
        <f>IF(AND(OR(ISBLANK(ES$9),ES$9=0)=FALSE,ES$9=$DL97),1,0)*'4. Formulations'!$J96</f>
        <v>0</v>
      </c>
      <c r="EU97" s="45">
        <f>IF(AND(OR(ISBLANK(EU$9),EU$9=0)=FALSE,SUM($EE97:$ES97)&gt;0,EU$9='2. Protocols'!$G96),1,0)*'4. Formulations'!$J96</f>
        <v>0</v>
      </c>
      <c r="EV97" s="45">
        <f>IF(AND(OR(ISBLANK(EV$9),EV$9=0)=FALSE,SUM($EE97:$ES97)&gt;0,EV$9='2. Protocols'!$G96),1,0)*'4. Formulations'!$J96</f>
        <v>0</v>
      </c>
      <c r="EW97" s="45">
        <f>IF(AND(OR(ISBLANK(EW$9),EW$9=0)=FALSE,SUM($EE97:$ES97)&gt;0,EW$9='2. Protocols'!$G96),1,0)*'4. Formulations'!$J96</f>
        <v>0</v>
      </c>
      <c r="EX97" s="45">
        <f>IF(AND(OR(ISBLANK(EX$9),EX$9=0)=FALSE,SUM($EE97:$ES97)&gt;0,EX$9='2. Protocols'!$G96),1,0)*'4. Formulations'!$J96</f>
        <v>0</v>
      </c>
      <c r="EY97" s="45">
        <f>IF(AND(OR(ISBLANK(EY$9),EY$9=0)=FALSE,SUM($EE97:$ES97)&gt;0,EY$9='2. Protocols'!$G96),1,0)*'4. Formulations'!$J96</f>
        <v>0</v>
      </c>
      <c r="EZ97" s="45">
        <f>IF(AND(OR(ISBLANK(EZ$9),EZ$9=0)=FALSE,SUM($EE97:$ES97)&gt;0,EZ$9='2. Protocols'!$G96),1,0)*'4. Formulations'!$J96</f>
        <v>0</v>
      </c>
      <c r="FA97" s="45">
        <f>IF(AND(OR(ISBLANK(FA$9),FA$9=0)=FALSE,SUM($EE97:$ES97)&gt;0,FA$9='2. Protocols'!$G96),1,0)*'4. Formulations'!$J96</f>
        <v>0</v>
      </c>
      <c r="FB97" s="45">
        <f>IF(AND(OR(ISBLANK(FB$9),FB$9=0)=FALSE,SUM($EE97:$ES97)&gt;0,FB$9='2. Protocols'!$G96),1,0)*'4. Formulations'!$J96</f>
        <v>0</v>
      </c>
      <c r="FC97" s="45">
        <f>IF(AND(OR(ISBLANK(FC$9),FC$9=0)=FALSE,SUM($EE97:$ES97)&gt;0,FC$9='2. Protocols'!$G96),1,0)*'4. Formulations'!$J96</f>
        <v>0</v>
      </c>
      <c r="FD97" s="45">
        <f>IF(AND(OR(ISBLANK(FD$9),FD$9=0)=FALSE,SUM($EE97:$ES97)&gt;0,FD$9='2. Protocols'!$G96),1,0)*'4. Formulations'!$J96</f>
        <v>0</v>
      </c>
      <c r="FE97" s="45">
        <f>IF(AND(OR(ISBLANK(FE$9),FE$9=0)=FALSE,SUM($EE97:$ES97)&gt;0,FE$9='2. Protocols'!$G96),1,0)*'4. Formulations'!$J96</f>
        <v>0</v>
      </c>
      <c r="FF97" s="45">
        <f>IF(AND(OR(ISBLANK(FF$9),FF$9=0)=FALSE,SUM($EE97:$ES97)&gt;0,FF$9='2. Protocols'!$G96),1,0)*'4. Formulations'!$J96</f>
        <v>0</v>
      </c>
      <c r="FG97" s="45">
        <f>IF(AND(OR(ISBLANK(FG$9),FG$9=0)=FALSE,SUM($EE97:$ES97)&gt;0,FG$9='2. Protocols'!$G96),1,0)*'4. Formulations'!$J96</f>
        <v>0</v>
      </c>
      <c r="FH97" s="45">
        <f>IF(AND(OR(ISBLANK(FH$9),FH$9=0)=FALSE,SUM($EE97:$ES97)&gt;0,FH$9='2. Protocols'!$G96),1,0)*'4. Formulations'!$J96</f>
        <v>0</v>
      </c>
      <c r="FI97" s="45">
        <f>IF(AND(OR(ISBLANK(FI$9),FI$9=0)=FALSE,SUM($EE97:$ES97)&gt;0,FI$9='2. Protocols'!$G96),1,0)*'4. Formulations'!$J96</f>
        <v>0</v>
      </c>
      <c r="FK97" s="45">
        <f>IF(AND(OR(ISBLANK(EU$9),EU$9=0)=FALSE,FK$9=$DM97),1,0)*'4. Formulations'!$K96</f>
        <v>0</v>
      </c>
      <c r="FL97" s="45">
        <f>IF(AND(OR(ISBLANK(EV$9),EV$9=0)=FALSE,FL$9=$DM97),1,0)*'4. Formulations'!$K96</f>
        <v>0</v>
      </c>
      <c r="FM97" s="45">
        <f>IF(AND(OR(ISBLANK(EW$9),EW$9=0)=FALSE,FM$9=$DM97),1,0)*'4. Formulations'!$K96</f>
        <v>0</v>
      </c>
      <c r="FN97" s="45">
        <f>IF(AND(OR(ISBLANK(EX$9),EX$9=0)=FALSE,FN$9=$DM97),1,0)*'4. Formulations'!$K96</f>
        <v>0</v>
      </c>
      <c r="FO97" s="45">
        <f>IF(AND(OR(ISBLANK(EY$9),EY$9=0)=FALSE,FO$9=$DM97),1,0)*'4. Formulations'!$K96</f>
        <v>0</v>
      </c>
      <c r="FP97" s="45">
        <f>IF(AND(OR(ISBLANK(EZ$9),EZ$9=0)=FALSE,FP$9=$DM97),1,0)*'4. Formulations'!$K96</f>
        <v>0</v>
      </c>
      <c r="FQ97" s="45">
        <f>IF(AND(OR(ISBLANK(FA$9),FA$9=0)=FALSE,FQ$9=$DM97),1,0)*'4. Formulations'!$K96</f>
        <v>0</v>
      </c>
      <c r="FR97" s="45">
        <f>IF(AND(OR(ISBLANK(FB$9),FB$9=0)=FALSE,FR$9=$DM97),1,0)*'4. Formulations'!$K96</f>
        <v>0</v>
      </c>
      <c r="FS97" s="45">
        <f>IF(AND(OR(ISBLANK(FC$9),FC$9=0)=FALSE,FS$9=$DM97),1,0)*'4. Formulations'!$K96</f>
        <v>0</v>
      </c>
      <c r="FT97" s="45">
        <f>IF(AND(OR(ISBLANK(FD$9),FD$9=0)=FALSE,FT$9=$DM97),1,0)*'4. Formulations'!$K96</f>
        <v>0</v>
      </c>
      <c r="FU97" s="45">
        <f>IF(AND(OR(ISBLANK(FE$9),FE$9=0)=FALSE,FU$9=$DM97),1,0)*'4. Formulations'!$K96</f>
        <v>0</v>
      </c>
      <c r="FV97" s="45">
        <f>IF(AND(OR(ISBLANK(FF$9),FF$9=0)=FALSE,FV$9=$DM97),1,0)*'4. Formulations'!$K96</f>
        <v>0</v>
      </c>
      <c r="FW97" s="45">
        <f>IF(AND(OR(ISBLANK(FG$9),FG$9=0)=FALSE,FW$9=$DM97),1,0)*'4. Formulations'!$K96</f>
        <v>0</v>
      </c>
      <c r="FX97" s="45">
        <f>IF(AND(OR(ISBLANK(FH$9),FH$9=0)=FALSE,FX$9=$DM97),1,0)*'4. Formulations'!$K96</f>
        <v>0</v>
      </c>
      <c r="FY97" s="45">
        <f>IF(AND(OR(ISBLANK(FI$9),FI$9=0)=FALSE,FY$9=$DM97),1,0)*'4. Formulations'!$K96</f>
        <v>0</v>
      </c>
      <c r="GA97" s="45">
        <f>IF(AND(OR(ISBLANK(GA$9),GA$9=0)=FALSE,OR(GA$9='2. Protocols'!$C96,GA$9='2. Protocols'!$E96,GA$9='2. Protocols'!$G96)),1,0)*'4. Formulations'!$L96</f>
        <v>0</v>
      </c>
      <c r="GB97" s="45">
        <f>IF(AND(OR(ISBLANK(GB$9),GB$9=0)=FALSE,OR(GB$9='2. Protocols'!$C96,GB$9='2. Protocols'!$E96,GB$9='2. Protocols'!$G96)),1,0)*'4. Formulations'!$L96</f>
        <v>0</v>
      </c>
      <c r="GC97" s="45">
        <f>IF(AND(OR(ISBLANK(GC$9),GC$9=0)=FALSE,OR(GC$9='2. Protocols'!$C96,GC$9='2. Protocols'!$E96,GC$9='2. Protocols'!$G96)),1,0)*'4. Formulations'!$L96</f>
        <v>0</v>
      </c>
      <c r="GD97" s="45">
        <f>IF(AND(OR(ISBLANK(GD$9),GD$9=0)=FALSE,OR(GD$9='2. Protocols'!$C96,GD$9='2. Protocols'!$E96,GD$9='2. Protocols'!$G96)),1,0)*'4. Formulations'!$L96</f>
        <v>0</v>
      </c>
      <c r="GE97" s="45">
        <f>IF(AND(OR(ISBLANK(GE$9),GE$9=0)=FALSE,OR(GE$9='2. Protocols'!$C96,GE$9='2. Protocols'!$E96,GE$9='2. Protocols'!$G96)),1,0)*'4. Formulations'!$L96</f>
        <v>0</v>
      </c>
      <c r="GF97" s="45">
        <f>IF(AND(OR(ISBLANK(GF$9),GF$9=0)=FALSE,OR(GF$9='2. Protocols'!$C96,GF$9='2. Protocols'!$E96,GF$9='2. Protocols'!$G96)),1,0)*'4. Formulations'!$L96</f>
        <v>0</v>
      </c>
      <c r="GG97" s="45">
        <f>IF(AND(OR(ISBLANK(GG$9),GG$9=0)=FALSE,OR(GG$9='2. Protocols'!$C96,GG$9='2. Protocols'!$E96,GG$9='2. Protocols'!$G96)),1,0)*'4. Formulations'!$L96</f>
        <v>0</v>
      </c>
      <c r="GH97" s="45">
        <f>IF(AND(OR(ISBLANK(GH$9),GH$9=0)=FALSE,OR(GH$9='2. Protocols'!$C96,GH$9='2. Protocols'!$E96,GH$9='2. Protocols'!$G96)),1,0)*'4. Formulations'!$L96</f>
        <v>0</v>
      </c>
      <c r="GI97" s="45">
        <f>IF(AND(OR(ISBLANK(GI$9),GI$9=0)=FALSE,OR(GI$9='2. Protocols'!$C96,GI$9='2. Protocols'!$E96,GI$9='2. Protocols'!$G96)),1,0)*'4. Formulations'!$L96</f>
        <v>0</v>
      </c>
      <c r="GJ97" s="45">
        <f>IF(AND(OR(ISBLANK(GJ$9),GJ$9=0)=FALSE,OR(GJ$9='2. Protocols'!$C96,GJ$9='2. Protocols'!$E96,GJ$9='2. Protocols'!$G96)),1,0)*'4. Formulations'!$L96</f>
        <v>0</v>
      </c>
      <c r="GK97" s="45">
        <f>IF(AND(OR(ISBLANK(GK$9),GK$9=0)=FALSE,OR(GK$9='2. Protocols'!$C96,GK$9='2. Protocols'!$E96,GK$9='2. Protocols'!$G96)),1,0)*'4. Formulations'!$L96</f>
        <v>0</v>
      </c>
      <c r="GL97" s="45">
        <f>IF(AND(OR(ISBLANK(GL$9),GL$9=0)=FALSE,OR(GL$9='2. Protocols'!$C96,GL$9='2. Protocols'!$E96,GL$9='2. Protocols'!$G96)),1,0)*'4. Formulations'!$L96</f>
        <v>0</v>
      </c>
      <c r="GM97" s="45">
        <f>IF(AND(OR(ISBLANK(GM$9),GM$9=0)=FALSE,OR(GM$9='2. Protocols'!$C96,GM$9='2. Protocols'!$E96,GM$9='2. Protocols'!$G96)),1,0)*'4. Formulations'!$L96</f>
        <v>0</v>
      </c>
      <c r="GN97" s="45">
        <f>IF(AND(OR(ISBLANK(GN$9),GN$9=0)=FALSE,OR(GN$9='2. Protocols'!$C96,GN$9='2. Protocols'!$E96,GN$9='2. Protocols'!$G96)),1,0)*'4. Formulations'!$L96</f>
        <v>0</v>
      </c>
      <c r="GO97" s="45">
        <f>IF(AND(OR(ISBLANK(GO$9),GO$9=0)=FALSE,OR(GO$9='2. Protocols'!$C96,GO$9='2. Protocols'!$E96,GO$9='2. Protocols'!$G96)),1,0)*'4. Formulations'!$L96</f>
        <v>0</v>
      </c>
      <c r="GQ97" s="45">
        <f>IF(AND(OR(ISBLANK(GQ$9),GQ$9=0)=FALSE,GQ$9=$DL97),1,0)*'4. Formulations'!$M96</f>
        <v>0</v>
      </c>
      <c r="GR97" s="45">
        <f>IF(AND(OR(ISBLANK(GR$9),GR$9=0)=FALSE,GR$9=$DL97),1,0)*'4. Formulations'!$M96</f>
        <v>0</v>
      </c>
      <c r="GS97" s="45">
        <f>IF(AND(OR(ISBLANK(GS$9),GS$9=0)=FALSE,GS$9=$DL97),1,0)*'4. Formulations'!$M96</f>
        <v>0</v>
      </c>
      <c r="GT97" s="45">
        <f>IF(AND(OR(ISBLANK(GT$9),GT$9=0)=FALSE,GT$9=$DL97),1,0)*'4. Formulations'!$M96</f>
        <v>0</v>
      </c>
      <c r="GU97" s="45">
        <f>IF(AND(OR(ISBLANK(GU$9),GU$9=0)=FALSE,GU$9=$DL97),1,0)*'4. Formulations'!$M96</f>
        <v>0</v>
      </c>
      <c r="GV97" s="45">
        <f>IF(AND(OR(ISBLANK(GV$9),GV$9=0)=FALSE,GV$9=$DL97),1,0)*'4. Formulations'!$M96</f>
        <v>0</v>
      </c>
      <c r="GW97" s="45">
        <f>IF(AND(OR(ISBLANK(GW$9),GW$9=0)=FALSE,GW$9=$DL97),1,0)*'4. Formulations'!$M96</f>
        <v>0</v>
      </c>
      <c r="GX97" s="45">
        <f>IF(AND(OR(ISBLANK(GX$9),GX$9=0)=FALSE,GX$9=$DL97),1,0)*'4. Formulations'!$M96</f>
        <v>0</v>
      </c>
      <c r="GY97" s="45">
        <f>IF(AND(OR(ISBLANK(GY$9),GY$9=0)=FALSE,GY$9=$DL97),1,0)*'4. Formulations'!$M96</f>
        <v>0</v>
      </c>
      <c r="GZ97" s="45">
        <f>IF(AND(OR(ISBLANK(GZ$9),GZ$9=0)=FALSE,GZ$9=$DL97),1,0)*'4. Formulations'!$M96</f>
        <v>0</v>
      </c>
      <c r="HA97" s="45">
        <f>IF(AND(OR(ISBLANK(HA$9),HA$9=0)=FALSE,HA$9=$DL97),1,0)*'4. Formulations'!$M96</f>
        <v>0</v>
      </c>
      <c r="HB97" s="45">
        <f>IF(AND(OR(ISBLANK(HB$9),HB$9=0)=FALSE,HB$9=$DL97),1,0)*'4. Formulations'!$M96</f>
        <v>0</v>
      </c>
      <c r="HC97" s="45">
        <f>IF(AND(OR(ISBLANK(HC$9),HC$9=0)=FALSE,HC$9=$DL97),1,0)*'4. Formulations'!$M96</f>
        <v>0</v>
      </c>
      <c r="HD97" s="45">
        <f>IF(AND(OR(ISBLANK(HD$9),HD$9=0)=FALSE,HD$9=$DL97),1,0)*'4. Formulations'!$M96</f>
        <v>0</v>
      </c>
      <c r="HE97" s="45">
        <f>IF(AND(OR(ISBLANK(HE$9),HE$9=0)=FALSE,HE$9=$DL97),1,0)*'4. Formulations'!$M96</f>
        <v>0</v>
      </c>
      <c r="HG97" s="45">
        <f>IF(AND(OR(ISBLANK(HG$9),HG$9=0)=FALSE,SUM($GQ97:$HE97)&gt;0,HG$9='2. Protocols'!$G96),1,0)*'4. Formulations'!$M96</f>
        <v>0</v>
      </c>
      <c r="HH97" s="45">
        <f>IF(AND(OR(ISBLANK(HH$9),HH$9=0)=FALSE,SUM($GQ97:$HE97)&gt;0,HH$9='2. Protocols'!$G96),1,0)*'4. Formulations'!$M96</f>
        <v>0</v>
      </c>
      <c r="HI97" s="45">
        <f>IF(AND(OR(ISBLANK(HI$9),HI$9=0)=FALSE,SUM($GQ97:$HE97)&gt;0,HI$9='2. Protocols'!$G96),1,0)*'4. Formulations'!$M96</f>
        <v>0</v>
      </c>
      <c r="HJ97" s="45">
        <f>IF(AND(OR(ISBLANK(HJ$9),HJ$9=0)=FALSE,SUM($GQ97:$HE97)&gt;0,HJ$9='2. Protocols'!$G96),1,0)*'4. Formulations'!$M96</f>
        <v>0</v>
      </c>
      <c r="HK97" s="45">
        <f>IF(AND(OR(ISBLANK(HK$9),HK$9=0)=FALSE,SUM($GQ97:$HE97)&gt;0,HK$9='2. Protocols'!$G96),1,0)*'4. Formulations'!$M96</f>
        <v>0</v>
      </c>
      <c r="HL97" s="45">
        <f>IF(AND(OR(ISBLANK(HL$9),HL$9=0)=FALSE,SUM($GQ97:$HE97)&gt;0,HL$9='2. Protocols'!$G96),1,0)*'4. Formulations'!$M96</f>
        <v>0</v>
      </c>
      <c r="HM97" s="45">
        <f>IF(AND(OR(ISBLANK(HM$9),HM$9=0)=FALSE,SUM($GQ97:$HE97)&gt;0,HM$9='2. Protocols'!$G96),1,0)*'4. Formulations'!$M96</f>
        <v>0</v>
      </c>
      <c r="HN97" s="45">
        <f>IF(AND(OR(ISBLANK(HN$9),HN$9=0)=FALSE,SUM($GQ97:$HE97)&gt;0,HN$9='2. Protocols'!$G96),1,0)*'4. Formulations'!$M96</f>
        <v>0</v>
      </c>
      <c r="HO97" s="45">
        <f>IF(AND(OR(ISBLANK(HO$9),HO$9=0)=FALSE,SUM($GQ97:$HE97)&gt;0,HO$9='2. Protocols'!$G96),1,0)*'4. Formulations'!$M96</f>
        <v>0</v>
      </c>
      <c r="HP97" s="45">
        <f>IF(AND(OR(ISBLANK(HP$9),HP$9=0)=FALSE,SUM($GQ97:$HE97)&gt;0,HP$9='2. Protocols'!$G96),1,0)*'4. Formulations'!$M96</f>
        <v>0</v>
      </c>
      <c r="HQ97" s="45">
        <f>IF(AND(OR(ISBLANK(HQ$9),HQ$9=0)=FALSE,SUM($GQ97:$HE97)&gt;0,HQ$9='2. Protocols'!$G96),1,0)*'4. Formulations'!$M96</f>
        <v>0</v>
      </c>
      <c r="HR97" s="45">
        <f>IF(AND(OR(ISBLANK(HR$9),HR$9=0)=FALSE,SUM($GQ97:$HE97)&gt;0,HR$9='2. Protocols'!$G96),1,0)*'4. Formulations'!$M96</f>
        <v>0</v>
      </c>
      <c r="HS97" s="45">
        <f>IF(AND(OR(ISBLANK(HS$9),HS$9=0)=FALSE,SUM($GQ97:$HE97)&gt;0,HS$9='2. Protocols'!$G96),1,0)*'4. Formulations'!$M96</f>
        <v>0</v>
      </c>
      <c r="HT97" s="45">
        <f>IF(AND(OR(ISBLANK(HT$9),HT$9=0)=FALSE,SUM($GQ97:$HE97)&gt;0,HT$9='2. Protocols'!$G96),1,0)*'4. Formulations'!$M96</f>
        <v>0</v>
      </c>
      <c r="HU97" s="45">
        <f>IF(AND(OR(ISBLANK(HU$9),HU$9=0)=FALSE,SUM($GQ97:$HE97)&gt;0,HU$9='2. Protocols'!$G96),1,0)*'4. Formulations'!$M96</f>
        <v>0</v>
      </c>
      <c r="HW97" s="45">
        <f>IF(AND(OR(ISBLANK(HW$9),HW$9=0)=FALSE,HW$9=$DM97),1,0)*'4. Formulations'!$N96</f>
        <v>0</v>
      </c>
      <c r="HX97" s="45">
        <f>IF(AND(OR(ISBLANK(HX$9),HX$9=0)=FALSE,HX$9=$DM97),1,0)*'4. Formulations'!$N96</f>
        <v>0</v>
      </c>
      <c r="HY97" s="45">
        <f>IF(AND(OR(ISBLANK(HY$9),HY$9=0)=FALSE,HY$9=$DM97),1,0)*'4. Formulations'!$N96</f>
        <v>0</v>
      </c>
      <c r="HZ97" s="45">
        <f>IF(AND(OR(ISBLANK(HZ$9),HZ$9=0)=FALSE,HZ$9=$DM97),1,0)*'4. Formulations'!$N96</f>
        <v>0</v>
      </c>
      <c r="IA97" s="45">
        <f>IF(AND(OR(ISBLANK(IA$9),IA$9=0)=FALSE,IA$9=$DM97),1,0)*'4. Formulations'!$N96</f>
        <v>0</v>
      </c>
      <c r="IB97" s="45">
        <f>IF(AND(OR(ISBLANK(IB$9),IB$9=0)=FALSE,IB$9=$DM97),1,0)*'4. Formulations'!$N96</f>
        <v>0</v>
      </c>
      <c r="IC97" s="45">
        <f>IF(AND(OR(ISBLANK(IC$9),IC$9=0)=FALSE,IC$9=$DM97),1,0)*'4. Formulations'!$N96</f>
        <v>0</v>
      </c>
      <c r="ID97" s="45">
        <f>IF(AND(OR(ISBLANK(ID$9),ID$9=0)=FALSE,ID$9=$DM97),1,0)*'4. Formulations'!$N96</f>
        <v>0</v>
      </c>
      <c r="IE97" s="45">
        <f>IF(AND(OR(ISBLANK(IE$9),IE$9=0)=FALSE,IE$9=$DM97),1,0)*'4. Formulations'!$N96</f>
        <v>0</v>
      </c>
      <c r="IF97" s="45">
        <f>IF(AND(OR(ISBLANK(IF$9),IF$9=0)=FALSE,IF$9=$DM97),1,0)*'4. Formulations'!$N96</f>
        <v>0</v>
      </c>
      <c r="IG97" s="45">
        <f>IF(AND(OR(ISBLANK(IG$9),IG$9=0)=FALSE,IG$9=$DM97),1,0)*'4. Formulations'!$N96</f>
        <v>0</v>
      </c>
      <c r="IH97" s="45">
        <f>IF(AND(OR(ISBLANK(IH$9),IH$9=0)=FALSE,IH$9=$DM97),1,0)*'4. Formulations'!$N96</f>
        <v>0</v>
      </c>
      <c r="II97" s="45">
        <f>IF(AND(OR(ISBLANK(II$9),II$9=0)=FALSE,II$9=$DM97),1,0)*'4. Formulations'!$N96</f>
        <v>0</v>
      </c>
      <c r="IJ97" s="45">
        <f>IF(AND(OR(ISBLANK(IJ$9),IJ$9=0)=FALSE,IJ$9=$DM97),1,0)*'4. Formulations'!$N96</f>
        <v>0</v>
      </c>
      <c r="IK97" s="45">
        <f>IF(AND(OR(ISBLANK(IK$9),IK$9=0)=FALSE,IK$9=$DM97),1,0)*'4. Formulations'!$N96</f>
        <v>0</v>
      </c>
      <c r="IM97" s="45">
        <f>IF(AND(OR(ISBLANK(IM$9),IM$9=0)=FALSE,OR(IM$9='2. Protocols'!$C96,IM$9='2. Protocols'!$E96,IM$9='2. Protocols'!$G96)),1,0)*'4. Formulations'!$O96</f>
        <v>0</v>
      </c>
      <c r="IN97" s="45">
        <f>IF(AND(OR(ISBLANK(IN$9),IN$9=0)=FALSE,OR(IN$9='2. Protocols'!$C96,IN$9='2. Protocols'!$E96,IN$9='2. Protocols'!$G96)),1,0)*'4. Formulations'!$O96</f>
        <v>0</v>
      </c>
      <c r="IO97" s="45">
        <f>IF(AND(OR(ISBLANK(IO$9),IO$9=0)=FALSE,OR(IO$9='2. Protocols'!$C96,IO$9='2. Protocols'!$E96,IO$9='2. Protocols'!$G96)),1,0)*'4. Formulations'!$O96</f>
        <v>0</v>
      </c>
      <c r="IP97" s="45">
        <f>IF(AND(OR(ISBLANK(IP$9),IP$9=0)=FALSE,OR(IP$9='2. Protocols'!$C96,IP$9='2. Protocols'!$E96,IP$9='2. Protocols'!$G96)),1,0)*'4. Formulations'!$O96</f>
        <v>0</v>
      </c>
      <c r="IQ97" s="45">
        <f>IF(AND(OR(ISBLANK(IQ$9),IQ$9=0)=FALSE,OR(IQ$9='2. Protocols'!$C96,IQ$9='2. Protocols'!$E96,IQ$9='2. Protocols'!$G96)),1,0)*'4. Formulations'!$O96</f>
        <v>0</v>
      </c>
      <c r="IR97" s="45">
        <f>IF(AND(OR(ISBLANK(IR$9),IR$9=0)=FALSE,OR(IR$9='2. Protocols'!$C96,IR$9='2. Protocols'!$E96,IR$9='2. Protocols'!$G96)),1,0)*'4. Formulations'!$O96</f>
        <v>0</v>
      </c>
      <c r="IS97" s="45">
        <f>IF(AND(OR(ISBLANK(IS$9),IS$9=0)=FALSE,OR(IS$9='2. Protocols'!$C96,IS$9='2. Protocols'!$E96,IS$9='2. Protocols'!$G96)),1,0)*'4. Formulations'!$O96</f>
        <v>0</v>
      </c>
      <c r="IT97" s="45">
        <f>IF(AND(OR(ISBLANK(IT$9),IT$9=0)=FALSE,OR(IT$9='2. Protocols'!$C96,IT$9='2. Protocols'!$E96,IT$9='2. Protocols'!$G96)),1,0)*'4. Formulations'!$O96</f>
        <v>0</v>
      </c>
      <c r="IU97" s="45">
        <f>IF(AND(OR(ISBLANK(IU$9),IU$9=0)=FALSE,OR(IU$9='2. Protocols'!$C96,IU$9='2. Protocols'!$E96,IU$9='2. Protocols'!$G96)),1,0)*'4. Formulations'!$O96</f>
        <v>0</v>
      </c>
      <c r="IV97" s="45">
        <f>IF(AND(OR(ISBLANK(IV$9),IV$9=0)=FALSE,OR(IV$9='2. Protocols'!$C96,IV$9='2. Protocols'!$E96,IV$9='2. Protocols'!$G96)),1,0)*'4. Formulations'!$O96</f>
        <v>0</v>
      </c>
      <c r="IW97" s="45">
        <f>IF(AND(OR(ISBLANK(IW$9),IW$9=0)=FALSE,OR(IW$9='2. Protocols'!$C96,IW$9='2. Protocols'!$E96,IW$9='2. Protocols'!$G96)),1,0)*'4. Formulations'!$O96</f>
        <v>0</v>
      </c>
      <c r="IX97" s="45">
        <f>IF(AND(OR(ISBLANK(IX$9),IX$9=0)=FALSE,OR(IX$9='2. Protocols'!$C96,IX$9='2. Protocols'!$E96,IX$9='2. Protocols'!$G96)),1,0)*'4. Formulations'!$O96</f>
        <v>0</v>
      </c>
      <c r="IY97" s="45">
        <f>IF(AND(OR(ISBLANK(IY$9),IY$9=0)=FALSE,OR(IY$9='2. Protocols'!$C96,IY$9='2. Protocols'!$E96,IY$9='2. Protocols'!$G96)),1,0)*'4. Formulations'!$O96</f>
        <v>0</v>
      </c>
      <c r="IZ97" s="45">
        <f>IF(AND(OR(ISBLANK(IZ$9),IZ$9=0)=FALSE,OR(IZ$9='2. Protocols'!$C96,IZ$9='2. Protocols'!$E96,IZ$9='2. Protocols'!$G96)),1,0)*'4. Formulations'!$O96</f>
        <v>0</v>
      </c>
      <c r="JA97" s="45">
        <f>IF(AND(OR(ISBLANK(JA$9),JA$9=0)=FALSE,OR(JA$9='2. Protocols'!$C96,JA$9='2. Protocols'!$E96,JA$9='2. Protocols'!$G96)),1,0)*'4. Formulations'!$O96</f>
        <v>0</v>
      </c>
      <c r="JC97" s="45">
        <f>IF(AND(OR(ISBLANK(JC$9),JC$9=0)=FALSE,JC$9=$DL97),1,0)*'4. Formulations'!$P96</f>
        <v>0</v>
      </c>
      <c r="JD97" s="45">
        <f>IF(AND(OR(ISBLANK(JD$9),JD$9=0)=FALSE,JD$9=$DL97),1,0)*'4. Formulations'!$P96</f>
        <v>0</v>
      </c>
      <c r="JE97" s="45">
        <f>IF(AND(OR(ISBLANK(JE$9),JE$9=0)=FALSE,JE$9=$DL97),1,0)*'4. Formulations'!$P96</f>
        <v>0</v>
      </c>
      <c r="JF97" s="45">
        <f>IF(AND(OR(ISBLANK(JF$9),JF$9=0)=FALSE,JF$9=$DL97),1,0)*'4. Formulations'!$P96</f>
        <v>0</v>
      </c>
      <c r="JG97" s="45">
        <f>IF(AND(OR(ISBLANK(JG$9),JG$9=0)=FALSE,JG$9=$DL97),1,0)*'4. Formulations'!$P96</f>
        <v>0</v>
      </c>
      <c r="JH97" s="45">
        <f>IF(AND(OR(ISBLANK(JH$9),JH$9=0)=FALSE,JH$9=$DL97),1,0)*'4. Formulations'!$P96</f>
        <v>0</v>
      </c>
      <c r="JI97" s="45">
        <f>IF(AND(OR(ISBLANK(JI$9),JI$9=0)=FALSE,JI$9=$DL97),1,0)*'4. Formulations'!$P96</f>
        <v>0</v>
      </c>
      <c r="JJ97" s="45">
        <f>IF(AND(OR(ISBLANK(JJ$9),JJ$9=0)=FALSE,JJ$9=$DL97),1,0)*'4. Formulations'!$P96</f>
        <v>0</v>
      </c>
      <c r="JK97" s="45">
        <f>IF(AND(OR(ISBLANK(JK$9),JK$9=0)=FALSE,JK$9=$DL97),1,0)*'4. Formulations'!$P96</f>
        <v>0</v>
      </c>
      <c r="JL97" s="45">
        <f>IF(AND(OR(ISBLANK(JL$9),JL$9=0)=FALSE,JL$9=$DL97),1,0)*'4. Formulations'!$P96</f>
        <v>0</v>
      </c>
      <c r="JM97" s="45">
        <f>IF(AND(OR(ISBLANK(JM$9),JM$9=0)=FALSE,JM$9=$DL97),1,0)*'4. Formulations'!$P96</f>
        <v>0</v>
      </c>
      <c r="JN97" s="45">
        <f>IF(AND(OR(ISBLANK(JN$9),JN$9=0)=FALSE,JN$9=$DL97),1,0)*'4. Formulations'!$P96</f>
        <v>0</v>
      </c>
      <c r="JO97" s="45">
        <f>IF(AND(OR(ISBLANK(JO$9),JO$9=0)=FALSE,JO$9=$DL97),1,0)*'4. Formulations'!$P96</f>
        <v>0</v>
      </c>
      <c r="JP97" s="45">
        <f>IF(AND(OR(ISBLANK(JP$9),JP$9=0)=FALSE,JP$9=$DL97),1,0)*'4. Formulations'!$P96</f>
        <v>0</v>
      </c>
      <c r="JQ97" s="45">
        <f>IF(AND(OR(ISBLANK(JQ$9),JQ$9=0)=FALSE,JQ$9=$DL97),1,0)*'4. Formulations'!$P96</f>
        <v>0</v>
      </c>
      <c r="JS97" s="45">
        <f>IF(AND(OR(ISBLANK(JS$9),JS$9=0)=FALSE,SUM($JC97:$JQ97)&gt;0,JS$9='2. Protocols'!$G96),1,0)*'4. Formulations'!$P96</f>
        <v>0</v>
      </c>
      <c r="JT97" s="45">
        <f>IF(AND(OR(ISBLANK(JT$9),JT$9=0)=FALSE,SUM($JC97:$JQ97)&gt;0,JT$9='2. Protocols'!$G96),1,0)*'4. Formulations'!$P96</f>
        <v>0</v>
      </c>
      <c r="JU97" s="45">
        <f>IF(AND(OR(ISBLANK(JU$9),JU$9=0)=FALSE,SUM($JC97:$JQ97)&gt;0,JU$9='2. Protocols'!$G96),1,0)*'4. Formulations'!$P96</f>
        <v>0</v>
      </c>
      <c r="JV97" s="45">
        <f>IF(AND(OR(ISBLANK(JV$9),JV$9=0)=FALSE,SUM($JC97:$JQ97)&gt;0,JV$9='2. Protocols'!$G96),1,0)*'4. Formulations'!$P96</f>
        <v>0</v>
      </c>
      <c r="JW97" s="45">
        <f>IF(AND(OR(ISBLANK(JW$9),JW$9=0)=FALSE,SUM($JC97:$JQ97)&gt;0,JW$9='2. Protocols'!$G96),1,0)*'4. Formulations'!$P96</f>
        <v>0</v>
      </c>
      <c r="JX97" s="45">
        <f>IF(AND(OR(ISBLANK(JX$9),JX$9=0)=FALSE,SUM($JC97:$JQ97)&gt;0,JX$9='2. Protocols'!$G96),1,0)*'4. Formulations'!$P96</f>
        <v>0</v>
      </c>
      <c r="JY97" s="45">
        <f>IF(AND(OR(ISBLANK(JY$9),JY$9=0)=FALSE,SUM($JC97:$JQ97)&gt;0,JY$9='2. Protocols'!$G96),1,0)*'4. Formulations'!$P96</f>
        <v>0</v>
      </c>
      <c r="JZ97" s="45">
        <f>IF(AND(OR(ISBLANK(JZ$9),JZ$9=0)=FALSE,SUM($JC97:$JQ97)&gt;0,JZ$9='2. Protocols'!$G96),1,0)*'4. Formulations'!$P96</f>
        <v>0</v>
      </c>
      <c r="KA97" s="45">
        <f>IF(AND(OR(ISBLANK(KA$9),KA$9=0)=FALSE,SUM($JC97:$JQ97)&gt;0,KA$9='2. Protocols'!$G96),1,0)*'4. Formulations'!$P96</f>
        <v>0</v>
      </c>
      <c r="KB97" s="45">
        <f>IF(AND(OR(ISBLANK(KB$9),KB$9=0)=FALSE,SUM($JC97:$JQ97)&gt;0,KB$9='2. Protocols'!$G96),1,0)*'4. Formulations'!$P96</f>
        <v>0</v>
      </c>
      <c r="KC97" s="45">
        <f>IF(AND(OR(ISBLANK(KC$9),KC$9=0)=FALSE,SUM($JC97:$JQ97)&gt;0,KC$9='2. Protocols'!$G96),1,0)*'4. Formulations'!$P96</f>
        <v>0</v>
      </c>
      <c r="KD97" s="45">
        <f>IF(AND(OR(ISBLANK(KD$9),KD$9=0)=FALSE,SUM($JC97:$JQ97)&gt;0,KD$9='2. Protocols'!$G96),1,0)*'4. Formulations'!$P96</f>
        <v>0</v>
      </c>
      <c r="KE97" s="45">
        <f>IF(AND(OR(ISBLANK(KE$9),KE$9=0)=FALSE,SUM($JC97:$JQ97)&gt;0,KE$9='2. Protocols'!$G96),1,0)*'4. Formulations'!$P96</f>
        <v>0</v>
      </c>
      <c r="KF97" s="45">
        <f>IF(AND(OR(ISBLANK(KF$9),KF$9=0)=FALSE,SUM($JC97:$JQ97)&gt;0,KF$9='2. Protocols'!$G96),1,0)*'4. Formulations'!$P96</f>
        <v>0</v>
      </c>
      <c r="KG97" s="45">
        <f>IF(AND(OR(ISBLANK(KG$9),KG$9=0)=FALSE,SUM($JC97:$JQ97)&gt;0,KG$9='2. Protocols'!$G96),1,0)*'4. Formulations'!$P96</f>
        <v>0</v>
      </c>
      <c r="KI97" s="45">
        <f>IF(AND(OR(ISBLANK(KI$9),KI$9=0)=FALSE,KI$9=$DM97),1,0)*'4. Formulations'!$Q96</f>
        <v>0</v>
      </c>
      <c r="KJ97" s="45">
        <f>IF(AND(OR(ISBLANK(KJ$9),KJ$9=0)=FALSE,KJ$9=$DM97),1,0)*'4. Formulations'!$Q96</f>
        <v>0</v>
      </c>
      <c r="KK97" s="45">
        <f>IF(AND(OR(ISBLANK(KK$9),KK$9=0)=FALSE,KK$9=$DM97),1,0)*'4. Formulations'!$Q96</f>
        <v>0</v>
      </c>
      <c r="KL97" s="45">
        <f>IF(AND(OR(ISBLANK(KL$9),KL$9=0)=FALSE,KL$9=$DM97),1,0)*'4. Formulations'!$Q96</f>
        <v>0</v>
      </c>
      <c r="KM97" s="45">
        <f>IF(AND(OR(ISBLANK(KM$9),KM$9=0)=FALSE,KM$9=$DM97),1,0)*'4. Formulations'!$Q96</f>
        <v>0</v>
      </c>
      <c r="KN97" s="45">
        <f>IF(AND(OR(ISBLANK(KN$9),KN$9=0)=FALSE,KN$9=$DM97),1,0)*'4. Formulations'!$Q96</f>
        <v>0</v>
      </c>
      <c r="KO97" s="45">
        <f>IF(AND(OR(ISBLANK(KO$9),KO$9=0)=FALSE,KO$9=$DM97),1,0)*'4. Formulations'!$Q96</f>
        <v>0</v>
      </c>
      <c r="KP97" s="45">
        <f>IF(AND(OR(ISBLANK(KP$9),KP$9=0)=FALSE,KP$9=$DM97),1,0)*'4. Formulations'!$Q96</f>
        <v>0</v>
      </c>
      <c r="KQ97" s="45">
        <f>IF(AND(OR(ISBLANK(KQ$9),KQ$9=0)=FALSE,KQ$9=$DM97),1,0)*'4. Formulations'!$Q96</f>
        <v>0</v>
      </c>
      <c r="KR97" s="45">
        <f>IF(AND(OR(ISBLANK(KR$9),KR$9=0)=FALSE,KR$9=$DM97),1,0)*'4. Formulations'!$Q96</f>
        <v>0</v>
      </c>
      <c r="KS97" s="45">
        <f>IF(AND(OR(ISBLANK(KS$9),KS$9=0)=FALSE,KS$9=$DM97),1,0)*'4. Formulations'!$Q96</f>
        <v>0</v>
      </c>
      <c r="KT97" s="45">
        <f>IF(AND(OR(ISBLANK(KT$9),KT$9=0)=FALSE,KT$9=$DM97),1,0)*'4. Formulations'!$Q96</f>
        <v>0</v>
      </c>
      <c r="KU97" s="45">
        <f>IF(AND(OR(ISBLANK(KU$9),KU$9=0)=FALSE,KU$9=$DM97),1,0)*'4. Formulations'!$Q96</f>
        <v>0</v>
      </c>
      <c r="KV97" s="45">
        <f>IF(AND(OR(ISBLANK(KV$9),KV$9=0)=FALSE,KV$9=$DM97),1,0)*'4. Formulations'!$Q96</f>
        <v>0</v>
      </c>
      <c r="KW97" s="45">
        <f>IF(AND(OR(ISBLANK(KW$9),KW$9=0)=FALSE,KW$9=$DM97),1,0)*'4. Formulations'!$Q96</f>
        <v>0</v>
      </c>
    </row>
    <row r="98" spans="2:309" ht="15" hidden="1" outlineLevel="1" x14ac:dyDescent="0.25">
      <c r="B98" s="2"/>
      <c r="C98" s="155" t="str">
        <f>IF('2. Protocols'!C97&amp;"+"&amp;'2. Protocols'!E97&amp;"+"&amp;'2. Protocols'!G97="++","",'2. Protocols'!C97&amp;"+"&amp;'2. Protocols'!E97&amp;"+"&amp;'2. Protocols'!G97)</f>
        <v/>
      </c>
      <c r="D98" s="22"/>
      <c r="E98" s="23"/>
      <c r="G98" s="135">
        <f>'2. Protocols'!J97*'1. General Inputs'!$N$13</f>
        <v>0</v>
      </c>
      <c r="H98" s="135" t="e">
        <f>MAX(G98*(1+'1. General Inputs'!$BE$23)+(H$110*'2. Protocols'!$S97)+'3. ARV Substitutions'!L118,0)</f>
        <v>#VALUE!</v>
      </c>
      <c r="I98" s="135" t="e">
        <f>MAX(H98*(1+'1. General Inputs'!$BE$23)+(I$110*'2. Protocols'!$S97)+'3. ARV Substitutions'!M118,0)</f>
        <v>#VALUE!</v>
      </c>
      <c r="J98" s="135" t="e">
        <f>MAX(I98*(1+'1. General Inputs'!$BE$23)+(J$110*'2. Protocols'!$S97)+'3. ARV Substitutions'!N118,0)</f>
        <v>#VALUE!</v>
      </c>
      <c r="K98" s="135" t="e">
        <f>MAX(J98*(1+'1. General Inputs'!$BE$23)+(K$110*'2. Protocols'!$S97)+'3. ARV Substitutions'!O118,0)</f>
        <v>#VALUE!</v>
      </c>
      <c r="L98" s="135" t="e">
        <f>MAX(K98*(1+'1. General Inputs'!$BE$23)+(L$110*'2. Protocols'!$S97)+'3. ARV Substitutions'!P118,0)</f>
        <v>#VALUE!</v>
      </c>
      <c r="M98" s="135" t="e">
        <f>MAX(L98*(1+'1. General Inputs'!$BE$23)+(M$110*'2. Protocols'!$S97)+'3. ARV Substitutions'!Q118,0)</f>
        <v>#VALUE!</v>
      </c>
      <c r="N98" s="135" t="e">
        <f>MAX(M98*(1+'1. General Inputs'!$BE$23)+(N$110*'2. Protocols'!$S97)+'3. ARV Substitutions'!R118,0)</f>
        <v>#VALUE!</v>
      </c>
      <c r="O98" s="135" t="e">
        <f>MAX(N98*(1+'1. General Inputs'!$BE$23)+(O$110*'2. Protocols'!$S97)+'3. ARV Substitutions'!S118,0)</f>
        <v>#VALUE!</v>
      </c>
      <c r="P98" s="135" t="e">
        <f>MAX(O98*(1+'1. General Inputs'!$BE$23)+(P$110*'2. Protocols'!$S97)+'3. ARV Substitutions'!T118,0)</f>
        <v>#VALUE!</v>
      </c>
      <c r="Q98" s="135" t="e">
        <f>MAX(P98*(1+'1. General Inputs'!$BE$23)+(Q$110*'2. Protocols'!$S97)+'3. ARV Substitutions'!U118,0)</f>
        <v>#VALUE!</v>
      </c>
      <c r="R98" s="135" t="e">
        <f>MAX(Q98*(1+'1. General Inputs'!$BE$23)+(R$110*'2. Protocols'!$S97)+'3. ARV Substitutions'!V118,0)</f>
        <v>#VALUE!</v>
      </c>
      <c r="S98" s="135" t="e">
        <f>MAX(R98*(1+'1. General Inputs'!$BE$23)+(S$110*'2. Protocols'!$S97)+'3. ARV Substitutions'!W118,0)</f>
        <v>#VALUE!</v>
      </c>
      <c r="T98" s="135" t="e">
        <f>MAX(S98*(1+'1. General Inputs'!$BE$23)+(T$110*'2. Protocols'!$S97)+'3. ARV Substitutions'!X118,0)</f>
        <v>#VALUE!</v>
      </c>
      <c r="U98" s="135" t="e">
        <f>MAX(T98*(1+'1. General Inputs'!$BE$23)+(U$110*'2. Protocols'!$S97)+'3. ARV Substitutions'!Y118,0)</f>
        <v>#VALUE!</v>
      </c>
      <c r="V98" s="135" t="e">
        <f>MAX(U98*(1+'1. General Inputs'!$BE$23)+(V$110*'2. Protocols'!$S97)+'3. ARV Substitutions'!Z118,0)</f>
        <v>#VALUE!</v>
      </c>
      <c r="W98" s="135" t="e">
        <f>MAX(V98*(1+'1. General Inputs'!$BE$23)+(W$110*'2. Protocols'!$S97)+'3. ARV Substitutions'!AA118,0)</f>
        <v>#VALUE!</v>
      </c>
      <c r="X98" s="135" t="e">
        <f>MAX(W98*(1+'1. General Inputs'!$BE$23)+(X$110*'2. Protocols'!$S97)+'3. ARV Substitutions'!AB118,0)</f>
        <v>#VALUE!</v>
      </c>
      <c r="Y98" s="135" t="e">
        <f>MAX(X98*(1+'1. General Inputs'!$BE$23)+(Y$110*'2. Protocols'!$S97)+'3. ARV Substitutions'!AC118,0)</f>
        <v>#VALUE!</v>
      </c>
      <c r="Z98" s="135" t="e">
        <f>MAX(Y98*(1+'1. General Inputs'!$BE$23)+(Z$110*'2. Protocols'!$S97)+'3. ARV Substitutions'!AD118,0)</f>
        <v>#VALUE!</v>
      </c>
      <c r="AA98" s="135" t="e">
        <f>MAX(Z98*(1+'1. General Inputs'!$BE$23)+(AA$110*'2. Protocols'!$S97)+'3. ARV Substitutions'!AE118,0)</f>
        <v>#VALUE!</v>
      </c>
      <c r="AB98" s="135" t="e">
        <f>MAX(AA98*(1+'1. General Inputs'!$BE$23)+(AB$110*'2. Protocols'!$S97)+'3. ARV Substitutions'!AF118,0)</f>
        <v>#VALUE!</v>
      </c>
      <c r="AC98" s="135" t="e">
        <f>MAX(AB98*(1+'1. General Inputs'!$BE$23)+(AC$110*'2. Protocols'!$S97)+'3. ARV Substitutions'!AG118,0)</f>
        <v>#VALUE!</v>
      </c>
      <c r="AD98" s="135" t="e">
        <f>MAX(AC98*(1+'1. General Inputs'!$BE$23)+(AD$110*'2. Protocols'!$S97)+'3. ARV Substitutions'!AH118,0)</f>
        <v>#VALUE!</v>
      </c>
      <c r="AE98" s="135" t="e">
        <f>MAX(AD98*(1+'1. General Inputs'!$BE$23)+(AE$110*'2. Protocols'!$S97)+'3. ARV Substitutions'!AI118,0)</f>
        <v>#VALUE!</v>
      </c>
      <c r="AF98" s="135" t="e">
        <f>MAX(AE98*(1+'1. General Inputs'!$BE$23)+(AF$110*'2. Protocols'!$S97)+'3. ARV Substitutions'!AJ118,0)</f>
        <v>#VALUE!</v>
      </c>
      <c r="AG98" s="135" t="e">
        <f>MAX(AF98*(1+'1. General Inputs'!$BE$23)+(AG$110*'2. Protocols'!$S97)+'3. ARV Substitutions'!AK118,0)</f>
        <v>#VALUE!</v>
      </c>
      <c r="AH98" s="135" t="e">
        <f>MAX(AG98*(1+'1. General Inputs'!$BE$23)+(AH$110*'2. Protocols'!$S97)+'3. ARV Substitutions'!AL118,0)</f>
        <v>#VALUE!</v>
      </c>
      <c r="AI98" s="135" t="e">
        <f>MAX(AH98*(1+'1. General Inputs'!$BE$23)+(AI$110*'2. Protocols'!$S97)+'3. ARV Substitutions'!AM118,0)</f>
        <v>#VALUE!</v>
      </c>
      <c r="AJ98" s="135" t="e">
        <f>MAX(AI98*(1+'1. General Inputs'!$BE$23)+(AJ$110*'2. Protocols'!$S97)+'3. ARV Substitutions'!AN118,0)</f>
        <v>#VALUE!</v>
      </c>
      <c r="AK98" s="135" t="e">
        <f>MAX(AJ98*(1+'1. General Inputs'!$BE$23)+(AK$110*'2. Protocols'!$S97)+'3. ARV Substitutions'!AO118,0)</f>
        <v>#VALUE!</v>
      </c>
      <c r="AL98" s="135" t="e">
        <f>MAX(AK98*(1+'1. General Inputs'!$BE$23)+(AL$110*'2. Protocols'!$S97)+'3. ARV Substitutions'!AP118,0)</f>
        <v>#VALUE!</v>
      </c>
      <c r="AM98" s="135" t="e">
        <f>MAX(AL98*(1+'1. General Inputs'!$BE$23)+(AM$110*'2. Protocols'!$S97)+'3. ARV Substitutions'!AQ118,0)</f>
        <v>#VALUE!</v>
      </c>
      <c r="AN98" s="135" t="e">
        <f>MAX(AM98*(1+'1. General Inputs'!$BE$23)+(AN$110*'2. Protocols'!$S97)+'3. ARV Substitutions'!AR118,0)</f>
        <v>#VALUE!</v>
      </c>
      <c r="AO98" s="135" t="e">
        <f>MAX(AN98*(1+'1. General Inputs'!$BE$23)+(AO$110*'2. Protocols'!$S97)+'3. ARV Substitutions'!AS118,0)</f>
        <v>#VALUE!</v>
      </c>
      <c r="AP98" s="135" t="e">
        <f>MAX(AO98*(1+'1. General Inputs'!$BE$23)+(AP$110*'2. Protocols'!$S97)+'3. ARV Substitutions'!AT118,0)</f>
        <v>#VALUE!</v>
      </c>
      <c r="AQ98" s="135" t="e">
        <f>MAX(AP98*(1+'1. General Inputs'!$BE$23)+(AQ$110*'2. Protocols'!$S97)+'3. ARV Substitutions'!AU118,0)</f>
        <v>#VALUE!</v>
      </c>
      <c r="CA98" s="105" t="e">
        <f t="shared" si="96"/>
        <v>#VALUE!</v>
      </c>
      <c r="CB98" s="105" t="e">
        <f t="shared" si="97"/>
        <v>#VALUE!</v>
      </c>
      <c r="CC98" s="105" t="e">
        <f t="shared" si="98"/>
        <v>#VALUE!</v>
      </c>
      <c r="CD98" s="105" t="e">
        <f t="shared" si="99"/>
        <v>#VALUE!</v>
      </c>
      <c r="CE98" s="105" t="e">
        <f t="shared" si="100"/>
        <v>#VALUE!</v>
      </c>
      <c r="CF98" s="105" t="e">
        <f t="shared" si="101"/>
        <v>#VALUE!</v>
      </c>
      <c r="CG98" s="105" t="e">
        <f t="shared" si="102"/>
        <v>#VALUE!</v>
      </c>
      <c r="CH98" s="105" t="e">
        <f t="shared" si="103"/>
        <v>#VALUE!</v>
      </c>
      <c r="CI98" s="105" t="e">
        <f t="shared" si="104"/>
        <v>#VALUE!</v>
      </c>
      <c r="CJ98" s="105" t="e">
        <f t="shared" si="105"/>
        <v>#VALUE!</v>
      </c>
      <c r="CK98" s="105" t="e">
        <f t="shared" si="106"/>
        <v>#VALUE!</v>
      </c>
      <c r="CL98" s="105" t="e">
        <f t="shared" si="107"/>
        <v>#VALUE!</v>
      </c>
      <c r="CM98" s="105" t="e">
        <f t="shared" si="108"/>
        <v>#VALUE!</v>
      </c>
      <c r="CN98" s="105" t="e">
        <f t="shared" si="109"/>
        <v>#VALUE!</v>
      </c>
      <c r="CO98" s="105" t="e">
        <f t="shared" si="110"/>
        <v>#VALUE!</v>
      </c>
      <c r="CP98" s="105" t="e">
        <f t="shared" si="111"/>
        <v>#VALUE!</v>
      </c>
      <c r="CQ98" s="105" t="e">
        <f t="shared" si="112"/>
        <v>#VALUE!</v>
      </c>
      <c r="CR98" s="105" t="e">
        <f t="shared" si="113"/>
        <v>#VALUE!</v>
      </c>
      <c r="CS98" s="105" t="e">
        <f t="shared" si="114"/>
        <v>#VALUE!</v>
      </c>
      <c r="CT98" s="105" t="e">
        <f t="shared" si="115"/>
        <v>#VALUE!</v>
      </c>
      <c r="CU98" s="105" t="e">
        <f t="shared" si="116"/>
        <v>#VALUE!</v>
      </c>
      <c r="CV98" s="105" t="e">
        <f t="shared" si="117"/>
        <v>#VALUE!</v>
      </c>
      <c r="CW98" s="105" t="e">
        <f t="shared" si="118"/>
        <v>#VALUE!</v>
      </c>
      <c r="CX98" s="105" t="e">
        <f t="shared" si="119"/>
        <v>#VALUE!</v>
      </c>
      <c r="CY98" s="105" t="e">
        <f t="shared" si="120"/>
        <v>#VALUE!</v>
      </c>
      <c r="CZ98" s="105" t="e">
        <f t="shared" si="121"/>
        <v>#VALUE!</v>
      </c>
      <c r="DA98" s="105" t="e">
        <f t="shared" si="122"/>
        <v>#VALUE!</v>
      </c>
      <c r="DB98" s="105" t="e">
        <f t="shared" si="123"/>
        <v>#VALUE!</v>
      </c>
      <c r="DC98" s="105" t="e">
        <f t="shared" si="124"/>
        <v>#VALUE!</v>
      </c>
      <c r="DD98" s="105" t="e">
        <f t="shared" si="125"/>
        <v>#VALUE!</v>
      </c>
      <c r="DE98" s="105" t="e">
        <f t="shared" si="126"/>
        <v>#VALUE!</v>
      </c>
      <c r="DF98" s="105" t="e">
        <f t="shared" si="127"/>
        <v>#VALUE!</v>
      </c>
      <c r="DG98" s="105" t="e">
        <f t="shared" si="128"/>
        <v>#VALUE!</v>
      </c>
      <c r="DH98" s="105" t="e">
        <f t="shared" si="129"/>
        <v>#VALUE!</v>
      </c>
      <c r="DI98" s="105" t="e">
        <f t="shared" si="130"/>
        <v>#VALUE!</v>
      </c>
      <c r="DJ98" s="105" t="e">
        <f t="shared" si="131"/>
        <v>#VALUE!</v>
      </c>
      <c r="DL98" s="39" t="str">
        <f>CONCATENATE('2. Protocols'!C97, '2. Protocols'!D97, '2. Protocols'!E97)</f>
        <v>+</v>
      </c>
      <c r="DM98" s="39" t="str">
        <f>CONCATENATE('2. Protocols'!C97, '2. Protocols'!D97, '2. Protocols'!E97, '2. Protocols'!F97, '2. Protocols'!G97,)</f>
        <v>++</v>
      </c>
      <c r="DO98" s="45">
        <f>IF(AND(OR(ISBLANK(DO$9),DO$9=0)=FALSE,OR(DO$9='2. Protocols'!$C97,DO$9='2. Protocols'!$E97,DO$9='2. Protocols'!$G97)),1,0)*'4. Formulations'!$I97</f>
        <v>0</v>
      </c>
      <c r="DP98" s="45">
        <f>IF(AND(OR(ISBLANK(DP$9),DP$9=0)=FALSE,OR(DP$9='2. Protocols'!$C97,DP$9='2. Protocols'!$E97,DP$9='2. Protocols'!$G97)),1,0)*'4. Formulations'!$I97</f>
        <v>0</v>
      </c>
      <c r="DQ98" s="45">
        <f>IF(AND(OR(ISBLANK(DQ$9),DQ$9=0)=FALSE,OR(DQ$9='2. Protocols'!$C97,DQ$9='2. Protocols'!$E97,DQ$9='2. Protocols'!$G97)),1,0)*'4. Formulations'!$I97</f>
        <v>0</v>
      </c>
      <c r="DR98" s="45">
        <f>IF(AND(OR(ISBLANK(DR$9),DR$9=0)=FALSE,OR(DR$9='2. Protocols'!$C97,DR$9='2. Protocols'!$E97,DR$9='2. Protocols'!$G97)),1,0)*'4. Formulations'!$I97</f>
        <v>0</v>
      </c>
      <c r="DS98" s="45">
        <f>IF(AND(OR(ISBLANK(DS$9),DS$9=0)=FALSE,OR(DS$9='2. Protocols'!$C97,DS$9='2. Protocols'!$E97,DS$9='2. Protocols'!$G97)),1,0)*'4. Formulations'!$I97</f>
        <v>0</v>
      </c>
      <c r="DT98" s="45">
        <f>IF(AND(OR(ISBLANK(DT$9),DT$9=0)=FALSE,OR(DT$9='2. Protocols'!$C97,DT$9='2. Protocols'!$E97,DT$9='2. Protocols'!$G97)),1,0)*'4. Formulations'!$I97</f>
        <v>0</v>
      </c>
      <c r="DU98" s="45">
        <f>IF(AND(OR(ISBLANK(DU$9),DU$9=0)=FALSE,OR(DU$9='2. Protocols'!$C97,DU$9='2. Protocols'!$E97,DU$9='2. Protocols'!$G97)),1,0)*'4. Formulations'!$I97</f>
        <v>0</v>
      </c>
      <c r="DV98" s="45">
        <f>IF(AND(OR(ISBLANK(DV$9),DV$9=0)=FALSE,OR(DV$9='2. Protocols'!$C97,DV$9='2. Protocols'!$E97,DV$9='2. Protocols'!$G97)),1,0)*'4. Formulations'!$I97</f>
        <v>0</v>
      </c>
      <c r="DW98" s="45">
        <f>IF(AND(OR(ISBLANK(DW$9),DW$9=0)=FALSE,OR(DW$9='2. Protocols'!$C97,DW$9='2. Protocols'!$E97,DW$9='2. Protocols'!$G97)),1,0)*'4. Formulations'!$I97</f>
        <v>0</v>
      </c>
      <c r="DX98" s="45">
        <f>IF(AND(OR(ISBLANK(DX$9),DX$9=0)=FALSE,OR(DX$9='2. Protocols'!$C97,DX$9='2. Protocols'!$E97,DX$9='2. Protocols'!$G97)),1,0)*'4. Formulations'!$I97</f>
        <v>0</v>
      </c>
      <c r="DY98" s="45">
        <f>IF(AND(OR(ISBLANK(DY$9),DY$9=0)=FALSE,OR(DY$9='2. Protocols'!$C97,DY$9='2. Protocols'!$E97,DY$9='2. Protocols'!$G97)),1,0)*'4. Formulations'!$I97</f>
        <v>0</v>
      </c>
      <c r="DZ98" s="45">
        <f>IF(AND(OR(ISBLANK(DZ$9),DZ$9=0)=FALSE,OR(DZ$9='2. Protocols'!$C97,DZ$9='2. Protocols'!$E97,DZ$9='2. Protocols'!$G97)),1,0)*'4. Formulations'!$I97</f>
        <v>0</v>
      </c>
      <c r="EA98" s="45">
        <f>IF(AND(OR(ISBLANK(EA$9),EA$9=0)=FALSE,OR(EA$9='2. Protocols'!$C97,EA$9='2. Protocols'!$E97,EA$9='2. Protocols'!$G97)),1,0)*'4. Formulations'!$I97</f>
        <v>0</v>
      </c>
      <c r="EB98" s="45">
        <f>IF(AND(OR(ISBLANK(EB$9),EB$9=0)=FALSE,OR(EB$9='2. Protocols'!$C97,EB$9='2. Protocols'!$E97,EB$9='2. Protocols'!$G97)),1,0)*'4. Formulations'!$I97</f>
        <v>0</v>
      </c>
      <c r="EC98" s="45">
        <f>IF(AND(OR(ISBLANK(EC$9),EC$9=0)=FALSE,OR(EC$9='2. Protocols'!$C97,EC$9='2. Protocols'!$E97,EC$9='2. Protocols'!$G97)),1,0)*'4. Formulations'!$I97</f>
        <v>0</v>
      </c>
      <c r="EE98" s="45">
        <f>IF(AND(OR(ISBLANK(EE$9),EE$9=0)=FALSE,EE$9=$DL98),1,0)*'4. Formulations'!$J97</f>
        <v>0</v>
      </c>
      <c r="EF98" s="45">
        <f>IF(AND(OR(ISBLANK(EF$9),EF$9=0)=FALSE,EF$9=$DL98),1,0)*'4. Formulations'!$J97</f>
        <v>0</v>
      </c>
      <c r="EG98" s="45">
        <f>IF(AND(OR(ISBLANK(EG$9),EG$9=0)=FALSE,EG$9=$DL98),1,0)*'4. Formulations'!$J97</f>
        <v>0</v>
      </c>
      <c r="EH98" s="45">
        <f>IF(AND(OR(ISBLANK(EH$9),EH$9=0)=FALSE,EH$9=$DL98),1,0)*'4. Formulations'!$J97</f>
        <v>0</v>
      </c>
      <c r="EI98" s="45">
        <f>IF(AND(OR(ISBLANK(EI$9),EI$9=0)=FALSE,EI$9=$DL98),1,0)*'4. Formulations'!$J97</f>
        <v>0</v>
      </c>
      <c r="EJ98" s="45">
        <f>IF(AND(OR(ISBLANK(EJ$9),EJ$9=0)=FALSE,EJ$9=$DL98),1,0)*'4. Formulations'!$J97</f>
        <v>0</v>
      </c>
      <c r="EK98" s="45">
        <f>IF(AND(OR(ISBLANK(EK$9),EK$9=0)=FALSE,EK$9=$DL98),1,0)*'4. Formulations'!$J97</f>
        <v>0</v>
      </c>
      <c r="EL98" s="45">
        <f>IF(AND(OR(ISBLANK(EL$9),EL$9=0)=FALSE,EL$9=$DL98),1,0)*'4. Formulations'!$J97</f>
        <v>0</v>
      </c>
      <c r="EM98" s="45">
        <f>IF(AND(OR(ISBLANK(EM$9),EM$9=0)=FALSE,EM$9=$DL98),1,0)*'4. Formulations'!$J97</f>
        <v>0</v>
      </c>
      <c r="EN98" s="45">
        <f>IF(AND(OR(ISBLANK(EN$9),EN$9=0)=FALSE,EN$9=$DL98),1,0)*'4. Formulations'!$J97</f>
        <v>0</v>
      </c>
      <c r="EO98" s="45">
        <f>IF(AND(OR(ISBLANK(EO$9),EO$9=0)=FALSE,EO$9=$DL98),1,0)*'4. Formulations'!$J97</f>
        <v>0</v>
      </c>
      <c r="EP98" s="45">
        <f>IF(AND(OR(ISBLANK(EP$9),EP$9=0)=FALSE,EP$9=$DL98),1,0)*'4. Formulations'!$J97</f>
        <v>0</v>
      </c>
      <c r="EQ98" s="45">
        <f>IF(AND(OR(ISBLANK(EQ$9),EQ$9=0)=FALSE,EQ$9=$DL98),1,0)*'4. Formulations'!$J97</f>
        <v>0</v>
      </c>
      <c r="ER98" s="45">
        <f>IF(AND(OR(ISBLANK(ER$9),ER$9=0)=FALSE,ER$9=$DL98),1,0)*'4. Formulations'!$J97</f>
        <v>0</v>
      </c>
      <c r="ES98" s="45">
        <f>IF(AND(OR(ISBLANK(ES$9),ES$9=0)=FALSE,ES$9=$DL98),1,0)*'4. Formulations'!$J97</f>
        <v>0</v>
      </c>
      <c r="EU98" s="45">
        <f>IF(AND(OR(ISBLANK(EU$9),EU$9=0)=FALSE,SUM($EE98:$ES98)&gt;0,EU$9='2. Protocols'!$G97),1,0)*'4. Formulations'!$J97</f>
        <v>0</v>
      </c>
      <c r="EV98" s="45">
        <f>IF(AND(OR(ISBLANK(EV$9),EV$9=0)=FALSE,SUM($EE98:$ES98)&gt;0,EV$9='2. Protocols'!$G97),1,0)*'4. Formulations'!$J97</f>
        <v>0</v>
      </c>
      <c r="EW98" s="45">
        <f>IF(AND(OR(ISBLANK(EW$9),EW$9=0)=FALSE,SUM($EE98:$ES98)&gt;0,EW$9='2. Protocols'!$G97),1,0)*'4. Formulations'!$J97</f>
        <v>0</v>
      </c>
      <c r="EX98" s="45">
        <f>IF(AND(OR(ISBLANK(EX$9),EX$9=0)=FALSE,SUM($EE98:$ES98)&gt;0,EX$9='2. Protocols'!$G97),1,0)*'4. Formulations'!$J97</f>
        <v>0</v>
      </c>
      <c r="EY98" s="45">
        <f>IF(AND(OR(ISBLANK(EY$9),EY$9=0)=FALSE,SUM($EE98:$ES98)&gt;0,EY$9='2. Protocols'!$G97),1,0)*'4. Formulations'!$J97</f>
        <v>0</v>
      </c>
      <c r="EZ98" s="45">
        <f>IF(AND(OR(ISBLANK(EZ$9),EZ$9=0)=FALSE,SUM($EE98:$ES98)&gt;0,EZ$9='2. Protocols'!$G97),1,0)*'4. Formulations'!$J97</f>
        <v>0</v>
      </c>
      <c r="FA98" s="45">
        <f>IF(AND(OR(ISBLANK(FA$9),FA$9=0)=FALSE,SUM($EE98:$ES98)&gt;0,FA$9='2. Protocols'!$G97),1,0)*'4. Formulations'!$J97</f>
        <v>0</v>
      </c>
      <c r="FB98" s="45">
        <f>IF(AND(OR(ISBLANK(FB$9),FB$9=0)=FALSE,SUM($EE98:$ES98)&gt;0,FB$9='2. Protocols'!$G97),1,0)*'4. Formulations'!$J97</f>
        <v>0</v>
      </c>
      <c r="FC98" s="45">
        <f>IF(AND(OR(ISBLANK(FC$9),FC$9=0)=FALSE,SUM($EE98:$ES98)&gt;0,FC$9='2. Protocols'!$G97),1,0)*'4. Formulations'!$J97</f>
        <v>0</v>
      </c>
      <c r="FD98" s="45">
        <f>IF(AND(OR(ISBLANK(FD$9),FD$9=0)=FALSE,SUM($EE98:$ES98)&gt;0,FD$9='2. Protocols'!$G97),1,0)*'4. Formulations'!$J97</f>
        <v>0</v>
      </c>
      <c r="FE98" s="45">
        <f>IF(AND(OR(ISBLANK(FE$9),FE$9=0)=FALSE,SUM($EE98:$ES98)&gt;0,FE$9='2. Protocols'!$G97),1,0)*'4. Formulations'!$J97</f>
        <v>0</v>
      </c>
      <c r="FF98" s="45">
        <f>IF(AND(OR(ISBLANK(FF$9),FF$9=0)=FALSE,SUM($EE98:$ES98)&gt;0,FF$9='2. Protocols'!$G97),1,0)*'4. Formulations'!$J97</f>
        <v>0</v>
      </c>
      <c r="FG98" s="45">
        <f>IF(AND(OR(ISBLANK(FG$9),FG$9=0)=FALSE,SUM($EE98:$ES98)&gt;0,FG$9='2. Protocols'!$G97),1,0)*'4. Formulations'!$J97</f>
        <v>0</v>
      </c>
      <c r="FH98" s="45">
        <f>IF(AND(OR(ISBLANK(FH$9),FH$9=0)=FALSE,SUM($EE98:$ES98)&gt;0,FH$9='2. Protocols'!$G97),1,0)*'4. Formulations'!$J97</f>
        <v>0</v>
      </c>
      <c r="FI98" s="45">
        <f>IF(AND(OR(ISBLANK(FI$9),FI$9=0)=FALSE,SUM($EE98:$ES98)&gt;0,FI$9='2. Protocols'!$G97),1,0)*'4. Formulations'!$J97</f>
        <v>0</v>
      </c>
      <c r="FK98" s="45">
        <f>IF(AND(OR(ISBLANK(EU$9),EU$9=0)=FALSE,FK$9=$DM98),1,0)*'4. Formulations'!$K97</f>
        <v>0</v>
      </c>
      <c r="FL98" s="45">
        <f>IF(AND(OR(ISBLANK(EV$9),EV$9=0)=FALSE,FL$9=$DM98),1,0)*'4. Formulations'!$K97</f>
        <v>0</v>
      </c>
      <c r="FM98" s="45">
        <f>IF(AND(OR(ISBLANK(EW$9),EW$9=0)=FALSE,FM$9=$DM98),1,0)*'4. Formulations'!$K97</f>
        <v>0</v>
      </c>
      <c r="FN98" s="45">
        <f>IF(AND(OR(ISBLANK(EX$9),EX$9=0)=FALSE,FN$9=$DM98),1,0)*'4. Formulations'!$K97</f>
        <v>0</v>
      </c>
      <c r="FO98" s="45">
        <f>IF(AND(OR(ISBLANK(EY$9),EY$9=0)=FALSE,FO$9=$DM98),1,0)*'4. Formulations'!$K97</f>
        <v>0</v>
      </c>
      <c r="FP98" s="45">
        <f>IF(AND(OR(ISBLANK(EZ$9),EZ$9=0)=FALSE,FP$9=$DM98),1,0)*'4. Formulations'!$K97</f>
        <v>0</v>
      </c>
      <c r="FQ98" s="45">
        <f>IF(AND(OR(ISBLANK(FA$9),FA$9=0)=FALSE,FQ$9=$DM98),1,0)*'4. Formulations'!$K97</f>
        <v>0</v>
      </c>
      <c r="FR98" s="45">
        <f>IF(AND(OR(ISBLANK(FB$9),FB$9=0)=FALSE,FR$9=$DM98),1,0)*'4. Formulations'!$K97</f>
        <v>0</v>
      </c>
      <c r="FS98" s="45">
        <f>IF(AND(OR(ISBLANK(FC$9),FC$9=0)=FALSE,FS$9=$DM98),1,0)*'4. Formulations'!$K97</f>
        <v>0</v>
      </c>
      <c r="FT98" s="45">
        <f>IF(AND(OR(ISBLANK(FD$9),FD$9=0)=FALSE,FT$9=$DM98),1,0)*'4. Formulations'!$K97</f>
        <v>0</v>
      </c>
      <c r="FU98" s="45">
        <f>IF(AND(OR(ISBLANK(FE$9),FE$9=0)=FALSE,FU$9=$DM98),1,0)*'4. Formulations'!$K97</f>
        <v>0</v>
      </c>
      <c r="FV98" s="45">
        <f>IF(AND(OR(ISBLANK(FF$9),FF$9=0)=FALSE,FV$9=$DM98),1,0)*'4. Formulations'!$K97</f>
        <v>0</v>
      </c>
      <c r="FW98" s="45">
        <f>IF(AND(OR(ISBLANK(FG$9),FG$9=0)=FALSE,FW$9=$DM98),1,0)*'4. Formulations'!$K97</f>
        <v>0</v>
      </c>
      <c r="FX98" s="45">
        <f>IF(AND(OR(ISBLANK(FH$9),FH$9=0)=FALSE,FX$9=$DM98),1,0)*'4. Formulations'!$K97</f>
        <v>0</v>
      </c>
      <c r="FY98" s="45">
        <f>IF(AND(OR(ISBLANK(FI$9),FI$9=0)=FALSE,FY$9=$DM98),1,0)*'4. Formulations'!$K97</f>
        <v>0</v>
      </c>
      <c r="GA98" s="45">
        <f>IF(AND(OR(ISBLANK(GA$9),GA$9=0)=FALSE,OR(GA$9='2. Protocols'!$C97,GA$9='2. Protocols'!$E97,GA$9='2. Protocols'!$G97)),1,0)*'4. Formulations'!$L97</f>
        <v>0</v>
      </c>
      <c r="GB98" s="45">
        <f>IF(AND(OR(ISBLANK(GB$9),GB$9=0)=FALSE,OR(GB$9='2. Protocols'!$C97,GB$9='2. Protocols'!$E97,GB$9='2. Protocols'!$G97)),1,0)*'4. Formulations'!$L97</f>
        <v>0</v>
      </c>
      <c r="GC98" s="45">
        <f>IF(AND(OR(ISBLANK(GC$9),GC$9=0)=FALSE,OR(GC$9='2. Protocols'!$C97,GC$9='2. Protocols'!$E97,GC$9='2. Protocols'!$G97)),1,0)*'4. Formulations'!$L97</f>
        <v>0</v>
      </c>
      <c r="GD98" s="45">
        <f>IF(AND(OR(ISBLANK(GD$9),GD$9=0)=FALSE,OR(GD$9='2. Protocols'!$C97,GD$9='2. Protocols'!$E97,GD$9='2. Protocols'!$G97)),1,0)*'4. Formulations'!$L97</f>
        <v>0</v>
      </c>
      <c r="GE98" s="45">
        <f>IF(AND(OR(ISBLANK(GE$9),GE$9=0)=FALSE,OR(GE$9='2. Protocols'!$C97,GE$9='2. Protocols'!$E97,GE$9='2. Protocols'!$G97)),1,0)*'4. Formulations'!$L97</f>
        <v>0</v>
      </c>
      <c r="GF98" s="45">
        <f>IF(AND(OR(ISBLANK(GF$9),GF$9=0)=FALSE,OR(GF$9='2. Protocols'!$C97,GF$9='2. Protocols'!$E97,GF$9='2. Protocols'!$G97)),1,0)*'4. Formulations'!$L97</f>
        <v>0</v>
      </c>
      <c r="GG98" s="45">
        <f>IF(AND(OR(ISBLANK(GG$9),GG$9=0)=FALSE,OR(GG$9='2. Protocols'!$C97,GG$9='2. Protocols'!$E97,GG$9='2. Protocols'!$G97)),1,0)*'4. Formulations'!$L97</f>
        <v>0</v>
      </c>
      <c r="GH98" s="45">
        <f>IF(AND(OR(ISBLANK(GH$9),GH$9=0)=FALSE,OR(GH$9='2. Protocols'!$C97,GH$9='2. Protocols'!$E97,GH$9='2. Protocols'!$G97)),1,0)*'4. Formulations'!$L97</f>
        <v>0</v>
      </c>
      <c r="GI98" s="45">
        <f>IF(AND(OR(ISBLANK(GI$9),GI$9=0)=FALSE,OR(GI$9='2. Protocols'!$C97,GI$9='2. Protocols'!$E97,GI$9='2. Protocols'!$G97)),1,0)*'4. Formulations'!$L97</f>
        <v>0</v>
      </c>
      <c r="GJ98" s="45">
        <f>IF(AND(OR(ISBLANK(GJ$9),GJ$9=0)=FALSE,OR(GJ$9='2. Protocols'!$C97,GJ$9='2. Protocols'!$E97,GJ$9='2. Protocols'!$G97)),1,0)*'4. Formulations'!$L97</f>
        <v>0</v>
      </c>
      <c r="GK98" s="45">
        <f>IF(AND(OR(ISBLANK(GK$9),GK$9=0)=FALSE,OR(GK$9='2. Protocols'!$C97,GK$9='2. Protocols'!$E97,GK$9='2. Protocols'!$G97)),1,0)*'4. Formulations'!$L97</f>
        <v>0</v>
      </c>
      <c r="GL98" s="45">
        <f>IF(AND(OR(ISBLANK(GL$9),GL$9=0)=FALSE,OR(GL$9='2. Protocols'!$C97,GL$9='2. Protocols'!$E97,GL$9='2. Protocols'!$G97)),1,0)*'4. Formulations'!$L97</f>
        <v>0</v>
      </c>
      <c r="GM98" s="45">
        <f>IF(AND(OR(ISBLANK(GM$9),GM$9=0)=FALSE,OR(GM$9='2. Protocols'!$C97,GM$9='2. Protocols'!$E97,GM$9='2. Protocols'!$G97)),1,0)*'4. Formulations'!$L97</f>
        <v>0</v>
      </c>
      <c r="GN98" s="45">
        <f>IF(AND(OR(ISBLANK(GN$9),GN$9=0)=FALSE,OR(GN$9='2. Protocols'!$C97,GN$9='2. Protocols'!$E97,GN$9='2. Protocols'!$G97)),1,0)*'4. Formulations'!$L97</f>
        <v>0</v>
      </c>
      <c r="GO98" s="45">
        <f>IF(AND(OR(ISBLANK(GO$9),GO$9=0)=FALSE,OR(GO$9='2. Protocols'!$C97,GO$9='2. Protocols'!$E97,GO$9='2. Protocols'!$G97)),1,0)*'4. Formulations'!$L97</f>
        <v>0</v>
      </c>
      <c r="GQ98" s="45">
        <f>IF(AND(OR(ISBLANK(GQ$9),GQ$9=0)=FALSE,GQ$9=$DL98),1,0)*'4. Formulations'!$M97</f>
        <v>0</v>
      </c>
      <c r="GR98" s="45">
        <f>IF(AND(OR(ISBLANK(GR$9),GR$9=0)=FALSE,GR$9=$DL98),1,0)*'4. Formulations'!$M97</f>
        <v>0</v>
      </c>
      <c r="GS98" s="45">
        <f>IF(AND(OR(ISBLANK(GS$9),GS$9=0)=FALSE,GS$9=$DL98),1,0)*'4. Formulations'!$M97</f>
        <v>0</v>
      </c>
      <c r="GT98" s="45">
        <f>IF(AND(OR(ISBLANK(GT$9),GT$9=0)=FALSE,GT$9=$DL98),1,0)*'4. Formulations'!$M97</f>
        <v>0</v>
      </c>
      <c r="GU98" s="45">
        <f>IF(AND(OR(ISBLANK(GU$9),GU$9=0)=FALSE,GU$9=$DL98),1,0)*'4. Formulations'!$M97</f>
        <v>0</v>
      </c>
      <c r="GV98" s="45">
        <f>IF(AND(OR(ISBLANK(GV$9),GV$9=0)=FALSE,GV$9=$DL98),1,0)*'4. Formulations'!$M97</f>
        <v>0</v>
      </c>
      <c r="GW98" s="45">
        <f>IF(AND(OR(ISBLANK(GW$9),GW$9=0)=FALSE,GW$9=$DL98),1,0)*'4. Formulations'!$M97</f>
        <v>0</v>
      </c>
      <c r="GX98" s="45">
        <f>IF(AND(OR(ISBLANK(GX$9),GX$9=0)=FALSE,GX$9=$DL98),1,0)*'4. Formulations'!$M97</f>
        <v>0</v>
      </c>
      <c r="GY98" s="45">
        <f>IF(AND(OR(ISBLANK(GY$9),GY$9=0)=FALSE,GY$9=$DL98),1,0)*'4. Formulations'!$M97</f>
        <v>0</v>
      </c>
      <c r="GZ98" s="45">
        <f>IF(AND(OR(ISBLANK(GZ$9),GZ$9=0)=FALSE,GZ$9=$DL98),1,0)*'4. Formulations'!$M97</f>
        <v>0</v>
      </c>
      <c r="HA98" s="45">
        <f>IF(AND(OR(ISBLANK(HA$9),HA$9=0)=FALSE,HA$9=$DL98),1,0)*'4. Formulations'!$M97</f>
        <v>0</v>
      </c>
      <c r="HB98" s="45">
        <f>IF(AND(OR(ISBLANK(HB$9),HB$9=0)=FALSE,HB$9=$DL98),1,0)*'4. Formulations'!$M97</f>
        <v>0</v>
      </c>
      <c r="HC98" s="45">
        <f>IF(AND(OR(ISBLANK(HC$9),HC$9=0)=FALSE,HC$9=$DL98),1,0)*'4. Formulations'!$M97</f>
        <v>0</v>
      </c>
      <c r="HD98" s="45">
        <f>IF(AND(OR(ISBLANK(HD$9),HD$9=0)=FALSE,HD$9=$DL98),1,0)*'4. Formulations'!$M97</f>
        <v>0</v>
      </c>
      <c r="HE98" s="45">
        <f>IF(AND(OR(ISBLANK(HE$9),HE$9=0)=FALSE,HE$9=$DL98),1,0)*'4. Formulations'!$M97</f>
        <v>0</v>
      </c>
      <c r="HG98" s="45">
        <f>IF(AND(OR(ISBLANK(HG$9),HG$9=0)=FALSE,SUM($GQ98:$HE98)&gt;0,HG$9='2. Protocols'!$G97),1,0)*'4. Formulations'!$M97</f>
        <v>0</v>
      </c>
      <c r="HH98" s="45">
        <f>IF(AND(OR(ISBLANK(HH$9),HH$9=0)=FALSE,SUM($GQ98:$HE98)&gt;0,HH$9='2. Protocols'!$G97),1,0)*'4. Formulations'!$M97</f>
        <v>0</v>
      </c>
      <c r="HI98" s="45">
        <f>IF(AND(OR(ISBLANK(HI$9),HI$9=0)=FALSE,SUM($GQ98:$HE98)&gt;0,HI$9='2. Protocols'!$G97),1,0)*'4. Formulations'!$M97</f>
        <v>0</v>
      </c>
      <c r="HJ98" s="45">
        <f>IF(AND(OR(ISBLANK(HJ$9),HJ$9=0)=FALSE,SUM($GQ98:$HE98)&gt;0,HJ$9='2. Protocols'!$G97),1,0)*'4. Formulations'!$M97</f>
        <v>0</v>
      </c>
      <c r="HK98" s="45">
        <f>IF(AND(OR(ISBLANK(HK$9),HK$9=0)=FALSE,SUM($GQ98:$HE98)&gt;0,HK$9='2. Protocols'!$G97),1,0)*'4. Formulations'!$M97</f>
        <v>0</v>
      </c>
      <c r="HL98" s="45">
        <f>IF(AND(OR(ISBLANK(HL$9),HL$9=0)=FALSE,SUM($GQ98:$HE98)&gt;0,HL$9='2. Protocols'!$G97),1,0)*'4. Formulations'!$M97</f>
        <v>0</v>
      </c>
      <c r="HM98" s="45">
        <f>IF(AND(OR(ISBLANK(HM$9),HM$9=0)=FALSE,SUM($GQ98:$HE98)&gt;0,HM$9='2. Protocols'!$G97),1,0)*'4. Formulations'!$M97</f>
        <v>0</v>
      </c>
      <c r="HN98" s="45">
        <f>IF(AND(OR(ISBLANK(HN$9),HN$9=0)=FALSE,SUM($GQ98:$HE98)&gt;0,HN$9='2. Protocols'!$G97),1,0)*'4. Formulations'!$M97</f>
        <v>0</v>
      </c>
      <c r="HO98" s="45">
        <f>IF(AND(OR(ISBLANK(HO$9),HO$9=0)=FALSE,SUM($GQ98:$HE98)&gt;0,HO$9='2. Protocols'!$G97),1,0)*'4. Formulations'!$M97</f>
        <v>0</v>
      </c>
      <c r="HP98" s="45">
        <f>IF(AND(OR(ISBLANK(HP$9),HP$9=0)=FALSE,SUM($GQ98:$HE98)&gt;0,HP$9='2. Protocols'!$G97),1,0)*'4. Formulations'!$M97</f>
        <v>0</v>
      </c>
      <c r="HQ98" s="45">
        <f>IF(AND(OR(ISBLANK(HQ$9),HQ$9=0)=FALSE,SUM($GQ98:$HE98)&gt;0,HQ$9='2. Protocols'!$G97),1,0)*'4. Formulations'!$M97</f>
        <v>0</v>
      </c>
      <c r="HR98" s="45">
        <f>IF(AND(OR(ISBLANK(HR$9),HR$9=0)=FALSE,SUM($GQ98:$HE98)&gt;0,HR$9='2. Protocols'!$G97),1,0)*'4. Formulations'!$M97</f>
        <v>0</v>
      </c>
      <c r="HS98" s="45">
        <f>IF(AND(OR(ISBLANK(HS$9),HS$9=0)=FALSE,SUM($GQ98:$HE98)&gt;0,HS$9='2. Protocols'!$G97),1,0)*'4. Formulations'!$M97</f>
        <v>0</v>
      </c>
      <c r="HT98" s="45">
        <f>IF(AND(OR(ISBLANK(HT$9),HT$9=0)=FALSE,SUM($GQ98:$HE98)&gt;0,HT$9='2. Protocols'!$G97),1,0)*'4. Formulations'!$M97</f>
        <v>0</v>
      </c>
      <c r="HU98" s="45">
        <f>IF(AND(OR(ISBLANK(HU$9),HU$9=0)=FALSE,SUM($GQ98:$HE98)&gt;0,HU$9='2. Protocols'!$G97),1,0)*'4. Formulations'!$M97</f>
        <v>0</v>
      </c>
      <c r="HW98" s="45">
        <f>IF(AND(OR(ISBLANK(HW$9),HW$9=0)=FALSE,HW$9=$DM98),1,0)*'4. Formulations'!$N97</f>
        <v>0</v>
      </c>
      <c r="HX98" s="45">
        <f>IF(AND(OR(ISBLANK(HX$9),HX$9=0)=FALSE,HX$9=$DM98),1,0)*'4. Formulations'!$N97</f>
        <v>0</v>
      </c>
      <c r="HY98" s="45">
        <f>IF(AND(OR(ISBLANK(HY$9),HY$9=0)=FALSE,HY$9=$DM98),1,0)*'4. Formulations'!$N97</f>
        <v>0</v>
      </c>
      <c r="HZ98" s="45">
        <f>IF(AND(OR(ISBLANK(HZ$9),HZ$9=0)=FALSE,HZ$9=$DM98),1,0)*'4. Formulations'!$N97</f>
        <v>0</v>
      </c>
      <c r="IA98" s="45">
        <f>IF(AND(OR(ISBLANK(IA$9),IA$9=0)=FALSE,IA$9=$DM98),1,0)*'4. Formulations'!$N97</f>
        <v>0</v>
      </c>
      <c r="IB98" s="45">
        <f>IF(AND(OR(ISBLANK(IB$9),IB$9=0)=FALSE,IB$9=$DM98),1,0)*'4. Formulations'!$N97</f>
        <v>0</v>
      </c>
      <c r="IC98" s="45">
        <f>IF(AND(OR(ISBLANK(IC$9),IC$9=0)=FALSE,IC$9=$DM98),1,0)*'4. Formulations'!$N97</f>
        <v>0</v>
      </c>
      <c r="ID98" s="45">
        <f>IF(AND(OR(ISBLANK(ID$9),ID$9=0)=FALSE,ID$9=$DM98),1,0)*'4. Formulations'!$N97</f>
        <v>0</v>
      </c>
      <c r="IE98" s="45">
        <f>IF(AND(OR(ISBLANK(IE$9),IE$9=0)=FALSE,IE$9=$DM98),1,0)*'4. Formulations'!$N97</f>
        <v>0</v>
      </c>
      <c r="IF98" s="45">
        <f>IF(AND(OR(ISBLANK(IF$9),IF$9=0)=FALSE,IF$9=$DM98),1,0)*'4. Formulations'!$N97</f>
        <v>0</v>
      </c>
      <c r="IG98" s="45">
        <f>IF(AND(OR(ISBLANK(IG$9),IG$9=0)=FALSE,IG$9=$DM98),1,0)*'4. Formulations'!$N97</f>
        <v>0</v>
      </c>
      <c r="IH98" s="45">
        <f>IF(AND(OR(ISBLANK(IH$9),IH$9=0)=FALSE,IH$9=$DM98),1,0)*'4. Formulations'!$N97</f>
        <v>0</v>
      </c>
      <c r="II98" s="45">
        <f>IF(AND(OR(ISBLANK(II$9),II$9=0)=FALSE,II$9=$DM98),1,0)*'4. Formulations'!$N97</f>
        <v>0</v>
      </c>
      <c r="IJ98" s="45">
        <f>IF(AND(OR(ISBLANK(IJ$9),IJ$9=0)=FALSE,IJ$9=$DM98),1,0)*'4. Formulations'!$N97</f>
        <v>0</v>
      </c>
      <c r="IK98" s="45">
        <f>IF(AND(OR(ISBLANK(IK$9),IK$9=0)=FALSE,IK$9=$DM98),1,0)*'4. Formulations'!$N97</f>
        <v>0</v>
      </c>
      <c r="IM98" s="45">
        <f>IF(AND(OR(ISBLANK(IM$9),IM$9=0)=FALSE,OR(IM$9='2. Protocols'!$C97,IM$9='2. Protocols'!$E97,IM$9='2. Protocols'!$G97)),1,0)*'4. Formulations'!$O97</f>
        <v>0</v>
      </c>
      <c r="IN98" s="45">
        <f>IF(AND(OR(ISBLANK(IN$9),IN$9=0)=FALSE,OR(IN$9='2. Protocols'!$C97,IN$9='2. Protocols'!$E97,IN$9='2. Protocols'!$G97)),1,0)*'4. Formulations'!$O97</f>
        <v>0</v>
      </c>
      <c r="IO98" s="45">
        <f>IF(AND(OR(ISBLANK(IO$9),IO$9=0)=FALSE,OR(IO$9='2. Protocols'!$C97,IO$9='2. Protocols'!$E97,IO$9='2. Protocols'!$G97)),1,0)*'4. Formulations'!$O97</f>
        <v>0</v>
      </c>
      <c r="IP98" s="45">
        <f>IF(AND(OR(ISBLANK(IP$9),IP$9=0)=FALSE,OR(IP$9='2. Protocols'!$C97,IP$9='2. Protocols'!$E97,IP$9='2. Protocols'!$G97)),1,0)*'4. Formulations'!$O97</f>
        <v>0</v>
      </c>
      <c r="IQ98" s="45">
        <f>IF(AND(OR(ISBLANK(IQ$9),IQ$9=0)=FALSE,OR(IQ$9='2. Protocols'!$C97,IQ$9='2. Protocols'!$E97,IQ$9='2. Protocols'!$G97)),1,0)*'4. Formulations'!$O97</f>
        <v>0</v>
      </c>
      <c r="IR98" s="45">
        <f>IF(AND(OR(ISBLANK(IR$9),IR$9=0)=FALSE,OR(IR$9='2. Protocols'!$C97,IR$9='2. Protocols'!$E97,IR$9='2. Protocols'!$G97)),1,0)*'4. Formulations'!$O97</f>
        <v>0</v>
      </c>
      <c r="IS98" s="45">
        <f>IF(AND(OR(ISBLANK(IS$9),IS$9=0)=FALSE,OR(IS$9='2. Protocols'!$C97,IS$9='2. Protocols'!$E97,IS$9='2. Protocols'!$G97)),1,0)*'4. Formulations'!$O97</f>
        <v>0</v>
      </c>
      <c r="IT98" s="45">
        <f>IF(AND(OR(ISBLANK(IT$9),IT$9=0)=FALSE,OR(IT$9='2. Protocols'!$C97,IT$9='2. Protocols'!$E97,IT$9='2. Protocols'!$G97)),1,0)*'4. Formulations'!$O97</f>
        <v>0</v>
      </c>
      <c r="IU98" s="45">
        <f>IF(AND(OR(ISBLANK(IU$9),IU$9=0)=FALSE,OR(IU$9='2. Protocols'!$C97,IU$9='2. Protocols'!$E97,IU$9='2. Protocols'!$G97)),1,0)*'4. Formulations'!$O97</f>
        <v>0</v>
      </c>
      <c r="IV98" s="45">
        <f>IF(AND(OR(ISBLANK(IV$9),IV$9=0)=FALSE,OR(IV$9='2. Protocols'!$C97,IV$9='2. Protocols'!$E97,IV$9='2. Protocols'!$G97)),1,0)*'4. Formulations'!$O97</f>
        <v>0</v>
      </c>
      <c r="IW98" s="45">
        <f>IF(AND(OR(ISBLANK(IW$9),IW$9=0)=FALSE,OR(IW$9='2. Protocols'!$C97,IW$9='2. Protocols'!$E97,IW$9='2. Protocols'!$G97)),1,0)*'4. Formulations'!$O97</f>
        <v>0</v>
      </c>
      <c r="IX98" s="45">
        <f>IF(AND(OR(ISBLANK(IX$9),IX$9=0)=FALSE,OR(IX$9='2. Protocols'!$C97,IX$9='2. Protocols'!$E97,IX$9='2. Protocols'!$G97)),1,0)*'4. Formulations'!$O97</f>
        <v>0</v>
      </c>
      <c r="IY98" s="45">
        <f>IF(AND(OR(ISBLANK(IY$9),IY$9=0)=FALSE,OR(IY$9='2. Protocols'!$C97,IY$9='2. Protocols'!$E97,IY$9='2. Protocols'!$G97)),1,0)*'4. Formulations'!$O97</f>
        <v>0</v>
      </c>
      <c r="IZ98" s="45">
        <f>IF(AND(OR(ISBLANK(IZ$9),IZ$9=0)=FALSE,OR(IZ$9='2. Protocols'!$C97,IZ$9='2. Protocols'!$E97,IZ$9='2. Protocols'!$G97)),1,0)*'4. Formulations'!$O97</f>
        <v>0</v>
      </c>
      <c r="JA98" s="45">
        <f>IF(AND(OR(ISBLANK(JA$9),JA$9=0)=FALSE,OR(JA$9='2. Protocols'!$C97,JA$9='2. Protocols'!$E97,JA$9='2. Protocols'!$G97)),1,0)*'4. Formulations'!$O97</f>
        <v>0</v>
      </c>
      <c r="JC98" s="45">
        <f>IF(AND(OR(ISBLANK(JC$9),JC$9=0)=FALSE,JC$9=$DL98),1,0)*'4. Formulations'!$P97</f>
        <v>0</v>
      </c>
      <c r="JD98" s="45">
        <f>IF(AND(OR(ISBLANK(JD$9),JD$9=0)=FALSE,JD$9=$DL98),1,0)*'4. Formulations'!$P97</f>
        <v>0</v>
      </c>
      <c r="JE98" s="45">
        <f>IF(AND(OR(ISBLANK(JE$9),JE$9=0)=FALSE,JE$9=$DL98),1,0)*'4. Formulations'!$P97</f>
        <v>0</v>
      </c>
      <c r="JF98" s="45">
        <f>IF(AND(OR(ISBLANK(JF$9),JF$9=0)=FALSE,JF$9=$DL98),1,0)*'4. Formulations'!$P97</f>
        <v>0</v>
      </c>
      <c r="JG98" s="45">
        <f>IF(AND(OR(ISBLANK(JG$9),JG$9=0)=FALSE,JG$9=$DL98),1,0)*'4. Formulations'!$P97</f>
        <v>0</v>
      </c>
      <c r="JH98" s="45">
        <f>IF(AND(OR(ISBLANK(JH$9),JH$9=0)=FALSE,JH$9=$DL98),1,0)*'4. Formulations'!$P97</f>
        <v>0</v>
      </c>
      <c r="JI98" s="45">
        <f>IF(AND(OR(ISBLANK(JI$9),JI$9=0)=FALSE,JI$9=$DL98),1,0)*'4. Formulations'!$P97</f>
        <v>0</v>
      </c>
      <c r="JJ98" s="45">
        <f>IF(AND(OR(ISBLANK(JJ$9),JJ$9=0)=FALSE,JJ$9=$DL98),1,0)*'4. Formulations'!$P97</f>
        <v>0</v>
      </c>
      <c r="JK98" s="45">
        <f>IF(AND(OR(ISBLANK(JK$9),JK$9=0)=FALSE,JK$9=$DL98),1,0)*'4. Formulations'!$P97</f>
        <v>0</v>
      </c>
      <c r="JL98" s="45">
        <f>IF(AND(OR(ISBLANK(JL$9),JL$9=0)=FALSE,JL$9=$DL98),1,0)*'4. Formulations'!$P97</f>
        <v>0</v>
      </c>
      <c r="JM98" s="45">
        <f>IF(AND(OR(ISBLANK(JM$9),JM$9=0)=FALSE,JM$9=$DL98),1,0)*'4. Formulations'!$P97</f>
        <v>0</v>
      </c>
      <c r="JN98" s="45">
        <f>IF(AND(OR(ISBLANK(JN$9),JN$9=0)=FALSE,JN$9=$DL98),1,0)*'4. Formulations'!$P97</f>
        <v>0</v>
      </c>
      <c r="JO98" s="45">
        <f>IF(AND(OR(ISBLANK(JO$9),JO$9=0)=FALSE,JO$9=$DL98),1,0)*'4. Formulations'!$P97</f>
        <v>0</v>
      </c>
      <c r="JP98" s="45">
        <f>IF(AND(OR(ISBLANK(JP$9),JP$9=0)=FALSE,JP$9=$DL98),1,0)*'4. Formulations'!$P97</f>
        <v>0</v>
      </c>
      <c r="JQ98" s="45">
        <f>IF(AND(OR(ISBLANK(JQ$9),JQ$9=0)=FALSE,JQ$9=$DL98),1,0)*'4. Formulations'!$P97</f>
        <v>0</v>
      </c>
      <c r="JS98" s="45">
        <f>IF(AND(OR(ISBLANK(JS$9),JS$9=0)=FALSE,SUM($JC98:$JQ98)&gt;0,JS$9='2. Protocols'!$G97),1,0)*'4. Formulations'!$P97</f>
        <v>0</v>
      </c>
      <c r="JT98" s="45">
        <f>IF(AND(OR(ISBLANK(JT$9),JT$9=0)=FALSE,SUM($JC98:$JQ98)&gt;0,JT$9='2. Protocols'!$G97),1,0)*'4. Formulations'!$P97</f>
        <v>0</v>
      </c>
      <c r="JU98" s="45">
        <f>IF(AND(OR(ISBLANK(JU$9),JU$9=0)=FALSE,SUM($JC98:$JQ98)&gt;0,JU$9='2. Protocols'!$G97),1,0)*'4. Formulations'!$P97</f>
        <v>0</v>
      </c>
      <c r="JV98" s="45">
        <f>IF(AND(OR(ISBLANK(JV$9),JV$9=0)=FALSE,SUM($JC98:$JQ98)&gt;0,JV$9='2. Protocols'!$G97),1,0)*'4. Formulations'!$P97</f>
        <v>0</v>
      </c>
      <c r="JW98" s="45">
        <f>IF(AND(OR(ISBLANK(JW$9),JW$9=0)=FALSE,SUM($JC98:$JQ98)&gt;0,JW$9='2. Protocols'!$G97),1,0)*'4. Formulations'!$P97</f>
        <v>0</v>
      </c>
      <c r="JX98" s="45">
        <f>IF(AND(OR(ISBLANK(JX$9),JX$9=0)=FALSE,SUM($JC98:$JQ98)&gt;0,JX$9='2. Protocols'!$G97),1,0)*'4. Formulations'!$P97</f>
        <v>0</v>
      </c>
      <c r="JY98" s="45">
        <f>IF(AND(OR(ISBLANK(JY$9),JY$9=0)=FALSE,SUM($JC98:$JQ98)&gt;0,JY$9='2. Protocols'!$G97),1,0)*'4. Formulations'!$P97</f>
        <v>0</v>
      </c>
      <c r="JZ98" s="45">
        <f>IF(AND(OR(ISBLANK(JZ$9),JZ$9=0)=FALSE,SUM($JC98:$JQ98)&gt;0,JZ$9='2. Protocols'!$G97),1,0)*'4. Formulations'!$P97</f>
        <v>0</v>
      </c>
      <c r="KA98" s="45">
        <f>IF(AND(OR(ISBLANK(KA$9),KA$9=0)=FALSE,SUM($JC98:$JQ98)&gt;0,KA$9='2. Protocols'!$G97),1,0)*'4. Formulations'!$P97</f>
        <v>0</v>
      </c>
      <c r="KB98" s="45">
        <f>IF(AND(OR(ISBLANK(KB$9),KB$9=0)=FALSE,SUM($JC98:$JQ98)&gt;0,KB$9='2. Protocols'!$G97),1,0)*'4. Formulations'!$P97</f>
        <v>0</v>
      </c>
      <c r="KC98" s="45">
        <f>IF(AND(OR(ISBLANK(KC$9),KC$9=0)=FALSE,SUM($JC98:$JQ98)&gt;0,KC$9='2. Protocols'!$G97),1,0)*'4. Formulations'!$P97</f>
        <v>0</v>
      </c>
      <c r="KD98" s="45">
        <f>IF(AND(OR(ISBLANK(KD$9),KD$9=0)=FALSE,SUM($JC98:$JQ98)&gt;0,KD$9='2. Protocols'!$G97),1,0)*'4. Formulations'!$P97</f>
        <v>0</v>
      </c>
      <c r="KE98" s="45">
        <f>IF(AND(OR(ISBLANK(KE$9),KE$9=0)=FALSE,SUM($JC98:$JQ98)&gt;0,KE$9='2. Protocols'!$G97),1,0)*'4. Formulations'!$P97</f>
        <v>0</v>
      </c>
      <c r="KF98" s="45">
        <f>IF(AND(OR(ISBLANK(KF$9),KF$9=0)=FALSE,SUM($JC98:$JQ98)&gt;0,KF$9='2. Protocols'!$G97),1,0)*'4. Formulations'!$P97</f>
        <v>0</v>
      </c>
      <c r="KG98" s="45">
        <f>IF(AND(OR(ISBLANK(KG$9),KG$9=0)=FALSE,SUM($JC98:$JQ98)&gt;0,KG$9='2. Protocols'!$G97),1,0)*'4. Formulations'!$P97</f>
        <v>0</v>
      </c>
      <c r="KI98" s="45">
        <f>IF(AND(OR(ISBLANK(KI$9),KI$9=0)=FALSE,KI$9=$DM98),1,0)*'4. Formulations'!$Q97</f>
        <v>0</v>
      </c>
      <c r="KJ98" s="45">
        <f>IF(AND(OR(ISBLANK(KJ$9),KJ$9=0)=FALSE,KJ$9=$DM98),1,0)*'4. Formulations'!$Q97</f>
        <v>0</v>
      </c>
      <c r="KK98" s="45">
        <f>IF(AND(OR(ISBLANK(KK$9),KK$9=0)=FALSE,KK$9=$DM98),1,0)*'4. Formulations'!$Q97</f>
        <v>0</v>
      </c>
      <c r="KL98" s="45">
        <f>IF(AND(OR(ISBLANK(KL$9),KL$9=0)=FALSE,KL$9=$DM98),1,0)*'4. Formulations'!$Q97</f>
        <v>0</v>
      </c>
      <c r="KM98" s="45">
        <f>IF(AND(OR(ISBLANK(KM$9),KM$9=0)=FALSE,KM$9=$DM98),1,0)*'4. Formulations'!$Q97</f>
        <v>0</v>
      </c>
      <c r="KN98" s="45">
        <f>IF(AND(OR(ISBLANK(KN$9),KN$9=0)=FALSE,KN$9=$DM98),1,0)*'4. Formulations'!$Q97</f>
        <v>0</v>
      </c>
      <c r="KO98" s="45">
        <f>IF(AND(OR(ISBLANK(KO$9),KO$9=0)=FALSE,KO$9=$DM98),1,0)*'4. Formulations'!$Q97</f>
        <v>0</v>
      </c>
      <c r="KP98" s="45">
        <f>IF(AND(OR(ISBLANK(KP$9),KP$9=0)=FALSE,KP$9=$DM98),1,0)*'4. Formulations'!$Q97</f>
        <v>0</v>
      </c>
      <c r="KQ98" s="45">
        <f>IF(AND(OR(ISBLANK(KQ$9),KQ$9=0)=FALSE,KQ$9=$DM98),1,0)*'4. Formulations'!$Q97</f>
        <v>0</v>
      </c>
      <c r="KR98" s="45">
        <f>IF(AND(OR(ISBLANK(KR$9),KR$9=0)=FALSE,KR$9=$DM98),1,0)*'4. Formulations'!$Q97</f>
        <v>0</v>
      </c>
      <c r="KS98" s="45">
        <f>IF(AND(OR(ISBLANK(KS$9),KS$9=0)=FALSE,KS$9=$DM98),1,0)*'4. Formulations'!$Q97</f>
        <v>0</v>
      </c>
      <c r="KT98" s="45">
        <f>IF(AND(OR(ISBLANK(KT$9),KT$9=0)=FALSE,KT$9=$DM98),1,0)*'4. Formulations'!$Q97</f>
        <v>0</v>
      </c>
      <c r="KU98" s="45">
        <f>IF(AND(OR(ISBLANK(KU$9),KU$9=0)=FALSE,KU$9=$DM98),1,0)*'4. Formulations'!$Q97</f>
        <v>0</v>
      </c>
      <c r="KV98" s="45">
        <f>IF(AND(OR(ISBLANK(KV$9),KV$9=0)=FALSE,KV$9=$DM98),1,0)*'4. Formulations'!$Q97</f>
        <v>0</v>
      </c>
      <c r="KW98" s="45">
        <f>IF(AND(OR(ISBLANK(KW$9),KW$9=0)=FALSE,KW$9=$DM98),1,0)*'4. Formulations'!$Q97</f>
        <v>0</v>
      </c>
    </row>
    <row r="99" spans="2:309" ht="15" hidden="1" outlineLevel="1" x14ac:dyDescent="0.25">
      <c r="B99" s="2"/>
      <c r="C99" s="155" t="str">
        <f>IF('2. Protocols'!C98&amp;"+"&amp;'2. Protocols'!E98&amp;"+"&amp;'2. Protocols'!G98="++","",'2. Protocols'!C98&amp;"+"&amp;'2. Protocols'!E98&amp;"+"&amp;'2. Protocols'!G98)</f>
        <v/>
      </c>
      <c r="D99" s="22"/>
      <c r="E99" s="23"/>
      <c r="G99" s="135">
        <f>'2. Protocols'!J98*'1. General Inputs'!$N$13</f>
        <v>0</v>
      </c>
      <c r="H99" s="135" t="e">
        <f>MAX(G99*(1+'1. General Inputs'!$BE$23)+(H$110*'2. Protocols'!$S98)+'3. ARV Substitutions'!L119,0)</f>
        <v>#VALUE!</v>
      </c>
      <c r="I99" s="135" t="e">
        <f>MAX(H99*(1+'1. General Inputs'!$BE$23)+(I$110*'2. Protocols'!$S98)+'3. ARV Substitutions'!M119,0)</f>
        <v>#VALUE!</v>
      </c>
      <c r="J99" s="135" t="e">
        <f>MAX(I99*(1+'1. General Inputs'!$BE$23)+(J$110*'2. Protocols'!$S98)+'3. ARV Substitutions'!N119,0)</f>
        <v>#VALUE!</v>
      </c>
      <c r="K99" s="135" t="e">
        <f>MAX(J99*(1+'1. General Inputs'!$BE$23)+(K$110*'2. Protocols'!$S98)+'3. ARV Substitutions'!O119,0)</f>
        <v>#VALUE!</v>
      </c>
      <c r="L99" s="135" t="e">
        <f>MAX(K99*(1+'1. General Inputs'!$BE$23)+(L$110*'2. Protocols'!$S98)+'3. ARV Substitutions'!P119,0)</f>
        <v>#VALUE!</v>
      </c>
      <c r="M99" s="135" t="e">
        <f>MAX(L99*(1+'1. General Inputs'!$BE$23)+(M$110*'2. Protocols'!$S98)+'3. ARV Substitutions'!Q119,0)</f>
        <v>#VALUE!</v>
      </c>
      <c r="N99" s="135" t="e">
        <f>MAX(M99*(1+'1. General Inputs'!$BE$23)+(N$110*'2. Protocols'!$S98)+'3. ARV Substitutions'!R119,0)</f>
        <v>#VALUE!</v>
      </c>
      <c r="O99" s="135" t="e">
        <f>MAX(N99*(1+'1. General Inputs'!$BE$23)+(O$110*'2. Protocols'!$S98)+'3. ARV Substitutions'!S119,0)</f>
        <v>#VALUE!</v>
      </c>
      <c r="P99" s="135" t="e">
        <f>MAX(O99*(1+'1. General Inputs'!$BE$23)+(P$110*'2. Protocols'!$S98)+'3. ARV Substitutions'!T119,0)</f>
        <v>#VALUE!</v>
      </c>
      <c r="Q99" s="135" t="e">
        <f>MAX(P99*(1+'1. General Inputs'!$BE$23)+(Q$110*'2. Protocols'!$S98)+'3. ARV Substitutions'!U119,0)</f>
        <v>#VALUE!</v>
      </c>
      <c r="R99" s="135" t="e">
        <f>MAX(Q99*(1+'1. General Inputs'!$BE$23)+(R$110*'2. Protocols'!$S98)+'3. ARV Substitutions'!V119,0)</f>
        <v>#VALUE!</v>
      </c>
      <c r="S99" s="135" t="e">
        <f>MAX(R99*(1+'1. General Inputs'!$BE$23)+(S$110*'2. Protocols'!$S98)+'3. ARV Substitutions'!W119,0)</f>
        <v>#VALUE!</v>
      </c>
      <c r="T99" s="135" t="e">
        <f>MAX(S99*(1+'1. General Inputs'!$BE$23)+(T$110*'2. Protocols'!$S98)+'3. ARV Substitutions'!X119,0)</f>
        <v>#VALUE!</v>
      </c>
      <c r="U99" s="135" t="e">
        <f>MAX(T99*(1+'1. General Inputs'!$BE$23)+(U$110*'2. Protocols'!$S98)+'3. ARV Substitutions'!Y119,0)</f>
        <v>#VALUE!</v>
      </c>
      <c r="V99" s="135" t="e">
        <f>MAX(U99*(1+'1. General Inputs'!$BE$23)+(V$110*'2. Protocols'!$S98)+'3. ARV Substitutions'!Z119,0)</f>
        <v>#VALUE!</v>
      </c>
      <c r="W99" s="135" t="e">
        <f>MAX(V99*(1+'1. General Inputs'!$BE$23)+(W$110*'2. Protocols'!$S98)+'3. ARV Substitutions'!AA119,0)</f>
        <v>#VALUE!</v>
      </c>
      <c r="X99" s="135" t="e">
        <f>MAX(W99*(1+'1. General Inputs'!$BE$23)+(X$110*'2. Protocols'!$S98)+'3. ARV Substitutions'!AB119,0)</f>
        <v>#VALUE!</v>
      </c>
      <c r="Y99" s="135" t="e">
        <f>MAX(X99*(1+'1. General Inputs'!$BE$23)+(Y$110*'2. Protocols'!$S98)+'3. ARV Substitutions'!AC119,0)</f>
        <v>#VALUE!</v>
      </c>
      <c r="Z99" s="135" t="e">
        <f>MAX(Y99*(1+'1. General Inputs'!$BE$23)+(Z$110*'2. Protocols'!$S98)+'3. ARV Substitutions'!AD119,0)</f>
        <v>#VALUE!</v>
      </c>
      <c r="AA99" s="135" t="e">
        <f>MAX(Z99*(1+'1. General Inputs'!$BE$23)+(AA$110*'2. Protocols'!$S98)+'3. ARV Substitutions'!AE119,0)</f>
        <v>#VALUE!</v>
      </c>
      <c r="AB99" s="135" t="e">
        <f>MAX(AA99*(1+'1. General Inputs'!$BE$23)+(AB$110*'2. Protocols'!$S98)+'3. ARV Substitutions'!AF119,0)</f>
        <v>#VALUE!</v>
      </c>
      <c r="AC99" s="135" t="e">
        <f>MAX(AB99*(1+'1. General Inputs'!$BE$23)+(AC$110*'2. Protocols'!$S98)+'3. ARV Substitutions'!AG119,0)</f>
        <v>#VALUE!</v>
      </c>
      <c r="AD99" s="135" t="e">
        <f>MAX(AC99*(1+'1. General Inputs'!$BE$23)+(AD$110*'2. Protocols'!$S98)+'3. ARV Substitutions'!AH119,0)</f>
        <v>#VALUE!</v>
      </c>
      <c r="AE99" s="135" t="e">
        <f>MAX(AD99*(1+'1. General Inputs'!$BE$23)+(AE$110*'2. Protocols'!$S98)+'3. ARV Substitutions'!AI119,0)</f>
        <v>#VALUE!</v>
      </c>
      <c r="AF99" s="135" t="e">
        <f>MAX(AE99*(1+'1. General Inputs'!$BE$23)+(AF$110*'2. Protocols'!$S98)+'3. ARV Substitutions'!AJ119,0)</f>
        <v>#VALUE!</v>
      </c>
      <c r="AG99" s="135" t="e">
        <f>MAX(AF99*(1+'1. General Inputs'!$BE$23)+(AG$110*'2. Protocols'!$S98)+'3. ARV Substitutions'!AK119,0)</f>
        <v>#VALUE!</v>
      </c>
      <c r="AH99" s="135" t="e">
        <f>MAX(AG99*(1+'1. General Inputs'!$BE$23)+(AH$110*'2. Protocols'!$S98)+'3. ARV Substitutions'!AL119,0)</f>
        <v>#VALUE!</v>
      </c>
      <c r="AI99" s="135" t="e">
        <f>MAX(AH99*(1+'1. General Inputs'!$BE$23)+(AI$110*'2. Protocols'!$S98)+'3. ARV Substitutions'!AM119,0)</f>
        <v>#VALUE!</v>
      </c>
      <c r="AJ99" s="135" t="e">
        <f>MAX(AI99*(1+'1. General Inputs'!$BE$23)+(AJ$110*'2. Protocols'!$S98)+'3. ARV Substitutions'!AN119,0)</f>
        <v>#VALUE!</v>
      </c>
      <c r="AK99" s="135" t="e">
        <f>MAX(AJ99*(1+'1. General Inputs'!$BE$23)+(AK$110*'2. Protocols'!$S98)+'3. ARV Substitutions'!AO119,0)</f>
        <v>#VALUE!</v>
      </c>
      <c r="AL99" s="135" t="e">
        <f>MAX(AK99*(1+'1. General Inputs'!$BE$23)+(AL$110*'2. Protocols'!$S98)+'3. ARV Substitutions'!AP119,0)</f>
        <v>#VALUE!</v>
      </c>
      <c r="AM99" s="135" t="e">
        <f>MAX(AL99*(1+'1. General Inputs'!$BE$23)+(AM$110*'2. Protocols'!$S98)+'3. ARV Substitutions'!AQ119,0)</f>
        <v>#VALUE!</v>
      </c>
      <c r="AN99" s="135" t="e">
        <f>MAX(AM99*(1+'1. General Inputs'!$BE$23)+(AN$110*'2. Protocols'!$S98)+'3. ARV Substitutions'!AR119,0)</f>
        <v>#VALUE!</v>
      </c>
      <c r="AO99" s="135" t="e">
        <f>MAX(AN99*(1+'1. General Inputs'!$BE$23)+(AO$110*'2. Protocols'!$S98)+'3. ARV Substitutions'!AS119,0)</f>
        <v>#VALUE!</v>
      </c>
      <c r="AP99" s="135" t="e">
        <f>MAX(AO99*(1+'1. General Inputs'!$BE$23)+(AP$110*'2. Protocols'!$S98)+'3. ARV Substitutions'!AT119,0)</f>
        <v>#VALUE!</v>
      </c>
      <c r="AQ99" s="135" t="e">
        <f>MAX(AP99*(1+'1. General Inputs'!$BE$23)+(AQ$110*'2. Protocols'!$S98)+'3. ARV Substitutions'!AU119,0)</f>
        <v>#VALUE!</v>
      </c>
      <c r="CA99" s="105" t="e">
        <f t="shared" si="96"/>
        <v>#VALUE!</v>
      </c>
      <c r="CB99" s="105" t="e">
        <f t="shared" si="97"/>
        <v>#VALUE!</v>
      </c>
      <c r="CC99" s="105" t="e">
        <f t="shared" si="98"/>
        <v>#VALUE!</v>
      </c>
      <c r="CD99" s="105" t="e">
        <f t="shared" si="99"/>
        <v>#VALUE!</v>
      </c>
      <c r="CE99" s="105" t="e">
        <f t="shared" si="100"/>
        <v>#VALUE!</v>
      </c>
      <c r="CF99" s="105" t="e">
        <f t="shared" si="101"/>
        <v>#VALUE!</v>
      </c>
      <c r="CG99" s="105" t="e">
        <f t="shared" si="102"/>
        <v>#VALUE!</v>
      </c>
      <c r="CH99" s="105" t="e">
        <f t="shared" si="103"/>
        <v>#VALUE!</v>
      </c>
      <c r="CI99" s="105" t="e">
        <f t="shared" si="104"/>
        <v>#VALUE!</v>
      </c>
      <c r="CJ99" s="105" t="e">
        <f t="shared" si="105"/>
        <v>#VALUE!</v>
      </c>
      <c r="CK99" s="105" t="e">
        <f t="shared" si="106"/>
        <v>#VALUE!</v>
      </c>
      <c r="CL99" s="105" t="e">
        <f t="shared" si="107"/>
        <v>#VALUE!</v>
      </c>
      <c r="CM99" s="105" t="e">
        <f t="shared" si="108"/>
        <v>#VALUE!</v>
      </c>
      <c r="CN99" s="105" t="e">
        <f t="shared" si="109"/>
        <v>#VALUE!</v>
      </c>
      <c r="CO99" s="105" t="e">
        <f t="shared" si="110"/>
        <v>#VALUE!</v>
      </c>
      <c r="CP99" s="105" t="e">
        <f t="shared" si="111"/>
        <v>#VALUE!</v>
      </c>
      <c r="CQ99" s="105" t="e">
        <f t="shared" si="112"/>
        <v>#VALUE!</v>
      </c>
      <c r="CR99" s="105" t="e">
        <f t="shared" si="113"/>
        <v>#VALUE!</v>
      </c>
      <c r="CS99" s="105" t="e">
        <f t="shared" si="114"/>
        <v>#VALUE!</v>
      </c>
      <c r="CT99" s="105" t="e">
        <f t="shared" si="115"/>
        <v>#VALUE!</v>
      </c>
      <c r="CU99" s="105" t="e">
        <f t="shared" si="116"/>
        <v>#VALUE!</v>
      </c>
      <c r="CV99" s="105" t="e">
        <f t="shared" si="117"/>
        <v>#VALUE!</v>
      </c>
      <c r="CW99" s="105" t="e">
        <f t="shared" si="118"/>
        <v>#VALUE!</v>
      </c>
      <c r="CX99" s="105" t="e">
        <f t="shared" si="119"/>
        <v>#VALUE!</v>
      </c>
      <c r="CY99" s="105" t="e">
        <f t="shared" si="120"/>
        <v>#VALUE!</v>
      </c>
      <c r="CZ99" s="105" t="e">
        <f t="shared" si="121"/>
        <v>#VALUE!</v>
      </c>
      <c r="DA99" s="105" t="e">
        <f t="shared" si="122"/>
        <v>#VALUE!</v>
      </c>
      <c r="DB99" s="105" t="e">
        <f t="shared" si="123"/>
        <v>#VALUE!</v>
      </c>
      <c r="DC99" s="105" t="e">
        <f t="shared" si="124"/>
        <v>#VALUE!</v>
      </c>
      <c r="DD99" s="105" t="e">
        <f t="shared" si="125"/>
        <v>#VALUE!</v>
      </c>
      <c r="DE99" s="105" t="e">
        <f t="shared" si="126"/>
        <v>#VALUE!</v>
      </c>
      <c r="DF99" s="105" t="e">
        <f t="shared" si="127"/>
        <v>#VALUE!</v>
      </c>
      <c r="DG99" s="105" t="e">
        <f t="shared" si="128"/>
        <v>#VALUE!</v>
      </c>
      <c r="DH99" s="105" t="e">
        <f t="shared" si="129"/>
        <v>#VALUE!</v>
      </c>
      <c r="DI99" s="105" t="e">
        <f t="shared" si="130"/>
        <v>#VALUE!</v>
      </c>
      <c r="DJ99" s="105" t="e">
        <f t="shared" si="131"/>
        <v>#VALUE!</v>
      </c>
      <c r="DL99" s="39" t="str">
        <f>CONCATENATE('2. Protocols'!C98, '2. Protocols'!D98, '2. Protocols'!E98)</f>
        <v>+</v>
      </c>
      <c r="DM99" s="39" t="str">
        <f>CONCATENATE('2. Protocols'!C98, '2. Protocols'!D98, '2. Protocols'!E98, '2. Protocols'!F98, '2. Protocols'!G98,)</f>
        <v>++</v>
      </c>
      <c r="DO99" s="45">
        <f>IF(AND(OR(ISBLANK(DO$9),DO$9=0)=FALSE,OR(DO$9='2. Protocols'!$C98,DO$9='2. Protocols'!$E98,DO$9='2. Protocols'!$G98)),1,0)*'4. Formulations'!$I98</f>
        <v>0</v>
      </c>
      <c r="DP99" s="45">
        <f>IF(AND(OR(ISBLANK(DP$9),DP$9=0)=FALSE,OR(DP$9='2. Protocols'!$C98,DP$9='2. Protocols'!$E98,DP$9='2. Protocols'!$G98)),1,0)*'4. Formulations'!$I98</f>
        <v>0</v>
      </c>
      <c r="DQ99" s="45">
        <f>IF(AND(OR(ISBLANK(DQ$9),DQ$9=0)=FALSE,OR(DQ$9='2. Protocols'!$C98,DQ$9='2. Protocols'!$E98,DQ$9='2. Protocols'!$G98)),1,0)*'4. Formulations'!$I98</f>
        <v>0</v>
      </c>
      <c r="DR99" s="45">
        <f>IF(AND(OR(ISBLANK(DR$9),DR$9=0)=FALSE,OR(DR$9='2. Protocols'!$C98,DR$9='2. Protocols'!$E98,DR$9='2. Protocols'!$G98)),1,0)*'4. Formulations'!$I98</f>
        <v>0</v>
      </c>
      <c r="DS99" s="45">
        <f>IF(AND(OR(ISBLANK(DS$9),DS$9=0)=FALSE,OR(DS$9='2. Protocols'!$C98,DS$9='2. Protocols'!$E98,DS$9='2. Protocols'!$G98)),1,0)*'4. Formulations'!$I98</f>
        <v>0</v>
      </c>
      <c r="DT99" s="45">
        <f>IF(AND(OR(ISBLANK(DT$9),DT$9=0)=FALSE,OR(DT$9='2. Protocols'!$C98,DT$9='2. Protocols'!$E98,DT$9='2. Protocols'!$G98)),1,0)*'4. Formulations'!$I98</f>
        <v>0</v>
      </c>
      <c r="DU99" s="45">
        <f>IF(AND(OR(ISBLANK(DU$9),DU$9=0)=FALSE,OR(DU$9='2. Protocols'!$C98,DU$9='2. Protocols'!$E98,DU$9='2. Protocols'!$G98)),1,0)*'4. Formulations'!$I98</f>
        <v>0</v>
      </c>
      <c r="DV99" s="45">
        <f>IF(AND(OR(ISBLANK(DV$9),DV$9=0)=FALSE,OR(DV$9='2. Protocols'!$C98,DV$9='2. Protocols'!$E98,DV$9='2. Protocols'!$G98)),1,0)*'4. Formulations'!$I98</f>
        <v>0</v>
      </c>
      <c r="DW99" s="45">
        <f>IF(AND(OR(ISBLANK(DW$9),DW$9=0)=FALSE,OR(DW$9='2. Protocols'!$C98,DW$9='2. Protocols'!$E98,DW$9='2. Protocols'!$G98)),1,0)*'4. Formulations'!$I98</f>
        <v>0</v>
      </c>
      <c r="DX99" s="45">
        <f>IF(AND(OR(ISBLANK(DX$9),DX$9=0)=FALSE,OR(DX$9='2. Protocols'!$C98,DX$9='2. Protocols'!$E98,DX$9='2. Protocols'!$G98)),1,0)*'4. Formulations'!$I98</f>
        <v>0</v>
      </c>
      <c r="DY99" s="45">
        <f>IF(AND(OR(ISBLANK(DY$9),DY$9=0)=FALSE,OR(DY$9='2. Protocols'!$C98,DY$9='2. Protocols'!$E98,DY$9='2. Protocols'!$G98)),1,0)*'4. Formulations'!$I98</f>
        <v>0</v>
      </c>
      <c r="DZ99" s="45">
        <f>IF(AND(OR(ISBLANK(DZ$9),DZ$9=0)=FALSE,OR(DZ$9='2. Protocols'!$C98,DZ$9='2. Protocols'!$E98,DZ$9='2. Protocols'!$G98)),1,0)*'4. Formulations'!$I98</f>
        <v>0</v>
      </c>
      <c r="EA99" s="45">
        <f>IF(AND(OR(ISBLANK(EA$9),EA$9=0)=FALSE,OR(EA$9='2. Protocols'!$C98,EA$9='2. Protocols'!$E98,EA$9='2. Protocols'!$G98)),1,0)*'4. Formulations'!$I98</f>
        <v>0</v>
      </c>
      <c r="EB99" s="45">
        <f>IF(AND(OR(ISBLANK(EB$9),EB$9=0)=FALSE,OR(EB$9='2. Protocols'!$C98,EB$9='2. Protocols'!$E98,EB$9='2. Protocols'!$G98)),1,0)*'4. Formulations'!$I98</f>
        <v>0</v>
      </c>
      <c r="EC99" s="45">
        <f>IF(AND(OR(ISBLANK(EC$9),EC$9=0)=FALSE,OR(EC$9='2. Protocols'!$C98,EC$9='2. Protocols'!$E98,EC$9='2. Protocols'!$G98)),1,0)*'4. Formulations'!$I98</f>
        <v>0</v>
      </c>
      <c r="EE99" s="45">
        <f>IF(AND(OR(ISBLANK(EE$9),EE$9=0)=FALSE,EE$9=$DL99),1,0)*'4. Formulations'!$J98</f>
        <v>0</v>
      </c>
      <c r="EF99" s="45">
        <f>IF(AND(OR(ISBLANK(EF$9),EF$9=0)=FALSE,EF$9=$DL99),1,0)*'4. Formulations'!$J98</f>
        <v>0</v>
      </c>
      <c r="EG99" s="45">
        <f>IF(AND(OR(ISBLANK(EG$9),EG$9=0)=FALSE,EG$9=$DL99),1,0)*'4. Formulations'!$J98</f>
        <v>0</v>
      </c>
      <c r="EH99" s="45">
        <f>IF(AND(OR(ISBLANK(EH$9),EH$9=0)=FALSE,EH$9=$DL99),1,0)*'4. Formulations'!$J98</f>
        <v>0</v>
      </c>
      <c r="EI99" s="45">
        <f>IF(AND(OR(ISBLANK(EI$9),EI$9=0)=FALSE,EI$9=$DL99),1,0)*'4. Formulations'!$J98</f>
        <v>0</v>
      </c>
      <c r="EJ99" s="45">
        <f>IF(AND(OR(ISBLANK(EJ$9),EJ$9=0)=FALSE,EJ$9=$DL99),1,0)*'4. Formulations'!$J98</f>
        <v>0</v>
      </c>
      <c r="EK99" s="45">
        <f>IF(AND(OR(ISBLANK(EK$9),EK$9=0)=FALSE,EK$9=$DL99),1,0)*'4. Formulations'!$J98</f>
        <v>0</v>
      </c>
      <c r="EL99" s="45">
        <f>IF(AND(OR(ISBLANK(EL$9),EL$9=0)=FALSE,EL$9=$DL99),1,0)*'4. Formulations'!$J98</f>
        <v>0</v>
      </c>
      <c r="EM99" s="45">
        <f>IF(AND(OR(ISBLANK(EM$9),EM$9=0)=FALSE,EM$9=$DL99),1,0)*'4. Formulations'!$J98</f>
        <v>0</v>
      </c>
      <c r="EN99" s="45">
        <f>IF(AND(OR(ISBLANK(EN$9),EN$9=0)=FALSE,EN$9=$DL99),1,0)*'4. Formulations'!$J98</f>
        <v>0</v>
      </c>
      <c r="EO99" s="45">
        <f>IF(AND(OR(ISBLANK(EO$9),EO$9=0)=FALSE,EO$9=$DL99),1,0)*'4. Formulations'!$J98</f>
        <v>0</v>
      </c>
      <c r="EP99" s="45">
        <f>IF(AND(OR(ISBLANK(EP$9),EP$9=0)=FALSE,EP$9=$DL99),1,0)*'4. Formulations'!$J98</f>
        <v>0</v>
      </c>
      <c r="EQ99" s="45">
        <f>IF(AND(OR(ISBLANK(EQ$9),EQ$9=0)=FALSE,EQ$9=$DL99),1,0)*'4. Formulations'!$J98</f>
        <v>0</v>
      </c>
      <c r="ER99" s="45">
        <f>IF(AND(OR(ISBLANK(ER$9),ER$9=0)=FALSE,ER$9=$DL99),1,0)*'4. Formulations'!$J98</f>
        <v>0</v>
      </c>
      <c r="ES99" s="45">
        <f>IF(AND(OR(ISBLANK(ES$9),ES$9=0)=FALSE,ES$9=$DL99),1,0)*'4. Formulations'!$J98</f>
        <v>0</v>
      </c>
      <c r="EU99" s="45">
        <f>IF(AND(OR(ISBLANK(EU$9),EU$9=0)=FALSE,SUM($EE99:$ES99)&gt;0,EU$9='2. Protocols'!$G98),1,0)*'4. Formulations'!$J98</f>
        <v>0</v>
      </c>
      <c r="EV99" s="45">
        <f>IF(AND(OR(ISBLANK(EV$9),EV$9=0)=FALSE,SUM($EE99:$ES99)&gt;0,EV$9='2. Protocols'!$G98),1,0)*'4. Formulations'!$J98</f>
        <v>0</v>
      </c>
      <c r="EW99" s="45">
        <f>IF(AND(OR(ISBLANK(EW$9),EW$9=0)=FALSE,SUM($EE99:$ES99)&gt;0,EW$9='2. Protocols'!$G98),1,0)*'4. Formulations'!$J98</f>
        <v>0</v>
      </c>
      <c r="EX99" s="45">
        <f>IF(AND(OR(ISBLANK(EX$9),EX$9=0)=FALSE,SUM($EE99:$ES99)&gt;0,EX$9='2. Protocols'!$G98),1,0)*'4. Formulations'!$J98</f>
        <v>0</v>
      </c>
      <c r="EY99" s="45">
        <f>IF(AND(OR(ISBLANK(EY$9),EY$9=0)=FALSE,SUM($EE99:$ES99)&gt;0,EY$9='2. Protocols'!$G98),1,0)*'4. Formulations'!$J98</f>
        <v>0</v>
      </c>
      <c r="EZ99" s="45">
        <f>IF(AND(OR(ISBLANK(EZ$9),EZ$9=0)=FALSE,SUM($EE99:$ES99)&gt;0,EZ$9='2. Protocols'!$G98),1,0)*'4. Formulations'!$J98</f>
        <v>0</v>
      </c>
      <c r="FA99" s="45">
        <f>IF(AND(OR(ISBLANK(FA$9),FA$9=0)=FALSE,SUM($EE99:$ES99)&gt;0,FA$9='2. Protocols'!$G98),1,0)*'4. Formulations'!$J98</f>
        <v>0</v>
      </c>
      <c r="FB99" s="45">
        <f>IF(AND(OR(ISBLANK(FB$9),FB$9=0)=FALSE,SUM($EE99:$ES99)&gt;0,FB$9='2. Protocols'!$G98),1,0)*'4. Formulations'!$J98</f>
        <v>0</v>
      </c>
      <c r="FC99" s="45">
        <f>IF(AND(OR(ISBLANK(FC$9),FC$9=0)=FALSE,SUM($EE99:$ES99)&gt;0,FC$9='2. Protocols'!$G98),1,0)*'4. Formulations'!$J98</f>
        <v>0</v>
      </c>
      <c r="FD99" s="45">
        <f>IF(AND(OR(ISBLANK(FD$9),FD$9=0)=FALSE,SUM($EE99:$ES99)&gt;0,FD$9='2. Protocols'!$G98),1,0)*'4. Formulations'!$J98</f>
        <v>0</v>
      </c>
      <c r="FE99" s="45">
        <f>IF(AND(OR(ISBLANK(FE$9),FE$9=0)=FALSE,SUM($EE99:$ES99)&gt;0,FE$9='2. Protocols'!$G98),1,0)*'4. Formulations'!$J98</f>
        <v>0</v>
      </c>
      <c r="FF99" s="45">
        <f>IF(AND(OR(ISBLANK(FF$9),FF$9=0)=FALSE,SUM($EE99:$ES99)&gt;0,FF$9='2. Protocols'!$G98),1,0)*'4. Formulations'!$J98</f>
        <v>0</v>
      </c>
      <c r="FG99" s="45">
        <f>IF(AND(OR(ISBLANK(FG$9),FG$9=0)=FALSE,SUM($EE99:$ES99)&gt;0,FG$9='2. Protocols'!$G98),1,0)*'4. Formulations'!$J98</f>
        <v>0</v>
      </c>
      <c r="FH99" s="45">
        <f>IF(AND(OR(ISBLANK(FH$9),FH$9=0)=FALSE,SUM($EE99:$ES99)&gt;0,FH$9='2. Protocols'!$G98),1,0)*'4. Formulations'!$J98</f>
        <v>0</v>
      </c>
      <c r="FI99" s="45">
        <f>IF(AND(OR(ISBLANK(FI$9),FI$9=0)=FALSE,SUM($EE99:$ES99)&gt;0,FI$9='2. Protocols'!$G98),1,0)*'4. Formulations'!$J98</f>
        <v>0</v>
      </c>
      <c r="FK99" s="45">
        <f>IF(AND(OR(ISBLANK(EU$9),EU$9=0)=FALSE,FK$9=$DM99),1,0)*'4. Formulations'!$K98</f>
        <v>0</v>
      </c>
      <c r="FL99" s="45">
        <f>IF(AND(OR(ISBLANK(EV$9),EV$9=0)=FALSE,FL$9=$DM99),1,0)*'4. Formulations'!$K98</f>
        <v>0</v>
      </c>
      <c r="FM99" s="45">
        <f>IF(AND(OR(ISBLANK(EW$9),EW$9=0)=FALSE,FM$9=$DM99),1,0)*'4. Formulations'!$K98</f>
        <v>0</v>
      </c>
      <c r="FN99" s="45">
        <f>IF(AND(OR(ISBLANK(EX$9),EX$9=0)=FALSE,FN$9=$DM99),1,0)*'4. Formulations'!$K98</f>
        <v>0</v>
      </c>
      <c r="FO99" s="45">
        <f>IF(AND(OR(ISBLANK(EY$9),EY$9=0)=FALSE,FO$9=$DM99),1,0)*'4. Formulations'!$K98</f>
        <v>0</v>
      </c>
      <c r="FP99" s="45">
        <f>IF(AND(OR(ISBLANK(EZ$9),EZ$9=0)=FALSE,FP$9=$DM99),1,0)*'4. Formulations'!$K98</f>
        <v>0</v>
      </c>
      <c r="FQ99" s="45">
        <f>IF(AND(OR(ISBLANK(FA$9),FA$9=0)=FALSE,FQ$9=$DM99),1,0)*'4. Formulations'!$K98</f>
        <v>0</v>
      </c>
      <c r="FR99" s="45">
        <f>IF(AND(OR(ISBLANK(FB$9),FB$9=0)=FALSE,FR$9=$DM99),1,0)*'4. Formulations'!$K98</f>
        <v>0</v>
      </c>
      <c r="FS99" s="45">
        <f>IF(AND(OR(ISBLANK(FC$9),FC$9=0)=FALSE,FS$9=$DM99),1,0)*'4. Formulations'!$K98</f>
        <v>0</v>
      </c>
      <c r="FT99" s="45">
        <f>IF(AND(OR(ISBLANK(FD$9),FD$9=0)=FALSE,FT$9=$DM99),1,0)*'4. Formulations'!$K98</f>
        <v>0</v>
      </c>
      <c r="FU99" s="45">
        <f>IF(AND(OR(ISBLANK(FE$9),FE$9=0)=FALSE,FU$9=$DM99),1,0)*'4. Formulations'!$K98</f>
        <v>0</v>
      </c>
      <c r="FV99" s="45">
        <f>IF(AND(OR(ISBLANK(FF$9),FF$9=0)=FALSE,FV$9=$DM99),1,0)*'4. Formulations'!$K98</f>
        <v>0</v>
      </c>
      <c r="FW99" s="45">
        <f>IF(AND(OR(ISBLANK(FG$9),FG$9=0)=FALSE,FW$9=$DM99),1,0)*'4. Formulations'!$K98</f>
        <v>0</v>
      </c>
      <c r="FX99" s="45">
        <f>IF(AND(OR(ISBLANK(FH$9),FH$9=0)=FALSE,FX$9=$DM99),1,0)*'4. Formulations'!$K98</f>
        <v>0</v>
      </c>
      <c r="FY99" s="45">
        <f>IF(AND(OR(ISBLANK(FI$9),FI$9=0)=FALSE,FY$9=$DM99),1,0)*'4. Formulations'!$K98</f>
        <v>0</v>
      </c>
      <c r="GA99" s="45">
        <f>IF(AND(OR(ISBLANK(GA$9),GA$9=0)=FALSE,OR(GA$9='2. Protocols'!$C98,GA$9='2. Protocols'!$E98,GA$9='2. Protocols'!$G98)),1,0)*'4. Formulations'!$L98</f>
        <v>0</v>
      </c>
      <c r="GB99" s="45">
        <f>IF(AND(OR(ISBLANK(GB$9),GB$9=0)=FALSE,OR(GB$9='2. Protocols'!$C98,GB$9='2. Protocols'!$E98,GB$9='2. Protocols'!$G98)),1,0)*'4. Formulations'!$L98</f>
        <v>0</v>
      </c>
      <c r="GC99" s="45">
        <f>IF(AND(OR(ISBLANK(GC$9),GC$9=0)=FALSE,OR(GC$9='2. Protocols'!$C98,GC$9='2. Protocols'!$E98,GC$9='2. Protocols'!$G98)),1,0)*'4. Formulations'!$L98</f>
        <v>0</v>
      </c>
      <c r="GD99" s="45">
        <f>IF(AND(OR(ISBLANK(GD$9),GD$9=0)=FALSE,OR(GD$9='2. Protocols'!$C98,GD$9='2. Protocols'!$E98,GD$9='2. Protocols'!$G98)),1,0)*'4. Formulations'!$L98</f>
        <v>0</v>
      </c>
      <c r="GE99" s="45">
        <f>IF(AND(OR(ISBLANK(GE$9),GE$9=0)=FALSE,OR(GE$9='2. Protocols'!$C98,GE$9='2. Protocols'!$E98,GE$9='2. Protocols'!$G98)),1,0)*'4. Formulations'!$L98</f>
        <v>0</v>
      </c>
      <c r="GF99" s="45">
        <f>IF(AND(OR(ISBLANK(GF$9),GF$9=0)=FALSE,OR(GF$9='2. Protocols'!$C98,GF$9='2. Protocols'!$E98,GF$9='2. Protocols'!$G98)),1,0)*'4. Formulations'!$L98</f>
        <v>0</v>
      </c>
      <c r="GG99" s="45">
        <f>IF(AND(OR(ISBLANK(GG$9),GG$9=0)=FALSE,OR(GG$9='2. Protocols'!$C98,GG$9='2. Protocols'!$E98,GG$9='2. Protocols'!$G98)),1,0)*'4. Formulations'!$L98</f>
        <v>0</v>
      </c>
      <c r="GH99" s="45">
        <f>IF(AND(OR(ISBLANK(GH$9),GH$9=0)=FALSE,OR(GH$9='2. Protocols'!$C98,GH$9='2. Protocols'!$E98,GH$9='2. Protocols'!$G98)),1,0)*'4. Formulations'!$L98</f>
        <v>0</v>
      </c>
      <c r="GI99" s="45">
        <f>IF(AND(OR(ISBLANK(GI$9),GI$9=0)=FALSE,OR(GI$9='2. Protocols'!$C98,GI$9='2. Protocols'!$E98,GI$9='2. Protocols'!$G98)),1,0)*'4. Formulations'!$L98</f>
        <v>0</v>
      </c>
      <c r="GJ99" s="45">
        <f>IF(AND(OR(ISBLANK(GJ$9),GJ$9=0)=FALSE,OR(GJ$9='2. Protocols'!$C98,GJ$9='2. Protocols'!$E98,GJ$9='2. Protocols'!$G98)),1,0)*'4. Formulations'!$L98</f>
        <v>0</v>
      </c>
      <c r="GK99" s="45">
        <f>IF(AND(OR(ISBLANK(GK$9),GK$9=0)=FALSE,OR(GK$9='2. Protocols'!$C98,GK$9='2. Protocols'!$E98,GK$9='2. Protocols'!$G98)),1,0)*'4. Formulations'!$L98</f>
        <v>0</v>
      </c>
      <c r="GL99" s="45">
        <f>IF(AND(OR(ISBLANK(GL$9),GL$9=0)=FALSE,OR(GL$9='2. Protocols'!$C98,GL$9='2. Protocols'!$E98,GL$9='2. Protocols'!$G98)),1,0)*'4. Formulations'!$L98</f>
        <v>0</v>
      </c>
      <c r="GM99" s="45">
        <f>IF(AND(OR(ISBLANK(GM$9),GM$9=0)=FALSE,OR(GM$9='2. Protocols'!$C98,GM$9='2. Protocols'!$E98,GM$9='2. Protocols'!$G98)),1,0)*'4. Formulations'!$L98</f>
        <v>0</v>
      </c>
      <c r="GN99" s="45">
        <f>IF(AND(OR(ISBLANK(GN$9),GN$9=0)=FALSE,OR(GN$9='2. Protocols'!$C98,GN$9='2. Protocols'!$E98,GN$9='2. Protocols'!$G98)),1,0)*'4. Formulations'!$L98</f>
        <v>0</v>
      </c>
      <c r="GO99" s="45">
        <f>IF(AND(OR(ISBLANK(GO$9),GO$9=0)=FALSE,OR(GO$9='2. Protocols'!$C98,GO$9='2. Protocols'!$E98,GO$9='2. Protocols'!$G98)),1,0)*'4. Formulations'!$L98</f>
        <v>0</v>
      </c>
      <c r="GQ99" s="45">
        <f>IF(AND(OR(ISBLANK(GQ$9),GQ$9=0)=FALSE,GQ$9=$DL99),1,0)*'4. Formulations'!$M98</f>
        <v>0</v>
      </c>
      <c r="GR99" s="45">
        <f>IF(AND(OR(ISBLANK(GR$9),GR$9=0)=FALSE,GR$9=$DL99),1,0)*'4. Formulations'!$M98</f>
        <v>0</v>
      </c>
      <c r="GS99" s="45">
        <f>IF(AND(OR(ISBLANK(GS$9),GS$9=0)=FALSE,GS$9=$DL99),1,0)*'4. Formulations'!$M98</f>
        <v>0</v>
      </c>
      <c r="GT99" s="45">
        <f>IF(AND(OR(ISBLANK(GT$9),GT$9=0)=FALSE,GT$9=$DL99),1,0)*'4. Formulations'!$M98</f>
        <v>0</v>
      </c>
      <c r="GU99" s="45">
        <f>IF(AND(OR(ISBLANK(GU$9),GU$9=0)=FALSE,GU$9=$DL99),1,0)*'4. Formulations'!$M98</f>
        <v>0</v>
      </c>
      <c r="GV99" s="45">
        <f>IF(AND(OR(ISBLANK(GV$9),GV$9=0)=FALSE,GV$9=$DL99),1,0)*'4. Formulations'!$M98</f>
        <v>0</v>
      </c>
      <c r="GW99" s="45">
        <f>IF(AND(OR(ISBLANK(GW$9),GW$9=0)=FALSE,GW$9=$DL99),1,0)*'4. Formulations'!$M98</f>
        <v>0</v>
      </c>
      <c r="GX99" s="45">
        <f>IF(AND(OR(ISBLANK(GX$9),GX$9=0)=FALSE,GX$9=$DL99),1,0)*'4. Formulations'!$M98</f>
        <v>0</v>
      </c>
      <c r="GY99" s="45">
        <f>IF(AND(OR(ISBLANK(GY$9),GY$9=0)=FALSE,GY$9=$DL99),1,0)*'4. Formulations'!$M98</f>
        <v>0</v>
      </c>
      <c r="GZ99" s="45">
        <f>IF(AND(OR(ISBLANK(GZ$9),GZ$9=0)=FALSE,GZ$9=$DL99),1,0)*'4. Formulations'!$M98</f>
        <v>0</v>
      </c>
      <c r="HA99" s="45">
        <f>IF(AND(OR(ISBLANK(HA$9),HA$9=0)=FALSE,HA$9=$DL99),1,0)*'4. Formulations'!$M98</f>
        <v>0</v>
      </c>
      <c r="HB99" s="45">
        <f>IF(AND(OR(ISBLANK(HB$9),HB$9=0)=FALSE,HB$9=$DL99),1,0)*'4. Formulations'!$M98</f>
        <v>0</v>
      </c>
      <c r="HC99" s="45">
        <f>IF(AND(OR(ISBLANK(HC$9),HC$9=0)=FALSE,HC$9=$DL99),1,0)*'4. Formulations'!$M98</f>
        <v>0</v>
      </c>
      <c r="HD99" s="45">
        <f>IF(AND(OR(ISBLANK(HD$9),HD$9=0)=FALSE,HD$9=$DL99),1,0)*'4. Formulations'!$M98</f>
        <v>0</v>
      </c>
      <c r="HE99" s="45">
        <f>IF(AND(OR(ISBLANK(HE$9),HE$9=0)=FALSE,HE$9=$DL99),1,0)*'4. Formulations'!$M98</f>
        <v>0</v>
      </c>
      <c r="HG99" s="45">
        <f>IF(AND(OR(ISBLANK(HG$9),HG$9=0)=FALSE,SUM($GQ99:$HE99)&gt;0,HG$9='2. Protocols'!$G98),1,0)*'4. Formulations'!$M98</f>
        <v>0</v>
      </c>
      <c r="HH99" s="45">
        <f>IF(AND(OR(ISBLANK(HH$9),HH$9=0)=FALSE,SUM($GQ99:$HE99)&gt;0,HH$9='2. Protocols'!$G98),1,0)*'4. Formulations'!$M98</f>
        <v>0</v>
      </c>
      <c r="HI99" s="45">
        <f>IF(AND(OR(ISBLANK(HI$9),HI$9=0)=FALSE,SUM($GQ99:$HE99)&gt;0,HI$9='2. Protocols'!$G98),1,0)*'4. Formulations'!$M98</f>
        <v>0</v>
      </c>
      <c r="HJ99" s="45">
        <f>IF(AND(OR(ISBLANK(HJ$9),HJ$9=0)=FALSE,SUM($GQ99:$HE99)&gt;0,HJ$9='2. Protocols'!$G98),1,0)*'4. Formulations'!$M98</f>
        <v>0</v>
      </c>
      <c r="HK99" s="45">
        <f>IF(AND(OR(ISBLANK(HK$9),HK$9=0)=FALSE,SUM($GQ99:$HE99)&gt;0,HK$9='2. Protocols'!$G98),1,0)*'4. Formulations'!$M98</f>
        <v>0</v>
      </c>
      <c r="HL99" s="45">
        <f>IF(AND(OR(ISBLANK(HL$9),HL$9=0)=FALSE,SUM($GQ99:$HE99)&gt;0,HL$9='2. Protocols'!$G98),1,0)*'4. Formulations'!$M98</f>
        <v>0</v>
      </c>
      <c r="HM99" s="45">
        <f>IF(AND(OR(ISBLANK(HM$9),HM$9=0)=FALSE,SUM($GQ99:$HE99)&gt;0,HM$9='2. Protocols'!$G98),1,0)*'4. Formulations'!$M98</f>
        <v>0</v>
      </c>
      <c r="HN99" s="45">
        <f>IF(AND(OR(ISBLANK(HN$9),HN$9=0)=FALSE,SUM($GQ99:$HE99)&gt;0,HN$9='2. Protocols'!$G98),1,0)*'4. Formulations'!$M98</f>
        <v>0</v>
      </c>
      <c r="HO99" s="45">
        <f>IF(AND(OR(ISBLANK(HO$9),HO$9=0)=FALSE,SUM($GQ99:$HE99)&gt;0,HO$9='2. Protocols'!$G98),1,0)*'4. Formulations'!$M98</f>
        <v>0</v>
      </c>
      <c r="HP99" s="45">
        <f>IF(AND(OR(ISBLANK(HP$9),HP$9=0)=FALSE,SUM($GQ99:$HE99)&gt;0,HP$9='2. Protocols'!$G98),1,0)*'4. Formulations'!$M98</f>
        <v>0</v>
      </c>
      <c r="HQ99" s="45">
        <f>IF(AND(OR(ISBLANK(HQ$9),HQ$9=0)=FALSE,SUM($GQ99:$HE99)&gt;0,HQ$9='2. Protocols'!$G98),1,0)*'4. Formulations'!$M98</f>
        <v>0</v>
      </c>
      <c r="HR99" s="45">
        <f>IF(AND(OR(ISBLANK(HR$9),HR$9=0)=FALSE,SUM($GQ99:$HE99)&gt;0,HR$9='2. Protocols'!$G98),1,0)*'4. Formulations'!$M98</f>
        <v>0</v>
      </c>
      <c r="HS99" s="45">
        <f>IF(AND(OR(ISBLANK(HS$9),HS$9=0)=FALSE,SUM($GQ99:$HE99)&gt;0,HS$9='2. Protocols'!$G98),1,0)*'4. Formulations'!$M98</f>
        <v>0</v>
      </c>
      <c r="HT99" s="45">
        <f>IF(AND(OR(ISBLANK(HT$9),HT$9=0)=FALSE,SUM($GQ99:$HE99)&gt;0,HT$9='2. Protocols'!$G98),1,0)*'4. Formulations'!$M98</f>
        <v>0</v>
      </c>
      <c r="HU99" s="45">
        <f>IF(AND(OR(ISBLANK(HU$9),HU$9=0)=FALSE,SUM($GQ99:$HE99)&gt;0,HU$9='2. Protocols'!$G98),1,0)*'4. Formulations'!$M98</f>
        <v>0</v>
      </c>
      <c r="HW99" s="45">
        <f>IF(AND(OR(ISBLANK(HW$9),HW$9=0)=FALSE,HW$9=$DM99),1,0)*'4. Formulations'!$N98</f>
        <v>0</v>
      </c>
      <c r="HX99" s="45">
        <f>IF(AND(OR(ISBLANK(HX$9),HX$9=0)=FALSE,HX$9=$DM99),1,0)*'4. Formulations'!$N98</f>
        <v>0</v>
      </c>
      <c r="HY99" s="45">
        <f>IF(AND(OR(ISBLANK(HY$9),HY$9=0)=FALSE,HY$9=$DM99),1,0)*'4. Formulations'!$N98</f>
        <v>0</v>
      </c>
      <c r="HZ99" s="45">
        <f>IF(AND(OR(ISBLANK(HZ$9),HZ$9=0)=FALSE,HZ$9=$DM99),1,0)*'4. Formulations'!$N98</f>
        <v>0</v>
      </c>
      <c r="IA99" s="45">
        <f>IF(AND(OR(ISBLANK(IA$9),IA$9=0)=FALSE,IA$9=$DM99),1,0)*'4. Formulations'!$N98</f>
        <v>0</v>
      </c>
      <c r="IB99" s="45">
        <f>IF(AND(OR(ISBLANK(IB$9),IB$9=0)=FALSE,IB$9=$DM99),1,0)*'4. Formulations'!$N98</f>
        <v>0</v>
      </c>
      <c r="IC99" s="45">
        <f>IF(AND(OR(ISBLANK(IC$9),IC$9=0)=FALSE,IC$9=$DM99),1,0)*'4. Formulations'!$N98</f>
        <v>0</v>
      </c>
      <c r="ID99" s="45">
        <f>IF(AND(OR(ISBLANK(ID$9),ID$9=0)=FALSE,ID$9=$DM99),1,0)*'4. Formulations'!$N98</f>
        <v>0</v>
      </c>
      <c r="IE99" s="45">
        <f>IF(AND(OR(ISBLANK(IE$9),IE$9=0)=FALSE,IE$9=$DM99),1,0)*'4. Formulations'!$N98</f>
        <v>0</v>
      </c>
      <c r="IF99" s="45">
        <f>IF(AND(OR(ISBLANK(IF$9),IF$9=0)=FALSE,IF$9=$DM99),1,0)*'4. Formulations'!$N98</f>
        <v>0</v>
      </c>
      <c r="IG99" s="45">
        <f>IF(AND(OR(ISBLANK(IG$9),IG$9=0)=FALSE,IG$9=$DM99),1,0)*'4. Formulations'!$N98</f>
        <v>0</v>
      </c>
      <c r="IH99" s="45">
        <f>IF(AND(OR(ISBLANK(IH$9),IH$9=0)=FALSE,IH$9=$DM99),1,0)*'4. Formulations'!$N98</f>
        <v>0</v>
      </c>
      <c r="II99" s="45">
        <f>IF(AND(OR(ISBLANK(II$9),II$9=0)=FALSE,II$9=$DM99),1,0)*'4. Formulations'!$N98</f>
        <v>0</v>
      </c>
      <c r="IJ99" s="45">
        <f>IF(AND(OR(ISBLANK(IJ$9),IJ$9=0)=FALSE,IJ$9=$DM99),1,0)*'4. Formulations'!$N98</f>
        <v>0</v>
      </c>
      <c r="IK99" s="45">
        <f>IF(AND(OR(ISBLANK(IK$9),IK$9=0)=FALSE,IK$9=$DM99),1,0)*'4. Formulations'!$N98</f>
        <v>0</v>
      </c>
      <c r="IM99" s="45">
        <f>IF(AND(OR(ISBLANK(IM$9),IM$9=0)=FALSE,OR(IM$9='2. Protocols'!$C98,IM$9='2. Protocols'!$E98,IM$9='2. Protocols'!$G98)),1,0)*'4. Formulations'!$O98</f>
        <v>0</v>
      </c>
      <c r="IN99" s="45">
        <f>IF(AND(OR(ISBLANK(IN$9),IN$9=0)=FALSE,OR(IN$9='2. Protocols'!$C98,IN$9='2. Protocols'!$E98,IN$9='2. Protocols'!$G98)),1,0)*'4. Formulations'!$O98</f>
        <v>0</v>
      </c>
      <c r="IO99" s="45">
        <f>IF(AND(OR(ISBLANK(IO$9),IO$9=0)=FALSE,OR(IO$9='2. Protocols'!$C98,IO$9='2. Protocols'!$E98,IO$9='2. Protocols'!$G98)),1,0)*'4. Formulations'!$O98</f>
        <v>0</v>
      </c>
      <c r="IP99" s="45">
        <f>IF(AND(OR(ISBLANK(IP$9),IP$9=0)=FALSE,OR(IP$9='2. Protocols'!$C98,IP$9='2. Protocols'!$E98,IP$9='2. Protocols'!$G98)),1,0)*'4. Formulations'!$O98</f>
        <v>0</v>
      </c>
      <c r="IQ99" s="45">
        <f>IF(AND(OR(ISBLANK(IQ$9),IQ$9=0)=FALSE,OR(IQ$9='2. Protocols'!$C98,IQ$9='2. Protocols'!$E98,IQ$9='2. Protocols'!$G98)),1,0)*'4. Formulations'!$O98</f>
        <v>0</v>
      </c>
      <c r="IR99" s="45">
        <f>IF(AND(OR(ISBLANK(IR$9),IR$9=0)=FALSE,OR(IR$9='2. Protocols'!$C98,IR$9='2. Protocols'!$E98,IR$9='2. Protocols'!$G98)),1,0)*'4. Formulations'!$O98</f>
        <v>0</v>
      </c>
      <c r="IS99" s="45">
        <f>IF(AND(OR(ISBLANK(IS$9),IS$9=0)=FALSE,OR(IS$9='2. Protocols'!$C98,IS$9='2. Protocols'!$E98,IS$9='2. Protocols'!$G98)),1,0)*'4. Formulations'!$O98</f>
        <v>0</v>
      </c>
      <c r="IT99" s="45">
        <f>IF(AND(OR(ISBLANK(IT$9),IT$9=0)=FALSE,OR(IT$9='2. Protocols'!$C98,IT$9='2. Protocols'!$E98,IT$9='2. Protocols'!$G98)),1,0)*'4. Formulations'!$O98</f>
        <v>0</v>
      </c>
      <c r="IU99" s="45">
        <f>IF(AND(OR(ISBLANK(IU$9),IU$9=0)=FALSE,OR(IU$9='2. Protocols'!$C98,IU$9='2. Protocols'!$E98,IU$9='2. Protocols'!$G98)),1,0)*'4. Formulations'!$O98</f>
        <v>0</v>
      </c>
      <c r="IV99" s="45">
        <f>IF(AND(OR(ISBLANK(IV$9),IV$9=0)=FALSE,OR(IV$9='2. Protocols'!$C98,IV$9='2. Protocols'!$E98,IV$9='2. Protocols'!$G98)),1,0)*'4. Formulations'!$O98</f>
        <v>0</v>
      </c>
      <c r="IW99" s="45">
        <f>IF(AND(OR(ISBLANK(IW$9),IW$9=0)=FALSE,OR(IW$9='2. Protocols'!$C98,IW$9='2. Protocols'!$E98,IW$9='2. Protocols'!$G98)),1,0)*'4. Formulations'!$O98</f>
        <v>0</v>
      </c>
      <c r="IX99" s="45">
        <f>IF(AND(OR(ISBLANK(IX$9),IX$9=0)=FALSE,OR(IX$9='2. Protocols'!$C98,IX$9='2. Protocols'!$E98,IX$9='2. Protocols'!$G98)),1,0)*'4. Formulations'!$O98</f>
        <v>0</v>
      </c>
      <c r="IY99" s="45">
        <f>IF(AND(OR(ISBLANK(IY$9),IY$9=0)=FALSE,OR(IY$9='2. Protocols'!$C98,IY$9='2. Protocols'!$E98,IY$9='2. Protocols'!$G98)),1,0)*'4. Formulations'!$O98</f>
        <v>0</v>
      </c>
      <c r="IZ99" s="45">
        <f>IF(AND(OR(ISBLANK(IZ$9),IZ$9=0)=FALSE,OR(IZ$9='2. Protocols'!$C98,IZ$9='2. Protocols'!$E98,IZ$9='2. Protocols'!$G98)),1,0)*'4. Formulations'!$O98</f>
        <v>0</v>
      </c>
      <c r="JA99" s="45">
        <f>IF(AND(OR(ISBLANK(JA$9),JA$9=0)=FALSE,OR(JA$9='2. Protocols'!$C98,JA$9='2. Protocols'!$E98,JA$9='2. Protocols'!$G98)),1,0)*'4. Formulations'!$O98</f>
        <v>0</v>
      </c>
      <c r="JC99" s="45">
        <f>IF(AND(OR(ISBLANK(JC$9),JC$9=0)=FALSE,JC$9=$DL99),1,0)*'4. Formulations'!$P98</f>
        <v>0</v>
      </c>
      <c r="JD99" s="45">
        <f>IF(AND(OR(ISBLANK(JD$9),JD$9=0)=FALSE,JD$9=$DL99),1,0)*'4. Formulations'!$P98</f>
        <v>0</v>
      </c>
      <c r="JE99" s="45">
        <f>IF(AND(OR(ISBLANK(JE$9),JE$9=0)=FALSE,JE$9=$DL99),1,0)*'4. Formulations'!$P98</f>
        <v>0</v>
      </c>
      <c r="JF99" s="45">
        <f>IF(AND(OR(ISBLANK(JF$9),JF$9=0)=FALSE,JF$9=$DL99),1,0)*'4. Formulations'!$P98</f>
        <v>0</v>
      </c>
      <c r="JG99" s="45">
        <f>IF(AND(OR(ISBLANK(JG$9),JG$9=0)=FALSE,JG$9=$DL99),1,0)*'4. Formulations'!$P98</f>
        <v>0</v>
      </c>
      <c r="JH99" s="45">
        <f>IF(AND(OR(ISBLANK(JH$9),JH$9=0)=FALSE,JH$9=$DL99),1,0)*'4. Formulations'!$P98</f>
        <v>0</v>
      </c>
      <c r="JI99" s="45">
        <f>IF(AND(OR(ISBLANK(JI$9),JI$9=0)=FALSE,JI$9=$DL99),1,0)*'4. Formulations'!$P98</f>
        <v>0</v>
      </c>
      <c r="JJ99" s="45">
        <f>IF(AND(OR(ISBLANK(JJ$9),JJ$9=0)=FALSE,JJ$9=$DL99),1,0)*'4. Formulations'!$P98</f>
        <v>0</v>
      </c>
      <c r="JK99" s="45">
        <f>IF(AND(OR(ISBLANK(JK$9),JK$9=0)=FALSE,JK$9=$DL99),1,0)*'4. Formulations'!$P98</f>
        <v>0</v>
      </c>
      <c r="JL99" s="45">
        <f>IF(AND(OR(ISBLANK(JL$9),JL$9=0)=FALSE,JL$9=$DL99),1,0)*'4. Formulations'!$P98</f>
        <v>0</v>
      </c>
      <c r="JM99" s="45">
        <f>IF(AND(OR(ISBLANK(JM$9),JM$9=0)=FALSE,JM$9=$DL99),1,0)*'4. Formulations'!$P98</f>
        <v>0</v>
      </c>
      <c r="JN99" s="45">
        <f>IF(AND(OR(ISBLANK(JN$9),JN$9=0)=FALSE,JN$9=$DL99),1,0)*'4. Formulations'!$P98</f>
        <v>0</v>
      </c>
      <c r="JO99" s="45">
        <f>IF(AND(OR(ISBLANK(JO$9),JO$9=0)=FALSE,JO$9=$DL99),1,0)*'4. Formulations'!$P98</f>
        <v>0</v>
      </c>
      <c r="JP99" s="45">
        <f>IF(AND(OR(ISBLANK(JP$9),JP$9=0)=FALSE,JP$9=$DL99),1,0)*'4. Formulations'!$P98</f>
        <v>0</v>
      </c>
      <c r="JQ99" s="45">
        <f>IF(AND(OR(ISBLANK(JQ$9),JQ$9=0)=FALSE,JQ$9=$DL99),1,0)*'4. Formulations'!$P98</f>
        <v>0</v>
      </c>
      <c r="JS99" s="45">
        <f>IF(AND(OR(ISBLANK(JS$9),JS$9=0)=FALSE,SUM($JC99:$JQ99)&gt;0,JS$9='2. Protocols'!$G98),1,0)*'4. Formulations'!$P98</f>
        <v>0</v>
      </c>
      <c r="JT99" s="45">
        <f>IF(AND(OR(ISBLANK(JT$9),JT$9=0)=FALSE,SUM($JC99:$JQ99)&gt;0,JT$9='2. Protocols'!$G98),1,0)*'4. Formulations'!$P98</f>
        <v>0</v>
      </c>
      <c r="JU99" s="45">
        <f>IF(AND(OR(ISBLANK(JU$9),JU$9=0)=FALSE,SUM($JC99:$JQ99)&gt;0,JU$9='2. Protocols'!$G98),1,0)*'4. Formulations'!$P98</f>
        <v>0</v>
      </c>
      <c r="JV99" s="45">
        <f>IF(AND(OR(ISBLANK(JV$9),JV$9=0)=FALSE,SUM($JC99:$JQ99)&gt;0,JV$9='2. Protocols'!$G98),1,0)*'4. Formulations'!$P98</f>
        <v>0</v>
      </c>
      <c r="JW99" s="45">
        <f>IF(AND(OR(ISBLANK(JW$9),JW$9=0)=FALSE,SUM($JC99:$JQ99)&gt;0,JW$9='2. Protocols'!$G98),1,0)*'4. Formulations'!$P98</f>
        <v>0</v>
      </c>
      <c r="JX99" s="45">
        <f>IF(AND(OR(ISBLANK(JX$9),JX$9=0)=FALSE,SUM($JC99:$JQ99)&gt;0,JX$9='2. Protocols'!$G98),1,0)*'4. Formulations'!$P98</f>
        <v>0</v>
      </c>
      <c r="JY99" s="45">
        <f>IF(AND(OR(ISBLANK(JY$9),JY$9=0)=FALSE,SUM($JC99:$JQ99)&gt;0,JY$9='2. Protocols'!$G98),1,0)*'4. Formulations'!$P98</f>
        <v>0</v>
      </c>
      <c r="JZ99" s="45">
        <f>IF(AND(OR(ISBLANK(JZ$9),JZ$9=0)=FALSE,SUM($JC99:$JQ99)&gt;0,JZ$9='2. Protocols'!$G98),1,0)*'4. Formulations'!$P98</f>
        <v>0</v>
      </c>
      <c r="KA99" s="45">
        <f>IF(AND(OR(ISBLANK(KA$9),KA$9=0)=FALSE,SUM($JC99:$JQ99)&gt;0,KA$9='2. Protocols'!$G98),1,0)*'4. Formulations'!$P98</f>
        <v>0</v>
      </c>
      <c r="KB99" s="45">
        <f>IF(AND(OR(ISBLANK(KB$9),KB$9=0)=FALSE,SUM($JC99:$JQ99)&gt;0,KB$9='2. Protocols'!$G98),1,0)*'4. Formulations'!$P98</f>
        <v>0</v>
      </c>
      <c r="KC99" s="45">
        <f>IF(AND(OR(ISBLANK(KC$9),KC$9=0)=FALSE,SUM($JC99:$JQ99)&gt;0,KC$9='2. Protocols'!$G98),1,0)*'4. Formulations'!$P98</f>
        <v>0</v>
      </c>
      <c r="KD99" s="45">
        <f>IF(AND(OR(ISBLANK(KD$9),KD$9=0)=FALSE,SUM($JC99:$JQ99)&gt;0,KD$9='2. Protocols'!$G98),1,0)*'4. Formulations'!$P98</f>
        <v>0</v>
      </c>
      <c r="KE99" s="45">
        <f>IF(AND(OR(ISBLANK(KE$9),KE$9=0)=FALSE,SUM($JC99:$JQ99)&gt;0,KE$9='2. Protocols'!$G98),1,0)*'4. Formulations'!$P98</f>
        <v>0</v>
      </c>
      <c r="KF99" s="45">
        <f>IF(AND(OR(ISBLANK(KF$9),KF$9=0)=FALSE,SUM($JC99:$JQ99)&gt;0,KF$9='2. Protocols'!$G98),1,0)*'4. Formulations'!$P98</f>
        <v>0</v>
      </c>
      <c r="KG99" s="45">
        <f>IF(AND(OR(ISBLANK(KG$9),KG$9=0)=FALSE,SUM($JC99:$JQ99)&gt;0,KG$9='2. Protocols'!$G98),1,0)*'4. Formulations'!$P98</f>
        <v>0</v>
      </c>
      <c r="KI99" s="45">
        <f>IF(AND(OR(ISBLANK(KI$9),KI$9=0)=FALSE,KI$9=$DM99),1,0)*'4. Formulations'!$Q98</f>
        <v>0</v>
      </c>
      <c r="KJ99" s="45">
        <f>IF(AND(OR(ISBLANK(KJ$9),KJ$9=0)=FALSE,KJ$9=$DM99),1,0)*'4. Formulations'!$Q98</f>
        <v>0</v>
      </c>
      <c r="KK99" s="45">
        <f>IF(AND(OR(ISBLANK(KK$9),KK$9=0)=FALSE,KK$9=$DM99),1,0)*'4. Formulations'!$Q98</f>
        <v>0</v>
      </c>
      <c r="KL99" s="45">
        <f>IF(AND(OR(ISBLANK(KL$9),KL$9=0)=FALSE,KL$9=$DM99),1,0)*'4. Formulations'!$Q98</f>
        <v>0</v>
      </c>
      <c r="KM99" s="45">
        <f>IF(AND(OR(ISBLANK(KM$9),KM$9=0)=FALSE,KM$9=$DM99),1,0)*'4. Formulations'!$Q98</f>
        <v>0</v>
      </c>
      <c r="KN99" s="45">
        <f>IF(AND(OR(ISBLANK(KN$9),KN$9=0)=FALSE,KN$9=$DM99),1,0)*'4. Formulations'!$Q98</f>
        <v>0</v>
      </c>
      <c r="KO99" s="45">
        <f>IF(AND(OR(ISBLANK(KO$9),KO$9=0)=FALSE,KO$9=$DM99),1,0)*'4. Formulations'!$Q98</f>
        <v>0</v>
      </c>
      <c r="KP99" s="45">
        <f>IF(AND(OR(ISBLANK(KP$9),KP$9=0)=FALSE,KP$9=$DM99),1,0)*'4. Formulations'!$Q98</f>
        <v>0</v>
      </c>
      <c r="KQ99" s="45">
        <f>IF(AND(OR(ISBLANK(KQ$9),KQ$9=0)=FALSE,KQ$9=$DM99),1,0)*'4. Formulations'!$Q98</f>
        <v>0</v>
      </c>
      <c r="KR99" s="45">
        <f>IF(AND(OR(ISBLANK(KR$9),KR$9=0)=FALSE,KR$9=$DM99),1,0)*'4. Formulations'!$Q98</f>
        <v>0</v>
      </c>
      <c r="KS99" s="45">
        <f>IF(AND(OR(ISBLANK(KS$9),KS$9=0)=FALSE,KS$9=$DM99),1,0)*'4. Formulations'!$Q98</f>
        <v>0</v>
      </c>
      <c r="KT99" s="45">
        <f>IF(AND(OR(ISBLANK(KT$9),KT$9=0)=FALSE,KT$9=$DM99),1,0)*'4. Formulations'!$Q98</f>
        <v>0</v>
      </c>
      <c r="KU99" s="45">
        <f>IF(AND(OR(ISBLANK(KU$9),KU$9=0)=FALSE,KU$9=$DM99),1,0)*'4. Formulations'!$Q98</f>
        <v>0</v>
      </c>
      <c r="KV99" s="45">
        <f>IF(AND(OR(ISBLANK(KV$9),KV$9=0)=FALSE,KV$9=$DM99),1,0)*'4. Formulations'!$Q98</f>
        <v>0</v>
      </c>
      <c r="KW99" s="45">
        <f>IF(AND(OR(ISBLANK(KW$9),KW$9=0)=FALSE,KW$9=$DM99),1,0)*'4. Formulations'!$Q98</f>
        <v>0</v>
      </c>
    </row>
    <row r="100" spans="2:309" ht="15" hidden="1" outlineLevel="1" x14ac:dyDescent="0.25">
      <c r="B100" s="2"/>
      <c r="C100" s="155" t="str">
        <f>IF('2. Protocols'!C99&amp;"+"&amp;'2. Protocols'!E99&amp;"+"&amp;'2. Protocols'!G99="++","",'2. Protocols'!C99&amp;"+"&amp;'2. Protocols'!E99&amp;"+"&amp;'2. Protocols'!G99)</f>
        <v/>
      </c>
      <c r="D100" s="22"/>
      <c r="E100" s="23"/>
      <c r="G100" s="135">
        <f>'2. Protocols'!J99*'1. General Inputs'!$N$13</f>
        <v>0</v>
      </c>
      <c r="H100" s="135" t="e">
        <f>MAX(G100*(1+'1. General Inputs'!$BE$23)+(H$110*'2. Protocols'!$S99)+'3. ARV Substitutions'!L120,0)</f>
        <v>#VALUE!</v>
      </c>
      <c r="I100" s="135" t="e">
        <f>MAX(H100*(1+'1. General Inputs'!$BE$23)+(I$110*'2. Protocols'!$S99)+'3. ARV Substitutions'!M120,0)</f>
        <v>#VALUE!</v>
      </c>
      <c r="J100" s="135" t="e">
        <f>MAX(I100*(1+'1. General Inputs'!$BE$23)+(J$110*'2. Protocols'!$S99)+'3. ARV Substitutions'!N120,0)</f>
        <v>#VALUE!</v>
      </c>
      <c r="K100" s="135" t="e">
        <f>MAX(J100*(1+'1. General Inputs'!$BE$23)+(K$110*'2. Protocols'!$S99)+'3. ARV Substitutions'!O120,0)</f>
        <v>#VALUE!</v>
      </c>
      <c r="L100" s="135" t="e">
        <f>MAX(K100*(1+'1. General Inputs'!$BE$23)+(L$110*'2. Protocols'!$S99)+'3. ARV Substitutions'!P120,0)</f>
        <v>#VALUE!</v>
      </c>
      <c r="M100" s="135" t="e">
        <f>MAX(L100*(1+'1. General Inputs'!$BE$23)+(M$110*'2. Protocols'!$S99)+'3. ARV Substitutions'!Q120,0)</f>
        <v>#VALUE!</v>
      </c>
      <c r="N100" s="135" t="e">
        <f>MAX(M100*(1+'1. General Inputs'!$BE$23)+(N$110*'2. Protocols'!$S99)+'3. ARV Substitutions'!R120,0)</f>
        <v>#VALUE!</v>
      </c>
      <c r="O100" s="135" t="e">
        <f>MAX(N100*(1+'1. General Inputs'!$BE$23)+(O$110*'2. Protocols'!$S99)+'3. ARV Substitutions'!S120,0)</f>
        <v>#VALUE!</v>
      </c>
      <c r="P100" s="135" t="e">
        <f>MAX(O100*(1+'1. General Inputs'!$BE$23)+(P$110*'2. Protocols'!$S99)+'3. ARV Substitutions'!T120,0)</f>
        <v>#VALUE!</v>
      </c>
      <c r="Q100" s="135" t="e">
        <f>MAX(P100*(1+'1. General Inputs'!$BE$23)+(Q$110*'2. Protocols'!$S99)+'3. ARV Substitutions'!U120,0)</f>
        <v>#VALUE!</v>
      </c>
      <c r="R100" s="135" t="e">
        <f>MAX(Q100*(1+'1. General Inputs'!$BE$23)+(R$110*'2. Protocols'!$S99)+'3. ARV Substitutions'!V120,0)</f>
        <v>#VALUE!</v>
      </c>
      <c r="S100" s="135" t="e">
        <f>MAX(R100*(1+'1. General Inputs'!$BE$23)+(S$110*'2. Protocols'!$S99)+'3. ARV Substitutions'!W120,0)</f>
        <v>#VALUE!</v>
      </c>
      <c r="T100" s="135" t="e">
        <f>MAX(S100*(1+'1. General Inputs'!$BE$23)+(T$110*'2. Protocols'!$S99)+'3. ARV Substitutions'!X120,0)</f>
        <v>#VALUE!</v>
      </c>
      <c r="U100" s="135" t="e">
        <f>MAX(T100*(1+'1. General Inputs'!$BE$23)+(U$110*'2. Protocols'!$S99)+'3. ARV Substitutions'!Y120,0)</f>
        <v>#VALUE!</v>
      </c>
      <c r="V100" s="135" t="e">
        <f>MAX(U100*(1+'1. General Inputs'!$BE$23)+(V$110*'2. Protocols'!$S99)+'3. ARV Substitutions'!Z120,0)</f>
        <v>#VALUE!</v>
      </c>
      <c r="W100" s="135" t="e">
        <f>MAX(V100*(1+'1. General Inputs'!$BE$23)+(W$110*'2. Protocols'!$S99)+'3. ARV Substitutions'!AA120,0)</f>
        <v>#VALUE!</v>
      </c>
      <c r="X100" s="135" t="e">
        <f>MAX(W100*(1+'1. General Inputs'!$BE$23)+(X$110*'2. Protocols'!$S99)+'3. ARV Substitutions'!AB120,0)</f>
        <v>#VALUE!</v>
      </c>
      <c r="Y100" s="135" t="e">
        <f>MAX(X100*(1+'1. General Inputs'!$BE$23)+(Y$110*'2. Protocols'!$S99)+'3. ARV Substitutions'!AC120,0)</f>
        <v>#VALUE!</v>
      </c>
      <c r="Z100" s="135" t="e">
        <f>MAX(Y100*(1+'1. General Inputs'!$BE$23)+(Z$110*'2. Protocols'!$S99)+'3. ARV Substitutions'!AD120,0)</f>
        <v>#VALUE!</v>
      </c>
      <c r="AA100" s="135" t="e">
        <f>MAX(Z100*(1+'1. General Inputs'!$BE$23)+(AA$110*'2. Protocols'!$S99)+'3. ARV Substitutions'!AE120,0)</f>
        <v>#VALUE!</v>
      </c>
      <c r="AB100" s="135" t="e">
        <f>MAX(AA100*(1+'1. General Inputs'!$BE$23)+(AB$110*'2. Protocols'!$S99)+'3. ARV Substitutions'!AF120,0)</f>
        <v>#VALUE!</v>
      </c>
      <c r="AC100" s="135" t="e">
        <f>MAX(AB100*(1+'1. General Inputs'!$BE$23)+(AC$110*'2. Protocols'!$S99)+'3. ARV Substitutions'!AG120,0)</f>
        <v>#VALUE!</v>
      </c>
      <c r="AD100" s="135" t="e">
        <f>MAX(AC100*(1+'1. General Inputs'!$BE$23)+(AD$110*'2. Protocols'!$S99)+'3. ARV Substitutions'!AH120,0)</f>
        <v>#VALUE!</v>
      </c>
      <c r="AE100" s="135" t="e">
        <f>MAX(AD100*(1+'1. General Inputs'!$BE$23)+(AE$110*'2. Protocols'!$S99)+'3. ARV Substitutions'!AI120,0)</f>
        <v>#VALUE!</v>
      </c>
      <c r="AF100" s="135" t="e">
        <f>MAX(AE100*(1+'1. General Inputs'!$BE$23)+(AF$110*'2. Protocols'!$S99)+'3. ARV Substitutions'!AJ120,0)</f>
        <v>#VALUE!</v>
      </c>
      <c r="AG100" s="135" t="e">
        <f>MAX(AF100*(1+'1. General Inputs'!$BE$23)+(AG$110*'2. Protocols'!$S99)+'3. ARV Substitutions'!AK120,0)</f>
        <v>#VALUE!</v>
      </c>
      <c r="AH100" s="135" t="e">
        <f>MAX(AG100*(1+'1. General Inputs'!$BE$23)+(AH$110*'2. Protocols'!$S99)+'3. ARV Substitutions'!AL120,0)</f>
        <v>#VALUE!</v>
      </c>
      <c r="AI100" s="135" t="e">
        <f>MAX(AH100*(1+'1. General Inputs'!$BE$23)+(AI$110*'2. Protocols'!$S99)+'3. ARV Substitutions'!AM120,0)</f>
        <v>#VALUE!</v>
      </c>
      <c r="AJ100" s="135" t="e">
        <f>MAX(AI100*(1+'1. General Inputs'!$BE$23)+(AJ$110*'2. Protocols'!$S99)+'3. ARV Substitutions'!AN120,0)</f>
        <v>#VALUE!</v>
      </c>
      <c r="AK100" s="135" t="e">
        <f>MAX(AJ100*(1+'1. General Inputs'!$BE$23)+(AK$110*'2. Protocols'!$S99)+'3. ARV Substitutions'!AO120,0)</f>
        <v>#VALUE!</v>
      </c>
      <c r="AL100" s="135" t="e">
        <f>MAX(AK100*(1+'1. General Inputs'!$BE$23)+(AL$110*'2. Protocols'!$S99)+'3. ARV Substitutions'!AP120,0)</f>
        <v>#VALUE!</v>
      </c>
      <c r="AM100" s="135" t="e">
        <f>MAX(AL100*(1+'1. General Inputs'!$BE$23)+(AM$110*'2. Protocols'!$S99)+'3. ARV Substitutions'!AQ120,0)</f>
        <v>#VALUE!</v>
      </c>
      <c r="AN100" s="135" t="e">
        <f>MAX(AM100*(1+'1. General Inputs'!$BE$23)+(AN$110*'2. Protocols'!$S99)+'3. ARV Substitutions'!AR120,0)</f>
        <v>#VALUE!</v>
      </c>
      <c r="AO100" s="135" t="e">
        <f>MAX(AN100*(1+'1. General Inputs'!$BE$23)+(AO$110*'2. Protocols'!$S99)+'3. ARV Substitutions'!AS120,0)</f>
        <v>#VALUE!</v>
      </c>
      <c r="AP100" s="135" t="e">
        <f>MAX(AO100*(1+'1. General Inputs'!$BE$23)+(AP$110*'2. Protocols'!$S99)+'3. ARV Substitutions'!AT120,0)</f>
        <v>#VALUE!</v>
      </c>
      <c r="AQ100" s="135" t="e">
        <f>MAX(AP100*(1+'1. General Inputs'!$BE$23)+(AQ$110*'2. Protocols'!$S99)+'3. ARV Substitutions'!AU120,0)</f>
        <v>#VALUE!</v>
      </c>
      <c r="CA100" s="105" t="e">
        <f t="shared" si="96"/>
        <v>#VALUE!</v>
      </c>
      <c r="CB100" s="105" t="e">
        <f t="shared" si="97"/>
        <v>#VALUE!</v>
      </c>
      <c r="CC100" s="105" t="e">
        <f t="shared" si="98"/>
        <v>#VALUE!</v>
      </c>
      <c r="CD100" s="105" t="e">
        <f t="shared" si="99"/>
        <v>#VALUE!</v>
      </c>
      <c r="CE100" s="105" t="e">
        <f t="shared" si="100"/>
        <v>#VALUE!</v>
      </c>
      <c r="CF100" s="105" t="e">
        <f t="shared" si="101"/>
        <v>#VALUE!</v>
      </c>
      <c r="CG100" s="105" t="e">
        <f t="shared" si="102"/>
        <v>#VALUE!</v>
      </c>
      <c r="CH100" s="105" t="e">
        <f t="shared" si="103"/>
        <v>#VALUE!</v>
      </c>
      <c r="CI100" s="105" t="e">
        <f t="shared" si="104"/>
        <v>#VALUE!</v>
      </c>
      <c r="CJ100" s="105" t="e">
        <f t="shared" si="105"/>
        <v>#VALUE!</v>
      </c>
      <c r="CK100" s="105" t="e">
        <f t="shared" si="106"/>
        <v>#VALUE!</v>
      </c>
      <c r="CL100" s="105" t="e">
        <f t="shared" si="107"/>
        <v>#VALUE!</v>
      </c>
      <c r="CM100" s="105" t="e">
        <f t="shared" si="108"/>
        <v>#VALUE!</v>
      </c>
      <c r="CN100" s="105" t="e">
        <f t="shared" si="109"/>
        <v>#VALUE!</v>
      </c>
      <c r="CO100" s="105" t="e">
        <f t="shared" si="110"/>
        <v>#VALUE!</v>
      </c>
      <c r="CP100" s="105" t="e">
        <f t="shared" si="111"/>
        <v>#VALUE!</v>
      </c>
      <c r="CQ100" s="105" t="e">
        <f t="shared" si="112"/>
        <v>#VALUE!</v>
      </c>
      <c r="CR100" s="105" t="e">
        <f t="shared" si="113"/>
        <v>#VALUE!</v>
      </c>
      <c r="CS100" s="105" t="e">
        <f t="shared" si="114"/>
        <v>#VALUE!</v>
      </c>
      <c r="CT100" s="105" t="e">
        <f t="shared" si="115"/>
        <v>#VALUE!</v>
      </c>
      <c r="CU100" s="105" t="e">
        <f t="shared" si="116"/>
        <v>#VALUE!</v>
      </c>
      <c r="CV100" s="105" t="e">
        <f t="shared" si="117"/>
        <v>#VALUE!</v>
      </c>
      <c r="CW100" s="105" t="e">
        <f t="shared" si="118"/>
        <v>#VALUE!</v>
      </c>
      <c r="CX100" s="105" t="e">
        <f t="shared" si="119"/>
        <v>#VALUE!</v>
      </c>
      <c r="CY100" s="105" t="e">
        <f t="shared" si="120"/>
        <v>#VALUE!</v>
      </c>
      <c r="CZ100" s="105" t="e">
        <f t="shared" si="121"/>
        <v>#VALUE!</v>
      </c>
      <c r="DA100" s="105" t="e">
        <f t="shared" si="122"/>
        <v>#VALUE!</v>
      </c>
      <c r="DB100" s="105" t="e">
        <f t="shared" si="123"/>
        <v>#VALUE!</v>
      </c>
      <c r="DC100" s="105" t="e">
        <f t="shared" si="124"/>
        <v>#VALUE!</v>
      </c>
      <c r="DD100" s="105" t="e">
        <f t="shared" si="125"/>
        <v>#VALUE!</v>
      </c>
      <c r="DE100" s="105" t="e">
        <f t="shared" si="126"/>
        <v>#VALUE!</v>
      </c>
      <c r="DF100" s="105" t="e">
        <f t="shared" si="127"/>
        <v>#VALUE!</v>
      </c>
      <c r="DG100" s="105" t="e">
        <f t="shared" si="128"/>
        <v>#VALUE!</v>
      </c>
      <c r="DH100" s="105" t="e">
        <f t="shared" si="129"/>
        <v>#VALUE!</v>
      </c>
      <c r="DI100" s="105" t="e">
        <f t="shared" si="130"/>
        <v>#VALUE!</v>
      </c>
      <c r="DJ100" s="105" t="e">
        <f t="shared" si="131"/>
        <v>#VALUE!</v>
      </c>
      <c r="DL100" s="39" t="str">
        <f>CONCATENATE('2. Protocols'!C99, '2. Protocols'!D99, '2. Protocols'!E99)</f>
        <v>+</v>
      </c>
      <c r="DM100" s="39" t="str">
        <f>CONCATENATE('2. Protocols'!C99, '2. Protocols'!D99, '2. Protocols'!E99, '2. Protocols'!F99, '2. Protocols'!G99,)</f>
        <v>++</v>
      </c>
      <c r="DO100" s="45">
        <f>IF(AND(OR(ISBLANK(DO$9),DO$9=0)=FALSE,OR(DO$9='2. Protocols'!$C99,DO$9='2. Protocols'!$E99,DO$9='2. Protocols'!$G99)),1,0)*'4. Formulations'!$I99</f>
        <v>0</v>
      </c>
      <c r="DP100" s="45">
        <f>IF(AND(OR(ISBLANK(DP$9),DP$9=0)=FALSE,OR(DP$9='2. Protocols'!$C99,DP$9='2. Protocols'!$E99,DP$9='2. Protocols'!$G99)),1,0)*'4. Formulations'!$I99</f>
        <v>0</v>
      </c>
      <c r="DQ100" s="45">
        <f>IF(AND(OR(ISBLANK(DQ$9),DQ$9=0)=FALSE,OR(DQ$9='2. Protocols'!$C99,DQ$9='2. Protocols'!$E99,DQ$9='2. Protocols'!$G99)),1,0)*'4. Formulations'!$I99</f>
        <v>0</v>
      </c>
      <c r="DR100" s="45">
        <f>IF(AND(OR(ISBLANK(DR$9),DR$9=0)=FALSE,OR(DR$9='2. Protocols'!$C99,DR$9='2. Protocols'!$E99,DR$9='2. Protocols'!$G99)),1,0)*'4. Formulations'!$I99</f>
        <v>0</v>
      </c>
      <c r="DS100" s="45">
        <f>IF(AND(OR(ISBLANK(DS$9),DS$9=0)=FALSE,OR(DS$9='2. Protocols'!$C99,DS$9='2. Protocols'!$E99,DS$9='2. Protocols'!$G99)),1,0)*'4. Formulations'!$I99</f>
        <v>0</v>
      </c>
      <c r="DT100" s="45">
        <f>IF(AND(OR(ISBLANK(DT$9),DT$9=0)=FALSE,OR(DT$9='2. Protocols'!$C99,DT$9='2. Protocols'!$E99,DT$9='2. Protocols'!$G99)),1,0)*'4. Formulations'!$I99</f>
        <v>0</v>
      </c>
      <c r="DU100" s="45">
        <f>IF(AND(OR(ISBLANK(DU$9),DU$9=0)=FALSE,OR(DU$9='2. Protocols'!$C99,DU$9='2. Protocols'!$E99,DU$9='2. Protocols'!$G99)),1,0)*'4. Formulations'!$I99</f>
        <v>0</v>
      </c>
      <c r="DV100" s="45">
        <f>IF(AND(OR(ISBLANK(DV$9),DV$9=0)=FALSE,OR(DV$9='2. Protocols'!$C99,DV$9='2. Protocols'!$E99,DV$9='2. Protocols'!$G99)),1,0)*'4. Formulations'!$I99</f>
        <v>0</v>
      </c>
      <c r="DW100" s="45">
        <f>IF(AND(OR(ISBLANK(DW$9),DW$9=0)=FALSE,OR(DW$9='2. Protocols'!$C99,DW$9='2. Protocols'!$E99,DW$9='2. Protocols'!$G99)),1,0)*'4. Formulations'!$I99</f>
        <v>0</v>
      </c>
      <c r="DX100" s="45">
        <f>IF(AND(OR(ISBLANK(DX$9),DX$9=0)=FALSE,OR(DX$9='2. Protocols'!$C99,DX$9='2. Protocols'!$E99,DX$9='2. Protocols'!$G99)),1,0)*'4. Formulations'!$I99</f>
        <v>0</v>
      </c>
      <c r="DY100" s="45">
        <f>IF(AND(OR(ISBLANK(DY$9),DY$9=0)=FALSE,OR(DY$9='2. Protocols'!$C99,DY$9='2. Protocols'!$E99,DY$9='2. Protocols'!$G99)),1,0)*'4. Formulations'!$I99</f>
        <v>0</v>
      </c>
      <c r="DZ100" s="45">
        <f>IF(AND(OR(ISBLANK(DZ$9),DZ$9=0)=FALSE,OR(DZ$9='2. Protocols'!$C99,DZ$9='2. Protocols'!$E99,DZ$9='2. Protocols'!$G99)),1,0)*'4. Formulations'!$I99</f>
        <v>0</v>
      </c>
      <c r="EA100" s="45">
        <f>IF(AND(OR(ISBLANK(EA$9),EA$9=0)=FALSE,OR(EA$9='2. Protocols'!$C99,EA$9='2. Protocols'!$E99,EA$9='2. Protocols'!$G99)),1,0)*'4. Formulations'!$I99</f>
        <v>0</v>
      </c>
      <c r="EB100" s="45">
        <f>IF(AND(OR(ISBLANK(EB$9),EB$9=0)=FALSE,OR(EB$9='2. Protocols'!$C99,EB$9='2. Protocols'!$E99,EB$9='2. Protocols'!$G99)),1,0)*'4. Formulations'!$I99</f>
        <v>0</v>
      </c>
      <c r="EC100" s="45">
        <f>IF(AND(OR(ISBLANK(EC$9),EC$9=0)=FALSE,OR(EC$9='2. Protocols'!$C99,EC$9='2. Protocols'!$E99,EC$9='2. Protocols'!$G99)),1,0)*'4. Formulations'!$I99</f>
        <v>0</v>
      </c>
      <c r="EE100" s="45">
        <f>IF(AND(OR(ISBLANK(EE$9),EE$9=0)=FALSE,EE$9=$DL100),1,0)*'4. Formulations'!$J99</f>
        <v>0</v>
      </c>
      <c r="EF100" s="45">
        <f>IF(AND(OR(ISBLANK(EF$9),EF$9=0)=FALSE,EF$9=$DL100),1,0)*'4. Formulations'!$J99</f>
        <v>0</v>
      </c>
      <c r="EG100" s="45">
        <f>IF(AND(OR(ISBLANK(EG$9),EG$9=0)=FALSE,EG$9=$DL100),1,0)*'4. Formulations'!$J99</f>
        <v>0</v>
      </c>
      <c r="EH100" s="45">
        <f>IF(AND(OR(ISBLANK(EH$9),EH$9=0)=FALSE,EH$9=$DL100),1,0)*'4. Formulations'!$J99</f>
        <v>0</v>
      </c>
      <c r="EI100" s="45">
        <f>IF(AND(OR(ISBLANK(EI$9),EI$9=0)=FALSE,EI$9=$DL100),1,0)*'4. Formulations'!$J99</f>
        <v>0</v>
      </c>
      <c r="EJ100" s="45">
        <f>IF(AND(OR(ISBLANK(EJ$9),EJ$9=0)=FALSE,EJ$9=$DL100),1,0)*'4. Formulations'!$J99</f>
        <v>0</v>
      </c>
      <c r="EK100" s="45">
        <f>IF(AND(OR(ISBLANK(EK$9),EK$9=0)=FALSE,EK$9=$DL100),1,0)*'4. Formulations'!$J99</f>
        <v>0</v>
      </c>
      <c r="EL100" s="45">
        <f>IF(AND(OR(ISBLANK(EL$9),EL$9=0)=FALSE,EL$9=$DL100),1,0)*'4. Formulations'!$J99</f>
        <v>0</v>
      </c>
      <c r="EM100" s="45">
        <f>IF(AND(OR(ISBLANK(EM$9),EM$9=0)=FALSE,EM$9=$DL100),1,0)*'4. Formulations'!$J99</f>
        <v>0</v>
      </c>
      <c r="EN100" s="45">
        <f>IF(AND(OR(ISBLANK(EN$9),EN$9=0)=FALSE,EN$9=$DL100),1,0)*'4. Formulations'!$J99</f>
        <v>0</v>
      </c>
      <c r="EO100" s="45">
        <f>IF(AND(OR(ISBLANK(EO$9),EO$9=0)=FALSE,EO$9=$DL100),1,0)*'4. Formulations'!$J99</f>
        <v>0</v>
      </c>
      <c r="EP100" s="45">
        <f>IF(AND(OR(ISBLANK(EP$9),EP$9=0)=FALSE,EP$9=$DL100),1,0)*'4. Formulations'!$J99</f>
        <v>0</v>
      </c>
      <c r="EQ100" s="45">
        <f>IF(AND(OR(ISBLANK(EQ$9),EQ$9=0)=FALSE,EQ$9=$DL100),1,0)*'4. Formulations'!$J99</f>
        <v>0</v>
      </c>
      <c r="ER100" s="45">
        <f>IF(AND(OR(ISBLANK(ER$9),ER$9=0)=FALSE,ER$9=$DL100),1,0)*'4. Formulations'!$J99</f>
        <v>0</v>
      </c>
      <c r="ES100" s="45">
        <f>IF(AND(OR(ISBLANK(ES$9),ES$9=0)=FALSE,ES$9=$DL100),1,0)*'4. Formulations'!$J99</f>
        <v>0</v>
      </c>
      <c r="EU100" s="45">
        <f>IF(AND(OR(ISBLANK(EU$9),EU$9=0)=FALSE,SUM($EE100:$ES100)&gt;0,EU$9='2. Protocols'!$G99),1,0)*'4. Formulations'!$J99</f>
        <v>0</v>
      </c>
      <c r="EV100" s="45">
        <f>IF(AND(OR(ISBLANK(EV$9),EV$9=0)=FALSE,SUM($EE100:$ES100)&gt;0,EV$9='2. Protocols'!$G99),1,0)*'4. Formulations'!$J99</f>
        <v>0</v>
      </c>
      <c r="EW100" s="45">
        <f>IF(AND(OR(ISBLANK(EW$9),EW$9=0)=FALSE,SUM($EE100:$ES100)&gt;0,EW$9='2. Protocols'!$G99),1,0)*'4. Formulations'!$J99</f>
        <v>0</v>
      </c>
      <c r="EX100" s="45">
        <f>IF(AND(OR(ISBLANK(EX$9),EX$9=0)=FALSE,SUM($EE100:$ES100)&gt;0,EX$9='2. Protocols'!$G99),1,0)*'4. Formulations'!$J99</f>
        <v>0</v>
      </c>
      <c r="EY100" s="45">
        <f>IF(AND(OR(ISBLANK(EY$9),EY$9=0)=FALSE,SUM($EE100:$ES100)&gt;0,EY$9='2. Protocols'!$G99),1,0)*'4. Formulations'!$J99</f>
        <v>0</v>
      </c>
      <c r="EZ100" s="45">
        <f>IF(AND(OR(ISBLANK(EZ$9),EZ$9=0)=FALSE,SUM($EE100:$ES100)&gt;0,EZ$9='2. Protocols'!$G99),1,0)*'4. Formulations'!$J99</f>
        <v>0</v>
      </c>
      <c r="FA100" s="45">
        <f>IF(AND(OR(ISBLANK(FA$9),FA$9=0)=FALSE,SUM($EE100:$ES100)&gt;0,FA$9='2. Protocols'!$G99),1,0)*'4. Formulations'!$J99</f>
        <v>0</v>
      </c>
      <c r="FB100" s="45">
        <f>IF(AND(OR(ISBLANK(FB$9),FB$9=0)=FALSE,SUM($EE100:$ES100)&gt;0,FB$9='2. Protocols'!$G99),1,0)*'4. Formulations'!$J99</f>
        <v>0</v>
      </c>
      <c r="FC100" s="45">
        <f>IF(AND(OR(ISBLANK(FC$9),FC$9=0)=FALSE,SUM($EE100:$ES100)&gt;0,FC$9='2. Protocols'!$G99),1,0)*'4. Formulations'!$J99</f>
        <v>0</v>
      </c>
      <c r="FD100" s="45">
        <f>IF(AND(OR(ISBLANK(FD$9),FD$9=0)=FALSE,SUM($EE100:$ES100)&gt;0,FD$9='2. Protocols'!$G99),1,0)*'4. Formulations'!$J99</f>
        <v>0</v>
      </c>
      <c r="FE100" s="45">
        <f>IF(AND(OR(ISBLANK(FE$9),FE$9=0)=FALSE,SUM($EE100:$ES100)&gt;0,FE$9='2. Protocols'!$G99),1,0)*'4. Formulations'!$J99</f>
        <v>0</v>
      </c>
      <c r="FF100" s="45">
        <f>IF(AND(OR(ISBLANK(FF$9),FF$9=0)=FALSE,SUM($EE100:$ES100)&gt;0,FF$9='2. Protocols'!$G99),1,0)*'4. Formulations'!$J99</f>
        <v>0</v>
      </c>
      <c r="FG100" s="45">
        <f>IF(AND(OR(ISBLANK(FG$9),FG$9=0)=FALSE,SUM($EE100:$ES100)&gt;0,FG$9='2. Protocols'!$G99),1,0)*'4. Formulations'!$J99</f>
        <v>0</v>
      </c>
      <c r="FH100" s="45">
        <f>IF(AND(OR(ISBLANK(FH$9),FH$9=0)=FALSE,SUM($EE100:$ES100)&gt;0,FH$9='2. Protocols'!$G99),1,0)*'4. Formulations'!$J99</f>
        <v>0</v>
      </c>
      <c r="FI100" s="45">
        <f>IF(AND(OR(ISBLANK(FI$9),FI$9=0)=FALSE,SUM($EE100:$ES100)&gt;0,FI$9='2. Protocols'!$G99),1,0)*'4. Formulations'!$J99</f>
        <v>0</v>
      </c>
      <c r="FK100" s="45">
        <f>IF(AND(OR(ISBLANK(EU$9),EU$9=0)=FALSE,FK$9=$DM100),1,0)*'4. Formulations'!$K99</f>
        <v>0</v>
      </c>
      <c r="FL100" s="45">
        <f>IF(AND(OR(ISBLANK(EV$9),EV$9=0)=FALSE,FL$9=$DM100),1,0)*'4. Formulations'!$K99</f>
        <v>0</v>
      </c>
      <c r="FM100" s="45">
        <f>IF(AND(OR(ISBLANK(EW$9),EW$9=0)=FALSE,FM$9=$DM100),1,0)*'4. Formulations'!$K99</f>
        <v>0</v>
      </c>
      <c r="FN100" s="45">
        <f>IF(AND(OR(ISBLANK(EX$9),EX$9=0)=FALSE,FN$9=$DM100),1,0)*'4. Formulations'!$K99</f>
        <v>0</v>
      </c>
      <c r="FO100" s="45">
        <f>IF(AND(OR(ISBLANK(EY$9),EY$9=0)=FALSE,FO$9=$DM100),1,0)*'4. Formulations'!$K99</f>
        <v>0</v>
      </c>
      <c r="FP100" s="45">
        <f>IF(AND(OR(ISBLANK(EZ$9),EZ$9=0)=FALSE,FP$9=$DM100),1,0)*'4. Formulations'!$K99</f>
        <v>0</v>
      </c>
      <c r="FQ100" s="45">
        <f>IF(AND(OR(ISBLANK(FA$9),FA$9=0)=FALSE,FQ$9=$DM100),1,0)*'4. Formulations'!$K99</f>
        <v>0</v>
      </c>
      <c r="FR100" s="45">
        <f>IF(AND(OR(ISBLANK(FB$9),FB$9=0)=FALSE,FR$9=$DM100),1,0)*'4. Formulations'!$K99</f>
        <v>0</v>
      </c>
      <c r="FS100" s="45">
        <f>IF(AND(OR(ISBLANK(FC$9),FC$9=0)=FALSE,FS$9=$DM100),1,0)*'4. Formulations'!$K99</f>
        <v>0</v>
      </c>
      <c r="FT100" s="45">
        <f>IF(AND(OR(ISBLANK(FD$9),FD$9=0)=FALSE,FT$9=$DM100),1,0)*'4. Formulations'!$K99</f>
        <v>0</v>
      </c>
      <c r="FU100" s="45">
        <f>IF(AND(OR(ISBLANK(FE$9),FE$9=0)=FALSE,FU$9=$DM100),1,0)*'4. Formulations'!$K99</f>
        <v>0</v>
      </c>
      <c r="FV100" s="45">
        <f>IF(AND(OR(ISBLANK(FF$9),FF$9=0)=FALSE,FV$9=$DM100),1,0)*'4. Formulations'!$K99</f>
        <v>0</v>
      </c>
      <c r="FW100" s="45">
        <f>IF(AND(OR(ISBLANK(FG$9),FG$9=0)=FALSE,FW$9=$DM100),1,0)*'4. Formulations'!$K99</f>
        <v>0</v>
      </c>
      <c r="FX100" s="45">
        <f>IF(AND(OR(ISBLANK(FH$9),FH$9=0)=FALSE,FX$9=$DM100),1,0)*'4. Formulations'!$K99</f>
        <v>0</v>
      </c>
      <c r="FY100" s="45">
        <f>IF(AND(OR(ISBLANK(FI$9),FI$9=0)=FALSE,FY$9=$DM100),1,0)*'4. Formulations'!$K99</f>
        <v>0</v>
      </c>
      <c r="GA100" s="45">
        <f>IF(AND(OR(ISBLANK(GA$9),GA$9=0)=FALSE,OR(GA$9='2. Protocols'!$C99,GA$9='2. Protocols'!$E99,GA$9='2. Protocols'!$G99)),1,0)*'4. Formulations'!$L99</f>
        <v>0</v>
      </c>
      <c r="GB100" s="45">
        <f>IF(AND(OR(ISBLANK(GB$9),GB$9=0)=FALSE,OR(GB$9='2. Protocols'!$C99,GB$9='2. Protocols'!$E99,GB$9='2. Protocols'!$G99)),1,0)*'4. Formulations'!$L99</f>
        <v>0</v>
      </c>
      <c r="GC100" s="45">
        <f>IF(AND(OR(ISBLANK(GC$9),GC$9=0)=FALSE,OR(GC$9='2. Protocols'!$C99,GC$9='2. Protocols'!$E99,GC$9='2. Protocols'!$G99)),1,0)*'4. Formulations'!$L99</f>
        <v>0</v>
      </c>
      <c r="GD100" s="45">
        <f>IF(AND(OR(ISBLANK(GD$9),GD$9=0)=FALSE,OR(GD$9='2. Protocols'!$C99,GD$9='2. Protocols'!$E99,GD$9='2. Protocols'!$G99)),1,0)*'4. Formulations'!$L99</f>
        <v>0</v>
      </c>
      <c r="GE100" s="45">
        <f>IF(AND(OR(ISBLANK(GE$9),GE$9=0)=FALSE,OR(GE$9='2. Protocols'!$C99,GE$9='2. Protocols'!$E99,GE$9='2. Protocols'!$G99)),1,0)*'4. Formulations'!$L99</f>
        <v>0</v>
      </c>
      <c r="GF100" s="45">
        <f>IF(AND(OR(ISBLANK(GF$9),GF$9=0)=FALSE,OR(GF$9='2. Protocols'!$C99,GF$9='2. Protocols'!$E99,GF$9='2. Protocols'!$G99)),1,0)*'4. Formulations'!$L99</f>
        <v>0</v>
      </c>
      <c r="GG100" s="45">
        <f>IF(AND(OR(ISBLANK(GG$9),GG$9=0)=FALSE,OR(GG$9='2. Protocols'!$C99,GG$9='2. Protocols'!$E99,GG$9='2. Protocols'!$G99)),1,0)*'4. Formulations'!$L99</f>
        <v>0</v>
      </c>
      <c r="GH100" s="45">
        <f>IF(AND(OR(ISBLANK(GH$9),GH$9=0)=FALSE,OR(GH$9='2. Protocols'!$C99,GH$9='2. Protocols'!$E99,GH$9='2. Protocols'!$G99)),1,0)*'4. Formulations'!$L99</f>
        <v>0</v>
      </c>
      <c r="GI100" s="45">
        <f>IF(AND(OR(ISBLANK(GI$9),GI$9=0)=FALSE,OR(GI$9='2. Protocols'!$C99,GI$9='2. Protocols'!$E99,GI$9='2. Protocols'!$G99)),1,0)*'4. Formulations'!$L99</f>
        <v>0</v>
      </c>
      <c r="GJ100" s="45">
        <f>IF(AND(OR(ISBLANK(GJ$9),GJ$9=0)=FALSE,OR(GJ$9='2. Protocols'!$C99,GJ$9='2. Protocols'!$E99,GJ$9='2. Protocols'!$G99)),1,0)*'4. Formulations'!$L99</f>
        <v>0</v>
      </c>
      <c r="GK100" s="45">
        <f>IF(AND(OR(ISBLANK(GK$9),GK$9=0)=FALSE,OR(GK$9='2. Protocols'!$C99,GK$9='2. Protocols'!$E99,GK$9='2. Protocols'!$G99)),1,0)*'4. Formulations'!$L99</f>
        <v>0</v>
      </c>
      <c r="GL100" s="45">
        <f>IF(AND(OR(ISBLANK(GL$9),GL$9=0)=FALSE,OR(GL$9='2. Protocols'!$C99,GL$9='2. Protocols'!$E99,GL$9='2. Protocols'!$G99)),1,0)*'4. Formulations'!$L99</f>
        <v>0</v>
      </c>
      <c r="GM100" s="45">
        <f>IF(AND(OR(ISBLANK(GM$9),GM$9=0)=FALSE,OR(GM$9='2. Protocols'!$C99,GM$9='2. Protocols'!$E99,GM$9='2. Protocols'!$G99)),1,0)*'4. Formulations'!$L99</f>
        <v>0</v>
      </c>
      <c r="GN100" s="45">
        <f>IF(AND(OR(ISBLANK(GN$9),GN$9=0)=FALSE,OR(GN$9='2. Protocols'!$C99,GN$9='2. Protocols'!$E99,GN$9='2. Protocols'!$G99)),1,0)*'4. Formulations'!$L99</f>
        <v>0</v>
      </c>
      <c r="GO100" s="45">
        <f>IF(AND(OR(ISBLANK(GO$9),GO$9=0)=FALSE,OR(GO$9='2. Protocols'!$C99,GO$9='2. Protocols'!$E99,GO$9='2. Protocols'!$G99)),1,0)*'4. Formulations'!$L99</f>
        <v>0</v>
      </c>
      <c r="GQ100" s="45">
        <f>IF(AND(OR(ISBLANK(GQ$9),GQ$9=0)=FALSE,GQ$9=$DL100),1,0)*'4. Formulations'!$M99</f>
        <v>0</v>
      </c>
      <c r="GR100" s="45">
        <f>IF(AND(OR(ISBLANK(GR$9),GR$9=0)=FALSE,GR$9=$DL100),1,0)*'4. Formulations'!$M99</f>
        <v>0</v>
      </c>
      <c r="GS100" s="45">
        <f>IF(AND(OR(ISBLANK(GS$9),GS$9=0)=FALSE,GS$9=$DL100),1,0)*'4. Formulations'!$M99</f>
        <v>0</v>
      </c>
      <c r="GT100" s="45">
        <f>IF(AND(OR(ISBLANK(GT$9),GT$9=0)=FALSE,GT$9=$DL100),1,0)*'4. Formulations'!$M99</f>
        <v>0</v>
      </c>
      <c r="GU100" s="45">
        <f>IF(AND(OR(ISBLANK(GU$9),GU$9=0)=FALSE,GU$9=$DL100),1,0)*'4. Formulations'!$M99</f>
        <v>0</v>
      </c>
      <c r="GV100" s="45">
        <f>IF(AND(OR(ISBLANK(GV$9),GV$9=0)=FALSE,GV$9=$DL100),1,0)*'4. Formulations'!$M99</f>
        <v>0</v>
      </c>
      <c r="GW100" s="45">
        <f>IF(AND(OR(ISBLANK(GW$9),GW$9=0)=FALSE,GW$9=$DL100),1,0)*'4. Formulations'!$M99</f>
        <v>0</v>
      </c>
      <c r="GX100" s="45">
        <f>IF(AND(OR(ISBLANK(GX$9),GX$9=0)=FALSE,GX$9=$DL100),1,0)*'4. Formulations'!$M99</f>
        <v>0</v>
      </c>
      <c r="GY100" s="45">
        <f>IF(AND(OR(ISBLANK(GY$9),GY$9=0)=FALSE,GY$9=$DL100),1,0)*'4. Formulations'!$M99</f>
        <v>0</v>
      </c>
      <c r="GZ100" s="45">
        <f>IF(AND(OR(ISBLANK(GZ$9),GZ$9=0)=FALSE,GZ$9=$DL100),1,0)*'4. Formulations'!$M99</f>
        <v>0</v>
      </c>
      <c r="HA100" s="45">
        <f>IF(AND(OR(ISBLANK(HA$9),HA$9=0)=FALSE,HA$9=$DL100),1,0)*'4. Formulations'!$M99</f>
        <v>0</v>
      </c>
      <c r="HB100" s="45">
        <f>IF(AND(OR(ISBLANK(HB$9),HB$9=0)=FALSE,HB$9=$DL100),1,0)*'4. Formulations'!$M99</f>
        <v>0</v>
      </c>
      <c r="HC100" s="45">
        <f>IF(AND(OR(ISBLANK(HC$9),HC$9=0)=FALSE,HC$9=$DL100),1,0)*'4. Formulations'!$M99</f>
        <v>0</v>
      </c>
      <c r="HD100" s="45">
        <f>IF(AND(OR(ISBLANK(HD$9),HD$9=0)=FALSE,HD$9=$DL100),1,0)*'4. Formulations'!$M99</f>
        <v>0</v>
      </c>
      <c r="HE100" s="45">
        <f>IF(AND(OR(ISBLANK(HE$9),HE$9=0)=FALSE,HE$9=$DL100),1,0)*'4. Formulations'!$M99</f>
        <v>0</v>
      </c>
      <c r="HG100" s="45">
        <f>IF(AND(OR(ISBLANK(HG$9),HG$9=0)=FALSE,SUM($GQ100:$HE100)&gt;0,HG$9='2. Protocols'!$G99),1,0)*'4. Formulations'!$M99</f>
        <v>0</v>
      </c>
      <c r="HH100" s="45">
        <f>IF(AND(OR(ISBLANK(HH$9),HH$9=0)=FALSE,SUM($GQ100:$HE100)&gt;0,HH$9='2. Protocols'!$G99),1,0)*'4. Formulations'!$M99</f>
        <v>0</v>
      </c>
      <c r="HI100" s="45">
        <f>IF(AND(OR(ISBLANK(HI$9),HI$9=0)=FALSE,SUM($GQ100:$HE100)&gt;0,HI$9='2. Protocols'!$G99),1,0)*'4. Formulations'!$M99</f>
        <v>0</v>
      </c>
      <c r="HJ100" s="45">
        <f>IF(AND(OR(ISBLANK(HJ$9),HJ$9=0)=FALSE,SUM($GQ100:$HE100)&gt;0,HJ$9='2. Protocols'!$G99),1,0)*'4. Formulations'!$M99</f>
        <v>0</v>
      </c>
      <c r="HK100" s="45">
        <f>IF(AND(OR(ISBLANK(HK$9),HK$9=0)=FALSE,SUM($GQ100:$HE100)&gt;0,HK$9='2. Protocols'!$G99),1,0)*'4. Formulations'!$M99</f>
        <v>0</v>
      </c>
      <c r="HL100" s="45">
        <f>IF(AND(OR(ISBLANK(HL$9),HL$9=0)=FALSE,SUM($GQ100:$HE100)&gt;0,HL$9='2. Protocols'!$G99),1,0)*'4. Formulations'!$M99</f>
        <v>0</v>
      </c>
      <c r="HM100" s="45">
        <f>IF(AND(OR(ISBLANK(HM$9),HM$9=0)=FALSE,SUM($GQ100:$HE100)&gt;0,HM$9='2. Protocols'!$G99),1,0)*'4. Formulations'!$M99</f>
        <v>0</v>
      </c>
      <c r="HN100" s="45">
        <f>IF(AND(OR(ISBLANK(HN$9),HN$9=0)=FALSE,SUM($GQ100:$HE100)&gt;0,HN$9='2. Protocols'!$G99),1,0)*'4. Formulations'!$M99</f>
        <v>0</v>
      </c>
      <c r="HO100" s="45">
        <f>IF(AND(OR(ISBLANK(HO$9),HO$9=0)=FALSE,SUM($GQ100:$HE100)&gt;0,HO$9='2. Protocols'!$G99),1,0)*'4. Formulations'!$M99</f>
        <v>0</v>
      </c>
      <c r="HP100" s="45">
        <f>IF(AND(OR(ISBLANK(HP$9),HP$9=0)=FALSE,SUM($GQ100:$HE100)&gt;0,HP$9='2. Protocols'!$G99),1,0)*'4. Formulations'!$M99</f>
        <v>0</v>
      </c>
      <c r="HQ100" s="45">
        <f>IF(AND(OR(ISBLANK(HQ$9),HQ$9=0)=FALSE,SUM($GQ100:$HE100)&gt;0,HQ$9='2. Protocols'!$G99),1,0)*'4. Formulations'!$M99</f>
        <v>0</v>
      </c>
      <c r="HR100" s="45">
        <f>IF(AND(OR(ISBLANK(HR$9),HR$9=0)=FALSE,SUM($GQ100:$HE100)&gt;0,HR$9='2. Protocols'!$G99),1,0)*'4. Formulations'!$M99</f>
        <v>0</v>
      </c>
      <c r="HS100" s="45">
        <f>IF(AND(OR(ISBLANK(HS$9),HS$9=0)=FALSE,SUM($GQ100:$HE100)&gt;0,HS$9='2. Protocols'!$G99),1,0)*'4. Formulations'!$M99</f>
        <v>0</v>
      </c>
      <c r="HT100" s="45">
        <f>IF(AND(OR(ISBLANK(HT$9),HT$9=0)=FALSE,SUM($GQ100:$HE100)&gt;0,HT$9='2. Protocols'!$G99),1,0)*'4. Formulations'!$M99</f>
        <v>0</v>
      </c>
      <c r="HU100" s="45">
        <f>IF(AND(OR(ISBLANK(HU$9),HU$9=0)=FALSE,SUM($GQ100:$HE100)&gt;0,HU$9='2. Protocols'!$G99),1,0)*'4. Formulations'!$M99</f>
        <v>0</v>
      </c>
      <c r="HW100" s="45">
        <f>IF(AND(OR(ISBLANK(HW$9),HW$9=0)=FALSE,HW$9=$DM100),1,0)*'4. Formulations'!$N99</f>
        <v>0</v>
      </c>
      <c r="HX100" s="45">
        <f>IF(AND(OR(ISBLANK(HX$9),HX$9=0)=FALSE,HX$9=$DM100),1,0)*'4. Formulations'!$N99</f>
        <v>0</v>
      </c>
      <c r="HY100" s="45">
        <f>IF(AND(OR(ISBLANK(HY$9),HY$9=0)=FALSE,HY$9=$DM100),1,0)*'4. Formulations'!$N99</f>
        <v>0</v>
      </c>
      <c r="HZ100" s="45">
        <f>IF(AND(OR(ISBLANK(HZ$9),HZ$9=0)=FALSE,HZ$9=$DM100),1,0)*'4. Formulations'!$N99</f>
        <v>0</v>
      </c>
      <c r="IA100" s="45">
        <f>IF(AND(OR(ISBLANK(IA$9),IA$9=0)=FALSE,IA$9=$DM100),1,0)*'4. Formulations'!$N99</f>
        <v>0</v>
      </c>
      <c r="IB100" s="45">
        <f>IF(AND(OR(ISBLANK(IB$9),IB$9=0)=FALSE,IB$9=$DM100),1,0)*'4. Formulations'!$N99</f>
        <v>0</v>
      </c>
      <c r="IC100" s="45">
        <f>IF(AND(OR(ISBLANK(IC$9),IC$9=0)=FALSE,IC$9=$DM100),1,0)*'4. Formulations'!$N99</f>
        <v>0</v>
      </c>
      <c r="ID100" s="45">
        <f>IF(AND(OR(ISBLANK(ID$9),ID$9=0)=FALSE,ID$9=$DM100),1,0)*'4. Formulations'!$N99</f>
        <v>0</v>
      </c>
      <c r="IE100" s="45">
        <f>IF(AND(OR(ISBLANK(IE$9),IE$9=0)=FALSE,IE$9=$DM100),1,0)*'4. Formulations'!$N99</f>
        <v>0</v>
      </c>
      <c r="IF100" s="45">
        <f>IF(AND(OR(ISBLANK(IF$9),IF$9=0)=FALSE,IF$9=$DM100),1,0)*'4. Formulations'!$N99</f>
        <v>0</v>
      </c>
      <c r="IG100" s="45">
        <f>IF(AND(OR(ISBLANK(IG$9),IG$9=0)=FALSE,IG$9=$DM100),1,0)*'4. Formulations'!$N99</f>
        <v>0</v>
      </c>
      <c r="IH100" s="45">
        <f>IF(AND(OR(ISBLANK(IH$9),IH$9=0)=FALSE,IH$9=$DM100),1,0)*'4. Formulations'!$N99</f>
        <v>0</v>
      </c>
      <c r="II100" s="45">
        <f>IF(AND(OR(ISBLANK(II$9),II$9=0)=FALSE,II$9=$DM100),1,0)*'4. Formulations'!$N99</f>
        <v>0</v>
      </c>
      <c r="IJ100" s="45">
        <f>IF(AND(OR(ISBLANK(IJ$9),IJ$9=0)=FALSE,IJ$9=$DM100),1,0)*'4. Formulations'!$N99</f>
        <v>0</v>
      </c>
      <c r="IK100" s="45">
        <f>IF(AND(OR(ISBLANK(IK$9),IK$9=0)=FALSE,IK$9=$DM100),1,0)*'4. Formulations'!$N99</f>
        <v>0</v>
      </c>
      <c r="IM100" s="45">
        <f>IF(AND(OR(ISBLANK(IM$9),IM$9=0)=FALSE,OR(IM$9='2. Protocols'!$C99,IM$9='2. Protocols'!$E99,IM$9='2. Protocols'!$G99)),1,0)*'4. Formulations'!$O99</f>
        <v>0</v>
      </c>
      <c r="IN100" s="45">
        <f>IF(AND(OR(ISBLANK(IN$9),IN$9=0)=FALSE,OR(IN$9='2. Protocols'!$C99,IN$9='2. Protocols'!$E99,IN$9='2. Protocols'!$G99)),1,0)*'4. Formulations'!$O99</f>
        <v>0</v>
      </c>
      <c r="IO100" s="45">
        <f>IF(AND(OR(ISBLANK(IO$9),IO$9=0)=FALSE,OR(IO$9='2. Protocols'!$C99,IO$9='2. Protocols'!$E99,IO$9='2. Protocols'!$G99)),1,0)*'4. Formulations'!$O99</f>
        <v>0</v>
      </c>
      <c r="IP100" s="45">
        <f>IF(AND(OR(ISBLANK(IP$9),IP$9=0)=FALSE,OR(IP$9='2. Protocols'!$C99,IP$9='2. Protocols'!$E99,IP$9='2. Protocols'!$G99)),1,0)*'4. Formulations'!$O99</f>
        <v>0</v>
      </c>
      <c r="IQ100" s="45">
        <f>IF(AND(OR(ISBLANK(IQ$9),IQ$9=0)=FALSE,OR(IQ$9='2. Protocols'!$C99,IQ$9='2. Protocols'!$E99,IQ$9='2. Protocols'!$G99)),1,0)*'4. Formulations'!$O99</f>
        <v>0</v>
      </c>
      <c r="IR100" s="45">
        <f>IF(AND(OR(ISBLANK(IR$9),IR$9=0)=FALSE,OR(IR$9='2. Protocols'!$C99,IR$9='2. Protocols'!$E99,IR$9='2. Protocols'!$G99)),1,0)*'4. Formulations'!$O99</f>
        <v>0</v>
      </c>
      <c r="IS100" s="45">
        <f>IF(AND(OR(ISBLANK(IS$9),IS$9=0)=FALSE,OR(IS$9='2. Protocols'!$C99,IS$9='2. Protocols'!$E99,IS$9='2. Protocols'!$G99)),1,0)*'4. Formulations'!$O99</f>
        <v>0</v>
      </c>
      <c r="IT100" s="45">
        <f>IF(AND(OR(ISBLANK(IT$9),IT$9=0)=FALSE,OR(IT$9='2. Protocols'!$C99,IT$9='2. Protocols'!$E99,IT$9='2. Protocols'!$G99)),1,0)*'4. Formulations'!$O99</f>
        <v>0</v>
      </c>
      <c r="IU100" s="45">
        <f>IF(AND(OR(ISBLANK(IU$9),IU$9=0)=FALSE,OR(IU$9='2. Protocols'!$C99,IU$9='2. Protocols'!$E99,IU$9='2. Protocols'!$G99)),1,0)*'4. Formulations'!$O99</f>
        <v>0</v>
      </c>
      <c r="IV100" s="45">
        <f>IF(AND(OR(ISBLANK(IV$9),IV$9=0)=FALSE,OR(IV$9='2. Protocols'!$C99,IV$9='2. Protocols'!$E99,IV$9='2. Protocols'!$G99)),1,0)*'4. Formulations'!$O99</f>
        <v>0</v>
      </c>
      <c r="IW100" s="45">
        <f>IF(AND(OR(ISBLANK(IW$9),IW$9=0)=FALSE,OR(IW$9='2. Protocols'!$C99,IW$9='2. Protocols'!$E99,IW$9='2. Protocols'!$G99)),1,0)*'4. Formulations'!$O99</f>
        <v>0</v>
      </c>
      <c r="IX100" s="45">
        <f>IF(AND(OR(ISBLANK(IX$9),IX$9=0)=FALSE,OR(IX$9='2. Protocols'!$C99,IX$9='2. Protocols'!$E99,IX$9='2. Protocols'!$G99)),1,0)*'4. Formulations'!$O99</f>
        <v>0</v>
      </c>
      <c r="IY100" s="45">
        <f>IF(AND(OR(ISBLANK(IY$9),IY$9=0)=FALSE,OR(IY$9='2. Protocols'!$C99,IY$9='2. Protocols'!$E99,IY$9='2. Protocols'!$G99)),1,0)*'4. Formulations'!$O99</f>
        <v>0</v>
      </c>
      <c r="IZ100" s="45">
        <f>IF(AND(OR(ISBLANK(IZ$9),IZ$9=0)=FALSE,OR(IZ$9='2. Protocols'!$C99,IZ$9='2. Protocols'!$E99,IZ$9='2. Protocols'!$G99)),1,0)*'4. Formulations'!$O99</f>
        <v>0</v>
      </c>
      <c r="JA100" s="45">
        <f>IF(AND(OR(ISBLANK(JA$9),JA$9=0)=FALSE,OR(JA$9='2. Protocols'!$C99,JA$9='2. Protocols'!$E99,JA$9='2. Protocols'!$G99)),1,0)*'4. Formulations'!$O99</f>
        <v>0</v>
      </c>
      <c r="JC100" s="45">
        <f>IF(AND(OR(ISBLANK(JC$9),JC$9=0)=FALSE,JC$9=$DL100),1,0)*'4. Formulations'!$P99</f>
        <v>0</v>
      </c>
      <c r="JD100" s="45">
        <f>IF(AND(OR(ISBLANK(JD$9),JD$9=0)=FALSE,JD$9=$DL100),1,0)*'4. Formulations'!$P99</f>
        <v>0</v>
      </c>
      <c r="JE100" s="45">
        <f>IF(AND(OR(ISBLANK(JE$9),JE$9=0)=FALSE,JE$9=$DL100),1,0)*'4. Formulations'!$P99</f>
        <v>0</v>
      </c>
      <c r="JF100" s="45">
        <f>IF(AND(OR(ISBLANK(JF$9),JF$9=0)=FALSE,JF$9=$DL100),1,0)*'4. Formulations'!$P99</f>
        <v>0</v>
      </c>
      <c r="JG100" s="45">
        <f>IF(AND(OR(ISBLANK(JG$9),JG$9=0)=FALSE,JG$9=$DL100),1,0)*'4. Formulations'!$P99</f>
        <v>0</v>
      </c>
      <c r="JH100" s="45">
        <f>IF(AND(OR(ISBLANK(JH$9),JH$9=0)=FALSE,JH$9=$DL100),1,0)*'4. Formulations'!$P99</f>
        <v>0</v>
      </c>
      <c r="JI100" s="45">
        <f>IF(AND(OR(ISBLANK(JI$9),JI$9=0)=FALSE,JI$9=$DL100),1,0)*'4. Formulations'!$P99</f>
        <v>0</v>
      </c>
      <c r="JJ100" s="45">
        <f>IF(AND(OR(ISBLANK(JJ$9),JJ$9=0)=FALSE,JJ$9=$DL100),1,0)*'4. Formulations'!$P99</f>
        <v>0</v>
      </c>
      <c r="JK100" s="45">
        <f>IF(AND(OR(ISBLANK(JK$9),JK$9=0)=FALSE,JK$9=$DL100),1,0)*'4. Formulations'!$P99</f>
        <v>0</v>
      </c>
      <c r="JL100" s="45">
        <f>IF(AND(OR(ISBLANK(JL$9),JL$9=0)=FALSE,JL$9=$DL100),1,0)*'4. Formulations'!$P99</f>
        <v>0</v>
      </c>
      <c r="JM100" s="45">
        <f>IF(AND(OR(ISBLANK(JM$9),JM$9=0)=FALSE,JM$9=$DL100),1,0)*'4. Formulations'!$P99</f>
        <v>0</v>
      </c>
      <c r="JN100" s="45">
        <f>IF(AND(OR(ISBLANK(JN$9),JN$9=0)=FALSE,JN$9=$DL100),1,0)*'4. Formulations'!$P99</f>
        <v>0</v>
      </c>
      <c r="JO100" s="45">
        <f>IF(AND(OR(ISBLANK(JO$9),JO$9=0)=FALSE,JO$9=$DL100),1,0)*'4. Formulations'!$P99</f>
        <v>0</v>
      </c>
      <c r="JP100" s="45">
        <f>IF(AND(OR(ISBLANK(JP$9),JP$9=0)=FALSE,JP$9=$DL100),1,0)*'4. Formulations'!$P99</f>
        <v>0</v>
      </c>
      <c r="JQ100" s="45">
        <f>IF(AND(OR(ISBLANK(JQ$9),JQ$9=0)=FALSE,JQ$9=$DL100),1,0)*'4. Formulations'!$P99</f>
        <v>0</v>
      </c>
      <c r="JS100" s="45">
        <f>IF(AND(OR(ISBLANK(JS$9),JS$9=0)=FALSE,SUM($JC100:$JQ100)&gt;0,JS$9='2. Protocols'!$G99),1,0)*'4. Formulations'!$P99</f>
        <v>0</v>
      </c>
      <c r="JT100" s="45">
        <f>IF(AND(OR(ISBLANK(JT$9),JT$9=0)=FALSE,SUM($JC100:$JQ100)&gt;0,JT$9='2. Protocols'!$G99),1,0)*'4. Formulations'!$P99</f>
        <v>0</v>
      </c>
      <c r="JU100" s="45">
        <f>IF(AND(OR(ISBLANK(JU$9),JU$9=0)=FALSE,SUM($JC100:$JQ100)&gt;0,JU$9='2. Protocols'!$G99),1,0)*'4. Formulations'!$P99</f>
        <v>0</v>
      </c>
      <c r="JV100" s="45">
        <f>IF(AND(OR(ISBLANK(JV$9),JV$9=0)=FALSE,SUM($JC100:$JQ100)&gt;0,JV$9='2. Protocols'!$G99),1,0)*'4. Formulations'!$P99</f>
        <v>0</v>
      </c>
      <c r="JW100" s="45">
        <f>IF(AND(OR(ISBLANK(JW$9),JW$9=0)=FALSE,SUM($JC100:$JQ100)&gt;0,JW$9='2. Protocols'!$G99),1,0)*'4. Formulations'!$P99</f>
        <v>0</v>
      </c>
      <c r="JX100" s="45">
        <f>IF(AND(OR(ISBLANK(JX$9),JX$9=0)=FALSE,SUM($JC100:$JQ100)&gt;0,JX$9='2. Protocols'!$G99),1,0)*'4. Formulations'!$P99</f>
        <v>0</v>
      </c>
      <c r="JY100" s="45">
        <f>IF(AND(OR(ISBLANK(JY$9),JY$9=0)=FALSE,SUM($JC100:$JQ100)&gt;0,JY$9='2. Protocols'!$G99),1,0)*'4. Formulations'!$P99</f>
        <v>0</v>
      </c>
      <c r="JZ100" s="45">
        <f>IF(AND(OR(ISBLANK(JZ$9),JZ$9=0)=FALSE,SUM($JC100:$JQ100)&gt;0,JZ$9='2. Protocols'!$G99),1,0)*'4. Formulations'!$P99</f>
        <v>0</v>
      </c>
      <c r="KA100" s="45">
        <f>IF(AND(OR(ISBLANK(KA$9),KA$9=0)=FALSE,SUM($JC100:$JQ100)&gt;0,KA$9='2. Protocols'!$G99),1,0)*'4. Formulations'!$P99</f>
        <v>0</v>
      </c>
      <c r="KB100" s="45">
        <f>IF(AND(OR(ISBLANK(KB$9),KB$9=0)=FALSE,SUM($JC100:$JQ100)&gt;0,KB$9='2. Protocols'!$G99),1,0)*'4. Formulations'!$P99</f>
        <v>0</v>
      </c>
      <c r="KC100" s="45">
        <f>IF(AND(OR(ISBLANK(KC$9),KC$9=0)=FALSE,SUM($JC100:$JQ100)&gt;0,KC$9='2. Protocols'!$G99),1,0)*'4. Formulations'!$P99</f>
        <v>0</v>
      </c>
      <c r="KD100" s="45">
        <f>IF(AND(OR(ISBLANK(KD$9),KD$9=0)=FALSE,SUM($JC100:$JQ100)&gt;0,KD$9='2. Protocols'!$G99),1,0)*'4. Formulations'!$P99</f>
        <v>0</v>
      </c>
      <c r="KE100" s="45">
        <f>IF(AND(OR(ISBLANK(KE$9),KE$9=0)=FALSE,SUM($JC100:$JQ100)&gt;0,KE$9='2. Protocols'!$G99),1,0)*'4. Formulations'!$P99</f>
        <v>0</v>
      </c>
      <c r="KF100" s="45">
        <f>IF(AND(OR(ISBLANK(KF$9),KF$9=0)=FALSE,SUM($JC100:$JQ100)&gt;0,KF$9='2. Protocols'!$G99),1,0)*'4. Formulations'!$P99</f>
        <v>0</v>
      </c>
      <c r="KG100" s="45">
        <f>IF(AND(OR(ISBLANK(KG$9),KG$9=0)=FALSE,SUM($JC100:$JQ100)&gt;0,KG$9='2. Protocols'!$G99),1,0)*'4. Formulations'!$P99</f>
        <v>0</v>
      </c>
      <c r="KI100" s="45">
        <f>IF(AND(OR(ISBLANK(KI$9),KI$9=0)=FALSE,KI$9=$DM100),1,0)*'4. Formulations'!$Q99</f>
        <v>0</v>
      </c>
      <c r="KJ100" s="45">
        <f>IF(AND(OR(ISBLANK(KJ$9),KJ$9=0)=FALSE,KJ$9=$DM100),1,0)*'4. Formulations'!$Q99</f>
        <v>0</v>
      </c>
      <c r="KK100" s="45">
        <f>IF(AND(OR(ISBLANK(KK$9),KK$9=0)=FALSE,KK$9=$DM100),1,0)*'4. Formulations'!$Q99</f>
        <v>0</v>
      </c>
      <c r="KL100" s="45">
        <f>IF(AND(OR(ISBLANK(KL$9),KL$9=0)=FALSE,KL$9=$DM100),1,0)*'4. Formulations'!$Q99</f>
        <v>0</v>
      </c>
      <c r="KM100" s="45">
        <f>IF(AND(OR(ISBLANK(KM$9),KM$9=0)=FALSE,KM$9=$DM100),1,0)*'4. Formulations'!$Q99</f>
        <v>0</v>
      </c>
      <c r="KN100" s="45">
        <f>IF(AND(OR(ISBLANK(KN$9),KN$9=0)=FALSE,KN$9=$DM100),1,0)*'4. Formulations'!$Q99</f>
        <v>0</v>
      </c>
      <c r="KO100" s="45">
        <f>IF(AND(OR(ISBLANK(KO$9),KO$9=0)=FALSE,KO$9=$DM100),1,0)*'4. Formulations'!$Q99</f>
        <v>0</v>
      </c>
      <c r="KP100" s="45">
        <f>IF(AND(OR(ISBLANK(KP$9),KP$9=0)=FALSE,KP$9=$DM100),1,0)*'4. Formulations'!$Q99</f>
        <v>0</v>
      </c>
      <c r="KQ100" s="45">
        <f>IF(AND(OR(ISBLANK(KQ$9),KQ$9=0)=FALSE,KQ$9=$DM100),1,0)*'4. Formulations'!$Q99</f>
        <v>0</v>
      </c>
      <c r="KR100" s="45">
        <f>IF(AND(OR(ISBLANK(KR$9),KR$9=0)=FALSE,KR$9=$DM100),1,0)*'4. Formulations'!$Q99</f>
        <v>0</v>
      </c>
      <c r="KS100" s="45">
        <f>IF(AND(OR(ISBLANK(KS$9),KS$9=0)=FALSE,KS$9=$DM100),1,0)*'4. Formulations'!$Q99</f>
        <v>0</v>
      </c>
      <c r="KT100" s="45">
        <f>IF(AND(OR(ISBLANK(KT$9),KT$9=0)=FALSE,KT$9=$DM100),1,0)*'4. Formulations'!$Q99</f>
        <v>0</v>
      </c>
      <c r="KU100" s="45">
        <f>IF(AND(OR(ISBLANK(KU$9),KU$9=0)=FALSE,KU$9=$DM100),1,0)*'4. Formulations'!$Q99</f>
        <v>0</v>
      </c>
      <c r="KV100" s="45">
        <f>IF(AND(OR(ISBLANK(KV$9),KV$9=0)=FALSE,KV$9=$DM100),1,0)*'4. Formulations'!$Q99</f>
        <v>0</v>
      </c>
      <c r="KW100" s="45">
        <f>IF(AND(OR(ISBLANK(KW$9),KW$9=0)=FALSE,KW$9=$DM100),1,0)*'4. Formulations'!$Q99</f>
        <v>0</v>
      </c>
    </row>
    <row r="101" spans="2:309" ht="15" hidden="1" outlineLevel="1" x14ac:dyDescent="0.25">
      <c r="B101" s="2"/>
      <c r="C101" s="155" t="str">
        <f>IF('2. Protocols'!C100&amp;"+"&amp;'2. Protocols'!E100&amp;"+"&amp;'2. Protocols'!G100="++","",'2. Protocols'!C100&amp;"+"&amp;'2. Protocols'!E100&amp;"+"&amp;'2. Protocols'!G100)</f>
        <v/>
      </c>
      <c r="D101" s="22"/>
      <c r="E101" s="23"/>
      <c r="G101" s="135">
        <f>'2. Protocols'!J100*'1. General Inputs'!$N$13</f>
        <v>0</v>
      </c>
      <c r="H101" s="135" t="e">
        <f>MAX(G101*(1+'1. General Inputs'!$BE$23)+(H$110*'2. Protocols'!$S100)+'3. ARV Substitutions'!L121,0)</f>
        <v>#VALUE!</v>
      </c>
      <c r="I101" s="135" t="e">
        <f>MAX(H101*(1+'1. General Inputs'!$BE$23)+(I$110*'2. Protocols'!$S100)+'3. ARV Substitutions'!M121,0)</f>
        <v>#VALUE!</v>
      </c>
      <c r="J101" s="135" t="e">
        <f>MAX(I101*(1+'1. General Inputs'!$BE$23)+(J$110*'2. Protocols'!$S100)+'3. ARV Substitutions'!N121,0)</f>
        <v>#VALUE!</v>
      </c>
      <c r="K101" s="135" t="e">
        <f>MAX(J101*(1+'1. General Inputs'!$BE$23)+(K$110*'2. Protocols'!$S100)+'3. ARV Substitutions'!O121,0)</f>
        <v>#VALUE!</v>
      </c>
      <c r="L101" s="135" t="e">
        <f>MAX(K101*(1+'1. General Inputs'!$BE$23)+(L$110*'2. Protocols'!$S100)+'3. ARV Substitutions'!P121,0)</f>
        <v>#VALUE!</v>
      </c>
      <c r="M101" s="135" t="e">
        <f>MAX(L101*(1+'1. General Inputs'!$BE$23)+(M$110*'2. Protocols'!$S100)+'3. ARV Substitutions'!Q121,0)</f>
        <v>#VALUE!</v>
      </c>
      <c r="N101" s="135" t="e">
        <f>MAX(M101*(1+'1. General Inputs'!$BE$23)+(N$110*'2. Protocols'!$S100)+'3. ARV Substitutions'!R121,0)</f>
        <v>#VALUE!</v>
      </c>
      <c r="O101" s="135" t="e">
        <f>MAX(N101*(1+'1. General Inputs'!$BE$23)+(O$110*'2. Protocols'!$S100)+'3. ARV Substitutions'!S121,0)</f>
        <v>#VALUE!</v>
      </c>
      <c r="P101" s="135" t="e">
        <f>MAX(O101*(1+'1. General Inputs'!$BE$23)+(P$110*'2. Protocols'!$S100)+'3. ARV Substitutions'!T121,0)</f>
        <v>#VALUE!</v>
      </c>
      <c r="Q101" s="135" t="e">
        <f>MAX(P101*(1+'1. General Inputs'!$BE$23)+(Q$110*'2. Protocols'!$S100)+'3. ARV Substitutions'!U121,0)</f>
        <v>#VALUE!</v>
      </c>
      <c r="R101" s="135" t="e">
        <f>MAX(Q101*(1+'1. General Inputs'!$BE$23)+(R$110*'2. Protocols'!$S100)+'3. ARV Substitutions'!V121,0)</f>
        <v>#VALUE!</v>
      </c>
      <c r="S101" s="135" t="e">
        <f>MAX(R101*(1+'1. General Inputs'!$BE$23)+(S$110*'2. Protocols'!$S100)+'3. ARV Substitutions'!W121,0)</f>
        <v>#VALUE!</v>
      </c>
      <c r="T101" s="135" t="e">
        <f>MAX(S101*(1+'1. General Inputs'!$BE$23)+(T$110*'2. Protocols'!$S100)+'3. ARV Substitutions'!X121,0)</f>
        <v>#VALUE!</v>
      </c>
      <c r="U101" s="135" t="e">
        <f>MAX(T101*(1+'1. General Inputs'!$BE$23)+(U$110*'2. Protocols'!$S100)+'3. ARV Substitutions'!Y121,0)</f>
        <v>#VALUE!</v>
      </c>
      <c r="V101" s="135" t="e">
        <f>MAX(U101*(1+'1. General Inputs'!$BE$23)+(V$110*'2. Protocols'!$S100)+'3. ARV Substitutions'!Z121,0)</f>
        <v>#VALUE!</v>
      </c>
      <c r="W101" s="135" t="e">
        <f>MAX(V101*(1+'1. General Inputs'!$BE$23)+(W$110*'2. Protocols'!$S100)+'3. ARV Substitutions'!AA121,0)</f>
        <v>#VALUE!</v>
      </c>
      <c r="X101" s="135" t="e">
        <f>MAX(W101*(1+'1. General Inputs'!$BE$23)+(X$110*'2. Protocols'!$S100)+'3. ARV Substitutions'!AB121,0)</f>
        <v>#VALUE!</v>
      </c>
      <c r="Y101" s="135" t="e">
        <f>MAX(X101*(1+'1. General Inputs'!$BE$23)+(Y$110*'2. Protocols'!$S100)+'3. ARV Substitutions'!AC121,0)</f>
        <v>#VALUE!</v>
      </c>
      <c r="Z101" s="135" t="e">
        <f>MAX(Y101*(1+'1. General Inputs'!$BE$23)+(Z$110*'2. Protocols'!$S100)+'3. ARV Substitutions'!AD121,0)</f>
        <v>#VALUE!</v>
      </c>
      <c r="AA101" s="135" t="e">
        <f>MAX(Z101*(1+'1. General Inputs'!$BE$23)+(AA$110*'2. Protocols'!$S100)+'3. ARV Substitutions'!AE121,0)</f>
        <v>#VALUE!</v>
      </c>
      <c r="AB101" s="135" t="e">
        <f>MAX(AA101*(1+'1. General Inputs'!$BE$23)+(AB$110*'2. Protocols'!$S100)+'3. ARV Substitutions'!AF121,0)</f>
        <v>#VALUE!</v>
      </c>
      <c r="AC101" s="135" t="e">
        <f>MAX(AB101*(1+'1. General Inputs'!$BE$23)+(AC$110*'2. Protocols'!$S100)+'3. ARV Substitutions'!AG121,0)</f>
        <v>#VALUE!</v>
      </c>
      <c r="AD101" s="135" t="e">
        <f>MAX(AC101*(1+'1. General Inputs'!$BE$23)+(AD$110*'2. Protocols'!$S100)+'3. ARV Substitutions'!AH121,0)</f>
        <v>#VALUE!</v>
      </c>
      <c r="AE101" s="135" t="e">
        <f>MAX(AD101*(1+'1. General Inputs'!$BE$23)+(AE$110*'2. Protocols'!$S100)+'3. ARV Substitutions'!AI121,0)</f>
        <v>#VALUE!</v>
      </c>
      <c r="AF101" s="135" t="e">
        <f>MAX(AE101*(1+'1. General Inputs'!$BE$23)+(AF$110*'2. Protocols'!$S100)+'3. ARV Substitutions'!AJ121,0)</f>
        <v>#VALUE!</v>
      </c>
      <c r="AG101" s="135" t="e">
        <f>MAX(AF101*(1+'1. General Inputs'!$BE$23)+(AG$110*'2. Protocols'!$S100)+'3. ARV Substitutions'!AK121,0)</f>
        <v>#VALUE!</v>
      </c>
      <c r="AH101" s="135" t="e">
        <f>MAX(AG101*(1+'1. General Inputs'!$BE$23)+(AH$110*'2. Protocols'!$S100)+'3. ARV Substitutions'!AL121,0)</f>
        <v>#VALUE!</v>
      </c>
      <c r="AI101" s="135" t="e">
        <f>MAX(AH101*(1+'1. General Inputs'!$BE$23)+(AI$110*'2. Protocols'!$S100)+'3. ARV Substitutions'!AM121,0)</f>
        <v>#VALUE!</v>
      </c>
      <c r="AJ101" s="135" t="e">
        <f>MAX(AI101*(1+'1. General Inputs'!$BE$23)+(AJ$110*'2. Protocols'!$S100)+'3. ARV Substitutions'!AN121,0)</f>
        <v>#VALUE!</v>
      </c>
      <c r="AK101" s="135" t="e">
        <f>MAX(AJ101*(1+'1. General Inputs'!$BE$23)+(AK$110*'2. Protocols'!$S100)+'3. ARV Substitutions'!AO121,0)</f>
        <v>#VALUE!</v>
      </c>
      <c r="AL101" s="135" t="e">
        <f>MAX(AK101*(1+'1. General Inputs'!$BE$23)+(AL$110*'2. Protocols'!$S100)+'3. ARV Substitutions'!AP121,0)</f>
        <v>#VALUE!</v>
      </c>
      <c r="AM101" s="135" t="e">
        <f>MAX(AL101*(1+'1. General Inputs'!$BE$23)+(AM$110*'2. Protocols'!$S100)+'3. ARV Substitutions'!AQ121,0)</f>
        <v>#VALUE!</v>
      </c>
      <c r="AN101" s="135" t="e">
        <f>MAX(AM101*(1+'1. General Inputs'!$BE$23)+(AN$110*'2. Protocols'!$S100)+'3. ARV Substitutions'!AR121,0)</f>
        <v>#VALUE!</v>
      </c>
      <c r="AO101" s="135" t="e">
        <f>MAX(AN101*(1+'1. General Inputs'!$BE$23)+(AO$110*'2. Protocols'!$S100)+'3. ARV Substitutions'!AS121,0)</f>
        <v>#VALUE!</v>
      </c>
      <c r="AP101" s="135" t="e">
        <f>MAX(AO101*(1+'1. General Inputs'!$BE$23)+(AP$110*'2. Protocols'!$S100)+'3. ARV Substitutions'!AT121,0)</f>
        <v>#VALUE!</v>
      </c>
      <c r="AQ101" s="135" t="e">
        <f>MAX(AP101*(1+'1. General Inputs'!$BE$23)+(AQ$110*'2. Protocols'!$S100)+'3. ARV Substitutions'!AU121,0)</f>
        <v>#VALUE!</v>
      </c>
      <c r="CA101" s="105" t="e">
        <f t="shared" si="96"/>
        <v>#VALUE!</v>
      </c>
      <c r="CB101" s="105" t="e">
        <f t="shared" si="97"/>
        <v>#VALUE!</v>
      </c>
      <c r="CC101" s="105" t="e">
        <f t="shared" si="98"/>
        <v>#VALUE!</v>
      </c>
      <c r="CD101" s="105" t="e">
        <f t="shared" si="99"/>
        <v>#VALUE!</v>
      </c>
      <c r="CE101" s="105" t="e">
        <f t="shared" si="100"/>
        <v>#VALUE!</v>
      </c>
      <c r="CF101" s="105" t="e">
        <f t="shared" si="101"/>
        <v>#VALUE!</v>
      </c>
      <c r="CG101" s="105" t="e">
        <f t="shared" si="102"/>
        <v>#VALUE!</v>
      </c>
      <c r="CH101" s="105" t="e">
        <f t="shared" si="103"/>
        <v>#VALUE!</v>
      </c>
      <c r="CI101" s="105" t="e">
        <f t="shared" si="104"/>
        <v>#VALUE!</v>
      </c>
      <c r="CJ101" s="105" t="e">
        <f t="shared" si="105"/>
        <v>#VALUE!</v>
      </c>
      <c r="CK101" s="105" t="e">
        <f t="shared" si="106"/>
        <v>#VALUE!</v>
      </c>
      <c r="CL101" s="105" t="e">
        <f t="shared" si="107"/>
        <v>#VALUE!</v>
      </c>
      <c r="CM101" s="105" t="e">
        <f t="shared" si="108"/>
        <v>#VALUE!</v>
      </c>
      <c r="CN101" s="105" t="e">
        <f t="shared" si="109"/>
        <v>#VALUE!</v>
      </c>
      <c r="CO101" s="105" t="e">
        <f t="shared" si="110"/>
        <v>#VALUE!</v>
      </c>
      <c r="CP101" s="105" t="e">
        <f t="shared" si="111"/>
        <v>#VALUE!</v>
      </c>
      <c r="CQ101" s="105" t="e">
        <f t="shared" si="112"/>
        <v>#VALUE!</v>
      </c>
      <c r="CR101" s="105" t="e">
        <f t="shared" si="113"/>
        <v>#VALUE!</v>
      </c>
      <c r="CS101" s="105" t="e">
        <f t="shared" si="114"/>
        <v>#VALUE!</v>
      </c>
      <c r="CT101" s="105" t="e">
        <f t="shared" si="115"/>
        <v>#VALUE!</v>
      </c>
      <c r="CU101" s="105" t="e">
        <f t="shared" si="116"/>
        <v>#VALUE!</v>
      </c>
      <c r="CV101" s="105" t="e">
        <f t="shared" si="117"/>
        <v>#VALUE!</v>
      </c>
      <c r="CW101" s="105" t="e">
        <f t="shared" si="118"/>
        <v>#VALUE!</v>
      </c>
      <c r="CX101" s="105" t="e">
        <f t="shared" si="119"/>
        <v>#VALUE!</v>
      </c>
      <c r="CY101" s="105" t="e">
        <f t="shared" si="120"/>
        <v>#VALUE!</v>
      </c>
      <c r="CZ101" s="105" t="e">
        <f t="shared" si="121"/>
        <v>#VALUE!</v>
      </c>
      <c r="DA101" s="105" t="e">
        <f t="shared" si="122"/>
        <v>#VALUE!</v>
      </c>
      <c r="DB101" s="105" t="e">
        <f t="shared" si="123"/>
        <v>#VALUE!</v>
      </c>
      <c r="DC101" s="105" t="e">
        <f t="shared" si="124"/>
        <v>#VALUE!</v>
      </c>
      <c r="DD101" s="105" t="e">
        <f t="shared" si="125"/>
        <v>#VALUE!</v>
      </c>
      <c r="DE101" s="105" t="e">
        <f t="shared" si="126"/>
        <v>#VALUE!</v>
      </c>
      <c r="DF101" s="105" t="e">
        <f t="shared" si="127"/>
        <v>#VALUE!</v>
      </c>
      <c r="DG101" s="105" t="e">
        <f t="shared" si="128"/>
        <v>#VALUE!</v>
      </c>
      <c r="DH101" s="105" t="e">
        <f t="shared" si="129"/>
        <v>#VALUE!</v>
      </c>
      <c r="DI101" s="105" t="e">
        <f t="shared" si="130"/>
        <v>#VALUE!</v>
      </c>
      <c r="DJ101" s="105" t="e">
        <f t="shared" si="131"/>
        <v>#VALUE!</v>
      </c>
      <c r="DL101" s="39" t="str">
        <f>CONCATENATE('2. Protocols'!C100, '2. Protocols'!D100, '2. Protocols'!E100)</f>
        <v>+</v>
      </c>
      <c r="DM101" s="39" t="str">
        <f>CONCATENATE('2. Protocols'!C100, '2. Protocols'!D100, '2. Protocols'!E100, '2. Protocols'!F100, '2. Protocols'!G100,)</f>
        <v>++</v>
      </c>
      <c r="DO101" s="45">
        <f>IF(AND(OR(ISBLANK(DO$9),DO$9=0)=FALSE,OR(DO$9='2. Protocols'!$C100,DO$9='2. Protocols'!$E100,DO$9='2. Protocols'!$G100)),1,0)*'4. Formulations'!$I100</f>
        <v>0</v>
      </c>
      <c r="DP101" s="45">
        <f>IF(AND(OR(ISBLANK(DP$9),DP$9=0)=FALSE,OR(DP$9='2. Protocols'!$C100,DP$9='2. Protocols'!$E100,DP$9='2. Protocols'!$G100)),1,0)*'4. Formulations'!$I100</f>
        <v>0</v>
      </c>
      <c r="DQ101" s="45">
        <f>IF(AND(OR(ISBLANK(DQ$9),DQ$9=0)=FALSE,OR(DQ$9='2. Protocols'!$C100,DQ$9='2. Protocols'!$E100,DQ$9='2. Protocols'!$G100)),1,0)*'4. Formulations'!$I100</f>
        <v>0</v>
      </c>
      <c r="DR101" s="45">
        <f>IF(AND(OR(ISBLANK(DR$9),DR$9=0)=FALSE,OR(DR$9='2. Protocols'!$C100,DR$9='2. Protocols'!$E100,DR$9='2. Protocols'!$G100)),1,0)*'4. Formulations'!$I100</f>
        <v>0</v>
      </c>
      <c r="DS101" s="45">
        <f>IF(AND(OR(ISBLANK(DS$9),DS$9=0)=FALSE,OR(DS$9='2. Protocols'!$C100,DS$9='2. Protocols'!$E100,DS$9='2. Protocols'!$G100)),1,0)*'4. Formulations'!$I100</f>
        <v>0</v>
      </c>
      <c r="DT101" s="45">
        <f>IF(AND(OR(ISBLANK(DT$9),DT$9=0)=FALSE,OR(DT$9='2. Protocols'!$C100,DT$9='2. Protocols'!$E100,DT$9='2. Protocols'!$G100)),1,0)*'4. Formulations'!$I100</f>
        <v>0</v>
      </c>
      <c r="DU101" s="45">
        <f>IF(AND(OR(ISBLANK(DU$9),DU$9=0)=FALSE,OR(DU$9='2. Protocols'!$C100,DU$9='2. Protocols'!$E100,DU$9='2. Protocols'!$G100)),1,0)*'4. Formulations'!$I100</f>
        <v>0</v>
      </c>
      <c r="DV101" s="45">
        <f>IF(AND(OR(ISBLANK(DV$9),DV$9=0)=FALSE,OR(DV$9='2. Protocols'!$C100,DV$9='2. Protocols'!$E100,DV$9='2. Protocols'!$G100)),1,0)*'4. Formulations'!$I100</f>
        <v>0</v>
      </c>
      <c r="DW101" s="45">
        <f>IF(AND(OR(ISBLANK(DW$9),DW$9=0)=FALSE,OR(DW$9='2. Protocols'!$C100,DW$9='2. Protocols'!$E100,DW$9='2. Protocols'!$G100)),1,0)*'4. Formulations'!$I100</f>
        <v>0</v>
      </c>
      <c r="DX101" s="45">
        <f>IF(AND(OR(ISBLANK(DX$9),DX$9=0)=FALSE,OR(DX$9='2. Protocols'!$C100,DX$9='2. Protocols'!$E100,DX$9='2. Protocols'!$G100)),1,0)*'4. Formulations'!$I100</f>
        <v>0</v>
      </c>
      <c r="DY101" s="45">
        <f>IF(AND(OR(ISBLANK(DY$9),DY$9=0)=FALSE,OR(DY$9='2. Protocols'!$C100,DY$9='2. Protocols'!$E100,DY$9='2. Protocols'!$G100)),1,0)*'4. Formulations'!$I100</f>
        <v>0</v>
      </c>
      <c r="DZ101" s="45">
        <f>IF(AND(OR(ISBLANK(DZ$9),DZ$9=0)=FALSE,OR(DZ$9='2. Protocols'!$C100,DZ$9='2. Protocols'!$E100,DZ$9='2. Protocols'!$G100)),1,0)*'4. Formulations'!$I100</f>
        <v>0</v>
      </c>
      <c r="EA101" s="45">
        <f>IF(AND(OR(ISBLANK(EA$9),EA$9=0)=FALSE,OR(EA$9='2. Protocols'!$C100,EA$9='2. Protocols'!$E100,EA$9='2. Protocols'!$G100)),1,0)*'4. Formulations'!$I100</f>
        <v>0</v>
      </c>
      <c r="EB101" s="45">
        <f>IF(AND(OR(ISBLANK(EB$9),EB$9=0)=FALSE,OR(EB$9='2. Protocols'!$C100,EB$9='2. Protocols'!$E100,EB$9='2. Protocols'!$G100)),1,0)*'4. Formulations'!$I100</f>
        <v>0</v>
      </c>
      <c r="EC101" s="45">
        <f>IF(AND(OR(ISBLANK(EC$9),EC$9=0)=FALSE,OR(EC$9='2. Protocols'!$C100,EC$9='2. Protocols'!$E100,EC$9='2. Protocols'!$G100)),1,0)*'4. Formulations'!$I100</f>
        <v>0</v>
      </c>
      <c r="EE101" s="45">
        <f>IF(AND(OR(ISBLANK(EE$9),EE$9=0)=FALSE,EE$9=$DL101),1,0)*'4. Formulations'!$J100</f>
        <v>0</v>
      </c>
      <c r="EF101" s="45">
        <f>IF(AND(OR(ISBLANK(EF$9),EF$9=0)=FALSE,EF$9=$DL101),1,0)*'4. Formulations'!$J100</f>
        <v>0</v>
      </c>
      <c r="EG101" s="45">
        <f>IF(AND(OR(ISBLANK(EG$9),EG$9=0)=FALSE,EG$9=$DL101),1,0)*'4. Formulations'!$J100</f>
        <v>0</v>
      </c>
      <c r="EH101" s="45">
        <f>IF(AND(OR(ISBLANK(EH$9),EH$9=0)=FALSE,EH$9=$DL101),1,0)*'4. Formulations'!$J100</f>
        <v>0</v>
      </c>
      <c r="EI101" s="45">
        <f>IF(AND(OR(ISBLANK(EI$9),EI$9=0)=FALSE,EI$9=$DL101),1,0)*'4. Formulations'!$J100</f>
        <v>0</v>
      </c>
      <c r="EJ101" s="45">
        <f>IF(AND(OR(ISBLANK(EJ$9),EJ$9=0)=FALSE,EJ$9=$DL101),1,0)*'4. Formulations'!$J100</f>
        <v>0</v>
      </c>
      <c r="EK101" s="45">
        <f>IF(AND(OR(ISBLANK(EK$9),EK$9=0)=FALSE,EK$9=$DL101),1,0)*'4. Formulations'!$J100</f>
        <v>0</v>
      </c>
      <c r="EL101" s="45">
        <f>IF(AND(OR(ISBLANK(EL$9),EL$9=0)=FALSE,EL$9=$DL101),1,0)*'4. Formulations'!$J100</f>
        <v>0</v>
      </c>
      <c r="EM101" s="45">
        <f>IF(AND(OR(ISBLANK(EM$9),EM$9=0)=FALSE,EM$9=$DL101),1,0)*'4. Formulations'!$J100</f>
        <v>0</v>
      </c>
      <c r="EN101" s="45">
        <f>IF(AND(OR(ISBLANK(EN$9),EN$9=0)=FALSE,EN$9=$DL101),1,0)*'4. Formulations'!$J100</f>
        <v>0</v>
      </c>
      <c r="EO101" s="45">
        <f>IF(AND(OR(ISBLANK(EO$9),EO$9=0)=FALSE,EO$9=$DL101),1,0)*'4. Formulations'!$J100</f>
        <v>0</v>
      </c>
      <c r="EP101" s="45">
        <f>IF(AND(OR(ISBLANK(EP$9),EP$9=0)=FALSE,EP$9=$DL101),1,0)*'4. Formulations'!$J100</f>
        <v>0</v>
      </c>
      <c r="EQ101" s="45">
        <f>IF(AND(OR(ISBLANK(EQ$9),EQ$9=0)=FALSE,EQ$9=$DL101),1,0)*'4. Formulations'!$J100</f>
        <v>0</v>
      </c>
      <c r="ER101" s="45">
        <f>IF(AND(OR(ISBLANK(ER$9),ER$9=0)=FALSE,ER$9=$DL101),1,0)*'4. Formulations'!$J100</f>
        <v>0</v>
      </c>
      <c r="ES101" s="45">
        <f>IF(AND(OR(ISBLANK(ES$9),ES$9=0)=FALSE,ES$9=$DL101),1,0)*'4. Formulations'!$J100</f>
        <v>0</v>
      </c>
      <c r="EU101" s="45">
        <f>IF(AND(OR(ISBLANK(EU$9),EU$9=0)=FALSE,SUM($EE101:$ES101)&gt;0,EU$9='2. Protocols'!$G100),1,0)*'4. Formulations'!$J100</f>
        <v>0</v>
      </c>
      <c r="EV101" s="45">
        <f>IF(AND(OR(ISBLANK(EV$9),EV$9=0)=FALSE,SUM($EE101:$ES101)&gt;0,EV$9='2. Protocols'!$G100),1,0)*'4. Formulations'!$J100</f>
        <v>0</v>
      </c>
      <c r="EW101" s="45">
        <f>IF(AND(OR(ISBLANK(EW$9),EW$9=0)=FALSE,SUM($EE101:$ES101)&gt;0,EW$9='2. Protocols'!$G100),1,0)*'4. Formulations'!$J100</f>
        <v>0</v>
      </c>
      <c r="EX101" s="45">
        <f>IF(AND(OR(ISBLANK(EX$9),EX$9=0)=FALSE,SUM($EE101:$ES101)&gt;0,EX$9='2. Protocols'!$G100),1,0)*'4. Formulations'!$J100</f>
        <v>0</v>
      </c>
      <c r="EY101" s="45">
        <f>IF(AND(OR(ISBLANK(EY$9),EY$9=0)=FALSE,SUM($EE101:$ES101)&gt;0,EY$9='2. Protocols'!$G100),1,0)*'4. Formulations'!$J100</f>
        <v>0</v>
      </c>
      <c r="EZ101" s="45">
        <f>IF(AND(OR(ISBLANK(EZ$9),EZ$9=0)=FALSE,SUM($EE101:$ES101)&gt;0,EZ$9='2. Protocols'!$G100),1,0)*'4. Formulations'!$J100</f>
        <v>0</v>
      </c>
      <c r="FA101" s="45">
        <f>IF(AND(OR(ISBLANK(FA$9),FA$9=0)=FALSE,SUM($EE101:$ES101)&gt;0,FA$9='2. Protocols'!$G100),1,0)*'4. Formulations'!$J100</f>
        <v>0</v>
      </c>
      <c r="FB101" s="45">
        <f>IF(AND(OR(ISBLANK(FB$9),FB$9=0)=FALSE,SUM($EE101:$ES101)&gt;0,FB$9='2. Protocols'!$G100),1,0)*'4. Formulations'!$J100</f>
        <v>0</v>
      </c>
      <c r="FC101" s="45">
        <f>IF(AND(OR(ISBLANK(FC$9),FC$9=0)=FALSE,SUM($EE101:$ES101)&gt;0,FC$9='2. Protocols'!$G100),1,0)*'4. Formulations'!$J100</f>
        <v>0</v>
      </c>
      <c r="FD101" s="45">
        <f>IF(AND(OR(ISBLANK(FD$9),FD$9=0)=FALSE,SUM($EE101:$ES101)&gt;0,FD$9='2. Protocols'!$G100),1,0)*'4. Formulations'!$J100</f>
        <v>0</v>
      </c>
      <c r="FE101" s="45">
        <f>IF(AND(OR(ISBLANK(FE$9),FE$9=0)=FALSE,SUM($EE101:$ES101)&gt;0,FE$9='2. Protocols'!$G100),1,0)*'4. Formulations'!$J100</f>
        <v>0</v>
      </c>
      <c r="FF101" s="45">
        <f>IF(AND(OR(ISBLANK(FF$9),FF$9=0)=FALSE,SUM($EE101:$ES101)&gt;0,FF$9='2. Protocols'!$G100),1,0)*'4. Formulations'!$J100</f>
        <v>0</v>
      </c>
      <c r="FG101" s="45">
        <f>IF(AND(OR(ISBLANK(FG$9),FG$9=0)=FALSE,SUM($EE101:$ES101)&gt;0,FG$9='2. Protocols'!$G100),1,0)*'4. Formulations'!$J100</f>
        <v>0</v>
      </c>
      <c r="FH101" s="45">
        <f>IF(AND(OR(ISBLANK(FH$9),FH$9=0)=FALSE,SUM($EE101:$ES101)&gt;0,FH$9='2. Protocols'!$G100),1,0)*'4. Formulations'!$J100</f>
        <v>0</v>
      </c>
      <c r="FI101" s="45">
        <f>IF(AND(OR(ISBLANK(FI$9),FI$9=0)=FALSE,SUM($EE101:$ES101)&gt;0,FI$9='2. Protocols'!$G100),1,0)*'4. Formulations'!$J100</f>
        <v>0</v>
      </c>
      <c r="FK101" s="45">
        <f>IF(AND(OR(ISBLANK(EU$9),EU$9=0)=FALSE,FK$9=$DM101),1,0)*'4. Formulations'!$K100</f>
        <v>0</v>
      </c>
      <c r="FL101" s="45">
        <f>IF(AND(OR(ISBLANK(EV$9),EV$9=0)=FALSE,FL$9=$DM101),1,0)*'4. Formulations'!$K100</f>
        <v>0</v>
      </c>
      <c r="FM101" s="45">
        <f>IF(AND(OR(ISBLANK(EW$9),EW$9=0)=FALSE,FM$9=$DM101),1,0)*'4. Formulations'!$K100</f>
        <v>0</v>
      </c>
      <c r="FN101" s="45">
        <f>IF(AND(OR(ISBLANK(EX$9),EX$9=0)=FALSE,FN$9=$DM101),1,0)*'4. Formulations'!$K100</f>
        <v>0</v>
      </c>
      <c r="FO101" s="45">
        <f>IF(AND(OR(ISBLANK(EY$9),EY$9=0)=FALSE,FO$9=$DM101),1,0)*'4. Formulations'!$K100</f>
        <v>0</v>
      </c>
      <c r="FP101" s="45">
        <f>IF(AND(OR(ISBLANK(EZ$9),EZ$9=0)=FALSE,FP$9=$DM101),1,0)*'4. Formulations'!$K100</f>
        <v>0</v>
      </c>
      <c r="FQ101" s="45">
        <f>IF(AND(OR(ISBLANK(FA$9),FA$9=0)=FALSE,FQ$9=$DM101),1,0)*'4. Formulations'!$K100</f>
        <v>0</v>
      </c>
      <c r="FR101" s="45">
        <f>IF(AND(OR(ISBLANK(FB$9),FB$9=0)=FALSE,FR$9=$DM101),1,0)*'4. Formulations'!$K100</f>
        <v>0</v>
      </c>
      <c r="FS101" s="45">
        <f>IF(AND(OR(ISBLANK(FC$9),FC$9=0)=FALSE,FS$9=$DM101),1,0)*'4. Formulations'!$K100</f>
        <v>0</v>
      </c>
      <c r="FT101" s="45">
        <f>IF(AND(OR(ISBLANK(FD$9),FD$9=0)=FALSE,FT$9=$DM101),1,0)*'4. Formulations'!$K100</f>
        <v>0</v>
      </c>
      <c r="FU101" s="45">
        <f>IF(AND(OR(ISBLANK(FE$9),FE$9=0)=FALSE,FU$9=$DM101),1,0)*'4. Formulations'!$K100</f>
        <v>0</v>
      </c>
      <c r="FV101" s="45">
        <f>IF(AND(OR(ISBLANK(FF$9),FF$9=0)=FALSE,FV$9=$DM101),1,0)*'4. Formulations'!$K100</f>
        <v>0</v>
      </c>
      <c r="FW101" s="45">
        <f>IF(AND(OR(ISBLANK(FG$9),FG$9=0)=FALSE,FW$9=$DM101),1,0)*'4. Formulations'!$K100</f>
        <v>0</v>
      </c>
      <c r="FX101" s="45">
        <f>IF(AND(OR(ISBLANK(FH$9),FH$9=0)=FALSE,FX$9=$DM101),1,0)*'4. Formulations'!$K100</f>
        <v>0</v>
      </c>
      <c r="FY101" s="45">
        <f>IF(AND(OR(ISBLANK(FI$9),FI$9=0)=FALSE,FY$9=$DM101),1,0)*'4. Formulations'!$K100</f>
        <v>0</v>
      </c>
      <c r="GA101" s="45">
        <f>IF(AND(OR(ISBLANK(GA$9),GA$9=0)=FALSE,OR(GA$9='2. Protocols'!$C100,GA$9='2. Protocols'!$E100,GA$9='2. Protocols'!$G100)),1,0)*'4. Formulations'!$L100</f>
        <v>0</v>
      </c>
      <c r="GB101" s="45">
        <f>IF(AND(OR(ISBLANK(GB$9),GB$9=0)=FALSE,OR(GB$9='2. Protocols'!$C100,GB$9='2. Protocols'!$E100,GB$9='2. Protocols'!$G100)),1,0)*'4. Formulations'!$L100</f>
        <v>0</v>
      </c>
      <c r="GC101" s="45">
        <f>IF(AND(OR(ISBLANK(GC$9),GC$9=0)=FALSE,OR(GC$9='2. Protocols'!$C100,GC$9='2. Protocols'!$E100,GC$9='2. Protocols'!$G100)),1,0)*'4. Formulations'!$L100</f>
        <v>0</v>
      </c>
      <c r="GD101" s="45">
        <f>IF(AND(OR(ISBLANK(GD$9),GD$9=0)=FALSE,OR(GD$9='2. Protocols'!$C100,GD$9='2. Protocols'!$E100,GD$9='2. Protocols'!$G100)),1,0)*'4. Formulations'!$L100</f>
        <v>0</v>
      </c>
      <c r="GE101" s="45">
        <f>IF(AND(OR(ISBLANK(GE$9),GE$9=0)=FALSE,OR(GE$9='2. Protocols'!$C100,GE$9='2. Protocols'!$E100,GE$9='2. Protocols'!$G100)),1,0)*'4. Formulations'!$L100</f>
        <v>0</v>
      </c>
      <c r="GF101" s="45">
        <f>IF(AND(OR(ISBLANK(GF$9),GF$9=0)=FALSE,OR(GF$9='2. Protocols'!$C100,GF$9='2. Protocols'!$E100,GF$9='2. Protocols'!$G100)),1,0)*'4. Formulations'!$L100</f>
        <v>0</v>
      </c>
      <c r="GG101" s="45">
        <f>IF(AND(OR(ISBLANK(GG$9),GG$9=0)=FALSE,OR(GG$9='2. Protocols'!$C100,GG$9='2. Protocols'!$E100,GG$9='2. Protocols'!$G100)),1,0)*'4. Formulations'!$L100</f>
        <v>0</v>
      </c>
      <c r="GH101" s="45">
        <f>IF(AND(OR(ISBLANK(GH$9),GH$9=0)=FALSE,OR(GH$9='2. Protocols'!$C100,GH$9='2. Protocols'!$E100,GH$9='2. Protocols'!$G100)),1,0)*'4. Formulations'!$L100</f>
        <v>0</v>
      </c>
      <c r="GI101" s="45">
        <f>IF(AND(OR(ISBLANK(GI$9),GI$9=0)=FALSE,OR(GI$9='2. Protocols'!$C100,GI$9='2. Protocols'!$E100,GI$9='2. Protocols'!$G100)),1,0)*'4. Formulations'!$L100</f>
        <v>0</v>
      </c>
      <c r="GJ101" s="45">
        <f>IF(AND(OR(ISBLANK(GJ$9),GJ$9=0)=FALSE,OR(GJ$9='2. Protocols'!$C100,GJ$9='2. Protocols'!$E100,GJ$9='2. Protocols'!$G100)),1,0)*'4. Formulations'!$L100</f>
        <v>0</v>
      </c>
      <c r="GK101" s="45">
        <f>IF(AND(OR(ISBLANK(GK$9),GK$9=0)=FALSE,OR(GK$9='2. Protocols'!$C100,GK$9='2. Protocols'!$E100,GK$9='2. Protocols'!$G100)),1,0)*'4. Formulations'!$L100</f>
        <v>0</v>
      </c>
      <c r="GL101" s="45">
        <f>IF(AND(OR(ISBLANK(GL$9),GL$9=0)=FALSE,OR(GL$9='2. Protocols'!$C100,GL$9='2. Protocols'!$E100,GL$9='2. Protocols'!$G100)),1,0)*'4. Formulations'!$L100</f>
        <v>0</v>
      </c>
      <c r="GM101" s="45">
        <f>IF(AND(OR(ISBLANK(GM$9),GM$9=0)=FALSE,OR(GM$9='2. Protocols'!$C100,GM$9='2. Protocols'!$E100,GM$9='2. Protocols'!$G100)),1,0)*'4. Formulations'!$L100</f>
        <v>0</v>
      </c>
      <c r="GN101" s="45">
        <f>IF(AND(OR(ISBLANK(GN$9),GN$9=0)=FALSE,OR(GN$9='2. Protocols'!$C100,GN$9='2. Protocols'!$E100,GN$9='2. Protocols'!$G100)),1,0)*'4. Formulations'!$L100</f>
        <v>0</v>
      </c>
      <c r="GO101" s="45">
        <f>IF(AND(OR(ISBLANK(GO$9),GO$9=0)=FALSE,OR(GO$9='2. Protocols'!$C100,GO$9='2. Protocols'!$E100,GO$9='2. Protocols'!$G100)),1,0)*'4. Formulations'!$L100</f>
        <v>0</v>
      </c>
      <c r="GQ101" s="45">
        <f>IF(AND(OR(ISBLANK(GQ$9),GQ$9=0)=FALSE,GQ$9=$DL101),1,0)*'4. Formulations'!$M100</f>
        <v>0</v>
      </c>
      <c r="GR101" s="45">
        <f>IF(AND(OR(ISBLANK(GR$9),GR$9=0)=FALSE,GR$9=$DL101),1,0)*'4. Formulations'!$M100</f>
        <v>0</v>
      </c>
      <c r="GS101" s="45">
        <f>IF(AND(OR(ISBLANK(GS$9),GS$9=0)=FALSE,GS$9=$DL101),1,0)*'4. Formulations'!$M100</f>
        <v>0</v>
      </c>
      <c r="GT101" s="45">
        <f>IF(AND(OR(ISBLANK(GT$9),GT$9=0)=FALSE,GT$9=$DL101),1,0)*'4. Formulations'!$M100</f>
        <v>0</v>
      </c>
      <c r="GU101" s="45">
        <f>IF(AND(OR(ISBLANK(GU$9),GU$9=0)=FALSE,GU$9=$DL101),1,0)*'4. Formulations'!$M100</f>
        <v>0</v>
      </c>
      <c r="GV101" s="45">
        <f>IF(AND(OR(ISBLANK(GV$9),GV$9=0)=FALSE,GV$9=$DL101),1,0)*'4. Formulations'!$M100</f>
        <v>0</v>
      </c>
      <c r="GW101" s="45">
        <f>IF(AND(OR(ISBLANK(GW$9),GW$9=0)=FALSE,GW$9=$DL101),1,0)*'4. Formulations'!$M100</f>
        <v>0</v>
      </c>
      <c r="GX101" s="45">
        <f>IF(AND(OR(ISBLANK(GX$9),GX$9=0)=FALSE,GX$9=$DL101),1,0)*'4. Formulations'!$M100</f>
        <v>0</v>
      </c>
      <c r="GY101" s="45">
        <f>IF(AND(OR(ISBLANK(GY$9),GY$9=0)=FALSE,GY$9=$DL101),1,0)*'4. Formulations'!$M100</f>
        <v>0</v>
      </c>
      <c r="GZ101" s="45">
        <f>IF(AND(OR(ISBLANK(GZ$9),GZ$9=0)=FALSE,GZ$9=$DL101),1,0)*'4. Formulations'!$M100</f>
        <v>0</v>
      </c>
      <c r="HA101" s="45">
        <f>IF(AND(OR(ISBLANK(HA$9),HA$9=0)=FALSE,HA$9=$DL101),1,0)*'4. Formulations'!$M100</f>
        <v>0</v>
      </c>
      <c r="HB101" s="45">
        <f>IF(AND(OR(ISBLANK(HB$9),HB$9=0)=FALSE,HB$9=$DL101),1,0)*'4. Formulations'!$M100</f>
        <v>0</v>
      </c>
      <c r="HC101" s="45">
        <f>IF(AND(OR(ISBLANK(HC$9),HC$9=0)=FALSE,HC$9=$DL101),1,0)*'4. Formulations'!$M100</f>
        <v>0</v>
      </c>
      <c r="HD101" s="45">
        <f>IF(AND(OR(ISBLANK(HD$9),HD$9=0)=FALSE,HD$9=$DL101),1,0)*'4. Formulations'!$M100</f>
        <v>0</v>
      </c>
      <c r="HE101" s="45">
        <f>IF(AND(OR(ISBLANK(HE$9),HE$9=0)=FALSE,HE$9=$DL101),1,0)*'4. Formulations'!$M100</f>
        <v>0</v>
      </c>
      <c r="HG101" s="45">
        <f>IF(AND(OR(ISBLANK(HG$9),HG$9=0)=FALSE,SUM($GQ101:$HE101)&gt;0,HG$9='2. Protocols'!$G100),1,0)*'4. Formulations'!$M100</f>
        <v>0</v>
      </c>
      <c r="HH101" s="45">
        <f>IF(AND(OR(ISBLANK(HH$9),HH$9=0)=FALSE,SUM($GQ101:$HE101)&gt;0,HH$9='2. Protocols'!$G100),1,0)*'4. Formulations'!$M100</f>
        <v>0</v>
      </c>
      <c r="HI101" s="45">
        <f>IF(AND(OR(ISBLANK(HI$9),HI$9=0)=FALSE,SUM($GQ101:$HE101)&gt;0,HI$9='2. Protocols'!$G100),1,0)*'4. Formulations'!$M100</f>
        <v>0</v>
      </c>
      <c r="HJ101" s="45">
        <f>IF(AND(OR(ISBLANK(HJ$9),HJ$9=0)=FALSE,SUM($GQ101:$HE101)&gt;0,HJ$9='2. Protocols'!$G100),1,0)*'4. Formulations'!$M100</f>
        <v>0</v>
      </c>
      <c r="HK101" s="45">
        <f>IF(AND(OR(ISBLANK(HK$9),HK$9=0)=FALSE,SUM($GQ101:$HE101)&gt;0,HK$9='2. Protocols'!$G100),1,0)*'4. Formulations'!$M100</f>
        <v>0</v>
      </c>
      <c r="HL101" s="45">
        <f>IF(AND(OR(ISBLANK(HL$9),HL$9=0)=FALSE,SUM($GQ101:$HE101)&gt;0,HL$9='2. Protocols'!$G100),1,0)*'4. Formulations'!$M100</f>
        <v>0</v>
      </c>
      <c r="HM101" s="45">
        <f>IF(AND(OR(ISBLANK(HM$9),HM$9=0)=FALSE,SUM($GQ101:$HE101)&gt;0,HM$9='2. Protocols'!$G100),1,0)*'4. Formulations'!$M100</f>
        <v>0</v>
      </c>
      <c r="HN101" s="45">
        <f>IF(AND(OR(ISBLANK(HN$9),HN$9=0)=FALSE,SUM($GQ101:$HE101)&gt;0,HN$9='2. Protocols'!$G100),1,0)*'4. Formulations'!$M100</f>
        <v>0</v>
      </c>
      <c r="HO101" s="45">
        <f>IF(AND(OR(ISBLANK(HO$9),HO$9=0)=FALSE,SUM($GQ101:$HE101)&gt;0,HO$9='2. Protocols'!$G100),1,0)*'4. Formulations'!$M100</f>
        <v>0</v>
      </c>
      <c r="HP101" s="45">
        <f>IF(AND(OR(ISBLANK(HP$9),HP$9=0)=FALSE,SUM($GQ101:$HE101)&gt;0,HP$9='2. Protocols'!$G100),1,0)*'4. Formulations'!$M100</f>
        <v>0</v>
      </c>
      <c r="HQ101" s="45">
        <f>IF(AND(OR(ISBLANK(HQ$9),HQ$9=0)=FALSE,SUM($GQ101:$HE101)&gt;0,HQ$9='2. Protocols'!$G100),1,0)*'4. Formulations'!$M100</f>
        <v>0</v>
      </c>
      <c r="HR101" s="45">
        <f>IF(AND(OR(ISBLANK(HR$9),HR$9=0)=FALSE,SUM($GQ101:$HE101)&gt;0,HR$9='2. Protocols'!$G100),1,0)*'4. Formulations'!$M100</f>
        <v>0</v>
      </c>
      <c r="HS101" s="45">
        <f>IF(AND(OR(ISBLANK(HS$9),HS$9=0)=FALSE,SUM($GQ101:$HE101)&gt;0,HS$9='2. Protocols'!$G100),1,0)*'4. Formulations'!$M100</f>
        <v>0</v>
      </c>
      <c r="HT101" s="45">
        <f>IF(AND(OR(ISBLANK(HT$9),HT$9=0)=FALSE,SUM($GQ101:$HE101)&gt;0,HT$9='2. Protocols'!$G100),1,0)*'4. Formulations'!$M100</f>
        <v>0</v>
      </c>
      <c r="HU101" s="45">
        <f>IF(AND(OR(ISBLANK(HU$9),HU$9=0)=FALSE,SUM($GQ101:$HE101)&gt;0,HU$9='2. Protocols'!$G100),1,0)*'4. Formulations'!$M100</f>
        <v>0</v>
      </c>
      <c r="HW101" s="45">
        <f>IF(AND(OR(ISBLANK(HW$9),HW$9=0)=FALSE,HW$9=$DM101),1,0)*'4. Formulations'!$N100</f>
        <v>0</v>
      </c>
      <c r="HX101" s="45">
        <f>IF(AND(OR(ISBLANK(HX$9),HX$9=0)=FALSE,HX$9=$DM101),1,0)*'4. Formulations'!$N100</f>
        <v>0</v>
      </c>
      <c r="HY101" s="45">
        <f>IF(AND(OR(ISBLANK(HY$9),HY$9=0)=FALSE,HY$9=$DM101),1,0)*'4. Formulations'!$N100</f>
        <v>0</v>
      </c>
      <c r="HZ101" s="45">
        <f>IF(AND(OR(ISBLANK(HZ$9),HZ$9=0)=FALSE,HZ$9=$DM101),1,0)*'4. Formulations'!$N100</f>
        <v>0</v>
      </c>
      <c r="IA101" s="45">
        <f>IF(AND(OR(ISBLANK(IA$9),IA$9=0)=FALSE,IA$9=$DM101),1,0)*'4. Formulations'!$N100</f>
        <v>0</v>
      </c>
      <c r="IB101" s="45">
        <f>IF(AND(OR(ISBLANK(IB$9),IB$9=0)=FALSE,IB$9=$DM101),1,0)*'4. Formulations'!$N100</f>
        <v>0</v>
      </c>
      <c r="IC101" s="45">
        <f>IF(AND(OR(ISBLANK(IC$9),IC$9=0)=FALSE,IC$9=$DM101),1,0)*'4. Formulations'!$N100</f>
        <v>0</v>
      </c>
      <c r="ID101" s="45">
        <f>IF(AND(OR(ISBLANK(ID$9),ID$9=0)=FALSE,ID$9=$DM101),1,0)*'4. Formulations'!$N100</f>
        <v>0</v>
      </c>
      <c r="IE101" s="45">
        <f>IF(AND(OR(ISBLANK(IE$9),IE$9=0)=FALSE,IE$9=$DM101),1,0)*'4. Formulations'!$N100</f>
        <v>0</v>
      </c>
      <c r="IF101" s="45">
        <f>IF(AND(OR(ISBLANK(IF$9),IF$9=0)=FALSE,IF$9=$DM101),1,0)*'4. Formulations'!$N100</f>
        <v>0</v>
      </c>
      <c r="IG101" s="45">
        <f>IF(AND(OR(ISBLANK(IG$9),IG$9=0)=FALSE,IG$9=$DM101),1,0)*'4. Formulations'!$N100</f>
        <v>0</v>
      </c>
      <c r="IH101" s="45">
        <f>IF(AND(OR(ISBLANK(IH$9),IH$9=0)=FALSE,IH$9=$DM101),1,0)*'4. Formulations'!$N100</f>
        <v>0</v>
      </c>
      <c r="II101" s="45">
        <f>IF(AND(OR(ISBLANK(II$9),II$9=0)=FALSE,II$9=$DM101),1,0)*'4. Formulations'!$N100</f>
        <v>0</v>
      </c>
      <c r="IJ101" s="45">
        <f>IF(AND(OR(ISBLANK(IJ$9),IJ$9=0)=FALSE,IJ$9=$DM101),1,0)*'4. Formulations'!$N100</f>
        <v>0</v>
      </c>
      <c r="IK101" s="45">
        <f>IF(AND(OR(ISBLANK(IK$9),IK$9=0)=FALSE,IK$9=$DM101),1,0)*'4. Formulations'!$N100</f>
        <v>0</v>
      </c>
      <c r="IM101" s="45">
        <f>IF(AND(OR(ISBLANK(IM$9),IM$9=0)=FALSE,OR(IM$9='2. Protocols'!$C100,IM$9='2. Protocols'!$E100,IM$9='2. Protocols'!$G100)),1,0)*'4. Formulations'!$O100</f>
        <v>0</v>
      </c>
      <c r="IN101" s="45">
        <f>IF(AND(OR(ISBLANK(IN$9),IN$9=0)=FALSE,OR(IN$9='2. Protocols'!$C100,IN$9='2. Protocols'!$E100,IN$9='2. Protocols'!$G100)),1,0)*'4. Formulations'!$O100</f>
        <v>0</v>
      </c>
      <c r="IO101" s="45">
        <f>IF(AND(OR(ISBLANK(IO$9),IO$9=0)=FALSE,OR(IO$9='2. Protocols'!$C100,IO$9='2. Protocols'!$E100,IO$9='2. Protocols'!$G100)),1,0)*'4. Formulations'!$O100</f>
        <v>0</v>
      </c>
      <c r="IP101" s="45">
        <f>IF(AND(OR(ISBLANK(IP$9),IP$9=0)=FALSE,OR(IP$9='2. Protocols'!$C100,IP$9='2. Protocols'!$E100,IP$9='2. Protocols'!$G100)),1,0)*'4. Formulations'!$O100</f>
        <v>0</v>
      </c>
      <c r="IQ101" s="45">
        <f>IF(AND(OR(ISBLANK(IQ$9),IQ$9=0)=FALSE,OR(IQ$9='2. Protocols'!$C100,IQ$9='2. Protocols'!$E100,IQ$9='2. Protocols'!$G100)),1,0)*'4. Formulations'!$O100</f>
        <v>0</v>
      </c>
      <c r="IR101" s="45">
        <f>IF(AND(OR(ISBLANK(IR$9),IR$9=0)=FALSE,OR(IR$9='2. Protocols'!$C100,IR$9='2. Protocols'!$E100,IR$9='2. Protocols'!$G100)),1,0)*'4. Formulations'!$O100</f>
        <v>0</v>
      </c>
      <c r="IS101" s="45">
        <f>IF(AND(OR(ISBLANK(IS$9),IS$9=0)=FALSE,OR(IS$9='2. Protocols'!$C100,IS$9='2. Protocols'!$E100,IS$9='2. Protocols'!$G100)),1,0)*'4. Formulations'!$O100</f>
        <v>0</v>
      </c>
      <c r="IT101" s="45">
        <f>IF(AND(OR(ISBLANK(IT$9),IT$9=0)=FALSE,OR(IT$9='2. Protocols'!$C100,IT$9='2. Protocols'!$E100,IT$9='2. Protocols'!$G100)),1,0)*'4. Formulations'!$O100</f>
        <v>0</v>
      </c>
      <c r="IU101" s="45">
        <f>IF(AND(OR(ISBLANK(IU$9),IU$9=0)=FALSE,OR(IU$9='2. Protocols'!$C100,IU$9='2. Protocols'!$E100,IU$9='2. Protocols'!$G100)),1,0)*'4. Formulations'!$O100</f>
        <v>0</v>
      </c>
      <c r="IV101" s="45">
        <f>IF(AND(OR(ISBLANK(IV$9),IV$9=0)=FALSE,OR(IV$9='2. Protocols'!$C100,IV$9='2. Protocols'!$E100,IV$9='2. Protocols'!$G100)),1,0)*'4. Formulations'!$O100</f>
        <v>0</v>
      </c>
      <c r="IW101" s="45">
        <f>IF(AND(OR(ISBLANK(IW$9),IW$9=0)=FALSE,OR(IW$9='2. Protocols'!$C100,IW$9='2. Protocols'!$E100,IW$9='2. Protocols'!$G100)),1,0)*'4. Formulations'!$O100</f>
        <v>0</v>
      </c>
      <c r="IX101" s="45">
        <f>IF(AND(OR(ISBLANK(IX$9),IX$9=0)=FALSE,OR(IX$9='2. Protocols'!$C100,IX$9='2. Protocols'!$E100,IX$9='2. Protocols'!$G100)),1,0)*'4. Formulations'!$O100</f>
        <v>0</v>
      </c>
      <c r="IY101" s="45">
        <f>IF(AND(OR(ISBLANK(IY$9),IY$9=0)=FALSE,OR(IY$9='2. Protocols'!$C100,IY$9='2. Protocols'!$E100,IY$9='2. Protocols'!$G100)),1,0)*'4. Formulations'!$O100</f>
        <v>0</v>
      </c>
      <c r="IZ101" s="45">
        <f>IF(AND(OR(ISBLANK(IZ$9),IZ$9=0)=FALSE,OR(IZ$9='2. Protocols'!$C100,IZ$9='2. Protocols'!$E100,IZ$9='2. Protocols'!$G100)),1,0)*'4. Formulations'!$O100</f>
        <v>0</v>
      </c>
      <c r="JA101" s="45">
        <f>IF(AND(OR(ISBLANK(JA$9),JA$9=0)=FALSE,OR(JA$9='2. Protocols'!$C100,JA$9='2. Protocols'!$E100,JA$9='2. Protocols'!$G100)),1,0)*'4. Formulations'!$O100</f>
        <v>0</v>
      </c>
      <c r="JC101" s="45">
        <f>IF(AND(OR(ISBLANK(JC$9),JC$9=0)=FALSE,JC$9=$DL101),1,0)*'4. Formulations'!$P100</f>
        <v>0</v>
      </c>
      <c r="JD101" s="45">
        <f>IF(AND(OR(ISBLANK(JD$9),JD$9=0)=FALSE,JD$9=$DL101),1,0)*'4. Formulations'!$P100</f>
        <v>0</v>
      </c>
      <c r="JE101" s="45">
        <f>IF(AND(OR(ISBLANK(JE$9),JE$9=0)=FALSE,JE$9=$DL101),1,0)*'4. Formulations'!$P100</f>
        <v>0</v>
      </c>
      <c r="JF101" s="45">
        <f>IF(AND(OR(ISBLANK(JF$9),JF$9=0)=FALSE,JF$9=$DL101),1,0)*'4. Formulations'!$P100</f>
        <v>0</v>
      </c>
      <c r="JG101" s="45">
        <f>IF(AND(OR(ISBLANK(JG$9),JG$9=0)=FALSE,JG$9=$DL101),1,0)*'4. Formulations'!$P100</f>
        <v>0</v>
      </c>
      <c r="JH101" s="45">
        <f>IF(AND(OR(ISBLANK(JH$9),JH$9=0)=FALSE,JH$9=$DL101),1,0)*'4. Formulations'!$P100</f>
        <v>0</v>
      </c>
      <c r="JI101" s="45">
        <f>IF(AND(OR(ISBLANK(JI$9),JI$9=0)=FALSE,JI$9=$DL101),1,0)*'4. Formulations'!$P100</f>
        <v>0</v>
      </c>
      <c r="JJ101" s="45">
        <f>IF(AND(OR(ISBLANK(JJ$9),JJ$9=0)=FALSE,JJ$9=$DL101),1,0)*'4. Formulations'!$P100</f>
        <v>0</v>
      </c>
      <c r="JK101" s="45">
        <f>IF(AND(OR(ISBLANK(JK$9),JK$9=0)=FALSE,JK$9=$DL101),1,0)*'4. Formulations'!$P100</f>
        <v>0</v>
      </c>
      <c r="JL101" s="45">
        <f>IF(AND(OR(ISBLANK(JL$9),JL$9=0)=FALSE,JL$9=$DL101),1,0)*'4. Formulations'!$P100</f>
        <v>0</v>
      </c>
      <c r="JM101" s="45">
        <f>IF(AND(OR(ISBLANK(JM$9),JM$9=0)=FALSE,JM$9=$DL101),1,0)*'4. Formulations'!$P100</f>
        <v>0</v>
      </c>
      <c r="JN101" s="45">
        <f>IF(AND(OR(ISBLANK(JN$9),JN$9=0)=FALSE,JN$9=$DL101),1,0)*'4. Formulations'!$P100</f>
        <v>0</v>
      </c>
      <c r="JO101" s="45">
        <f>IF(AND(OR(ISBLANK(JO$9),JO$9=0)=FALSE,JO$9=$DL101),1,0)*'4. Formulations'!$P100</f>
        <v>0</v>
      </c>
      <c r="JP101" s="45">
        <f>IF(AND(OR(ISBLANK(JP$9),JP$9=0)=FALSE,JP$9=$DL101),1,0)*'4. Formulations'!$P100</f>
        <v>0</v>
      </c>
      <c r="JQ101" s="45">
        <f>IF(AND(OR(ISBLANK(JQ$9),JQ$9=0)=FALSE,JQ$9=$DL101),1,0)*'4. Formulations'!$P100</f>
        <v>0</v>
      </c>
      <c r="JS101" s="45">
        <f>IF(AND(OR(ISBLANK(JS$9),JS$9=0)=FALSE,SUM($JC101:$JQ101)&gt;0,JS$9='2. Protocols'!$G100),1,0)*'4. Formulations'!$P100</f>
        <v>0</v>
      </c>
      <c r="JT101" s="45">
        <f>IF(AND(OR(ISBLANK(JT$9),JT$9=0)=FALSE,SUM($JC101:$JQ101)&gt;0,JT$9='2. Protocols'!$G100),1,0)*'4. Formulations'!$P100</f>
        <v>0</v>
      </c>
      <c r="JU101" s="45">
        <f>IF(AND(OR(ISBLANK(JU$9),JU$9=0)=FALSE,SUM($JC101:$JQ101)&gt;0,JU$9='2. Protocols'!$G100),1,0)*'4. Formulations'!$P100</f>
        <v>0</v>
      </c>
      <c r="JV101" s="45">
        <f>IF(AND(OR(ISBLANK(JV$9),JV$9=0)=FALSE,SUM($JC101:$JQ101)&gt;0,JV$9='2. Protocols'!$G100),1,0)*'4. Formulations'!$P100</f>
        <v>0</v>
      </c>
      <c r="JW101" s="45">
        <f>IF(AND(OR(ISBLANK(JW$9),JW$9=0)=FALSE,SUM($JC101:$JQ101)&gt;0,JW$9='2. Protocols'!$G100),1,0)*'4. Formulations'!$P100</f>
        <v>0</v>
      </c>
      <c r="JX101" s="45">
        <f>IF(AND(OR(ISBLANK(JX$9),JX$9=0)=FALSE,SUM($JC101:$JQ101)&gt;0,JX$9='2. Protocols'!$G100),1,0)*'4. Formulations'!$P100</f>
        <v>0</v>
      </c>
      <c r="JY101" s="45">
        <f>IF(AND(OR(ISBLANK(JY$9),JY$9=0)=FALSE,SUM($JC101:$JQ101)&gt;0,JY$9='2. Protocols'!$G100),1,0)*'4. Formulations'!$P100</f>
        <v>0</v>
      </c>
      <c r="JZ101" s="45">
        <f>IF(AND(OR(ISBLANK(JZ$9),JZ$9=0)=FALSE,SUM($JC101:$JQ101)&gt;0,JZ$9='2. Protocols'!$G100),1,0)*'4. Formulations'!$P100</f>
        <v>0</v>
      </c>
      <c r="KA101" s="45">
        <f>IF(AND(OR(ISBLANK(KA$9),KA$9=0)=FALSE,SUM($JC101:$JQ101)&gt;0,KA$9='2. Protocols'!$G100),1,0)*'4. Formulations'!$P100</f>
        <v>0</v>
      </c>
      <c r="KB101" s="45">
        <f>IF(AND(OR(ISBLANK(KB$9),KB$9=0)=FALSE,SUM($JC101:$JQ101)&gt;0,KB$9='2. Protocols'!$G100),1,0)*'4. Formulations'!$P100</f>
        <v>0</v>
      </c>
      <c r="KC101" s="45">
        <f>IF(AND(OR(ISBLANK(KC$9),KC$9=0)=FALSE,SUM($JC101:$JQ101)&gt;0,KC$9='2. Protocols'!$G100),1,0)*'4. Formulations'!$P100</f>
        <v>0</v>
      </c>
      <c r="KD101" s="45">
        <f>IF(AND(OR(ISBLANK(KD$9),KD$9=0)=FALSE,SUM($JC101:$JQ101)&gt;0,KD$9='2. Protocols'!$G100),1,0)*'4. Formulations'!$P100</f>
        <v>0</v>
      </c>
      <c r="KE101" s="45">
        <f>IF(AND(OR(ISBLANK(KE$9),KE$9=0)=FALSE,SUM($JC101:$JQ101)&gt;0,KE$9='2. Protocols'!$G100),1,0)*'4. Formulations'!$P100</f>
        <v>0</v>
      </c>
      <c r="KF101" s="45">
        <f>IF(AND(OR(ISBLANK(KF$9),KF$9=0)=FALSE,SUM($JC101:$JQ101)&gt;0,KF$9='2. Protocols'!$G100),1,0)*'4. Formulations'!$P100</f>
        <v>0</v>
      </c>
      <c r="KG101" s="45">
        <f>IF(AND(OR(ISBLANK(KG$9),KG$9=0)=FALSE,SUM($JC101:$JQ101)&gt;0,KG$9='2. Protocols'!$G100),1,0)*'4. Formulations'!$P100</f>
        <v>0</v>
      </c>
      <c r="KI101" s="45">
        <f>IF(AND(OR(ISBLANK(KI$9),KI$9=0)=FALSE,KI$9=$DM101),1,0)*'4. Formulations'!$Q100</f>
        <v>0</v>
      </c>
      <c r="KJ101" s="45">
        <f>IF(AND(OR(ISBLANK(KJ$9),KJ$9=0)=FALSE,KJ$9=$DM101),1,0)*'4. Formulations'!$Q100</f>
        <v>0</v>
      </c>
      <c r="KK101" s="45">
        <f>IF(AND(OR(ISBLANK(KK$9),KK$9=0)=FALSE,KK$9=$DM101),1,0)*'4. Formulations'!$Q100</f>
        <v>0</v>
      </c>
      <c r="KL101" s="45">
        <f>IF(AND(OR(ISBLANK(KL$9),KL$9=0)=FALSE,KL$9=$DM101),1,0)*'4. Formulations'!$Q100</f>
        <v>0</v>
      </c>
      <c r="KM101" s="45">
        <f>IF(AND(OR(ISBLANK(KM$9),KM$9=0)=FALSE,KM$9=$DM101),1,0)*'4. Formulations'!$Q100</f>
        <v>0</v>
      </c>
      <c r="KN101" s="45">
        <f>IF(AND(OR(ISBLANK(KN$9),KN$9=0)=FALSE,KN$9=$DM101),1,0)*'4. Formulations'!$Q100</f>
        <v>0</v>
      </c>
      <c r="KO101" s="45">
        <f>IF(AND(OR(ISBLANK(KO$9),KO$9=0)=FALSE,KO$9=$DM101),1,0)*'4. Formulations'!$Q100</f>
        <v>0</v>
      </c>
      <c r="KP101" s="45">
        <f>IF(AND(OR(ISBLANK(KP$9),KP$9=0)=FALSE,KP$9=$DM101),1,0)*'4. Formulations'!$Q100</f>
        <v>0</v>
      </c>
      <c r="KQ101" s="45">
        <f>IF(AND(OR(ISBLANK(KQ$9),KQ$9=0)=FALSE,KQ$9=$DM101),1,0)*'4. Formulations'!$Q100</f>
        <v>0</v>
      </c>
      <c r="KR101" s="45">
        <f>IF(AND(OR(ISBLANK(KR$9),KR$9=0)=FALSE,KR$9=$DM101),1,0)*'4. Formulations'!$Q100</f>
        <v>0</v>
      </c>
      <c r="KS101" s="45">
        <f>IF(AND(OR(ISBLANK(KS$9),KS$9=0)=FALSE,KS$9=$DM101),1,0)*'4. Formulations'!$Q100</f>
        <v>0</v>
      </c>
      <c r="KT101" s="45">
        <f>IF(AND(OR(ISBLANK(KT$9),KT$9=0)=FALSE,KT$9=$DM101),1,0)*'4. Formulations'!$Q100</f>
        <v>0</v>
      </c>
      <c r="KU101" s="45">
        <f>IF(AND(OR(ISBLANK(KU$9),KU$9=0)=FALSE,KU$9=$DM101),1,0)*'4. Formulations'!$Q100</f>
        <v>0</v>
      </c>
      <c r="KV101" s="45">
        <f>IF(AND(OR(ISBLANK(KV$9),KV$9=0)=FALSE,KV$9=$DM101),1,0)*'4. Formulations'!$Q100</f>
        <v>0</v>
      </c>
      <c r="KW101" s="45">
        <f>IF(AND(OR(ISBLANK(KW$9),KW$9=0)=FALSE,KW$9=$DM101),1,0)*'4. Formulations'!$Q100</f>
        <v>0</v>
      </c>
    </row>
    <row r="102" spans="2:309" ht="15" hidden="1" outlineLevel="1" x14ac:dyDescent="0.25">
      <c r="B102" s="2"/>
      <c r="C102" s="155" t="str">
        <f>IF('2. Protocols'!C101&amp;"+"&amp;'2. Protocols'!E101&amp;"+"&amp;'2. Protocols'!G101="++","",'2. Protocols'!C101&amp;"+"&amp;'2. Protocols'!E101&amp;"+"&amp;'2. Protocols'!G101)</f>
        <v/>
      </c>
      <c r="D102" s="22"/>
      <c r="E102" s="23"/>
      <c r="G102" s="135">
        <f>'2. Protocols'!J101*'1. General Inputs'!$N$13</f>
        <v>0</v>
      </c>
      <c r="H102" s="135" t="e">
        <f>MAX(G102*(1+'1. General Inputs'!$BE$23)+(H$110*'2. Protocols'!$S101)+'3. ARV Substitutions'!L122,0)</f>
        <v>#VALUE!</v>
      </c>
      <c r="I102" s="135" t="e">
        <f>MAX(H102*(1+'1. General Inputs'!$BE$23)+(I$110*'2. Protocols'!$S101)+'3. ARV Substitutions'!M122,0)</f>
        <v>#VALUE!</v>
      </c>
      <c r="J102" s="135" t="e">
        <f>MAX(I102*(1+'1. General Inputs'!$BE$23)+(J$110*'2. Protocols'!$S101)+'3. ARV Substitutions'!N122,0)</f>
        <v>#VALUE!</v>
      </c>
      <c r="K102" s="135" t="e">
        <f>MAX(J102*(1+'1. General Inputs'!$BE$23)+(K$110*'2. Protocols'!$S101)+'3. ARV Substitutions'!O122,0)</f>
        <v>#VALUE!</v>
      </c>
      <c r="L102" s="135" t="e">
        <f>MAX(K102*(1+'1. General Inputs'!$BE$23)+(L$110*'2. Protocols'!$S101)+'3. ARV Substitutions'!P122,0)</f>
        <v>#VALUE!</v>
      </c>
      <c r="M102" s="135" t="e">
        <f>MAX(L102*(1+'1. General Inputs'!$BE$23)+(M$110*'2. Protocols'!$S101)+'3. ARV Substitutions'!Q122,0)</f>
        <v>#VALUE!</v>
      </c>
      <c r="N102" s="135" t="e">
        <f>MAX(M102*(1+'1. General Inputs'!$BE$23)+(N$110*'2. Protocols'!$S101)+'3. ARV Substitutions'!R122,0)</f>
        <v>#VALUE!</v>
      </c>
      <c r="O102" s="135" t="e">
        <f>MAX(N102*(1+'1. General Inputs'!$BE$23)+(O$110*'2. Protocols'!$S101)+'3. ARV Substitutions'!S122,0)</f>
        <v>#VALUE!</v>
      </c>
      <c r="P102" s="135" t="e">
        <f>MAX(O102*(1+'1. General Inputs'!$BE$23)+(P$110*'2. Protocols'!$S101)+'3. ARV Substitutions'!T122,0)</f>
        <v>#VALUE!</v>
      </c>
      <c r="Q102" s="135" t="e">
        <f>MAX(P102*(1+'1. General Inputs'!$BE$23)+(Q$110*'2. Protocols'!$S101)+'3. ARV Substitutions'!U122,0)</f>
        <v>#VALUE!</v>
      </c>
      <c r="R102" s="135" t="e">
        <f>MAX(Q102*(1+'1. General Inputs'!$BE$23)+(R$110*'2. Protocols'!$S101)+'3. ARV Substitutions'!V122,0)</f>
        <v>#VALUE!</v>
      </c>
      <c r="S102" s="135" t="e">
        <f>MAX(R102*(1+'1. General Inputs'!$BE$23)+(S$110*'2. Protocols'!$S101)+'3. ARV Substitutions'!W122,0)</f>
        <v>#VALUE!</v>
      </c>
      <c r="T102" s="135" t="e">
        <f>MAX(S102*(1+'1. General Inputs'!$BE$23)+(T$110*'2. Protocols'!$S101)+'3. ARV Substitutions'!X122,0)</f>
        <v>#VALUE!</v>
      </c>
      <c r="U102" s="135" t="e">
        <f>MAX(T102*(1+'1. General Inputs'!$BE$23)+(U$110*'2. Protocols'!$S101)+'3. ARV Substitutions'!Y122,0)</f>
        <v>#VALUE!</v>
      </c>
      <c r="V102" s="135" t="e">
        <f>MAX(U102*(1+'1. General Inputs'!$BE$23)+(V$110*'2. Protocols'!$S101)+'3. ARV Substitutions'!Z122,0)</f>
        <v>#VALUE!</v>
      </c>
      <c r="W102" s="135" t="e">
        <f>MAX(V102*(1+'1. General Inputs'!$BE$23)+(W$110*'2. Protocols'!$S101)+'3. ARV Substitutions'!AA122,0)</f>
        <v>#VALUE!</v>
      </c>
      <c r="X102" s="135" t="e">
        <f>MAX(W102*(1+'1. General Inputs'!$BE$23)+(X$110*'2. Protocols'!$S101)+'3. ARV Substitutions'!AB122,0)</f>
        <v>#VALUE!</v>
      </c>
      <c r="Y102" s="135" t="e">
        <f>MAX(X102*(1+'1. General Inputs'!$BE$23)+(Y$110*'2. Protocols'!$S101)+'3. ARV Substitutions'!AC122,0)</f>
        <v>#VALUE!</v>
      </c>
      <c r="Z102" s="135" t="e">
        <f>MAX(Y102*(1+'1. General Inputs'!$BE$23)+(Z$110*'2. Protocols'!$S101)+'3. ARV Substitutions'!AD122,0)</f>
        <v>#VALUE!</v>
      </c>
      <c r="AA102" s="135" t="e">
        <f>MAX(Z102*(1+'1. General Inputs'!$BE$23)+(AA$110*'2. Protocols'!$S101)+'3. ARV Substitutions'!AE122,0)</f>
        <v>#VALUE!</v>
      </c>
      <c r="AB102" s="135" t="e">
        <f>MAX(AA102*(1+'1. General Inputs'!$BE$23)+(AB$110*'2. Protocols'!$S101)+'3. ARV Substitutions'!AF122,0)</f>
        <v>#VALUE!</v>
      </c>
      <c r="AC102" s="135" t="e">
        <f>MAX(AB102*(1+'1. General Inputs'!$BE$23)+(AC$110*'2. Protocols'!$S101)+'3. ARV Substitutions'!AG122,0)</f>
        <v>#VALUE!</v>
      </c>
      <c r="AD102" s="135" t="e">
        <f>MAX(AC102*(1+'1. General Inputs'!$BE$23)+(AD$110*'2. Protocols'!$S101)+'3. ARV Substitutions'!AH122,0)</f>
        <v>#VALUE!</v>
      </c>
      <c r="AE102" s="135" t="e">
        <f>MAX(AD102*(1+'1. General Inputs'!$BE$23)+(AE$110*'2. Protocols'!$S101)+'3. ARV Substitutions'!AI122,0)</f>
        <v>#VALUE!</v>
      </c>
      <c r="AF102" s="135" t="e">
        <f>MAX(AE102*(1+'1. General Inputs'!$BE$23)+(AF$110*'2. Protocols'!$S101)+'3. ARV Substitutions'!AJ122,0)</f>
        <v>#VALUE!</v>
      </c>
      <c r="AG102" s="135" t="e">
        <f>MAX(AF102*(1+'1. General Inputs'!$BE$23)+(AG$110*'2. Protocols'!$S101)+'3. ARV Substitutions'!AK122,0)</f>
        <v>#VALUE!</v>
      </c>
      <c r="AH102" s="135" t="e">
        <f>MAX(AG102*(1+'1. General Inputs'!$BE$23)+(AH$110*'2. Protocols'!$S101)+'3. ARV Substitutions'!AL122,0)</f>
        <v>#VALUE!</v>
      </c>
      <c r="AI102" s="135" t="e">
        <f>MAX(AH102*(1+'1. General Inputs'!$BE$23)+(AI$110*'2. Protocols'!$S101)+'3. ARV Substitutions'!AM122,0)</f>
        <v>#VALUE!</v>
      </c>
      <c r="AJ102" s="135" t="e">
        <f>MAX(AI102*(1+'1. General Inputs'!$BE$23)+(AJ$110*'2. Protocols'!$S101)+'3. ARV Substitutions'!AN122,0)</f>
        <v>#VALUE!</v>
      </c>
      <c r="AK102" s="135" t="e">
        <f>MAX(AJ102*(1+'1. General Inputs'!$BE$23)+(AK$110*'2. Protocols'!$S101)+'3. ARV Substitutions'!AO122,0)</f>
        <v>#VALUE!</v>
      </c>
      <c r="AL102" s="135" t="e">
        <f>MAX(AK102*(1+'1. General Inputs'!$BE$23)+(AL$110*'2. Protocols'!$S101)+'3. ARV Substitutions'!AP122,0)</f>
        <v>#VALUE!</v>
      </c>
      <c r="AM102" s="135" t="e">
        <f>MAX(AL102*(1+'1. General Inputs'!$BE$23)+(AM$110*'2. Protocols'!$S101)+'3. ARV Substitutions'!AQ122,0)</f>
        <v>#VALUE!</v>
      </c>
      <c r="AN102" s="135" t="e">
        <f>MAX(AM102*(1+'1. General Inputs'!$BE$23)+(AN$110*'2. Protocols'!$S101)+'3. ARV Substitutions'!AR122,0)</f>
        <v>#VALUE!</v>
      </c>
      <c r="AO102" s="135" t="e">
        <f>MAX(AN102*(1+'1. General Inputs'!$BE$23)+(AO$110*'2. Protocols'!$S101)+'3. ARV Substitutions'!AS122,0)</f>
        <v>#VALUE!</v>
      </c>
      <c r="AP102" s="135" t="e">
        <f>MAX(AO102*(1+'1. General Inputs'!$BE$23)+(AP$110*'2. Protocols'!$S101)+'3. ARV Substitutions'!AT122,0)</f>
        <v>#VALUE!</v>
      </c>
      <c r="AQ102" s="135" t="e">
        <f>MAX(AP102*(1+'1. General Inputs'!$BE$23)+(AQ$110*'2. Protocols'!$S101)+'3. ARV Substitutions'!AU122,0)</f>
        <v>#VALUE!</v>
      </c>
      <c r="CA102" s="105" t="e">
        <f t="shared" si="96"/>
        <v>#VALUE!</v>
      </c>
      <c r="CB102" s="105" t="e">
        <f t="shared" si="97"/>
        <v>#VALUE!</v>
      </c>
      <c r="CC102" s="105" t="e">
        <f t="shared" si="98"/>
        <v>#VALUE!</v>
      </c>
      <c r="CD102" s="105" t="e">
        <f t="shared" si="99"/>
        <v>#VALUE!</v>
      </c>
      <c r="CE102" s="105" t="e">
        <f t="shared" si="100"/>
        <v>#VALUE!</v>
      </c>
      <c r="CF102" s="105" t="e">
        <f t="shared" si="101"/>
        <v>#VALUE!</v>
      </c>
      <c r="CG102" s="105" t="e">
        <f t="shared" si="102"/>
        <v>#VALUE!</v>
      </c>
      <c r="CH102" s="105" t="e">
        <f t="shared" si="103"/>
        <v>#VALUE!</v>
      </c>
      <c r="CI102" s="105" t="e">
        <f t="shared" si="104"/>
        <v>#VALUE!</v>
      </c>
      <c r="CJ102" s="105" t="e">
        <f t="shared" si="105"/>
        <v>#VALUE!</v>
      </c>
      <c r="CK102" s="105" t="e">
        <f t="shared" si="106"/>
        <v>#VALUE!</v>
      </c>
      <c r="CL102" s="105" t="e">
        <f t="shared" si="107"/>
        <v>#VALUE!</v>
      </c>
      <c r="CM102" s="105" t="e">
        <f t="shared" si="108"/>
        <v>#VALUE!</v>
      </c>
      <c r="CN102" s="105" t="e">
        <f t="shared" si="109"/>
        <v>#VALUE!</v>
      </c>
      <c r="CO102" s="105" t="e">
        <f t="shared" si="110"/>
        <v>#VALUE!</v>
      </c>
      <c r="CP102" s="105" t="e">
        <f t="shared" si="111"/>
        <v>#VALUE!</v>
      </c>
      <c r="CQ102" s="105" t="e">
        <f t="shared" si="112"/>
        <v>#VALUE!</v>
      </c>
      <c r="CR102" s="105" t="e">
        <f t="shared" si="113"/>
        <v>#VALUE!</v>
      </c>
      <c r="CS102" s="105" t="e">
        <f t="shared" si="114"/>
        <v>#VALUE!</v>
      </c>
      <c r="CT102" s="105" t="e">
        <f t="shared" si="115"/>
        <v>#VALUE!</v>
      </c>
      <c r="CU102" s="105" t="e">
        <f t="shared" si="116"/>
        <v>#VALUE!</v>
      </c>
      <c r="CV102" s="105" t="e">
        <f t="shared" si="117"/>
        <v>#VALUE!</v>
      </c>
      <c r="CW102" s="105" t="e">
        <f t="shared" si="118"/>
        <v>#VALUE!</v>
      </c>
      <c r="CX102" s="105" t="e">
        <f t="shared" si="119"/>
        <v>#VALUE!</v>
      </c>
      <c r="CY102" s="105" t="e">
        <f t="shared" si="120"/>
        <v>#VALUE!</v>
      </c>
      <c r="CZ102" s="105" t="e">
        <f t="shared" si="121"/>
        <v>#VALUE!</v>
      </c>
      <c r="DA102" s="105" t="e">
        <f t="shared" si="122"/>
        <v>#VALUE!</v>
      </c>
      <c r="DB102" s="105" t="e">
        <f t="shared" si="123"/>
        <v>#VALUE!</v>
      </c>
      <c r="DC102" s="105" t="e">
        <f t="shared" si="124"/>
        <v>#VALUE!</v>
      </c>
      <c r="DD102" s="105" t="e">
        <f t="shared" si="125"/>
        <v>#VALUE!</v>
      </c>
      <c r="DE102" s="105" t="e">
        <f t="shared" si="126"/>
        <v>#VALUE!</v>
      </c>
      <c r="DF102" s="105" t="e">
        <f t="shared" si="127"/>
        <v>#VALUE!</v>
      </c>
      <c r="DG102" s="105" t="e">
        <f t="shared" si="128"/>
        <v>#VALUE!</v>
      </c>
      <c r="DH102" s="105" t="e">
        <f t="shared" si="129"/>
        <v>#VALUE!</v>
      </c>
      <c r="DI102" s="105" t="e">
        <f t="shared" si="130"/>
        <v>#VALUE!</v>
      </c>
      <c r="DJ102" s="105" t="e">
        <f t="shared" si="131"/>
        <v>#VALUE!</v>
      </c>
      <c r="DL102" s="39" t="str">
        <f>CONCATENATE('2. Protocols'!C101, '2. Protocols'!D101, '2. Protocols'!E101)</f>
        <v>+</v>
      </c>
      <c r="DM102" s="39" t="str">
        <f>CONCATENATE('2. Protocols'!C101, '2. Protocols'!D101, '2. Protocols'!E101, '2. Protocols'!F101, '2. Protocols'!G101,)</f>
        <v>++</v>
      </c>
      <c r="DO102" s="45">
        <f>IF(AND(OR(ISBLANK(DO$9),DO$9=0)=FALSE,OR(DO$9='2. Protocols'!$C101,DO$9='2. Protocols'!$E101,DO$9='2. Protocols'!$G101)),1,0)*'4. Formulations'!$I101</f>
        <v>0</v>
      </c>
      <c r="DP102" s="45">
        <f>IF(AND(OR(ISBLANK(DP$9),DP$9=0)=FALSE,OR(DP$9='2. Protocols'!$C101,DP$9='2. Protocols'!$E101,DP$9='2. Protocols'!$G101)),1,0)*'4. Formulations'!$I101</f>
        <v>0</v>
      </c>
      <c r="DQ102" s="45">
        <f>IF(AND(OR(ISBLANK(DQ$9),DQ$9=0)=FALSE,OR(DQ$9='2. Protocols'!$C101,DQ$9='2. Protocols'!$E101,DQ$9='2. Protocols'!$G101)),1,0)*'4. Formulations'!$I101</f>
        <v>0</v>
      </c>
      <c r="DR102" s="45">
        <f>IF(AND(OR(ISBLANK(DR$9),DR$9=0)=FALSE,OR(DR$9='2. Protocols'!$C101,DR$9='2. Protocols'!$E101,DR$9='2. Protocols'!$G101)),1,0)*'4. Formulations'!$I101</f>
        <v>0</v>
      </c>
      <c r="DS102" s="45">
        <f>IF(AND(OR(ISBLANK(DS$9),DS$9=0)=FALSE,OR(DS$9='2. Protocols'!$C101,DS$9='2. Protocols'!$E101,DS$9='2. Protocols'!$G101)),1,0)*'4. Formulations'!$I101</f>
        <v>0</v>
      </c>
      <c r="DT102" s="45">
        <f>IF(AND(OR(ISBLANK(DT$9),DT$9=0)=FALSE,OR(DT$9='2. Protocols'!$C101,DT$9='2. Protocols'!$E101,DT$9='2. Protocols'!$G101)),1,0)*'4. Formulations'!$I101</f>
        <v>0</v>
      </c>
      <c r="DU102" s="45">
        <f>IF(AND(OR(ISBLANK(DU$9),DU$9=0)=FALSE,OR(DU$9='2. Protocols'!$C101,DU$9='2. Protocols'!$E101,DU$9='2. Protocols'!$G101)),1,0)*'4. Formulations'!$I101</f>
        <v>0</v>
      </c>
      <c r="DV102" s="45">
        <f>IF(AND(OR(ISBLANK(DV$9),DV$9=0)=FALSE,OR(DV$9='2. Protocols'!$C101,DV$9='2. Protocols'!$E101,DV$9='2. Protocols'!$G101)),1,0)*'4. Formulations'!$I101</f>
        <v>0</v>
      </c>
      <c r="DW102" s="45">
        <f>IF(AND(OR(ISBLANK(DW$9),DW$9=0)=FALSE,OR(DW$9='2. Protocols'!$C101,DW$9='2. Protocols'!$E101,DW$9='2. Protocols'!$G101)),1,0)*'4. Formulations'!$I101</f>
        <v>0</v>
      </c>
      <c r="DX102" s="45">
        <f>IF(AND(OR(ISBLANK(DX$9),DX$9=0)=FALSE,OR(DX$9='2. Protocols'!$C101,DX$9='2. Protocols'!$E101,DX$9='2. Protocols'!$G101)),1,0)*'4. Formulations'!$I101</f>
        <v>0</v>
      </c>
      <c r="DY102" s="45">
        <f>IF(AND(OR(ISBLANK(DY$9),DY$9=0)=FALSE,OR(DY$9='2. Protocols'!$C101,DY$9='2. Protocols'!$E101,DY$9='2. Protocols'!$G101)),1,0)*'4. Formulations'!$I101</f>
        <v>0</v>
      </c>
      <c r="DZ102" s="45">
        <f>IF(AND(OR(ISBLANK(DZ$9),DZ$9=0)=FALSE,OR(DZ$9='2. Protocols'!$C101,DZ$9='2. Protocols'!$E101,DZ$9='2. Protocols'!$G101)),1,0)*'4. Formulations'!$I101</f>
        <v>0</v>
      </c>
      <c r="EA102" s="45">
        <f>IF(AND(OR(ISBLANK(EA$9),EA$9=0)=FALSE,OR(EA$9='2. Protocols'!$C101,EA$9='2. Protocols'!$E101,EA$9='2. Protocols'!$G101)),1,0)*'4. Formulations'!$I101</f>
        <v>0</v>
      </c>
      <c r="EB102" s="45">
        <f>IF(AND(OR(ISBLANK(EB$9),EB$9=0)=FALSE,OR(EB$9='2. Protocols'!$C101,EB$9='2. Protocols'!$E101,EB$9='2. Protocols'!$G101)),1,0)*'4. Formulations'!$I101</f>
        <v>0</v>
      </c>
      <c r="EC102" s="45">
        <f>IF(AND(OR(ISBLANK(EC$9),EC$9=0)=FALSE,OR(EC$9='2. Protocols'!$C101,EC$9='2. Protocols'!$E101,EC$9='2. Protocols'!$G101)),1,0)*'4. Formulations'!$I101</f>
        <v>0</v>
      </c>
      <c r="EE102" s="45">
        <f>IF(AND(OR(ISBLANK(EE$9),EE$9=0)=FALSE,EE$9=$DL102),1,0)*'4. Formulations'!$J101</f>
        <v>0</v>
      </c>
      <c r="EF102" s="45">
        <f>IF(AND(OR(ISBLANK(EF$9),EF$9=0)=FALSE,EF$9=$DL102),1,0)*'4. Formulations'!$J101</f>
        <v>0</v>
      </c>
      <c r="EG102" s="45">
        <f>IF(AND(OR(ISBLANK(EG$9),EG$9=0)=FALSE,EG$9=$DL102),1,0)*'4. Formulations'!$J101</f>
        <v>0</v>
      </c>
      <c r="EH102" s="45">
        <f>IF(AND(OR(ISBLANK(EH$9),EH$9=0)=FALSE,EH$9=$DL102),1,0)*'4. Formulations'!$J101</f>
        <v>0</v>
      </c>
      <c r="EI102" s="45">
        <f>IF(AND(OR(ISBLANK(EI$9),EI$9=0)=FALSE,EI$9=$DL102),1,0)*'4. Formulations'!$J101</f>
        <v>0</v>
      </c>
      <c r="EJ102" s="45">
        <f>IF(AND(OR(ISBLANK(EJ$9),EJ$9=0)=FALSE,EJ$9=$DL102),1,0)*'4. Formulations'!$J101</f>
        <v>0</v>
      </c>
      <c r="EK102" s="45">
        <f>IF(AND(OR(ISBLANK(EK$9),EK$9=0)=FALSE,EK$9=$DL102),1,0)*'4. Formulations'!$J101</f>
        <v>0</v>
      </c>
      <c r="EL102" s="45">
        <f>IF(AND(OR(ISBLANK(EL$9),EL$9=0)=FALSE,EL$9=$DL102),1,0)*'4. Formulations'!$J101</f>
        <v>0</v>
      </c>
      <c r="EM102" s="45">
        <f>IF(AND(OR(ISBLANK(EM$9),EM$9=0)=FALSE,EM$9=$DL102),1,0)*'4. Formulations'!$J101</f>
        <v>0</v>
      </c>
      <c r="EN102" s="45">
        <f>IF(AND(OR(ISBLANK(EN$9),EN$9=0)=FALSE,EN$9=$DL102),1,0)*'4. Formulations'!$J101</f>
        <v>0</v>
      </c>
      <c r="EO102" s="45">
        <f>IF(AND(OR(ISBLANK(EO$9),EO$9=0)=FALSE,EO$9=$DL102),1,0)*'4. Formulations'!$J101</f>
        <v>0</v>
      </c>
      <c r="EP102" s="45">
        <f>IF(AND(OR(ISBLANK(EP$9),EP$9=0)=FALSE,EP$9=$DL102),1,0)*'4. Formulations'!$J101</f>
        <v>0</v>
      </c>
      <c r="EQ102" s="45">
        <f>IF(AND(OR(ISBLANK(EQ$9),EQ$9=0)=FALSE,EQ$9=$DL102),1,0)*'4. Formulations'!$J101</f>
        <v>0</v>
      </c>
      <c r="ER102" s="45">
        <f>IF(AND(OR(ISBLANK(ER$9),ER$9=0)=FALSE,ER$9=$DL102),1,0)*'4. Formulations'!$J101</f>
        <v>0</v>
      </c>
      <c r="ES102" s="45">
        <f>IF(AND(OR(ISBLANK(ES$9),ES$9=0)=FALSE,ES$9=$DL102),1,0)*'4. Formulations'!$J101</f>
        <v>0</v>
      </c>
      <c r="EU102" s="45">
        <f>IF(AND(OR(ISBLANK(EU$9),EU$9=0)=FALSE,SUM($EE102:$ES102)&gt;0,EU$9='2. Protocols'!$G101),1,0)*'4. Formulations'!$J101</f>
        <v>0</v>
      </c>
      <c r="EV102" s="45">
        <f>IF(AND(OR(ISBLANK(EV$9),EV$9=0)=FALSE,SUM($EE102:$ES102)&gt;0,EV$9='2. Protocols'!$G101),1,0)*'4. Formulations'!$J101</f>
        <v>0</v>
      </c>
      <c r="EW102" s="45">
        <f>IF(AND(OR(ISBLANK(EW$9),EW$9=0)=FALSE,SUM($EE102:$ES102)&gt;0,EW$9='2. Protocols'!$G101),1,0)*'4. Formulations'!$J101</f>
        <v>0</v>
      </c>
      <c r="EX102" s="45">
        <f>IF(AND(OR(ISBLANK(EX$9),EX$9=0)=FALSE,SUM($EE102:$ES102)&gt;0,EX$9='2. Protocols'!$G101),1,0)*'4. Formulations'!$J101</f>
        <v>0</v>
      </c>
      <c r="EY102" s="45">
        <f>IF(AND(OR(ISBLANK(EY$9),EY$9=0)=FALSE,SUM($EE102:$ES102)&gt;0,EY$9='2. Protocols'!$G101),1,0)*'4. Formulations'!$J101</f>
        <v>0</v>
      </c>
      <c r="EZ102" s="45">
        <f>IF(AND(OR(ISBLANK(EZ$9),EZ$9=0)=FALSE,SUM($EE102:$ES102)&gt;0,EZ$9='2. Protocols'!$G101),1,0)*'4. Formulations'!$J101</f>
        <v>0</v>
      </c>
      <c r="FA102" s="45">
        <f>IF(AND(OR(ISBLANK(FA$9),FA$9=0)=FALSE,SUM($EE102:$ES102)&gt;0,FA$9='2. Protocols'!$G101),1,0)*'4. Formulations'!$J101</f>
        <v>0</v>
      </c>
      <c r="FB102" s="45">
        <f>IF(AND(OR(ISBLANK(FB$9),FB$9=0)=FALSE,SUM($EE102:$ES102)&gt;0,FB$9='2. Protocols'!$G101),1,0)*'4. Formulations'!$J101</f>
        <v>0</v>
      </c>
      <c r="FC102" s="45">
        <f>IF(AND(OR(ISBLANK(FC$9),FC$9=0)=FALSE,SUM($EE102:$ES102)&gt;0,FC$9='2. Protocols'!$G101),1,0)*'4. Formulations'!$J101</f>
        <v>0</v>
      </c>
      <c r="FD102" s="45">
        <f>IF(AND(OR(ISBLANK(FD$9),FD$9=0)=FALSE,SUM($EE102:$ES102)&gt;0,FD$9='2. Protocols'!$G101),1,0)*'4. Formulations'!$J101</f>
        <v>0</v>
      </c>
      <c r="FE102" s="45">
        <f>IF(AND(OR(ISBLANK(FE$9),FE$9=0)=FALSE,SUM($EE102:$ES102)&gt;0,FE$9='2. Protocols'!$G101),1,0)*'4. Formulations'!$J101</f>
        <v>0</v>
      </c>
      <c r="FF102" s="45">
        <f>IF(AND(OR(ISBLANK(FF$9),FF$9=0)=FALSE,SUM($EE102:$ES102)&gt;0,FF$9='2. Protocols'!$G101),1,0)*'4. Formulations'!$J101</f>
        <v>0</v>
      </c>
      <c r="FG102" s="45">
        <f>IF(AND(OR(ISBLANK(FG$9),FG$9=0)=FALSE,SUM($EE102:$ES102)&gt;0,FG$9='2. Protocols'!$G101),1,0)*'4. Formulations'!$J101</f>
        <v>0</v>
      </c>
      <c r="FH102" s="45">
        <f>IF(AND(OR(ISBLANK(FH$9),FH$9=0)=FALSE,SUM($EE102:$ES102)&gt;0,FH$9='2. Protocols'!$G101),1,0)*'4. Formulations'!$J101</f>
        <v>0</v>
      </c>
      <c r="FI102" s="45">
        <f>IF(AND(OR(ISBLANK(FI$9),FI$9=0)=FALSE,SUM($EE102:$ES102)&gt;0,FI$9='2. Protocols'!$G101),1,0)*'4. Formulations'!$J101</f>
        <v>0</v>
      </c>
      <c r="FK102" s="45">
        <f>IF(AND(OR(ISBLANK(EU$9),EU$9=0)=FALSE,FK$9=$DM102),1,0)*'4. Formulations'!$K101</f>
        <v>0</v>
      </c>
      <c r="FL102" s="45">
        <f>IF(AND(OR(ISBLANK(EV$9),EV$9=0)=FALSE,FL$9=$DM102),1,0)*'4. Formulations'!$K101</f>
        <v>0</v>
      </c>
      <c r="FM102" s="45">
        <f>IF(AND(OR(ISBLANK(EW$9),EW$9=0)=FALSE,FM$9=$DM102),1,0)*'4. Formulations'!$K101</f>
        <v>0</v>
      </c>
      <c r="FN102" s="45">
        <f>IF(AND(OR(ISBLANK(EX$9),EX$9=0)=FALSE,FN$9=$DM102),1,0)*'4. Formulations'!$K101</f>
        <v>0</v>
      </c>
      <c r="FO102" s="45">
        <f>IF(AND(OR(ISBLANK(EY$9),EY$9=0)=FALSE,FO$9=$DM102),1,0)*'4. Formulations'!$K101</f>
        <v>0</v>
      </c>
      <c r="FP102" s="45">
        <f>IF(AND(OR(ISBLANK(EZ$9),EZ$9=0)=FALSE,FP$9=$DM102),1,0)*'4. Formulations'!$K101</f>
        <v>0</v>
      </c>
      <c r="FQ102" s="45">
        <f>IF(AND(OR(ISBLANK(FA$9),FA$9=0)=FALSE,FQ$9=$DM102),1,0)*'4. Formulations'!$K101</f>
        <v>0</v>
      </c>
      <c r="FR102" s="45">
        <f>IF(AND(OR(ISBLANK(FB$9),FB$9=0)=FALSE,FR$9=$DM102),1,0)*'4. Formulations'!$K101</f>
        <v>0</v>
      </c>
      <c r="FS102" s="45">
        <f>IF(AND(OR(ISBLANK(FC$9),FC$9=0)=FALSE,FS$9=$DM102),1,0)*'4. Formulations'!$K101</f>
        <v>0</v>
      </c>
      <c r="FT102" s="45">
        <f>IF(AND(OR(ISBLANK(FD$9),FD$9=0)=FALSE,FT$9=$DM102),1,0)*'4. Formulations'!$K101</f>
        <v>0</v>
      </c>
      <c r="FU102" s="45">
        <f>IF(AND(OR(ISBLANK(FE$9),FE$9=0)=FALSE,FU$9=$DM102),1,0)*'4. Formulations'!$K101</f>
        <v>0</v>
      </c>
      <c r="FV102" s="45">
        <f>IF(AND(OR(ISBLANK(FF$9),FF$9=0)=FALSE,FV$9=$DM102),1,0)*'4. Formulations'!$K101</f>
        <v>0</v>
      </c>
      <c r="FW102" s="45">
        <f>IF(AND(OR(ISBLANK(FG$9),FG$9=0)=FALSE,FW$9=$DM102),1,0)*'4. Formulations'!$K101</f>
        <v>0</v>
      </c>
      <c r="FX102" s="45">
        <f>IF(AND(OR(ISBLANK(FH$9),FH$9=0)=FALSE,FX$9=$DM102),1,0)*'4. Formulations'!$K101</f>
        <v>0</v>
      </c>
      <c r="FY102" s="45">
        <f>IF(AND(OR(ISBLANK(FI$9),FI$9=0)=FALSE,FY$9=$DM102),1,0)*'4. Formulations'!$K101</f>
        <v>0</v>
      </c>
      <c r="GA102" s="45">
        <f>IF(AND(OR(ISBLANK(GA$9),GA$9=0)=FALSE,OR(GA$9='2. Protocols'!$C101,GA$9='2. Protocols'!$E101,GA$9='2. Protocols'!$G101)),1,0)*'4. Formulations'!$L101</f>
        <v>0</v>
      </c>
      <c r="GB102" s="45">
        <f>IF(AND(OR(ISBLANK(GB$9),GB$9=0)=FALSE,OR(GB$9='2. Protocols'!$C101,GB$9='2. Protocols'!$E101,GB$9='2. Protocols'!$G101)),1,0)*'4. Formulations'!$L101</f>
        <v>0</v>
      </c>
      <c r="GC102" s="45">
        <f>IF(AND(OR(ISBLANK(GC$9),GC$9=0)=FALSE,OR(GC$9='2. Protocols'!$C101,GC$9='2. Protocols'!$E101,GC$9='2. Protocols'!$G101)),1,0)*'4. Formulations'!$L101</f>
        <v>0</v>
      </c>
      <c r="GD102" s="45">
        <f>IF(AND(OR(ISBLANK(GD$9),GD$9=0)=FALSE,OR(GD$9='2. Protocols'!$C101,GD$9='2. Protocols'!$E101,GD$9='2. Protocols'!$G101)),1,0)*'4. Formulations'!$L101</f>
        <v>0</v>
      </c>
      <c r="GE102" s="45">
        <f>IF(AND(OR(ISBLANK(GE$9),GE$9=0)=FALSE,OR(GE$9='2. Protocols'!$C101,GE$9='2. Protocols'!$E101,GE$9='2. Protocols'!$G101)),1,0)*'4. Formulations'!$L101</f>
        <v>0</v>
      </c>
      <c r="GF102" s="45">
        <f>IF(AND(OR(ISBLANK(GF$9),GF$9=0)=FALSE,OR(GF$9='2. Protocols'!$C101,GF$9='2. Protocols'!$E101,GF$9='2. Protocols'!$G101)),1,0)*'4. Formulations'!$L101</f>
        <v>0</v>
      </c>
      <c r="GG102" s="45">
        <f>IF(AND(OR(ISBLANK(GG$9),GG$9=0)=FALSE,OR(GG$9='2. Protocols'!$C101,GG$9='2. Protocols'!$E101,GG$9='2. Protocols'!$G101)),1,0)*'4. Formulations'!$L101</f>
        <v>0</v>
      </c>
      <c r="GH102" s="45">
        <f>IF(AND(OR(ISBLANK(GH$9),GH$9=0)=FALSE,OR(GH$9='2. Protocols'!$C101,GH$9='2. Protocols'!$E101,GH$9='2. Protocols'!$G101)),1,0)*'4. Formulations'!$L101</f>
        <v>0</v>
      </c>
      <c r="GI102" s="45">
        <f>IF(AND(OR(ISBLANK(GI$9),GI$9=0)=FALSE,OR(GI$9='2. Protocols'!$C101,GI$9='2. Protocols'!$E101,GI$9='2. Protocols'!$G101)),1,0)*'4. Formulations'!$L101</f>
        <v>0</v>
      </c>
      <c r="GJ102" s="45">
        <f>IF(AND(OR(ISBLANK(GJ$9),GJ$9=0)=FALSE,OR(GJ$9='2. Protocols'!$C101,GJ$9='2. Protocols'!$E101,GJ$9='2. Protocols'!$G101)),1,0)*'4. Formulations'!$L101</f>
        <v>0</v>
      </c>
      <c r="GK102" s="45">
        <f>IF(AND(OR(ISBLANK(GK$9),GK$9=0)=FALSE,OR(GK$9='2. Protocols'!$C101,GK$9='2. Protocols'!$E101,GK$9='2. Protocols'!$G101)),1,0)*'4. Formulations'!$L101</f>
        <v>0</v>
      </c>
      <c r="GL102" s="45">
        <f>IF(AND(OR(ISBLANK(GL$9),GL$9=0)=FALSE,OR(GL$9='2. Protocols'!$C101,GL$9='2. Protocols'!$E101,GL$9='2. Protocols'!$G101)),1,0)*'4. Formulations'!$L101</f>
        <v>0</v>
      </c>
      <c r="GM102" s="45">
        <f>IF(AND(OR(ISBLANK(GM$9),GM$9=0)=FALSE,OR(GM$9='2. Protocols'!$C101,GM$9='2. Protocols'!$E101,GM$9='2. Protocols'!$G101)),1,0)*'4. Formulations'!$L101</f>
        <v>0</v>
      </c>
      <c r="GN102" s="45">
        <f>IF(AND(OR(ISBLANK(GN$9),GN$9=0)=FALSE,OR(GN$9='2. Protocols'!$C101,GN$9='2. Protocols'!$E101,GN$9='2. Protocols'!$G101)),1,0)*'4. Formulations'!$L101</f>
        <v>0</v>
      </c>
      <c r="GO102" s="45">
        <f>IF(AND(OR(ISBLANK(GO$9),GO$9=0)=FALSE,OR(GO$9='2. Protocols'!$C101,GO$9='2. Protocols'!$E101,GO$9='2. Protocols'!$G101)),1,0)*'4. Formulations'!$L101</f>
        <v>0</v>
      </c>
      <c r="GQ102" s="45">
        <f>IF(AND(OR(ISBLANK(GQ$9),GQ$9=0)=FALSE,GQ$9=$DL102),1,0)*'4. Formulations'!$M101</f>
        <v>0</v>
      </c>
      <c r="GR102" s="45">
        <f>IF(AND(OR(ISBLANK(GR$9),GR$9=0)=FALSE,GR$9=$DL102),1,0)*'4. Formulations'!$M101</f>
        <v>0</v>
      </c>
      <c r="GS102" s="45">
        <f>IF(AND(OR(ISBLANK(GS$9),GS$9=0)=FALSE,GS$9=$DL102),1,0)*'4. Formulations'!$M101</f>
        <v>0</v>
      </c>
      <c r="GT102" s="45">
        <f>IF(AND(OR(ISBLANK(GT$9),GT$9=0)=FALSE,GT$9=$DL102),1,0)*'4. Formulations'!$M101</f>
        <v>0</v>
      </c>
      <c r="GU102" s="45">
        <f>IF(AND(OR(ISBLANK(GU$9),GU$9=0)=FALSE,GU$9=$DL102),1,0)*'4. Formulations'!$M101</f>
        <v>0</v>
      </c>
      <c r="GV102" s="45">
        <f>IF(AND(OR(ISBLANK(GV$9),GV$9=0)=FALSE,GV$9=$DL102),1,0)*'4. Formulations'!$M101</f>
        <v>0</v>
      </c>
      <c r="GW102" s="45">
        <f>IF(AND(OR(ISBLANK(GW$9),GW$9=0)=FALSE,GW$9=$DL102),1,0)*'4. Formulations'!$M101</f>
        <v>0</v>
      </c>
      <c r="GX102" s="45">
        <f>IF(AND(OR(ISBLANK(GX$9),GX$9=0)=FALSE,GX$9=$DL102),1,0)*'4. Formulations'!$M101</f>
        <v>0</v>
      </c>
      <c r="GY102" s="45">
        <f>IF(AND(OR(ISBLANK(GY$9),GY$9=0)=FALSE,GY$9=$DL102),1,0)*'4. Formulations'!$M101</f>
        <v>0</v>
      </c>
      <c r="GZ102" s="45">
        <f>IF(AND(OR(ISBLANK(GZ$9),GZ$9=0)=FALSE,GZ$9=$DL102),1,0)*'4. Formulations'!$M101</f>
        <v>0</v>
      </c>
      <c r="HA102" s="45">
        <f>IF(AND(OR(ISBLANK(HA$9),HA$9=0)=FALSE,HA$9=$DL102),1,0)*'4. Formulations'!$M101</f>
        <v>0</v>
      </c>
      <c r="HB102" s="45">
        <f>IF(AND(OR(ISBLANK(HB$9),HB$9=0)=FALSE,HB$9=$DL102),1,0)*'4. Formulations'!$M101</f>
        <v>0</v>
      </c>
      <c r="HC102" s="45">
        <f>IF(AND(OR(ISBLANK(HC$9),HC$9=0)=FALSE,HC$9=$DL102),1,0)*'4. Formulations'!$M101</f>
        <v>0</v>
      </c>
      <c r="HD102" s="45">
        <f>IF(AND(OR(ISBLANK(HD$9),HD$9=0)=FALSE,HD$9=$DL102),1,0)*'4. Formulations'!$M101</f>
        <v>0</v>
      </c>
      <c r="HE102" s="45">
        <f>IF(AND(OR(ISBLANK(HE$9),HE$9=0)=FALSE,HE$9=$DL102),1,0)*'4. Formulations'!$M101</f>
        <v>0</v>
      </c>
      <c r="HG102" s="45">
        <f>IF(AND(OR(ISBLANK(HG$9),HG$9=0)=FALSE,SUM($GQ102:$HE102)&gt;0,HG$9='2. Protocols'!$G101),1,0)*'4. Formulations'!$M101</f>
        <v>0</v>
      </c>
      <c r="HH102" s="45">
        <f>IF(AND(OR(ISBLANK(HH$9),HH$9=0)=FALSE,SUM($GQ102:$HE102)&gt;0,HH$9='2. Protocols'!$G101),1,0)*'4. Formulations'!$M101</f>
        <v>0</v>
      </c>
      <c r="HI102" s="45">
        <f>IF(AND(OR(ISBLANK(HI$9),HI$9=0)=FALSE,SUM($GQ102:$HE102)&gt;0,HI$9='2. Protocols'!$G101),1,0)*'4. Formulations'!$M101</f>
        <v>0</v>
      </c>
      <c r="HJ102" s="45">
        <f>IF(AND(OR(ISBLANK(HJ$9),HJ$9=0)=FALSE,SUM($GQ102:$HE102)&gt;0,HJ$9='2. Protocols'!$G101),1,0)*'4. Formulations'!$M101</f>
        <v>0</v>
      </c>
      <c r="HK102" s="45">
        <f>IF(AND(OR(ISBLANK(HK$9),HK$9=0)=FALSE,SUM($GQ102:$HE102)&gt;0,HK$9='2. Protocols'!$G101),1,0)*'4. Formulations'!$M101</f>
        <v>0</v>
      </c>
      <c r="HL102" s="45">
        <f>IF(AND(OR(ISBLANK(HL$9),HL$9=0)=FALSE,SUM($GQ102:$HE102)&gt;0,HL$9='2. Protocols'!$G101),1,0)*'4. Formulations'!$M101</f>
        <v>0</v>
      </c>
      <c r="HM102" s="45">
        <f>IF(AND(OR(ISBLANK(HM$9),HM$9=0)=FALSE,SUM($GQ102:$HE102)&gt;0,HM$9='2. Protocols'!$G101),1,0)*'4. Formulations'!$M101</f>
        <v>0</v>
      </c>
      <c r="HN102" s="45">
        <f>IF(AND(OR(ISBLANK(HN$9),HN$9=0)=FALSE,SUM($GQ102:$HE102)&gt;0,HN$9='2. Protocols'!$G101),1,0)*'4. Formulations'!$M101</f>
        <v>0</v>
      </c>
      <c r="HO102" s="45">
        <f>IF(AND(OR(ISBLANK(HO$9),HO$9=0)=FALSE,SUM($GQ102:$HE102)&gt;0,HO$9='2. Protocols'!$G101),1,0)*'4. Formulations'!$M101</f>
        <v>0</v>
      </c>
      <c r="HP102" s="45">
        <f>IF(AND(OR(ISBLANK(HP$9),HP$9=0)=FALSE,SUM($GQ102:$HE102)&gt;0,HP$9='2. Protocols'!$G101),1,0)*'4. Formulations'!$M101</f>
        <v>0</v>
      </c>
      <c r="HQ102" s="45">
        <f>IF(AND(OR(ISBLANK(HQ$9),HQ$9=0)=FALSE,SUM($GQ102:$HE102)&gt;0,HQ$9='2. Protocols'!$G101),1,0)*'4. Formulations'!$M101</f>
        <v>0</v>
      </c>
      <c r="HR102" s="45">
        <f>IF(AND(OR(ISBLANK(HR$9),HR$9=0)=FALSE,SUM($GQ102:$HE102)&gt;0,HR$9='2. Protocols'!$G101),1,0)*'4. Formulations'!$M101</f>
        <v>0</v>
      </c>
      <c r="HS102" s="45">
        <f>IF(AND(OR(ISBLANK(HS$9),HS$9=0)=FALSE,SUM($GQ102:$HE102)&gt;0,HS$9='2. Protocols'!$G101),1,0)*'4. Formulations'!$M101</f>
        <v>0</v>
      </c>
      <c r="HT102" s="45">
        <f>IF(AND(OR(ISBLANK(HT$9),HT$9=0)=FALSE,SUM($GQ102:$HE102)&gt;0,HT$9='2. Protocols'!$G101),1,0)*'4. Formulations'!$M101</f>
        <v>0</v>
      </c>
      <c r="HU102" s="45">
        <f>IF(AND(OR(ISBLANK(HU$9),HU$9=0)=FALSE,SUM($GQ102:$HE102)&gt;0,HU$9='2. Protocols'!$G101),1,0)*'4. Formulations'!$M101</f>
        <v>0</v>
      </c>
      <c r="HW102" s="45">
        <f>IF(AND(OR(ISBLANK(HW$9),HW$9=0)=FALSE,HW$9=$DM102),1,0)*'4. Formulations'!$N101</f>
        <v>0</v>
      </c>
      <c r="HX102" s="45">
        <f>IF(AND(OR(ISBLANK(HX$9),HX$9=0)=FALSE,HX$9=$DM102),1,0)*'4. Formulations'!$N101</f>
        <v>0</v>
      </c>
      <c r="HY102" s="45">
        <f>IF(AND(OR(ISBLANK(HY$9),HY$9=0)=FALSE,HY$9=$DM102),1,0)*'4. Formulations'!$N101</f>
        <v>0</v>
      </c>
      <c r="HZ102" s="45">
        <f>IF(AND(OR(ISBLANK(HZ$9),HZ$9=0)=FALSE,HZ$9=$DM102),1,0)*'4. Formulations'!$N101</f>
        <v>0</v>
      </c>
      <c r="IA102" s="45">
        <f>IF(AND(OR(ISBLANK(IA$9),IA$9=0)=FALSE,IA$9=$DM102),1,0)*'4. Formulations'!$N101</f>
        <v>0</v>
      </c>
      <c r="IB102" s="45">
        <f>IF(AND(OR(ISBLANK(IB$9),IB$9=0)=FALSE,IB$9=$DM102),1,0)*'4. Formulations'!$N101</f>
        <v>0</v>
      </c>
      <c r="IC102" s="45">
        <f>IF(AND(OR(ISBLANK(IC$9),IC$9=0)=FALSE,IC$9=$DM102),1,0)*'4. Formulations'!$N101</f>
        <v>0</v>
      </c>
      <c r="ID102" s="45">
        <f>IF(AND(OR(ISBLANK(ID$9),ID$9=0)=FALSE,ID$9=$DM102),1,0)*'4. Formulations'!$N101</f>
        <v>0</v>
      </c>
      <c r="IE102" s="45">
        <f>IF(AND(OR(ISBLANK(IE$9),IE$9=0)=FALSE,IE$9=$DM102),1,0)*'4. Formulations'!$N101</f>
        <v>0</v>
      </c>
      <c r="IF102" s="45">
        <f>IF(AND(OR(ISBLANK(IF$9),IF$9=0)=FALSE,IF$9=$DM102),1,0)*'4. Formulations'!$N101</f>
        <v>0</v>
      </c>
      <c r="IG102" s="45">
        <f>IF(AND(OR(ISBLANK(IG$9),IG$9=0)=FALSE,IG$9=$DM102),1,0)*'4. Formulations'!$N101</f>
        <v>0</v>
      </c>
      <c r="IH102" s="45">
        <f>IF(AND(OR(ISBLANK(IH$9),IH$9=0)=FALSE,IH$9=$DM102),1,0)*'4. Formulations'!$N101</f>
        <v>0</v>
      </c>
      <c r="II102" s="45">
        <f>IF(AND(OR(ISBLANK(II$9),II$9=0)=FALSE,II$9=$DM102),1,0)*'4. Formulations'!$N101</f>
        <v>0</v>
      </c>
      <c r="IJ102" s="45">
        <f>IF(AND(OR(ISBLANK(IJ$9),IJ$9=0)=FALSE,IJ$9=$DM102),1,0)*'4. Formulations'!$N101</f>
        <v>0</v>
      </c>
      <c r="IK102" s="45">
        <f>IF(AND(OR(ISBLANK(IK$9),IK$9=0)=FALSE,IK$9=$DM102),1,0)*'4. Formulations'!$N101</f>
        <v>0</v>
      </c>
      <c r="IM102" s="45">
        <f>IF(AND(OR(ISBLANK(IM$9),IM$9=0)=FALSE,OR(IM$9='2. Protocols'!$C101,IM$9='2. Protocols'!$E101,IM$9='2. Protocols'!$G101)),1,0)*'4. Formulations'!$O101</f>
        <v>0</v>
      </c>
      <c r="IN102" s="45">
        <f>IF(AND(OR(ISBLANK(IN$9),IN$9=0)=FALSE,OR(IN$9='2. Protocols'!$C101,IN$9='2. Protocols'!$E101,IN$9='2. Protocols'!$G101)),1,0)*'4. Formulations'!$O101</f>
        <v>0</v>
      </c>
      <c r="IO102" s="45">
        <f>IF(AND(OR(ISBLANK(IO$9),IO$9=0)=FALSE,OR(IO$9='2. Protocols'!$C101,IO$9='2. Protocols'!$E101,IO$9='2. Protocols'!$G101)),1,0)*'4. Formulations'!$O101</f>
        <v>0</v>
      </c>
      <c r="IP102" s="45">
        <f>IF(AND(OR(ISBLANK(IP$9),IP$9=0)=FALSE,OR(IP$9='2. Protocols'!$C101,IP$9='2. Protocols'!$E101,IP$9='2. Protocols'!$G101)),1,0)*'4. Formulations'!$O101</f>
        <v>0</v>
      </c>
      <c r="IQ102" s="45">
        <f>IF(AND(OR(ISBLANK(IQ$9),IQ$9=0)=FALSE,OR(IQ$9='2. Protocols'!$C101,IQ$9='2. Protocols'!$E101,IQ$9='2. Protocols'!$G101)),1,0)*'4. Formulations'!$O101</f>
        <v>0</v>
      </c>
      <c r="IR102" s="45">
        <f>IF(AND(OR(ISBLANK(IR$9),IR$9=0)=FALSE,OR(IR$9='2. Protocols'!$C101,IR$9='2. Protocols'!$E101,IR$9='2. Protocols'!$G101)),1,0)*'4. Formulations'!$O101</f>
        <v>0</v>
      </c>
      <c r="IS102" s="45">
        <f>IF(AND(OR(ISBLANK(IS$9),IS$9=0)=FALSE,OR(IS$9='2. Protocols'!$C101,IS$9='2. Protocols'!$E101,IS$9='2. Protocols'!$G101)),1,0)*'4. Formulations'!$O101</f>
        <v>0</v>
      </c>
      <c r="IT102" s="45">
        <f>IF(AND(OR(ISBLANK(IT$9),IT$9=0)=FALSE,OR(IT$9='2. Protocols'!$C101,IT$9='2. Protocols'!$E101,IT$9='2. Protocols'!$G101)),1,0)*'4. Formulations'!$O101</f>
        <v>0</v>
      </c>
      <c r="IU102" s="45">
        <f>IF(AND(OR(ISBLANK(IU$9),IU$9=0)=FALSE,OR(IU$9='2. Protocols'!$C101,IU$9='2. Protocols'!$E101,IU$9='2. Protocols'!$G101)),1,0)*'4. Formulations'!$O101</f>
        <v>0</v>
      </c>
      <c r="IV102" s="45">
        <f>IF(AND(OR(ISBLANK(IV$9),IV$9=0)=FALSE,OR(IV$9='2. Protocols'!$C101,IV$9='2. Protocols'!$E101,IV$9='2. Protocols'!$G101)),1,0)*'4. Formulations'!$O101</f>
        <v>0</v>
      </c>
      <c r="IW102" s="45">
        <f>IF(AND(OR(ISBLANK(IW$9),IW$9=0)=FALSE,OR(IW$9='2. Protocols'!$C101,IW$9='2. Protocols'!$E101,IW$9='2. Protocols'!$G101)),1,0)*'4. Formulations'!$O101</f>
        <v>0</v>
      </c>
      <c r="IX102" s="45">
        <f>IF(AND(OR(ISBLANK(IX$9),IX$9=0)=FALSE,OR(IX$9='2. Protocols'!$C101,IX$9='2. Protocols'!$E101,IX$9='2. Protocols'!$G101)),1,0)*'4. Formulations'!$O101</f>
        <v>0</v>
      </c>
      <c r="IY102" s="45">
        <f>IF(AND(OR(ISBLANK(IY$9),IY$9=0)=FALSE,OR(IY$9='2. Protocols'!$C101,IY$9='2. Protocols'!$E101,IY$9='2. Protocols'!$G101)),1,0)*'4. Formulations'!$O101</f>
        <v>0</v>
      </c>
      <c r="IZ102" s="45">
        <f>IF(AND(OR(ISBLANK(IZ$9),IZ$9=0)=FALSE,OR(IZ$9='2. Protocols'!$C101,IZ$9='2. Protocols'!$E101,IZ$9='2. Protocols'!$G101)),1,0)*'4. Formulations'!$O101</f>
        <v>0</v>
      </c>
      <c r="JA102" s="45">
        <f>IF(AND(OR(ISBLANK(JA$9),JA$9=0)=FALSE,OR(JA$9='2. Protocols'!$C101,JA$9='2. Protocols'!$E101,JA$9='2. Protocols'!$G101)),1,0)*'4. Formulations'!$O101</f>
        <v>0</v>
      </c>
      <c r="JC102" s="45">
        <f>IF(AND(OR(ISBLANK(JC$9),JC$9=0)=FALSE,JC$9=$DL102),1,0)*'4. Formulations'!$P101</f>
        <v>0</v>
      </c>
      <c r="JD102" s="45">
        <f>IF(AND(OR(ISBLANK(JD$9),JD$9=0)=FALSE,JD$9=$DL102),1,0)*'4. Formulations'!$P101</f>
        <v>0</v>
      </c>
      <c r="JE102" s="45">
        <f>IF(AND(OR(ISBLANK(JE$9),JE$9=0)=FALSE,JE$9=$DL102),1,0)*'4. Formulations'!$P101</f>
        <v>0</v>
      </c>
      <c r="JF102" s="45">
        <f>IF(AND(OR(ISBLANK(JF$9),JF$9=0)=FALSE,JF$9=$DL102),1,0)*'4. Formulations'!$P101</f>
        <v>0</v>
      </c>
      <c r="JG102" s="45">
        <f>IF(AND(OR(ISBLANK(JG$9),JG$9=0)=FALSE,JG$9=$DL102),1,0)*'4. Formulations'!$P101</f>
        <v>0</v>
      </c>
      <c r="JH102" s="45">
        <f>IF(AND(OR(ISBLANK(JH$9),JH$9=0)=FALSE,JH$9=$DL102),1,0)*'4. Formulations'!$P101</f>
        <v>0</v>
      </c>
      <c r="JI102" s="45">
        <f>IF(AND(OR(ISBLANK(JI$9),JI$9=0)=FALSE,JI$9=$DL102),1,0)*'4. Formulations'!$P101</f>
        <v>0</v>
      </c>
      <c r="JJ102" s="45">
        <f>IF(AND(OR(ISBLANK(JJ$9),JJ$9=0)=FALSE,JJ$9=$DL102),1,0)*'4. Formulations'!$P101</f>
        <v>0</v>
      </c>
      <c r="JK102" s="45">
        <f>IF(AND(OR(ISBLANK(JK$9),JK$9=0)=FALSE,JK$9=$DL102),1,0)*'4. Formulations'!$P101</f>
        <v>0</v>
      </c>
      <c r="JL102" s="45">
        <f>IF(AND(OR(ISBLANK(JL$9),JL$9=0)=FALSE,JL$9=$DL102),1,0)*'4. Formulations'!$P101</f>
        <v>0</v>
      </c>
      <c r="JM102" s="45">
        <f>IF(AND(OR(ISBLANK(JM$9),JM$9=0)=FALSE,JM$9=$DL102),1,0)*'4. Formulations'!$P101</f>
        <v>0</v>
      </c>
      <c r="JN102" s="45">
        <f>IF(AND(OR(ISBLANK(JN$9),JN$9=0)=FALSE,JN$9=$DL102),1,0)*'4. Formulations'!$P101</f>
        <v>0</v>
      </c>
      <c r="JO102" s="45">
        <f>IF(AND(OR(ISBLANK(JO$9),JO$9=0)=FALSE,JO$9=$DL102),1,0)*'4. Formulations'!$P101</f>
        <v>0</v>
      </c>
      <c r="JP102" s="45">
        <f>IF(AND(OR(ISBLANK(JP$9),JP$9=0)=FALSE,JP$9=$DL102),1,0)*'4. Formulations'!$P101</f>
        <v>0</v>
      </c>
      <c r="JQ102" s="45">
        <f>IF(AND(OR(ISBLANK(JQ$9),JQ$9=0)=FALSE,JQ$9=$DL102),1,0)*'4. Formulations'!$P101</f>
        <v>0</v>
      </c>
      <c r="JS102" s="45">
        <f>IF(AND(OR(ISBLANK(JS$9),JS$9=0)=FALSE,SUM($JC102:$JQ102)&gt;0,JS$9='2. Protocols'!$G101),1,0)*'4. Formulations'!$P101</f>
        <v>0</v>
      </c>
      <c r="JT102" s="45">
        <f>IF(AND(OR(ISBLANK(JT$9),JT$9=0)=FALSE,SUM($JC102:$JQ102)&gt;0,JT$9='2. Protocols'!$G101),1,0)*'4. Formulations'!$P101</f>
        <v>0</v>
      </c>
      <c r="JU102" s="45">
        <f>IF(AND(OR(ISBLANK(JU$9),JU$9=0)=FALSE,SUM($JC102:$JQ102)&gt;0,JU$9='2. Protocols'!$G101),1,0)*'4. Formulations'!$P101</f>
        <v>0</v>
      </c>
      <c r="JV102" s="45">
        <f>IF(AND(OR(ISBLANK(JV$9),JV$9=0)=FALSE,SUM($JC102:$JQ102)&gt;0,JV$9='2. Protocols'!$G101),1,0)*'4. Formulations'!$P101</f>
        <v>0</v>
      </c>
      <c r="JW102" s="45">
        <f>IF(AND(OR(ISBLANK(JW$9),JW$9=0)=FALSE,SUM($JC102:$JQ102)&gt;0,JW$9='2. Protocols'!$G101),1,0)*'4. Formulations'!$P101</f>
        <v>0</v>
      </c>
      <c r="JX102" s="45">
        <f>IF(AND(OR(ISBLANK(JX$9),JX$9=0)=FALSE,SUM($JC102:$JQ102)&gt;0,JX$9='2. Protocols'!$G101),1,0)*'4. Formulations'!$P101</f>
        <v>0</v>
      </c>
      <c r="JY102" s="45">
        <f>IF(AND(OR(ISBLANK(JY$9),JY$9=0)=FALSE,SUM($JC102:$JQ102)&gt;0,JY$9='2. Protocols'!$G101),1,0)*'4. Formulations'!$P101</f>
        <v>0</v>
      </c>
      <c r="JZ102" s="45">
        <f>IF(AND(OR(ISBLANK(JZ$9),JZ$9=0)=FALSE,SUM($JC102:$JQ102)&gt;0,JZ$9='2. Protocols'!$G101),1,0)*'4. Formulations'!$P101</f>
        <v>0</v>
      </c>
      <c r="KA102" s="45">
        <f>IF(AND(OR(ISBLANK(KA$9),KA$9=0)=FALSE,SUM($JC102:$JQ102)&gt;0,KA$9='2. Protocols'!$G101),1,0)*'4. Formulations'!$P101</f>
        <v>0</v>
      </c>
      <c r="KB102" s="45">
        <f>IF(AND(OR(ISBLANK(KB$9),KB$9=0)=FALSE,SUM($JC102:$JQ102)&gt;0,KB$9='2. Protocols'!$G101),1,0)*'4. Formulations'!$P101</f>
        <v>0</v>
      </c>
      <c r="KC102" s="45">
        <f>IF(AND(OR(ISBLANK(KC$9),KC$9=0)=FALSE,SUM($JC102:$JQ102)&gt;0,KC$9='2. Protocols'!$G101),1,0)*'4. Formulations'!$P101</f>
        <v>0</v>
      </c>
      <c r="KD102" s="45">
        <f>IF(AND(OR(ISBLANK(KD$9),KD$9=0)=FALSE,SUM($JC102:$JQ102)&gt;0,KD$9='2. Protocols'!$G101),1,0)*'4. Formulations'!$P101</f>
        <v>0</v>
      </c>
      <c r="KE102" s="45">
        <f>IF(AND(OR(ISBLANK(KE$9),KE$9=0)=FALSE,SUM($JC102:$JQ102)&gt;0,KE$9='2. Protocols'!$G101),1,0)*'4. Formulations'!$P101</f>
        <v>0</v>
      </c>
      <c r="KF102" s="45">
        <f>IF(AND(OR(ISBLANK(KF$9),KF$9=0)=FALSE,SUM($JC102:$JQ102)&gt;0,KF$9='2. Protocols'!$G101),1,0)*'4. Formulations'!$P101</f>
        <v>0</v>
      </c>
      <c r="KG102" s="45">
        <f>IF(AND(OR(ISBLANK(KG$9),KG$9=0)=FALSE,SUM($JC102:$JQ102)&gt;0,KG$9='2. Protocols'!$G101),1,0)*'4. Formulations'!$P101</f>
        <v>0</v>
      </c>
      <c r="KI102" s="45">
        <f>IF(AND(OR(ISBLANK(KI$9),KI$9=0)=FALSE,KI$9=$DM102),1,0)*'4. Formulations'!$Q101</f>
        <v>0</v>
      </c>
      <c r="KJ102" s="45">
        <f>IF(AND(OR(ISBLANK(KJ$9),KJ$9=0)=FALSE,KJ$9=$DM102),1,0)*'4. Formulations'!$Q101</f>
        <v>0</v>
      </c>
      <c r="KK102" s="45">
        <f>IF(AND(OR(ISBLANK(KK$9),KK$9=0)=FALSE,KK$9=$DM102),1,0)*'4. Formulations'!$Q101</f>
        <v>0</v>
      </c>
      <c r="KL102" s="45">
        <f>IF(AND(OR(ISBLANK(KL$9),KL$9=0)=FALSE,KL$9=$DM102),1,0)*'4. Formulations'!$Q101</f>
        <v>0</v>
      </c>
      <c r="KM102" s="45">
        <f>IF(AND(OR(ISBLANK(KM$9),KM$9=0)=FALSE,KM$9=$DM102),1,0)*'4. Formulations'!$Q101</f>
        <v>0</v>
      </c>
      <c r="KN102" s="45">
        <f>IF(AND(OR(ISBLANK(KN$9),KN$9=0)=FALSE,KN$9=$DM102),1,0)*'4. Formulations'!$Q101</f>
        <v>0</v>
      </c>
      <c r="KO102" s="45">
        <f>IF(AND(OR(ISBLANK(KO$9),KO$9=0)=FALSE,KO$9=$DM102),1,0)*'4. Formulations'!$Q101</f>
        <v>0</v>
      </c>
      <c r="KP102" s="45">
        <f>IF(AND(OR(ISBLANK(KP$9),KP$9=0)=FALSE,KP$9=$DM102),1,0)*'4. Formulations'!$Q101</f>
        <v>0</v>
      </c>
      <c r="KQ102" s="45">
        <f>IF(AND(OR(ISBLANK(KQ$9),KQ$9=0)=FALSE,KQ$9=$DM102),1,0)*'4. Formulations'!$Q101</f>
        <v>0</v>
      </c>
      <c r="KR102" s="45">
        <f>IF(AND(OR(ISBLANK(KR$9),KR$9=0)=FALSE,KR$9=$DM102),1,0)*'4. Formulations'!$Q101</f>
        <v>0</v>
      </c>
      <c r="KS102" s="45">
        <f>IF(AND(OR(ISBLANK(KS$9),KS$9=0)=FALSE,KS$9=$DM102),1,0)*'4. Formulations'!$Q101</f>
        <v>0</v>
      </c>
      <c r="KT102" s="45">
        <f>IF(AND(OR(ISBLANK(KT$9),KT$9=0)=FALSE,KT$9=$DM102),1,0)*'4. Formulations'!$Q101</f>
        <v>0</v>
      </c>
      <c r="KU102" s="45">
        <f>IF(AND(OR(ISBLANK(KU$9),KU$9=0)=FALSE,KU$9=$DM102),1,0)*'4. Formulations'!$Q101</f>
        <v>0</v>
      </c>
      <c r="KV102" s="45">
        <f>IF(AND(OR(ISBLANK(KV$9),KV$9=0)=FALSE,KV$9=$DM102),1,0)*'4. Formulations'!$Q101</f>
        <v>0</v>
      </c>
      <c r="KW102" s="45">
        <f>IF(AND(OR(ISBLANK(KW$9),KW$9=0)=FALSE,KW$9=$DM102),1,0)*'4. Formulations'!$Q101</f>
        <v>0</v>
      </c>
    </row>
    <row r="103" spans="2:309" ht="15" hidden="1" outlineLevel="1" x14ac:dyDescent="0.25">
      <c r="B103" s="2"/>
      <c r="C103" s="155" t="str">
        <f>IF('2. Protocols'!C102&amp;"+"&amp;'2. Protocols'!E102&amp;"+"&amp;'2. Protocols'!G102="++","",'2. Protocols'!C102&amp;"+"&amp;'2. Protocols'!E102&amp;"+"&amp;'2. Protocols'!G102)</f>
        <v/>
      </c>
      <c r="D103" s="22"/>
      <c r="E103" s="23"/>
      <c r="G103" s="135">
        <f>'2. Protocols'!J102*'1. General Inputs'!$N$13</f>
        <v>0</v>
      </c>
      <c r="H103" s="135" t="e">
        <f>MAX(G103*(1+'1. General Inputs'!$BE$23)+(H$110*'2. Protocols'!$S102)+'3. ARV Substitutions'!L123,0)</f>
        <v>#VALUE!</v>
      </c>
      <c r="I103" s="135" t="e">
        <f>MAX(H103*(1+'1. General Inputs'!$BE$23)+(I$110*'2. Protocols'!$S102)+'3. ARV Substitutions'!M123,0)</f>
        <v>#VALUE!</v>
      </c>
      <c r="J103" s="135" t="e">
        <f>MAX(I103*(1+'1. General Inputs'!$BE$23)+(J$110*'2. Protocols'!$S102)+'3. ARV Substitutions'!N123,0)</f>
        <v>#VALUE!</v>
      </c>
      <c r="K103" s="135" t="e">
        <f>MAX(J103*(1+'1. General Inputs'!$BE$23)+(K$110*'2. Protocols'!$S102)+'3. ARV Substitutions'!O123,0)</f>
        <v>#VALUE!</v>
      </c>
      <c r="L103" s="135" t="e">
        <f>MAX(K103*(1+'1. General Inputs'!$BE$23)+(L$110*'2. Protocols'!$S102)+'3. ARV Substitutions'!P123,0)</f>
        <v>#VALUE!</v>
      </c>
      <c r="M103" s="135" t="e">
        <f>MAX(L103*(1+'1. General Inputs'!$BE$23)+(M$110*'2. Protocols'!$S102)+'3. ARV Substitutions'!Q123,0)</f>
        <v>#VALUE!</v>
      </c>
      <c r="N103" s="135" t="e">
        <f>MAX(M103*(1+'1. General Inputs'!$BE$23)+(N$110*'2. Protocols'!$S102)+'3. ARV Substitutions'!R123,0)</f>
        <v>#VALUE!</v>
      </c>
      <c r="O103" s="135" t="e">
        <f>MAX(N103*(1+'1. General Inputs'!$BE$23)+(O$110*'2. Protocols'!$S102)+'3. ARV Substitutions'!S123,0)</f>
        <v>#VALUE!</v>
      </c>
      <c r="P103" s="135" t="e">
        <f>MAX(O103*(1+'1. General Inputs'!$BE$23)+(P$110*'2. Protocols'!$S102)+'3. ARV Substitutions'!T123,0)</f>
        <v>#VALUE!</v>
      </c>
      <c r="Q103" s="135" t="e">
        <f>MAX(P103*(1+'1. General Inputs'!$BE$23)+(Q$110*'2. Protocols'!$S102)+'3. ARV Substitutions'!U123,0)</f>
        <v>#VALUE!</v>
      </c>
      <c r="R103" s="135" t="e">
        <f>MAX(Q103*(1+'1. General Inputs'!$BE$23)+(R$110*'2. Protocols'!$S102)+'3. ARV Substitutions'!V123,0)</f>
        <v>#VALUE!</v>
      </c>
      <c r="S103" s="135" t="e">
        <f>MAX(R103*(1+'1. General Inputs'!$BE$23)+(S$110*'2. Protocols'!$S102)+'3. ARV Substitutions'!W123,0)</f>
        <v>#VALUE!</v>
      </c>
      <c r="T103" s="135" t="e">
        <f>MAX(S103*(1+'1. General Inputs'!$BE$23)+(T$110*'2. Protocols'!$S102)+'3. ARV Substitutions'!X123,0)</f>
        <v>#VALUE!</v>
      </c>
      <c r="U103" s="135" t="e">
        <f>MAX(T103*(1+'1. General Inputs'!$BE$23)+(U$110*'2. Protocols'!$S102)+'3. ARV Substitutions'!Y123,0)</f>
        <v>#VALUE!</v>
      </c>
      <c r="V103" s="135" t="e">
        <f>MAX(U103*(1+'1. General Inputs'!$BE$23)+(V$110*'2. Protocols'!$S102)+'3. ARV Substitutions'!Z123,0)</f>
        <v>#VALUE!</v>
      </c>
      <c r="W103" s="135" t="e">
        <f>MAX(V103*(1+'1. General Inputs'!$BE$23)+(W$110*'2. Protocols'!$S102)+'3. ARV Substitutions'!AA123,0)</f>
        <v>#VALUE!</v>
      </c>
      <c r="X103" s="135" t="e">
        <f>MAX(W103*(1+'1. General Inputs'!$BE$23)+(X$110*'2. Protocols'!$S102)+'3. ARV Substitutions'!AB123,0)</f>
        <v>#VALUE!</v>
      </c>
      <c r="Y103" s="135" t="e">
        <f>MAX(X103*(1+'1. General Inputs'!$BE$23)+(Y$110*'2. Protocols'!$S102)+'3. ARV Substitutions'!AC123,0)</f>
        <v>#VALUE!</v>
      </c>
      <c r="Z103" s="135" t="e">
        <f>MAX(Y103*(1+'1. General Inputs'!$BE$23)+(Z$110*'2. Protocols'!$S102)+'3. ARV Substitutions'!AD123,0)</f>
        <v>#VALUE!</v>
      </c>
      <c r="AA103" s="135" t="e">
        <f>MAX(Z103*(1+'1. General Inputs'!$BE$23)+(AA$110*'2. Protocols'!$S102)+'3. ARV Substitutions'!AE123,0)</f>
        <v>#VALUE!</v>
      </c>
      <c r="AB103" s="135" t="e">
        <f>MAX(AA103*(1+'1. General Inputs'!$BE$23)+(AB$110*'2. Protocols'!$S102)+'3. ARV Substitutions'!AF123,0)</f>
        <v>#VALUE!</v>
      </c>
      <c r="AC103" s="135" t="e">
        <f>MAX(AB103*(1+'1. General Inputs'!$BE$23)+(AC$110*'2. Protocols'!$S102)+'3. ARV Substitutions'!AG123,0)</f>
        <v>#VALUE!</v>
      </c>
      <c r="AD103" s="135" t="e">
        <f>MAX(AC103*(1+'1. General Inputs'!$BE$23)+(AD$110*'2. Protocols'!$S102)+'3. ARV Substitutions'!AH123,0)</f>
        <v>#VALUE!</v>
      </c>
      <c r="AE103" s="135" t="e">
        <f>MAX(AD103*(1+'1. General Inputs'!$BE$23)+(AE$110*'2. Protocols'!$S102)+'3. ARV Substitutions'!AI123,0)</f>
        <v>#VALUE!</v>
      </c>
      <c r="AF103" s="135" t="e">
        <f>MAX(AE103*(1+'1. General Inputs'!$BE$23)+(AF$110*'2. Protocols'!$S102)+'3. ARV Substitutions'!AJ123,0)</f>
        <v>#VALUE!</v>
      </c>
      <c r="AG103" s="135" t="e">
        <f>MAX(AF103*(1+'1. General Inputs'!$BE$23)+(AG$110*'2. Protocols'!$S102)+'3. ARV Substitutions'!AK123,0)</f>
        <v>#VALUE!</v>
      </c>
      <c r="AH103" s="135" t="e">
        <f>MAX(AG103*(1+'1. General Inputs'!$BE$23)+(AH$110*'2. Protocols'!$S102)+'3. ARV Substitutions'!AL123,0)</f>
        <v>#VALUE!</v>
      </c>
      <c r="AI103" s="135" t="e">
        <f>MAX(AH103*(1+'1. General Inputs'!$BE$23)+(AI$110*'2. Protocols'!$S102)+'3. ARV Substitutions'!AM123,0)</f>
        <v>#VALUE!</v>
      </c>
      <c r="AJ103" s="135" t="e">
        <f>MAX(AI103*(1+'1. General Inputs'!$BE$23)+(AJ$110*'2. Protocols'!$S102)+'3. ARV Substitutions'!AN123,0)</f>
        <v>#VALUE!</v>
      </c>
      <c r="AK103" s="135" t="e">
        <f>MAX(AJ103*(1+'1. General Inputs'!$BE$23)+(AK$110*'2. Protocols'!$S102)+'3. ARV Substitutions'!AO123,0)</f>
        <v>#VALUE!</v>
      </c>
      <c r="AL103" s="135" t="e">
        <f>MAX(AK103*(1+'1. General Inputs'!$BE$23)+(AL$110*'2. Protocols'!$S102)+'3. ARV Substitutions'!AP123,0)</f>
        <v>#VALUE!</v>
      </c>
      <c r="AM103" s="135" t="e">
        <f>MAX(AL103*(1+'1. General Inputs'!$BE$23)+(AM$110*'2. Protocols'!$S102)+'3. ARV Substitutions'!AQ123,0)</f>
        <v>#VALUE!</v>
      </c>
      <c r="AN103" s="135" t="e">
        <f>MAX(AM103*(1+'1. General Inputs'!$BE$23)+(AN$110*'2. Protocols'!$S102)+'3. ARV Substitutions'!AR123,0)</f>
        <v>#VALUE!</v>
      </c>
      <c r="AO103" s="135" t="e">
        <f>MAX(AN103*(1+'1. General Inputs'!$BE$23)+(AO$110*'2. Protocols'!$S102)+'3. ARV Substitutions'!AS123,0)</f>
        <v>#VALUE!</v>
      </c>
      <c r="AP103" s="135" t="e">
        <f>MAX(AO103*(1+'1. General Inputs'!$BE$23)+(AP$110*'2. Protocols'!$S102)+'3. ARV Substitutions'!AT123,0)</f>
        <v>#VALUE!</v>
      </c>
      <c r="AQ103" s="135" t="e">
        <f>MAX(AP103*(1+'1. General Inputs'!$BE$23)+(AQ$110*'2. Protocols'!$S102)+'3. ARV Substitutions'!AU123,0)</f>
        <v>#VALUE!</v>
      </c>
      <c r="CA103" s="105" t="e">
        <f t="shared" si="96"/>
        <v>#VALUE!</v>
      </c>
      <c r="CB103" s="105" t="e">
        <f t="shared" si="97"/>
        <v>#VALUE!</v>
      </c>
      <c r="CC103" s="105" t="e">
        <f t="shared" si="98"/>
        <v>#VALUE!</v>
      </c>
      <c r="CD103" s="105" t="e">
        <f t="shared" si="99"/>
        <v>#VALUE!</v>
      </c>
      <c r="CE103" s="105" t="e">
        <f t="shared" si="100"/>
        <v>#VALUE!</v>
      </c>
      <c r="CF103" s="105" t="e">
        <f t="shared" si="101"/>
        <v>#VALUE!</v>
      </c>
      <c r="CG103" s="105" t="e">
        <f t="shared" si="102"/>
        <v>#VALUE!</v>
      </c>
      <c r="CH103" s="105" t="e">
        <f t="shared" si="103"/>
        <v>#VALUE!</v>
      </c>
      <c r="CI103" s="105" t="e">
        <f t="shared" si="104"/>
        <v>#VALUE!</v>
      </c>
      <c r="CJ103" s="105" t="e">
        <f t="shared" si="105"/>
        <v>#VALUE!</v>
      </c>
      <c r="CK103" s="105" t="e">
        <f t="shared" si="106"/>
        <v>#VALUE!</v>
      </c>
      <c r="CL103" s="105" t="e">
        <f t="shared" si="107"/>
        <v>#VALUE!</v>
      </c>
      <c r="CM103" s="105" t="e">
        <f t="shared" si="108"/>
        <v>#VALUE!</v>
      </c>
      <c r="CN103" s="105" t="e">
        <f t="shared" si="109"/>
        <v>#VALUE!</v>
      </c>
      <c r="CO103" s="105" t="e">
        <f t="shared" si="110"/>
        <v>#VALUE!</v>
      </c>
      <c r="CP103" s="105" t="e">
        <f t="shared" si="111"/>
        <v>#VALUE!</v>
      </c>
      <c r="CQ103" s="105" t="e">
        <f t="shared" si="112"/>
        <v>#VALUE!</v>
      </c>
      <c r="CR103" s="105" t="e">
        <f t="shared" si="113"/>
        <v>#VALUE!</v>
      </c>
      <c r="CS103" s="105" t="e">
        <f t="shared" si="114"/>
        <v>#VALUE!</v>
      </c>
      <c r="CT103" s="105" t="e">
        <f t="shared" si="115"/>
        <v>#VALUE!</v>
      </c>
      <c r="CU103" s="105" t="e">
        <f t="shared" si="116"/>
        <v>#VALUE!</v>
      </c>
      <c r="CV103" s="105" t="e">
        <f t="shared" si="117"/>
        <v>#VALUE!</v>
      </c>
      <c r="CW103" s="105" t="e">
        <f t="shared" si="118"/>
        <v>#VALUE!</v>
      </c>
      <c r="CX103" s="105" t="e">
        <f t="shared" si="119"/>
        <v>#VALUE!</v>
      </c>
      <c r="CY103" s="105" t="e">
        <f t="shared" si="120"/>
        <v>#VALUE!</v>
      </c>
      <c r="CZ103" s="105" t="e">
        <f t="shared" si="121"/>
        <v>#VALUE!</v>
      </c>
      <c r="DA103" s="105" t="e">
        <f t="shared" si="122"/>
        <v>#VALUE!</v>
      </c>
      <c r="DB103" s="105" t="e">
        <f t="shared" si="123"/>
        <v>#VALUE!</v>
      </c>
      <c r="DC103" s="105" t="e">
        <f t="shared" si="124"/>
        <v>#VALUE!</v>
      </c>
      <c r="DD103" s="105" t="e">
        <f t="shared" si="125"/>
        <v>#VALUE!</v>
      </c>
      <c r="DE103" s="105" t="e">
        <f t="shared" si="126"/>
        <v>#VALUE!</v>
      </c>
      <c r="DF103" s="105" t="e">
        <f t="shared" si="127"/>
        <v>#VALUE!</v>
      </c>
      <c r="DG103" s="105" t="e">
        <f t="shared" si="128"/>
        <v>#VALUE!</v>
      </c>
      <c r="DH103" s="105" t="e">
        <f t="shared" si="129"/>
        <v>#VALUE!</v>
      </c>
      <c r="DI103" s="105" t="e">
        <f t="shared" si="130"/>
        <v>#VALUE!</v>
      </c>
      <c r="DJ103" s="105" t="e">
        <f t="shared" si="131"/>
        <v>#VALUE!</v>
      </c>
      <c r="DL103" s="39" t="str">
        <f>CONCATENATE('2. Protocols'!C102, '2. Protocols'!D102, '2. Protocols'!E102)</f>
        <v>+</v>
      </c>
      <c r="DM103" s="39" t="str">
        <f>CONCATENATE('2. Protocols'!C102, '2. Protocols'!D102, '2. Protocols'!E102, '2. Protocols'!F102, '2. Protocols'!G102,)</f>
        <v>++</v>
      </c>
      <c r="DO103" s="45">
        <f>IF(AND(OR(ISBLANK(DO$9),DO$9=0)=FALSE,OR(DO$9='2. Protocols'!$C102,DO$9='2. Protocols'!$E102,DO$9='2. Protocols'!$G102)),1,0)*'4. Formulations'!$I102</f>
        <v>0</v>
      </c>
      <c r="DP103" s="45">
        <f>IF(AND(OR(ISBLANK(DP$9),DP$9=0)=FALSE,OR(DP$9='2. Protocols'!$C102,DP$9='2. Protocols'!$E102,DP$9='2. Protocols'!$G102)),1,0)*'4. Formulations'!$I102</f>
        <v>0</v>
      </c>
      <c r="DQ103" s="45">
        <f>IF(AND(OR(ISBLANK(DQ$9),DQ$9=0)=FALSE,OR(DQ$9='2. Protocols'!$C102,DQ$9='2. Protocols'!$E102,DQ$9='2. Protocols'!$G102)),1,0)*'4. Formulations'!$I102</f>
        <v>0</v>
      </c>
      <c r="DR103" s="45">
        <f>IF(AND(OR(ISBLANK(DR$9),DR$9=0)=FALSE,OR(DR$9='2. Protocols'!$C102,DR$9='2. Protocols'!$E102,DR$9='2. Protocols'!$G102)),1,0)*'4. Formulations'!$I102</f>
        <v>0</v>
      </c>
      <c r="DS103" s="45">
        <f>IF(AND(OR(ISBLANK(DS$9),DS$9=0)=FALSE,OR(DS$9='2. Protocols'!$C102,DS$9='2. Protocols'!$E102,DS$9='2. Protocols'!$G102)),1,0)*'4. Formulations'!$I102</f>
        <v>0</v>
      </c>
      <c r="DT103" s="45">
        <f>IF(AND(OR(ISBLANK(DT$9),DT$9=0)=FALSE,OR(DT$9='2. Protocols'!$C102,DT$9='2. Protocols'!$E102,DT$9='2. Protocols'!$G102)),1,0)*'4. Formulations'!$I102</f>
        <v>0</v>
      </c>
      <c r="DU103" s="45">
        <f>IF(AND(OR(ISBLANK(DU$9),DU$9=0)=FALSE,OR(DU$9='2. Protocols'!$C102,DU$9='2. Protocols'!$E102,DU$9='2. Protocols'!$G102)),1,0)*'4. Formulations'!$I102</f>
        <v>0</v>
      </c>
      <c r="DV103" s="45">
        <f>IF(AND(OR(ISBLANK(DV$9),DV$9=0)=FALSE,OR(DV$9='2. Protocols'!$C102,DV$9='2. Protocols'!$E102,DV$9='2. Protocols'!$G102)),1,0)*'4. Formulations'!$I102</f>
        <v>0</v>
      </c>
      <c r="DW103" s="45">
        <f>IF(AND(OR(ISBLANK(DW$9),DW$9=0)=FALSE,OR(DW$9='2. Protocols'!$C102,DW$9='2. Protocols'!$E102,DW$9='2. Protocols'!$G102)),1,0)*'4. Formulations'!$I102</f>
        <v>0</v>
      </c>
      <c r="DX103" s="45">
        <f>IF(AND(OR(ISBLANK(DX$9),DX$9=0)=FALSE,OR(DX$9='2. Protocols'!$C102,DX$9='2. Protocols'!$E102,DX$9='2. Protocols'!$G102)),1,0)*'4. Formulations'!$I102</f>
        <v>0</v>
      </c>
      <c r="DY103" s="45">
        <f>IF(AND(OR(ISBLANK(DY$9),DY$9=0)=FALSE,OR(DY$9='2. Protocols'!$C102,DY$9='2. Protocols'!$E102,DY$9='2. Protocols'!$G102)),1,0)*'4. Formulations'!$I102</f>
        <v>0</v>
      </c>
      <c r="DZ103" s="45">
        <f>IF(AND(OR(ISBLANK(DZ$9),DZ$9=0)=FALSE,OR(DZ$9='2. Protocols'!$C102,DZ$9='2. Protocols'!$E102,DZ$9='2. Protocols'!$G102)),1,0)*'4. Formulations'!$I102</f>
        <v>0</v>
      </c>
      <c r="EA103" s="45">
        <f>IF(AND(OR(ISBLANK(EA$9),EA$9=0)=FALSE,OR(EA$9='2. Protocols'!$C102,EA$9='2. Protocols'!$E102,EA$9='2. Protocols'!$G102)),1,0)*'4. Formulations'!$I102</f>
        <v>0</v>
      </c>
      <c r="EB103" s="45">
        <f>IF(AND(OR(ISBLANK(EB$9),EB$9=0)=FALSE,OR(EB$9='2. Protocols'!$C102,EB$9='2. Protocols'!$E102,EB$9='2. Protocols'!$G102)),1,0)*'4. Formulations'!$I102</f>
        <v>0</v>
      </c>
      <c r="EC103" s="45">
        <f>IF(AND(OR(ISBLANK(EC$9),EC$9=0)=FALSE,OR(EC$9='2. Protocols'!$C102,EC$9='2. Protocols'!$E102,EC$9='2. Protocols'!$G102)),1,0)*'4. Formulations'!$I102</f>
        <v>0</v>
      </c>
      <c r="EE103" s="45">
        <f>IF(AND(OR(ISBLANK(EE$9),EE$9=0)=FALSE,EE$9=$DL103),1,0)*'4. Formulations'!$J102</f>
        <v>0</v>
      </c>
      <c r="EF103" s="45">
        <f>IF(AND(OR(ISBLANK(EF$9),EF$9=0)=FALSE,EF$9=$DL103),1,0)*'4. Formulations'!$J102</f>
        <v>0</v>
      </c>
      <c r="EG103" s="45">
        <f>IF(AND(OR(ISBLANK(EG$9),EG$9=0)=FALSE,EG$9=$DL103),1,0)*'4. Formulations'!$J102</f>
        <v>0</v>
      </c>
      <c r="EH103" s="45">
        <f>IF(AND(OR(ISBLANK(EH$9),EH$9=0)=FALSE,EH$9=$DL103),1,0)*'4. Formulations'!$J102</f>
        <v>0</v>
      </c>
      <c r="EI103" s="45">
        <f>IF(AND(OR(ISBLANK(EI$9),EI$9=0)=FALSE,EI$9=$DL103),1,0)*'4. Formulations'!$J102</f>
        <v>0</v>
      </c>
      <c r="EJ103" s="45">
        <f>IF(AND(OR(ISBLANK(EJ$9),EJ$9=0)=FALSE,EJ$9=$DL103),1,0)*'4. Formulations'!$J102</f>
        <v>0</v>
      </c>
      <c r="EK103" s="45">
        <f>IF(AND(OR(ISBLANK(EK$9),EK$9=0)=FALSE,EK$9=$DL103),1,0)*'4. Formulations'!$J102</f>
        <v>0</v>
      </c>
      <c r="EL103" s="45">
        <f>IF(AND(OR(ISBLANK(EL$9),EL$9=0)=FALSE,EL$9=$DL103),1,0)*'4. Formulations'!$J102</f>
        <v>0</v>
      </c>
      <c r="EM103" s="45">
        <f>IF(AND(OR(ISBLANK(EM$9),EM$9=0)=FALSE,EM$9=$DL103),1,0)*'4. Formulations'!$J102</f>
        <v>0</v>
      </c>
      <c r="EN103" s="45">
        <f>IF(AND(OR(ISBLANK(EN$9),EN$9=0)=FALSE,EN$9=$DL103),1,0)*'4. Formulations'!$J102</f>
        <v>0</v>
      </c>
      <c r="EO103" s="45">
        <f>IF(AND(OR(ISBLANK(EO$9),EO$9=0)=FALSE,EO$9=$DL103),1,0)*'4. Formulations'!$J102</f>
        <v>0</v>
      </c>
      <c r="EP103" s="45">
        <f>IF(AND(OR(ISBLANK(EP$9),EP$9=0)=FALSE,EP$9=$DL103),1,0)*'4. Formulations'!$J102</f>
        <v>0</v>
      </c>
      <c r="EQ103" s="45">
        <f>IF(AND(OR(ISBLANK(EQ$9),EQ$9=0)=FALSE,EQ$9=$DL103),1,0)*'4. Formulations'!$J102</f>
        <v>0</v>
      </c>
      <c r="ER103" s="45">
        <f>IF(AND(OR(ISBLANK(ER$9),ER$9=0)=FALSE,ER$9=$DL103),1,0)*'4. Formulations'!$J102</f>
        <v>0</v>
      </c>
      <c r="ES103" s="45">
        <f>IF(AND(OR(ISBLANK(ES$9),ES$9=0)=FALSE,ES$9=$DL103),1,0)*'4. Formulations'!$J102</f>
        <v>0</v>
      </c>
      <c r="EU103" s="45">
        <f>IF(AND(OR(ISBLANK(EU$9),EU$9=0)=FALSE,SUM($EE103:$ES103)&gt;0,EU$9='2. Protocols'!$G102),1,0)*'4. Formulations'!$J102</f>
        <v>0</v>
      </c>
      <c r="EV103" s="45">
        <f>IF(AND(OR(ISBLANK(EV$9),EV$9=0)=FALSE,SUM($EE103:$ES103)&gt;0,EV$9='2. Protocols'!$G102),1,0)*'4. Formulations'!$J102</f>
        <v>0</v>
      </c>
      <c r="EW103" s="45">
        <f>IF(AND(OR(ISBLANK(EW$9),EW$9=0)=FALSE,SUM($EE103:$ES103)&gt;0,EW$9='2. Protocols'!$G102),1,0)*'4. Formulations'!$J102</f>
        <v>0</v>
      </c>
      <c r="EX103" s="45">
        <f>IF(AND(OR(ISBLANK(EX$9),EX$9=0)=FALSE,SUM($EE103:$ES103)&gt;0,EX$9='2. Protocols'!$G102),1,0)*'4. Formulations'!$J102</f>
        <v>0</v>
      </c>
      <c r="EY103" s="45">
        <f>IF(AND(OR(ISBLANK(EY$9),EY$9=0)=FALSE,SUM($EE103:$ES103)&gt;0,EY$9='2. Protocols'!$G102),1,0)*'4. Formulations'!$J102</f>
        <v>0</v>
      </c>
      <c r="EZ103" s="45">
        <f>IF(AND(OR(ISBLANK(EZ$9),EZ$9=0)=FALSE,SUM($EE103:$ES103)&gt;0,EZ$9='2. Protocols'!$G102),1,0)*'4. Formulations'!$J102</f>
        <v>0</v>
      </c>
      <c r="FA103" s="45">
        <f>IF(AND(OR(ISBLANK(FA$9),FA$9=0)=FALSE,SUM($EE103:$ES103)&gt;0,FA$9='2. Protocols'!$G102),1,0)*'4. Formulations'!$J102</f>
        <v>0</v>
      </c>
      <c r="FB103" s="45">
        <f>IF(AND(OR(ISBLANK(FB$9),FB$9=0)=FALSE,SUM($EE103:$ES103)&gt;0,FB$9='2. Protocols'!$G102),1,0)*'4. Formulations'!$J102</f>
        <v>0</v>
      </c>
      <c r="FC103" s="45">
        <f>IF(AND(OR(ISBLANK(FC$9),FC$9=0)=FALSE,SUM($EE103:$ES103)&gt;0,FC$9='2. Protocols'!$G102),1,0)*'4. Formulations'!$J102</f>
        <v>0</v>
      </c>
      <c r="FD103" s="45">
        <f>IF(AND(OR(ISBLANK(FD$9),FD$9=0)=FALSE,SUM($EE103:$ES103)&gt;0,FD$9='2. Protocols'!$G102),1,0)*'4. Formulations'!$J102</f>
        <v>0</v>
      </c>
      <c r="FE103" s="45">
        <f>IF(AND(OR(ISBLANK(FE$9),FE$9=0)=FALSE,SUM($EE103:$ES103)&gt;0,FE$9='2. Protocols'!$G102),1,0)*'4. Formulations'!$J102</f>
        <v>0</v>
      </c>
      <c r="FF103" s="45">
        <f>IF(AND(OR(ISBLANK(FF$9),FF$9=0)=FALSE,SUM($EE103:$ES103)&gt;0,FF$9='2. Protocols'!$G102),1,0)*'4. Formulations'!$J102</f>
        <v>0</v>
      </c>
      <c r="FG103" s="45">
        <f>IF(AND(OR(ISBLANK(FG$9),FG$9=0)=FALSE,SUM($EE103:$ES103)&gt;0,FG$9='2. Protocols'!$G102),1,0)*'4. Formulations'!$J102</f>
        <v>0</v>
      </c>
      <c r="FH103" s="45">
        <f>IF(AND(OR(ISBLANK(FH$9),FH$9=0)=FALSE,SUM($EE103:$ES103)&gt;0,FH$9='2. Protocols'!$G102),1,0)*'4. Formulations'!$J102</f>
        <v>0</v>
      </c>
      <c r="FI103" s="45">
        <f>IF(AND(OR(ISBLANK(FI$9),FI$9=0)=FALSE,SUM($EE103:$ES103)&gt;0,FI$9='2. Protocols'!$G102),1,0)*'4. Formulations'!$J102</f>
        <v>0</v>
      </c>
      <c r="FK103" s="45">
        <f>IF(AND(OR(ISBLANK(EU$9),EU$9=0)=FALSE,FK$9=$DM103),1,0)*'4. Formulations'!$K102</f>
        <v>0</v>
      </c>
      <c r="FL103" s="45">
        <f>IF(AND(OR(ISBLANK(EV$9),EV$9=0)=FALSE,FL$9=$DM103),1,0)*'4. Formulations'!$K102</f>
        <v>0</v>
      </c>
      <c r="FM103" s="45">
        <f>IF(AND(OR(ISBLANK(EW$9),EW$9=0)=FALSE,FM$9=$DM103),1,0)*'4. Formulations'!$K102</f>
        <v>0</v>
      </c>
      <c r="FN103" s="45">
        <f>IF(AND(OR(ISBLANK(EX$9),EX$9=0)=FALSE,FN$9=$DM103),1,0)*'4. Formulations'!$K102</f>
        <v>0</v>
      </c>
      <c r="FO103" s="45">
        <f>IF(AND(OR(ISBLANK(EY$9),EY$9=0)=FALSE,FO$9=$DM103),1,0)*'4. Formulations'!$K102</f>
        <v>0</v>
      </c>
      <c r="FP103" s="45">
        <f>IF(AND(OR(ISBLANK(EZ$9),EZ$9=0)=FALSE,FP$9=$DM103),1,0)*'4. Formulations'!$K102</f>
        <v>0</v>
      </c>
      <c r="FQ103" s="45">
        <f>IF(AND(OR(ISBLANK(FA$9),FA$9=0)=FALSE,FQ$9=$DM103),1,0)*'4. Formulations'!$K102</f>
        <v>0</v>
      </c>
      <c r="FR103" s="45">
        <f>IF(AND(OR(ISBLANK(FB$9),FB$9=0)=FALSE,FR$9=$DM103),1,0)*'4. Formulations'!$K102</f>
        <v>0</v>
      </c>
      <c r="FS103" s="45">
        <f>IF(AND(OR(ISBLANK(FC$9),FC$9=0)=FALSE,FS$9=$DM103),1,0)*'4. Formulations'!$K102</f>
        <v>0</v>
      </c>
      <c r="FT103" s="45">
        <f>IF(AND(OR(ISBLANK(FD$9),FD$9=0)=FALSE,FT$9=$DM103),1,0)*'4. Formulations'!$K102</f>
        <v>0</v>
      </c>
      <c r="FU103" s="45">
        <f>IF(AND(OR(ISBLANK(FE$9),FE$9=0)=FALSE,FU$9=$DM103),1,0)*'4. Formulations'!$K102</f>
        <v>0</v>
      </c>
      <c r="FV103" s="45">
        <f>IF(AND(OR(ISBLANK(FF$9),FF$9=0)=FALSE,FV$9=$DM103),1,0)*'4. Formulations'!$K102</f>
        <v>0</v>
      </c>
      <c r="FW103" s="45">
        <f>IF(AND(OR(ISBLANK(FG$9),FG$9=0)=FALSE,FW$9=$DM103),1,0)*'4. Formulations'!$K102</f>
        <v>0</v>
      </c>
      <c r="FX103" s="45">
        <f>IF(AND(OR(ISBLANK(FH$9),FH$9=0)=FALSE,FX$9=$DM103),1,0)*'4. Formulations'!$K102</f>
        <v>0</v>
      </c>
      <c r="FY103" s="45">
        <f>IF(AND(OR(ISBLANK(FI$9),FI$9=0)=FALSE,FY$9=$DM103),1,0)*'4. Formulations'!$K102</f>
        <v>0</v>
      </c>
      <c r="GA103" s="45">
        <f>IF(AND(OR(ISBLANK(GA$9),GA$9=0)=FALSE,OR(GA$9='2. Protocols'!$C102,GA$9='2. Protocols'!$E102,GA$9='2. Protocols'!$G102)),1,0)*'4. Formulations'!$L102</f>
        <v>0</v>
      </c>
      <c r="GB103" s="45">
        <f>IF(AND(OR(ISBLANK(GB$9),GB$9=0)=FALSE,OR(GB$9='2. Protocols'!$C102,GB$9='2. Protocols'!$E102,GB$9='2. Protocols'!$G102)),1,0)*'4. Formulations'!$L102</f>
        <v>0</v>
      </c>
      <c r="GC103" s="45">
        <f>IF(AND(OR(ISBLANK(GC$9),GC$9=0)=FALSE,OR(GC$9='2. Protocols'!$C102,GC$9='2. Protocols'!$E102,GC$9='2. Protocols'!$G102)),1,0)*'4. Formulations'!$L102</f>
        <v>0</v>
      </c>
      <c r="GD103" s="45">
        <f>IF(AND(OR(ISBLANK(GD$9),GD$9=0)=FALSE,OR(GD$9='2. Protocols'!$C102,GD$9='2. Protocols'!$E102,GD$9='2. Protocols'!$G102)),1,0)*'4. Formulations'!$L102</f>
        <v>0</v>
      </c>
      <c r="GE103" s="45">
        <f>IF(AND(OR(ISBLANK(GE$9),GE$9=0)=FALSE,OR(GE$9='2. Protocols'!$C102,GE$9='2. Protocols'!$E102,GE$9='2. Protocols'!$G102)),1,0)*'4. Formulations'!$L102</f>
        <v>0</v>
      </c>
      <c r="GF103" s="45">
        <f>IF(AND(OR(ISBLANK(GF$9),GF$9=0)=FALSE,OR(GF$9='2. Protocols'!$C102,GF$9='2. Protocols'!$E102,GF$9='2. Protocols'!$G102)),1,0)*'4. Formulations'!$L102</f>
        <v>0</v>
      </c>
      <c r="GG103" s="45">
        <f>IF(AND(OR(ISBLANK(GG$9),GG$9=0)=FALSE,OR(GG$9='2. Protocols'!$C102,GG$9='2. Protocols'!$E102,GG$9='2. Protocols'!$G102)),1,0)*'4. Formulations'!$L102</f>
        <v>0</v>
      </c>
      <c r="GH103" s="45">
        <f>IF(AND(OR(ISBLANK(GH$9),GH$9=0)=FALSE,OR(GH$9='2. Protocols'!$C102,GH$9='2. Protocols'!$E102,GH$9='2. Protocols'!$G102)),1,0)*'4. Formulations'!$L102</f>
        <v>0</v>
      </c>
      <c r="GI103" s="45">
        <f>IF(AND(OR(ISBLANK(GI$9),GI$9=0)=FALSE,OR(GI$9='2. Protocols'!$C102,GI$9='2. Protocols'!$E102,GI$9='2. Protocols'!$G102)),1,0)*'4. Formulations'!$L102</f>
        <v>0</v>
      </c>
      <c r="GJ103" s="45">
        <f>IF(AND(OR(ISBLANK(GJ$9),GJ$9=0)=FALSE,OR(GJ$9='2. Protocols'!$C102,GJ$9='2. Protocols'!$E102,GJ$9='2. Protocols'!$G102)),1,0)*'4. Formulations'!$L102</f>
        <v>0</v>
      </c>
      <c r="GK103" s="45">
        <f>IF(AND(OR(ISBLANK(GK$9),GK$9=0)=FALSE,OR(GK$9='2. Protocols'!$C102,GK$9='2. Protocols'!$E102,GK$9='2. Protocols'!$G102)),1,0)*'4. Formulations'!$L102</f>
        <v>0</v>
      </c>
      <c r="GL103" s="45">
        <f>IF(AND(OR(ISBLANK(GL$9),GL$9=0)=FALSE,OR(GL$9='2. Protocols'!$C102,GL$9='2. Protocols'!$E102,GL$9='2. Protocols'!$G102)),1,0)*'4. Formulations'!$L102</f>
        <v>0</v>
      </c>
      <c r="GM103" s="45">
        <f>IF(AND(OR(ISBLANK(GM$9),GM$9=0)=FALSE,OR(GM$9='2. Protocols'!$C102,GM$9='2. Protocols'!$E102,GM$9='2. Protocols'!$G102)),1,0)*'4. Formulations'!$L102</f>
        <v>0</v>
      </c>
      <c r="GN103" s="45">
        <f>IF(AND(OR(ISBLANK(GN$9),GN$9=0)=FALSE,OR(GN$9='2. Protocols'!$C102,GN$9='2. Protocols'!$E102,GN$9='2. Protocols'!$G102)),1,0)*'4. Formulations'!$L102</f>
        <v>0</v>
      </c>
      <c r="GO103" s="45">
        <f>IF(AND(OR(ISBLANK(GO$9),GO$9=0)=FALSE,OR(GO$9='2. Protocols'!$C102,GO$9='2. Protocols'!$E102,GO$9='2. Protocols'!$G102)),1,0)*'4. Formulations'!$L102</f>
        <v>0</v>
      </c>
      <c r="GQ103" s="45">
        <f>IF(AND(OR(ISBLANK(GQ$9),GQ$9=0)=FALSE,GQ$9=$DL103),1,0)*'4. Formulations'!$M102</f>
        <v>0</v>
      </c>
      <c r="GR103" s="45">
        <f>IF(AND(OR(ISBLANK(GR$9),GR$9=0)=FALSE,GR$9=$DL103),1,0)*'4. Formulations'!$M102</f>
        <v>0</v>
      </c>
      <c r="GS103" s="45">
        <f>IF(AND(OR(ISBLANK(GS$9),GS$9=0)=FALSE,GS$9=$DL103),1,0)*'4. Formulations'!$M102</f>
        <v>0</v>
      </c>
      <c r="GT103" s="45">
        <f>IF(AND(OR(ISBLANK(GT$9),GT$9=0)=FALSE,GT$9=$DL103),1,0)*'4. Formulations'!$M102</f>
        <v>0</v>
      </c>
      <c r="GU103" s="45">
        <f>IF(AND(OR(ISBLANK(GU$9),GU$9=0)=FALSE,GU$9=$DL103),1,0)*'4. Formulations'!$M102</f>
        <v>0</v>
      </c>
      <c r="GV103" s="45">
        <f>IF(AND(OR(ISBLANK(GV$9),GV$9=0)=FALSE,GV$9=$DL103),1,0)*'4. Formulations'!$M102</f>
        <v>0</v>
      </c>
      <c r="GW103" s="45">
        <f>IF(AND(OR(ISBLANK(GW$9),GW$9=0)=FALSE,GW$9=$DL103),1,0)*'4. Formulations'!$M102</f>
        <v>0</v>
      </c>
      <c r="GX103" s="45">
        <f>IF(AND(OR(ISBLANK(GX$9),GX$9=0)=FALSE,GX$9=$DL103),1,0)*'4. Formulations'!$M102</f>
        <v>0</v>
      </c>
      <c r="GY103" s="45">
        <f>IF(AND(OR(ISBLANK(GY$9),GY$9=0)=FALSE,GY$9=$DL103),1,0)*'4. Formulations'!$M102</f>
        <v>0</v>
      </c>
      <c r="GZ103" s="45">
        <f>IF(AND(OR(ISBLANK(GZ$9),GZ$9=0)=FALSE,GZ$9=$DL103),1,0)*'4. Formulations'!$M102</f>
        <v>0</v>
      </c>
      <c r="HA103" s="45">
        <f>IF(AND(OR(ISBLANK(HA$9),HA$9=0)=FALSE,HA$9=$DL103),1,0)*'4. Formulations'!$M102</f>
        <v>0</v>
      </c>
      <c r="HB103" s="45">
        <f>IF(AND(OR(ISBLANK(HB$9),HB$9=0)=FALSE,HB$9=$DL103),1,0)*'4. Formulations'!$M102</f>
        <v>0</v>
      </c>
      <c r="HC103" s="45">
        <f>IF(AND(OR(ISBLANK(HC$9),HC$9=0)=FALSE,HC$9=$DL103),1,0)*'4. Formulations'!$M102</f>
        <v>0</v>
      </c>
      <c r="HD103" s="45">
        <f>IF(AND(OR(ISBLANK(HD$9),HD$9=0)=FALSE,HD$9=$DL103),1,0)*'4. Formulations'!$M102</f>
        <v>0</v>
      </c>
      <c r="HE103" s="45">
        <f>IF(AND(OR(ISBLANK(HE$9),HE$9=0)=FALSE,HE$9=$DL103),1,0)*'4. Formulations'!$M102</f>
        <v>0</v>
      </c>
      <c r="HG103" s="45">
        <f>IF(AND(OR(ISBLANK(HG$9),HG$9=0)=FALSE,SUM($GQ103:$HE103)&gt;0,HG$9='2. Protocols'!$G102),1,0)*'4. Formulations'!$M102</f>
        <v>0</v>
      </c>
      <c r="HH103" s="45">
        <f>IF(AND(OR(ISBLANK(HH$9),HH$9=0)=FALSE,SUM($GQ103:$HE103)&gt;0,HH$9='2. Protocols'!$G102),1,0)*'4. Formulations'!$M102</f>
        <v>0</v>
      </c>
      <c r="HI103" s="45">
        <f>IF(AND(OR(ISBLANK(HI$9),HI$9=0)=FALSE,SUM($GQ103:$HE103)&gt;0,HI$9='2. Protocols'!$G102),1,0)*'4. Formulations'!$M102</f>
        <v>0</v>
      </c>
      <c r="HJ103" s="45">
        <f>IF(AND(OR(ISBLANK(HJ$9),HJ$9=0)=FALSE,SUM($GQ103:$HE103)&gt;0,HJ$9='2. Protocols'!$G102),1,0)*'4. Formulations'!$M102</f>
        <v>0</v>
      </c>
      <c r="HK103" s="45">
        <f>IF(AND(OR(ISBLANK(HK$9),HK$9=0)=FALSE,SUM($GQ103:$HE103)&gt;0,HK$9='2. Protocols'!$G102),1,0)*'4. Formulations'!$M102</f>
        <v>0</v>
      </c>
      <c r="HL103" s="45">
        <f>IF(AND(OR(ISBLANK(HL$9),HL$9=0)=FALSE,SUM($GQ103:$HE103)&gt;0,HL$9='2. Protocols'!$G102),1,0)*'4. Formulations'!$M102</f>
        <v>0</v>
      </c>
      <c r="HM103" s="45">
        <f>IF(AND(OR(ISBLANK(HM$9),HM$9=0)=FALSE,SUM($GQ103:$HE103)&gt;0,HM$9='2. Protocols'!$G102),1,0)*'4. Formulations'!$M102</f>
        <v>0</v>
      </c>
      <c r="HN103" s="45">
        <f>IF(AND(OR(ISBLANK(HN$9),HN$9=0)=FALSE,SUM($GQ103:$HE103)&gt;0,HN$9='2. Protocols'!$G102),1,0)*'4. Formulations'!$M102</f>
        <v>0</v>
      </c>
      <c r="HO103" s="45">
        <f>IF(AND(OR(ISBLANK(HO$9),HO$9=0)=FALSE,SUM($GQ103:$HE103)&gt;0,HO$9='2. Protocols'!$G102),1,0)*'4. Formulations'!$M102</f>
        <v>0</v>
      </c>
      <c r="HP103" s="45">
        <f>IF(AND(OR(ISBLANK(HP$9),HP$9=0)=FALSE,SUM($GQ103:$HE103)&gt;0,HP$9='2. Protocols'!$G102),1,0)*'4. Formulations'!$M102</f>
        <v>0</v>
      </c>
      <c r="HQ103" s="45">
        <f>IF(AND(OR(ISBLANK(HQ$9),HQ$9=0)=FALSE,SUM($GQ103:$HE103)&gt;0,HQ$9='2. Protocols'!$G102),1,0)*'4. Formulations'!$M102</f>
        <v>0</v>
      </c>
      <c r="HR103" s="45">
        <f>IF(AND(OR(ISBLANK(HR$9),HR$9=0)=FALSE,SUM($GQ103:$HE103)&gt;0,HR$9='2. Protocols'!$G102),1,0)*'4. Formulations'!$M102</f>
        <v>0</v>
      </c>
      <c r="HS103" s="45">
        <f>IF(AND(OR(ISBLANK(HS$9),HS$9=0)=FALSE,SUM($GQ103:$HE103)&gt;0,HS$9='2. Protocols'!$G102),1,0)*'4. Formulations'!$M102</f>
        <v>0</v>
      </c>
      <c r="HT103" s="45">
        <f>IF(AND(OR(ISBLANK(HT$9),HT$9=0)=FALSE,SUM($GQ103:$HE103)&gt;0,HT$9='2. Protocols'!$G102),1,0)*'4. Formulations'!$M102</f>
        <v>0</v>
      </c>
      <c r="HU103" s="45">
        <f>IF(AND(OR(ISBLANK(HU$9),HU$9=0)=FALSE,SUM($GQ103:$HE103)&gt;0,HU$9='2. Protocols'!$G102),1,0)*'4. Formulations'!$M102</f>
        <v>0</v>
      </c>
      <c r="HW103" s="45">
        <f>IF(AND(OR(ISBLANK(HW$9),HW$9=0)=FALSE,HW$9=$DM103),1,0)*'4. Formulations'!$N102</f>
        <v>0</v>
      </c>
      <c r="HX103" s="45">
        <f>IF(AND(OR(ISBLANK(HX$9),HX$9=0)=FALSE,HX$9=$DM103),1,0)*'4. Formulations'!$N102</f>
        <v>0</v>
      </c>
      <c r="HY103" s="45">
        <f>IF(AND(OR(ISBLANK(HY$9),HY$9=0)=FALSE,HY$9=$DM103),1,0)*'4. Formulations'!$N102</f>
        <v>0</v>
      </c>
      <c r="HZ103" s="45">
        <f>IF(AND(OR(ISBLANK(HZ$9),HZ$9=0)=FALSE,HZ$9=$DM103),1,0)*'4. Formulations'!$N102</f>
        <v>0</v>
      </c>
      <c r="IA103" s="45">
        <f>IF(AND(OR(ISBLANK(IA$9),IA$9=0)=FALSE,IA$9=$DM103),1,0)*'4. Formulations'!$N102</f>
        <v>0</v>
      </c>
      <c r="IB103" s="45">
        <f>IF(AND(OR(ISBLANK(IB$9),IB$9=0)=FALSE,IB$9=$DM103),1,0)*'4. Formulations'!$N102</f>
        <v>0</v>
      </c>
      <c r="IC103" s="45">
        <f>IF(AND(OR(ISBLANK(IC$9),IC$9=0)=FALSE,IC$9=$DM103),1,0)*'4. Formulations'!$N102</f>
        <v>0</v>
      </c>
      <c r="ID103" s="45">
        <f>IF(AND(OR(ISBLANK(ID$9),ID$9=0)=FALSE,ID$9=$DM103),1,0)*'4. Formulations'!$N102</f>
        <v>0</v>
      </c>
      <c r="IE103" s="45">
        <f>IF(AND(OR(ISBLANK(IE$9),IE$9=0)=FALSE,IE$9=$DM103),1,0)*'4. Formulations'!$N102</f>
        <v>0</v>
      </c>
      <c r="IF103" s="45">
        <f>IF(AND(OR(ISBLANK(IF$9),IF$9=0)=FALSE,IF$9=$DM103),1,0)*'4. Formulations'!$N102</f>
        <v>0</v>
      </c>
      <c r="IG103" s="45">
        <f>IF(AND(OR(ISBLANK(IG$9),IG$9=0)=FALSE,IG$9=$DM103),1,0)*'4. Formulations'!$N102</f>
        <v>0</v>
      </c>
      <c r="IH103" s="45">
        <f>IF(AND(OR(ISBLANK(IH$9),IH$9=0)=FALSE,IH$9=$DM103),1,0)*'4. Formulations'!$N102</f>
        <v>0</v>
      </c>
      <c r="II103" s="45">
        <f>IF(AND(OR(ISBLANK(II$9),II$9=0)=FALSE,II$9=$DM103),1,0)*'4. Formulations'!$N102</f>
        <v>0</v>
      </c>
      <c r="IJ103" s="45">
        <f>IF(AND(OR(ISBLANK(IJ$9),IJ$9=0)=FALSE,IJ$9=$DM103),1,0)*'4. Formulations'!$N102</f>
        <v>0</v>
      </c>
      <c r="IK103" s="45">
        <f>IF(AND(OR(ISBLANK(IK$9),IK$9=0)=FALSE,IK$9=$DM103),1,0)*'4. Formulations'!$N102</f>
        <v>0</v>
      </c>
      <c r="IM103" s="45">
        <f>IF(AND(OR(ISBLANK(IM$9),IM$9=0)=FALSE,OR(IM$9='2. Protocols'!$C102,IM$9='2. Protocols'!$E102,IM$9='2. Protocols'!$G102)),1,0)*'4. Formulations'!$O102</f>
        <v>0</v>
      </c>
      <c r="IN103" s="45">
        <f>IF(AND(OR(ISBLANK(IN$9),IN$9=0)=FALSE,OR(IN$9='2. Protocols'!$C102,IN$9='2. Protocols'!$E102,IN$9='2. Protocols'!$G102)),1,0)*'4. Formulations'!$O102</f>
        <v>0</v>
      </c>
      <c r="IO103" s="45">
        <f>IF(AND(OR(ISBLANK(IO$9),IO$9=0)=FALSE,OR(IO$9='2. Protocols'!$C102,IO$9='2. Protocols'!$E102,IO$9='2. Protocols'!$G102)),1,0)*'4. Formulations'!$O102</f>
        <v>0</v>
      </c>
      <c r="IP103" s="45">
        <f>IF(AND(OR(ISBLANK(IP$9),IP$9=0)=FALSE,OR(IP$9='2. Protocols'!$C102,IP$9='2. Protocols'!$E102,IP$9='2. Protocols'!$G102)),1,0)*'4. Formulations'!$O102</f>
        <v>0</v>
      </c>
      <c r="IQ103" s="45">
        <f>IF(AND(OR(ISBLANK(IQ$9),IQ$9=0)=FALSE,OR(IQ$9='2. Protocols'!$C102,IQ$9='2. Protocols'!$E102,IQ$9='2. Protocols'!$G102)),1,0)*'4. Formulations'!$O102</f>
        <v>0</v>
      </c>
      <c r="IR103" s="45">
        <f>IF(AND(OR(ISBLANK(IR$9),IR$9=0)=FALSE,OR(IR$9='2. Protocols'!$C102,IR$9='2. Protocols'!$E102,IR$9='2. Protocols'!$G102)),1,0)*'4. Formulations'!$O102</f>
        <v>0</v>
      </c>
      <c r="IS103" s="45">
        <f>IF(AND(OR(ISBLANK(IS$9),IS$9=0)=FALSE,OR(IS$9='2. Protocols'!$C102,IS$9='2. Protocols'!$E102,IS$9='2. Protocols'!$G102)),1,0)*'4. Formulations'!$O102</f>
        <v>0</v>
      </c>
      <c r="IT103" s="45">
        <f>IF(AND(OR(ISBLANK(IT$9),IT$9=0)=FALSE,OR(IT$9='2. Protocols'!$C102,IT$9='2. Protocols'!$E102,IT$9='2. Protocols'!$G102)),1,0)*'4. Formulations'!$O102</f>
        <v>0</v>
      </c>
      <c r="IU103" s="45">
        <f>IF(AND(OR(ISBLANK(IU$9),IU$9=0)=FALSE,OR(IU$9='2. Protocols'!$C102,IU$9='2. Protocols'!$E102,IU$9='2. Protocols'!$G102)),1,0)*'4. Formulations'!$O102</f>
        <v>0</v>
      </c>
      <c r="IV103" s="45">
        <f>IF(AND(OR(ISBLANK(IV$9),IV$9=0)=FALSE,OR(IV$9='2. Protocols'!$C102,IV$9='2. Protocols'!$E102,IV$9='2. Protocols'!$G102)),1,0)*'4. Formulations'!$O102</f>
        <v>0</v>
      </c>
      <c r="IW103" s="45">
        <f>IF(AND(OR(ISBLANK(IW$9),IW$9=0)=FALSE,OR(IW$9='2. Protocols'!$C102,IW$9='2. Protocols'!$E102,IW$9='2. Protocols'!$G102)),1,0)*'4. Formulations'!$O102</f>
        <v>0</v>
      </c>
      <c r="IX103" s="45">
        <f>IF(AND(OR(ISBLANK(IX$9),IX$9=0)=FALSE,OR(IX$9='2. Protocols'!$C102,IX$9='2. Protocols'!$E102,IX$9='2. Protocols'!$G102)),1,0)*'4. Formulations'!$O102</f>
        <v>0</v>
      </c>
      <c r="IY103" s="45">
        <f>IF(AND(OR(ISBLANK(IY$9),IY$9=0)=FALSE,OR(IY$9='2. Protocols'!$C102,IY$9='2. Protocols'!$E102,IY$9='2. Protocols'!$G102)),1,0)*'4. Formulations'!$O102</f>
        <v>0</v>
      </c>
      <c r="IZ103" s="45">
        <f>IF(AND(OR(ISBLANK(IZ$9),IZ$9=0)=FALSE,OR(IZ$9='2. Protocols'!$C102,IZ$9='2. Protocols'!$E102,IZ$9='2. Protocols'!$G102)),1,0)*'4. Formulations'!$O102</f>
        <v>0</v>
      </c>
      <c r="JA103" s="45">
        <f>IF(AND(OR(ISBLANK(JA$9),JA$9=0)=FALSE,OR(JA$9='2. Protocols'!$C102,JA$9='2. Protocols'!$E102,JA$9='2. Protocols'!$G102)),1,0)*'4. Formulations'!$O102</f>
        <v>0</v>
      </c>
      <c r="JC103" s="45">
        <f>IF(AND(OR(ISBLANK(JC$9),JC$9=0)=FALSE,JC$9=$DL103),1,0)*'4. Formulations'!$P102</f>
        <v>0</v>
      </c>
      <c r="JD103" s="45">
        <f>IF(AND(OR(ISBLANK(JD$9),JD$9=0)=FALSE,JD$9=$DL103),1,0)*'4. Formulations'!$P102</f>
        <v>0</v>
      </c>
      <c r="JE103" s="45">
        <f>IF(AND(OR(ISBLANK(JE$9),JE$9=0)=FALSE,JE$9=$DL103),1,0)*'4. Formulations'!$P102</f>
        <v>0</v>
      </c>
      <c r="JF103" s="45">
        <f>IF(AND(OR(ISBLANK(JF$9),JF$9=0)=FALSE,JF$9=$DL103),1,0)*'4. Formulations'!$P102</f>
        <v>0</v>
      </c>
      <c r="JG103" s="45">
        <f>IF(AND(OR(ISBLANK(JG$9),JG$9=0)=FALSE,JG$9=$DL103),1,0)*'4. Formulations'!$P102</f>
        <v>0</v>
      </c>
      <c r="JH103" s="45">
        <f>IF(AND(OR(ISBLANK(JH$9),JH$9=0)=FALSE,JH$9=$DL103),1,0)*'4. Formulations'!$P102</f>
        <v>0</v>
      </c>
      <c r="JI103" s="45">
        <f>IF(AND(OR(ISBLANK(JI$9),JI$9=0)=FALSE,JI$9=$DL103),1,0)*'4. Formulations'!$P102</f>
        <v>0</v>
      </c>
      <c r="JJ103" s="45">
        <f>IF(AND(OR(ISBLANK(JJ$9),JJ$9=0)=FALSE,JJ$9=$DL103),1,0)*'4. Formulations'!$P102</f>
        <v>0</v>
      </c>
      <c r="JK103" s="45">
        <f>IF(AND(OR(ISBLANK(JK$9),JK$9=0)=FALSE,JK$9=$DL103),1,0)*'4. Formulations'!$P102</f>
        <v>0</v>
      </c>
      <c r="JL103" s="45">
        <f>IF(AND(OR(ISBLANK(JL$9),JL$9=0)=FALSE,JL$9=$DL103),1,0)*'4. Formulations'!$P102</f>
        <v>0</v>
      </c>
      <c r="JM103" s="45">
        <f>IF(AND(OR(ISBLANK(JM$9),JM$9=0)=FALSE,JM$9=$DL103),1,0)*'4. Formulations'!$P102</f>
        <v>0</v>
      </c>
      <c r="JN103" s="45">
        <f>IF(AND(OR(ISBLANK(JN$9),JN$9=0)=FALSE,JN$9=$DL103),1,0)*'4. Formulations'!$P102</f>
        <v>0</v>
      </c>
      <c r="JO103" s="45">
        <f>IF(AND(OR(ISBLANK(JO$9),JO$9=0)=FALSE,JO$9=$DL103),1,0)*'4. Formulations'!$P102</f>
        <v>0</v>
      </c>
      <c r="JP103" s="45">
        <f>IF(AND(OR(ISBLANK(JP$9),JP$9=0)=FALSE,JP$9=$DL103),1,0)*'4. Formulations'!$P102</f>
        <v>0</v>
      </c>
      <c r="JQ103" s="45">
        <f>IF(AND(OR(ISBLANK(JQ$9),JQ$9=0)=FALSE,JQ$9=$DL103),1,0)*'4. Formulations'!$P102</f>
        <v>0</v>
      </c>
      <c r="JS103" s="45">
        <f>IF(AND(OR(ISBLANK(JS$9),JS$9=0)=FALSE,SUM($JC103:$JQ103)&gt;0,JS$9='2. Protocols'!$G102),1,0)*'4. Formulations'!$P102</f>
        <v>0</v>
      </c>
      <c r="JT103" s="45">
        <f>IF(AND(OR(ISBLANK(JT$9),JT$9=0)=FALSE,SUM($JC103:$JQ103)&gt;0,JT$9='2. Protocols'!$G102),1,0)*'4. Formulations'!$P102</f>
        <v>0</v>
      </c>
      <c r="JU103" s="45">
        <f>IF(AND(OR(ISBLANK(JU$9),JU$9=0)=FALSE,SUM($JC103:$JQ103)&gt;0,JU$9='2. Protocols'!$G102),1,0)*'4. Formulations'!$P102</f>
        <v>0</v>
      </c>
      <c r="JV103" s="45">
        <f>IF(AND(OR(ISBLANK(JV$9),JV$9=0)=FALSE,SUM($JC103:$JQ103)&gt;0,JV$9='2. Protocols'!$G102),1,0)*'4. Formulations'!$P102</f>
        <v>0</v>
      </c>
      <c r="JW103" s="45">
        <f>IF(AND(OR(ISBLANK(JW$9),JW$9=0)=FALSE,SUM($JC103:$JQ103)&gt;0,JW$9='2. Protocols'!$G102),1,0)*'4. Formulations'!$P102</f>
        <v>0</v>
      </c>
      <c r="JX103" s="45">
        <f>IF(AND(OR(ISBLANK(JX$9),JX$9=0)=FALSE,SUM($JC103:$JQ103)&gt;0,JX$9='2. Protocols'!$G102),1,0)*'4. Formulations'!$P102</f>
        <v>0</v>
      </c>
      <c r="JY103" s="45">
        <f>IF(AND(OR(ISBLANK(JY$9),JY$9=0)=FALSE,SUM($JC103:$JQ103)&gt;0,JY$9='2. Protocols'!$G102),1,0)*'4. Formulations'!$P102</f>
        <v>0</v>
      </c>
      <c r="JZ103" s="45">
        <f>IF(AND(OR(ISBLANK(JZ$9),JZ$9=0)=FALSE,SUM($JC103:$JQ103)&gt;0,JZ$9='2. Protocols'!$G102),1,0)*'4. Formulations'!$P102</f>
        <v>0</v>
      </c>
      <c r="KA103" s="45">
        <f>IF(AND(OR(ISBLANK(KA$9),KA$9=0)=FALSE,SUM($JC103:$JQ103)&gt;0,KA$9='2. Protocols'!$G102),1,0)*'4. Formulations'!$P102</f>
        <v>0</v>
      </c>
      <c r="KB103" s="45">
        <f>IF(AND(OR(ISBLANK(KB$9),KB$9=0)=FALSE,SUM($JC103:$JQ103)&gt;0,KB$9='2. Protocols'!$G102),1,0)*'4. Formulations'!$P102</f>
        <v>0</v>
      </c>
      <c r="KC103" s="45">
        <f>IF(AND(OR(ISBLANK(KC$9),KC$9=0)=FALSE,SUM($JC103:$JQ103)&gt;0,KC$9='2. Protocols'!$G102),1,0)*'4. Formulations'!$P102</f>
        <v>0</v>
      </c>
      <c r="KD103" s="45">
        <f>IF(AND(OR(ISBLANK(KD$9),KD$9=0)=FALSE,SUM($JC103:$JQ103)&gt;0,KD$9='2. Protocols'!$G102),1,0)*'4. Formulations'!$P102</f>
        <v>0</v>
      </c>
      <c r="KE103" s="45">
        <f>IF(AND(OR(ISBLANK(KE$9),KE$9=0)=FALSE,SUM($JC103:$JQ103)&gt;0,KE$9='2. Protocols'!$G102),1,0)*'4. Formulations'!$P102</f>
        <v>0</v>
      </c>
      <c r="KF103" s="45">
        <f>IF(AND(OR(ISBLANK(KF$9),KF$9=0)=FALSE,SUM($JC103:$JQ103)&gt;0,KF$9='2. Protocols'!$G102),1,0)*'4. Formulations'!$P102</f>
        <v>0</v>
      </c>
      <c r="KG103" s="45">
        <f>IF(AND(OR(ISBLANK(KG$9),KG$9=0)=FALSE,SUM($JC103:$JQ103)&gt;0,KG$9='2. Protocols'!$G102),1,0)*'4. Formulations'!$P102</f>
        <v>0</v>
      </c>
      <c r="KI103" s="45">
        <f>IF(AND(OR(ISBLANK(KI$9),KI$9=0)=FALSE,KI$9=$DM103),1,0)*'4. Formulations'!$Q102</f>
        <v>0</v>
      </c>
      <c r="KJ103" s="45">
        <f>IF(AND(OR(ISBLANK(KJ$9),KJ$9=0)=FALSE,KJ$9=$DM103),1,0)*'4. Formulations'!$Q102</f>
        <v>0</v>
      </c>
      <c r="KK103" s="45">
        <f>IF(AND(OR(ISBLANK(KK$9),KK$9=0)=FALSE,KK$9=$DM103),1,0)*'4. Formulations'!$Q102</f>
        <v>0</v>
      </c>
      <c r="KL103" s="45">
        <f>IF(AND(OR(ISBLANK(KL$9),KL$9=0)=FALSE,KL$9=$DM103),1,0)*'4. Formulations'!$Q102</f>
        <v>0</v>
      </c>
      <c r="KM103" s="45">
        <f>IF(AND(OR(ISBLANK(KM$9),KM$9=0)=FALSE,KM$9=$DM103),1,0)*'4. Formulations'!$Q102</f>
        <v>0</v>
      </c>
      <c r="KN103" s="45">
        <f>IF(AND(OR(ISBLANK(KN$9),KN$9=0)=FALSE,KN$9=$DM103),1,0)*'4. Formulations'!$Q102</f>
        <v>0</v>
      </c>
      <c r="KO103" s="45">
        <f>IF(AND(OR(ISBLANK(KO$9),KO$9=0)=FALSE,KO$9=$DM103),1,0)*'4. Formulations'!$Q102</f>
        <v>0</v>
      </c>
      <c r="KP103" s="45">
        <f>IF(AND(OR(ISBLANK(KP$9),KP$9=0)=FALSE,KP$9=$DM103),1,0)*'4. Formulations'!$Q102</f>
        <v>0</v>
      </c>
      <c r="KQ103" s="45">
        <f>IF(AND(OR(ISBLANK(KQ$9),KQ$9=0)=FALSE,KQ$9=$DM103),1,0)*'4. Formulations'!$Q102</f>
        <v>0</v>
      </c>
      <c r="KR103" s="45">
        <f>IF(AND(OR(ISBLANK(KR$9),KR$9=0)=FALSE,KR$9=$DM103),1,0)*'4. Formulations'!$Q102</f>
        <v>0</v>
      </c>
      <c r="KS103" s="45">
        <f>IF(AND(OR(ISBLANK(KS$9),KS$9=0)=FALSE,KS$9=$DM103),1,0)*'4. Formulations'!$Q102</f>
        <v>0</v>
      </c>
      <c r="KT103" s="45">
        <f>IF(AND(OR(ISBLANK(KT$9),KT$9=0)=FALSE,KT$9=$DM103),1,0)*'4. Formulations'!$Q102</f>
        <v>0</v>
      </c>
      <c r="KU103" s="45">
        <f>IF(AND(OR(ISBLANK(KU$9),KU$9=0)=FALSE,KU$9=$DM103),1,0)*'4. Formulations'!$Q102</f>
        <v>0</v>
      </c>
      <c r="KV103" s="45">
        <f>IF(AND(OR(ISBLANK(KV$9),KV$9=0)=FALSE,KV$9=$DM103),1,0)*'4. Formulations'!$Q102</f>
        <v>0</v>
      </c>
      <c r="KW103" s="45">
        <f>IF(AND(OR(ISBLANK(KW$9),KW$9=0)=FALSE,KW$9=$DM103),1,0)*'4. Formulations'!$Q102</f>
        <v>0</v>
      </c>
    </row>
    <row r="104" spans="2:309" ht="15" hidden="1" outlineLevel="1" x14ac:dyDescent="0.25">
      <c r="B104" s="2"/>
      <c r="C104" s="155" t="str">
        <f>IF('2. Protocols'!C103&amp;"+"&amp;'2. Protocols'!E103&amp;"+"&amp;'2. Protocols'!G103="++","",'2. Protocols'!C103&amp;"+"&amp;'2. Protocols'!E103&amp;"+"&amp;'2. Protocols'!G103)</f>
        <v/>
      </c>
      <c r="D104" s="22"/>
      <c r="E104" s="23"/>
      <c r="G104" s="135">
        <f>'2. Protocols'!J103*'1. General Inputs'!$N$13</f>
        <v>0</v>
      </c>
      <c r="H104" s="135" t="e">
        <f>MAX(G104*(1+'1. General Inputs'!$BE$23)+(H$110*'2. Protocols'!$S103)+'3. ARV Substitutions'!L124,0)</f>
        <v>#VALUE!</v>
      </c>
      <c r="I104" s="135" t="e">
        <f>MAX(H104*(1+'1. General Inputs'!$BE$23)+(I$110*'2. Protocols'!$S103)+'3. ARV Substitutions'!M124,0)</f>
        <v>#VALUE!</v>
      </c>
      <c r="J104" s="135" t="e">
        <f>MAX(I104*(1+'1. General Inputs'!$BE$23)+(J$110*'2. Protocols'!$S103)+'3. ARV Substitutions'!N124,0)</f>
        <v>#VALUE!</v>
      </c>
      <c r="K104" s="135" t="e">
        <f>MAX(J104*(1+'1. General Inputs'!$BE$23)+(K$110*'2. Protocols'!$S103)+'3. ARV Substitutions'!O124,0)</f>
        <v>#VALUE!</v>
      </c>
      <c r="L104" s="135" t="e">
        <f>MAX(K104*(1+'1. General Inputs'!$BE$23)+(L$110*'2. Protocols'!$S103)+'3. ARV Substitutions'!P124,0)</f>
        <v>#VALUE!</v>
      </c>
      <c r="M104" s="135" t="e">
        <f>MAX(L104*(1+'1. General Inputs'!$BE$23)+(M$110*'2. Protocols'!$S103)+'3. ARV Substitutions'!Q124,0)</f>
        <v>#VALUE!</v>
      </c>
      <c r="N104" s="135" t="e">
        <f>MAX(M104*(1+'1. General Inputs'!$BE$23)+(N$110*'2. Protocols'!$S103)+'3. ARV Substitutions'!R124,0)</f>
        <v>#VALUE!</v>
      </c>
      <c r="O104" s="135" t="e">
        <f>MAX(N104*(1+'1. General Inputs'!$BE$23)+(O$110*'2. Protocols'!$S103)+'3. ARV Substitutions'!S124,0)</f>
        <v>#VALUE!</v>
      </c>
      <c r="P104" s="135" t="e">
        <f>MAX(O104*(1+'1. General Inputs'!$BE$23)+(P$110*'2. Protocols'!$S103)+'3. ARV Substitutions'!T124,0)</f>
        <v>#VALUE!</v>
      </c>
      <c r="Q104" s="135" t="e">
        <f>MAX(P104*(1+'1. General Inputs'!$BE$23)+(Q$110*'2. Protocols'!$S103)+'3. ARV Substitutions'!U124,0)</f>
        <v>#VALUE!</v>
      </c>
      <c r="R104" s="135" t="e">
        <f>MAX(Q104*(1+'1. General Inputs'!$BE$23)+(R$110*'2. Protocols'!$S103)+'3. ARV Substitutions'!V124,0)</f>
        <v>#VALUE!</v>
      </c>
      <c r="S104" s="135" t="e">
        <f>MAX(R104*(1+'1. General Inputs'!$BE$23)+(S$110*'2. Protocols'!$S103)+'3. ARV Substitutions'!W124,0)</f>
        <v>#VALUE!</v>
      </c>
      <c r="T104" s="135" t="e">
        <f>MAX(S104*(1+'1. General Inputs'!$BE$23)+(T$110*'2. Protocols'!$S103)+'3. ARV Substitutions'!X124,0)</f>
        <v>#VALUE!</v>
      </c>
      <c r="U104" s="135" t="e">
        <f>MAX(T104*(1+'1. General Inputs'!$BE$23)+(U$110*'2. Protocols'!$S103)+'3. ARV Substitutions'!Y124,0)</f>
        <v>#VALUE!</v>
      </c>
      <c r="V104" s="135" t="e">
        <f>MAX(U104*(1+'1. General Inputs'!$BE$23)+(V$110*'2. Protocols'!$S103)+'3. ARV Substitutions'!Z124,0)</f>
        <v>#VALUE!</v>
      </c>
      <c r="W104" s="135" t="e">
        <f>MAX(V104*(1+'1. General Inputs'!$BE$23)+(W$110*'2. Protocols'!$S103)+'3. ARV Substitutions'!AA124,0)</f>
        <v>#VALUE!</v>
      </c>
      <c r="X104" s="135" t="e">
        <f>MAX(W104*(1+'1. General Inputs'!$BE$23)+(X$110*'2. Protocols'!$S103)+'3. ARV Substitutions'!AB124,0)</f>
        <v>#VALUE!</v>
      </c>
      <c r="Y104" s="135" t="e">
        <f>MAX(X104*(1+'1. General Inputs'!$BE$23)+(Y$110*'2. Protocols'!$S103)+'3. ARV Substitutions'!AC124,0)</f>
        <v>#VALUE!</v>
      </c>
      <c r="Z104" s="135" t="e">
        <f>MAX(Y104*(1+'1. General Inputs'!$BE$23)+(Z$110*'2. Protocols'!$S103)+'3. ARV Substitutions'!AD124,0)</f>
        <v>#VALUE!</v>
      </c>
      <c r="AA104" s="135" t="e">
        <f>MAX(Z104*(1+'1. General Inputs'!$BE$23)+(AA$110*'2. Protocols'!$S103)+'3. ARV Substitutions'!AE124,0)</f>
        <v>#VALUE!</v>
      </c>
      <c r="AB104" s="135" t="e">
        <f>MAX(AA104*(1+'1. General Inputs'!$BE$23)+(AB$110*'2. Protocols'!$S103)+'3. ARV Substitutions'!AF124,0)</f>
        <v>#VALUE!</v>
      </c>
      <c r="AC104" s="135" t="e">
        <f>MAX(AB104*(1+'1. General Inputs'!$BE$23)+(AC$110*'2. Protocols'!$S103)+'3. ARV Substitutions'!AG124,0)</f>
        <v>#VALUE!</v>
      </c>
      <c r="AD104" s="135" t="e">
        <f>MAX(AC104*(1+'1. General Inputs'!$BE$23)+(AD$110*'2. Protocols'!$S103)+'3. ARV Substitutions'!AH124,0)</f>
        <v>#VALUE!</v>
      </c>
      <c r="AE104" s="135" t="e">
        <f>MAX(AD104*(1+'1. General Inputs'!$BE$23)+(AE$110*'2. Protocols'!$S103)+'3. ARV Substitutions'!AI124,0)</f>
        <v>#VALUE!</v>
      </c>
      <c r="AF104" s="135" t="e">
        <f>MAX(AE104*(1+'1. General Inputs'!$BE$23)+(AF$110*'2. Protocols'!$S103)+'3. ARV Substitutions'!AJ124,0)</f>
        <v>#VALUE!</v>
      </c>
      <c r="AG104" s="135" t="e">
        <f>MAX(AF104*(1+'1. General Inputs'!$BE$23)+(AG$110*'2. Protocols'!$S103)+'3. ARV Substitutions'!AK124,0)</f>
        <v>#VALUE!</v>
      </c>
      <c r="AH104" s="135" t="e">
        <f>MAX(AG104*(1+'1. General Inputs'!$BE$23)+(AH$110*'2. Protocols'!$S103)+'3. ARV Substitutions'!AL124,0)</f>
        <v>#VALUE!</v>
      </c>
      <c r="AI104" s="135" t="e">
        <f>MAX(AH104*(1+'1. General Inputs'!$BE$23)+(AI$110*'2. Protocols'!$S103)+'3. ARV Substitutions'!AM124,0)</f>
        <v>#VALUE!</v>
      </c>
      <c r="AJ104" s="135" t="e">
        <f>MAX(AI104*(1+'1. General Inputs'!$BE$23)+(AJ$110*'2. Protocols'!$S103)+'3. ARV Substitutions'!AN124,0)</f>
        <v>#VALUE!</v>
      </c>
      <c r="AK104" s="135" t="e">
        <f>MAX(AJ104*(1+'1. General Inputs'!$BE$23)+(AK$110*'2. Protocols'!$S103)+'3. ARV Substitutions'!AO124,0)</f>
        <v>#VALUE!</v>
      </c>
      <c r="AL104" s="135" t="e">
        <f>MAX(AK104*(1+'1. General Inputs'!$BE$23)+(AL$110*'2. Protocols'!$S103)+'3. ARV Substitutions'!AP124,0)</f>
        <v>#VALUE!</v>
      </c>
      <c r="AM104" s="135" t="e">
        <f>MAX(AL104*(1+'1. General Inputs'!$BE$23)+(AM$110*'2. Protocols'!$S103)+'3. ARV Substitutions'!AQ124,0)</f>
        <v>#VALUE!</v>
      </c>
      <c r="AN104" s="135" t="e">
        <f>MAX(AM104*(1+'1. General Inputs'!$BE$23)+(AN$110*'2. Protocols'!$S103)+'3. ARV Substitutions'!AR124,0)</f>
        <v>#VALUE!</v>
      </c>
      <c r="AO104" s="135" t="e">
        <f>MAX(AN104*(1+'1. General Inputs'!$BE$23)+(AO$110*'2. Protocols'!$S103)+'3. ARV Substitutions'!AS124,0)</f>
        <v>#VALUE!</v>
      </c>
      <c r="AP104" s="135" t="e">
        <f>MAX(AO104*(1+'1. General Inputs'!$BE$23)+(AP$110*'2. Protocols'!$S103)+'3. ARV Substitutions'!AT124,0)</f>
        <v>#VALUE!</v>
      </c>
      <c r="AQ104" s="135" t="e">
        <f>MAX(AP104*(1+'1. General Inputs'!$BE$23)+(AQ$110*'2. Protocols'!$S103)+'3. ARV Substitutions'!AU124,0)</f>
        <v>#VALUE!</v>
      </c>
      <c r="CA104" s="105" t="e">
        <f t="shared" si="96"/>
        <v>#VALUE!</v>
      </c>
      <c r="CB104" s="105" t="e">
        <f t="shared" si="97"/>
        <v>#VALUE!</v>
      </c>
      <c r="CC104" s="105" t="e">
        <f t="shared" si="98"/>
        <v>#VALUE!</v>
      </c>
      <c r="CD104" s="105" t="e">
        <f t="shared" si="99"/>
        <v>#VALUE!</v>
      </c>
      <c r="CE104" s="105" t="e">
        <f t="shared" si="100"/>
        <v>#VALUE!</v>
      </c>
      <c r="CF104" s="105" t="e">
        <f t="shared" si="101"/>
        <v>#VALUE!</v>
      </c>
      <c r="CG104" s="105" t="e">
        <f t="shared" si="102"/>
        <v>#VALUE!</v>
      </c>
      <c r="CH104" s="105" t="e">
        <f t="shared" si="103"/>
        <v>#VALUE!</v>
      </c>
      <c r="CI104" s="105" t="e">
        <f t="shared" si="104"/>
        <v>#VALUE!</v>
      </c>
      <c r="CJ104" s="105" t="e">
        <f t="shared" si="105"/>
        <v>#VALUE!</v>
      </c>
      <c r="CK104" s="105" t="e">
        <f t="shared" si="106"/>
        <v>#VALUE!</v>
      </c>
      <c r="CL104" s="105" t="e">
        <f t="shared" si="107"/>
        <v>#VALUE!</v>
      </c>
      <c r="CM104" s="105" t="e">
        <f t="shared" si="108"/>
        <v>#VALUE!</v>
      </c>
      <c r="CN104" s="105" t="e">
        <f t="shared" si="109"/>
        <v>#VALUE!</v>
      </c>
      <c r="CO104" s="105" t="e">
        <f t="shared" si="110"/>
        <v>#VALUE!</v>
      </c>
      <c r="CP104" s="105" t="e">
        <f t="shared" si="111"/>
        <v>#VALUE!</v>
      </c>
      <c r="CQ104" s="105" t="e">
        <f t="shared" si="112"/>
        <v>#VALUE!</v>
      </c>
      <c r="CR104" s="105" t="e">
        <f t="shared" si="113"/>
        <v>#VALUE!</v>
      </c>
      <c r="CS104" s="105" t="e">
        <f t="shared" si="114"/>
        <v>#VALUE!</v>
      </c>
      <c r="CT104" s="105" t="e">
        <f t="shared" si="115"/>
        <v>#VALUE!</v>
      </c>
      <c r="CU104" s="105" t="e">
        <f t="shared" si="116"/>
        <v>#VALUE!</v>
      </c>
      <c r="CV104" s="105" t="e">
        <f t="shared" si="117"/>
        <v>#VALUE!</v>
      </c>
      <c r="CW104" s="105" t="e">
        <f t="shared" si="118"/>
        <v>#VALUE!</v>
      </c>
      <c r="CX104" s="105" t="e">
        <f t="shared" si="119"/>
        <v>#VALUE!</v>
      </c>
      <c r="CY104" s="105" t="e">
        <f t="shared" si="120"/>
        <v>#VALUE!</v>
      </c>
      <c r="CZ104" s="105" t="e">
        <f t="shared" si="121"/>
        <v>#VALUE!</v>
      </c>
      <c r="DA104" s="105" t="e">
        <f t="shared" si="122"/>
        <v>#VALUE!</v>
      </c>
      <c r="DB104" s="105" t="e">
        <f t="shared" si="123"/>
        <v>#VALUE!</v>
      </c>
      <c r="DC104" s="105" t="e">
        <f t="shared" si="124"/>
        <v>#VALUE!</v>
      </c>
      <c r="DD104" s="105" t="e">
        <f t="shared" si="125"/>
        <v>#VALUE!</v>
      </c>
      <c r="DE104" s="105" t="e">
        <f t="shared" si="126"/>
        <v>#VALUE!</v>
      </c>
      <c r="DF104" s="105" t="e">
        <f t="shared" si="127"/>
        <v>#VALUE!</v>
      </c>
      <c r="DG104" s="105" t="e">
        <f t="shared" si="128"/>
        <v>#VALUE!</v>
      </c>
      <c r="DH104" s="105" t="e">
        <f t="shared" si="129"/>
        <v>#VALUE!</v>
      </c>
      <c r="DI104" s="105" t="e">
        <f t="shared" si="130"/>
        <v>#VALUE!</v>
      </c>
      <c r="DJ104" s="105" t="e">
        <f t="shared" si="131"/>
        <v>#VALUE!</v>
      </c>
      <c r="DL104" s="39" t="str">
        <f>CONCATENATE('2. Protocols'!C103, '2. Protocols'!D103, '2. Protocols'!E103)</f>
        <v>+</v>
      </c>
      <c r="DM104" s="39" t="str">
        <f>CONCATENATE('2. Protocols'!C103, '2. Protocols'!D103, '2. Protocols'!E103, '2. Protocols'!F103, '2. Protocols'!G103,)</f>
        <v>++</v>
      </c>
      <c r="DO104" s="45">
        <f>IF(AND(OR(ISBLANK(DO$9),DO$9=0)=FALSE,OR(DO$9='2. Protocols'!$C103,DO$9='2. Protocols'!$E103,DO$9='2. Protocols'!$G103)),1,0)*'4. Formulations'!$I103</f>
        <v>0</v>
      </c>
      <c r="DP104" s="45">
        <f>IF(AND(OR(ISBLANK(DP$9),DP$9=0)=FALSE,OR(DP$9='2. Protocols'!$C103,DP$9='2. Protocols'!$E103,DP$9='2. Protocols'!$G103)),1,0)*'4. Formulations'!$I103</f>
        <v>0</v>
      </c>
      <c r="DQ104" s="45">
        <f>IF(AND(OR(ISBLANK(DQ$9),DQ$9=0)=FALSE,OR(DQ$9='2. Protocols'!$C103,DQ$9='2. Protocols'!$E103,DQ$9='2. Protocols'!$G103)),1,0)*'4. Formulations'!$I103</f>
        <v>0</v>
      </c>
      <c r="DR104" s="45">
        <f>IF(AND(OR(ISBLANK(DR$9),DR$9=0)=FALSE,OR(DR$9='2. Protocols'!$C103,DR$9='2. Protocols'!$E103,DR$9='2. Protocols'!$G103)),1,0)*'4. Formulations'!$I103</f>
        <v>0</v>
      </c>
      <c r="DS104" s="45">
        <f>IF(AND(OR(ISBLANK(DS$9),DS$9=0)=FALSE,OR(DS$9='2. Protocols'!$C103,DS$9='2. Protocols'!$E103,DS$9='2. Protocols'!$G103)),1,0)*'4. Formulations'!$I103</f>
        <v>0</v>
      </c>
      <c r="DT104" s="45">
        <f>IF(AND(OR(ISBLANK(DT$9),DT$9=0)=FALSE,OR(DT$9='2. Protocols'!$C103,DT$9='2. Protocols'!$E103,DT$9='2. Protocols'!$G103)),1,0)*'4. Formulations'!$I103</f>
        <v>0</v>
      </c>
      <c r="DU104" s="45">
        <f>IF(AND(OR(ISBLANK(DU$9),DU$9=0)=FALSE,OR(DU$9='2. Protocols'!$C103,DU$9='2. Protocols'!$E103,DU$9='2. Protocols'!$G103)),1,0)*'4. Formulations'!$I103</f>
        <v>0</v>
      </c>
      <c r="DV104" s="45">
        <f>IF(AND(OR(ISBLANK(DV$9),DV$9=0)=FALSE,OR(DV$9='2. Protocols'!$C103,DV$9='2. Protocols'!$E103,DV$9='2. Protocols'!$G103)),1,0)*'4. Formulations'!$I103</f>
        <v>0</v>
      </c>
      <c r="DW104" s="45">
        <f>IF(AND(OR(ISBLANK(DW$9),DW$9=0)=FALSE,OR(DW$9='2. Protocols'!$C103,DW$9='2. Protocols'!$E103,DW$9='2. Protocols'!$G103)),1,0)*'4. Formulations'!$I103</f>
        <v>0</v>
      </c>
      <c r="DX104" s="45">
        <f>IF(AND(OR(ISBLANK(DX$9),DX$9=0)=FALSE,OR(DX$9='2. Protocols'!$C103,DX$9='2. Protocols'!$E103,DX$9='2. Protocols'!$G103)),1,0)*'4. Formulations'!$I103</f>
        <v>0</v>
      </c>
      <c r="DY104" s="45">
        <f>IF(AND(OR(ISBLANK(DY$9),DY$9=0)=FALSE,OR(DY$9='2. Protocols'!$C103,DY$9='2. Protocols'!$E103,DY$9='2. Protocols'!$G103)),1,0)*'4. Formulations'!$I103</f>
        <v>0</v>
      </c>
      <c r="DZ104" s="45">
        <f>IF(AND(OR(ISBLANK(DZ$9),DZ$9=0)=FALSE,OR(DZ$9='2. Protocols'!$C103,DZ$9='2. Protocols'!$E103,DZ$9='2. Protocols'!$G103)),1,0)*'4. Formulations'!$I103</f>
        <v>0</v>
      </c>
      <c r="EA104" s="45">
        <f>IF(AND(OR(ISBLANK(EA$9),EA$9=0)=FALSE,OR(EA$9='2. Protocols'!$C103,EA$9='2. Protocols'!$E103,EA$9='2. Protocols'!$G103)),1,0)*'4. Formulations'!$I103</f>
        <v>0</v>
      </c>
      <c r="EB104" s="45">
        <f>IF(AND(OR(ISBLANK(EB$9),EB$9=0)=FALSE,OR(EB$9='2. Protocols'!$C103,EB$9='2. Protocols'!$E103,EB$9='2. Protocols'!$G103)),1,0)*'4. Formulations'!$I103</f>
        <v>0</v>
      </c>
      <c r="EC104" s="45">
        <f>IF(AND(OR(ISBLANK(EC$9),EC$9=0)=FALSE,OR(EC$9='2. Protocols'!$C103,EC$9='2. Protocols'!$E103,EC$9='2. Protocols'!$G103)),1,0)*'4. Formulations'!$I103</f>
        <v>0</v>
      </c>
      <c r="EE104" s="45">
        <f>IF(AND(OR(ISBLANK(EE$9),EE$9=0)=FALSE,EE$9=$DL104),1,0)*'4. Formulations'!$J103</f>
        <v>0</v>
      </c>
      <c r="EF104" s="45">
        <f>IF(AND(OR(ISBLANK(EF$9),EF$9=0)=FALSE,EF$9=$DL104),1,0)*'4. Formulations'!$J103</f>
        <v>0</v>
      </c>
      <c r="EG104" s="45">
        <f>IF(AND(OR(ISBLANK(EG$9),EG$9=0)=FALSE,EG$9=$DL104),1,0)*'4. Formulations'!$J103</f>
        <v>0</v>
      </c>
      <c r="EH104" s="45">
        <f>IF(AND(OR(ISBLANK(EH$9),EH$9=0)=FALSE,EH$9=$DL104),1,0)*'4. Formulations'!$J103</f>
        <v>0</v>
      </c>
      <c r="EI104" s="45">
        <f>IF(AND(OR(ISBLANK(EI$9),EI$9=0)=FALSE,EI$9=$DL104),1,0)*'4. Formulations'!$J103</f>
        <v>0</v>
      </c>
      <c r="EJ104" s="45">
        <f>IF(AND(OR(ISBLANK(EJ$9),EJ$9=0)=FALSE,EJ$9=$DL104),1,0)*'4. Formulations'!$J103</f>
        <v>0</v>
      </c>
      <c r="EK104" s="45">
        <f>IF(AND(OR(ISBLANK(EK$9),EK$9=0)=FALSE,EK$9=$DL104),1,0)*'4. Formulations'!$J103</f>
        <v>0</v>
      </c>
      <c r="EL104" s="45">
        <f>IF(AND(OR(ISBLANK(EL$9),EL$9=0)=FALSE,EL$9=$DL104),1,0)*'4. Formulations'!$J103</f>
        <v>0</v>
      </c>
      <c r="EM104" s="45">
        <f>IF(AND(OR(ISBLANK(EM$9),EM$9=0)=FALSE,EM$9=$DL104),1,0)*'4. Formulations'!$J103</f>
        <v>0</v>
      </c>
      <c r="EN104" s="45">
        <f>IF(AND(OR(ISBLANK(EN$9),EN$9=0)=FALSE,EN$9=$DL104),1,0)*'4. Formulations'!$J103</f>
        <v>0</v>
      </c>
      <c r="EO104" s="45">
        <f>IF(AND(OR(ISBLANK(EO$9),EO$9=0)=FALSE,EO$9=$DL104),1,0)*'4. Formulations'!$J103</f>
        <v>0</v>
      </c>
      <c r="EP104" s="45">
        <f>IF(AND(OR(ISBLANK(EP$9),EP$9=0)=FALSE,EP$9=$DL104),1,0)*'4. Formulations'!$J103</f>
        <v>0</v>
      </c>
      <c r="EQ104" s="45">
        <f>IF(AND(OR(ISBLANK(EQ$9),EQ$9=0)=FALSE,EQ$9=$DL104),1,0)*'4. Formulations'!$J103</f>
        <v>0</v>
      </c>
      <c r="ER104" s="45">
        <f>IF(AND(OR(ISBLANK(ER$9),ER$9=0)=FALSE,ER$9=$DL104),1,0)*'4. Formulations'!$J103</f>
        <v>0</v>
      </c>
      <c r="ES104" s="45">
        <f>IF(AND(OR(ISBLANK(ES$9),ES$9=0)=FALSE,ES$9=$DL104),1,0)*'4. Formulations'!$J103</f>
        <v>0</v>
      </c>
      <c r="EU104" s="45">
        <f>IF(AND(OR(ISBLANK(EU$9),EU$9=0)=FALSE,SUM($EE104:$ES104)&gt;0,EU$9='2. Protocols'!$G103),1,0)*'4. Formulations'!$J103</f>
        <v>0</v>
      </c>
      <c r="EV104" s="45">
        <f>IF(AND(OR(ISBLANK(EV$9),EV$9=0)=FALSE,SUM($EE104:$ES104)&gt;0,EV$9='2. Protocols'!$G103),1,0)*'4. Formulations'!$J103</f>
        <v>0</v>
      </c>
      <c r="EW104" s="45">
        <f>IF(AND(OR(ISBLANK(EW$9),EW$9=0)=FALSE,SUM($EE104:$ES104)&gt;0,EW$9='2. Protocols'!$G103),1,0)*'4. Formulations'!$J103</f>
        <v>0</v>
      </c>
      <c r="EX104" s="45">
        <f>IF(AND(OR(ISBLANK(EX$9),EX$9=0)=FALSE,SUM($EE104:$ES104)&gt;0,EX$9='2. Protocols'!$G103),1,0)*'4. Formulations'!$J103</f>
        <v>0</v>
      </c>
      <c r="EY104" s="45">
        <f>IF(AND(OR(ISBLANK(EY$9),EY$9=0)=FALSE,SUM($EE104:$ES104)&gt;0,EY$9='2. Protocols'!$G103),1,0)*'4. Formulations'!$J103</f>
        <v>0</v>
      </c>
      <c r="EZ104" s="45">
        <f>IF(AND(OR(ISBLANK(EZ$9),EZ$9=0)=FALSE,SUM($EE104:$ES104)&gt;0,EZ$9='2. Protocols'!$G103),1,0)*'4. Formulations'!$J103</f>
        <v>0</v>
      </c>
      <c r="FA104" s="45">
        <f>IF(AND(OR(ISBLANK(FA$9),FA$9=0)=FALSE,SUM($EE104:$ES104)&gt;0,FA$9='2. Protocols'!$G103),1,0)*'4. Formulations'!$J103</f>
        <v>0</v>
      </c>
      <c r="FB104" s="45">
        <f>IF(AND(OR(ISBLANK(FB$9),FB$9=0)=FALSE,SUM($EE104:$ES104)&gt;0,FB$9='2. Protocols'!$G103),1,0)*'4. Formulations'!$J103</f>
        <v>0</v>
      </c>
      <c r="FC104" s="45">
        <f>IF(AND(OR(ISBLANK(FC$9),FC$9=0)=FALSE,SUM($EE104:$ES104)&gt;0,FC$9='2. Protocols'!$G103),1,0)*'4. Formulations'!$J103</f>
        <v>0</v>
      </c>
      <c r="FD104" s="45">
        <f>IF(AND(OR(ISBLANK(FD$9),FD$9=0)=FALSE,SUM($EE104:$ES104)&gt;0,FD$9='2. Protocols'!$G103),1,0)*'4. Formulations'!$J103</f>
        <v>0</v>
      </c>
      <c r="FE104" s="45">
        <f>IF(AND(OR(ISBLANK(FE$9),FE$9=0)=FALSE,SUM($EE104:$ES104)&gt;0,FE$9='2. Protocols'!$G103),1,0)*'4. Formulations'!$J103</f>
        <v>0</v>
      </c>
      <c r="FF104" s="45">
        <f>IF(AND(OR(ISBLANK(FF$9),FF$9=0)=FALSE,SUM($EE104:$ES104)&gt;0,FF$9='2. Protocols'!$G103),1,0)*'4. Formulations'!$J103</f>
        <v>0</v>
      </c>
      <c r="FG104" s="45">
        <f>IF(AND(OR(ISBLANK(FG$9),FG$9=0)=FALSE,SUM($EE104:$ES104)&gt;0,FG$9='2. Protocols'!$G103),1,0)*'4. Formulations'!$J103</f>
        <v>0</v>
      </c>
      <c r="FH104" s="45">
        <f>IF(AND(OR(ISBLANK(FH$9),FH$9=0)=FALSE,SUM($EE104:$ES104)&gt;0,FH$9='2. Protocols'!$G103),1,0)*'4. Formulations'!$J103</f>
        <v>0</v>
      </c>
      <c r="FI104" s="45">
        <f>IF(AND(OR(ISBLANK(FI$9),FI$9=0)=FALSE,SUM($EE104:$ES104)&gt;0,FI$9='2. Protocols'!$G103),1,0)*'4. Formulations'!$J103</f>
        <v>0</v>
      </c>
      <c r="FK104" s="45">
        <f>IF(AND(OR(ISBLANK(EU$9),EU$9=0)=FALSE,FK$9=$DM104),1,0)*'4. Formulations'!$K103</f>
        <v>0</v>
      </c>
      <c r="FL104" s="45">
        <f>IF(AND(OR(ISBLANK(EV$9),EV$9=0)=FALSE,FL$9=$DM104),1,0)*'4. Formulations'!$K103</f>
        <v>0</v>
      </c>
      <c r="FM104" s="45">
        <f>IF(AND(OR(ISBLANK(EW$9),EW$9=0)=FALSE,FM$9=$DM104),1,0)*'4. Formulations'!$K103</f>
        <v>0</v>
      </c>
      <c r="FN104" s="45">
        <f>IF(AND(OR(ISBLANK(EX$9),EX$9=0)=FALSE,FN$9=$DM104),1,0)*'4. Formulations'!$K103</f>
        <v>0</v>
      </c>
      <c r="FO104" s="45">
        <f>IF(AND(OR(ISBLANK(EY$9),EY$9=0)=FALSE,FO$9=$DM104),1,0)*'4. Formulations'!$K103</f>
        <v>0</v>
      </c>
      <c r="FP104" s="45">
        <f>IF(AND(OR(ISBLANK(EZ$9),EZ$9=0)=FALSE,FP$9=$DM104),1,0)*'4. Formulations'!$K103</f>
        <v>0</v>
      </c>
      <c r="FQ104" s="45">
        <f>IF(AND(OR(ISBLANK(FA$9),FA$9=0)=FALSE,FQ$9=$DM104),1,0)*'4. Formulations'!$K103</f>
        <v>0</v>
      </c>
      <c r="FR104" s="45">
        <f>IF(AND(OR(ISBLANK(FB$9),FB$9=0)=FALSE,FR$9=$DM104),1,0)*'4. Formulations'!$K103</f>
        <v>0</v>
      </c>
      <c r="FS104" s="45">
        <f>IF(AND(OR(ISBLANK(FC$9),FC$9=0)=FALSE,FS$9=$DM104),1,0)*'4. Formulations'!$K103</f>
        <v>0</v>
      </c>
      <c r="FT104" s="45">
        <f>IF(AND(OR(ISBLANK(FD$9),FD$9=0)=FALSE,FT$9=$DM104),1,0)*'4. Formulations'!$K103</f>
        <v>0</v>
      </c>
      <c r="FU104" s="45">
        <f>IF(AND(OR(ISBLANK(FE$9),FE$9=0)=FALSE,FU$9=$DM104),1,0)*'4. Formulations'!$K103</f>
        <v>0</v>
      </c>
      <c r="FV104" s="45">
        <f>IF(AND(OR(ISBLANK(FF$9),FF$9=0)=FALSE,FV$9=$DM104),1,0)*'4. Formulations'!$K103</f>
        <v>0</v>
      </c>
      <c r="FW104" s="45">
        <f>IF(AND(OR(ISBLANK(FG$9),FG$9=0)=FALSE,FW$9=$DM104),1,0)*'4. Formulations'!$K103</f>
        <v>0</v>
      </c>
      <c r="FX104" s="45">
        <f>IF(AND(OR(ISBLANK(FH$9),FH$9=0)=FALSE,FX$9=$DM104),1,0)*'4. Formulations'!$K103</f>
        <v>0</v>
      </c>
      <c r="FY104" s="45">
        <f>IF(AND(OR(ISBLANK(FI$9),FI$9=0)=FALSE,FY$9=$DM104),1,0)*'4. Formulations'!$K103</f>
        <v>0</v>
      </c>
      <c r="GA104" s="45">
        <f>IF(AND(OR(ISBLANK(GA$9),GA$9=0)=FALSE,OR(GA$9='2. Protocols'!$C103,GA$9='2. Protocols'!$E103,GA$9='2. Protocols'!$G103)),1,0)*'4. Formulations'!$L103</f>
        <v>0</v>
      </c>
      <c r="GB104" s="45">
        <f>IF(AND(OR(ISBLANK(GB$9),GB$9=0)=FALSE,OR(GB$9='2. Protocols'!$C103,GB$9='2. Protocols'!$E103,GB$9='2. Protocols'!$G103)),1,0)*'4. Formulations'!$L103</f>
        <v>0</v>
      </c>
      <c r="GC104" s="45">
        <f>IF(AND(OR(ISBLANK(GC$9),GC$9=0)=FALSE,OR(GC$9='2. Protocols'!$C103,GC$9='2. Protocols'!$E103,GC$9='2. Protocols'!$G103)),1,0)*'4. Formulations'!$L103</f>
        <v>0</v>
      </c>
      <c r="GD104" s="45">
        <f>IF(AND(OR(ISBLANK(GD$9),GD$9=0)=FALSE,OR(GD$9='2. Protocols'!$C103,GD$9='2. Protocols'!$E103,GD$9='2. Protocols'!$G103)),1,0)*'4. Formulations'!$L103</f>
        <v>0</v>
      </c>
      <c r="GE104" s="45">
        <f>IF(AND(OR(ISBLANK(GE$9),GE$9=0)=FALSE,OR(GE$9='2. Protocols'!$C103,GE$9='2. Protocols'!$E103,GE$9='2. Protocols'!$G103)),1,0)*'4. Formulations'!$L103</f>
        <v>0</v>
      </c>
      <c r="GF104" s="45">
        <f>IF(AND(OR(ISBLANK(GF$9),GF$9=0)=FALSE,OR(GF$9='2. Protocols'!$C103,GF$9='2. Protocols'!$E103,GF$9='2. Protocols'!$G103)),1,0)*'4. Formulations'!$L103</f>
        <v>0</v>
      </c>
      <c r="GG104" s="45">
        <f>IF(AND(OR(ISBLANK(GG$9),GG$9=0)=FALSE,OR(GG$9='2. Protocols'!$C103,GG$9='2. Protocols'!$E103,GG$9='2. Protocols'!$G103)),1,0)*'4. Formulations'!$L103</f>
        <v>0</v>
      </c>
      <c r="GH104" s="45">
        <f>IF(AND(OR(ISBLANK(GH$9),GH$9=0)=FALSE,OR(GH$9='2. Protocols'!$C103,GH$9='2. Protocols'!$E103,GH$9='2. Protocols'!$G103)),1,0)*'4. Formulations'!$L103</f>
        <v>0</v>
      </c>
      <c r="GI104" s="45">
        <f>IF(AND(OR(ISBLANK(GI$9),GI$9=0)=FALSE,OR(GI$9='2. Protocols'!$C103,GI$9='2. Protocols'!$E103,GI$9='2. Protocols'!$G103)),1,0)*'4. Formulations'!$L103</f>
        <v>0</v>
      </c>
      <c r="GJ104" s="45">
        <f>IF(AND(OR(ISBLANK(GJ$9),GJ$9=0)=FALSE,OR(GJ$9='2. Protocols'!$C103,GJ$9='2. Protocols'!$E103,GJ$9='2. Protocols'!$G103)),1,0)*'4. Formulations'!$L103</f>
        <v>0</v>
      </c>
      <c r="GK104" s="45">
        <f>IF(AND(OR(ISBLANK(GK$9),GK$9=0)=FALSE,OR(GK$9='2. Protocols'!$C103,GK$9='2. Protocols'!$E103,GK$9='2. Protocols'!$G103)),1,0)*'4. Formulations'!$L103</f>
        <v>0</v>
      </c>
      <c r="GL104" s="45">
        <f>IF(AND(OR(ISBLANK(GL$9),GL$9=0)=FALSE,OR(GL$9='2. Protocols'!$C103,GL$9='2. Protocols'!$E103,GL$9='2. Protocols'!$G103)),1,0)*'4. Formulations'!$L103</f>
        <v>0</v>
      </c>
      <c r="GM104" s="45">
        <f>IF(AND(OR(ISBLANK(GM$9),GM$9=0)=FALSE,OR(GM$9='2. Protocols'!$C103,GM$9='2. Protocols'!$E103,GM$9='2. Protocols'!$G103)),1,0)*'4. Formulations'!$L103</f>
        <v>0</v>
      </c>
      <c r="GN104" s="45">
        <f>IF(AND(OR(ISBLANK(GN$9),GN$9=0)=FALSE,OR(GN$9='2. Protocols'!$C103,GN$9='2. Protocols'!$E103,GN$9='2. Protocols'!$G103)),1,0)*'4. Formulations'!$L103</f>
        <v>0</v>
      </c>
      <c r="GO104" s="45">
        <f>IF(AND(OR(ISBLANK(GO$9),GO$9=0)=FALSE,OR(GO$9='2. Protocols'!$C103,GO$9='2. Protocols'!$E103,GO$9='2. Protocols'!$G103)),1,0)*'4. Formulations'!$L103</f>
        <v>0</v>
      </c>
      <c r="GQ104" s="45">
        <f>IF(AND(OR(ISBLANK(GQ$9),GQ$9=0)=FALSE,GQ$9=$DL104),1,0)*'4. Formulations'!$M103</f>
        <v>0</v>
      </c>
      <c r="GR104" s="45">
        <f>IF(AND(OR(ISBLANK(GR$9),GR$9=0)=FALSE,GR$9=$DL104),1,0)*'4. Formulations'!$M103</f>
        <v>0</v>
      </c>
      <c r="GS104" s="45">
        <f>IF(AND(OR(ISBLANK(GS$9),GS$9=0)=FALSE,GS$9=$DL104),1,0)*'4. Formulations'!$M103</f>
        <v>0</v>
      </c>
      <c r="GT104" s="45">
        <f>IF(AND(OR(ISBLANK(GT$9),GT$9=0)=FALSE,GT$9=$DL104),1,0)*'4. Formulations'!$M103</f>
        <v>0</v>
      </c>
      <c r="GU104" s="45">
        <f>IF(AND(OR(ISBLANK(GU$9),GU$9=0)=FALSE,GU$9=$DL104),1,0)*'4. Formulations'!$M103</f>
        <v>0</v>
      </c>
      <c r="GV104" s="45">
        <f>IF(AND(OR(ISBLANK(GV$9),GV$9=0)=FALSE,GV$9=$DL104),1,0)*'4. Formulations'!$M103</f>
        <v>0</v>
      </c>
      <c r="GW104" s="45">
        <f>IF(AND(OR(ISBLANK(GW$9),GW$9=0)=FALSE,GW$9=$DL104),1,0)*'4. Formulations'!$M103</f>
        <v>0</v>
      </c>
      <c r="GX104" s="45">
        <f>IF(AND(OR(ISBLANK(GX$9),GX$9=0)=FALSE,GX$9=$DL104),1,0)*'4. Formulations'!$M103</f>
        <v>0</v>
      </c>
      <c r="GY104" s="45">
        <f>IF(AND(OR(ISBLANK(GY$9),GY$9=0)=FALSE,GY$9=$DL104),1,0)*'4. Formulations'!$M103</f>
        <v>0</v>
      </c>
      <c r="GZ104" s="45">
        <f>IF(AND(OR(ISBLANK(GZ$9),GZ$9=0)=FALSE,GZ$9=$DL104),1,0)*'4. Formulations'!$M103</f>
        <v>0</v>
      </c>
      <c r="HA104" s="45">
        <f>IF(AND(OR(ISBLANK(HA$9),HA$9=0)=FALSE,HA$9=$DL104),1,0)*'4. Formulations'!$M103</f>
        <v>0</v>
      </c>
      <c r="HB104" s="45">
        <f>IF(AND(OR(ISBLANK(HB$9),HB$9=0)=FALSE,HB$9=$DL104),1,0)*'4. Formulations'!$M103</f>
        <v>0</v>
      </c>
      <c r="HC104" s="45">
        <f>IF(AND(OR(ISBLANK(HC$9),HC$9=0)=FALSE,HC$9=$DL104),1,0)*'4. Formulations'!$M103</f>
        <v>0</v>
      </c>
      <c r="HD104" s="45">
        <f>IF(AND(OR(ISBLANK(HD$9),HD$9=0)=FALSE,HD$9=$DL104),1,0)*'4. Formulations'!$M103</f>
        <v>0</v>
      </c>
      <c r="HE104" s="45">
        <f>IF(AND(OR(ISBLANK(HE$9),HE$9=0)=FALSE,HE$9=$DL104),1,0)*'4. Formulations'!$M103</f>
        <v>0</v>
      </c>
      <c r="HG104" s="45">
        <f>IF(AND(OR(ISBLANK(HG$9),HG$9=0)=FALSE,SUM($GQ104:$HE104)&gt;0,HG$9='2. Protocols'!$G103),1,0)*'4. Formulations'!$M103</f>
        <v>0</v>
      </c>
      <c r="HH104" s="45">
        <f>IF(AND(OR(ISBLANK(HH$9),HH$9=0)=FALSE,SUM($GQ104:$HE104)&gt;0,HH$9='2. Protocols'!$G103),1,0)*'4. Formulations'!$M103</f>
        <v>0</v>
      </c>
      <c r="HI104" s="45">
        <f>IF(AND(OR(ISBLANK(HI$9),HI$9=0)=FALSE,SUM($GQ104:$HE104)&gt;0,HI$9='2. Protocols'!$G103),1,0)*'4. Formulations'!$M103</f>
        <v>0</v>
      </c>
      <c r="HJ104" s="45">
        <f>IF(AND(OR(ISBLANK(HJ$9),HJ$9=0)=FALSE,SUM($GQ104:$HE104)&gt;0,HJ$9='2. Protocols'!$G103),1,0)*'4. Formulations'!$M103</f>
        <v>0</v>
      </c>
      <c r="HK104" s="45">
        <f>IF(AND(OR(ISBLANK(HK$9),HK$9=0)=FALSE,SUM($GQ104:$HE104)&gt;0,HK$9='2. Protocols'!$G103),1,0)*'4. Formulations'!$M103</f>
        <v>0</v>
      </c>
      <c r="HL104" s="45">
        <f>IF(AND(OR(ISBLANK(HL$9),HL$9=0)=FALSE,SUM($GQ104:$HE104)&gt;0,HL$9='2. Protocols'!$G103),1,0)*'4. Formulations'!$M103</f>
        <v>0</v>
      </c>
      <c r="HM104" s="45">
        <f>IF(AND(OR(ISBLANK(HM$9),HM$9=0)=FALSE,SUM($GQ104:$HE104)&gt;0,HM$9='2. Protocols'!$G103),1,0)*'4. Formulations'!$M103</f>
        <v>0</v>
      </c>
      <c r="HN104" s="45">
        <f>IF(AND(OR(ISBLANK(HN$9),HN$9=0)=FALSE,SUM($GQ104:$HE104)&gt;0,HN$9='2. Protocols'!$G103),1,0)*'4. Formulations'!$M103</f>
        <v>0</v>
      </c>
      <c r="HO104" s="45">
        <f>IF(AND(OR(ISBLANK(HO$9),HO$9=0)=FALSE,SUM($GQ104:$HE104)&gt;0,HO$9='2. Protocols'!$G103),1,0)*'4. Formulations'!$M103</f>
        <v>0</v>
      </c>
      <c r="HP104" s="45">
        <f>IF(AND(OR(ISBLANK(HP$9),HP$9=0)=FALSE,SUM($GQ104:$HE104)&gt;0,HP$9='2. Protocols'!$G103),1,0)*'4. Formulations'!$M103</f>
        <v>0</v>
      </c>
      <c r="HQ104" s="45">
        <f>IF(AND(OR(ISBLANK(HQ$9),HQ$9=0)=FALSE,SUM($GQ104:$HE104)&gt;0,HQ$9='2. Protocols'!$G103),1,0)*'4. Formulations'!$M103</f>
        <v>0</v>
      </c>
      <c r="HR104" s="45">
        <f>IF(AND(OR(ISBLANK(HR$9),HR$9=0)=FALSE,SUM($GQ104:$HE104)&gt;0,HR$9='2. Protocols'!$G103),1,0)*'4. Formulations'!$M103</f>
        <v>0</v>
      </c>
      <c r="HS104" s="45">
        <f>IF(AND(OR(ISBLANK(HS$9),HS$9=0)=FALSE,SUM($GQ104:$HE104)&gt;0,HS$9='2. Protocols'!$G103),1,0)*'4. Formulations'!$M103</f>
        <v>0</v>
      </c>
      <c r="HT104" s="45">
        <f>IF(AND(OR(ISBLANK(HT$9),HT$9=0)=FALSE,SUM($GQ104:$HE104)&gt;0,HT$9='2. Protocols'!$G103),1,0)*'4. Formulations'!$M103</f>
        <v>0</v>
      </c>
      <c r="HU104" s="45">
        <f>IF(AND(OR(ISBLANK(HU$9),HU$9=0)=FALSE,SUM($GQ104:$HE104)&gt;0,HU$9='2. Protocols'!$G103),1,0)*'4. Formulations'!$M103</f>
        <v>0</v>
      </c>
      <c r="HW104" s="45">
        <f>IF(AND(OR(ISBLANK(HW$9),HW$9=0)=FALSE,HW$9=$DM104),1,0)*'4. Formulations'!$N103</f>
        <v>0</v>
      </c>
      <c r="HX104" s="45">
        <f>IF(AND(OR(ISBLANK(HX$9),HX$9=0)=FALSE,HX$9=$DM104),1,0)*'4. Formulations'!$N103</f>
        <v>0</v>
      </c>
      <c r="HY104" s="45">
        <f>IF(AND(OR(ISBLANK(HY$9),HY$9=0)=FALSE,HY$9=$DM104),1,0)*'4. Formulations'!$N103</f>
        <v>0</v>
      </c>
      <c r="HZ104" s="45">
        <f>IF(AND(OR(ISBLANK(HZ$9),HZ$9=0)=FALSE,HZ$9=$DM104),1,0)*'4. Formulations'!$N103</f>
        <v>0</v>
      </c>
      <c r="IA104" s="45">
        <f>IF(AND(OR(ISBLANK(IA$9),IA$9=0)=FALSE,IA$9=$DM104),1,0)*'4. Formulations'!$N103</f>
        <v>0</v>
      </c>
      <c r="IB104" s="45">
        <f>IF(AND(OR(ISBLANK(IB$9),IB$9=0)=FALSE,IB$9=$DM104),1,0)*'4. Formulations'!$N103</f>
        <v>0</v>
      </c>
      <c r="IC104" s="45">
        <f>IF(AND(OR(ISBLANK(IC$9),IC$9=0)=FALSE,IC$9=$DM104),1,0)*'4. Formulations'!$N103</f>
        <v>0</v>
      </c>
      <c r="ID104" s="45">
        <f>IF(AND(OR(ISBLANK(ID$9),ID$9=0)=FALSE,ID$9=$DM104),1,0)*'4. Formulations'!$N103</f>
        <v>0</v>
      </c>
      <c r="IE104" s="45">
        <f>IF(AND(OR(ISBLANK(IE$9),IE$9=0)=FALSE,IE$9=$DM104),1,0)*'4. Formulations'!$N103</f>
        <v>0</v>
      </c>
      <c r="IF104" s="45">
        <f>IF(AND(OR(ISBLANK(IF$9),IF$9=0)=FALSE,IF$9=$DM104),1,0)*'4. Formulations'!$N103</f>
        <v>0</v>
      </c>
      <c r="IG104" s="45">
        <f>IF(AND(OR(ISBLANK(IG$9),IG$9=0)=FALSE,IG$9=$DM104),1,0)*'4. Formulations'!$N103</f>
        <v>0</v>
      </c>
      <c r="IH104" s="45">
        <f>IF(AND(OR(ISBLANK(IH$9),IH$9=0)=FALSE,IH$9=$DM104),1,0)*'4. Formulations'!$N103</f>
        <v>0</v>
      </c>
      <c r="II104" s="45">
        <f>IF(AND(OR(ISBLANK(II$9),II$9=0)=FALSE,II$9=$DM104),1,0)*'4. Formulations'!$N103</f>
        <v>0</v>
      </c>
      <c r="IJ104" s="45">
        <f>IF(AND(OR(ISBLANK(IJ$9),IJ$9=0)=FALSE,IJ$9=$DM104),1,0)*'4. Formulations'!$N103</f>
        <v>0</v>
      </c>
      <c r="IK104" s="45">
        <f>IF(AND(OR(ISBLANK(IK$9),IK$9=0)=FALSE,IK$9=$DM104),1,0)*'4. Formulations'!$N103</f>
        <v>0</v>
      </c>
      <c r="IM104" s="45">
        <f>IF(AND(OR(ISBLANK(IM$9),IM$9=0)=FALSE,OR(IM$9='2. Protocols'!$C103,IM$9='2. Protocols'!$E103,IM$9='2. Protocols'!$G103)),1,0)*'4. Formulations'!$O103</f>
        <v>0</v>
      </c>
      <c r="IN104" s="45">
        <f>IF(AND(OR(ISBLANK(IN$9),IN$9=0)=FALSE,OR(IN$9='2. Protocols'!$C103,IN$9='2. Protocols'!$E103,IN$9='2. Protocols'!$G103)),1,0)*'4. Formulations'!$O103</f>
        <v>0</v>
      </c>
      <c r="IO104" s="45">
        <f>IF(AND(OR(ISBLANK(IO$9),IO$9=0)=FALSE,OR(IO$9='2. Protocols'!$C103,IO$9='2. Protocols'!$E103,IO$9='2. Protocols'!$G103)),1,0)*'4. Formulations'!$O103</f>
        <v>0</v>
      </c>
      <c r="IP104" s="45">
        <f>IF(AND(OR(ISBLANK(IP$9),IP$9=0)=FALSE,OR(IP$9='2. Protocols'!$C103,IP$9='2. Protocols'!$E103,IP$9='2. Protocols'!$G103)),1,0)*'4. Formulations'!$O103</f>
        <v>0</v>
      </c>
      <c r="IQ104" s="45">
        <f>IF(AND(OR(ISBLANK(IQ$9),IQ$9=0)=FALSE,OR(IQ$9='2. Protocols'!$C103,IQ$9='2. Protocols'!$E103,IQ$9='2. Protocols'!$G103)),1,0)*'4. Formulations'!$O103</f>
        <v>0</v>
      </c>
      <c r="IR104" s="45">
        <f>IF(AND(OR(ISBLANK(IR$9),IR$9=0)=FALSE,OR(IR$9='2. Protocols'!$C103,IR$9='2. Protocols'!$E103,IR$9='2. Protocols'!$G103)),1,0)*'4. Formulations'!$O103</f>
        <v>0</v>
      </c>
      <c r="IS104" s="45">
        <f>IF(AND(OR(ISBLANK(IS$9),IS$9=0)=FALSE,OR(IS$9='2. Protocols'!$C103,IS$9='2. Protocols'!$E103,IS$9='2. Protocols'!$G103)),1,0)*'4. Formulations'!$O103</f>
        <v>0</v>
      </c>
      <c r="IT104" s="45">
        <f>IF(AND(OR(ISBLANK(IT$9),IT$9=0)=FALSE,OR(IT$9='2. Protocols'!$C103,IT$9='2. Protocols'!$E103,IT$9='2. Protocols'!$G103)),1,0)*'4. Formulations'!$O103</f>
        <v>0</v>
      </c>
      <c r="IU104" s="45">
        <f>IF(AND(OR(ISBLANK(IU$9),IU$9=0)=FALSE,OR(IU$9='2. Protocols'!$C103,IU$9='2. Protocols'!$E103,IU$9='2. Protocols'!$G103)),1,0)*'4. Formulations'!$O103</f>
        <v>0</v>
      </c>
      <c r="IV104" s="45">
        <f>IF(AND(OR(ISBLANK(IV$9),IV$9=0)=FALSE,OR(IV$9='2. Protocols'!$C103,IV$9='2. Protocols'!$E103,IV$9='2. Protocols'!$G103)),1,0)*'4. Formulations'!$O103</f>
        <v>0</v>
      </c>
      <c r="IW104" s="45">
        <f>IF(AND(OR(ISBLANK(IW$9),IW$9=0)=FALSE,OR(IW$9='2. Protocols'!$C103,IW$9='2. Protocols'!$E103,IW$9='2. Protocols'!$G103)),1,0)*'4. Formulations'!$O103</f>
        <v>0</v>
      </c>
      <c r="IX104" s="45">
        <f>IF(AND(OR(ISBLANK(IX$9),IX$9=0)=FALSE,OR(IX$9='2. Protocols'!$C103,IX$9='2. Protocols'!$E103,IX$9='2. Protocols'!$G103)),1,0)*'4. Formulations'!$O103</f>
        <v>0</v>
      </c>
      <c r="IY104" s="45">
        <f>IF(AND(OR(ISBLANK(IY$9),IY$9=0)=FALSE,OR(IY$9='2. Protocols'!$C103,IY$9='2. Protocols'!$E103,IY$9='2. Protocols'!$G103)),1,0)*'4. Formulations'!$O103</f>
        <v>0</v>
      </c>
      <c r="IZ104" s="45">
        <f>IF(AND(OR(ISBLANK(IZ$9),IZ$9=0)=FALSE,OR(IZ$9='2. Protocols'!$C103,IZ$9='2. Protocols'!$E103,IZ$9='2. Protocols'!$G103)),1,0)*'4. Formulations'!$O103</f>
        <v>0</v>
      </c>
      <c r="JA104" s="45">
        <f>IF(AND(OR(ISBLANK(JA$9),JA$9=0)=FALSE,OR(JA$9='2. Protocols'!$C103,JA$9='2. Protocols'!$E103,JA$9='2. Protocols'!$G103)),1,0)*'4. Formulations'!$O103</f>
        <v>0</v>
      </c>
      <c r="JC104" s="45">
        <f>IF(AND(OR(ISBLANK(JC$9),JC$9=0)=FALSE,JC$9=$DL104),1,0)*'4. Formulations'!$P103</f>
        <v>0</v>
      </c>
      <c r="JD104" s="45">
        <f>IF(AND(OR(ISBLANK(JD$9),JD$9=0)=FALSE,JD$9=$DL104),1,0)*'4. Formulations'!$P103</f>
        <v>0</v>
      </c>
      <c r="JE104" s="45">
        <f>IF(AND(OR(ISBLANK(JE$9),JE$9=0)=FALSE,JE$9=$DL104),1,0)*'4. Formulations'!$P103</f>
        <v>0</v>
      </c>
      <c r="JF104" s="45">
        <f>IF(AND(OR(ISBLANK(JF$9),JF$9=0)=FALSE,JF$9=$DL104),1,0)*'4. Formulations'!$P103</f>
        <v>0</v>
      </c>
      <c r="JG104" s="45">
        <f>IF(AND(OR(ISBLANK(JG$9),JG$9=0)=FALSE,JG$9=$DL104),1,0)*'4. Formulations'!$P103</f>
        <v>0</v>
      </c>
      <c r="JH104" s="45">
        <f>IF(AND(OR(ISBLANK(JH$9),JH$9=0)=FALSE,JH$9=$DL104),1,0)*'4. Formulations'!$P103</f>
        <v>0</v>
      </c>
      <c r="JI104" s="45">
        <f>IF(AND(OR(ISBLANK(JI$9),JI$9=0)=FALSE,JI$9=$DL104),1,0)*'4. Formulations'!$P103</f>
        <v>0</v>
      </c>
      <c r="JJ104" s="45">
        <f>IF(AND(OR(ISBLANK(JJ$9),JJ$9=0)=FALSE,JJ$9=$DL104),1,0)*'4. Formulations'!$P103</f>
        <v>0</v>
      </c>
      <c r="JK104" s="45">
        <f>IF(AND(OR(ISBLANK(JK$9),JK$9=0)=FALSE,JK$9=$DL104),1,0)*'4. Formulations'!$P103</f>
        <v>0</v>
      </c>
      <c r="JL104" s="45">
        <f>IF(AND(OR(ISBLANK(JL$9),JL$9=0)=FALSE,JL$9=$DL104),1,0)*'4. Formulations'!$P103</f>
        <v>0</v>
      </c>
      <c r="JM104" s="45">
        <f>IF(AND(OR(ISBLANK(JM$9),JM$9=0)=FALSE,JM$9=$DL104),1,0)*'4. Formulations'!$P103</f>
        <v>0</v>
      </c>
      <c r="JN104" s="45">
        <f>IF(AND(OR(ISBLANK(JN$9),JN$9=0)=FALSE,JN$9=$DL104),1,0)*'4. Formulations'!$P103</f>
        <v>0</v>
      </c>
      <c r="JO104" s="45">
        <f>IF(AND(OR(ISBLANK(JO$9),JO$9=0)=FALSE,JO$9=$DL104),1,0)*'4. Formulations'!$P103</f>
        <v>0</v>
      </c>
      <c r="JP104" s="45">
        <f>IF(AND(OR(ISBLANK(JP$9),JP$9=0)=FALSE,JP$9=$DL104),1,0)*'4. Formulations'!$P103</f>
        <v>0</v>
      </c>
      <c r="JQ104" s="45">
        <f>IF(AND(OR(ISBLANK(JQ$9),JQ$9=0)=FALSE,JQ$9=$DL104),1,0)*'4. Formulations'!$P103</f>
        <v>0</v>
      </c>
      <c r="JS104" s="45">
        <f>IF(AND(OR(ISBLANK(JS$9),JS$9=0)=FALSE,SUM($JC104:$JQ104)&gt;0,JS$9='2. Protocols'!$G103),1,0)*'4. Formulations'!$P103</f>
        <v>0</v>
      </c>
      <c r="JT104" s="45">
        <f>IF(AND(OR(ISBLANK(JT$9),JT$9=0)=FALSE,SUM($JC104:$JQ104)&gt;0,JT$9='2. Protocols'!$G103),1,0)*'4. Formulations'!$P103</f>
        <v>0</v>
      </c>
      <c r="JU104" s="45">
        <f>IF(AND(OR(ISBLANK(JU$9),JU$9=0)=FALSE,SUM($JC104:$JQ104)&gt;0,JU$9='2. Protocols'!$G103),1,0)*'4. Formulations'!$P103</f>
        <v>0</v>
      </c>
      <c r="JV104" s="45">
        <f>IF(AND(OR(ISBLANK(JV$9),JV$9=0)=FALSE,SUM($JC104:$JQ104)&gt;0,JV$9='2. Protocols'!$G103),1,0)*'4. Formulations'!$P103</f>
        <v>0</v>
      </c>
      <c r="JW104" s="45">
        <f>IF(AND(OR(ISBLANK(JW$9),JW$9=0)=FALSE,SUM($JC104:$JQ104)&gt;0,JW$9='2. Protocols'!$G103),1,0)*'4. Formulations'!$P103</f>
        <v>0</v>
      </c>
      <c r="JX104" s="45">
        <f>IF(AND(OR(ISBLANK(JX$9),JX$9=0)=FALSE,SUM($JC104:$JQ104)&gt;0,JX$9='2. Protocols'!$G103),1,0)*'4. Formulations'!$P103</f>
        <v>0</v>
      </c>
      <c r="JY104" s="45">
        <f>IF(AND(OR(ISBLANK(JY$9),JY$9=0)=FALSE,SUM($JC104:$JQ104)&gt;0,JY$9='2. Protocols'!$G103),1,0)*'4. Formulations'!$P103</f>
        <v>0</v>
      </c>
      <c r="JZ104" s="45">
        <f>IF(AND(OR(ISBLANK(JZ$9),JZ$9=0)=FALSE,SUM($JC104:$JQ104)&gt;0,JZ$9='2. Protocols'!$G103),1,0)*'4. Formulations'!$P103</f>
        <v>0</v>
      </c>
      <c r="KA104" s="45">
        <f>IF(AND(OR(ISBLANK(KA$9),KA$9=0)=FALSE,SUM($JC104:$JQ104)&gt;0,KA$9='2. Protocols'!$G103),1,0)*'4. Formulations'!$P103</f>
        <v>0</v>
      </c>
      <c r="KB104" s="45">
        <f>IF(AND(OR(ISBLANK(KB$9),KB$9=0)=FALSE,SUM($JC104:$JQ104)&gt;0,KB$9='2. Protocols'!$G103),1,0)*'4. Formulations'!$P103</f>
        <v>0</v>
      </c>
      <c r="KC104" s="45">
        <f>IF(AND(OR(ISBLANK(KC$9),KC$9=0)=FALSE,SUM($JC104:$JQ104)&gt;0,KC$9='2. Protocols'!$G103),1,0)*'4. Formulations'!$P103</f>
        <v>0</v>
      </c>
      <c r="KD104" s="45">
        <f>IF(AND(OR(ISBLANK(KD$9),KD$9=0)=FALSE,SUM($JC104:$JQ104)&gt;0,KD$9='2. Protocols'!$G103),1,0)*'4. Formulations'!$P103</f>
        <v>0</v>
      </c>
      <c r="KE104" s="45">
        <f>IF(AND(OR(ISBLANK(KE$9),KE$9=0)=FALSE,SUM($JC104:$JQ104)&gt;0,KE$9='2. Protocols'!$G103),1,0)*'4. Formulations'!$P103</f>
        <v>0</v>
      </c>
      <c r="KF104" s="45">
        <f>IF(AND(OR(ISBLANK(KF$9),KF$9=0)=FALSE,SUM($JC104:$JQ104)&gt;0,KF$9='2. Protocols'!$G103),1,0)*'4. Formulations'!$P103</f>
        <v>0</v>
      </c>
      <c r="KG104" s="45">
        <f>IF(AND(OR(ISBLANK(KG$9),KG$9=0)=FALSE,SUM($JC104:$JQ104)&gt;0,KG$9='2. Protocols'!$G103),1,0)*'4. Formulations'!$P103</f>
        <v>0</v>
      </c>
      <c r="KI104" s="45">
        <f>IF(AND(OR(ISBLANK(KI$9),KI$9=0)=FALSE,KI$9=$DM104),1,0)*'4. Formulations'!$Q103</f>
        <v>0</v>
      </c>
      <c r="KJ104" s="45">
        <f>IF(AND(OR(ISBLANK(KJ$9),KJ$9=0)=FALSE,KJ$9=$DM104),1,0)*'4. Formulations'!$Q103</f>
        <v>0</v>
      </c>
      <c r="KK104" s="45">
        <f>IF(AND(OR(ISBLANK(KK$9),KK$9=0)=FALSE,KK$9=$DM104),1,0)*'4. Formulations'!$Q103</f>
        <v>0</v>
      </c>
      <c r="KL104" s="45">
        <f>IF(AND(OR(ISBLANK(KL$9),KL$9=0)=FALSE,KL$9=$DM104),1,0)*'4. Formulations'!$Q103</f>
        <v>0</v>
      </c>
      <c r="KM104" s="45">
        <f>IF(AND(OR(ISBLANK(KM$9),KM$9=0)=FALSE,KM$9=$DM104),1,0)*'4. Formulations'!$Q103</f>
        <v>0</v>
      </c>
      <c r="KN104" s="45">
        <f>IF(AND(OR(ISBLANK(KN$9),KN$9=0)=FALSE,KN$9=$DM104),1,0)*'4. Formulations'!$Q103</f>
        <v>0</v>
      </c>
      <c r="KO104" s="45">
        <f>IF(AND(OR(ISBLANK(KO$9),KO$9=0)=FALSE,KO$9=$DM104),1,0)*'4. Formulations'!$Q103</f>
        <v>0</v>
      </c>
      <c r="KP104" s="45">
        <f>IF(AND(OR(ISBLANK(KP$9),KP$9=0)=FALSE,KP$9=$DM104),1,0)*'4. Formulations'!$Q103</f>
        <v>0</v>
      </c>
      <c r="KQ104" s="45">
        <f>IF(AND(OR(ISBLANK(KQ$9),KQ$9=0)=FALSE,KQ$9=$DM104),1,0)*'4. Formulations'!$Q103</f>
        <v>0</v>
      </c>
      <c r="KR104" s="45">
        <f>IF(AND(OR(ISBLANK(KR$9),KR$9=0)=FALSE,KR$9=$DM104),1,0)*'4. Formulations'!$Q103</f>
        <v>0</v>
      </c>
      <c r="KS104" s="45">
        <f>IF(AND(OR(ISBLANK(KS$9),KS$9=0)=FALSE,KS$9=$DM104),1,0)*'4. Formulations'!$Q103</f>
        <v>0</v>
      </c>
      <c r="KT104" s="45">
        <f>IF(AND(OR(ISBLANK(KT$9),KT$9=0)=FALSE,KT$9=$DM104),1,0)*'4. Formulations'!$Q103</f>
        <v>0</v>
      </c>
      <c r="KU104" s="45">
        <f>IF(AND(OR(ISBLANK(KU$9),KU$9=0)=FALSE,KU$9=$DM104),1,0)*'4. Formulations'!$Q103</f>
        <v>0</v>
      </c>
      <c r="KV104" s="45">
        <f>IF(AND(OR(ISBLANK(KV$9),KV$9=0)=FALSE,KV$9=$DM104),1,0)*'4. Formulations'!$Q103</f>
        <v>0</v>
      </c>
      <c r="KW104" s="45">
        <f>IF(AND(OR(ISBLANK(KW$9),KW$9=0)=FALSE,KW$9=$DM104),1,0)*'4. Formulations'!$Q103</f>
        <v>0</v>
      </c>
    </row>
    <row r="105" spans="2:309" ht="15" hidden="1" outlineLevel="1" x14ac:dyDescent="0.25">
      <c r="B105" s="2"/>
      <c r="C105" s="155" t="str">
        <f>IF('2. Protocols'!C104&amp;"+"&amp;'2. Protocols'!E104&amp;"+"&amp;'2. Protocols'!G104="++","",'2. Protocols'!C104&amp;"+"&amp;'2. Protocols'!E104&amp;"+"&amp;'2. Protocols'!G104)</f>
        <v/>
      </c>
      <c r="D105" s="22"/>
      <c r="E105" s="23"/>
      <c r="G105" s="135">
        <f>'2. Protocols'!J104*'1. General Inputs'!$N$13</f>
        <v>0</v>
      </c>
      <c r="H105" s="135" t="e">
        <f>MAX(G105*(1+'1. General Inputs'!$BE$23)+(H$110*'2. Protocols'!$S104)+'3. ARV Substitutions'!L125,0)</f>
        <v>#VALUE!</v>
      </c>
      <c r="I105" s="135" t="e">
        <f>MAX(H105*(1+'1. General Inputs'!$BE$23)+(I$110*'2. Protocols'!$S104)+'3. ARV Substitutions'!M125,0)</f>
        <v>#VALUE!</v>
      </c>
      <c r="J105" s="135" t="e">
        <f>MAX(I105*(1+'1. General Inputs'!$BE$23)+(J$110*'2. Protocols'!$S104)+'3. ARV Substitutions'!N125,0)</f>
        <v>#VALUE!</v>
      </c>
      <c r="K105" s="135" t="e">
        <f>MAX(J105*(1+'1. General Inputs'!$BE$23)+(K$110*'2. Protocols'!$S104)+'3. ARV Substitutions'!O125,0)</f>
        <v>#VALUE!</v>
      </c>
      <c r="L105" s="135" t="e">
        <f>MAX(K105*(1+'1. General Inputs'!$BE$23)+(L$110*'2. Protocols'!$S104)+'3. ARV Substitutions'!P125,0)</f>
        <v>#VALUE!</v>
      </c>
      <c r="M105" s="135" t="e">
        <f>MAX(L105*(1+'1. General Inputs'!$BE$23)+(M$110*'2. Protocols'!$S104)+'3. ARV Substitutions'!Q125,0)</f>
        <v>#VALUE!</v>
      </c>
      <c r="N105" s="135" t="e">
        <f>MAX(M105*(1+'1. General Inputs'!$BE$23)+(N$110*'2. Protocols'!$S104)+'3. ARV Substitutions'!R125,0)</f>
        <v>#VALUE!</v>
      </c>
      <c r="O105" s="135" t="e">
        <f>MAX(N105*(1+'1. General Inputs'!$BE$23)+(O$110*'2. Protocols'!$S104)+'3. ARV Substitutions'!S125,0)</f>
        <v>#VALUE!</v>
      </c>
      <c r="P105" s="135" t="e">
        <f>MAX(O105*(1+'1. General Inputs'!$BE$23)+(P$110*'2. Protocols'!$S104)+'3. ARV Substitutions'!T125,0)</f>
        <v>#VALUE!</v>
      </c>
      <c r="Q105" s="135" t="e">
        <f>MAX(P105*(1+'1. General Inputs'!$BE$23)+(Q$110*'2. Protocols'!$S104)+'3. ARV Substitutions'!U125,0)</f>
        <v>#VALUE!</v>
      </c>
      <c r="R105" s="135" t="e">
        <f>MAX(Q105*(1+'1. General Inputs'!$BE$23)+(R$110*'2. Protocols'!$S104)+'3. ARV Substitutions'!V125,0)</f>
        <v>#VALUE!</v>
      </c>
      <c r="S105" s="135" t="e">
        <f>MAX(R105*(1+'1. General Inputs'!$BE$23)+(S$110*'2. Protocols'!$S104)+'3. ARV Substitutions'!W125,0)</f>
        <v>#VALUE!</v>
      </c>
      <c r="T105" s="135" t="e">
        <f>MAX(S105*(1+'1. General Inputs'!$BE$23)+(T$110*'2. Protocols'!$S104)+'3. ARV Substitutions'!X125,0)</f>
        <v>#VALUE!</v>
      </c>
      <c r="U105" s="135" t="e">
        <f>MAX(T105*(1+'1. General Inputs'!$BE$23)+(U$110*'2. Protocols'!$S104)+'3. ARV Substitutions'!Y125,0)</f>
        <v>#VALUE!</v>
      </c>
      <c r="V105" s="135" t="e">
        <f>MAX(U105*(1+'1. General Inputs'!$BE$23)+(V$110*'2. Protocols'!$S104)+'3. ARV Substitutions'!Z125,0)</f>
        <v>#VALUE!</v>
      </c>
      <c r="W105" s="135" t="e">
        <f>MAX(V105*(1+'1. General Inputs'!$BE$23)+(W$110*'2. Protocols'!$S104)+'3. ARV Substitutions'!AA125,0)</f>
        <v>#VALUE!</v>
      </c>
      <c r="X105" s="135" t="e">
        <f>MAX(W105*(1+'1. General Inputs'!$BE$23)+(X$110*'2. Protocols'!$S104)+'3. ARV Substitutions'!AB125,0)</f>
        <v>#VALUE!</v>
      </c>
      <c r="Y105" s="135" t="e">
        <f>MAX(X105*(1+'1. General Inputs'!$BE$23)+(Y$110*'2. Protocols'!$S104)+'3. ARV Substitutions'!AC125,0)</f>
        <v>#VALUE!</v>
      </c>
      <c r="Z105" s="135" t="e">
        <f>MAX(Y105*(1+'1. General Inputs'!$BE$23)+(Z$110*'2. Protocols'!$S104)+'3. ARV Substitutions'!AD125,0)</f>
        <v>#VALUE!</v>
      </c>
      <c r="AA105" s="135" t="e">
        <f>MAX(Z105*(1+'1. General Inputs'!$BE$23)+(AA$110*'2. Protocols'!$S104)+'3. ARV Substitutions'!AE125,0)</f>
        <v>#VALUE!</v>
      </c>
      <c r="AB105" s="135" t="e">
        <f>MAX(AA105*(1+'1. General Inputs'!$BE$23)+(AB$110*'2. Protocols'!$S104)+'3. ARV Substitutions'!AF125,0)</f>
        <v>#VALUE!</v>
      </c>
      <c r="AC105" s="135" t="e">
        <f>MAX(AB105*(1+'1. General Inputs'!$BE$23)+(AC$110*'2. Protocols'!$S104)+'3. ARV Substitutions'!AG125,0)</f>
        <v>#VALUE!</v>
      </c>
      <c r="AD105" s="135" t="e">
        <f>MAX(AC105*(1+'1. General Inputs'!$BE$23)+(AD$110*'2. Protocols'!$S104)+'3. ARV Substitutions'!AH125,0)</f>
        <v>#VALUE!</v>
      </c>
      <c r="AE105" s="135" t="e">
        <f>MAX(AD105*(1+'1. General Inputs'!$BE$23)+(AE$110*'2. Protocols'!$S104)+'3. ARV Substitutions'!AI125,0)</f>
        <v>#VALUE!</v>
      </c>
      <c r="AF105" s="135" t="e">
        <f>MAX(AE105*(1+'1. General Inputs'!$BE$23)+(AF$110*'2. Protocols'!$S104)+'3. ARV Substitutions'!AJ125,0)</f>
        <v>#VALUE!</v>
      </c>
      <c r="AG105" s="135" t="e">
        <f>MAX(AF105*(1+'1. General Inputs'!$BE$23)+(AG$110*'2. Protocols'!$S104)+'3. ARV Substitutions'!AK125,0)</f>
        <v>#VALUE!</v>
      </c>
      <c r="AH105" s="135" t="e">
        <f>MAX(AG105*(1+'1. General Inputs'!$BE$23)+(AH$110*'2. Protocols'!$S104)+'3. ARV Substitutions'!AL125,0)</f>
        <v>#VALUE!</v>
      </c>
      <c r="AI105" s="135" t="e">
        <f>MAX(AH105*(1+'1. General Inputs'!$BE$23)+(AI$110*'2. Protocols'!$S104)+'3. ARV Substitutions'!AM125,0)</f>
        <v>#VALUE!</v>
      </c>
      <c r="AJ105" s="135" t="e">
        <f>MAX(AI105*(1+'1. General Inputs'!$BE$23)+(AJ$110*'2. Protocols'!$S104)+'3. ARV Substitutions'!AN125,0)</f>
        <v>#VALUE!</v>
      </c>
      <c r="AK105" s="135" t="e">
        <f>MAX(AJ105*(1+'1. General Inputs'!$BE$23)+(AK$110*'2. Protocols'!$S104)+'3. ARV Substitutions'!AO125,0)</f>
        <v>#VALUE!</v>
      </c>
      <c r="AL105" s="135" t="e">
        <f>MAX(AK105*(1+'1. General Inputs'!$BE$23)+(AL$110*'2. Protocols'!$S104)+'3. ARV Substitutions'!AP125,0)</f>
        <v>#VALUE!</v>
      </c>
      <c r="AM105" s="135" t="e">
        <f>MAX(AL105*(1+'1. General Inputs'!$BE$23)+(AM$110*'2. Protocols'!$S104)+'3. ARV Substitutions'!AQ125,0)</f>
        <v>#VALUE!</v>
      </c>
      <c r="AN105" s="135" t="e">
        <f>MAX(AM105*(1+'1. General Inputs'!$BE$23)+(AN$110*'2. Protocols'!$S104)+'3. ARV Substitutions'!AR125,0)</f>
        <v>#VALUE!</v>
      </c>
      <c r="AO105" s="135" t="e">
        <f>MAX(AN105*(1+'1. General Inputs'!$BE$23)+(AO$110*'2. Protocols'!$S104)+'3. ARV Substitutions'!AS125,0)</f>
        <v>#VALUE!</v>
      </c>
      <c r="AP105" s="135" t="e">
        <f>MAX(AO105*(1+'1. General Inputs'!$BE$23)+(AP$110*'2. Protocols'!$S104)+'3. ARV Substitutions'!AT125,0)</f>
        <v>#VALUE!</v>
      </c>
      <c r="AQ105" s="135" t="e">
        <f>MAX(AP105*(1+'1. General Inputs'!$BE$23)+(AQ$110*'2. Protocols'!$S104)+'3. ARV Substitutions'!AU125,0)</f>
        <v>#VALUE!</v>
      </c>
      <c r="CA105" s="105" t="e">
        <f t="shared" si="96"/>
        <v>#VALUE!</v>
      </c>
      <c r="CB105" s="105" t="e">
        <f t="shared" si="97"/>
        <v>#VALUE!</v>
      </c>
      <c r="CC105" s="105" t="e">
        <f t="shared" si="98"/>
        <v>#VALUE!</v>
      </c>
      <c r="CD105" s="105" t="e">
        <f t="shared" si="99"/>
        <v>#VALUE!</v>
      </c>
      <c r="CE105" s="105" t="e">
        <f t="shared" si="100"/>
        <v>#VALUE!</v>
      </c>
      <c r="CF105" s="105" t="e">
        <f t="shared" si="101"/>
        <v>#VALUE!</v>
      </c>
      <c r="CG105" s="105" t="e">
        <f t="shared" si="102"/>
        <v>#VALUE!</v>
      </c>
      <c r="CH105" s="105" t="e">
        <f t="shared" si="103"/>
        <v>#VALUE!</v>
      </c>
      <c r="CI105" s="105" t="e">
        <f t="shared" si="104"/>
        <v>#VALUE!</v>
      </c>
      <c r="CJ105" s="105" t="e">
        <f t="shared" si="105"/>
        <v>#VALUE!</v>
      </c>
      <c r="CK105" s="105" t="e">
        <f t="shared" si="106"/>
        <v>#VALUE!</v>
      </c>
      <c r="CL105" s="105" t="e">
        <f t="shared" si="107"/>
        <v>#VALUE!</v>
      </c>
      <c r="CM105" s="105" t="e">
        <f t="shared" si="108"/>
        <v>#VALUE!</v>
      </c>
      <c r="CN105" s="105" t="e">
        <f t="shared" si="109"/>
        <v>#VALUE!</v>
      </c>
      <c r="CO105" s="105" t="e">
        <f t="shared" si="110"/>
        <v>#VALUE!</v>
      </c>
      <c r="CP105" s="105" t="e">
        <f t="shared" si="111"/>
        <v>#VALUE!</v>
      </c>
      <c r="CQ105" s="105" t="e">
        <f t="shared" si="112"/>
        <v>#VALUE!</v>
      </c>
      <c r="CR105" s="105" t="e">
        <f t="shared" si="113"/>
        <v>#VALUE!</v>
      </c>
      <c r="CS105" s="105" t="e">
        <f t="shared" si="114"/>
        <v>#VALUE!</v>
      </c>
      <c r="CT105" s="105" t="e">
        <f t="shared" si="115"/>
        <v>#VALUE!</v>
      </c>
      <c r="CU105" s="105" t="e">
        <f t="shared" si="116"/>
        <v>#VALUE!</v>
      </c>
      <c r="CV105" s="105" t="e">
        <f t="shared" si="117"/>
        <v>#VALUE!</v>
      </c>
      <c r="CW105" s="105" t="e">
        <f t="shared" si="118"/>
        <v>#VALUE!</v>
      </c>
      <c r="CX105" s="105" t="e">
        <f t="shared" si="119"/>
        <v>#VALUE!</v>
      </c>
      <c r="CY105" s="105" t="e">
        <f t="shared" si="120"/>
        <v>#VALUE!</v>
      </c>
      <c r="CZ105" s="105" t="e">
        <f t="shared" si="121"/>
        <v>#VALUE!</v>
      </c>
      <c r="DA105" s="105" t="e">
        <f t="shared" si="122"/>
        <v>#VALUE!</v>
      </c>
      <c r="DB105" s="105" t="e">
        <f t="shared" si="123"/>
        <v>#VALUE!</v>
      </c>
      <c r="DC105" s="105" t="e">
        <f t="shared" si="124"/>
        <v>#VALUE!</v>
      </c>
      <c r="DD105" s="105" t="e">
        <f t="shared" si="125"/>
        <v>#VALUE!</v>
      </c>
      <c r="DE105" s="105" t="e">
        <f t="shared" si="126"/>
        <v>#VALUE!</v>
      </c>
      <c r="DF105" s="105" t="e">
        <f t="shared" si="127"/>
        <v>#VALUE!</v>
      </c>
      <c r="DG105" s="105" t="e">
        <f t="shared" si="128"/>
        <v>#VALUE!</v>
      </c>
      <c r="DH105" s="105" t="e">
        <f t="shared" si="129"/>
        <v>#VALUE!</v>
      </c>
      <c r="DI105" s="105" t="e">
        <f t="shared" si="130"/>
        <v>#VALUE!</v>
      </c>
      <c r="DJ105" s="105" t="e">
        <f t="shared" si="131"/>
        <v>#VALUE!</v>
      </c>
      <c r="DL105" s="39" t="str">
        <f>CONCATENATE('2. Protocols'!C104, '2. Protocols'!D104, '2. Protocols'!E104)</f>
        <v>+</v>
      </c>
      <c r="DM105" s="39" t="str">
        <f>CONCATENATE('2. Protocols'!C104, '2. Protocols'!D104, '2. Protocols'!E104, '2. Protocols'!F104, '2. Protocols'!G104,)</f>
        <v>++</v>
      </c>
      <c r="DO105" s="45">
        <f>IF(AND(OR(ISBLANK(DO$9),DO$9=0)=FALSE,OR(DO$9='2. Protocols'!$C104,DO$9='2. Protocols'!$E104,DO$9='2. Protocols'!$G104)),1,0)*'4. Formulations'!$I104</f>
        <v>0</v>
      </c>
      <c r="DP105" s="45">
        <f>IF(AND(OR(ISBLANK(DP$9),DP$9=0)=FALSE,OR(DP$9='2. Protocols'!$C104,DP$9='2. Protocols'!$E104,DP$9='2. Protocols'!$G104)),1,0)*'4. Formulations'!$I104</f>
        <v>0</v>
      </c>
      <c r="DQ105" s="45">
        <f>IF(AND(OR(ISBLANK(DQ$9),DQ$9=0)=FALSE,OR(DQ$9='2. Protocols'!$C104,DQ$9='2. Protocols'!$E104,DQ$9='2. Protocols'!$G104)),1,0)*'4. Formulations'!$I104</f>
        <v>0</v>
      </c>
      <c r="DR105" s="45">
        <f>IF(AND(OR(ISBLANK(DR$9),DR$9=0)=FALSE,OR(DR$9='2. Protocols'!$C104,DR$9='2. Protocols'!$E104,DR$9='2. Protocols'!$G104)),1,0)*'4. Formulations'!$I104</f>
        <v>0</v>
      </c>
      <c r="DS105" s="45">
        <f>IF(AND(OR(ISBLANK(DS$9),DS$9=0)=FALSE,OR(DS$9='2. Protocols'!$C104,DS$9='2. Protocols'!$E104,DS$9='2. Protocols'!$G104)),1,0)*'4. Formulations'!$I104</f>
        <v>0</v>
      </c>
      <c r="DT105" s="45">
        <f>IF(AND(OR(ISBLANK(DT$9),DT$9=0)=FALSE,OR(DT$9='2. Protocols'!$C104,DT$9='2. Protocols'!$E104,DT$9='2. Protocols'!$G104)),1,0)*'4. Formulations'!$I104</f>
        <v>0</v>
      </c>
      <c r="DU105" s="45">
        <f>IF(AND(OR(ISBLANK(DU$9),DU$9=0)=FALSE,OR(DU$9='2. Protocols'!$C104,DU$9='2. Protocols'!$E104,DU$9='2. Protocols'!$G104)),1,0)*'4. Formulations'!$I104</f>
        <v>0</v>
      </c>
      <c r="DV105" s="45">
        <f>IF(AND(OR(ISBLANK(DV$9),DV$9=0)=FALSE,OR(DV$9='2. Protocols'!$C104,DV$9='2. Protocols'!$E104,DV$9='2. Protocols'!$G104)),1,0)*'4. Formulations'!$I104</f>
        <v>0</v>
      </c>
      <c r="DW105" s="45">
        <f>IF(AND(OR(ISBLANK(DW$9),DW$9=0)=FALSE,OR(DW$9='2. Protocols'!$C104,DW$9='2. Protocols'!$E104,DW$9='2. Protocols'!$G104)),1,0)*'4. Formulations'!$I104</f>
        <v>0</v>
      </c>
      <c r="DX105" s="45">
        <f>IF(AND(OR(ISBLANK(DX$9),DX$9=0)=FALSE,OR(DX$9='2. Protocols'!$C104,DX$9='2. Protocols'!$E104,DX$9='2. Protocols'!$G104)),1,0)*'4. Formulations'!$I104</f>
        <v>0</v>
      </c>
      <c r="DY105" s="45">
        <f>IF(AND(OR(ISBLANK(DY$9),DY$9=0)=FALSE,OR(DY$9='2. Protocols'!$C104,DY$9='2. Protocols'!$E104,DY$9='2. Protocols'!$G104)),1,0)*'4. Formulations'!$I104</f>
        <v>0</v>
      </c>
      <c r="DZ105" s="45">
        <f>IF(AND(OR(ISBLANK(DZ$9),DZ$9=0)=FALSE,OR(DZ$9='2. Protocols'!$C104,DZ$9='2. Protocols'!$E104,DZ$9='2. Protocols'!$G104)),1,0)*'4. Formulations'!$I104</f>
        <v>0</v>
      </c>
      <c r="EA105" s="45">
        <f>IF(AND(OR(ISBLANK(EA$9),EA$9=0)=FALSE,OR(EA$9='2. Protocols'!$C104,EA$9='2. Protocols'!$E104,EA$9='2. Protocols'!$G104)),1,0)*'4. Formulations'!$I104</f>
        <v>0</v>
      </c>
      <c r="EB105" s="45">
        <f>IF(AND(OR(ISBLANK(EB$9),EB$9=0)=FALSE,OR(EB$9='2. Protocols'!$C104,EB$9='2. Protocols'!$E104,EB$9='2. Protocols'!$G104)),1,0)*'4. Formulations'!$I104</f>
        <v>0</v>
      </c>
      <c r="EC105" s="45">
        <f>IF(AND(OR(ISBLANK(EC$9),EC$9=0)=FALSE,OR(EC$9='2. Protocols'!$C104,EC$9='2. Protocols'!$E104,EC$9='2. Protocols'!$G104)),1,0)*'4. Formulations'!$I104</f>
        <v>0</v>
      </c>
      <c r="EE105" s="45">
        <f>IF(AND(OR(ISBLANK(EE$9),EE$9=0)=FALSE,EE$9=$DL105),1,0)*'4. Formulations'!$J104</f>
        <v>0</v>
      </c>
      <c r="EF105" s="45">
        <f>IF(AND(OR(ISBLANK(EF$9),EF$9=0)=FALSE,EF$9=$DL105),1,0)*'4. Formulations'!$J104</f>
        <v>0</v>
      </c>
      <c r="EG105" s="45">
        <f>IF(AND(OR(ISBLANK(EG$9),EG$9=0)=FALSE,EG$9=$DL105),1,0)*'4. Formulations'!$J104</f>
        <v>0</v>
      </c>
      <c r="EH105" s="45">
        <f>IF(AND(OR(ISBLANK(EH$9),EH$9=0)=FALSE,EH$9=$DL105),1,0)*'4. Formulations'!$J104</f>
        <v>0</v>
      </c>
      <c r="EI105" s="45">
        <f>IF(AND(OR(ISBLANK(EI$9),EI$9=0)=FALSE,EI$9=$DL105),1,0)*'4. Formulations'!$J104</f>
        <v>0</v>
      </c>
      <c r="EJ105" s="45">
        <f>IF(AND(OR(ISBLANK(EJ$9),EJ$9=0)=FALSE,EJ$9=$DL105),1,0)*'4. Formulations'!$J104</f>
        <v>0</v>
      </c>
      <c r="EK105" s="45">
        <f>IF(AND(OR(ISBLANK(EK$9),EK$9=0)=FALSE,EK$9=$DL105),1,0)*'4. Formulations'!$J104</f>
        <v>0</v>
      </c>
      <c r="EL105" s="45">
        <f>IF(AND(OR(ISBLANK(EL$9),EL$9=0)=FALSE,EL$9=$DL105),1,0)*'4. Formulations'!$J104</f>
        <v>0</v>
      </c>
      <c r="EM105" s="45">
        <f>IF(AND(OR(ISBLANK(EM$9),EM$9=0)=FALSE,EM$9=$DL105),1,0)*'4. Formulations'!$J104</f>
        <v>0</v>
      </c>
      <c r="EN105" s="45">
        <f>IF(AND(OR(ISBLANK(EN$9),EN$9=0)=FALSE,EN$9=$DL105),1,0)*'4. Formulations'!$J104</f>
        <v>0</v>
      </c>
      <c r="EO105" s="45">
        <f>IF(AND(OR(ISBLANK(EO$9),EO$9=0)=FALSE,EO$9=$DL105),1,0)*'4. Formulations'!$J104</f>
        <v>0</v>
      </c>
      <c r="EP105" s="45">
        <f>IF(AND(OR(ISBLANK(EP$9),EP$9=0)=FALSE,EP$9=$DL105),1,0)*'4. Formulations'!$J104</f>
        <v>0</v>
      </c>
      <c r="EQ105" s="45">
        <f>IF(AND(OR(ISBLANK(EQ$9),EQ$9=0)=FALSE,EQ$9=$DL105),1,0)*'4. Formulations'!$J104</f>
        <v>0</v>
      </c>
      <c r="ER105" s="45">
        <f>IF(AND(OR(ISBLANK(ER$9),ER$9=0)=FALSE,ER$9=$DL105),1,0)*'4. Formulations'!$J104</f>
        <v>0</v>
      </c>
      <c r="ES105" s="45">
        <f>IF(AND(OR(ISBLANK(ES$9),ES$9=0)=FALSE,ES$9=$DL105),1,0)*'4. Formulations'!$J104</f>
        <v>0</v>
      </c>
      <c r="EU105" s="45">
        <f>IF(AND(OR(ISBLANK(EU$9),EU$9=0)=FALSE,SUM($EE105:$ES105)&gt;0,EU$9='2. Protocols'!$G104),1,0)*'4. Formulations'!$J104</f>
        <v>0</v>
      </c>
      <c r="EV105" s="45">
        <f>IF(AND(OR(ISBLANK(EV$9),EV$9=0)=FALSE,SUM($EE105:$ES105)&gt;0,EV$9='2. Protocols'!$G104),1,0)*'4. Formulations'!$J104</f>
        <v>0</v>
      </c>
      <c r="EW105" s="45">
        <f>IF(AND(OR(ISBLANK(EW$9),EW$9=0)=FALSE,SUM($EE105:$ES105)&gt;0,EW$9='2. Protocols'!$G104),1,0)*'4. Formulations'!$J104</f>
        <v>0</v>
      </c>
      <c r="EX105" s="45">
        <f>IF(AND(OR(ISBLANK(EX$9),EX$9=0)=FALSE,SUM($EE105:$ES105)&gt;0,EX$9='2. Protocols'!$G104),1,0)*'4. Formulations'!$J104</f>
        <v>0</v>
      </c>
      <c r="EY105" s="45">
        <f>IF(AND(OR(ISBLANK(EY$9),EY$9=0)=FALSE,SUM($EE105:$ES105)&gt;0,EY$9='2. Protocols'!$G104),1,0)*'4. Formulations'!$J104</f>
        <v>0</v>
      </c>
      <c r="EZ105" s="45">
        <f>IF(AND(OR(ISBLANK(EZ$9),EZ$9=0)=FALSE,SUM($EE105:$ES105)&gt;0,EZ$9='2. Protocols'!$G104),1,0)*'4. Formulations'!$J104</f>
        <v>0</v>
      </c>
      <c r="FA105" s="45">
        <f>IF(AND(OR(ISBLANK(FA$9),FA$9=0)=FALSE,SUM($EE105:$ES105)&gt;0,FA$9='2. Protocols'!$G104),1,0)*'4. Formulations'!$J104</f>
        <v>0</v>
      </c>
      <c r="FB105" s="45">
        <f>IF(AND(OR(ISBLANK(FB$9),FB$9=0)=FALSE,SUM($EE105:$ES105)&gt;0,FB$9='2. Protocols'!$G104),1,0)*'4. Formulations'!$J104</f>
        <v>0</v>
      </c>
      <c r="FC105" s="45">
        <f>IF(AND(OR(ISBLANK(FC$9),FC$9=0)=FALSE,SUM($EE105:$ES105)&gt;0,FC$9='2. Protocols'!$G104),1,0)*'4. Formulations'!$J104</f>
        <v>0</v>
      </c>
      <c r="FD105" s="45">
        <f>IF(AND(OR(ISBLANK(FD$9),FD$9=0)=FALSE,SUM($EE105:$ES105)&gt;0,FD$9='2. Protocols'!$G104),1,0)*'4. Formulations'!$J104</f>
        <v>0</v>
      </c>
      <c r="FE105" s="45">
        <f>IF(AND(OR(ISBLANK(FE$9),FE$9=0)=FALSE,SUM($EE105:$ES105)&gt;0,FE$9='2. Protocols'!$G104),1,0)*'4. Formulations'!$J104</f>
        <v>0</v>
      </c>
      <c r="FF105" s="45">
        <f>IF(AND(OR(ISBLANK(FF$9),FF$9=0)=FALSE,SUM($EE105:$ES105)&gt;0,FF$9='2. Protocols'!$G104),1,0)*'4. Formulations'!$J104</f>
        <v>0</v>
      </c>
      <c r="FG105" s="45">
        <f>IF(AND(OR(ISBLANK(FG$9),FG$9=0)=FALSE,SUM($EE105:$ES105)&gt;0,FG$9='2. Protocols'!$G104),1,0)*'4. Formulations'!$J104</f>
        <v>0</v>
      </c>
      <c r="FH105" s="45">
        <f>IF(AND(OR(ISBLANK(FH$9),FH$9=0)=FALSE,SUM($EE105:$ES105)&gt;0,FH$9='2. Protocols'!$G104),1,0)*'4. Formulations'!$J104</f>
        <v>0</v>
      </c>
      <c r="FI105" s="45">
        <f>IF(AND(OR(ISBLANK(FI$9),FI$9=0)=FALSE,SUM($EE105:$ES105)&gt;0,FI$9='2. Protocols'!$G104),1,0)*'4. Formulations'!$J104</f>
        <v>0</v>
      </c>
      <c r="FK105" s="45">
        <f>IF(AND(OR(ISBLANK(EU$9),EU$9=0)=FALSE,FK$9=$DM105),1,0)*'4. Formulations'!$K104</f>
        <v>0</v>
      </c>
      <c r="FL105" s="45">
        <f>IF(AND(OR(ISBLANK(EV$9),EV$9=0)=FALSE,FL$9=$DM105),1,0)*'4. Formulations'!$K104</f>
        <v>0</v>
      </c>
      <c r="FM105" s="45">
        <f>IF(AND(OR(ISBLANK(EW$9),EW$9=0)=FALSE,FM$9=$DM105),1,0)*'4. Formulations'!$K104</f>
        <v>0</v>
      </c>
      <c r="FN105" s="45">
        <f>IF(AND(OR(ISBLANK(EX$9),EX$9=0)=FALSE,FN$9=$DM105),1,0)*'4. Formulations'!$K104</f>
        <v>0</v>
      </c>
      <c r="FO105" s="45">
        <f>IF(AND(OR(ISBLANK(EY$9),EY$9=0)=FALSE,FO$9=$DM105),1,0)*'4. Formulations'!$K104</f>
        <v>0</v>
      </c>
      <c r="FP105" s="45">
        <f>IF(AND(OR(ISBLANK(EZ$9),EZ$9=0)=FALSE,FP$9=$DM105),1,0)*'4. Formulations'!$K104</f>
        <v>0</v>
      </c>
      <c r="FQ105" s="45">
        <f>IF(AND(OR(ISBLANK(FA$9),FA$9=0)=FALSE,FQ$9=$DM105),1,0)*'4. Formulations'!$K104</f>
        <v>0</v>
      </c>
      <c r="FR105" s="45">
        <f>IF(AND(OR(ISBLANK(FB$9),FB$9=0)=FALSE,FR$9=$DM105),1,0)*'4. Formulations'!$K104</f>
        <v>0</v>
      </c>
      <c r="FS105" s="45">
        <f>IF(AND(OR(ISBLANK(FC$9),FC$9=0)=FALSE,FS$9=$DM105),1,0)*'4. Formulations'!$K104</f>
        <v>0</v>
      </c>
      <c r="FT105" s="45">
        <f>IF(AND(OR(ISBLANK(FD$9),FD$9=0)=FALSE,FT$9=$DM105),1,0)*'4. Formulations'!$K104</f>
        <v>0</v>
      </c>
      <c r="FU105" s="45">
        <f>IF(AND(OR(ISBLANK(FE$9),FE$9=0)=FALSE,FU$9=$DM105),1,0)*'4. Formulations'!$K104</f>
        <v>0</v>
      </c>
      <c r="FV105" s="45">
        <f>IF(AND(OR(ISBLANK(FF$9),FF$9=0)=FALSE,FV$9=$DM105),1,0)*'4. Formulations'!$K104</f>
        <v>0</v>
      </c>
      <c r="FW105" s="45">
        <f>IF(AND(OR(ISBLANK(FG$9),FG$9=0)=FALSE,FW$9=$DM105),1,0)*'4. Formulations'!$K104</f>
        <v>0</v>
      </c>
      <c r="FX105" s="45">
        <f>IF(AND(OR(ISBLANK(FH$9),FH$9=0)=FALSE,FX$9=$DM105),1,0)*'4. Formulations'!$K104</f>
        <v>0</v>
      </c>
      <c r="FY105" s="45">
        <f>IF(AND(OR(ISBLANK(FI$9),FI$9=0)=FALSE,FY$9=$DM105),1,0)*'4. Formulations'!$K104</f>
        <v>0</v>
      </c>
      <c r="GA105" s="45">
        <f>IF(AND(OR(ISBLANK(GA$9),GA$9=0)=FALSE,OR(GA$9='2. Protocols'!$C104,GA$9='2. Protocols'!$E104,GA$9='2. Protocols'!$G104)),1,0)*'4. Formulations'!$L104</f>
        <v>0</v>
      </c>
      <c r="GB105" s="45">
        <f>IF(AND(OR(ISBLANK(GB$9),GB$9=0)=FALSE,OR(GB$9='2. Protocols'!$C104,GB$9='2. Protocols'!$E104,GB$9='2. Protocols'!$G104)),1,0)*'4. Formulations'!$L104</f>
        <v>0</v>
      </c>
      <c r="GC105" s="45">
        <f>IF(AND(OR(ISBLANK(GC$9),GC$9=0)=FALSE,OR(GC$9='2. Protocols'!$C104,GC$9='2. Protocols'!$E104,GC$9='2. Protocols'!$G104)),1,0)*'4. Formulations'!$L104</f>
        <v>0</v>
      </c>
      <c r="GD105" s="45">
        <f>IF(AND(OR(ISBLANK(GD$9),GD$9=0)=FALSE,OR(GD$9='2. Protocols'!$C104,GD$9='2. Protocols'!$E104,GD$9='2. Protocols'!$G104)),1,0)*'4. Formulations'!$L104</f>
        <v>0</v>
      </c>
      <c r="GE105" s="45">
        <f>IF(AND(OR(ISBLANK(GE$9),GE$9=0)=FALSE,OR(GE$9='2. Protocols'!$C104,GE$9='2. Protocols'!$E104,GE$9='2. Protocols'!$G104)),1,0)*'4. Formulations'!$L104</f>
        <v>0</v>
      </c>
      <c r="GF105" s="45">
        <f>IF(AND(OR(ISBLANK(GF$9),GF$9=0)=FALSE,OR(GF$9='2. Protocols'!$C104,GF$9='2. Protocols'!$E104,GF$9='2. Protocols'!$G104)),1,0)*'4. Formulations'!$L104</f>
        <v>0</v>
      </c>
      <c r="GG105" s="45">
        <f>IF(AND(OR(ISBLANK(GG$9),GG$9=0)=FALSE,OR(GG$9='2. Protocols'!$C104,GG$9='2. Protocols'!$E104,GG$9='2. Protocols'!$G104)),1,0)*'4. Formulations'!$L104</f>
        <v>0</v>
      </c>
      <c r="GH105" s="45">
        <f>IF(AND(OR(ISBLANK(GH$9),GH$9=0)=FALSE,OR(GH$9='2. Protocols'!$C104,GH$9='2. Protocols'!$E104,GH$9='2. Protocols'!$G104)),1,0)*'4. Formulations'!$L104</f>
        <v>0</v>
      </c>
      <c r="GI105" s="45">
        <f>IF(AND(OR(ISBLANK(GI$9),GI$9=0)=FALSE,OR(GI$9='2. Protocols'!$C104,GI$9='2. Protocols'!$E104,GI$9='2. Protocols'!$G104)),1,0)*'4. Formulations'!$L104</f>
        <v>0</v>
      </c>
      <c r="GJ105" s="45">
        <f>IF(AND(OR(ISBLANK(GJ$9),GJ$9=0)=FALSE,OR(GJ$9='2. Protocols'!$C104,GJ$9='2. Protocols'!$E104,GJ$9='2. Protocols'!$G104)),1,0)*'4. Formulations'!$L104</f>
        <v>0</v>
      </c>
      <c r="GK105" s="45">
        <f>IF(AND(OR(ISBLANK(GK$9),GK$9=0)=FALSE,OR(GK$9='2. Protocols'!$C104,GK$9='2. Protocols'!$E104,GK$9='2. Protocols'!$G104)),1,0)*'4. Formulations'!$L104</f>
        <v>0</v>
      </c>
      <c r="GL105" s="45">
        <f>IF(AND(OR(ISBLANK(GL$9),GL$9=0)=FALSE,OR(GL$9='2. Protocols'!$C104,GL$9='2. Protocols'!$E104,GL$9='2. Protocols'!$G104)),1,0)*'4. Formulations'!$L104</f>
        <v>0</v>
      </c>
      <c r="GM105" s="45">
        <f>IF(AND(OR(ISBLANK(GM$9),GM$9=0)=FALSE,OR(GM$9='2. Protocols'!$C104,GM$9='2. Protocols'!$E104,GM$9='2. Protocols'!$G104)),1,0)*'4. Formulations'!$L104</f>
        <v>0</v>
      </c>
      <c r="GN105" s="45">
        <f>IF(AND(OR(ISBLANK(GN$9),GN$9=0)=FALSE,OR(GN$9='2. Protocols'!$C104,GN$9='2. Protocols'!$E104,GN$9='2. Protocols'!$G104)),1,0)*'4. Formulations'!$L104</f>
        <v>0</v>
      </c>
      <c r="GO105" s="45">
        <f>IF(AND(OR(ISBLANK(GO$9),GO$9=0)=FALSE,OR(GO$9='2. Protocols'!$C104,GO$9='2. Protocols'!$E104,GO$9='2. Protocols'!$G104)),1,0)*'4. Formulations'!$L104</f>
        <v>0</v>
      </c>
      <c r="GQ105" s="45">
        <f>IF(AND(OR(ISBLANK(GQ$9),GQ$9=0)=FALSE,GQ$9=$DL105),1,0)*'4. Formulations'!$M104</f>
        <v>0</v>
      </c>
      <c r="GR105" s="45">
        <f>IF(AND(OR(ISBLANK(GR$9),GR$9=0)=FALSE,GR$9=$DL105),1,0)*'4. Formulations'!$M104</f>
        <v>0</v>
      </c>
      <c r="GS105" s="45">
        <f>IF(AND(OR(ISBLANK(GS$9),GS$9=0)=FALSE,GS$9=$DL105),1,0)*'4. Formulations'!$M104</f>
        <v>0</v>
      </c>
      <c r="GT105" s="45">
        <f>IF(AND(OR(ISBLANK(GT$9),GT$9=0)=FALSE,GT$9=$DL105),1,0)*'4. Formulations'!$M104</f>
        <v>0</v>
      </c>
      <c r="GU105" s="45">
        <f>IF(AND(OR(ISBLANK(GU$9),GU$9=0)=FALSE,GU$9=$DL105),1,0)*'4. Formulations'!$M104</f>
        <v>0</v>
      </c>
      <c r="GV105" s="45">
        <f>IF(AND(OR(ISBLANK(GV$9),GV$9=0)=FALSE,GV$9=$DL105),1,0)*'4. Formulations'!$M104</f>
        <v>0</v>
      </c>
      <c r="GW105" s="45">
        <f>IF(AND(OR(ISBLANK(GW$9),GW$9=0)=FALSE,GW$9=$DL105),1,0)*'4. Formulations'!$M104</f>
        <v>0</v>
      </c>
      <c r="GX105" s="45">
        <f>IF(AND(OR(ISBLANK(GX$9),GX$9=0)=FALSE,GX$9=$DL105),1,0)*'4. Formulations'!$M104</f>
        <v>0</v>
      </c>
      <c r="GY105" s="45">
        <f>IF(AND(OR(ISBLANK(GY$9),GY$9=0)=FALSE,GY$9=$DL105),1,0)*'4. Formulations'!$M104</f>
        <v>0</v>
      </c>
      <c r="GZ105" s="45">
        <f>IF(AND(OR(ISBLANK(GZ$9),GZ$9=0)=FALSE,GZ$9=$DL105),1,0)*'4. Formulations'!$M104</f>
        <v>0</v>
      </c>
      <c r="HA105" s="45">
        <f>IF(AND(OR(ISBLANK(HA$9),HA$9=0)=FALSE,HA$9=$DL105),1,0)*'4. Formulations'!$M104</f>
        <v>0</v>
      </c>
      <c r="HB105" s="45">
        <f>IF(AND(OR(ISBLANK(HB$9),HB$9=0)=FALSE,HB$9=$DL105),1,0)*'4. Formulations'!$M104</f>
        <v>0</v>
      </c>
      <c r="HC105" s="45">
        <f>IF(AND(OR(ISBLANK(HC$9),HC$9=0)=FALSE,HC$9=$DL105),1,0)*'4. Formulations'!$M104</f>
        <v>0</v>
      </c>
      <c r="HD105" s="45">
        <f>IF(AND(OR(ISBLANK(HD$9),HD$9=0)=FALSE,HD$9=$DL105),1,0)*'4. Formulations'!$M104</f>
        <v>0</v>
      </c>
      <c r="HE105" s="45">
        <f>IF(AND(OR(ISBLANK(HE$9),HE$9=0)=FALSE,HE$9=$DL105),1,0)*'4. Formulations'!$M104</f>
        <v>0</v>
      </c>
      <c r="HG105" s="45">
        <f>IF(AND(OR(ISBLANK(HG$9),HG$9=0)=FALSE,SUM($GQ105:$HE105)&gt;0,HG$9='2. Protocols'!$G104),1,0)*'4. Formulations'!$M104</f>
        <v>0</v>
      </c>
      <c r="HH105" s="45">
        <f>IF(AND(OR(ISBLANK(HH$9),HH$9=0)=FALSE,SUM($GQ105:$HE105)&gt;0,HH$9='2. Protocols'!$G104),1,0)*'4. Formulations'!$M104</f>
        <v>0</v>
      </c>
      <c r="HI105" s="45">
        <f>IF(AND(OR(ISBLANK(HI$9),HI$9=0)=FALSE,SUM($GQ105:$HE105)&gt;0,HI$9='2. Protocols'!$G104),1,0)*'4. Formulations'!$M104</f>
        <v>0</v>
      </c>
      <c r="HJ105" s="45">
        <f>IF(AND(OR(ISBLANK(HJ$9),HJ$9=0)=FALSE,SUM($GQ105:$HE105)&gt;0,HJ$9='2. Protocols'!$G104),1,0)*'4. Formulations'!$M104</f>
        <v>0</v>
      </c>
      <c r="HK105" s="45">
        <f>IF(AND(OR(ISBLANK(HK$9),HK$9=0)=FALSE,SUM($GQ105:$HE105)&gt;0,HK$9='2. Protocols'!$G104),1,0)*'4. Formulations'!$M104</f>
        <v>0</v>
      </c>
      <c r="HL105" s="45">
        <f>IF(AND(OR(ISBLANK(HL$9),HL$9=0)=FALSE,SUM($GQ105:$HE105)&gt;0,HL$9='2. Protocols'!$G104),1,0)*'4. Formulations'!$M104</f>
        <v>0</v>
      </c>
      <c r="HM105" s="45">
        <f>IF(AND(OR(ISBLANK(HM$9),HM$9=0)=FALSE,SUM($GQ105:$HE105)&gt;0,HM$9='2. Protocols'!$G104),1,0)*'4. Formulations'!$M104</f>
        <v>0</v>
      </c>
      <c r="HN105" s="45">
        <f>IF(AND(OR(ISBLANK(HN$9),HN$9=0)=FALSE,SUM($GQ105:$HE105)&gt;0,HN$9='2. Protocols'!$G104),1,0)*'4. Formulations'!$M104</f>
        <v>0</v>
      </c>
      <c r="HO105" s="45">
        <f>IF(AND(OR(ISBLANK(HO$9),HO$9=0)=FALSE,SUM($GQ105:$HE105)&gt;0,HO$9='2. Protocols'!$G104),1,0)*'4. Formulations'!$M104</f>
        <v>0</v>
      </c>
      <c r="HP105" s="45">
        <f>IF(AND(OR(ISBLANK(HP$9),HP$9=0)=FALSE,SUM($GQ105:$HE105)&gt;0,HP$9='2. Protocols'!$G104),1,0)*'4. Formulations'!$M104</f>
        <v>0</v>
      </c>
      <c r="HQ105" s="45">
        <f>IF(AND(OR(ISBLANK(HQ$9),HQ$9=0)=FALSE,SUM($GQ105:$HE105)&gt;0,HQ$9='2. Protocols'!$G104),1,0)*'4. Formulations'!$M104</f>
        <v>0</v>
      </c>
      <c r="HR105" s="45">
        <f>IF(AND(OR(ISBLANK(HR$9),HR$9=0)=FALSE,SUM($GQ105:$HE105)&gt;0,HR$9='2. Protocols'!$G104),1,0)*'4. Formulations'!$M104</f>
        <v>0</v>
      </c>
      <c r="HS105" s="45">
        <f>IF(AND(OR(ISBLANK(HS$9),HS$9=0)=FALSE,SUM($GQ105:$HE105)&gt;0,HS$9='2. Protocols'!$G104),1,0)*'4. Formulations'!$M104</f>
        <v>0</v>
      </c>
      <c r="HT105" s="45">
        <f>IF(AND(OR(ISBLANK(HT$9),HT$9=0)=FALSE,SUM($GQ105:$HE105)&gt;0,HT$9='2. Protocols'!$G104),1,0)*'4. Formulations'!$M104</f>
        <v>0</v>
      </c>
      <c r="HU105" s="45">
        <f>IF(AND(OR(ISBLANK(HU$9),HU$9=0)=FALSE,SUM($GQ105:$HE105)&gt;0,HU$9='2. Protocols'!$G104),1,0)*'4. Formulations'!$M104</f>
        <v>0</v>
      </c>
      <c r="HW105" s="45">
        <f>IF(AND(OR(ISBLANK(HW$9),HW$9=0)=FALSE,HW$9=$DM105),1,0)*'4. Formulations'!$N104</f>
        <v>0</v>
      </c>
      <c r="HX105" s="45">
        <f>IF(AND(OR(ISBLANK(HX$9),HX$9=0)=FALSE,HX$9=$DM105),1,0)*'4. Formulations'!$N104</f>
        <v>0</v>
      </c>
      <c r="HY105" s="45">
        <f>IF(AND(OR(ISBLANK(HY$9),HY$9=0)=FALSE,HY$9=$DM105),1,0)*'4. Formulations'!$N104</f>
        <v>0</v>
      </c>
      <c r="HZ105" s="45">
        <f>IF(AND(OR(ISBLANK(HZ$9),HZ$9=0)=FALSE,HZ$9=$DM105),1,0)*'4. Formulations'!$N104</f>
        <v>0</v>
      </c>
      <c r="IA105" s="45">
        <f>IF(AND(OR(ISBLANK(IA$9),IA$9=0)=FALSE,IA$9=$DM105),1,0)*'4. Formulations'!$N104</f>
        <v>0</v>
      </c>
      <c r="IB105" s="45">
        <f>IF(AND(OR(ISBLANK(IB$9),IB$9=0)=FALSE,IB$9=$DM105),1,0)*'4. Formulations'!$N104</f>
        <v>0</v>
      </c>
      <c r="IC105" s="45">
        <f>IF(AND(OR(ISBLANK(IC$9),IC$9=0)=FALSE,IC$9=$DM105),1,0)*'4. Formulations'!$N104</f>
        <v>0</v>
      </c>
      <c r="ID105" s="45">
        <f>IF(AND(OR(ISBLANK(ID$9),ID$9=0)=FALSE,ID$9=$DM105),1,0)*'4. Formulations'!$N104</f>
        <v>0</v>
      </c>
      <c r="IE105" s="45">
        <f>IF(AND(OR(ISBLANK(IE$9),IE$9=0)=FALSE,IE$9=$DM105),1,0)*'4. Formulations'!$N104</f>
        <v>0</v>
      </c>
      <c r="IF105" s="45">
        <f>IF(AND(OR(ISBLANK(IF$9),IF$9=0)=FALSE,IF$9=$DM105),1,0)*'4. Formulations'!$N104</f>
        <v>0</v>
      </c>
      <c r="IG105" s="45">
        <f>IF(AND(OR(ISBLANK(IG$9),IG$9=0)=FALSE,IG$9=$DM105),1,0)*'4. Formulations'!$N104</f>
        <v>0</v>
      </c>
      <c r="IH105" s="45">
        <f>IF(AND(OR(ISBLANK(IH$9),IH$9=0)=FALSE,IH$9=$DM105),1,0)*'4. Formulations'!$N104</f>
        <v>0</v>
      </c>
      <c r="II105" s="45">
        <f>IF(AND(OR(ISBLANK(II$9),II$9=0)=FALSE,II$9=$DM105),1,0)*'4. Formulations'!$N104</f>
        <v>0</v>
      </c>
      <c r="IJ105" s="45">
        <f>IF(AND(OR(ISBLANK(IJ$9),IJ$9=0)=FALSE,IJ$9=$DM105),1,0)*'4. Formulations'!$N104</f>
        <v>0</v>
      </c>
      <c r="IK105" s="45">
        <f>IF(AND(OR(ISBLANK(IK$9),IK$9=0)=FALSE,IK$9=$DM105),1,0)*'4. Formulations'!$N104</f>
        <v>0</v>
      </c>
      <c r="IM105" s="45">
        <f>IF(AND(OR(ISBLANK(IM$9),IM$9=0)=FALSE,OR(IM$9='2. Protocols'!$C104,IM$9='2. Protocols'!$E104,IM$9='2. Protocols'!$G104)),1,0)*'4. Formulations'!$O104</f>
        <v>0</v>
      </c>
      <c r="IN105" s="45">
        <f>IF(AND(OR(ISBLANK(IN$9),IN$9=0)=FALSE,OR(IN$9='2. Protocols'!$C104,IN$9='2. Protocols'!$E104,IN$9='2. Protocols'!$G104)),1,0)*'4. Formulations'!$O104</f>
        <v>0</v>
      </c>
      <c r="IO105" s="45">
        <f>IF(AND(OR(ISBLANK(IO$9),IO$9=0)=FALSE,OR(IO$9='2. Protocols'!$C104,IO$9='2. Protocols'!$E104,IO$9='2. Protocols'!$G104)),1,0)*'4. Formulations'!$O104</f>
        <v>0</v>
      </c>
      <c r="IP105" s="45">
        <f>IF(AND(OR(ISBLANK(IP$9),IP$9=0)=FALSE,OR(IP$9='2. Protocols'!$C104,IP$9='2. Protocols'!$E104,IP$9='2. Protocols'!$G104)),1,0)*'4. Formulations'!$O104</f>
        <v>0</v>
      </c>
      <c r="IQ105" s="45">
        <f>IF(AND(OR(ISBLANK(IQ$9),IQ$9=0)=FALSE,OR(IQ$9='2. Protocols'!$C104,IQ$9='2. Protocols'!$E104,IQ$9='2. Protocols'!$G104)),1,0)*'4. Formulations'!$O104</f>
        <v>0</v>
      </c>
      <c r="IR105" s="45">
        <f>IF(AND(OR(ISBLANK(IR$9),IR$9=0)=FALSE,OR(IR$9='2. Protocols'!$C104,IR$9='2. Protocols'!$E104,IR$9='2. Protocols'!$G104)),1,0)*'4. Formulations'!$O104</f>
        <v>0</v>
      </c>
      <c r="IS105" s="45">
        <f>IF(AND(OR(ISBLANK(IS$9),IS$9=0)=FALSE,OR(IS$9='2. Protocols'!$C104,IS$9='2. Protocols'!$E104,IS$9='2. Protocols'!$G104)),1,0)*'4. Formulations'!$O104</f>
        <v>0</v>
      </c>
      <c r="IT105" s="45">
        <f>IF(AND(OR(ISBLANK(IT$9),IT$9=0)=FALSE,OR(IT$9='2. Protocols'!$C104,IT$9='2. Protocols'!$E104,IT$9='2. Protocols'!$G104)),1,0)*'4. Formulations'!$O104</f>
        <v>0</v>
      </c>
      <c r="IU105" s="45">
        <f>IF(AND(OR(ISBLANK(IU$9),IU$9=0)=FALSE,OR(IU$9='2. Protocols'!$C104,IU$9='2. Protocols'!$E104,IU$9='2. Protocols'!$G104)),1,0)*'4. Formulations'!$O104</f>
        <v>0</v>
      </c>
      <c r="IV105" s="45">
        <f>IF(AND(OR(ISBLANK(IV$9),IV$9=0)=FALSE,OR(IV$9='2. Protocols'!$C104,IV$9='2. Protocols'!$E104,IV$9='2. Protocols'!$G104)),1,0)*'4. Formulations'!$O104</f>
        <v>0</v>
      </c>
      <c r="IW105" s="45">
        <f>IF(AND(OR(ISBLANK(IW$9),IW$9=0)=FALSE,OR(IW$9='2. Protocols'!$C104,IW$9='2. Protocols'!$E104,IW$9='2. Protocols'!$G104)),1,0)*'4. Formulations'!$O104</f>
        <v>0</v>
      </c>
      <c r="IX105" s="45">
        <f>IF(AND(OR(ISBLANK(IX$9),IX$9=0)=FALSE,OR(IX$9='2. Protocols'!$C104,IX$9='2. Protocols'!$E104,IX$9='2. Protocols'!$G104)),1,0)*'4. Formulations'!$O104</f>
        <v>0</v>
      </c>
      <c r="IY105" s="45">
        <f>IF(AND(OR(ISBLANK(IY$9),IY$9=0)=FALSE,OR(IY$9='2. Protocols'!$C104,IY$9='2. Protocols'!$E104,IY$9='2. Protocols'!$G104)),1,0)*'4. Formulations'!$O104</f>
        <v>0</v>
      </c>
      <c r="IZ105" s="45">
        <f>IF(AND(OR(ISBLANK(IZ$9),IZ$9=0)=FALSE,OR(IZ$9='2. Protocols'!$C104,IZ$9='2. Protocols'!$E104,IZ$9='2. Protocols'!$G104)),1,0)*'4. Formulations'!$O104</f>
        <v>0</v>
      </c>
      <c r="JA105" s="45">
        <f>IF(AND(OR(ISBLANK(JA$9),JA$9=0)=FALSE,OR(JA$9='2. Protocols'!$C104,JA$9='2. Protocols'!$E104,JA$9='2. Protocols'!$G104)),1,0)*'4. Formulations'!$O104</f>
        <v>0</v>
      </c>
      <c r="JC105" s="45">
        <f>IF(AND(OR(ISBLANK(JC$9),JC$9=0)=FALSE,JC$9=$DL105),1,0)*'4. Formulations'!$P104</f>
        <v>0</v>
      </c>
      <c r="JD105" s="45">
        <f>IF(AND(OR(ISBLANK(JD$9),JD$9=0)=FALSE,JD$9=$DL105),1,0)*'4. Formulations'!$P104</f>
        <v>0</v>
      </c>
      <c r="JE105" s="45">
        <f>IF(AND(OR(ISBLANK(JE$9),JE$9=0)=FALSE,JE$9=$DL105),1,0)*'4. Formulations'!$P104</f>
        <v>0</v>
      </c>
      <c r="JF105" s="45">
        <f>IF(AND(OR(ISBLANK(JF$9),JF$9=0)=FALSE,JF$9=$DL105),1,0)*'4. Formulations'!$P104</f>
        <v>0</v>
      </c>
      <c r="JG105" s="45">
        <f>IF(AND(OR(ISBLANK(JG$9),JG$9=0)=FALSE,JG$9=$DL105),1,0)*'4. Formulations'!$P104</f>
        <v>0</v>
      </c>
      <c r="JH105" s="45">
        <f>IF(AND(OR(ISBLANK(JH$9),JH$9=0)=FALSE,JH$9=$DL105),1,0)*'4. Formulations'!$P104</f>
        <v>0</v>
      </c>
      <c r="JI105" s="45">
        <f>IF(AND(OR(ISBLANK(JI$9),JI$9=0)=FALSE,JI$9=$DL105),1,0)*'4. Formulations'!$P104</f>
        <v>0</v>
      </c>
      <c r="JJ105" s="45">
        <f>IF(AND(OR(ISBLANK(JJ$9),JJ$9=0)=FALSE,JJ$9=$DL105),1,0)*'4. Formulations'!$P104</f>
        <v>0</v>
      </c>
      <c r="JK105" s="45">
        <f>IF(AND(OR(ISBLANK(JK$9),JK$9=0)=FALSE,JK$9=$DL105),1,0)*'4. Formulations'!$P104</f>
        <v>0</v>
      </c>
      <c r="JL105" s="45">
        <f>IF(AND(OR(ISBLANK(JL$9),JL$9=0)=FALSE,JL$9=$DL105),1,0)*'4. Formulations'!$P104</f>
        <v>0</v>
      </c>
      <c r="JM105" s="45">
        <f>IF(AND(OR(ISBLANK(JM$9),JM$9=0)=FALSE,JM$9=$DL105),1,0)*'4. Formulations'!$P104</f>
        <v>0</v>
      </c>
      <c r="JN105" s="45">
        <f>IF(AND(OR(ISBLANK(JN$9),JN$9=0)=FALSE,JN$9=$DL105),1,0)*'4. Formulations'!$P104</f>
        <v>0</v>
      </c>
      <c r="JO105" s="45">
        <f>IF(AND(OR(ISBLANK(JO$9),JO$9=0)=FALSE,JO$9=$DL105),1,0)*'4. Formulations'!$P104</f>
        <v>0</v>
      </c>
      <c r="JP105" s="45">
        <f>IF(AND(OR(ISBLANK(JP$9),JP$9=0)=FALSE,JP$9=$DL105),1,0)*'4. Formulations'!$P104</f>
        <v>0</v>
      </c>
      <c r="JQ105" s="45">
        <f>IF(AND(OR(ISBLANK(JQ$9),JQ$9=0)=FALSE,JQ$9=$DL105),1,0)*'4. Formulations'!$P104</f>
        <v>0</v>
      </c>
      <c r="JS105" s="45">
        <f>IF(AND(OR(ISBLANK(JS$9),JS$9=0)=FALSE,SUM($JC105:$JQ105)&gt;0,JS$9='2. Protocols'!$G104),1,0)*'4. Formulations'!$P104</f>
        <v>0</v>
      </c>
      <c r="JT105" s="45">
        <f>IF(AND(OR(ISBLANK(JT$9),JT$9=0)=FALSE,SUM($JC105:$JQ105)&gt;0,JT$9='2. Protocols'!$G104),1,0)*'4. Formulations'!$P104</f>
        <v>0</v>
      </c>
      <c r="JU105" s="45">
        <f>IF(AND(OR(ISBLANK(JU$9),JU$9=0)=FALSE,SUM($JC105:$JQ105)&gt;0,JU$9='2. Protocols'!$G104),1,0)*'4. Formulations'!$P104</f>
        <v>0</v>
      </c>
      <c r="JV105" s="45">
        <f>IF(AND(OR(ISBLANK(JV$9),JV$9=0)=FALSE,SUM($JC105:$JQ105)&gt;0,JV$9='2. Protocols'!$G104),1,0)*'4. Formulations'!$P104</f>
        <v>0</v>
      </c>
      <c r="JW105" s="45">
        <f>IF(AND(OR(ISBLANK(JW$9),JW$9=0)=FALSE,SUM($JC105:$JQ105)&gt;0,JW$9='2. Protocols'!$G104),1,0)*'4. Formulations'!$P104</f>
        <v>0</v>
      </c>
      <c r="JX105" s="45">
        <f>IF(AND(OR(ISBLANK(JX$9),JX$9=0)=FALSE,SUM($JC105:$JQ105)&gt;0,JX$9='2. Protocols'!$G104),1,0)*'4. Formulations'!$P104</f>
        <v>0</v>
      </c>
      <c r="JY105" s="45">
        <f>IF(AND(OR(ISBLANK(JY$9),JY$9=0)=FALSE,SUM($JC105:$JQ105)&gt;0,JY$9='2. Protocols'!$G104),1,0)*'4. Formulations'!$P104</f>
        <v>0</v>
      </c>
      <c r="JZ105" s="45">
        <f>IF(AND(OR(ISBLANK(JZ$9),JZ$9=0)=FALSE,SUM($JC105:$JQ105)&gt;0,JZ$9='2. Protocols'!$G104),1,0)*'4. Formulations'!$P104</f>
        <v>0</v>
      </c>
      <c r="KA105" s="45">
        <f>IF(AND(OR(ISBLANK(KA$9),KA$9=0)=FALSE,SUM($JC105:$JQ105)&gt;0,KA$9='2. Protocols'!$G104),1,0)*'4. Formulations'!$P104</f>
        <v>0</v>
      </c>
      <c r="KB105" s="45">
        <f>IF(AND(OR(ISBLANK(KB$9),KB$9=0)=FALSE,SUM($JC105:$JQ105)&gt;0,KB$9='2. Protocols'!$G104),1,0)*'4. Formulations'!$P104</f>
        <v>0</v>
      </c>
      <c r="KC105" s="45">
        <f>IF(AND(OR(ISBLANK(KC$9),KC$9=0)=FALSE,SUM($JC105:$JQ105)&gt;0,KC$9='2. Protocols'!$G104),1,0)*'4. Formulations'!$P104</f>
        <v>0</v>
      </c>
      <c r="KD105" s="45">
        <f>IF(AND(OR(ISBLANK(KD$9),KD$9=0)=FALSE,SUM($JC105:$JQ105)&gt;0,KD$9='2. Protocols'!$G104),1,0)*'4. Formulations'!$P104</f>
        <v>0</v>
      </c>
      <c r="KE105" s="45">
        <f>IF(AND(OR(ISBLANK(KE$9),KE$9=0)=FALSE,SUM($JC105:$JQ105)&gt;0,KE$9='2. Protocols'!$G104),1,0)*'4. Formulations'!$P104</f>
        <v>0</v>
      </c>
      <c r="KF105" s="45">
        <f>IF(AND(OR(ISBLANK(KF$9),KF$9=0)=FALSE,SUM($JC105:$JQ105)&gt;0,KF$9='2. Protocols'!$G104),1,0)*'4. Formulations'!$P104</f>
        <v>0</v>
      </c>
      <c r="KG105" s="45">
        <f>IF(AND(OR(ISBLANK(KG$9),KG$9=0)=FALSE,SUM($JC105:$JQ105)&gt;0,KG$9='2. Protocols'!$G104),1,0)*'4. Formulations'!$P104</f>
        <v>0</v>
      </c>
      <c r="KI105" s="45">
        <f>IF(AND(OR(ISBLANK(KI$9),KI$9=0)=FALSE,KI$9=$DM105),1,0)*'4. Formulations'!$Q104</f>
        <v>0</v>
      </c>
      <c r="KJ105" s="45">
        <f>IF(AND(OR(ISBLANK(KJ$9),KJ$9=0)=FALSE,KJ$9=$DM105),1,0)*'4. Formulations'!$Q104</f>
        <v>0</v>
      </c>
      <c r="KK105" s="45">
        <f>IF(AND(OR(ISBLANK(KK$9),KK$9=0)=FALSE,KK$9=$DM105),1,0)*'4. Formulations'!$Q104</f>
        <v>0</v>
      </c>
      <c r="KL105" s="45">
        <f>IF(AND(OR(ISBLANK(KL$9),KL$9=0)=FALSE,KL$9=$DM105),1,0)*'4. Formulations'!$Q104</f>
        <v>0</v>
      </c>
      <c r="KM105" s="45">
        <f>IF(AND(OR(ISBLANK(KM$9),KM$9=0)=FALSE,KM$9=$DM105),1,0)*'4. Formulations'!$Q104</f>
        <v>0</v>
      </c>
      <c r="KN105" s="45">
        <f>IF(AND(OR(ISBLANK(KN$9),KN$9=0)=FALSE,KN$9=$DM105),1,0)*'4. Formulations'!$Q104</f>
        <v>0</v>
      </c>
      <c r="KO105" s="45">
        <f>IF(AND(OR(ISBLANK(KO$9),KO$9=0)=FALSE,KO$9=$DM105),1,0)*'4. Formulations'!$Q104</f>
        <v>0</v>
      </c>
      <c r="KP105" s="45">
        <f>IF(AND(OR(ISBLANK(KP$9),KP$9=0)=FALSE,KP$9=$DM105),1,0)*'4. Formulations'!$Q104</f>
        <v>0</v>
      </c>
      <c r="KQ105" s="45">
        <f>IF(AND(OR(ISBLANK(KQ$9),KQ$9=0)=FALSE,KQ$9=$DM105),1,0)*'4. Formulations'!$Q104</f>
        <v>0</v>
      </c>
      <c r="KR105" s="45">
        <f>IF(AND(OR(ISBLANK(KR$9),KR$9=0)=FALSE,KR$9=$DM105),1,0)*'4. Formulations'!$Q104</f>
        <v>0</v>
      </c>
      <c r="KS105" s="45">
        <f>IF(AND(OR(ISBLANK(KS$9),KS$9=0)=FALSE,KS$9=$DM105),1,0)*'4. Formulations'!$Q104</f>
        <v>0</v>
      </c>
      <c r="KT105" s="45">
        <f>IF(AND(OR(ISBLANK(KT$9),KT$9=0)=FALSE,KT$9=$DM105),1,0)*'4. Formulations'!$Q104</f>
        <v>0</v>
      </c>
      <c r="KU105" s="45">
        <f>IF(AND(OR(ISBLANK(KU$9),KU$9=0)=FALSE,KU$9=$DM105),1,0)*'4. Formulations'!$Q104</f>
        <v>0</v>
      </c>
      <c r="KV105" s="45">
        <f>IF(AND(OR(ISBLANK(KV$9),KV$9=0)=FALSE,KV$9=$DM105),1,0)*'4. Formulations'!$Q104</f>
        <v>0</v>
      </c>
      <c r="KW105" s="45">
        <f>IF(AND(OR(ISBLANK(KW$9),KW$9=0)=FALSE,KW$9=$DM105),1,0)*'4. Formulations'!$Q104</f>
        <v>0</v>
      </c>
    </row>
    <row r="106" spans="2:309" ht="15" hidden="1" outlineLevel="1" x14ac:dyDescent="0.25">
      <c r="B106" s="2"/>
      <c r="C106" s="155" t="str">
        <f>IF('2. Protocols'!C105&amp;"+"&amp;'2. Protocols'!E105&amp;"+"&amp;'2. Protocols'!G105="++","",'2. Protocols'!C105&amp;"+"&amp;'2. Protocols'!E105&amp;"+"&amp;'2. Protocols'!G105)</f>
        <v/>
      </c>
      <c r="D106" s="22"/>
      <c r="E106" s="23"/>
      <c r="G106" s="135">
        <f>'2. Protocols'!J105*'1. General Inputs'!$N$13</f>
        <v>0</v>
      </c>
      <c r="H106" s="135" t="e">
        <f>MAX(G106*(1+'1. General Inputs'!$BE$23)+(H$110*'2. Protocols'!$S105)+'3. ARV Substitutions'!L126,0)</f>
        <v>#VALUE!</v>
      </c>
      <c r="I106" s="135" t="e">
        <f>MAX(H106*(1+'1. General Inputs'!$BE$23)+(I$110*'2. Protocols'!$S105)+'3. ARV Substitutions'!M126,0)</f>
        <v>#VALUE!</v>
      </c>
      <c r="J106" s="135" t="e">
        <f>MAX(I106*(1+'1. General Inputs'!$BE$23)+(J$110*'2. Protocols'!$S105)+'3. ARV Substitutions'!N126,0)</f>
        <v>#VALUE!</v>
      </c>
      <c r="K106" s="135" t="e">
        <f>MAX(J106*(1+'1. General Inputs'!$BE$23)+(K$110*'2. Protocols'!$S105)+'3. ARV Substitutions'!O126,0)</f>
        <v>#VALUE!</v>
      </c>
      <c r="L106" s="135" t="e">
        <f>MAX(K106*(1+'1. General Inputs'!$BE$23)+(L$110*'2. Protocols'!$S105)+'3. ARV Substitutions'!P126,0)</f>
        <v>#VALUE!</v>
      </c>
      <c r="M106" s="135" t="e">
        <f>MAX(L106*(1+'1. General Inputs'!$BE$23)+(M$110*'2. Protocols'!$S105)+'3. ARV Substitutions'!Q126,0)</f>
        <v>#VALUE!</v>
      </c>
      <c r="N106" s="135" t="e">
        <f>MAX(M106*(1+'1. General Inputs'!$BE$23)+(N$110*'2. Protocols'!$S105)+'3. ARV Substitutions'!R126,0)</f>
        <v>#VALUE!</v>
      </c>
      <c r="O106" s="135" t="e">
        <f>MAX(N106*(1+'1. General Inputs'!$BE$23)+(O$110*'2. Protocols'!$S105)+'3. ARV Substitutions'!S126,0)</f>
        <v>#VALUE!</v>
      </c>
      <c r="P106" s="135" t="e">
        <f>MAX(O106*(1+'1. General Inputs'!$BE$23)+(P$110*'2. Protocols'!$S105)+'3. ARV Substitutions'!T126,0)</f>
        <v>#VALUE!</v>
      </c>
      <c r="Q106" s="135" t="e">
        <f>MAX(P106*(1+'1. General Inputs'!$BE$23)+(Q$110*'2. Protocols'!$S105)+'3. ARV Substitutions'!U126,0)</f>
        <v>#VALUE!</v>
      </c>
      <c r="R106" s="135" t="e">
        <f>MAX(Q106*(1+'1. General Inputs'!$BE$23)+(R$110*'2. Protocols'!$S105)+'3. ARV Substitutions'!V126,0)</f>
        <v>#VALUE!</v>
      </c>
      <c r="S106" s="135" t="e">
        <f>MAX(R106*(1+'1. General Inputs'!$BE$23)+(S$110*'2. Protocols'!$S105)+'3. ARV Substitutions'!W126,0)</f>
        <v>#VALUE!</v>
      </c>
      <c r="T106" s="135" t="e">
        <f>MAX(S106*(1+'1. General Inputs'!$BE$23)+(T$110*'2. Protocols'!$S105)+'3. ARV Substitutions'!X126,0)</f>
        <v>#VALUE!</v>
      </c>
      <c r="U106" s="135" t="e">
        <f>MAX(T106*(1+'1. General Inputs'!$BE$23)+(U$110*'2. Protocols'!$S105)+'3. ARV Substitutions'!Y126,0)</f>
        <v>#VALUE!</v>
      </c>
      <c r="V106" s="135" t="e">
        <f>MAX(U106*(1+'1. General Inputs'!$BE$23)+(V$110*'2. Protocols'!$S105)+'3. ARV Substitutions'!Z126,0)</f>
        <v>#VALUE!</v>
      </c>
      <c r="W106" s="135" t="e">
        <f>MAX(V106*(1+'1. General Inputs'!$BE$23)+(W$110*'2. Protocols'!$S105)+'3. ARV Substitutions'!AA126,0)</f>
        <v>#VALUE!</v>
      </c>
      <c r="X106" s="135" t="e">
        <f>MAX(W106*(1+'1. General Inputs'!$BE$23)+(X$110*'2. Protocols'!$S105)+'3. ARV Substitutions'!AB126,0)</f>
        <v>#VALUE!</v>
      </c>
      <c r="Y106" s="135" t="e">
        <f>MAX(X106*(1+'1. General Inputs'!$BE$23)+(Y$110*'2. Protocols'!$S105)+'3. ARV Substitutions'!AC126,0)</f>
        <v>#VALUE!</v>
      </c>
      <c r="Z106" s="135" t="e">
        <f>MAX(Y106*(1+'1. General Inputs'!$BE$23)+(Z$110*'2. Protocols'!$S105)+'3. ARV Substitutions'!AD126,0)</f>
        <v>#VALUE!</v>
      </c>
      <c r="AA106" s="135" t="e">
        <f>MAX(Z106*(1+'1. General Inputs'!$BE$23)+(AA$110*'2. Protocols'!$S105)+'3. ARV Substitutions'!AE126,0)</f>
        <v>#VALUE!</v>
      </c>
      <c r="AB106" s="135" t="e">
        <f>MAX(AA106*(1+'1. General Inputs'!$BE$23)+(AB$110*'2. Protocols'!$S105)+'3. ARV Substitutions'!AF126,0)</f>
        <v>#VALUE!</v>
      </c>
      <c r="AC106" s="135" t="e">
        <f>MAX(AB106*(1+'1. General Inputs'!$BE$23)+(AC$110*'2. Protocols'!$S105)+'3. ARV Substitutions'!AG126,0)</f>
        <v>#VALUE!</v>
      </c>
      <c r="AD106" s="135" t="e">
        <f>MAX(AC106*(1+'1. General Inputs'!$BE$23)+(AD$110*'2. Protocols'!$S105)+'3. ARV Substitutions'!AH126,0)</f>
        <v>#VALUE!</v>
      </c>
      <c r="AE106" s="135" t="e">
        <f>MAX(AD106*(1+'1. General Inputs'!$BE$23)+(AE$110*'2. Protocols'!$S105)+'3. ARV Substitutions'!AI126,0)</f>
        <v>#VALUE!</v>
      </c>
      <c r="AF106" s="135" t="e">
        <f>MAX(AE106*(1+'1. General Inputs'!$BE$23)+(AF$110*'2. Protocols'!$S105)+'3. ARV Substitutions'!AJ126,0)</f>
        <v>#VALUE!</v>
      </c>
      <c r="AG106" s="135" t="e">
        <f>MAX(AF106*(1+'1. General Inputs'!$BE$23)+(AG$110*'2. Protocols'!$S105)+'3. ARV Substitutions'!AK126,0)</f>
        <v>#VALUE!</v>
      </c>
      <c r="AH106" s="135" t="e">
        <f>MAX(AG106*(1+'1. General Inputs'!$BE$23)+(AH$110*'2. Protocols'!$S105)+'3. ARV Substitutions'!AL126,0)</f>
        <v>#VALUE!</v>
      </c>
      <c r="AI106" s="135" t="e">
        <f>MAX(AH106*(1+'1. General Inputs'!$BE$23)+(AI$110*'2. Protocols'!$S105)+'3. ARV Substitutions'!AM126,0)</f>
        <v>#VALUE!</v>
      </c>
      <c r="AJ106" s="135" t="e">
        <f>MAX(AI106*(1+'1. General Inputs'!$BE$23)+(AJ$110*'2. Protocols'!$S105)+'3. ARV Substitutions'!AN126,0)</f>
        <v>#VALUE!</v>
      </c>
      <c r="AK106" s="135" t="e">
        <f>MAX(AJ106*(1+'1. General Inputs'!$BE$23)+(AK$110*'2. Protocols'!$S105)+'3. ARV Substitutions'!AO126,0)</f>
        <v>#VALUE!</v>
      </c>
      <c r="AL106" s="135" t="e">
        <f>MAX(AK106*(1+'1. General Inputs'!$BE$23)+(AL$110*'2. Protocols'!$S105)+'3. ARV Substitutions'!AP126,0)</f>
        <v>#VALUE!</v>
      </c>
      <c r="AM106" s="135" t="e">
        <f>MAX(AL106*(1+'1. General Inputs'!$BE$23)+(AM$110*'2. Protocols'!$S105)+'3. ARV Substitutions'!AQ126,0)</f>
        <v>#VALUE!</v>
      </c>
      <c r="AN106" s="135" t="e">
        <f>MAX(AM106*(1+'1. General Inputs'!$BE$23)+(AN$110*'2. Protocols'!$S105)+'3. ARV Substitutions'!AR126,0)</f>
        <v>#VALUE!</v>
      </c>
      <c r="AO106" s="135" t="e">
        <f>MAX(AN106*(1+'1. General Inputs'!$BE$23)+(AO$110*'2. Protocols'!$S105)+'3. ARV Substitutions'!AS126,0)</f>
        <v>#VALUE!</v>
      </c>
      <c r="AP106" s="135" t="e">
        <f>MAX(AO106*(1+'1. General Inputs'!$BE$23)+(AP$110*'2. Protocols'!$S105)+'3. ARV Substitutions'!AT126,0)</f>
        <v>#VALUE!</v>
      </c>
      <c r="AQ106" s="135" t="e">
        <f>MAX(AP106*(1+'1. General Inputs'!$BE$23)+(AQ$110*'2. Protocols'!$S105)+'3. ARV Substitutions'!AU126,0)</f>
        <v>#VALUE!</v>
      </c>
      <c r="CA106" s="105" t="e">
        <f t="shared" si="96"/>
        <v>#VALUE!</v>
      </c>
      <c r="CB106" s="105" t="e">
        <f t="shared" si="97"/>
        <v>#VALUE!</v>
      </c>
      <c r="CC106" s="105" t="e">
        <f t="shared" si="98"/>
        <v>#VALUE!</v>
      </c>
      <c r="CD106" s="105" t="e">
        <f t="shared" si="99"/>
        <v>#VALUE!</v>
      </c>
      <c r="CE106" s="105" t="e">
        <f t="shared" si="100"/>
        <v>#VALUE!</v>
      </c>
      <c r="CF106" s="105" t="e">
        <f t="shared" si="101"/>
        <v>#VALUE!</v>
      </c>
      <c r="CG106" s="105" t="e">
        <f t="shared" si="102"/>
        <v>#VALUE!</v>
      </c>
      <c r="CH106" s="105" t="e">
        <f t="shared" si="103"/>
        <v>#VALUE!</v>
      </c>
      <c r="CI106" s="105" t="e">
        <f t="shared" si="104"/>
        <v>#VALUE!</v>
      </c>
      <c r="CJ106" s="105" t="e">
        <f t="shared" si="105"/>
        <v>#VALUE!</v>
      </c>
      <c r="CK106" s="105" t="e">
        <f t="shared" si="106"/>
        <v>#VALUE!</v>
      </c>
      <c r="CL106" s="105" t="e">
        <f t="shared" si="107"/>
        <v>#VALUE!</v>
      </c>
      <c r="CM106" s="105" t="e">
        <f t="shared" si="108"/>
        <v>#VALUE!</v>
      </c>
      <c r="CN106" s="105" t="e">
        <f t="shared" si="109"/>
        <v>#VALUE!</v>
      </c>
      <c r="CO106" s="105" t="e">
        <f t="shared" si="110"/>
        <v>#VALUE!</v>
      </c>
      <c r="CP106" s="105" t="e">
        <f t="shared" si="111"/>
        <v>#VALUE!</v>
      </c>
      <c r="CQ106" s="105" t="e">
        <f t="shared" si="112"/>
        <v>#VALUE!</v>
      </c>
      <c r="CR106" s="105" t="e">
        <f t="shared" si="113"/>
        <v>#VALUE!</v>
      </c>
      <c r="CS106" s="105" t="e">
        <f t="shared" si="114"/>
        <v>#VALUE!</v>
      </c>
      <c r="CT106" s="105" t="e">
        <f t="shared" si="115"/>
        <v>#VALUE!</v>
      </c>
      <c r="CU106" s="105" t="e">
        <f t="shared" si="116"/>
        <v>#VALUE!</v>
      </c>
      <c r="CV106" s="105" t="e">
        <f t="shared" si="117"/>
        <v>#VALUE!</v>
      </c>
      <c r="CW106" s="105" t="e">
        <f t="shared" si="118"/>
        <v>#VALUE!</v>
      </c>
      <c r="CX106" s="105" t="e">
        <f t="shared" si="119"/>
        <v>#VALUE!</v>
      </c>
      <c r="CY106" s="105" t="e">
        <f t="shared" si="120"/>
        <v>#VALUE!</v>
      </c>
      <c r="CZ106" s="105" t="e">
        <f t="shared" si="121"/>
        <v>#VALUE!</v>
      </c>
      <c r="DA106" s="105" t="e">
        <f t="shared" si="122"/>
        <v>#VALUE!</v>
      </c>
      <c r="DB106" s="105" t="e">
        <f t="shared" si="123"/>
        <v>#VALUE!</v>
      </c>
      <c r="DC106" s="105" t="e">
        <f t="shared" si="124"/>
        <v>#VALUE!</v>
      </c>
      <c r="DD106" s="105" t="e">
        <f t="shared" si="125"/>
        <v>#VALUE!</v>
      </c>
      <c r="DE106" s="105" t="e">
        <f t="shared" si="126"/>
        <v>#VALUE!</v>
      </c>
      <c r="DF106" s="105" t="e">
        <f t="shared" si="127"/>
        <v>#VALUE!</v>
      </c>
      <c r="DG106" s="105" t="e">
        <f t="shared" si="128"/>
        <v>#VALUE!</v>
      </c>
      <c r="DH106" s="105" t="e">
        <f t="shared" si="129"/>
        <v>#VALUE!</v>
      </c>
      <c r="DI106" s="105" t="e">
        <f t="shared" si="130"/>
        <v>#VALUE!</v>
      </c>
      <c r="DJ106" s="105" t="e">
        <f t="shared" si="131"/>
        <v>#VALUE!</v>
      </c>
      <c r="DL106" s="39" t="str">
        <f>CONCATENATE('2. Protocols'!C105, '2. Protocols'!D105, '2. Protocols'!E105)</f>
        <v>+</v>
      </c>
      <c r="DM106" s="39" t="str">
        <f>CONCATENATE('2. Protocols'!C105, '2. Protocols'!D105, '2. Protocols'!E105, '2. Protocols'!F105, '2. Protocols'!G105,)</f>
        <v>++</v>
      </c>
      <c r="DO106" s="45">
        <f>IF(AND(OR(ISBLANK(DO$9),DO$9=0)=FALSE,OR(DO$9='2. Protocols'!$C105,DO$9='2. Protocols'!$E105,DO$9='2. Protocols'!$G105)),1,0)*'4. Formulations'!$I105</f>
        <v>0</v>
      </c>
      <c r="DP106" s="45">
        <f>IF(AND(OR(ISBLANK(DP$9),DP$9=0)=FALSE,OR(DP$9='2. Protocols'!$C105,DP$9='2. Protocols'!$E105,DP$9='2. Protocols'!$G105)),1,0)*'4. Formulations'!$I105</f>
        <v>0</v>
      </c>
      <c r="DQ106" s="45">
        <f>IF(AND(OR(ISBLANK(DQ$9),DQ$9=0)=FALSE,OR(DQ$9='2. Protocols'!$C105,DQ$9='2. Protocols'!$E105,DQ$9='2. Protocols'!$G105)),1,0)*'4. Formulations'!$I105</f>
        <v>0</v>
      </c>
      <c r="DR106" s="45">
        <f>IF(AND(OR(ISBLANK(DR$9),DR$9=0)=FALSE,OR(DR$9='2. Protocols'!$C105,DR$9='2. Protocols'!$E105,DR$9='2. Protocols'!$G105)),1,0)*'4. Formulations'!$I105</f>
        <v>0</v>
      </c>
      <c r="DS106" s="45">
        <f>IF(AND(OR(ISBLANK(DS$9),DS$9=0)=FALSE,OR(DS$9='2. Protocols'!$C105,DS$9='2. Protocols'!$E105,DS$9='2. Protocols'!$G105)),1,0)*'4. Formulations'!$I105</f>
        <v>0</v>
      </c>
      <c r="DT106" s="45">
        <f>IF(AND(OR(ISBLANK(DT$9),DT$9=0)=FALSE,OR(DT$9='2. Protocols'!$C105,DT$9='2. Protocols'!$E105,DT$9='2. Protocols'!$G105)),1,0)*'4. Formulations'!$I105</f>
        <v>0</v>
      </c>
      <c r="DU106" s="45">
        <f>IF(AND(OR(ISBLANK(DU$9),DU$9=0)=FALSE,OR(DU$9='2. Protocols'!$C105,DU$9='2. Protocols'!$E105,DU$9='2. Protocols'!$G105)),1,0)*'4. Formulations'!$I105</f>
        <v>0</v>
      </c>
      <c r="DV106" s="45">
        <f>IF(AND(OR(ISBLANK(DV$9),DV$9=0)=FALSE,OR(DV$9='2. Protocols'!$C105,DV$9='2. Protocols'!$E105,DV$9='2. Protocols'!$G105)),1,0)*'4. Formulations'!$I105</f>
        <v>0</v>
      </c>
      <c r="DW106" s="45">
        <f>IF(AND(OR(ISBLANK(DW$9),DW$9=0)=FALSE,OR(DW$9='2. Protocols'!$C105,DW$9='2. Protocols'!$E105,DW$9='2. Protocols'!$G105)),1,0)*'4. Formulations'!$I105</f>
        <v>0</v>
      </c>
      <c r="DX106" s="45">
        <f>IF(AND(OR(ISBLANK(DX$9),DX$9=0)=FALSE,OR(DX$9='2. Protocols'!$C105,DX$9='2. Protocols'!$E105,DX$9='2. Protocols'!$G105)),1,0)*'4. Formulations'!$I105</f>
        <v>0</v>
      </c>
      <c r="DY106" s="45">
        <f>IF(AND(OR(ISBLANK(DY$9),DY$9=0)=FALSE,OR(DY$9='2. Protocols'!$C105,DY$9='2. Protocols'!$E105,DY$9='2. Protocols'!$G105)),1,0)*'4. Formulations'!$I105</f>
        <v>0</v>
      </c>
      <c r="DZ106" s="45">
        <f>IF(AND(OR(ISBLANK(DZ$9),DZ$9=0)=FALSE,OR(DZ$9='2. Protocols'!$C105,DZ$9='2. Protocols'!$E105,DZ$9='2. Protocols'!$G105)),1,0)*'4. Formulations'!$I105</f>
        <v>0</v>
      </c>
      <c r="EA106" s="45">
        <f>IF(AND(OR(ISBLANK(EA$9),EA$9=0)=FALSE,OR(EA$9='2. Protocols'!$C105,EA$9='2. Protocols'!$E105,EA$9='2. Protocols'!$G105)),1,0)*'4. Formulations'!$I105</f>
        <v>0</v>
      </c>
      <c r="EB106" s="45">
        <f>IF(AND(OR(ISBLANK(EB$9),EB$9=0)=FALSE,OR(EB$9='2. Protocols'!$C105,EB$9='2. Protocols'!$E105,EB$9='2. Protocols'!$G105)),1,0)*'4. Formulations'!$I105</f>
        <v>0</v>
      </c>
      <c r="EC106" s="45">
        <f>IF(AND(OR(ISBLANK(EC$9),EC$9=0)=FALSE,OR(EC$9='2. Protocols'!$C105,EC$9='2. Protocols'!$E105,EC$9='2. Protocols'!$G105)),1,0)*'4. Formulations'!$I105</f>
        <v>0</v>
      </c>
      <c r="EE106" s="45">
        <f>IF(AND(OR(ISBLANK(EE$9),EE$9=0)=FALSE,EE$9=$DL106),1,0)*'4. Formulations'!$J105</f>
        <v>0</v>
      </c>
      <c r="EF106" s="45">
        <f>IF(AND(OR(ISBLANK(EF$9),EF$9=0)=FALSE,EF$9=$DL106),1,0)*'4. Formulations'!$J105</f>
        <v>0</v>
      </c>
      <c r="EG106" s="45">
        <f>IF(AND(OR(ISBLANK(EG$9),EG$9=0)=FALSE,EG$9=$DL106),1,0)*'4. Formulations'!$J105</f>
        <v>0</v>
      </c>
      <c r="EH106" s="45">
        <f>IF(AND(OR(ISBLANK(EH$9),EH$9=0)=FALSE,EH$9=$DL106),1,0)*'4. Formulations'!$J105</f>
        <v>0</v>
      </c>
      <c r="EI106" s="45">
        <f>IF(AND(OR(ISBLANK(EI$9),EI$9=0)=FALSE,EI$9=$DL106),1,0)*'4. Formulations'!$J105</f>
        <v>0</v>
      </c>
      <c r="EJ106" s="45">
        <f>IF(AND(OR(ISBLANK(EJ$9),EJ$9=0)=FALSE,EJ$9=$DL106),1,0)*'4. Formulations'!$J105</f>
        <v>0</v>
      </c>
      <c r="EK106" s="45">
        <f>IF(AND(OR(ISBLANK(EK$9),EK$9=0)=FALSE,EK$9=$DL106),1,0)*'4. Formulations'!$J105</f>
        <v>0</v>
      </c>
      <c r="EL106" s="45">
        <f>IF(AND(OR(ISBLANK(EL$9),EL$9=0)=FALSE,EL$9=$DL106),1,0)*'4. Formulations'!$J105</f>
        <v>0</v>
      </c>
      <c r="EM106" s="45">
        <f>IF(AND(OR(ISBLANK(EM$9),EM$9=0)=FALSE,EM$9=$DL106),1,0)*'4. Formulations'!$J105</f>
        <v>0</v>
      </c>
      <c r="EN106" s="45">
        <f>IF(AND(OR(ISBLANK(EN$9),EN$9=0)=FALSE,EN$9=$DL106),1,0)*'4. Formulations'!$J105</f>
        <v>0</v>
      </c>
      <c r="EO106" s="45">
        <f>IF(AND(OR(ISBLANK(EO$9),EO$9=0)=FALSE,EO$9=$DL106),1,0)*'4. Formulations'!$J105</f>
        <v>0</v>
      </c>
      <c r="EP106" s="45">
        <f>IF(AND(OR(ISBLANK(EP$9),EP$9=0)=FALSE,EP$9=$DL106),1,0)*'4. Formulations'!$J105</f>
        <v>0</v>
      </c>
      <c r="EQ106" s="45">
        <f>IF(AND(OR(ISBLANK(EQ$9),EQ$9=0)=FALSE,EQ$9=$DL106),1,0)*'4. Formulations'!$J105</f>
        <v>0</v>
      </c>
      <c r="ER106" s="45">
        <f>IF(AND(OR(ISBLANK(ER$9),ER$9=0)=FALSE,ER$9=$DL106),1,0)*'4. Formulations'!$J105</f>
        <v>0</v>
      </c>
      <c r="ES106" s="45">
        <f>IF(AND(OR(ISBLANK(ES$9),ES$9=0)=FALSE,ES$9=$DL106),1,0)*'4. Formulations'!$J105</f>
        <v>0</v>
      </c>
      <c r="EU106" s="45">
        <f>IF(AND(OR(ISBLANK(EU$9),EU$9=0)=FALSE,SUM($EE106:$ES106)&gt;0,EU$9='2. Protocols'!$G105),1,0)*'4. Formulations'!$J105</f>
        <v>0</v>
      </c>
      <c r="EV106" s="45">
        <f>IF(AND(OR(ISBLANK(EV$9),EV$9=0)=FALSE,SUM($EE106:$ES106)&gt;0,EV$9='2. Protocols'!$G105),1,0)*'4. Formulations'!$J105</f>
        <v>0</v>
      </c>
      <c r="EW106" s="45">
        <f>IF(AND(OR(ISBLANK(EW$9),EW$9=0)=FALSE,SUM($EE106:$ES106)&gt;0,EW$9='2. Protocols'!$G105),1,0)*'4. Formulations'!$J105</f>
        <v>0</v>
      </c>
      <c r="EX106" s="45">
        <f>IF(AND(OR(ISBLANK(EX$9),EX$9=0)=FALSE,SUM($EE106:$ES106)&gt;0,EX$9='2. Protocols'!$G105),1,0)*'4. Formulations'!$J105</f>
        <v>0</v>
      </c>
      <c r="EY106" s="45">
        <f>IF(AND(OR(ISBLANK(EY$9),EY$9=0)=FALSE,SUM($EE106:$ES106)&gt;0,EY$9='2. Protocols'!$G105),1,0)*'4. Formulations'!$J105</f>
        <v>0</v>
      </c>
      <c r="EZ106" s="45">
        <f>IF(AND(OR(ISBLANK(EZ$9),EZ$9=0)=FALSE,SUM($EE106:$ES106)&gt;0,EZ$9='2. Protocols'!$G105),1,0)*'4. Formulations'!$J105</f>
        <v>0</v>
      </c>
      <c r="FA106" s="45">
        <f>IF(AND(OR(ISBLANK(FA$9),FA$9=0)=FALSE,SUM($EE106:$ES106)&gt;0,FA$9='2. Protocols'!$G105),1,0)*'4. Formulations'!$J105</f>
        <v>0</v>
      </c>
      <c r="FB106" s="45">
        <f>IF(AND(OR(ISBLANK(FB$9),FB$9=0)=FALSE,SUM($EE106:$ES106)&gt;0,FB$9='2. Protocols'!$G105),1,0)*'4. Formulations'!$J105</f>
        <v>0</v>
      </c>
      <c r="FC106" s="45">
        <f>IF(AND(OR(ISBLANK(FC$9),FC$9=0)=FALSE,SUM($EE106:$ES106)&gt;0,FC$9='2. Protocols'!$G105),1,0)*'4. Formulations'!$J105</f>
        <v>0</v>
      </c>
      <c r="FD106" s="45">
        <f>IF(AND(OR(ISBLANK(FD$9),FD$9=0)=FALSE,SUM($EE106:$ES106)&gt;0,FD$9='2. Protocols'!$G105),1,0)*'4. Formulations'!$J105</f>
        <v>0</v>
      </c>
      <c r="FE106" s="45">
        <f>IF(AND(OR(ISBLANK(FE$9),FE$9=0)=FALSE,SUM($EE106:$ES106)&gt;0,FE$9='2. Protocols'!$G105),1,0)*'4. Formulations'!$J105</f>
        <v>0</v>
      </c>
      <c r="FF106" s="45">
        <f>IF(AND(OR(ISBLANK(FF$9),FF$9=0)=FALSE,SUM($EE106:$ES106)&gt;0,FF$9='2. Protocols'!$G105),1,0)*'4. Formulations'!$J105</f>
        <v>0</v>
      </c>
      <c r="FG106" s="45">
        <f>IF(AND(OR(ISBLANK(FG$9),FG$9=0)=FALSE,SUM($EE106:$ES106)&gt;0,FG$9='2. Protocols'!$G105),1,0)*'4. Formulations'!$J105</f>
        <v>0</v>
      </c>
      <c r="FH106" s="45">
        <f>IF(AND(OR(ISBLANK(FH$9),FH$9=0)=FALSE,SUM($EE106:$ES106)&gt;0,FH$9='2. Protocols'!$G105),1,0)*'4. Formulations'!$J105</f>
        <v>0</v>
      </c>
      <c r="FI106" s="45">
        <f>IF(AND(OR(ISBLANK(FI$9),FI$9=0)=FALSE,SUM($EE106:$ES106)&gt;0,FI$9='2. Protocols'!$G105),1,0)*'4. Formulations'!$J105</f>
        <v>0</v>
      </c>
      <c r="FK106" s="45">
        <f>IF(AND(OR(ISBLANK(EU$9),EU$9=0)=FALSE,FK$9=$DM106),1,0)*'4. Formulations'!$K105</f>
        <v>0</v>
      </c>
      <c r="FL106" s="45">
        <f>IF(AND(OR(ISBLANK(EV$9),EV$9=0)=FALSE,FL$9=$DM106),1,0)*'4. Formulations'!$K105</f>
        <v>0</v>
      </c>
      <c r="FM106" s="45">
        <f>IF(AND(OR(ISBLANK(EW$9),EW$9=0)=FALSE,FM$9=$DM106),1,0)*'4. Formulations'!$K105</f>
        <v>0</v>
      </c>
      <c r="FN106" s="45">
        <f>IF(AND(OR(ISBLANK(EX$9),EX$9=0)=FALSE,FN$9=$DM106),1,0)*'4. Formulations'!$K105</f>
        <v>0</v>
      </c>
      <c r="FO106" s="45">
        <f>IF(AND(OR(ISBLANK(EY$9),EY$9=0)=FALSE,FO$9=$DM106),1,0)*'4. Formulations'!$K105</f>
        <v>0</v>
      </c>
      <c r="FP106" s="45">
        <f>IF(AND(OR(ISBLANK(EZ$9),EZ$9=0)=FALSE,FP$9=$DM106),1,0)*'4. Formulations'!$K105</f>
        <v>0</v>
      </c>
      <c r="FQ106" s="45">
        <f>IF(AND(OR(ISBLANK(FA$9),FA$9=0)=FALSE,FQ$9=$DM106),1,0)*'4. Formulations'!$K105</f>
        <v>0</v>
      </c>
      <c r="FR106" s="45">
        <f>IF(AND(OR(ISBLANK(FB$9),FB$9=0)=FALSE,FR$9=$DM106),1,0)*'4. Formulations'!$K105</f>
        <v>0</v>
      </c>
      <c r="FS106" s="45">
        <f>IF(AND(OR(ISBLANK(FC$9),FC$9=0)=FALSE,FS$9=$DM106),1,0)*'4. Formulations'!$K105</f>
        <v>0</v>
      </c>
      <c r="FT106" s="45">
        <f>IF(AND(OR(ISBLANK(FD$9),FD$9=0)=FALSE,FT$9=$DM106),1,0)*'4. Formulations'!$K105</f>
        <v>0</v>
      </c>
      <c r="FU106" s="45">
        <f>IF(AND(OR(ISBLANK(FE$9),FE$9=0)=FALSE,FU$9=$DM106),1,0)*'4. Formulations'!$K105</f>
        <v>0</v>
      </c>
      <c r="FV106" s="45">
        <f>IF(AND(OR(ISBLANK(FF$9),FF$9=0)=FALSE,FV$9=$DM106),1,0)*'4. Formulations'!$K105</f>
        <v>0</v>
      </c>
      <c r="FW106" s="45">
        <f>IF(AND(OR(ISBLANK(FG$9),FG$9=0)=FALSE,FW$9=$DM106),1,0)*'4. Formulations'!$K105</f>
        <v>0</v>
      </c>
      <c r="FX106" s="45">
        <f>IF(AND(OR(ISBLANK(FH$9),FH$9=0)=FALSE,FX$9=$DM106),1,0)*'4. Formulations'!$K105</f>
        <v>0</v>
      </c>
      <c r="FY106" s="45">
        <f>IF(AND(OR(ISBLANK(FI$9),FI$9=0)=FALSE,FY$9=$DM106),1,0)*'4. Formulations'!$K105</f>
        <v>0</v>
      </c>
      <c r="GA106" s="45">
        <f>IF(AND(OR(ISBLANK(GA$9),GA$9=0)=FALSE,OR(GA$9='2. Protocols'!$C105,GA$9='2. Protocols'!$E105,GA$9='2. Protocols'!$G105)),1,0)*'4. Formulations'!$L105</f>
        <v>0</v>
      </c>
      <c r="GB106" s="45">
        <f>IF(AND(OR(ISBLANK(GB$9),GB$9=0)=FALSE,OR(GB$9='2. Protocols'!$C105,GB$9='2. Protocols'!$E105,GB$9='2. Protocols'!$G105)),1,0)*'4. Formulations'!$L105</f>
        <v>0</v>
      </c>
      <c r="GC106" s="45">
        <f>IF(AND(OR(ISBLANK(GC$9),GC$9=0)=FALSE,OR(GC$9='2. Protocols'!$C105,GC$9='2. Protocols'!$E105,GC$9='2. Protocols'!$G105)),1,0)*'4. Formulations'!$L105</f>
        <v>0</v>
      </c>
      <c r="GD106" s="45">
        <f>IF(AND(OR(ISBLANK(GD$9),GD$9=0)=FALSE,OR(GD$9='2. Protocols'!$C105,GD$9='2. Protocols'!$E105,GD$9='2. Protocols'!$G105)),1,0)*'4. Formulations'!$L105</f>
        <v>0</v>
      </c>
      <c r="GE106" s="45">
        <f>IF(AND(OR(ISBLANK(GE$9),GE$9=0)=FALSE,OR(GE$9='2. Protocols'!$C105,GE$9='2. Protocols'!$E105,GE$9='2. Protocols'!$G105)),1,0)*'4. Formulations'!$L105</f>
        <v>0</v>
      </c>
      <c r="GF106" s="45">
        <f>IF(AND(OR(ISBLANK(GF$9),GF$9=0)=FALSE,OR(GF$9='2. Protocols'!$C105,GF$9='2. Protocols'!$E105,GF$9='2. Protocols'!$G105)),1,0)*'4. Formulations'!$L105</f>
        <v>0</v>
      </c>
      <c r="GG106" s="45">
        <f>IF(AND(OR(ISBLANK(GG$9),GG$9=0)=FALSE,OR(GG$9='2. Protocols'!$C105,GG$9='2. Protocols'!$E105,GG$9='2. Protocols'!$G105)),1,0)*'4. Formulations'!$L105</f>
        <v>0</v>
      </c>
      <c r="GH106" s="45">
        <f>IF(AND(OR(ISBLANK(GH$9),GH$9=0)=FALSE,OR(GH$9='2. Protocols'!$C105,GH$9='2. Protocols'!$E105,GH$9='2. Protocols'!$G105)),1,0)*'4. Formulations'!$L105</f>
        <v>0</v>
      </c>
      <c r="GI106" s="45">
        <f>IF(AND(OR(ISBLANK(GI$9),GI$9=0)=FALSE,OR(GI$9='2. Protocols'!$C105,GI$9='2. Protocols'!$E105,GI$9='2. Protocols'!$G105)),1,0)*'4. Formulations'!$L105</f>
        <v>0</v>
      </c>
      <c r="GJ106" s="45">
        <f>IF(AND(OR(ISBLANK(GJ$9),GJ$9=0)=FALSE,OR(GJ$9='2. Protocols'!$C105,GJ$9='2. Protocols'!$E105,GJ$9='2. Protocols'!$G105)),1,0)*'4. Formulations'!$L105</f>
        <v>0</v>
      </c>
      <c r="GK106" s="45">
        <f>IF(AND(OR(ISBLANK(GK$9),GK$9=0)=FALSE,OR(GK$9='2. Protocols'!$C105,GK$9='2. Protocols'!$E105,GK$9='2. Protocols'!$G105)),1,0)*'4. Formulations'!$L105</f>
        <v>0</v>
      </c>
      <c r="GL106" s="45">
        <f>IF(AND(OR(ISBLANK(GL$9),GL$9=0)=FALSE,OR(GL$9='2. Protocols'!$C105,GL$9='2. Protocols'!$E105,GL$9='2. Protocols'!$G105)),1,0)*'4. Formulations'!$L105</f>
        <v>0</v>
      </c>
      <c r="GM106" s="45">
        <f>IF(AND(OR(ISBLANK(GM$9),GM$9=0)=FALSE,OR(GM$9='2. Protocols'!$C105,GM$9='2. Protocols'!$E105,GM$9='2. Protocols'!$G105)),1,0)*'4. Formulations'!$L105</f>
        <v>0</v>
      </c>
      <c r="GN106" s="45">
        <f>IF(AND(OR(ISBLANK(GN$9),GN$9=0)=FALSE,OR(GN$9='2. Protocols'!$C105,GN$9='2. Protocols'!$E105,GN$9='2. Protocols'!$G105)),1,0)*'4. Formulations'!$L105</f>
        <v>0</v>
      </c>
      <c r="GO106" s="45">
        <f>IF(AND(OR(ISBLANK(GO$9),GO$9=0)=FALSE,OR(GO$9='2. Protocols'!$C105,GO$9='2. Protocols'!$E105,GO$9='2. Protocols'!$G105)),1,0)*'4. Formulations'!$L105</f>
        <v>0</v>
      </c>
      <c r="GQ106" s="45">
        <f>IF(AND(OR(ISBLANK(GQ$9),GQ$9=0)=FALSE,GQ$9=$DL106),1,0)*'4. Formulations'!$M105</f>
        <v>0</v>
      </c>
      <c r="GR106" s="45">
        <f>IF(AND(OR(ISBLANK(GR$9),GR$9=0)=FALSE,GR$9=$DL106),1,0)*'4. Formulations'!$M105</f>
        <v>0</v>
      </c>
      <c r="GS106" s="45">
        <f>IF(AND(OR(ISBLANK(GS$9),GS$9=0)=FALSE,GS$9=$DL106),1,0)*'4. Formulations'!$M105</f>
        <v>0</v>
      </c>
      <c r="GT106" s="45">
        <f>IF(AND(OR(ISBLANK(GT$9),GT$9=0)=FALSE,GT$9=$DL106),1,0)*'4. Formulations'!$M105</f>
        <v>0</v>
      </c>
      <c r="GU106" s="45">
        <f>IF(AND(OR(ISBLANK(GU$9),GU$9=0)=FALSE,GU$9=$DL106),1,0)*'4. Formulations'!$M105</f>
        <v>0</v>
      </c>
      <c r="GV106" s="45">
        <f>IF(AND(OR(ISBLANK(GV$9),GV$9=0)=FALSE,GV$9=$DL106),1,0)*'4. Formulations'!$M105</f>
        <v>0</v>
      </c>
      <c r="GW106" s="45">
        <f>IF(AND(OR(ISBLANK(GW$9),GW$9=0)=FALSE,GW$9=$DL106),1,0)*'4. Formulations'!$M105</f>
        <v>0</v>
      </c>
      <c r="GX106" s="45">
        <f>IF(AND(OR(ISBLANK(GX$9),GX$9=0)=FALSE,GX$9=$DL106),1,0)*'4. Formulations'!$M105</f>
        <v>0</v>
      </c>
      <c r="GY106" s="45">
        <f>IF(AND(OR(ISBLANK(GY$9),GY$9=0)=FALSE,GY$9=$DL106),1,0)*'4. Formulations'!$M105</f>
        <v>0</v>
      </c>
      <c r="GZ106" s="45">
        <f>IF(AND(OR(ISBLANK(GZ$9),GZ$9=0)=FALSE,GZ$9=$DL106),1,0)*'4. Formulations'!$M105</f>
        <v>0</v>
      </c>
      <c r="HA106" s="45">
        <f>IF(AND(OR(ISBLANK(HA$9),HA$9=0)=FALSE,HA$9=$DL106),1,0)*'4. Formulations'!$M105</f>
        <v>0</v>
      </c>
      <c r="HB106" s="45">
        <f>IF(AND(OR(ISBLANK(HB$9),HB$9=0)=FALSE,HB$9=$DL106),1,0)*'4. Formulations'!$M105</f>
        <v>0</v>
      </c>
      <c r="HC106" s="45">
        <f>IF(AND(OR(ISBLANK(HC$9),HC$9=0)=FALSE,HC$9=$DL106),1,0)*'4. Formulations'!$M105</f>
        <v>0</v>
      </c>
      <c r="HD106" s="45">
        <f>IF(AND(OR(ISBLANK(HD$9),HD$9=0)=FALSE,HD$9=$DL106),1,0)*'4. Formulations'!$M105</f>
        <v>0</v>
      </c>
      <c r="HE106" s="45">
        <f>IF(AND(OR(ISBLANK(HE$9),HE$9=0)=FALSE,HE$9=$DL106),1,0)*'4. Formulations'!$M105</f>
        <v>0</v>
      </c>
      <c r="HG106" s="45">
        <f>IF(AND(OR(ISBLANK(HG$9),HG$9=0)=FALSE,SUM($GQ106:$HE106)&gt;0,HG$9='2. Protocols'!$G105),1,0)*'4. Formulations'!$M105</f>
        <v>0</v>
      </c>
      <c r="HH106" s="45">
        <f>IF(AND(OR(ISBLANK(HH$9),HH$9=0)=FALSE,SUM($GQ106:$HE106)&gt;0,HH$9='2. Protocols'!$G105),1,0)*'4. Formulations'!$M105</f>
        <v>0</v>
      </c>
      <c r="HI106" s="45">
        <f>IF(AND(OR(ISBLANK(HI$9),HI$9=0)=FALSE,SUM($GQ106:$HE106)&gt;0,HI$9='2. Protocols'!$G105),1,0)*'4. Formulations'!$M105</f>
        <v>0</v>
      </c>
      <c r="HJ106" s="45">
        <f>IF(AND(OR(ISBLANK(HJ$9),HJ$9=0)=FALSE,SUM($GQ106:$HE106)&gt;0,HJ$9='2. Protocols'!$G105),1,0)*'4. Formulations'!$M105</f>
        <v>0</v>
      </c>
      <c r="HK106" s="45">
        <f>IF(AND(OR(ISBLANK(HK$9),HK$9=0)=FALSE,SUM($GQ106:$HE106)&gt;0,HK$9='2. Protocols'!$G105),1,0)*'4. Formulations'!$M105</f>
        <v>0</v>
      </c>
      <c r="HL106" s="45">
        <f>IF(AND(OR(ISBLANK(HL$9),HL$9=0)=FALSE,SUM($GQ106:$HE106)&gt;0,HL$9='2. Protocols'!$G105),1,0)*'4. Formulations'!$M105</f>
        <v>0</v>
      </c>
      <c r="HM106" s="45">
        <f>IF(AND(OR(ISBLANK(HM$9),HM$9=0)=FALSE,SUM($GQ106:$HE106)&gt;0,HM$9='2. Protocols'!$G105),1,0)*'4. Formulations'!$M105</f>
        <v>0</v>
      </c>
      <c r="HN106" s="45">
        <f>IF(AND(OR(ISBLANK(HN$9),HN$9=0)=FALSE,SUM($GQ106:$HE106)&gt;0,HN$9='2. Protocols'!$G105),1,0)*'4. Formulations'!$M105</f>
        <v>0</v>
      </c>
      <c r="HO106" s="45">
        <f>IF(AND(OR(ISBLANK(HO$9),HO$9=0)=FALSE,SUM($GQ106:$HE106)&gt;0,HO$9='2. Protocols'!$G105),1,0)*'4. Formulations'!$M105</f>
        <v>0</v>
      </c>
      <c r="HP106" s="45">
        <f>IF(AND(OR(ISBLANK(HP$9),HP$9=0)=FALSE,SUM($GQ106:$HE106)&gt;0,HP$9='2. Protocols'!$G105),1,0)*'4. Formulations'!$M105</f>
        <v>0</v>
      </c>
      <c r="HQ106" s="45">
        <f>IF(AND(OR(ISBLANK(HQ$9),HQ$9=0)=FALSE,SUM($GQ106:$HE106)&gt;0,HQ$9='2. Protocols'!$G105),1,0)*'4. Formulations'!$M105</f>
        <v>0</v>
      </c>
      <c r="HR106" s="45">
        <f>IF(AND(OR(ISBLANK(HR$9),HR$9=0)=FALSE,SUM($GQ106:$HE106)&gt;0,HR$9='2. Protocols'!$G105),1,0)*'4. Formulations'!$M105</f>
        <v>0</v>
      </c>
      <c r="HS106" s="45">
        <f>IF(AND(OR(ISBLANK(HS$9),HS$9=0)=FALSE,SUM($GQ106:$HE106)&gt;0,HS$9='2. Protocols'!$G105),1,0)*'4. Formulations'!$M105</f>
        <v>0</v>
      </c>
      <c r="HT106" s="45">
        <f>IF(AND(OR(ISBLANK(HT$9),HT$9=0)=FALSE,SUM($GQ106:$HE106)&gt;0,HT$9='2. Protocols'!$G105),1,0)*'4. Formulations'!$M105</f>
        <v>0</v>
      </c>
      <c r="HU106" s="45">
        <f>IF(AND(OR(ISBLANK(HU$9),HU$9=0)=FALSE,SUM($GQ106:$HE106)&gt;0,HU$9='2. Protocols'!$G105),1,0)*'4. Formulations'!$M105</f>
        <v>0</v>
      </c>
      <c r="HW106" s="45">
        <f>IF(AND(OR(ISBLANK(HW$9),HW$9=0)=FALSE,HW$9=$DM106),1,0)*'4. Formulations'!$N105</f>
        <v>0</v>
      </c>
      <c r="HX106" s="45">
        <f>IF(AND(OR(ISBLANK(HX$9),HX$9=0)=FALSE,HX$9=$DM106),1,0)*'4. Formulations'!$N105</f>
        <v>0</v>
      </c>
      <c r="HY106" s="45">
        <f>IF(AND(OR(ISBLANK(HY$9),HY$9=0)=FALSE,HY$9=$DM106),1,0)*'4. Formulations'!$N105</f>
        <v>0</v>
      </c>
      <c r="HZ106" s="45">
        <f>IF(AND(OR(ISBLANK(HZ$9),HZ$9=0)=FALSE,HZ$9=$DM106),1,0)*'4. Formulations'!$N105</f>
        <v>0</v>
      </c>
      <c r="IA106" s="45">
        <f>IF(AND(OR(ISBLANK(IA$9),IA$9=0)=FALSE,IA$9=$DM106),1,0)*'4. Formulations'!$N105</f>
        <v>0</v>
      </c>
      <c r="IB106" s="45">
        <f>IF(AND(OR(ISBLANK(IB$9),IB$9=0)=FALSE,IB$9=$DM106),1,0)*'4. Formulations'!$N105</f>
        <v>0</v>
      </c>
      <c r="IC106" s="45">
        <f>IF(AND(OR(ISBLANK(IC$9),IC$9=0)=FALSE,IC$9=$DM106),1,0)*'4. Formulations'!$N105</f>
        <v>0</v>
      </c>
      <c r="ID106" s="45">
        <f>IF(AND(OR(ISBLANK(ID$9),ID$9=0)=FALSE,ID$9=$DM106),1,0)*'4. Formulations'!$N105</f>
        <v>0</v>
      </c>
      <c r="IE106" s="45">
        <f>IF(AND(OR(ISBLANK(IE$9),IE$9=0)=FALSE,IE$9=$DM106),1,0)*'4. Formulations'!$N105</f>
        <v>0</v>
      </c>
      <c r="IF106" s="45">
        <f>IF(AND(OR(ISBLANK(IF$9),IF$9=0)=FALSE,IF$9=$DM106),1,0)*'4. Formulations'!$N105</f>
        <v>0</v>
      </c>
      <c r="IG106" s="45">
        <f>IF(AND(OR(ISBLANK(IG$9),IG$9=0)=FALSE,IG$9=$DM106),1,0)*'4. Formulations'!$N105</f>
        <v>0</v>
      </c>
      <c r="IH106" s="45">
        <f>IF(AND(OR(ISBLANK(IH$9),IH$9=0)=FALSE,IH$9=$DM106),1,0)*'4. Formulations'!$N105</f>
        <v>0</v>
      </c>
      <c r="II106" s="45">
        <f>IF(AND(OR(ISBLANK(II$9),II$9=0)=FALSE,II$9=$DM106),1,0)*'4. Formulations'!$N105</f>
        <v>0</v>
      </c>
      <c r="IJ106" s="45">
        <f>IF(AND(OR(ISBLANK(IJ$9),IJ$9=0)=FALSE,IJ$9=$DM106),1,0)*'4. Formulations'!$N105</f>
        <v>0</v>
      </c>
      <c r="IK106" s="45">
        <f>IF(AND(OR(ISBLANK(IK$9),IK$9=0)=FALSE,IK$9=$DM106),1,0)*'4. Formulations'!$N105</f>
        <v>0</v>
      </c>
      <c r="IM106" s="45">
        <f>IF(AND(OR(ISBLANK(IM$9),IM$9=0)=FALSE,OR(IM$9='2. Protocols'!$C105,IM$9='2. Protocols'!$E105,IM$9='2. Protocols'!$G105)),1,0)*'4. Formulations'!$O105</f>
        <v>0</v>
      </c>
      <c r="IN106" s="45">
        <f>IF(AND(OR(ISBLANK(IN$9),IN$9=0)=FALSE,OR(IN$9='2. Protocols'!$C105,IN$9='2. Protocols'!$E105,IN$9='2. Protocols'!$G105)),1,0)*'4. Formulations'!$O105</f>
        <v>0</v>
      </c>
      <c r="IO106" s="45">
        <f>IF(AND(OR(ISBLANK(IO$9),IO$9=0)=FALSE,OR(IO$9='2. Protocols'!$C105,IO$9='2. Protocols'!$E105,IO$9='2. Protocols'!$G105)),1,0)*'4. Formulations'!$O105</f>
        <v>0</v>
      </c>
      <c r="IP106" s="45">
        <f>IF(AND(OR(ISBLANK(IP$9),IP$9=0)=FALSE,OR(IP$9='2. Protocols'!$C105,IP$9='2. Protocols'!$E105,IP$9='2. Protocols'!$G105)),1,0)*'4. Formulations'!$O105</f>
        <v>0</v>
      </c>
      <c r="IQ106" s="45">
        <f>IF(AND(OR(ISBLANK(IQ$9),IQ$9=0)=FALSE,OR(IQ$9='2. Protocols'!$C105,IQ$9='2. Protocols'!$E105,IQ$9='2. Protocols'!$G105)),1,0)*'4. Formulations'!$O105</f>
        <v>0</v>
      </c>
      <c r="IR106" s="45">
        <f>IF(AND(OR(ISBLANK(IR$9),IR$9=0)=FALSE,OR(IR$9='2. Protocols'!$C105,IR$9='2. Protocols'!$E105,IR$9='2. Protocols'!$G105)),1,0)*'4. Formulations'!$O105</f>
        <v>0</v>
      </c>
      <c r="IS106" s="45">
        <f>IF(AND(OR(ISBLANK(IS$9),IS$9=0)=FALSE,OR(IS$9='2. Protocols'!$C105,IS$9='2. Protocols'!$E105,IS$9='2. Protocols'!$G105)),1,0)*'4. Formulations'!$O105</f>
        <v>0</v>
      </c>
      <c r="IT106" s="45">
        <f>IF(AND(OR(ISBLANK(IT$9),IT$9=0)=FALSE,OR(IT$9='2. Protocols'!$C105,IT$9='2. Protocols'!$E105,IT$9='2. Protocols'!$G105)),1,0)*'4. Formulations'!$O105</f>
        <v>0</v>
      </c>
      <c r="IU106" s="45">
        <f>IF(AND(OR(ISBLANK(IU$9),IU$9=0)=FALSE,OR(IU$9='2. Protocols'!$C105,IU$9='2. Protocols'!$E105,IU$9='2. Protocols'!$G105)),1,0)*'4. Formulations'!$O105</f>
        <v>0</v>
      </c>
      <c r="IV106" s="45">
        <f>IF(AND(OR(ISBLANK(IV$9),IV$9=0)=FALSE,OR(IV$9='2. Protocols'!$C105,IV$9='2. Protocols'!$E105,IV$9='2. Protocols'!$G105)),1,0)*'4. Formulations'!$O105</f>
        <v>0</v>
      </c>
      <c r="IW106" s="45">
        <f>IF(AND(OR(ISBLANK(IW$9),IW$9=0)=FALSE,OR(IW$9='2. Protocols'!$C105,IW$9='2. Protocols'!$E105,IW$9='2. Protocols'!$G105)),1,0)*'4. Formulations'!$O105</f>
        <v>0</v>
      </c>
      <c r="IX106" s="45">
        <f>IF(AND(OR(ISBLANK(IX$9),IX$9=0)=FALSE,OR(IX$9='2. Protocols'!$C105,IX$9='2. Protocols'!$E105,IX$9='2. Protocols'!$G105)),1,0)*'4. Formulations'!$O105</f>
        <v>0</v>
      </c>
      <c r="IY106" s="45">
        <f>IF(AND(OR(ISBLANK(IY$9),IY$9=0)=FALSE,OR(IY$9='2. Protocols'!$C105,IY$9='2. Protocols'!$E105,IY$9='2. Protocols'!$G105)),1,0)*'4. Formulations'!$O105</f>
        <v>0</v>
      </c>
      <c r="IZ106" s="45">
        <f>IF(AND(OR(ISBLANK(IZ$9),IZ$9=0)=FALSE,OR(IZ$9='2. Protocols'!$C105,IZ$9='2. Protocols'!$E105,IZ$9='2. Protocols'!$G105)),1,0)*'4. Formulations'!$O105</f>
        <v>0</v>
      </c>
      <c r="JA106" s="45">
        <f>IF(AND(OR(ISBLANK(JA$9),JA$9=0)=FALSE,OR(JA$9='2. Protocols'!$C105,JA$9='2. Protocols'!$E105,JA$9='2. Protocols'!$G105)),1,0)*'4. Formulations'!$O105</f>
        <v>0</v>
      </c>
      <c r="JC106" s="45">
        <f>IF(AND(OR(ISBLANK(JC$9),JC$9=0)=FALSE,JC$9=$DL106),1,0)*'4. Formulations'!$P105</f>
        <v>0</v>
      </c>
      <c r="JD106" s="45">
        <f>IF(AND(OR(ISBLANK(JD$9),JD$9=0)=FALSE,JD$9=$DL106),1,0)*'4. Formulations'!$P105</f>
        <v>0</v>
      </c>
      <c r="JE106" s="45">
        <f>IF(AND(OR(ISBLANK(JE$9),JE$9=0)=FALSE,JE$9=$DL106),1,0)*'4. Formulations'!$P105</f>
        <v>0</v>
      </c>
      <c r="JF106" s="45">
        <f>IF(AND(OR(ISBLANK(JF$9),JF$9=0)=FALSE,JF$9=$DL106),1,0)*'4. Formulations'!$P105</f>
        <v>0</v>
      </c>
      <c r="JG106" s="45">
        <f>IF(AND(OR(ISBLANK(JG$9),JG$9=0)=FALSE,JG$9=$DL106),1,0)*'4. Formulations'!$P105</f>
        <v>0</v>
      </c>
      <c r="JH106" s="45">
        <f>IF(AND(OR(ISBLANK(JH$9),JH$9=0)=FALSE,JH$9=$DL106),1,0)*'4. Formulations'!$P105</f>
        <v>0</v>
      </c>
      <c r="JI106" s="45">
        <f>IF(AND(OR(ISBLANK(JI$9),JI$9=0)=FALSE,JI$9=$DL106),1,0)*'4. Formulations'!$P105</f>
        <v>0</v>
      </c>
      <c r="JJ106" s="45">
        <f>IF(AND(OR(ISBLANK(JJ$9),JJ$9=0)=FALSE,JJ$9=$DL106),1,0)*'4. Formulations'!$P105</f>
        <v>0</v>
      </c>
      <c r="JK106" s="45">
        <f>IF(AND(OR(ISBLANK(JK$9),JK$9=0)=FALSE,JK$9=$DL106),1,0)*'4. Formulations'!$P105</f>
        <v>0</v>
      </c>
      <c r="JL106" s="45">
        <f>IF(AND(OR(ISBLANK(JL$9),JL$9=0)=FALSE,JL$9=$DL106),1,0)*'4. Formulations'!$P105</f>
        <v>0</v>
      </c>
      <c r="JM106" s="45">
        <f>IF(AND(OR(ISBLANK(JM$9),JM$9=0)=FALSE,JM$9=$DL106),1,0)*'4. Formulations'!$P105</f>
        <v>0</v>
      </c>
      <c r="JN106" s="45">
        <f>IF(AND(OR(ISBLANK(JN$9),JN$9=0)=FALSE,JN$9=$DL106),1,0)*'4. Formulations'!$P105</f>
        <v>0</v>
      </c>
      <c r="JO106" s="45">
        <f>IF(AND(OR(ISBLANK(JO$9),JO$9=0)=FALSE,JO$9=$DL106),1,0)*'4. Formulations'!$P105</f>
        <v>0</v>
      </c>
      <c r="JP106" s="45">
        <f>IF(AND(OR(ISBLANK(JP$9),JP$9=0)=FALSE,JP$9=$DL106),1,0)*'4. Formulations'!$P105</f>
        <v>0</v>
      </c>
      <c r="JQ106" s="45">
        <f>IF(AND(OR(ISBLANK(JQ$9),JQ$9=0)=FALSE,JQ$9=$DL106),1,0)*'4. Formulations'!$P105</f>
        <v>0</v>
      </c>
      <c r="JS106" s="45">
        <f>IF(AND(OR(ISBLANK(JS$9),JS$9=0)=FALSE,SUM($JC106:$JQ106)&gt;0,JS$9='2. Protocols'!$G105),1,0)*'4. Formulations'!$P105</f>
        <v>0</v>
      </c>
      <c r="JT106" s="45">
        <f>IF(AND(OR(ISBLANK(JT$9),JT$9=0)=FALSE,SUM($JC106:$JQ106)&gt;0,JT$9='2. Protocols'!$G105),1,0)*'4. Formulations'!$P105</f>
        <v>0</v>
      </c>
      <c r="JU106" s="45">
        <f>IF(AND(OR(ISBLANK(JU$9),JU$9=0)=FALSE,SUM($JC106:$JQ106)&gt;0,JU$9='2. Protocols'!$G105),1,0)*'4. Formulations'!$P105</f>
        <v>0</v>
      </c>
      <c r="JV106" s="45">
        <f>IF(AND(OR(ISBLANK(JV$9),JV$9=0)=FALSE,SUM($JC106:$JQ106)&gt;0,JV$9='2. Protocols'!$G105),1,0)*'4. Formulations'!$P105</f>
        <v>0</v>
      </c>
      <c r="JW106" s="45">
        <f>IF(AND(OR(ISBLANK(JW$9),JW$9=0)=FALSE,SUM($JC106:$JQ106)&gt;0,JW$9='2. Protocols'!$G105),1,0)*'4. Formulations'!$P105</f>
        <v>0</v>
      </c>
      <c r="JX106" s="45">
        <f>IF(AND(OR(ISBLANK(JX$9),JX$9=0)=FALSE,SUM($JC106:$JQ106)&gt;0,JX$9='2. Protocols'!$G105),1,0)*'4. Formulations'!$P105</f>
        <v>0</v>
      </c>
      <c r="JY106" s="45">
        <f>IF(AND(OR(ISBLANK(JY$9),JY$9=0)=FALSE,SUM($JC106:$JQ106)&gt;0,JY$9='2. Protocols'!$G105),1,0)*'4. Formulations'!$P105</f>
        <v>0</v>
      </c>
      <c r="JZ106" s="45">
        <f>IF(AND(OR(ISBLANK(JZ$9),JZ$9=0)=FALSE,SUM($JC106:$JQ106)&gt;0,JZ$9='2. Protocols'!$G105),1,0)*'4. Formulations'!$P105</f>
        <v>0</v>
      </c>
      <c r="KA106" s="45">
        <f>IF(AND(OR(ISBLANK(KA$9),KA$9=0)=FALSE,SUM($JC106:$JQ106)&gt;0,KA$9='2. Protocols'!$G105),1,0)*'4. Formulations'!$P105</f>
        <v>0</v>
      </c>
      <c r="KB106" s="45">
        <f>IF(AND(OR(ISBLANK(KB$9),KB$9=0)=FALSE,SUM($JC106:$JQ106)&gt;0,KB$9='2. Protocols'!$G105),1,0)*'4. Formulations'!$P105</f>
        <v>0</v>
      </c>
      <c r="KC106" s="45">
        <f>IF(AND(OR(ISBLANK(KC$9),KC$9=0)=FALSE,SUM($JC106:$JQ106)&gt;0,KC$9='2. Protocols'!$G105),1,0)*'4. Formulations'!$P105</f>
        <v>0</v>
      </c>
      <c r="KD106" s="45">
        <f>IF(AND(OR(ISBLANK(KD$9),KD$9=0)=FALSE,SUM($JC106:$JQ106)&gt;0,KD$9='2. Protocols'!$G105),1,0)*'4. Formulations'!$P105</f>
        <v>0</v>
      </c>
      <c r="KE106" s="45">
        <f>IF(AND(OR(ISBLANK(KE$9),KE$9=0)=FALSE,SUM($JC106:$JQ106)&gt;0,KE$9='2. Protocols'!$G105),1,0)*'4. Formulations'!$P105</f>
        <v>0</v>
      </c>
      <c r="KF106" s="45">
        <f>IF(AND(OR(ISBLANK(KF$9),KF$9=0)=FALSE,SUM($JC106:$JQ106)&gt;0,KF$9='2. Protocols'!$G105),1,0)*'4. Formulations'!$P105</f>
        <v>0</v>
      </c>
      <c r="KG106" s="45">
        <f>IF(AND(OR(ISBLANK(KG$9),KG$9=0)=FALSE,SUM($JC106:$JQ106)&gt;0,KG$9='2. Protocols'!$G105),1,0)*'4. Formulations'!$P105</f>
        <v>0</v>
      </c>
      <c r="KI106" s="45">
        <f>IF(AND(OR(ISBLANK(KI$9),KI$9=0)=FALSE,KI$9=$DM106),1,0)*'4. Formulations'!$Q105</f>
        <v>0</v>
      </c>
      <c r="KJ106" s="45">
        <f>IF(AND(OR(ISBLANK(KJ$9),KJ$9=0)=FALSE,KJ$9=$DM106),1,0)*'4. Formulations'!$Q105</f>
        <v>0</v>
      </c>
      <c r="KK106" s="45">
        <f>IF(AND(OR(ISBLANK(KK$9),KK$9=0)=FALSE,KK$9=$DM106),1,0)*'4. Formulations'!$Q105</f>
        <v>0</v>
      </c>
      <c r="KL106" s="45">
        <f>IF(AND(OR(ISBLANK(KL$9),KL$9=0)=FALSE,KL$9=$DM106),1,0)*'4. Formulations'!$Q105</f>
        <v>0</v>
      </c>
      <c r="KM106" s="45">
        <f>IF(AND(OR(ISBLANK(KM$9),KM$9=0)=FALSE,KM$9=$DM106),1,0)*'4. Formulations'!$Q105</f>
        <v>0</v>
      </c>
      <c r="KN106" s="45">
        <f>IF(AND(OR(ISBLANK(KN$9),KN$9=0)=FALSE,KN$9=$DM106),1,0)*'4. Formulations'!$Q105</f>
        <v>0</v>
      </c>
      <c r="KO106" s="45">
        <f>IF(AND(OR(ISBLANK(KO$9),KO$9=0)=FALSE,KO$9=$DM106),1,0)*'4. Formulations'!$Q105</f>
        <v>0</v>
      </c>
      <c r="KP106" s="45">
        <f>IF(AND(OR(ISBLANK(KP$9),KP$9=0)=FALSE,KP$9=$DM106),1,0)*'4. Formulations'!$Q105</f>
        <v>0</v>
      </c>
      <c r="KQ106" s="45">
        <f>IF(AND(OR(ISBLANK(KQ$9),KQ$9=0)=FALSE,KQ$9=$DM106),1,0)*'4. Formulations'!$Q105</f>
        <v>0</v>
      </c>
      <c r="KR106" s="45">
        <f>IF(AND(OR(ISBLANK(KR$9),KR$9=0)=FALSE,KR$9=$DM106),1,0)*'4. Formulations'!$Q105</f>
        <v>0</v>
      </c>
      <c r="KS106" s="45">
        <f>IF(AND(OR(ISBLANK(KS$9),KS$9=0)=FALSE,KS$9=$DM106),1,0)*'4. Formulations'!$Q105</f>
        <v>0</v>
      </c>
      <c r="KT106" s="45">
        <f>IF(AND(OR(ISBLANK(KT$9),KT$9=0)=FALSE,KT$9=$DM106),1,0)*'4. Formulations'!$Q105</f>
        <v>0</v>
      </c>
      <c r="KU106" s="45">
        <f>IF(AND(OR(ISBLANK(KU$9),KU$9=0)=FALSE,KU$9=$DM106),1,0)*'4. Formulations'!$Q105</f>
        <v>0</v>
      </c>
      <c r="KV106" s="45">
        <f>IF(AND(OR(ISBLANK(KV$9),KV$9=0)=FALSE,KV$9=$DM106),1,0)*'4. Formulations'!$Q105</f>
        <v>0</v>
      </c>
      <c r="KW106" s="45">
        <f>IF(AND(OR(ISBLANK(KW$9),KW$9=0)=FALSE,KW$9=$DM106),1,0)*'4. Formulations'!$Q105</f>
        <v>0</v>
      </c>
    </row>
    <row r="107" spans="2:309" collapsed="1" x14ac:dyDescent="0.3">
      <c r="B107" s="2"/>
      <c r="C107" s="155" t="str">
        <f>IF('2. Protocols'!C106&amp;"+"&amp;'2. Protocols'!E106&amp;"+"&amp;'2. Protocols'!G106="++","",'2. Protocols'!C106&amp;"+"&amp;'2. Protocols'!E106&amp;"+"&amp;'2. Protocols'!G106)</f>
        <v/>
      </c>
      <c r="D107" s="22"/>
      <c r="E107" s="23"/>
      <c r="G107" s="135">
        <f>'2. Protocols'!J106*'1. General Inputs'!$N$13</f>
        <v>0</v>
      </c>
      <c r="H107" s="403" t="e">
        <f>MAX(G107*(1+'1. General Inputs'!$BE$23)+(H$110*'2. Protocols'!$S106)+'3. ARV Substitutions'!L127,0)</f>
        <v>#VALUE!</v>
      </c>
      <c r="I107" s="403" t="e">
        <f>MAX(H107*(1+'1. General Inputs'!$BE$23)+(I$110*'2. Protocols'!$S106)+'3. ARV Substitutions'!M127,0)</f>
        <v>#VALUE!</v>
      </c>
      <c r="J107" s="403" t="e">
        <f>MAX(I107*(1+'1. General Inputs'!$BE$23)+(J$110*'2. Protocols'!$S106)+'3. ARV Substitutions'!N127,0)</f>
        <v>#VALUE!</v>
      </c>
      <c r="K107" s="403" t="e">
        <f>MAX(J107*(1+'1. General Inputs'!$BE$23)+(K$110*'2. Protocols'!$S106)+'3. ARV Substitutions'!O127,0)</f>
        <v>#VALUE!</v>
      </c>
      <c r="L107" s="403" t="e">
        <f>MAX(K107*(1+'1. General Inputs'!$BE$23)+(L$110*'2. Protocols'!$S106)+'3. ARV Substitutions'!P127,0)</f>
        <v>#VALUE!</v>
      </c>
      <c r="M107" s="403" t="e">
        <f>MAX(L107*(1+'1. General Inputs'!$BE$23)+(M$110*'2. Protocols'!$S106)+'3. ARV Substitutions'!Q127,0)</f>
        <v>#VALUE!</v>
      </c>
      <c r="N107" s="403" t="e">
        <f>MAX(M107*(1+'1. General Inputs'!$BE$23)+(N$110*'2. Protocols'!$S106)+'3. ARV Substitutions'!R127,0)</f>
        <v>#VALUE!</v>
      </c>
      <c r="O107" s="403" t="e">
        <f>MAX(N107*(1+'1. General Inputs'!$BE$23)+(O$110*'2. Protocols'!$S106)+'3. ARV Substitutions'!S127,0)</f>
        <v>#VALUE!</v>
      </c>
      <c r="P107" s="403" t="e">
        <f>MAX(O107*(1+'1. General Inputs'!$BE$23)+(P$110*'2. Protocols'!$S106)+'3. ARV Substitutions'!T127,0)</f>
        <v>#VALUE!</v>
      </c>
      <c r="Q107" s="403" t="e">
        <f>MAX(P107*(1+'1. General Inputs'!$BE$23)+(Q$110*'2. Protocols'!$S106)+'3. ARV Substitutions'!U127,0)</f>
        <v>#VALUE!</v>
      </c>
      <c r="R107" s="403" t="e">
        <f>MAX(Q107*(1+'1. General Inputs'!$BE$23)+(R$110*'2. Protocols'!$S106)+'3. ARV Substitutions'!V127,0)</f>
        <v>#VALUE!</v>
      </c>
      <c r="S107" s="403" t="e">
        <f>MAX(R107*(1+'1. General Inputs'!$BE$23)+(S$110*'2. Protocols'!$S106)+'3. ARV Substitutions'!W127,0)</f>
        <v>#VALUE!</v>
      </c>
      <c r="T107" s="403" t="e">
        <f>MAX(S107*(1+'1. General Inputs'!$BE$23)+(T$110*'2. Protocols'!$S106)+'3. ARV Substitutions'!X127,0)</f>
        <v>#VALUE!</v>
      </c>
      <c r="U107" s="403" t="e">
        <f>MAX(T107*(1+'1. General Inputs'!$BE$23)+(U$110*'2. Protocols'!$S106)+'3. ARV Substitutions'!Y127,0)</f>
        <v>#VALUE!</v>
      </c>
      <c r="V107" s="403" t="e">
        <f>MAX(U107*(1+'1. General Inputs'!$BE$23)+(V$110*'2. Protocols'!$S106)+'3. ARV Substitutions'!Z127,0)</f>
        <v>#VALUE!</v>
      </c>
      <c r="W107" s="403" t="e">
        <f>MAX(V107*(1+'1. General Inputs'!$BE$23)+(W$110*'2. Protocols'!$S106)+'3. ARV Substitutions'!AA127,0)</f>
        <v>#VALUE!</v>
      </c>
      <c r="X107" s="403" t="e">
        <f>MAX(W107*(1+'1. General Inputs'!$BE$23)+(X$110*'2. Protocols'!$S106)+'3. ARV Substitutions'!AB127,0)</f>
        <v>#VALUE!</v>
      </c>
      <c r="Y107" s="403" t="e">
        <f>MAX(X107*(1+'1. General Inputs'!$BE$23)+(Y$110*'2. Protocols'!$S106)+'3. ARV Substitutions'!AC127,0)</f>
        <v>#VALUE!</v>
      </c>
      <c r="Z107" s="403" t="e">
        <f>MAX(Y107*(1+'1. General Inputs'!$BE$23)+(Z$110*'2. Protocols'!$S106)+'3. ARV Substitutions'!AD127,0)</f>
        <v>#VALUE!</v>
      </c>
      <c r="AA107" s="403" t="e">
        <f>MAX(Z107*(1+'1. General Inputs'!$BE$23)+(AA$110*'2. Protocols'!$S106)+'3. ARV Substitutions'!AE127,0)</f>
        <v>#VALUE!</v>
      </c>
      <c r="AB107" s="403" t="e">
        <f>MAX(AA107*(1+'1. General Inputs'!$BE$23)+(AB$110*'2. Protocols'!$S106)+'3. ARV Substitutions'!AF127,0)</f>
        <v>#VALUE!</v>
      </c>
      <c r="AC107" s="403" t="e">
        <f>MAX(AB107*(1+'1. General Inputs'!$BE$23)+(AC$110*'2. Protocols'!$S106)+'3. ARV Substitutions'!AG127,0)</f>
        <v>#VALUE!</v>
      </c>
      <c r="AD107" s="403" t="e">
        <f>MAX(AC107*(1+'1. General Inputs'!$BE$23)+(AD$110*'2. Protocols'!$S106)+'3. ARV Substitutions'!AH127,0)</f>
        <v>#VALUE!</v>
      </c>
      <c r="AE107" s="403" t="e">
        <f>MAX(AD107*(1+'1. General Inputs'!$BE$23)+(AE$110*'2. Protocols'!$S106)+'3. ARV Substitutions'!AI127,0)</f>
        <v>#VALUE!</v>
      </c>
      <c r="AF107" s="403" t="e">
        <f>MAX(AE107*(1+'1. General Inputs'!$BE$23)+(AF$110*'2. Protocols'!$S106)+'3. ARV Substitutions'!AJ127,0)</f>
        <v>#VALUE!</v>
      </c>
      <c r="AG107" s="403" t="e">
        <f>MAX(AF107*(1+'1. General Inputs'!$BE$23)+(AG$110*'2. Protocols'!$S106)+'3. ARV Substitutions'!AK127,0)</f>
        <v>#VALUE!</v>
      </c>
      <c r="AH107" s="403" t="e">
        <f>MAX(AG107*(1+'1. General Inputs'!$BE$23)+(AH$110*'2. Protocols'!$S106)+'3. ARV Substitutions'!AL127,0)</f>
        <v>#VALUE!</v>
      </c>
      <c r="AI107" s="403" t="e">
        <f>MAX(AH107*(1+'1. General Inputs'!$BE$23)+(AI$110*'2. Protocols'!$S106)+'3. ARV Substitutions'!AM127,0)</f>
        <v>#VALUE!</v>
      </c>
      <c r="AJ107" s="403" t="e">
        <f>MAX(AI107*(1+'1. General Inputs'!$BE$23)+(AJ$110*'2. Protocols'!$S106)+'3. ARV Substitutions'!AN127,0)</f>
        <v>#VALUE!</v>
      </c>
      <c r="AK107" s="403" t="e">
        <f>MAX(AJ107*(1+'1. General Inputs'!$BE$23)+(AK$110*'2. Protocols'!$S106)+'3. ARV Substitutions'!AO127,0)</f>
        <v>#VALUE!</v>
      </c>
      <c r="AL107" s="403" t="e">
        <f>MAX(AK107*(1+'1. General Inputs'!$BE$23)+(AL$110*'2. Protocols'!$S106)+'3. ARV Substitutions'!AP127,0)</f>
        <v>#VALUE!</v>
      </c>
      <c r="AM107" s="403" t="e">
        <f>MAX(AL107*(1+'1. General Inputs'!$BE$23)+(AM$110*'2. Protocols'!$S106)+'3. ARV Substitutions'!AQ127,0)</f>
        <v>#VALUE!</v>
      </c>
      <c r="AN107" s="403" t="e">
        <f>MAX(AM107*(1+'1. General Inputs'!$BE$23)+(AN$110*'2. Protocols'!$S106)+'3. ARV Substitutions'!AR127,0)</f>
        <v>#VALUE!</v>
      </c>
      <c r="AO107" s="403" t="e">
        <f>MAX(AN107*(1+'1. General Inputs'!$BE$23)+(AO$110*'2. Protocols'!$S106)+'3. ARV Substitutions'!AS127,0)</f>
        <v>#VALUE!</v>
      </c>
      <c r="AP107" s="403" t="e">
        <f>MAX(AO107*(1+'1. General Inputs'!$BE$23)+(AP$110*'2. Protocols'!$S106)+'3. ARV Substitutions'!AT127,0)</f>
        <v>#VALUE!</v>
      </c>
      <c r="AQ107" s="403" t="e">
        <f>MAX(AP107*(1+'1. General Inputs'!$BE$23)+(AQ$110*'2. Protocols'!$S106)+'3. ARV Substitutions'!AU127,0)</f>
        <v>#VALUE!</v>
      </c>
      <c r="CA107" s="105" t="e">
        <f t="shared" si="96"/>
        <v>#VALUE!</v>
      </c>
      <c r="CB107" s="105" t="e">
        <f t="shared" si="97"/>
        <v>#VALUE!</v>
      </c>
      <c r="CC107" s="105" t="e">
        <f t="shared" si="98"/>
        <v>#VALUE!</v>
      </c>
      <c r="CD107" s="105" t="e">
        <f t="shared" si="99"/>
        <v>#VALUE!</v>
      </c>
      <c r="CE107" s="105" t="e">
        <f t="shared" si="100"/>
        <v>#VALUE!</v>
      </c>
      <c r="CF107" s="105" t="e">
        <f t="shared" si="101"/>
        <v>#VALUE!</v>
      </c>
      <c r="CG107" s="105" t="e">
        <f t="shared" si="102"/>
        <v>#VALUE!</v>
      </c>
      <c r="CH107" s="105" t="e">
        <f t="shared" si="103"/>
        <v>#VALUE!</v>
      </c>
      <c r="CI107" s="105" t="e">
        <f t="shared" si="104"/>
        <v>#VALUE!</v>
      </c>
      <c r="CJ107" s="105" t="e">
        <f t="shared" si="105"/>
        <v>#VALUE!</v>
      </c>
      <c r="CK107" s="105" t="e">
        <f t="shared" si="106"/>
        <v>#VALUE!</v>
      </c>
      <c r="CL107" s="105" t="e">
        <f t="shared" si="107"/>
        <v>#VALUE!</v>
      </c>
      <c r="CM107" s="105" t="e">
        <f t="shared" si="108"/>
        <v>#VALUE!</v>
      </c>
      <c r="CN107" s="105" t="e">
        <f t="shared" si="109"/>
        <v>#VALUE!</v>
      </c>
      <c r="CO107" s="105" t="e">
        <f t="shared" si="110"/>
        <v>#VALUE!</v>
      </c>
      <c r="CP107" s="105" t="e">
        <f t="shared" si="111"/>
        <v>#VALUE!</v>
      </c>
      <c r="CQ107" s="105" t="e">
        <f t="shared" si="112"/>
        <v>#VALUE!</v>
      </c>
      <c r="CR107" s="105" t="e">
        <f t="shared" si="113"/>
        <v>#VALUE!</v>
      </c>
      <c r="CS107" s="105" t="e">
        <f t="shared" si="114"/>
        <v>#VALUE!</v>
      </c>
      <c r="CT107" s="105" t="e">
        <f t="shared" si="115"/>
        <v>#VALUE!</v>
      </c>
      <c r="CU107" s="105" t="e">
        <f t="shared" si="116"/>
        <v>#VALUE!</v>
      </c>
      <c r="CV107" s="105" t="e">
        <f t="shared" si="117"/>
        <v>#VALUE!</v>
      </c>
      <c r="CW107" s="105" t="e">
        <f t="shared" si="118"/>
        <v>#VALUE!</v>
      </c>
      <c r="CX107" s="105" t="e">
        <f t="shared" si="119"/>
        <v>#VALUE!</v>
      </c>
      <c r="CY107" s="105" t="e">
        <f t="shared" si="120"/>
        <v>#VALUE!</v>
      </c>
      <c r="CZ107" s="105" t="e">
        <f t="shared" si="121"/>
        <v>#VALUE!</v>
      </c>
      <c r="DA107" s="105" t="e">
        <f t="shared" si="122"/>
        <v>#VALUE!</v>
      </c>
      <c r="DB107" s="105" t="e">
        <f t="shared" si="123"/>
        <v>#VALUE!</v>
      </c>
      <c r="DC107" s="105" t="e">
        <f t="shared" si="124"/>
        <v>#VALUE!</v>
      </c>
      <c r="DD107" s="105" t="e">
        <f t="shared" si="125"/>
        <v>#VALUE!</v>
      </c>
      <c r="DE107" s="105" t="e">
        <f t="shared" si="126"/>
        <v>#VALUE!</v>
      </c>
      <c r="DF107" s="105" t="e">
        <f t="shared" si="127"/>
        <v>#VALUE!</v>
      </c>
      <c r="DG107" s="105" t="e">
        <f t="shared" si="128"/>
        <v>#VALUE!</v>
      </c>
      <c r="DH107" s="105" t="e">
        <f t="shared" si="129"/>
        <v>#VALUE!</v>
      </c>
      <c r="DI107" s="105" t="e">
        <f t="shared" si="130"/>
        <v>#VALUE!</v>
      </c>
      <c r="DJ107" s="105" t="e">
        <f t="shared" si="131"/>
        <v>#VALUE!</v>
      </c>
      <c r="DL107" s="39" t="str">
        <f>CONCATENATE('2. Protocols'!C106, '2. Protocols'!D106, '2. Protocols'!E106)</f>
        <v>+</v>
      </c>
      <c r="DM107" s="39" t="str">
        <f>CONCATENATE('2. Protocols'!C106, '2. Protocols'!D106, '2. Protocols'!E106, '2. Protocols'!F106, '2. Protocols'!G106,)</f>
        <v>++</v>
      </c>
      <c r="DO107" s="45">
        <f>IF(AND(OR(ISBLANK(DO$9),DO$9=0)=FALSE,OR(DO$9='2. Protocols'!$C106,DO$9='2. Protocols'!$E106,DO$9='2. Protocols'!$G106)),1,0)*'4. Formulations'!$I106</f>
        <v>0</v>
      </c>
      <c r="DP107" s="45">
        <f>IF(AND(OR(ISBLANK(DP$9),DP$9=0)=FALSE,OR(DP$9='2. Protocols'!$C106,DP$9='2. Protocols'!$E106,DP$9='2. Protocols'!$G106)),1,0)*'4. Formulations'!$I106</f>
        <v>0</v>
      </c>
      <c r="DQ107" s="45">
        <f>IF(AND(OR(ISBLANK(DQ$9),DQ$9=0)=FALSE,OR(DQ$9='2. Protocols'!$C106,DQ$9='2. Protocols'!$E106,DQ$9='2. Protocols'!$G106)),1,0)*'4. Formulations'!$I106</f>
        <v>0</v>
      </c>
      <c r="DR107" s="45">
        <f>IF(AND(OR(ISBLANK(DR$9),DR$9=0)=FALSE,OR(DR$9='2. Protocols'!$C106,DR$9='2. Protocols'!$E106,DR$9='2. Protocols'!$G106)),1,0)*'4. Formulations'!$I106</f>
        <v>0</v>
      </c>
      <c r="DS107" s="45">
        <f>IF(AND(OR(ISBLANK(DS$9),DS$9=0)=FALSE,OR(DS$9='2. Protocols'!$C106,DS$9='2. Protocols'!$E106,DS$9='2. Protocols'!$G106)),1,0)*'4. Formulations'!$I106</f>
        <v>0</v>
      </c>
      <c r="DT107" s="45">
        <f>IF(AND(OR(ISBLANK(DT$9),DT$9=0)=FALSE,OR(DT$9='2. Protocols'!$C106,DT$9='2. Protocols'!$E106,DT$9='2. Protocols'!$G106)),1,0)*'4. Formulations'!$I106</f>
        <v>0</v>
      </c>
      <c r="DU107" s="45">
        <f>IF(AND(OR(ISBLANK(DU$9),DU$9=0)=FALSE,OR(DU$9='2. Protocols'!$C106,DU$9='2. Protocols'!$E106,DU$9='2. Protocols'!$G106)),1,0)*'4. Formulations'!$I106</f>
        <v>0</v>
      </c>
      <c r="DV107" s="45">
        <f>IF(AND(OR(ISBLANK(DV$9),DV$9=0)=FALSE,OR(DV$9='2. Protocols'!$C106,DV$9='2. Protocols'!$E106,DV$9='2. Protocols'!$G106)),1,0)*'4. Formulations'!$I106</f>
        <v>0</v>
      </c>
      <c r="DW107" s="45">
        <f>IF(AND(OR(ISBLANK(DW$9),DW$9=0)=FALSE,OR(DW$9='2. Protocols'!$C106,DW$9='2. Protocols'!$E106,DW$9='2. Protocols'!$G106)),1,0)*'4. Formulations'!$I106</f>
        <v>0</v>
      </c>
      <c r="DX107" s="45">
        <f>IF(AND(OR(ISBLANK(DX$9),DX$9=0)=FALSE,OR(DX$9='2. Protocols'!$C106,DX$9='2. Protocols'!$E106,DX$9='2. Protocols'!$G106)),1,0)*'4. Formulations'!$I106</f>
        <v>0</v>
      </c>
      <c r="DY107" s="45">
        <f>IF(AND(OR(ISBLANK(DY$9),DY$9=0)=FALSE,OR(DY$9='2. Protocols'!$C106,DY$9='2. Protocols'!$E106,DY$9='2. Protocols'!$G106)),1,0)*'4. Formulations'!$I106</f>
        <v>0</v>
      </c>
      <c r="DZ107" s="45">
        <f>IF(AND(OR(ISBLANK(DZ$9),DZ$9=0)=FALSE,OR(DZ$9='2. Protocols'!$C106,DZ$9='2. Protocols'!$E106,DZ$9='2. Protocols'!$G106)),1,0)*'4. Formulations'!$I106</f>
        <v>0</v>
      </c>
      <c r="EA107" s="45">
        <f>IF(AND(OR(ISBLANK(EA$9),EA$9=0)=FALSE,OR(EA$9='2. Protocols'!$C106,EA$9='2. Protocols'!$E106,EA$9='2. Protocols'!$G106)),1,0)*'4. Formulations'!$I106</f>
        <v>0</v>
      </c>
      <c r="EB107" s="45">
        <f>IF(AND(OR(ISBLANK(EB$9),EB$9=0)=FALSE,OR(EB$9='2. Protocols'!$C106,EB$9='2. Protocols'!$E106,EB$9='2. Protocols'!$G106)),1,0)*'4. Formulations'!$I106</f>
        <v>0</v>
      </c>
      <c r="EC107" s="45">
        <f>IF(AND(OR(ISBLANK(EC$9),EC$9=0)=FALSE,OR(EC$9='2. Protocols'!$C106,EC$9='2. Protocols'!$E106,EC$9='2. Protocols'!$G106)),1,0)*'4. Formulations'!$I106</f>
        <v>0</v>
      </c>
      <c r="EE107" s="45">
        <f>IF(AND(OR(ISBLANK(EE$9),EE$9=0)=FALSE,EE$9=$DL107),1,0)*'4. Formulations'!$J106</f>
        <v>0</v>
      </c>
      <c r="EF107" s="45">
        <f>IF(AND(OR(ISBLANK(EF$9),EF$9=0)=FALSE,EF$9=$DL107),1,0)*'4. Formulations'!$J106</f>
        <v>0</v>
      </c>
      <c r="EG107" s="45">
        <f>IF(AND(OR(ISBLANK(EG$9),EG$9=0)=FALSE,EG$9=$DL107),1,0)*'4. Formulations'!$J106</f>
        <v>0</v>
      </c>
      <c r="EH107" s="45">
        <f>IF(AND(OR(ISBLANK(EH$9),EH$9=0)=FALSE,EH$9=$DL107),1,0)*'4. Formulations'!$J106</f>
        <v>0</v>
      </c>
      <c r="EI107" s="45">
        <f>IF(AND(OR(ISBLANK(EI$9),EI$9=0)=FALSE,EI$9=$DL107),1,0)*'4. Formulations'!$J106</f>
        <v>0</v>
      </c>
      <c r="EJ107" s="45">
        <f>IF(AND(OR(ISBLANK(EJ$9),EJ$9=0)=FALSE,EJ$9=$DL107),1,0)*'4. Formulations'!$J106</f>
        <v>0</v>
      </c>
      <c r="EK107" s="45">
        <f>IF(AND(OR(ISBLANK(EK$9),EK$9=0)=FALSE,EK$9=$DL107),1,0)*'4. Formulations'!$J106</f>
        <v>0</v>
      </c>
      <c r="EL107" s="45">
        <f>IF(AND(OR(ISBLANK(EL$9),EL$9=0)=FALSE,EL$9=$DL107),1,0)*'4. Formulations'!$J106</f>
        <v>0</v>
      </c>
      <c r="EM107" s="45">
        <f>IF(AND(OR(ISBLANK(EM$9),EM$9=0)=FALSE,EM$9=$DL107),1,0)*'4. Formulations'!$J106</f>
        <v>0</v>
      </c>
      <c r="EN107" s="45">
        <f>IF(AND(OR(ISBLANK(EN$9),EN$9=0)=FALSE,EN$9=$DL107),1,0)*'4. Formulations'!$J106</f>
        <v>0</v>
      </c>
      <c r="EO107" s="45">
        <f>IF(AND(OR(ISBLANK(EO$9),EO$9=0)=FALSE,EO$9=$DL107),1,0)*'4. Formulations'!$J106</f>
        <v>0</v>
      </c>
      <c r="EP107" s="45">
        <f>IF(AND(OR(ISBLANK(EP$9),EP$9=0)=FALSE,EP$9=$DL107),1,0)*'4. Formulations'!$J106</f>
        <v>0</v>
      </c>
      <c r="EQ107" s="45">
        <f>IF(AND(OR(ISBLANK(EQ$9),EQ$9=0)=FALSE,EQ$9=$DL107),1,0)*'4. Formulations'!$J106</f>
        <v>0</v>
      </c>
      <c r="ER107" s="45">
        <f>IF(AND(OR(ISBLANK(ER$9),ER$9=0)=FALSE,ER$9=$DL107),1,0)*'4. Formulations'!$J106</f>
        <v>0</v>
      </c>
      <c r="ES107" s="45">
        <f>IF(AND(OR(ISBLANK(ES$9),ES$9=0)=FALSE,ES$9=$DL107),1,0)*'4. Formulations'!$J106</f>
        <v>0</v>
      </c>
      <c r="EU107" s="45">
        <f>IF(AND(OR(ISBLANK(EU$9),EU$9=0)=FALSE,SUM($EE107:$ES107)&gt;0,EU$9='2. Protocols'!$G106),1,0)*'4. Formulations'!$J106</f>
        <v>0</v>
      </c>
      <c r="EV107" s="45">
        <f>IF(AND(OR(ISBLANK(EV$9),EV$9=0)=FALSE,SUM($EE107:$ES107)&gt;0,EV$9='2. Protocols'!$G106),1,0)*'4. Formulations'!$J106</f>
        <v>0</v>
      </c>
      <c r="EW107" s="45">
        <f>IF(AND(OR(ISBLANK(EW$9),EW$9=0)=FALSE,SUM($EE107:$ES107)&gt;0,EW$9='2. Protocols'!$G106),1,0)*'4. Formulations'!$J106</f>
        <v>0</v>
      </c>
      <c r="EX107" s="45">
        <f>IF(AND(OR(ISBLANK(EX$9),EX$9=0)=FALSE,SUM($EE107:$ES107)&gt;0,EX$9='2. Protocols'!$G106),1,0)*'4. Formulations'!$J106</f>
        <v>0</v>
      </c>
      <c r="EY107" s="45">
        <f>IF(AND(OR(ISBLANK(EY$9),EY$9=0)=FALSE,SUM($EE107:$ES107)&gt;0,EY$9='2. Protocols'!$G106),1,0)*'4. Formulations'!$J106</f>
        <v>0</v>
      </c>
      <c r="EZ107" s="45">
        <f>IF(AND(OR(ISBLANK(EZ$9),EZ$9=0)=FALSE,SUM($EE107:$ES107)&gt;0,EZ$9='2. Protocols'!$G106),1,0)*'4. Formulations'!$J106</f>
        <v>0</v>
      </c>
      <c r="FA107" s="45">
        <f>IF(AND(OR(ISBLANK(FA$9),FA$9=0)=FALSE,SUM($EE107:$ES107)&gt;0,FA$9='2. Protocols'!$G106),1,0)*'4. Formulations'!$J106</f>
        <v>0</v>
      </c>
      <c r="FB107" s="45">
        <f>IF(AND(OR(ISBLANK(FB$9),FB$9=0)=FALSE,SUM($EE107:$ES107)&gt;0,FB$9='2. Protocols'!$G106),1,0)*'4. Formulations'!$J106</f>
        <v>0</v>
      </c>
      <c r="FC107" s="45">
        <f>IF(AND(OR(ISBLANK(FC$9),FC$9=0)=FALSE,SUM($EE107:$ES107)&gt;0,FC$9='2. Protocols'!$G106),1,0)*'4. Formulations'!$J106</f>
        <v>0</v>
      </c>
      <c r="FD107" s="45">
        <f>IF(AND(OR(ISBLANK(FD$9),FD$9=0)=FALSE,SUM($EE107:$ES107)&gt;0,FD$9='2. Protocols'!$G106),1,0)*'4. Formulations'!$J106</f>
        <v>0</v>
      </c>
      <c r="FE107" s="45">
        <f>IF(AND(OR(ISBLANK(FE$9),FE$9=0)=FALSE,SUM($EE107:$ES107)&gt;0,FE$9='2. Protocols'!$G106),1,0)*'4. Formulations'!$J106</f>
        <v>0</v>
      </c>
      <c r="FF107" s="45">
        <f>IF(AND(OR(ISBLANK(FF$9),FF$9=0)=FALSE,SUM($EE107:$ES107)&gt;0,FF$9='2. Protocols'!$G106),1,0)*'4. Formulations'!$J106</f>
        <v>0</v>
      </c>
      <c r="FG107" s="45">
        <f>IF(AND(OR(ISBLANK(FG$9),FG$9=0)=FALSE,SUM($EE107:$ES107)&gt;0,FG$9='2. Protocols'!$G106),1,0)*'4. Formulations'!$J106</f>
        <v>0</v>
      </c>
      <c r="FH107" s="45">
        <f>IF(AND(OR(ISBLANK(FH$9),FH$9=0)=FALSE,SUM($EE107:$ES107)&gt;0,FH$9='2. Protocols'!$G106),1,0)*'4. Formulations'!$J106</f>
        <v>0</v>
      </c>
      <c r="FI107" s="45">
        <f>IF(AND(OR(ISBLANK(FI$9),FI$9=0)=FALSE,SUM($EE107:$ES107)&gt;0,FI$9='2. Protocols'!$G106),1,0)*'4. Formulations'!$J106</f>
        <v>0</v>
      </c>
      <c r="FK107" s="45">
        <f>IF(AND(OR(ISBLANK(EU$9),EU$9=0)=FALSE,FK$9=$DM107),1,0)*'4. Formulations'!$K106</f>
        <v>0</v>
      </c>
      <c r="FL107" s="45">
        <f>IF(AND(OR(ISBLANK(EV$9),EV$9=0)=FALSE,FL$9=$DM107),1,0)*'4. Formulations'!$K106</f>
        <v>0</v>
      </c>
      <c r="FM107" s="45">
        <f>IF(AND(OR(ISBLANK(EW$9),EW$9=0)=FALSE,FM$9=$DM107),1,0)*'4. Formulations'!$K106</f>
        <v>0</v>
      </c>
      <c r="FN107" s="45">
        <f>IF(AND(OR(ISBLANK(EX$9),EX$9=0)=FALSE,FN$9=$DM107),1,0)*'4. Formulations'!$K106</f>
        <v>0</v>
      </c>
      <c r="FO107" s="45">
        <f>IF(AND(OR(ISBLANK(EY$9),EY$9=0)=FALSE,FO$9=$DM107),1,0)*'4. Formulations'!$K106</f>
        <v>0</v>
      </c>
      <c r="FP107" s="45">
        <f>IF(AND(OR(ISBLANK(EZ$9),EZ$9=0)=FALSE,FP$9=$DM107),1,0)*'4. Formulations'!$K106</f>
        <v>0</v>
      </c>
      <c r="FQ107" s="45">
        <f>IF(AND(OR(ISBLANK(FA$9),FA$9=0)=FALSE,FQ$9=$DM107),1,0)*'4. Formulations'!$K106</f>
        <v>0</v>
      </c>
      <c r="FR107" s="45">
        <f>IF(AND(OR(ISBLANK(FB$9),FB$9=0)=FALSE,FR$9=$DM107),1,0)*'4. Formulations'!$K106</f>
        <v>0</v>
      </c>
      <c r="FS107" s="45">
        <f>IF(AND(OR(ISBLANK(FC$9),FC$9=0)=FALSE,FS$9=$DM107),1,0)*'4. Formulations'!$K106</f>
        <v>0</v>
      </c>
      <c r="FT107" s="45">
        <f>IF(AND(OR(ISBLANK(FD$9),FD$9=0)=FALSE,FT$9=$DM107),1,0)*'4. Formulations'!$K106</f>
        <v>0</v>
      </c>
      <c r="FU107" s="45">
        <f>IF(AND(OR(ISBLANK(FE$9),FE$9=0)=FALSE,FU$9=$DM107),1,0)*'4. Formulations'!$K106</f>
        <v>0</v>
      </c>
      <c r="FV107" s="45">
        <f>IF(AND(OR(ISBLANK(FF$9),FF$9=0)=FALSE,FV$9=$DM107),1,0)*'4. Formulations'!$K106</f>
        <v>0</v>
      </c>
      <c r="FW107" s="45">
        <f>IF(AND(OR(ISBLANK(FG$9),FG$9=0)=FALSE,FW$9=$DM107),1,0)*'4. Formulations'!$K106</f>
        <v>0</v>
      </c>
      <c r="FX107" s="45">
        <f>IF(AND(OR(ISBLANK(FH$9),FH$9=0)=FALSE,FX$9=$DM107),1,0)*'4. Formulations'!$K106</f>
        <v>0</v>
      </c>
      <c r="FY107" s="45">
        <f>IF(AND(OR(ISBLANK(FI$9),FI$9=0)=FALSE,FY$9=$DM107),1,0)*'4. Formulations'!$K106</f>
        <v>0</v>
      </c>
      <c r="GA107" s="45">
        <f>IF(AND(OR(ISBLANK(GA$9),GA$9=0)=FALSE,OR(GA$9='2. Protocols'!$C106,GA$9='2. Protocols'!$E106,GA$9='2. Protocols'!$G106)),1,0)*'4. Formulations'!$L106</f>
        <v>0</v>
      </c>
      <c r="GB107" s="45">
        <f>IF(AND(OR(ISBLANK(GB$9),GB$9=0)=FALSE,OR(GB$9='2. Protocols'!$C106,GB$9='2. Protocols'!$E106,GB$9='2. Protocols'!$G106)),1,0)*'4. Formulations'!$L106</f>
        <v>0</v>
      </c>
      <c r="GC107" s="45">
        <f>IF(AND(OR(ISBLANK(GC$9),GC$9=0)=FALSE,OR(GC$9='2. Protocols'!$C106,GC$9='2. Protocols'!$E106,GC$9='2. Protocols'!$G106)),1,0)*'4. Formulations'!$L106</f>
        <v>0</v>
      </c>
      <c r="GD107" s="45">
        <f>IF(AND(OR(ISBLANK(GD$9),GD$9=0)=FALSE,OR(GD$9='2. Protocols'!$C106,GD$9='2. Protocols'!$E106,GD$9='2. Protocols'!$G106)),1,0)*'4. Formulations'!$L106</f>
        <v>0</v>
      </c>
      <c r="GE107" s="45">
        <f>IF(AND(OR(ISBLANK(GE$9),GE$9=0)=FALSE,OR(GE$9='2. Protocols'!$C106,GE$9='2. Protocols'!$E106,GE$9='2. Protocols'!$G106)),1,0)*'4. Formulations'!$L106</f>
        <v>0</v>
      </c>
      <c r="GF107" s="45">
        <f>IF(AND(OR(ISBLANK(GF$9),GF$9=0)=FALSE,OR(GF$9='2. Protocols'!$C106,GF$9='2. Protocols'!$E106,GF$9='2. Protocols'!$G106)),1,0)*'4. Formulations'!$L106</f>
        <v>0</v>
      </c>
      <c r="GG107" s="45">
        <f>IF(AND(OR(ISBLANK(GG$9),GG$9=0)=FALSE,OR(GG$9='2. Protocols'!$C106,GG$9='2. Protocols'!$E106,GG$9='2. Protocols'!$G106)),1,0)*'4. Formulations'!$L106</f>
        <v>0</v>
      </c>
      <c r="GH107" s="45">
        <f>IF(AND(OR(ISBLANK(GH$9),GH$9=0)=FALSE,OR(GH$9='2. Protocols'!$C106,GH$9='2. Protocols'!$E106,GH$9='2. Protocols'!$G106)),1,0)*'4. Formulations'!$L106</f>
        <v>0</v>
      </c>
      <c r="GI107" s="45">
        <f>IF(AND(OR(ISBLANK(GI$9),GI$9=0)=FALSE,OR(GI$9='2. Protocols'!$C106,GI$9='2. Protocols'!$E106,GI$9='2. Protocols'!$G106)),1,0)*'4. Formulations'!$L106</f>
        <v>0</v>
      </c>
      <c r="GJ107" s="45">
        <f>IF(AND(OR(ISBLANK(GJ$9),GJ$9=0)=FALSE,OR(GJ$9='2. Protocols'!$C106,GJ$9='2. Protocols'!$E106,GJ$9='2. Protocols'!$G106)),1,0)*'4. Formulations'!$L106</f>
        <v>0</v>
      </c>
      <c r="GK107" s="45">
        <f>IF(AND(OR(ISBLANK(GK$9),GK$9=0)=FALSE,OR(GK$9='2. Protocols'!$C106,GK$9='2. Protocols'!$E106,GK$9='2. Protocols'!$G106)),1,0)*'4. Formulations'!$L106</f>
        <v>0</v>
      </c>
      <c r="GL107" s="45">
        <f>IF(AND(OR(ISBLANK(GL$9),GL$9=0)=FALSE,OR(GL$9='2. Protocols'!$C106,GL$9='2. Protocols'!$E106,GL$9='2. Protocols'!$G106)),1,0)*'4. Formulations'!$L106</f>
        <v>0</v>
      </c>
      <c r="GM107" s="45">
        <f>IF(AND(OR(ISBLANK(GM$9),GM$9=0)=FALSE,OR(GM$9='2. Protocols'!$C106,GM$9='2. Protocols'!$E106,GM$9='2. Protocols'!$G106)),1,0)*'4. Formulations'!$L106</f>
        <v>0</v>
      </c>
      <c r="GN107" s="45">
        <f>IF(AND(OR(ISBLANK(GN$9),GN$9=0)=FALSE,OR(GN$9='2. Protocols'!$C106,GN$9='2. Protocols'!$E106,GN$9='2. Protocols'!$G106)),1,0)*'4. Formulations'!$L106</f>
        <v>0</v>
      </c>
      <c r="GO107" s="45">
        <f>IF(AND(OR(ISBLANK(GO$9),GO$9=0)=FALSE,OR(GO$9='2. Protocols'!$C106,GO$9='2. Protocols'!$E106,GO$9='2. Protocols'!$G106)),1,0)*'4. Formulations'!$L106</f>
        <v>0</v>
      </c>
      <c r="GQ107" s="45">
        <f>IF(AND(OR(ISBLANK(GQ$9),GQ$9=0)=FALSE,GQ$9=$DL107),1,0)*'4. Formulations'!$M106</f>
        <v>0</v>
      </c>
      <c r="GR107" s="45">
        <f>IF(AND(OR(ISBLANK(GR$9),GR$9=0)=FALSE,GR$9=$DL107),1,0)*'4. Formulations'!$M106</f>
        <v>0</v>
      </c>
      <c r="GS107" s="45">
        <f>IF(AND(OR(ISBLANK(GS$9),GS$9=0)=FALSE,GS$9=$DL107),1,0)*'4. Formulations'!$M106</f>
        <v>0</v>
      </c>
      <c r="GT107" s="45">
        <f>IF(AND(OR(ISBLANK(GT$9),GT$9=0)=FALSE,GT$9=$DL107),1,0)*'4. Formulations'!$M106</f>
        <v>0</v>
      </c>
      <c r="GU107" s="45">
        <f>IF(AND(OR(ISBLANK(GU$9),GU$9=0)=FALSE,GU$9=$DL107),1,0)*'4. Formulations'!$M106</f>
        <v>0</v>
      </c>
      <c r="GV107" s="45">
        <f>IF(AND(OR(ISBLANK(GV$9),GV$9=0)=FALSE,GV$9=$DL107),1,0)*'4. Formulations'!$M106</f>
        <v>0</v>
      </c>
      <c r="GW107" s="45">
        <f>IF(AND(OR(ISBLANK(GW$9),GW$9=0)=FALSE,GW$9=$DL107),1,0)*'4. Formulations'!$M106</f>
        <v>0</v>
      </c>
      <c r="GX107" s="45">
        <f>IF(AND(OR(ISBLANK(GX$9),GX$9=0)=FALSE,GX$9=$DL107),1,0)*'4. Formulations'!$M106</f>
        <v>0</v>
      </c>
      <c r="GY107" s="45">
        <f>IF(AND(OR(ISBLANK(GY$9),GY$9=0)=FALSE,GY$9=$DL107),1,0)*'4. Formulations'!$M106</f>
        <v>0</v>
      </c>
      <c r="GZ107" s="45">
        <f>IF(AND(OR(ISBLANK(GZ$9),GZ$9=0)=FALSE,GZ$9=$DL107),1,0)*'4. Formulations'!$M106</f>
        <v>0</v>
      </c>
      <c r="HA107" s="45">
        <f>IF(AND(OR(ISBLANK(HA$9),HA$9=0)=FALSE,HA$9=$DL107),1,0)*'4. Formulations'!$M106</f>
        <v>0</v>
      </c>
      <c r="HB107" s="45">
        <f>IF(AND(OR(ISBLANK(HB$9),HB$9=0)=FALSE,HB$9=$DL107),1,0)*'4. Formulations'!$M106</f>
        <v>0</v>
      </c>
      <c r="HC107" s="45">
        <f>IF(AND(OR(ISBLANK(HC$9),HC$9=0)=FALSE,HC$9=$DL107),1,0)*'4. Formulations'!$M106</f>
        <v>0</v>
      </c>
      <c r="HD107" s="45">
        <f>IF(AND(OR(ISBLANK(HD$9),HD$9=0)=FALSE,HD$9=$DL107),1,0)*'4. Formulations'!$M106</f>
        <v>0</v>
      </c>
      <c r="HE107" s="45">
        <f>IF(AND(OR(ISBLANK(HE$9),HE$9=0)=FALSE,HE$9=$DL107),1,0)*'4. Formulations'!$M106</f>
        <v>0</v>
      </c>
      <c r="HG107" s="45">
        <f>IF(AND(OR(ISBLANK(HG$9),HG$9=0)=FALSE,SUM($GQ107:$HE107)&gt;0,HG$9='2. Protocols'!$G106),1,0)*'4. Formulations'!$M106</f>
        <v>0</v>
      </c>
      <c r="HH107" s="45">
        <f>IF(AND(OR(ISBLANK(HH$9),HH$9=0)=FALSE,SUM($GQ107:$HE107)&gt;0,HH$9='2. Protocols'!$G106),1,0)*'4. Formulations'!$M106</f>
        <v>0</v>
      </c>
      <c r="HI107" s="45">
        <f>IF(AND(OR(ISBLANK(HI$9),HI$9=0)=FALSE,SUM($GQ107:$HE107)&gt;0,HI$9='2. Protocols'!$G106),1,0)*'4. Formulations'!$M106</f>
        <v>0</v>
      </c>
      <c r="HJ107" s="45">
        <f>IF(AND(OR(ISBLANK(HJ$9),HJ$9=0)=FALSE,SUM($GQ107:$HE107)&gt;0,HJ$9='2. Protocols'!$G106),1,0)*'4. Formulations'!$M106</f>
        <v>0</v>
      </c>
      <c r="HK107" s="45">
        <f>IF(AND(OR(ISBLANK(HK$9),HK$9=0)=FALSE,SUM($GQ107:$HE107)&gt;0,HK$9='2. Protocols'!$G106),1,0)*'4. Formulations'!$M106</f>
        <v>0</v>
      </c>
      <c r="HL107" s="45">
        <f>IF(AND(OR(ISBLANK(HL$9),HL$9=0)=FALSE,SUM($GQ107:$HE107)&gt;0,HL$9='2. Protocols'!$G106),1,0)*'4. Formulations'!$M106</f>
        <v>0</v>
      </c>
      <c r="HM107" s="45">
        <f>IF(AND(OR(ISBLANK(HM$9),HM$9=0)=FALSE,SUM($GQ107:$HE107)&gt;0,HM$9='2. Protocols'!$G106),1,0)*'4. Formulations'!$M106</f>
        <v>0</v>
      </c>
      <c r="HN107" s="45">
        <f>IF(AND(OR(ISBLANK(HN$9),HN$9=0)=FALSE,SUM($GQ107:$HE107)&gt;0,HN$9='2. Protocols'!$G106),1,0)*'4. Formulations'!$M106</f>
        <v>0</v>
      </c>
      <c r="HO107" s="45">
        <f>IF(AND(OR(ISBLANK(HO$9),HO$9=0)=FALSE,SUM($GQ107:$HE107)&gt;0,HO$9='2. Protocols'!$G106),1,0)*'4. Formulations'!$M106</f>
        <v>0</v>
      </c>
      <c r="HP107" s="45">
        <f>IF(AND(OR(ISBLANK(HP$9),HP$9=0)=FALSE,SUM($GQ107:$HE107)&gt;0,HP$9='2. Protocols'!$G106),1,0)*'4. Formulations'!$M106</f>
        <v>0</v>
      </c>
      <c r="HQ107" s="45">
        <f>IF(AND(OR(ISBLANK(HQ$9),HQ$9=0)=FALSE,SUM($GQ107:$HE107)&gt;0,HQ$9='2. Protocols'!$G106),1,0)*'4. Formulations'!$M106</f>
        <v>0</v>
      </c>
      <c r="HR107" s="45">
        <f>IF(AND(OR(ISBLANK(HR$9),HR$9=0)=FALSE,SUM($GQ107:$HE107)&gt;0,HR$9='2. Protocols'!$G106),1,0)*'4. Formulations'!$M106</f>
        <v>0</v>
      </c>
      <c r="HS107" s="45">
        <f>IF(AND(OR(ISBLANK(HS$9),HS$9=0)=FALSE,SUM($GQ107:$HE107)&gt;0,HS$9='2. Protocols'!$G106),1,0)*'4. Formulations'!$M106</f>
        <v>0</v>
      </c>
      <c r="HT107" s="45">
        <f>IF(AND(OR(ISBLANK(HT$9),HT$9=0)=FALSE,SUM($GQ107:$HE107)&gt;0,HT$9='2. Protocols'!$G106),1,0)*'4. Formulations'!$M106</f>
        <v>0</v>
      </c>
      <c r="HU107" s="45">
        <f>IF(AND(OR(ISBLANK(HU$9),HU$9=0)=FALSE,SUM($GQ107:$HE107)&gt;0,HU$9='2. Protocols'!$G106),1,0)*'4. Formulations'!$M106</f>
        <v>0</v>
      </c>
      <c r="HW107" s="45">
        <f>IF(AND(OR(ISBLANK(HW$9),HW$9=0)=FALSE,HW$9=$DM107),1,0)*'4. Formulations'!$N106</f>
        <v>0</v>
      </c>
      <c r="HX107" s="45">
        <f>IF(AND(OR(ISBLANK(HX$9),HX$9=0)=FALSE,HX$9=$DM107),1,0)*'4. Formulations'!$N106</f>
        <v>0</v>
      </c>
      <c r="HY107" s="45">
        <f>IF(AND(OR(ISBLANK(HY$9),HY$9=0)=FALSE,HY$9=$DM107),1,0)*'4. Formulations'!$N106</f>
        <v>0</v>
      </c>
      <c r="HZ107" s="45">
        <f>IF(AND(OR(ISBLANK(HZ$9),HZ$9=0)=FALSE,HZ$9=$DM107),1,0)*'4. Formulations'!$N106</f>
        <v>0</v>
      </c>
      <c r="IA107" s="45">
        <f>IF(AND(OR(ISBLANK(IA$9),IA$9=0)=FALSE,IA$9=$DM107),1,0)*'4. Formulations'!$N106</f>
        <v>0</v>
      </c>
      <c r="IB107" s="45">
        <f>IF(AND(OR(ISBLANK(IB$9),IB$9=0)=FALSE,IB$9=$DM107),1,0)*'4. Formulations'!$N106</f>
        <v>0</v>
      </c>
      <c r="IC107" s="45">
        <f>IF(AND(OR(ISBLANK(IC$9),IC$9=0)=FALSE,IC$9=$DM107),1,0)*'4. Formulations'!$N106</f>
        <v>0</v>
      </c>
      <c r="ID107" s="45">
        <f>IF(AND(OR(ISBLANK(ID$9),ID$9=0)=FALSE,ID$9=$DM107),1,0)*'4. Formulations'!$N106</f>
        <v>0</v>
      </c>
      <c r="IE107" s="45">
        <f>IF(AND(OR(ISBLANK(IE$9),IE$9=0)=FALSE,IE$9=$DM107),1,0)*'4. Formulations'!$N106</f>
        <v>0</v>
      </c>
      <c r="IF107" s="45">
        <f>IF(AND(OR(ISBLANK(IF$9),IF$9=0)=FALSE,IF$9=$DM107),1,0)*'4. Formulations'!$N106</f>
        <v>0</v>
      </c>
      <c r="IG107" s="45">
        <f>IF(AND(OR(ISBLANK(IG$9),IG$9=0)=FALSE,IG$9=$DM107),1,0)*'4. Formulations'!$N106</f>
        <v>0</v>
      </c>
      <c r="IH107" s="45">
        <f>IF(AND(OR(ISBLANK(IH$9),IH$9=0)=FALSE,IH$9=$DM107),1,0)*'4. Formulations'!$N106</f>
        <v>0</v>
      </c>
      <c r="II107" s="45">
        <f>IF(AND(OR(ISBLANK(II$9),II$9=0)=FALSE,II$9=$DM107),1,0)*'4. Formulations'!$N106</f>
        <v>0</v>
      </c>
      <c r="IJ107" s="45">
        <f>IF(AND(OR(ISBLANK(IJ$9),IJ$9=0)=FALSE,IJ$9=$DM107),1,0)*'4. Formulations'!$N106</f>
        <v>0</v>
      </c>
      <c r="IK107" s="45">
        <f>IF(AND(OR(ISBLANK(IK$9),IK$9=0)=FALSE,IK$9=$DM107),1,0)*'4. Formulations'!$N106</f>
        <v>0</v>
      </c>
      <c r="IM107" s="45">
        <f>IF(AND(OR(ISBLANK(IM$9),IM$9=0)=FALSE,OR(IM$9='2. Protocols'!$C106,IM$9='2. Protocols'!$E106,IM$9='2. Protocols'!$G106)),1,0)*'4. Formulations'!$O106</f>
        <v>0</v>
      </c>
      <c r="IN107" s="45">
        <f>IF(AND(OR(ISBLANK(IN$9),IN$9=0)=FALSE,OR(IN$9='2. Protocols'!$C106,IN$9='2. Protocols'!$E106,IN$9='2. Protocols'!$G106)),1,0)*'4. Formulations'!$O106</f>
        <v>0</v>
      </c>
      <c r="IO107" s="45">
        <f>IF(AND(OR(ISBLANK(IO$9),IO$9=0)=FALSE,OR(IO$9='2. Protocols'!$C106,IO$9='2. Protocols'!$E106,IO$9='2. Protocols'!$G106)),1,0)*'4. Formulations'!$O106</f>
        <v>0</v>
      </c>
      <c r="IP107" s="45">
        <f>IF(AND(OR(ISBLANK(IP$9),IP$9=0)=FALSE,OR(IP$9='2. Protocols'!$C106,IP$9='2. Protocols'!$E106,IP$9='2. Protocols'!$G106)),1,0)*'4. Formulations'!$O106</f>
        <v>0</v>
      </c>
      <c r="IQ107" s="45">
        <f>IF(AND(OR(ISBLANK(IQ$9),IQ$9=0)=FALSE,OR(IQ$9='2. Protocols'!$C106,IQ$9='2. Protocols'!$E106,IQ$9='2. Protocols'!$G106)),1,0)*'4. Formulations'!$O106</f>
        <v>0</v>
      </c>
      <c r="IR107" s="45">
        <f>IF(AND(OR(ISBLANK(IR$9),IR$9=0)=FALSE,OR(IR$9='2. Protocols'!$C106,IR$9='2. Protocols'!$E106,IR$9='2. Protocols'!$G106)),1,0)*'4. Formulations'!$O106</f>
        <v>0</v>
      </c>
      <c r="IS107" s="45">
        <f>IF(AND(OR(ISBLANK(IS$9),IS$9=0)=FALSE,OR(IS$9='2. Protocols'!$C106,IS$9='2. Protocols'!$E106,IS$9='2. Protocols'!$G106)),1,0)*'4. Formulations'!$O106</f>
        <v>0</v>
      </c>
      <c r="IT107" s="45">
        <f>IF(AND(OR(ISBLANK(IT$9),IT$9=0)=FALSE,OR(IT$9='2. Protocols'!$C106,IT$9='2. Protocols'!$E106,IT$9='2. Protocols'!$G106)),1,0)*'4. Formulations'!$O106</f>
        <v>0</v>
      </c>
      <c r="IU107" s="45">
        <f>IF(AND(OR(ISBLANK(IU$9),IU$9=0)=FALSE,OR(IU$9='2. Protocols'!$C106,IU$9='2. Protocols'!$E106,IU$9='2. Protocols'!$G106)),1,0)*'4. Formulations'!$O106</f>
        <v>0</v>
      </c>
      <c r="IV107" s="45">
        <f>IF(AND(OR(ISBLANK(IV$9),IV$9=0)=FALSE,OR(IV$9='2. Protocols'!$C106,IV$9='2. Protocols'!$E106,IV$9='2. Protocols'!$G106)),1,0)*'4. Formulations'!$O106</f>
        <v>0</v>
      </c>
      <c r="IW107" s="45">
        <f>IF(AND(OR(ISBLANK(IW$9),IW$9=0)=FALSE,OR(IW$9='2. Protocols'!$C106,IW$9='2. Protocols'!$E106,IW$9='2. Protocols'!$G106)),1,0)*'4. Formulations'!$O106</f>
        <v>0</v>
      </c>
      <c r="IX107" s="45">
        <f>IF(AND(OR(ISBLANK(IX$9),IX$9=0)=FALSE,OR(IX$9='2. Protocols'!$C106,IX$9='2. Protocols'!$E106,IX$9='2. Protocols'!$G106)),1,0)*'4. Formulations'!$O106</f>
        <v>0</v>
      </c>
      <c r="IY107" s="45">
        <f>IF(AND(OR(ISBLANK(IY$9),IY$9=0)=FALSE,OR(IY$9='2. Protocols'!$C106,IY$9='2. Protocols'!$E106,IY$9='2. Protocols'!$G106)),1,0)*'4. Formulations'!$O106</f>
        <v>0</v>
      </c>
      <c r="IZ107" s="45">
        <f>IF(AND(OR(ISBLANK(IZ$9),IZ$9=0)=FALSE,OR(IZ$9='2. Protocols'!$C106,IZ$9='2. Protocols'!$E106,IZ$9='2. Protocols'!$G106)),1,0)*'4. Formulations'!$O106</f>
        <v>0</v>
      </c>
      <c r="JA107" s="45">
        <f>IF(AND(OR(ISBLANK(JA$9),JA$9=0)=FALSE,OR(JA$9='2. Protocols'!$C106,JA$9='2. Protocols'!$E106,JA$9='2. Protocols'!$G106)),1,0)*'4. Formulations'!$O106</f>
        <v>0</v>
      </c>
      <c r="JC107" s="45">
        <f>IF(AND(OR(ISBLANK(JC$9),JC$9=0)=FALSE,JC$9=$DL107),1,0)*'4. Formulations'!$P106</f>
        <v>0</v>
      </c>
      <c r="JD107" s="45">
        <f>IF(AND(OR(ISBLANK(JD$9),JD$9=0)=FALSE,JD$9=$DL107),1,0)*'4. Formulations'!$P106</f>
        <v>0</v>
      </c>
      <c r="JE107" s="45">
        <f>IF(AND(OR(ISBLANK(JE$9),JE$9=0)=FALSE,JE$9=$DL107),1,0)*'4. Formulations'!$P106</f>
        <v>0</v>
      </c>
      <c r="JF107" s="45">
        <f>IF(AND(OR(ISBLANK(JF$9),JF$9=0)=FALSE,JF$9=$DL107),1,0)*'4. Formulations'!$P106</f>
        <v>0</v>
      </c>
      <c r="JG107" s="45">
        <f>IF(AND(OR(ISBLANK(JG$9),JG$9=0)=FALSE,JG$9=$DL107),1,0)*'4. Formulations'!$P106</f>
        <v>0</v>
      </c>
      <c r="JH107" s="45">
        <f>IF(AND(OR(ISBLANK(JH$9),JH$9=0)=FALSE,JH$9=$DL107),1,0)*'4. Formulations'!$P106</f>
        <v>0</v>
      </c>
      <c r="JI107" s="45">
        <f>IF(AND(OR(ISBLANK(JI$9),JI$9=0)=FALSE,JI$9=$DL107),1,0)*'4. Formulations'!$P106</f>
        <v>0</v>
      </c>
      <c r="JJ107" s="45">
        <f>IF(AND(OR(ISBLANK(JJ$9),JJ$9=0)=FALSE,JJ$9=$DL107),1,0)*'4. Formulations'!$P106</f>
        <v>0</v>
      </c>
      <c r="JK107" s="45">
        <f>IF(AND(OR(ISBLANK(JK$9),JK$9=0)=FALSE,JK$9=$DL107),1,0)*'4. Formulations'!$P106</f>
        <v>0</v>
      </c>
      <c r="JL107" s="45">
        <f>IF(AND(OR(ISBLANK(JL$9),JL$9=0)=FALSE,JL$9=$DL107),1,0)*'4. Formulations'!$P106</f>
        <v>0</v>
      </c>
      <c r="JM107" s="45">
        <f>IF(AND(OR(ISBLANK(JM$9),JM$9=0)=FALSE,JM$9=$DL107),1,0)*'4. Formulations'!$P106</f>
        <v>0</v>
      </c>
      <c r="JN107" s="45">
        <f>IF(AND(OR(ISBLANK(JN$9),JN$9=0)=FALSE,JN$9=$DL107),1,0)*'4. Formulations'!$P106</f>
        <v>0</v>
      </c>
      <c r="JO107" s="45">
        <f>IF(AND(OR(ISBLANK(JO$9),JO$9=0)=FALSE,JO$9=$DL107),1,0)*'4. Formulations'!$P106</f>
        <v>0</v>
      </c>
      <c r="JP107" s="45">
        <f>IF(AND(OR(ISBLANK(JP$9),JP$9=0)=FALSE,JP$9=$DL107),1,0)*'4. Formulations'!$P106</f>
        <v>0</v>
      </c>
      <c r="JQ107" s="45">
        <f>IF(AND(OR(ISBLANK(JQ$9),JQ$9=0)=FALSE,JQ$9=$DL107),1,0)*'4. Formulations'!$P106</f>
        <v>0</v>
      </c>
      <c r="JS107" s="45">
        <f>IF(AND(OR(ISBLANK(JS$9),JS$9=0)=FALSE,SUM($JC107:$JQ107)&gt;0,JS$9='2. Protocols'!$G106),1,0)*'4. Formulations'!$P106</f>
        <v>0</v>
      </c>
      <c r="JT107" s="45">
        <f>IF(AND(OR(ISBLANK(JT$9),JT$9=0)=FALSE,SUM($JC107:$JQ107)&gt;0,JT$9='2. Protocols'!$G106),1,0)*'4. Formulations'!$P106</f>
        <v>0</v>
      </c>
      <c r="JU107" s="45">
        <f>IF(AND(OR(ISBLANK(JU$9),JU$9=0)=FALSE,SUM($JC107:$JQ107)&gt;0,JU$9='2. Protocols'!$G106),1,0)*'4. Formulations'!$P106</f>
        <v>0</v>
      </c>
      <c r="JV107" s="45">
        <f>IF(AND(OR(ISBLANK(JV$9),JV$9=0)=FALSE,SUM($JC107:$JQ107)&gt;0,JV$9='2. Protocols'!$G106),1,0)*'4. Formulations'!$P106</f>
        <v>0</v>
      </c>
      <c r="JW107" s="45">
        <f>IF(AND(OR(ISBLANK(JW$9),JW$9=0)=FALSE,SUM($JC107:$JQ107)&gt;0,JW$9='2. Protocols'!$G106),1,0)*'4. Formulations'!$P106</f>
        <v>0</v>
      </c>
      <c r="JX107" s="45">
        <f>IF(AND(OR(ISBLANK(JX$9),JX$9=0)=FALSE,SUM($JC107:$JQ107)&gt;0,JX$9='2. Protocols'!$G106),1,0)*'4. Formulations'!$P106</f>
        <v>0</v>
      </c>
      <c r="JY107" s="45">
        <f>IF(AND(OR(ISBLANK(JY$9),JY$9=0)=FALSE,SUM($JC107:$JQ107)&gt;0,JY$9='2. Protocols'!$G106),1,0)*'4. Formulations'!$P106</f>
        <v>0</v>
      </c>
      <c r="JZ107" s="45">
        <f>IF(AND(OR(ISBLANK(JZ$9),JZ$9=0)=FALSE,SUM($JC107:$JQ107)&gt;0,JZ$9='2. Protocols'!$G106),1,0)*'4. Formulations'!$P106</f>
        <v>0</v>
      </c>
      <c r="KA107" s="45">
        <f>IF(AND(OR(ISBLANK(KA$9),KA$9=0)=FALSE,SUM($JC107:$JQ107)&gt;0,KA$9='2. Protocols'!$G106),1,0)*'4. Formulations'!$P106</f>
        <v>0</v>
      </c>
      <c r="KB107" s="45">
        <f>IF(AND(OR(ISBLANK(KB$9),KB$9=0)=FALSE,SUM($JC107:$JQ107)&gt;0,KB$9='2. Protocols'!$G106),1,0)*'4. Formulations'!$P106</f>
        <v>0</v>
      </c>
      <c r="KC107" s="45">
        <f>IF(AND(OR(ISBLANK(KC$9),KC$9=0)=FALSE,SUM($JC107:$JQ107)&gt;0,KC$9='2. Protocols'!$G106),1,0)*'4. Formulations'!$P106</f>
        <v>0</v>
      </c>
      <c r="KD107" s="45">
        <f>IF(AND(OR(ISBLANK(KD$9),KD$9=0)=FALSE,SUM($JC107:$JQ107)&gt;0,KD$9='2. Protocols'!$G106),1,0)*'4. Formulations'!$P106</f>
        <v>0</v>
      </c>
      <c r="KE107" s="45">
        <f>IF(AND(OR(ISBLANK(KE$9),KE$9=0)=FALSE,SUM($JC107:$JQ107)&gt;0,KE$9='2. Protocols'!$G106),1,0)*'4. Formulations'!$P106</f>
        <v>0</v>
      </c>
      <c r="KF107" s="45">
        <f>IF(AND(OR(ISBLANK(KF$9),KF$9=0)=FALSE,SUM($JC107:$JQ107)&gt;0,KF$9='2. Protocols'!$G106),1,0)*'4. Formulations'!$P106</f>
        <v>0</v>
      </c>
      <c r="KG107" s="45">
        <f>IF(AND(OR(ISBLANK(KG$9),KG$9=0)=FALSE,SUM($JC107:$JQ107)&gt;0,KG$9='2. Protocols'!$G106),1,0)*'4. Formulations'!$P106</f>
        <v>0</v>
      </c>
      <c r="KI107" s="45">
        <f>IF(AND(OR(ISBLANK(KI$9),KI$9=0)=FALSE,KI$9=$DM107),1,0)*'4. Formulations'!$Q106</f>
        <v>0</v>
      </c>
      <c r="KJ107" s="45">
        <f>IF(AND(OR(ISBLANK(KJ$9),KJ$9=0)=FALSE,KJ$9=$DM107),1,0)*'4. Formulations'!$Q106</f>
        <v>0</v>
      </c>
      <c r="KK107" s="45">
        <f>IF(AND(OR(ISBLANK(KK$9),KK$9=0)=FALSE,KK$9=$DM107),1,0)*'4. Formulations'!$Q106</f>
        <v>0</v>
      </c>
      <c r="KL107" s="45">
        <f>IF(AND(OR(ISBLANK(KL$9),KL$9=0)=FALSE,KL$9=$DM107),1,0)*'4. Formulations'!$Q106</f>
        <v>0</v>
      </c>
      <c r="KM107" s="45">
        <f>IF(AND(OR(ISBLANK(KM$9),KM$9=0)=FALSE,KM$9=$DM107),1,0)*'4. Formulations'!$Q106</f>
        <v>0</v>
      </c>
      <c r="KN107" s="45">
        <f>IF(AND(OR(ISBLANK(KN$9),KN$9=0)=FALSE,KN$9=$DM107),1,0)*'4. Formulations'!$Q106</f>
        <v>0</v>
      </c>
      <c r="KO107" s="45">
        <f>IF(AND(OR(ISBLANK(KO$9),KO$9=0)=FALSE,KO$9=$DM107),1,0)*'4. Formulations'!$Q106</f>
        <v>0</v>
      </c>
      <c r="KP107" s="45">
        <f>IF(AND(OR(ISBLANK(KP$9),KP$9=0)=FALSE,KP$9=$DM107),1,0)*'4. Formulations'!$Q106</f>
        <v>0</v>
      </c>
      <c r="KQ107" s="45">
        <f>IF(AND(OR(ISBLANK(KQ$9),KQ$9=0)=FALSE,KQ$9=$DM107),1,0)*'4. Formulations'!$Q106</f>
        <v>0</v>
      </c>
      <c r="KR107" s="45">
        <f>IF(AND(OR(ISBLANK(KR$9),KR$9=0)=FALSE,KR$9=$DM107),1,0)*'4. Formulations'!$Q106</f>
        <v>0</v>
      </c>
      <c r="KS107" s="45">
        <f>IF(AND(OR(ISBLANK(KS$9),KS$9=0)=FALSE,KS$9=$DM107),1,0)*'4. Formulations'!$Q106</f>
        <v>0</v>
      </c>
      <c r="KT107" s="45">
        <f>IF(AND(OR(ISBLANK(KT$9),KT$9=0)=FALSE,KT$9=$DM107),1,0)*'4. Formulations'!$Q106</f>
        <v>0</v>
      </c>
      <c r="KU107" s="45">
        <f>IF(AND(OR(ISBLANK(KU$9),KU$9=0)=FALSE,KU$9=$DM107),1,0)*'4. Formulations'!$Q106</f>
        <v>0</v>
      </c>
      <c r="KV107" s="45">
        <f>IF(AND(OR(ISBLANK(KV$9),KV$9=0)=FALSE,KV$9=$DM107),1,0)*'4. Formulations'!$Q106</f>
        <v>0</v>
      </c>
      <c r="KW107" s="45">
        <f>IF(AND(OR(ISBLANK(KW$9),KW$9=0)=FALSE,KW$9=$DM107),1,0)*'4. Formulations'!$Q106</f>
        <v>0</v>
      </c>
    </row>
    <row r="108" spans="2:309" x14ac:dyDescent="0.3">
      <c r="B108" s="2"/>
      <c r="C108" s="156" t="s">
        <v>21</v>
      </c>
      <c r="D108" s="29"/>
      <c r="E108" s="30"/>
      <c r="G108" s="160">
        <f t="shared" ref="G108:AL108" si="132">SUM(G78:G107)</f>
        <v>0</v>
      </c>
      <c r="H108" s="160" t="e">
        <f t="shared" si="132"/>
        <v>#VALUE!</v>
      </c>
      <c r="I108" s="160" t="e">
        <f t="shared" si="132"/>
        <v>#VALUE!</v>
      </c>
      <c r="J108" s="160" t="e">
        <f t="shared" si="132"/>
        <v>#VALUE!</v>
      </c>
      <c r="K108" s="160" t="e">
        <f t="shared" si="132"/>
        <v>#VALUE!</v>
      </c>
      <c r="L108" s="160" t="e">
        <f t="shared" si="132"/>
        <v>#VALUE!</v>
      </c>
      <c r="M108" s="160" t="e">
        <f t="shared" si="132"/>
        <v>#VALUE!</v>
      </c>
      <c r="N108" s="160" t="e">
        <f t="shared" si="132"/>
        <v>#VALUE!</v>
      </c>
      <c r="O108" s="160" t="e">
        <f t="shared" si="132"/>
        <v>#VALUE!</v>
      </c>
      <c r="P108" s="160" t="e">
        <f t="shared" si="132"/>
        <v>#VALUE!</v>
      </c>
      <c r="Q108" s="160" t="e">
        <f t="shared" si="132"/>
        <v>#VALUE!</v>
      </c>
      <c r="R108" s="160" t="e">
        <f t="shared" si="132"/>
        <v>#VALUE!</v>
      </c>
      <c r="S108" s="160" t="e">
        <f t="shared" si="132"/>
        <v>#VALUE!</v>
      </c>
      <c r="T108" s="160" t="e">
        <f t="shared" si="132"/>
        <v>#VALUE!</v>
      </c>
      <c r="U108" s="160" t="e">
        <f t="shared" si="132"/>
        <v>#VALUE!</v>
      </c>
      <c r="V108" s="160" t="e">
        <f t="shared" si="132"/>
        <v>#VALUE!</v>
      </c>
      <c r="W108" s="160" t="e">
        <f t="shared" si="132"/>
        <v>#VALUE!</v>
      </c>
      <c r="X108" s="160" t="e">
        <f t="shared" si="132"/>
        <v>#VALUE!</v>
      </c>
      <c r="Y108" s="160" t="e">
        <f t="shared" si="132"/>
        <v>#VALUE!</v>
      </c>
      <c r="Z108" s="160" t="e">
        <f t="shared" si="132"/>
        <v>#VALUE!</v>
      </c>
      <c r="AA108" s="160" t="e">
        <f t="shared" si="132"/>
        <v>#VALUE!</v>
      </c>
      <c r="AB108" s="160" t="e">
        <f t="shared" si="132"/>
        <v>#VALUE!</v>
      </c>
      <c r="AC108" s="160" t="e">
        <f t="shared" si="132"/>
        <v>#VALUE!</v>
      </c>
      <c r="AD108" s="160" t="e">
        <f t="shared" si="132"/>
        <v>#VALUE!</v>
      </c>
      <c r="AE108" s="160" t="e">
        <f t="shared" si="132"/>
        <v>#VALUE!</v>
      </c>
      <c r="AF108" s="160" t="e">
        <f t="shared" si="132"/>
        <v>#VALUE!</v>
      </c>
      <c r="AG108" s="160" t="e">
        <f t="shared" si="132"/>
        <v>#VALUE!</v>
      </c>
      <c r="AH108" s="160" t="e">
        <f t="shared" si="132"/>
        <v>#VALUE!</v>
      </c>
      <c r="AI108" s="160" t="e">
        <f t="shared" si="132"/>
        <v>#VALUE!</v>
      </c>
      <c r="AJ108" s="160" t="e">
        <f t="shared" si="132"/>
        <v>#VALUE!</v>
      </c>
      <c r="AK108" s="160" t="e">
        <f t="shared" si="132"/>
        <v>#VALUE!</v>
      </c>
      <c r="AL108" s="160" t="e">
        <f t="shared" si="132"/>
        <v>#VALUE!</v>
      </c>
      <c r="AM108" s="160" t="e">
        <f>SUM(AM78:AM107)</f>
        <v>#VALUE!</v>
      </c>
      <c r="AN108" s="160" t="e">
        <f>SUM(AN78:AN107)</f>
        <v>#VALUE!</v>
      </c>
      <c r="AO108" s="160" t="e">
        <f>SUM(AO78:AO107)</f>
        <v>#VALUE!</v>
      </c>
      <c r="AP108" s="160" t="e">
        <f>SUM(AP78:AP107)</f>
        <v>#VALUE!</v>
      </c>
      <c r="AQ108" s="160" t="e">
        <f>SUM(AQ78:AQ107)</f>
        <v>#VALUE!</v>
      </c>
    </row>
    <row r="109" spans="2:309" x14ac:dyDescent="0.3">
      <c r="B109" s="2"/>
      <c r="C109" s="157" t="s">
        <v>80</v>
      </c>
      <c r="D109" s="18"/>
      <c r="E109" s="18"/>
      <c r="G109" s="34" t="e">
        <f t="shared" ref="G109:AQ109" si="133">G108/SUM(G$40,G$74,G$108)</f>
        <v>#VALUE!</v>
      </c>
      <c r="H109" s="34" t="e">
        <f t="shared" si="133"/>
        <v>#VALUE!</v>
      </c>
      <c r="I109" s="34" t="e">
        <f t="shared" si="133"/>
        <v>#VALUE!</v>
      </c>
      <c r="J109" s="34" t="e">
        <f t="shared" si="133"/>
        <v>#VALUE!</v>
      </c>
      <c r="K109" s="34" t="e">
        <f t="shared" si="133"/>
        <v>#VALUE!</v>
      </c>
      <c r="L109" s="34" t="e">
        <f t="shared" si="133"/>
        <v>#VALUE!</v>
      </c>
      <c r="M109" s="34" t="e">
        <f t="shared" si="133"/>
        <v>#VALUE!</v>
      </c>
      <c r="N109" s="34" t="e">
        <f t="shared" si="133"/>
        <v>#VALUE!</v>
      </c>
      <c r="O109" s="34" t="e">
        <f t="shared" si="133"/>
        <v>#VALUE!</v>
      </c>
      <c r="P109" s="34" t="e">
        <f t="shared" si="133"/>
        <v>#VALUE!</v>
      </c>
      <c r="Q109" s="34" t="e">
        <f t="shared" si="133"/>
        <v>#VALUE!</v>
      </c>
      <c r="R109" s="34" t="e">
        <f t="shared" si="133"/>
        <v>#VALUE!</v>
      </c>
      <c r="S109" s="34" t="e">
        <f t="shared" si="133"/>
        <v>#VALUE!</v>
      </c>
      <c r="T109" s="34" t="e">
        <f t="shared" si="133"/>
        <v>#VALUE!</v>
      </c>
      <c r="U109" s="34" t="e">
        <f t="shared" si="133"/>
        <v>#VALUE!</v>
      </c>
      <c r="V109" s="34" t="e">
        <f t="shared" si="133"/>
        <v>#VALUE!</v>
      </c>
      <c r="W109" s="34" t="e">
        <f t="shared" si="133"/>
        <v>#VALUE!</v>
      </c>
      <c r="X109" s="34" t="e">
        <f t="shared" si="133"/>
        <v>#VALUE!</v>
      </c>
      <c r="Y109" s="34" t="e">
        <f t="shared" si="133"/>
        <v>#VALUE!</v>
      </c>
      <c r="Z109" s="34" t="e">
        <f t="shared" si="133"/>
        <v>#VALUE!</v>
      </c>
      <c r="AA109" s="34" t="e">
        <f t="shared" si="133"/>
        <v>#VALUE!</v>
      </c>
      <c r="AB109" s="34" t="e">
        <f t="shared" si="133"/>
        <v>#VALUE!</v>
      </c>
      <c r="AC109" s="34" t="e">
        <f t="shared" si="133"/>
        <v>#VALUE!</v>
      </c>
      <c r="AD109" s="34" t="e">
        <f t="shared" si="133"/>
        <v>#VALUE!</v>
      </c>
      <c r="AE109" s="34" t="e">
        <f t="shared" si="133"/>
        <v>#VALUE!</v>
      </c>
      <c r="AF109" s="34" t="e">
        <f t="shared" si="133"/>
        <v>#VALUE!</v>
      </c>
      <c r="AG109" s="34" t="e">
        <f t="shared" si="133"/>
        <v>#VALUE!</v>
      </c>
      <c r="AH109" s="34" t="e">
        <f t="shared" si="133"/>
        <v>#VALUE!</v>
      </c>
      <c r="AI109" s="34" t="e">
        <f t="shared" si="133"/>
        <v>#VALUE!</v>
      </c>
      <c r="AJ109" s="34" t="e">
        <f t="shared" si="133"/>
        <v>#VALUE!</v>
      </c>
      <c r="AK109" s="34" t="e">
        <f t="shared" si="133"/>
        <v>#VALUE!</v>
      </c>
      <c r="AL109" s="34" t="e">
        <f t="shared" si="133"/>
        <v>#VALUE!</v>
      </c>
      <c r="AM109" s="34" t="e">
        <f t="shared" si="133"/>
        <v>#VALUE!</v>
      </c>
      <c r="AN109" s="34" t="e">
        <f t="shared" si="133"/>
        <v>#VALUE!</v>
      </c>
      <c r="AO109" s="34" t="e">
        <f t="shared" si="133"/>
        <v>#VALUE!</v>
      </c>
      <c r="AP109" s="34" t="e">
        <f t="shared" si="133"/>
        <v>#VALUE!</v>
      </c>
      <c r="AQ109" s="34" t="e">
        <f t="shared" si="133"/>
        <v>#VALUE!</v>
      </c>
    </row>
    <row r="110" spans="2:309" ht="15" hidden="1" x14ac:dyDescent="0.25">
      <c r="B110" s="2"/>
      <c r="C110" s="157" t="s">
        <v>82</v>
      </c>
      <c r="D110" s="18"/>
      <c r="E110" s="18"/>
      <c r="H110" s="35" t="e">
        <f>G74*'1. General Inputs'!$BC$19*-1</f>
        <v>#VALUE!</v>
      </c>
      <c r="I110" s="35" t="e">
        <f>H74*'1. General Inputs'!$BC$19*-1</f>
        <v>#VALUE!</v>
      </c>
      <c r="J110" s="35" t="e">
        <f>I74*'1. General Inputs'!$BC$19*-1</f>
        <v>#VALUE!</v>
      </c>
      <c r="K110" s="35" t="e">
        <f>J74*'1. General Inputs'!$BC$19*-1</f>
        <v>#VALUE!</v>
      </c>
      <c r="L110" s="35" t="e">
        <f>K74*'1. General Inputs'!$BC$19*-1</f>
        <v>#VALUE!</v>
      </c>
      <c r="M110" s="35" t="e">
        <f>L74*'1. General Inputs'!$BC$19*-1</f>
        <v>#VALUE!</v>
      </c>
      <c r="N110" s="35" t="e">
        <f>M74*'1. General Inputs'!$BC$19*-1</f>
        <v>#VALUE!</v>
      </c>
      <c r="O110" s="35" t="e">
        <f>N74*'1. General Inputs'!$BC$19*-1</f>
        <v>#VALUE!</v>
      </c>
      <c r="P110" s="35" t="e">
        <f>O74*'1. General Inputs'!$BC$19*-1</f>
        <v>#VALUE!</v>
      </c>
      <c r="Q110" s="35" t="e">
        <f>P74*'1. General Inputs'!$BC$19*-1</f>
        <v>#VALUE!</v>
      </c>
      <c r="R110" s="35" t="e">
        <f>Q74*'1. General Inputs'!$BC$19*-1</f>
        <v>#VALUE!</v>
      </c>
      <c r="S110" s="35" t="e">
        <f>R74*'1. General Inputs'!$BC$19*-1</f>
        <v>#VALUE!</v>
      </c>
      <c r="T110" s="35" t="e">
        <f>S74*'1. General Inputs'!$BC$19*-1</f>
        <v>#VALUE!</v>
      </c>
      <c r="U110" s="35" t="e">
        <f>T74*'1. General Inputs'!$BC$19*-1</f>
        <v>#VALUE!</v>
      </c>
      <c r="V110" s="35" t="e">
        <f>U74*'1. General Inputs'!$BC$19*-1</f>
        <v>#VALUE!</v>
      </c>
      <c r="W110" s="35" t="e">
        <f>V74*'1. General Inputs'!$BC$19*-1</f>
        <v>#VALUE!</v>
      </c>
      <c r="X110" s="35" t="e">
        <f>W74*'1. General Inputs'!$BC$19*-1</f>
        <v>#VALUE!</v>
      </c>
      <c r="Y110" s="35" t="e">
        <f>X74*'1. General Inputs'!$BC$19*-1</f>
        <v>#VALUE!</v>
      </c>
      <c r="Z110" s="35" t="e">
        <f>Y74*'1. General Inputs'!$BC$19*-1</f>
        <v>#VALUE!</v>
      </c>
      <c r="AA110" s="35" t="e">
        <f>Z74*'1. General Inputs'!$BC$19*-1</f>
        <v>#VALUE!</v>
      </c>
      <c r="AB110" s="35" t="e">
        <f>AA74*'1. General Inputs'!$BC$19*-1</f>
        <v>#VALUE!</v>
      </c>
      <c r="AC110" s="35" t="e">
        <f>AB74*'1. General Inputs'!$BC$19*-1</f>
        <v>#VALUE!</v>
      </c>
      <c r="AD110" s="35" t="e">
        <f>AC74*'1. General Inputs'!$BC$19*-1</f>
        <v>#VALUE!</v>
      </c>
      <c r="AE110" s="35" t="e">
        <f>AD74*'1. General Inputs'!$BC$19*-1</f>
        <v>#VALUE!</v>
      </c>
      <c r="AF110" s="35" t="e">
        <f>AE74*'1. General Inputs'!$BC$19*-1</f>
        <v>#VALUE!</v>
      </c>
      <c r="AG110" s="35" t="e">
        <f>AF74*'1. General Inputs'!$BC$19*-1</f>
        <v>#VALUE!</v>
      </c>
      <c r="AH110" s="35" t="e">
        <f>AG74*'1. General Inputs'!$BC$19*-1</f>
        <v>#VALUE!</v>
      </c>
      <c r="AI110" s="35" t="e">
        <f>AH74*'1. General Inputs'!$BC$19*-1</f>
        <v>#VALUE!</v>
      </c>
      <c r="AJ110" s="35" t="e">
        <f>AI74*'1. General Inputs'!$BC$19*-1</f>
        <v>#VALUE!</v>
      </c>
      <c r="AK110" s="35" t="e">
        <f>AJ74*'1. General Inputs'!$BC$19*-1</f>
        <v>#VALUE!</v>
      </c>
      <c r="AL110" s="35" t="e">
        <f>AK74*'1. General Inputs'!$BC$19*-1</f>
        <v>#VALUE!</v>
      </c>
      <c r="AM110" s="35" t="e">
        <f>AL74*'1. General Inputs'!$BC$19*-1</f>
        <v>#VALUE!</v>
      </c>
      <c r="AN110" s="35" t="e">
        <f>AM74*'1. General Inputs'!$BC$19*-1</f>
        <v>#VALUE!</v>
      </c>
      <c r="AO110" s="35" t="e">
        <f>AN74*'1. General Inputs'!$BC$19*-1</f>
        <v>#VALUE!</v>
      </c>
      <c r="AP110" s="35" t="e">
        <f>AO74*'1. General Inputs'!$BC$19*-1</f>
        <v>#VALUE!</v>
      </c>
      <c r="AQ110" s="35" t="e">
        <f>AP74*'1. General Inputs'!$BC$19*-1</f>
        <v>#VALUE!</v>
      </c>
    </row>
    <row r="111" spans="2:309" x14ac:dyDescent="0.3">
      <c r="B111" s="2"/>
      <c r="C111" s="18"/>
      <c r="D111" s="18"/>
      <c r="E111" s="18"/>
      <c r="I111" s="161"/>
    </row>
    <row r="112" spans="2:309" x14ac:dyDescent="0.3">
      <c r="B112" s="2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</row>
    <row r="113" spans="2:43" x14ac:dyDescent="0.3">
      <c r="B113" s="2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</row>
    <row r="114" spans="2:43" x14ac:dyDescent="0.3">
      <c r="B114" s="2"/>
      <c r="H114" s="55" t="s">
        <v>89</v>
      </c>
      <c r="I114" s="56"/>
      <c r="J114" s="56"/>
      <c r="K114" s="57"/>
      <c r="L114" s="58" t="s">
        <v>90</v>
      </c>
      <c r="M114" s="59"/>
      <c r="N114" s="59"/>
      <c r="O114" s="60"/>
      <c r="P114" s="55" t="s">
        <v>91</v>
      </c>
      <c r="Q114" s="56"/>
      <c r="R114" s="56"/>
      <c r="S114" s="57"/>
    </row>
    <row r="115" spans="2:43" ht="15.6" x14ac:dyDescent="0.3">
      <c r="B115" s="2"/>
      <c r="G115" s="24" t="s">
        <v>55</v>
      </c>
      <c r="H115" s="24" t="s">
        <v>56</v>
      </c>
      <c r="I115" s="24" t="s">
        <v>57</v>
      </c>
      <c r="J115" s="24" t="s">
        <v>58</v>
      </c>
      <c r="K115" s="24" t="s">
        <v>59</v>
      </c>
      <c r="L115" s="24" t="s">
        <v>60</v>
      </c>
      <c r="M115" s="24" t="s">
        <v>61</v>
      </c>
      <c r="N115" s="24" t="s">
        <v>62</v>
      </c>
      <c r="O115" s="24" t="s">
        <v>63</v>
      </c>
      <c r="P115" s="24" t="s">
        <v>64</v>
      </c>
      <c r="Q115" s="24" t="s">
        <v>65</v>
      </c>
      <c r="R115" s="24" t="s">
        <v>66</v>
      </c>
      <c r="S115" s="24" t="s">
        <v>67</v>
      </c>
    </row>
    <row r="116" spans="2:43" x14ac:dyDescent="0.3">
      <c r="B116" s="2"/>
      <c r="C116" s="155" t="str">
        <f t="shared" ref="C116:C145" si="134">C10</f>
        <v>TDF+3TC+EFV</v>
      </c>
      <c r="D116" s="22"/>
      <c r="E116" s="23"/>
      <c r="G116" s="135" t="e">
        <f t="shared" ref="G116:G145" si="135">G10</f>
        <v>#VALUE!</v>
      </c>
      <c r="H116" s="135" t="e">
        <f t="shared" ref="H116:H145" si="136">J10</f>
        <v>#VALUE!</v>
      </c>
      <c r="I116" s="135" t="e">
        <f t="shared" ref="I116:I145" si="137">M10</f>
        <v>#VALUE!</v>
      </c>
      <c r="J116" s="135" t="e">
        <f t="shared" ref="J116:J145" si="138">P10</f>
        <v>#VALUE!</v>
      </c>
      <c r="K116" s="135" t="e">
        <f t="shared" ref="K116:K145" si="139">S10</f>
        <v>#VALUE!</v>
      </c>
      <c r="L116" s="135" t="e">
        <f t="shared" ref="L116:L145" si="140">V10</f>
        <v>#VALUE!</v>
      </c>
      <c r="M116" s="135" t="e">
        <f t="shared" ref="M116:M145" si="141">Y10</f>
        <v>#VALUE!</v>
      </c>
      <c r="N116" s="135" t="e">
        <f t="shared" ref="N116:N145" si="142">AB10</f>
        <v>#VALUE!</v>
      </c>
      <c r="O116" s="135" t="e">
        <f t="shared" ref="O116:O145" si="143">AE10</f>
        <v>#VALUE!</v>
      </c>
      <c r="P116" s="135" t="e">
        <f t="shared" ref="P116:P145" si="144">AH10</f>
        <v>#VALUE!</v>
      </c>
      <c r="Q116" s="135" t="e">
        <f t="shared" ref="Q116:Q145" si="145">AK10</f>
        <v>#VALUE!</v>
      </c>
      <c r="R116" s="135" t="e">
        <f t="shared" ref="R116:R145" si="146">AN10</f>
        <v>#VALUE!</v>
      </c>
      <c r="S116" s="135" t="e">
        <f t="shared" ref="S116:S145" si="147">AQ10</f>
        <v>#VALUE!</v>
      </c>
    </row>
    <row r="117" spans="2:43" x14ac:dyDescent="0.3">
      <c r="B117" s="2"/>
      <c r="C117" s="155" t="str">
        <f t="shared" si="134"/>
        <v/>
      </c>
      <c r="D117" s="22"/>
      <c r="E117" s="23"/>
      <c r="G117" s="135" t="e">
        <f t="shared" si="135"/>
        <v>#VALUE!</v>
      </c>
      <c r="H117" s="135" t="e">
        <f t="shared" si="136"/>
        <v>#VALUE!</v>
      </c>
      <c r="I117" s="135" t="e">
        <f t="shared" si="137"/>
        <v>#VALUE!</v>
      </c>
      <c r="J117" s="135" t="e">
        <f t="shared" si="138"/>
        <v>#VALUE!</v>
      </c>
      <c r="K117" s="135" t="e">
        <f t="shared" si="139"/>
        <v>#VALUE!</v>
      </c>
      <c r="L117" s="135" t="e">
        <f t="shared" si="140"/>
        <v>#VALUE!</v>
      </c>
      <c r="M117" s="135" t="e">
        <f t="shared" si="141"/>
        <v>#VALUE!</v>
      </c>
      <c r="N117" s="135" t="e">
        <f t="shared" si="142"/>
        <v>#VALUE!</v>
      </c>
      <c r="O117" s="135" t="e">
        <f t="shared" si="143"/>
        <v>#VALUE!</v>
      </c>
      <c r="P117" s="135" t="e">
        <f t="shared" si="144"/>
        <v>#VALUE!</v>
      </c>
      <c r="Q117" s="135" t="e">
        <f t="shared" si="145"/>
        <v>#VALUE!</v>
      </c>
      <c r="R117" s="135" t="e">
        <f t="shared" si="146"/>
        <v>#VALUE!</v>
      </c>
      <c r="S117" s="135" t="e">
        <f t="shared" si="147"/>
        <v>#VALUE!</v>
      </c>
    </row>
    <row r="118" spans="2:43" x14ac:dyDescent="0.3">
      <c r="B118" s="2"/>
      <c r="C118" s="155" t="str">
        <f t="shared" si="134"/>
        <v/>
      </c>
      <c r="D118" s="22"/>
      <c r="E118" s="23"/>
      <c r="G118" s="135" t="e">
        <f t="shared" si="135"/>
        <v>#VALUE!</v>
      </c>
      <c r="H118" s="135" t="e">
        <f t="shared" si="136"/>
        <v>#VALUE!</v>
      </c>
      <c r="I118" s="135" t="e">
        <f t="shared" si="137"/>
        <v>#VALUE!</v>
      </c>
      <c r="J118" s="135" t="e">
        <f t="shared" si="138"/>
        <v>#VALUE!</v>
      </c>
      <c r="K118" s="135" t="e">
        <f t="shared" si="139"/>
        <v>#VALUE!</v>
      </c>
      <c r="L118" s="135" t="e">
        <f t="shared" si="140"/>
        <v>#VALUE!</v>
      </c>
      <c r="M118" s="135" t="e">
        <f t="shared" si="141"/>
        <v>#VALUE!</v>
      </c>
      <c r="N118" s="135" t="e">
        <f t="shared" si="142"/>
        <v>#VALUE!</v>
      </c>
      <c r="O118" s="135" t="e">
        <f t="shared" si="143"/>
        <v>#VALUE!</v>
      </c>
      <c r="P118" s="135" t="e">
        <f t="shared" si="144"/>
        <v>#VALUE!</v>
      </c>
      <c r="Q118" s="135" t="e">
        <f t="shared" si="145"/>
        <v>#VALUE!</v>
      </c>
      <c r="R118" s="135" t="e">
        <f t="shared" si="146"/>
        <v>#VALUE!</v>
      </c>
      <c r="S118" s="135" t="e">
        <f t="shared" si="147"/>
        <v>#VALUE!</v>
      </c>
    </row>
    <row r="119" spans="2:43" x14ac:dyDescent="0.3">
      <c r="B119" s="2"/>
      <c r="C119" s="155" t="str">
        <f t="shared" si="134"/>
        <v/>
      </c>
      <c r="D119" s="22"/>
      <c r="E119" s="23"/>
      <c r="G119" s="135" t="e">
        <f t="shared" si="135"/>
        <v>#VALUE!</v>
      </c>
      <c r="H119" s="135" t="e">
        <f t="shared" si="136"/>
        <v>#VALUE!</v>
      </c>
      <c r="I119" s="135" t="e">
        <f t="shared" si="137"/>
        <v>#VALUE!</v>
      </c>
      <c r="J119" s="135" t="e">
        <f t="shared" si="138"/>
        <v>#VALUE!</v>
      </c>
      <c r="K119" s="135" t="e">
        <f t="shared" si="139"/>
        <v>#VALUE!</v>
      </c>
      <c r="L119" s="135" t="e">
        <f t="shared" si="140"/>
        <v>#VALUE!</v>
      </c>
      <c r="M119" s="135" t="e">
        <f t="shared" si="141"/>
        <v>#VALUE!</v>
      </c>
      <c r="N119" s="135" t="e">
        <f t="shared" si="142"/>
        <v>#VALUE!</v>
      </c>
      <c r="O119" s="135" t="e">
        <f t="shared" si="143"/>
        <v>#VALUE!</v>
      </c>
      <c r="P119" s="135" t="e">
        <f t="shared" si="144"/>
        <v>#VALUE!</v>
      </c>
      <c r="Q119" s="135" t="e">
        <f t="shared" si="145"/>
        <v>#VALUE!</v>
      </c>
      <c r="R119" s="135" t="e">
        <f t="shared" si="146"/>
        <v>#VALUE!</v>
      </c>
      <c r="S119" s="135" t="e">
        <f t="shared" si="147"/>
        <v>#VALUE!</v>
      </c>
    </row>
    <row r="120" spans="2:43" x14ac:dyDescent="0.3">
      <c r="B120" s="2"/>
      <c r="C120" s="155" t="str">
        <f t="shared" si="134"/>
        <v/>
      </c>
      <c r="D120" s="22"/>
      <c r="E120" s="23"/>
      <c r="G120" s="135" t="e">
        <f t="shared" si="135"/>
        <v>#VALUE!</v>
      </c>
      <c r="H120" s="135" t="e">
        <f t="shared" si="136"/>
        <v>#VALUE!</v>
      </c>
      <c r="I120" s="135" t="e">
        <f t="shared" si="137"/>
        <v>#VALUE!</v>
      </c>
      <c r="J120" s="135" t="e">
        <f t="shared" si="138"/>
        <v>#VALUE!</v>
      </c>
      <c r="K120" s="135" t="e">
        <f t="shared" si="139"/>
        <v>#VALUE!</v>
      </c>
      <c r="L120" s="135" t="e">
        <f t="shared" si="140"/>
        <v>#VALUE!</v>
      </c>
      <c r="M120" s="135" t="e">
        <f t="shared" si="141"/>
        <v>#VALUE!</v>
      </c>
      <c r="N120" s="135" t="e">
        <f t="shared" si="142"/>
        <v>#VALUE!</v>
      </c>
      <c r="O120" s="135" t="e">
        <f t="shared" si="143"/>
        <v>#VALUE!</v>
      </c>
      <c r="P120" s="135" t="e">
        <f t="shared" si="144"/>
        <v>#VALUE!</v>
      </c>
      <c r="Q120" s="135" t="e">
        <f t="shared" si="145"/>
        <v>#VALUE!</v>
      </c>
      <c r="R120" s="135" t="e">
        <f t="shared" si="146"/>
        <v>#VALUE!</v>
      </c>
      <c r="S120" s="135" t="e">
        <f t="shared" si="147"/>
        <v>#VALUE!</v>
      </c>
    </row>
    <row r="121" spans="2:43" x14ac:dyDescent="0.3">
      <c r="B121" s="2"/>
      <c r="C121" s="155" t="str">
        <f t="shared" si="134"/>
        <v/>
      </c>
      <c r="D121" s="22"/>
      <c r="E121" s="23"/>
      <c r="G121" s="135" t="e">
        <f t="shared" si="135"/>
        <v>#VALUE!</v>
      </c>
      <c r="H121" s="135" t="e">
        <f t="shared" si="136"/>
        <v>#VALUE!</v>
      </c>
      <c r="I121" s="135" t="e">
        <f t="shared" si="137"/>
        <v>#VALUE!</v>
      </c>
      <c r="J121" s="135" t="e">
        <f t="shared" si="138"/>
        <v>#VALUE!</v>
      </c>
      <c r="K121" s="135" t="e">
        <f t="shared" si="139"/>
        <v>#VALUE!</v>
      </c>
      <c r="L121" s="135" t="e">
        <f t="shared" si="140"/>
        <v>#VALUE!</v>
      </c>
      <c r="M121" s="135" t="e">
        <f t="shared" si="141"/>
        <v>#VALUE!</v>
      </c>
      <c r="N121" s="135" t="e">
        <f t="shared" si="142"/>
        <v>#VALUE!</v>
      </c>
      <c r="O121" s="135" t="e">
        <f t="shared" si="143"/>
        <v>#VALUE!</v>
      </c>
      <c r="P121" s="135" t="e">
        <f t="shared" si="144"/>
        <v>#VALUE!</v>
      </c>
      <c r="Q121" s="135" t="e">
        <f t="shared" si="145"/>
        <v>#VALUE!</v>
      </c>
      <c r="R121" s="135" t="e">
        <f t="shared" si="146"/>
        <v>#VALUE!</v>
      </c>
      <c r="S121" s="135" t="e">
        <f t="shared" si="147"/>
        <v>#VALUE!</v>
      </c>
    </row>
    <row r="122" spans="2:43" x14ac:dyDescent="0.3">
      <c r="B122" s="2"/>
      <c r="C122" s="155" t="str">
        <f t="shared" si="134"/>
        <v/>
      </c>
      <c r="D122" s="22"/>
      <c r="E122" s="23"/>
      <c r="G122" s="135" t="e">
        <f t="shared" si="135"/>
        <v>#VALUE!</v>
      </c>
      <c r="H122" s="135" t="e">
        <f t="shared" si="136"/>
        <v>#VALUE!</v>
      </c>
      <c r="I122" s="135" t="e">
        <f t="shared" si="137"/>
        <v>#VALUE!</v>
      </c>
      <c r="J122" s="135" t="e">
        <f t="shared" si="138"/>
        <v>#VALUE!</v>
      </c>
      <c r="K122" s="135" t="e">
        <f t="shared" si="139"/>
        <v>#VALUE!</v>
      </c>
      <c r="L122" s="135" t="e">
        <f t="shared" si="140"/>
        <v>#VALUE!</v>
      </c>
      <c r="M122" s="135" t="e">
        <f t="shared" si="141"/>
        <v>#VALUE!</v>
      </c>
      <c r="N122" s="135" t="e">
        <f t="shared" si="142"/>
        <v>#VALUE!</v>
      </c>
      <c r="O122" s="135" t="e">
        <f t="shared" si="143"/>
        <v>#VALUE!</v>
      </c>
      <c r="P122" s="135" t="e">
        <f t="shared" si="144"/>
        <v>#VALUE!</v>
      </c>
      <c r="Q122" s="135" t="e">
        <f t="shared" si="145"/>
        <v>#VALUE!</v>
      </c>
      <c r="R122" s="135" t="e">
        <f t="shared" si="146"/>
        <v>#VALUE!</v>
      </c>
      <c r="S122" s="135" t="e">
        <f t="shared" si="147"/>
        <v>#VALUE!</v>
      </c>
    </row>
    <row r="123" spans="2:43" x14ac:dyDescent="0.3">
      <c r="B123" s="2"/>
      <c r="C123" s="155" t="str">
        <f t="shared" si="134"/>
        <v/>
      </c>
      <c r="D123" s="22"/>
      <c r="E123" s="23"/>
      <c r="G123" s="135" t="e">
        <f t="shared" si="135"/>
        <v>#VALUE!</v>
      </c>
      <c r="H123" s="135" t="e">
        <f t="shared" si="136"/>
        <v>#VALUE!</v>
      </c>
      <c r="I123" s="135" t="e">
        <f t="shared" si="137"/>
        <v>#VALUE!</v>
      </c>
      <c r="J123" s="135" t="e">
        <f t="shared" si="138"/>
        <v>#VALUE!</v>
      </c>
      <c r="K123" s="135" t="e">
        <f t="shared" si="139"/>
        <v>#VALUE!</v>
      </c>
      <c r="L123" s="135" t="e">
        <f t="shared" si="140"/>
        <v>#VALUE!</v>
      </c>
      <c r="M123" s="135" t="e">
        <f t="shared" si="141"/>
        <v>#VALUE!</v>
      </c>
      <c r="N123" s="135" t="e">
        <f t="shared" si="142"/>
        <v>#VALUE!</v>
      </c>
      <c r="O123" s="135" t="e">
        <f t="shared" si="143"/>
        <v>#VALUE!</v>
      </c>
      <c r="P123" s="135" t="e">
        <f t="shared" si="144"/>
        <v>#VALUE!</v>
      </c>
      <c r="Q123" s="135" t="e">
        <f t="shared" si="145"/>
        <v>#VALUE!</v>
      </c>
      <c r="R123" s="135" t="e">
        <f t="shared" si="146"/>
        <v>#VALUE!</v>
      </c>
      <c r="S123" s="135" t="e">
        <f t="shared" si="147"/>
        <v>#VALUE!</v>
      </c>
    </row>
    <row r="124" spans="2:43" x14ac:dyDescent="0.3">
      <c r="B124" s="2"/>
      <c r="C124" s="155" t="str">
        <f t="shared" si="134"/>
        <v/>
      </c>
      <c r="D124" s="22"/>
      <c r="E124" s="23"/>
      <c r="G124" s="135" t="e">
        <f t="shared" si="135"/>
        <v>#VALUE!</v>
      </c>
      <c r="H124" s="135" t="e">
        <f t="shared" si="136"/>
        <v>#VALUE!</v>
      </c>
      <c r="I124" s="135" t="e">
        <f t="shared" si="137"/>
        <v>#VALUE!</v>
      </c>
      <c r="J124" s="135" t="e">
        <f t="shared" si="138"/>
        <v>#VALUE!</v>
      </c>
      <c r="K124" s="135" t="e">
        <f t="shared" si="139"/>
        <v>#VALUE!</v>
      </c>
      <c r="L124" s="135" t="e">
        <f t="shared" si="140"/>
        <v>#VALUE!</v>
      </c>
      <c r="M124" s="135" t="e">
        <f t="shared" si="141"/>
        <v>#VALUE!</v>
      </c>
      <c r="N124" s="135" t="e">
        <f t="shared" si="142"/>
        <v>#VALUE!</v>
      </c>
      <c r="O124" s="135" t="e">
        <f t="shared" si="143"/>
        <v>#VALUE!</v>
      </c>
      <c r="P124" s="135" t="e">
        <f t="shared" si="144"/>
        <v>#VALUE!</v>
      </c>
      <c r="Q124" s="135" t="e">
        <f t="shared" si="145"/>
        <v>#VALUE!</v>
      </c>
      <c r="R124" s="135" t="e">
        <f t="shared" si="146"/>
        <v>#VALUE!</v>
      </c>
      <c r="S124" s="135" t="e">
        <f t="shared" si="147"/>
        <v>#VALUE!</v>
      </c>
    </row>
    <row r="125" spans="2:43" x14ac:dyDescent="0.3">
      <c r="B125" s="2"/>
      <c r="C125" s="155" t="str">
        <f t="shared" si="134"/>
        <v/>
      </c>
      <c r="D125" s="22"/>
      <c r="E125" s="23"/>
      <c r="G125" s="135" t="e">
        <f t="shared" si="135"/>
        <v>#VALUE!</v>
      </c>
      <c r="H125" s="135" t="e">
        <f t="shared" si="136"/>
        <v>#VALUE!</v>
      </c>
      <c r="I125" s="135" t="e">
        <f t="shared" si="137"/>
        <v>#VALUE!</v>
      </c>
      <c r="J125" s="135" t="e">
        <f t="shared" si="138"/>
        <v>#VALUE!</v>
      </c>
      <c r="K125" s="135" t="e">
        <f t="shared" si="139"/>
        <v>#VALUE!</v>
      </c>
      <c r="L125" s="135" t="e">
        <f t="shared" si="140"/>
        <v>#VALUE!</v>
      </c>
      <c r="M125" s="135" t="e">
        <f t="shared" si="141"/>
        <v>#VALUE!</v>
      </c>
      <c r="N125" s="135" t="e">
        <f t="shared" si="142"/>
        <v>#VALUE!</v>
      </c>
      <c r="O125" s="135" t="e">
        <f t="shared" si="143"/>
        <v>#VALUE!</v>
      </c>
      <c r="P125" s="135" t="e">
        <f t="shared" si="144"/>
        <v>#VALUE!</v>
      </c>
      <c r="Q125" s="135" t="e">
        <f t="shared" si="145"/>
        <v>#VALUE!</v>
      </c>
      <c r="R125" s="135" t="e">
        <f t="shared" si="146"/>
        <v>#VALUE!</v>
      </c>
      <c r="S125" s="135" t="e">
        <f t="shared" si="147"/>
        <v>#VALUE!</v>
      </c>
    </row>
    <row r="126" spans="2:43" x14ac:dyDescent="0.3">
      <c r="B126" s="2"/>
      <c r="C126" s="155" t="str">
        <f t="shared" si="134"/>
        <v/>
      </c>
      <c r="D126" s="22"/>
      <c r="E126" s="23"/>
      <c r="G126" s="135" t="e">
        <f t="shared" si="135"/>
        <v>#VALUE!</v>
      </c>
      <c r="H126" s="135" t="e">
        <f t="shared" si="136"/>
        <v>#VALUE!</v>
      </c>
      <c r="I126" s="135" t="e">
        <f t="shared" si="137"/>
        <v>#VALUE!</v>
      </c>
      <c r="J126" s="135" t="e">
        <f t="shared" si="138"/>
        <v>#VALUE!</v>
      </c>
      <c r="K126" s="135" t="e">
        <f t="shared" si="139"/>
        <v>#VALUE!</v>
      </c>
      <c r="L126" s="135" t="e">
        <f t="shared" si="140"/>
        <v>#VALUE!</v>
      </c>
      <c r="M126" s="135" t="e">
        <f t="shared" si="141"/>
        <v>#VALUE!</v>
      </c>
      <c r="N126" s="135" t="e">
        <f t="shared" si="142"/>
        <v>#VALUE!</v>
      </c>
      <c r="O126" s="135" t="e">
        <f t="shared" si="143"/>
        <v>#VALUE!</v>
      </c>
      <c r="P126" s="135" t="e">
        <f t="shared" si="144"/>
        <v>#VALUE!</v>
      </c>
      <c r="Q126" s="135" t="e">
        <f t="shared" si="145"/>
        <v>#VALUE!</v>
      </c>
      <c r="R126" s="135" t="e">
        <f t="shared" si="146"/>
        <v>#VALUE!</v>
      </c>
      <c r="S126" s="135" t="e">
        <f t="shared" si="147"/>
        <v>#VALUE!</v>
      </c>
    </row>
    <row r="127" spans="2:43" x14ac:dyDescent="0.3">
      <c r="B127" s="2"/>
      <c r="C127" s="155" t="str">
        <f t="shared" si="134"/>
        <v/>
      </c>
      <c r="D127" s="22"/>
      <c r="E127" s="23"/>
      <c r="G127" s="135" t="e">
        <f t="shared" si="135"/>
        <v>#VALUE!</v>
      </c>
      <c r="H127" s="135" t="e">
        <f t="shared" si="136"/>
        <v>#VALUE!</v>
      </c>
      <c r="I127" s="135" t="e">
        <f t="shared" si="137"/>
        <v>#VALUE!</v>
      </c>
      <c r="J127" s="135" t="e">
        <f t="shared" si="138"/>
        <v>#VALUE!</v>
      </c>
      <c r="K127" s="135" t="e">
        <f t="shared" si="139"/>
        <v>#VALUE!</v>
      </c>
      <c r="L127" s="135" t="e">
        <f t="shared" si="140"/>
        <v>#VALUE!</v>
      </c>
      <c r="M127" s="135" t="e">
        <f t="shared" si="141"/>
        <v>#VALUE!</v>
      </c>
      <c r="N127" s="135" t="e">
        <f t="shared" si="142"/>
        <v>#VALUE!</v>
      </c>
      <c r="O127" s="135" t="e">
        <f t="shared" si="143"/>
        <v>#VALUE!</v>
      </c>
      <c r="P127" s="135" t="e">
        <f t="shared" si="144"/>
        <v>#VALUE!</v>
      </c>
      <c r="Q127" s="135" t="e">
        <f t="shared" si="145"/>
        <v>#VALUE!</v>
      </c>
      <c r="R127" s="135" t="e">
        <f t="shared" si="146"/>
        <v>#VALUE!</v>
      </c>
      <c r="S127" s="135" t="e">
        <f t="shared" si="147"/>
        <v>#VALUE!</v>
      </c>
    </row>
    <row r="128" spans="2:43" x14ac:dyDescent="0.3">
      <c r="B128" s="2"/>
      <c r="C128" s="155" t="str">
        <f t="shared" si="134"/>
        <v/>
      </c>
      <c r="D128" s="22"/>
      <c r="E128" s="23"/>
      <c r="G128" s="135" t="e">
        <f t="shared" si="135"/>
        <v>#VALUE!</v>
      </c>
      <c r="H128" s="135" t="e">
        <f t="shared" si="136"/>
        <v>#VALUE!</v>
      </c>
      <c r="I128" s="135" t="e">
        <f t="shared" si="137"/>
        <v>#VALUE!</v>
      </c>
      <c r="J128" s="135" t="e">
        <f t="shared" si="138"/>
        <v>#VALUE!</v>
      </c>
      <c r="K128" s="135" t="e">
        <f t="shared" si="139"/>
        <v>#VALUE!</v>
      </c>
      <c r="L128" s="135" t="e">
        <f t="shared" si="140"/>
        <v>#VALUE!</v>
      </c>
      <c r="M128" s="135" t="e">
        <f t="shared" si="141"/>
        <v>#VALUE!</v>
      </c>
      <c r="N128" s="135" t="e">
        <f t="shared" si="142"/>
        <v>#VALUE!</v>
      </c>
      <c r="O128" s="135" t="e">
        <f t="shared" si="143"/>
        <v>#VALUE!</v>
      </c>
      <c r="P128" s="135" t="e">
        <f t="shared" si="144"/>
        <v>#VALUE!</v>
      </c>
      <c r="Q128" s="135" t="e">
        <f t="shared" si="145"/>
        <v>#VALUE!</v>
      </c>
      <c r="R128" s="135" t="e">
        <f t="shared" si="146"/>
        <v>#VALUE!</v>
      </c>
      <c r="S128" s="135" t="e">
        <f t="shared" si="147"/>
        <v>#VALUE!</v>
      </c>
    </row>
    <row r="129" spans="2:19" x14ac:dyDescent="0.3">
      <c r="B129" s="2"/>
      <c r="C129" s="155" t="str">
        <f t="shared" si="134"/>
        <v/>
      </c>
      <c r="D129" s="22"/>
      <c r="E129" s="23"/>
      <c r="G129" s="135" t="e">
        <f t="shared" si="135"/>
        <v>#VALUE!</v>
      </c>
      <c r="H129" s="135" t="e">
        <f t="shared" si="136"/>
        <v>#VALUE!</v>
      </c>
      <c r="I129" s="135" t="e">
        <f t="shared" si="137"/>
        <v>#VALUE!</v>
      </c>
      <c r="J129" s="135" t="e">
        <f t="shared" si="138"/>
        <v>#VALUE!</v>
      </c>
      <c r="K129" s="135" t="e">
        <f t="shared" si="139"/>
        <v>#VALUE!</v>
      </c>
      <c r="L129" s="135" t="e">
        <f t="shared" si="140"/>
        <v>#VALUE!</v>
      </c>
      <c r="M129" s="135" t="e">
        <f t="shared" si="141"/>
        <v>#VALUE!</v>
      </c>
      <c r="N129" s="135" t="e">
        <f t="shared" si="142"/>
        <v>#VALUE!</v>
      </c>
      <c r="O129" s="135" t="e">
        <f t="shared" si="143"/>
        <v>#VALUE!</v>
      </c>
      <c r="P129" s="135" t="e">
        <f t="shared" si="144"/>
        <v>#VALUE!</v>
      </c>
      <c r="Q129" s="135" t="e">
        <f t="shared" si="145"/>
        <v>#VALUE!</v>
      </c>
      <c r="R129" s="135" t="e">
        <f t="shared" si="146"/>
        <v>#VALUE!</v>
      </c>
      <c r="S129" s="135" t="e">
        <f t="shared" si="147"/>
        <v>#VALUE!</v>
      </c>
    </row>
    <row r="130" spans="2:19" ht="15" hidden="1" outlineLevel="1" x14ac:dyDescent="0.25">
      <c r="B130" s="2"/>
      <c r="C130" s="155" t="str">
        <f t="shared" si="134"/>
        <v/>
      </c>
      <c r="D130" s="22"/>
      <c r="E130" s="23"/>
      <c r="G130" s="135" t="e">
        <f t="shared" si="135"/>
        <v>#VALUE!</v>
      </c>
      <c r="H130" s="135" t="e">
        <f t="shared" si="136"/>
        <v>#VALUE!</v>
      </c>
      <c r="I130" s="135" t="e">
        <f t="shared" si="137"/>
        <v>#VALUE!</v>
      </c>
      <c r="J130" s="135" t="e">
        <f t="shared" si="138"/>
        <v>#VALUE!</v>
      </c>
      <c r="K130" s="135" t="e">
        <f t="shared" si="139"/>
        <v>#VALUE!</v>
      </c>
      <c r="L130" s="135" t="e">
        <f t="shared" si="140"/>
        <v>#VALUE!</v>
      </c>
      <c r="M130" s="135" t="e">
        <f t="shared" si="141"/>
        <v>#VALUE!</v>
      </c>
      <c r="N130" s="135" t="e">
        <f t="shared" si="142"/>
        <v>#VALUE!</v>
      </c>
      <c r="O130" s="135" t="e">
        <f t="shared" si="143"/>
        <v>#VALUE!</v>
      </c>
      <c r="P130" s="135" t="e">
        <f t="shared" si="144"/>
        <v>#VALUE!</v>
      </c>
      <c r="Q130" s="135" t="e">
        <f t="shared" si="145"/>
        <v>#VALUE!</v>
      </c>
      <c r="R130" s="135" t="e">
        <f t="shared" si="146"/>
        <v>#VALUE!</v>
      </c>
      <c r="S130" s="135" t="e">
        <f t="shared" si="147"/>
        <v>#VALUE!</v>
      </c>
    </row>
    <row r="131" spans="2:19" ht="15" hidden="1" outlineLevel="1" x14ac:dyDescent="0.25">
      <c r="B131" s="2"/>
      <c r="C131" s="155" t="str">
        <f t="shared" si="134"/>
        <v/>
      </c>
      <c r="D131" s="22"/>
      <c r="E131" s="23"/>
      <c r="G131" s="135" t="e">
        <f t="shared" si="135"/>
        <v>#VALUE!</v>
      </c>
      <c r="H131" s="135" t="e">
        <f t="shared" si="136"/>
        <v>#VALUE!</v>
      </c>
      <c r="I131" s="135" t="e">
        <f t="shared" si="137"/>
        <v>#VALUE!</v>
      </c>
      <c r="J131" s="135" t="e">
        <f t="shared" si="138"/>
        <v>#VALUE!</v>
      </c>
      <c r="K131" s="135" t="e">
        <f t="shared" si="139"/>
        <v>#VALUE!</v>
      </c>
      <c r="L131" s="135" t="e">
        <f t="shared" si="140"/>
        <v>#VALUE!</v>
      </c>
      <c r="M131" s="135" t="e">
        <f t="shared" si="141"/>
        <v>#VALUE!</v>
      </c>
      <c r="N131" s="135" t="e">
        <f t="shared" si="142"/>
        <v>#VALUE!</v>
      </c>
      <c r="O131" s="135" t="e">
        <f t="shared" si="143"/>
        <v>#VALUE!</v>
      </c>
      <c r="P131" s="135" t="e">
        <f t="shared" si="144"/>
        <v>#VALUE!</v>
      </c>
      <c r="Q131" s="135" t="e">
        <f t="shared" si="145"/>
        <v>#VALUE!</v>
      </c>
      <c r="R131" s="135" t="e">
        <f t="shared" si="146"/>
        <v>#VALUE!</v>
      </c>
      <c r="S131" s="135" t="e">
        <f t="shared" si="147"/>
        <v>#VALUE!</v>
      </c>
    </row>
    <row r="132" spans="2:19" ht="15" hidden="1" outlineLevel="1" x14ac:dyDescent="0.25">
      <c r="B132" s="2"/>
      <c r="C132" s="155" t="str">
        <f t="shared" si="134"/>
        <v/>
      </c>
      <c r="D132" s="22"/>
      <c r="E132" s="23"/>
      <c r="G132" s="135" t="e">
        <f t="shared" si="135"/>
        <v>#VALUE!</v>
      </c>
      <c r="H132" s="135" t="e">
        <f t="shared" si="136"/>
        <v>#VALUE!</v>
      </c>
      <c r="I132" s="135" t="e">
        <f t="shared" si="137"/>
        <v>#VALUE!</v>
      </c>
      <c r="J132" s="135" t="e">
        <f t="shared" si="138"/>
        <v>#VALUE!</v>
      </c>
      <c r="K132" s="135" t="e">
        <f t="shared" si="139"/>
        <v>#VALUE!</v>
      </c>
      <c r="L132" s="135" t="e">
        <f t="shared" si="140"/>
        <v>#VALUE!</v>
      </c>
      <c r="M132" s="135" t="e">
        <f t="shared" si="141"/>
        <v>#VALUE!</v>
      </c>
      <c r="N132" s="135" t="e">
        <f t="shared" si="142"/>
        <v>#VALUE!</v>
      </c>
      <c r="O132" s="135" t="e">
        <f t="shared" si="143"/>
        <v>#VALUE!</v>
      </c>
      <c r="P132" s="135" t="e">
        <f t="shared" si="144"/>
        <v>#VALUE!</v>
      </c>
      <c r="Q132" s="135" t="e">
        <f t="shared" si="145"/>
        <v>#VALUE!</v>
      </c>
      <c r="R132" s="135" t="e">
        <f t="shared" si="146"/>
        <v>#VALUE!</v>
      </c>
      <c r="S132" s="135" t="e">
        <f t="shared" si="147"/>
        <v>#VALUE!</v>
      </c>
    </row>
    <row r="133" spans="2:19" ht="15" hidden="1" outlineLevel="1" x14ac:dyDescent="0.25">
      <c r="B133" s="2"/>
      <c r="C133" s="155" t="str">
        <f t="shared" si="134"/>
        <v/>
      </c>
      <c r="D133" s="22"/>
      <c r="E133" s="23"/>
      <c r="G133" s="135" t="e">
        <f t="shared" si="135"/>
        <v>#VALUE!</v>
      </c>
      <c r="H133" s="135" t="e">
        <f t="shared" si="136"/>
        <v>#VALUE!</v>
      </c>
      <c r="I133" s="135" t="e">
        <f t="shared" si="137"/>
        <v>#VALUE!</v>
      </c>
      <c r="J133" s="135" t="e">
        <f t="shared" si="138"/>
        <v>#VALUE!</v>
      </c>
      <c r="K133" s="135" t="e">
        <f t="shared" si="139"/>
        <v>#VALUE!</v>
      </c>
      <c r="L133" s="135" t="e">
        <f t="shared" si="140"/>
        <v>#VALUE!</v>
      </c>
      <c r="M133" s="135" t="e">
        <f t="shared" si="141"/>
        <v>#VALUE!</v>
      </c>
      <c r="N133" s="135" t="e">
        <f t="shared" si="142"/>
        <v>#VALUE!</v>
      </c>
      <c r="O133" s="135" t="e">
        <f t="shared" si="143"/>
        <v>#VALUE!</v>
      </c>
      <c r="P133" s="135" t="e">
        <f t="shared" si="144"/>
        <v>#VALUE!</v>
      </c>
      <c r="Q133" s="135" t="e">
        <f t="shared" si="145"/>
        <v>#VALUE!</v>
      </c>
      <c r="R133" s="135" t="e">
        <f t="shared" si="146"/>
        <v>#VALUE!</v>
      </c>
      <c r="S133" s="135" t="e">
        <f t="shared" si="147"/>
        <v>#VALUE!</v>
      </c>
    </row>
    <row r="134" spans="2:19" ht="15" hidden="1" outlineLevel="1" x14ac:dyDescent="0.25">
      <c r="B134" s="2"/>
      <c r="C134" s="155" t="str">
        <f t="shared" si="134"/>
        <v/>
      </c>
      <c r="D134" s="22"/>
      <c r="E134" s="23"/>
      <c r="G134" s="135" t="e">
        <f t="shared" si="135"/>
        <v>#VALUE!</v>
      </c>
      <c r="H134" s="135" t="e">
        <f t="shared" si="136"/>
        <v>#VALUE!</v>
      </c>
      <c r="I134" s="135" t="e">
        <f t="shared" si="137"/>
        <v>#VALUE!</v>
      </c>
      <c r="J134" s="135" t="e">
        <f t="shared" si="138"/>
        <v>#VALUE!</v>
      </c>
      <c r="K134" s="135" t="e">
        <f t="shared" si="139"/>
        <v>#VALUE!</v>
      </c>
      <c r="L134" s="135" t="e">
        <f t="shared" si="140"/>
        <v>#VALUE!</v>
      </c>
      <c r="M134" s="135" t="e">
        <f t="shared" si="141"/>
        <v>#VALUE!</v>
      </c>
      <c r="N134" s="135" t="e">
        <f t="shared" si="142"/>
        <v>#VALUE!</v>
      </c>
      <c r="O134" s="135" t="e">
        <f t="shared" si="143"/>
        <v>#VALUE!</v>
      </c>
      <c r="P134" s="135" t="e">
        <f t="shared" si="144"/>
        <v>#VALUE!</v>
      </c>
      <c r="Q134" s="135" t="e">
        <f t="shared" si="145"/>
        <v>#VALUE!</v>
      </c>
      <c r="R134" s="135" t="e">
        <f t="shared" si="146"/>
        <v>#VALUE!</v>
      </c>
      <c r="S134" s="135" t="e">
        <f t="shared" si="147"/>
        <v>#VALUE!</v>
      </c>
    </row>
    <row r="135" spans="2:19" ht="15" hidden="1" outlineLevel="1" x14ac:dyDescent="0.25">
      <c r="B135" s="2"/>
      <c r="C135" s="155" t="str">
        <f t="shared" si="134"/>
        <v/>
      </c>
      <c r="D135" s="22"/>
      <c r="E135" s="23"/>
      <c r="G135" s="135" t="e">
        <f t="shared" si="135"/>
        <v>#VALUE!</v>
      </c>
      <c r="H135" s="135" t="e">
        <f t="shared" si="136"/>
        <v>#VALUE!</v>
      </c>
      <c r="I135" s="135" t="e">
        <f t="shared" si="137"/>
        <v>#VALUE!</v>
      </c>
      <c r="J135" s="135" t="e">
        <f t="shared" si="138"/>
        <v>#VALUE!</v>
      </c>
      <c r="K135" s="135" t="e">
        <f t="shared" si="139"/>
        <v>#VALUE!</v>
      </c>
      <c r="L135" s="135" t="e">
        <f t="shared" si="140"/>
        <v>#VALUE!</v>
      </c>
      <c r="M135" s="135" t="e">
        <f t="shared" si="141"/>
        <v>#VALUE!</v>
      </c>
      <c r="N135" s="135" t="e">
        <f t="shared" si="142"/>
        <v>#VALUE!</v>
      </c>
      <c r="O135" s="135" t="e">
        <f t="shared" si="143"/>
        <v>#VALUE!</v>
      </c>
      <c r="P135" s="135" t="e">
        <f t="shared" si="144"/>
        <v>#VALUE!</v>
      </c>
      <c r="Q135" s="135" t="e">
        <f t="shared" si="145"/>
        <v>#VALUE!</v>
      </c>
      <c r="R135" s="135" t="e">
        <f t="shared" si="146"/>
        <v>#VALUE!</v>
      </c>
      <c r="S135" s="135" t="e">
        <f t="shared" si="147"/>
        <v>#VALUE!</v>
      </c>
    </row>
    <row r="136" spans="2:19" ht="15" hidden="1" outlineLevel="1" x14ac:dyDescent="0.25">
      <c r="B136" s="2"/>
      <c r="C136" s="155" t="str">
        <f t="shared" si="134"/>
        <v/>
      </c>
      <c r="D136" s="22"/>
      <c r="E136" s="23"/>
      <c r="G136" s="135" t="e">
        <f t="shared" si="135"/>
        <v>#VALUE!</v>
      </c>
      <c r="H136" s="135" t="e">
        <f t="shared" si="136"/>
        <v>#VALUE!</v>
      </c>
      <c r="I136" s="135" t="e">
        <f t="shared" si="137"/>
        <v>#VALUE!</v>
      </c>
      <c r="J136" s="135" t="e">
        <f t="shared" si="138"/>
        <v>#VALUE!</v>
      </c>
      <c r="K136" s="135" t="e">
        <f t="shared" si="139"/>
        <v>#VALUE!</v>
      </c>
      <c r="L136" s="135" t="e">
        <f t="shared" si="140"/>
        <v>#VALUE!</v>
      </c>
      <c r="M136" s="135" t="e">
        <f t="shared" si="141"/>
        <v>#VALUE!</v>
      </c>
      <c r="N136" s="135" t="e">
        <f t="shared" si="142"/>
        <v>#VALUE!</v>
      </c>
      <c r="O136" s="135" t="e">
        <f t="shared" si="143"/>
        <v>#VALUE!</v>
      </c>
      <c r="P136" s="135" t="e">
        <f t="shared" si="144"/>
        <v>#VALUE!</v>
      </c>
      <c r="Q136" s="135" t="e">
        <f t="shared" si="145"/>
        <v>#VALUE!</v>
      </c>
      <c r="R136" s="135" t="e">
        <f t="shared" si="146"/>
        <v>#VALUE!</v>
      </c>
      <c r="S136" s="135" t="e">
        <f t="shared" si="147"/>
        <v>#VALUE!</v>
      </c>
    </row>
    <row r="137" spans="2:19" ht="15" hidden="1" outlineLevel="1" x14ac:dyDescent="0.25">
      <c r="B137" s="2"/>
      <c r="C137" s="155" t="str">
        <f t="shared" si="134"/>
        <v/>
      </c>
      <c r="D137" s="22"/>
      <c r="E137" s="23"/>
      <c r="G137" s="135" t="e">
        <f t="shared" si="135"/>
        <v>#VALUE!</v>
      </c>
      <c r="H137" s="135" t="e">
        <f t="shared" si="136"/>
        <v>#VALUE!</v>
      </c>
      <c r="I137" s="135" t="e">
        <f t="shared" si="137"/>
        <v>#VALUE!</v>
      </c>
      <c r="J137" s="135" t="e">
        <f t="shared" si="138"/>
        <v>#VALUE!</v>
      </c>
      <c r="K137" s="135" t="e">
        <f t="shared" si="139"/>
        <v>#VALUE!</v>
      </c>
      <c r="L137" s="135" t="e">
        <f t="shared" si="140"/>
        <v>#VALUE!</v>
      </c>
      <c r="M137" s="135" t="e">
        <f t="shared" si="141"/>
        <v>#VALUE!</v>
      </c>
      <c r="N137" s="135" t="e">
        <f t="shared" si="142"/>
        <v>#VALUE!</v>
      </c>
      <c r="O137" s="135" t="e">
        <f t="shared" si="143"/>
        <v>#VALUE!</v>
      </c>
      <c r="P137" s="135" t="e">
        <f t="shared" si="144"/>
        <v>#VALUE!</v>
      </c>
      <c r="Q137" s="135" t="e">
        <f t="shared" si="145"/>
        <v>#VALUE!</v>
      </c>
      <c r="R137" s="135" t="e">
        <f t="shared" si="146"/>
        <v>#VALUE!</v>
      </c>
      <c r="S137" s="135" t="e">
        <f t="shared" si="147"/>
        <v>#VALUE!</v>
      </c>
    </row>
    <row r="138" spans="2:19" ht="15" hidden="1" outlineLevel="1" x14ac:dyDescent="0.25">
      <c r="B138" s="2"/>
      <c r="C138" s="155" t="str">
        <f t="shared" si="134"/>
        <v/>
      </c>
      <c r="D138" s="22"/>
      <c r="E138" s="23"/>
      <c r="G138" s="135" t="e">
        <f t="shared" si="135"/>
        <v>#VALUE!</v>
      </c>
      <c r="H138" s="135" t="e">
        <f t="shared" si="136"/>
        <v>#VALUE!</v>
      </c>
      <c r="I138" s="135" t="e">
        <f t="shared" si="137"/>
        <v>#VALUE!</v>
      </c>
      <c r="J138" s="135" t="e">
        <f t="shared" si="138"/>
        <v>#VALUE!</v>
      </c>
      <c r="K138" s="135" t="e">
        <f t="shared" si="139"/>
        <v>#VALUE!</v>
      </c>
      <c r="L138" s="135" t="e">
        <f t="shared" si="140"/>
        <v>#VALUE!</v>
      </c>
      <c r="M138" s="135" t="e">
        <f t="shared" si="141"/>
        <v>#VALUE!</v>
      </c>
      <c r="N138" s="135" t="e">
        <f t="shared" si="142"/>
        <v>#VALUE!</v>
      </c>
      <c r="O138" s="135" t="e">
        <f t="shared" si="143"/>
        <v>#VALUE!</v>
      </c>
      <c r="P138" s="135" t="e">
        <f t="shared" si="144"/>
        <v>#VALUE!</v>
      </c>
      <c r="Q138" s="135" t="e">
        <f t="shared" si="145"/>
        <v>#VALUE!</v>
      </c>
      <c r="R138" s="135" t="e">
        <f t="shared" si="146"/>
        <v>#VALUE!</v>
      </c>
      <c r="S138" s="135" t="e">
        <f t="shared" si="147"/>
        <v>#VALUE!</v>
      </c>
    </row>
    <row r="139" spans="2:19" ht="15" hidden="1" outlineLevel="1" x14ac:dyDescent="0.25">
      <c r="B139" s="2"/>
      <c r="C139" s="155" t="str">
        <f t="shared" si="134"/>
        <v/>
      </c>
      <c r="D139" s="22"/>
      <c r="E139" s="23"/>
      <c r="G139" s="135" t="e">
        <f t="shared" si="135"/>
        <v>#VALUE!</v>
      </c>
      <c r="H139" s="135" t="e">
        <f t="shared" si="136"/>
        <v>#VALUE!</v>
      </c>
      <c r="I139" s="135" t="e">
        <f t="shared" si="137"/>
        <v>#VALUE!</v>
      </c>
      <c r="J139" s="135" t="e">
        <f t="shared" si="138"/>
        <v>#VALUE!</v>
      </c>
      <c r="K139" s="135" t="e">
        <f t="shared" si="139"/>
        <v>#VALUE!</v>
      </c>
      <c r="L139" s="135" t="e">
        <f t="shared" si="140"/>
        <v>#VALUE!</v>
      </c>
      <c r="M139" s="135" t="e">
        <f t="shared" si="141"/>
        <v>#VALUE!</v>
      </c>
      <c r="N139" s="135" t="e">
        <f t="shared" si="142"/>
        <v>#VALUE!</v>
      </c>
      <c r="O139" s="135" t="e">
        <f t="shared" si="143"/>
        <v>#VALUE!</v>
      </c>
      <c r="P139" s="135" t="e">
        <f t="shared" si="144"/>
        <v>#VALUE!</v>
      </c>
      <c r="Q139" s="135" t="e">
        <f t="shared" si="145"/>
        <v>#VALUE!</v>
      </c>
      <c r="R139" s="135" t="e">
        <f t="shared" si="146"/>
        <v>#VALUE!</v>
      </c>
      <c r="S139" s="135" t="e">
        <f t="shared" si="147"/>
        <v>#VALUE!</v>
      </c>
    </row>
    <row r="140" spans="2:19" ht="15" hidden="1" outlineLevel="1" x14ac:dyDescent="0.25">
      <c r="B140" s="2"/>
      <c r="C140" s="155" t="str">
        <f t="shared" si="134"/>
        <v/>
      </c>
      <c r="D140" s="22"/>
      <c r="E140" s="23"/>
      <c r="G140" s="135" t="e">
        <f t="shared" si="135"/>
        <v>#VALUE!</v>
      </c>
      <c r="H140" s="135" t="e">
        <f t="shared" si="136"/>
        <v>#VALUE!</v>
      </c>
      <c r="I140" s="135" t="e">
        <f t="shared" si="137"/>
        <v>#VALUE!</v>
      </c>
      <c r="J140" s="135" t="e">
        <f t="shared" si="138"/>
        <v>#VALUE!</v>
      </c>
      <c r="K140" s="135" t="e">
        <f t="shared" si="139"/>
        <v>#VALUE!</v>
      </c>
      <c r="L140" s="135" t="e">
        <f t="shared" si="140"/>
        <v>#VALUE!</v>
      </c>
      <c r="M140" s="135" t="e">
        <f t="shared" si="141"/>
        <v>#VALUE!</v>
      </c>
      <c r="N140" s="135" t="e">
        <f t="shared" si="142"/>
        <v>#VALUE!</v>
      </c>
      <c r="O140" s="135" t="e">
        <f t="shared" si="143"/>
        <v>#VALUE!</v>
      </c>
      <c r="P140" s="135" t="e">
        <f t="shared" si="144"/>
        <v>#VALUE!</v>
      </c>
      <c r="Q140" s="135" t="e">
        <f t="shared" si="145"/>
        <v>#VALUE!</v>
      </c>
      <c r="R140" s="135" t="e">
        <f t="shared" si="146"/>
        <v>#VALUE!</v>
      </c>
      <c r="S140" s="135" t="e">
        <f t="shared" si="147"/>
        <v>#VALUE!</v>
      </c>
    </row>
    <row r="141" spans="2:19" ht="15" hidden="1" outlineLevel="1" x14ac:dyDescent="0.25">
      <c r="B141" s="2"/>
      <c r="C141" s="155" t="str">
        <f t="shared" si="134"/>
        <v/>
      </c>
      <c r="D141" s="22"/>
      <c r="E141" s="23"/>
      <c r="G141" s="135" t="e">
        <f t="shared" si="135"/>
        <v>#VALUE!</v>
      </c>
      <c r="H141" s="135" t="e">
        <f t="shared" si="136"/>
        <v>#VALUE!</v>
      </c>
      <c r="I141" s="135" t="e">
        <f t="shared" si="137"/>
        <v>#VALUE!</v>
      </c>
      <c r="J141" s="135" t="e">
        <f t="shared" si="138"/>
        <v>#VALUE!</v>
      </c>
      <c r="K141" s="135" t="e">
        <f t="shared" si="139"/>
        <v>#VALUE!</v>
      </c>
      <c r="L141" s="135" t="e">
        <f t="shared" si="140"/>
        <v>#VALUE!</v>
      </c>
      <c r="M141" s="135" t="e">
        <f t="shared" si="141"/>
        <v>#VALUE!</v>
      </c>
      <c r="N141" s="135" t="e">
        <f t="shared" si="142"/>
        <v>#VALUE!</v>
      </c>
      <c r="O141" s="135" t="e">
        <f t="shared" si="143"/>
        <v>#VALUE!</v>
      </c>
      <c r="P141" s="135" t="e">
        <f t="shared" si="144"/>
        <v>#VALUE!</v>
      </c>
      <c r="Q141" s="135" t="e">
        <f t="shared" si="145"/>
        <v>#VALUE!</v>
      </c>
      <c r="R141" s="135" t="e">
        <f t="shared" si="146"/>
        <v>#VALUE!</v>
      </c>
      <c r="S141" s="135" t="e">
        <f t="shared" si="147"/>
        <v>#VALUE!</v>
      </c>
    </row>
    <row r="142" spans="2:19" ht="15" hidden="1" outlineLevel="1" x14ac:dyDescent="0.25">
      <c r="B142" s="2"/>
      <c r="C142" s="155" t="str">
        <f t="shared" si="134"/>
        <v/>
      </c>
      <c r="D142" s="22"/>
      <c r="E142" s="23"/>
      <c r="G142" s="135" t="e">
        <f t="shared" si="135"/>
        <v>#VALUE!</v>
      </c>
      <c r="H142" s="135" t="e">
        <f t="shared" si="136"/>
        <v>#VALUE!</v>
      </c>
      <c r="I142" s="135" t="e">
        <f t="shared" si="137"/>
        <v>#VALUE!</v>
      </c>
      <c r="J142" s="135" t="e">
        <f t="shared" si="138"/>
        <v>#VALUE!</v>
      </c>
      <c r="K142" s="135" t="e">
        <f t="shared" si="139"/>
        <v>#VALUE!</v>
      </c>
      <c r="L142" s="135" t="e">
        <f t="shared" si="140"/>
        <v>#VALUE!</v>
      </c>
      <c r="M142" s="135" t="e">
        <f t="shared" si="141"/>
        <v>#VALUE!</v>
      </c>
      <c r="N142" s="135" t="e">
        <f t="shared" si="142"/>
        <v>#VALUE!</v>
      </c>
      <c r="O142" s="135" t="e">
        <f t="shared" si="143"/>
        <v>#VALUE!</v>
      </c>
      <c r="P142" s="135" t="e">
        <f t="shared" si="144"/>
        <v>#VALUE!</v>
      </c>
      <c r="Q142" s="135" t="e">
        <f t="shared" si="145"/>
        <v>#VALUE!</v>
      </c>
      <c r="R142" s="135" t="e">
        <f t="shared" si="146"/>
        <v>#VALUE!</v>
      </c>
      <c r="S142" s="135" t="e">
        <f t="shared" si="147"/>
        <v>#VALUE!</v>
      </c>
    </row>
    <row r="143" spans="2:19" ht="15" hidden="1" outlineLevel="1" x14ac:dyDescent="0.25">
      <c r="B143" s="2"/>
      <c r="C143" s="155" t="str">
        <f t="shared" si="134"/>
        <v/>
      </c>
      <c r="D143" s="22"/>
      <c r="E143" s="23"/>
      <c r="G143" s="135" t="e">
        <f t="shared" si="135"/>
        <v>#VALUE!</v>
      </c>
      <c r="H143" s="135" t="e">
        <f t="shared" si="136"/>
        <v>#VALUE!</v>
      </c>
      <c r="I143" s="135" t="e">
        <f t="shared" si="137"/>
        <v>#VALUE!</v>
      </c>
      <c r="J143" s="135" t="e">
        <f t="shared" si="138"/>
        <v>#VALUE!</v>
      </c>
      <c r="K143" s="135" t="e">
        <f t="shared" si="139"/>
        <v>#VALUE!</v>
      </c>
      <c r="L143" s="135" t="e">
        <f t="shared" si="140"/>
        <v>#VALUE!</v>
      </c>
      <c r="M143" s="135" t="e">
        <f t="shared" si="141"/>
        <v>#VALUE!</v>
      </c>
      <c r="N143" s="135" t="e">
        <f t="shared" si="142"/>
        <v>#VALUE!</v>
      </c>
      <c r="O143" s="135" t="e">
        <f t="shared" si="143"/>
        <v>#VALUE!</v>
      </c>
      <c r="P143" s="135" t="e">
        <f t="shared" si="144"/>
        <v>#VALUE!</v>
      </c>
      <c r="Q143" s="135" t="e">
        <f t="shared" si="145"/>
        <v>#VALUE!</v>
      </c>
      <c r="R143" s="135" t="e">
        <f t="shared" si="146"/>
        <v>#VALUE!</v>
      </c>
      <c r="S143" s="135" t="e">
        <f t="shared" si="147"/>
        <v>#VALUE!</v>
      </c>
    </row>
    <row r="144" spans="2:19" collapsed="1" x14ac:dyDescent="0.3">
      <c r="B144" s="2"/>
      <c r="C144" s="155" t="str">
        <f t="shared" si="134"/>
        <v/>
      </c>
      <c r="D144" s="22"/>
      <c r="E144" s="23"/>
      <c r="G144" s="403" t="e">
        <f t="shared" si="135"/>
        <v>#VALUE!</v>
      </c>
      <c r="H144" s="403" t="e">
        <f t="shared" si="136"/>
        <v>#VALUE!</v>
      </c>
      <c r="I144" s="403" t="e">
        <f t="shared" si="137"/>
        <v>#VALUE!</v>
      </c>
      <c r="J144" s="403" t="e">
        <f t="shared" si="138"/>
        <v>#VALUE!</v>
      </c>
      <c r="K144" s="403" t="e">
        <f t="shared" si="139"/>
        <v>#VALUE!</v>
      </c>
      <c r="L144" s="403" t="e">
        <f t="shared" si="140"/>
        <v>#VALUE!</v>
      </c>
      <c r="M144" s="403" t="e">
        <f t="shared" si="141"/>
        <v>#VALUE!</v>
      </c>
      <c r="N144" s="403" t="e">
        <f t="shared" si="142"/>
        <v>#VALUE!</v>
      </c>
      <c r="O144" s="403" t="e">
        <f t="shared" si="143"/>
        <v>#VALUE!</v>
      </c>
      <c r="P144" s="403" t="e">
        <f t="shared" si="144"/>
        <v>#VALUE!</v>
      </c>
      <c r="Q144" s="403" t="e">
        <f t="shared" si="145"/>
        <v>#VALUE!</v>
      </c>
      <c r="R144" s="403" t="e">
        <f t="shared" si="146"/>
        <v>#VALUE!</v>
      </c>
      <c r="S144" s="403" t="e">
        <f t="shared" si="147"/>
        <v>#VALUE!</v>
      </c>
    </row>
    <row r="145" spans="2:19" x14ac:dyDescent="0.3">
      <c r="B145" s="2"/>
      <c r="C145" s="155" t="str">
        <f t="shared" si="134"/>
        <v/>
      </c>
      <c r="D145" s="22"/>
      <c r="E145" s="23"/>
      <c r="G145" s="403" t="e">
        <f t="shared" si="135"/>
        <v>#VALUE!</v>
      </c>
      <c r="H145" s="403" t="e">
        <f t="shared" si="136"/>
        <v>#VALUE!</v>
      </c>
      <c r="I145" s="403" t="e">
        <f t="shared" si="137"/>
        <v>#VALUE!</v>
      </c>
      <c r="J145" s="403" t="e">
        <f t="shared" si="138"/>
        <v>#VALUE!</v>
      </c>
      <c r="K145" s="403" t="e">
        <f t="shared" si="139"/>
        <v>#VALUE!</v>
      </c>
      <c r="L145" s="403" t="e">
        <f t="shared" si="140"/>
        <v>#VALUE!</v>
      </c>
      <c r="M145" s="403" t="e">
        <f t="shared" si="141"/>
        <v>#VALUE!</v>
      </c>
      <c r="N145" s="403" t="e">
        <f t="shared" si="142"/>
        <v>#VALUE!</v>
      </c>
      <c r="O145" s="403" t="e">
        <f t="shared" si="143"/>
        <v>#VALUE!</v>
      </c>
      <c r="P145" s="403" t="e">
        <f t="shared" si="144"/>
        <v>#VALUE!</v>
      </c>
      <c r="Q145" s="403" t="e">
        <f t="shared" si="145"/>
        <v>#VALUE!</v>
      </c>
      <c r="R145" s="403" t="e">
        <f t="shared" si="146"/>
        <v>#VALUE!</v>
      </c>
      <c r="S145" s="403" t="e">
        <f t="shared" si="147"/>
        <v>#VALUE!</v>
      </c>
    </row>
    <row r="146" spans="2:19" x14ac:dyDescent="0.3">
      <c r="B146" s="2"/>
      <c r="C146" s="156" t="s">
        <v>21</v>
      </c>
      <c r="D146" s="29"/>
      <c r="E146" s="30"/>
      <c r="G146" s="160" t="e">
        <f>SUM(G116:G143)</f>
        <v>#VALUE!</v>
      </c>
      <c r="H146" s="160" t="e">
        <f t="shared" ref="H146:S146" si="148">SUM(H116:H143)</f>
        <v>#VALUE!</v>
      </c>
      <c r="I146" s="160" t="e">
        <f t="shared" si="148"/>
        <v>#VALUE!</v>
      </c>
      <c r="J146" s="160" t="e">
        <f t="shared" si="148"/>
        <v>#VALUE!</v>
      </c>
      <c r="K146" s="160" t="e">
        <f t="shared" si="148"/>
        <v>#VALUE!</v>
      </c>
      <c r="L146" s="160" t="e">
        <f t="shared" si="148"/>
        <v>#VALUE!</v>
      </c>
      <c r="M146" s="160" t="e">
        <f t="shared" si="148"/>
        <v>#VALUE!</v>
      </c>
      <c r="N146" s="160" t="e">
        <f t="shared" si="148"/>
        <v>#VALUE!</v>
      </c>
      <c r="O146" s="160" t="e">
        <f t="shared" si="148"/>
        <v>#VALUE!</v>
      </c>
      <c r="P146" s="160" t="e">
        <f t="shared" si="148"/>
        <v>#VALUE!</v>
      </c>
      <c r="Q146" s="160" t="e">
        <f t="shared" si="148"/>
        <v>#VALUE!</v>
      </c>
      <c r="R146" s="160" t="e">
        <f t="shared" si="148"/>
        <v>#VALUE!</v>
      </c>
      <c r="S146" s="160" t="e">
        <f t="shared" si="148"/>
        <v>#VALUE!</v>
      </c>
    </row>
    <row r="147" spans="2:19" x14ac:dyDescent="0.3">
      <c r="B147" s="2"/>
      <c r="C147" s="157" t="s">
        <v>80</v>
      </c>
      <c r="D147" s="31"/>
      <c r="E147" s="31"/>
      <c r="G147" s="34" t="e">
        <f>G146/SUM(G$146,G$180,G$215)</f>
        <v>#VALUE!</v>
      </c>
      <c r="H147" s="34" t="e">
        <f t="shared" ref="H147:S147" si="149">H146/SUM(H$146,H$180,H$215)</f>
        <v>#VALUE!</v>
      </c>
      <c r="I147" s="34" t="e">
        <f t="shared" si="149"/>
        <v>#VALUE!</v>
      </c>
      <c r="J147" s="34" t="e">
        <f t="shared" si="149"/>
        <v>#VALUE!</v>
      </c>
      <c r="K147" s="34" t="e">
        <f t="shared" si="149"/>
        <v>#VALUE!</v>
      </c>
      <c r="L147" s="34" t="e">
        <f t="shared" si="149"/>
        <v>#VALUE!</v>
      </c>
      <c r="M147" s="34" t="e">
        <f t="shared" si="149"/>
        <v>#VALUE!</v>
      </c>
      <c r="N147" s="34" t="e">
        <f t="shared" si="149"/>
        <v>#VALUE!</v>
      </c>
      <c r="O147" s="34" t="e">
        <f t="shared" si="149"/>
        <v>#VALUE!</v>
      </c>
      <c r="P147" s="34" t="e">
        <f t="shared" si="149"/>
        <v>#VALUE!</v>
      </c>
      <c r="Q147" s="34" t="e">
        <f t="shared" si="149"/>
        <v>#VALUE!</v>
      </c>
      <c r="R147" s="34" t="e">
        <f t="shared" si="149"/>
        <v>#VALUE!</v>
      </c>
      <c r="S147" s="34" t="e">
        <f t="shared" si="149"/>
        <v>#VALUE!</v>
      </c>
    </row>
    <row r="148" spans="2:19" x14ac:dyDescent="0.3">
      <c r="B148" s="2"/>
      <c r="C148" s="31"/>
      <c r="D148" s="31"/>
      <c r="E148" s="31"/>
    </row>
    <row r="149" spans="2:19" ht="18" x14ac:dyDescent="0.35">
      <c r="B149" s="2"/>
      <c r="C149" s="158" t="s">
        <v>22</v>
      </c>
      <c r="D149" s="12"/>
      <c r="E149" s="13"/>
      <c r="G149" s="24" t="s">
        <v>55</v>
      </c>
      <c r="H149" s="24" t="s">
        <v>56</v>
      </c>
      <c r="I149" s="24" t="s">
        <v>57</v>
      </c>
      <c r="J149" s="24" t="s">
        <v>58</v>
      </c>
      <c r="K149" s="24" t="s">
        <v>59</v>
      </c>
      <c r="L149" s="24" t="s">
        <v>60</v>
      </c>
      <c r="M149" s="24" t="s">
        <v>61</v>
      </c>
      <c r="N149" s="24" t="s">
        <v>62</v>
      </c>
      <c r="O149" s="24" t="s">
        <v>63</v>
      </c>
      <c r="P149" s="24" t="s">
        <v>64</v>
      </c>
      <c r="Q149" s="24" t="s">
        <v>65</v>
      </c>
      <c r="R149" s="24" t="s">
        <v>66</v>
      </c>
      <c r="S149" s="24" t="s">
        <v>67</v>
      </c>
    </row>
    <row r="150" spans="2:19" x14ac:dyDescent="0.3">
      <c r="B150" s="2"/>
      <c r="C150" s="155" t="str">
        <f t="shared" ref="C150:C179" si="150">C44</f>
        <v/>
      </c>
      <c r="D150" s="22"/>
      <c r="E150" s="23"/>
      <c r="G150" s="135" t="e">
        <f t="shared" ref="G150:G179" si="151">G44</f>
        <v>#VALUE!</v>
      </c>
      <c r="H150" s="135" t="e">
        <f t="shared" ref="H150:H179" si="152">J44</f>
        <v>#VALUE!</v>
      </c>
      <c r="I150" s="135" t="e">
        <f t="shared" ref="I150:I179" si="153">M44</f>
        <v>#VALUE!</v>
      </c>
      <c r="J150" s="135" t="e">
        <f t="shared" ref="J150:J179" si="154">P44</f>
        <v>#VALUE!</v>
      </c>
      <c r="K150" s="135" t="e">
        <f t="shared" ref="K150:K179" si="155">S44</f>
        <v>#VALUE!</v>
      </c>
      <c r="L150" s="135" t="e">
        <f t="shared" ref="L150:L179" si="156">V44</f>
        <v>#VALUE!</v>
      </c>
      <c r="M150" s="135" t="e">
        <f t="shared" ref="M150:M179" si="157">Y44</f>
        <v>#VALUE!</v>
      </c>
      <c r="N150" s="135" t="e">
        <f t="shared" ref="N150:N179" si="158">AB44</f>
        <v>#VALUE!</v>
      </c>
      <c r="O150" s="135" t="e">
        <f t="shared" ref="O150:O179" si="159">AE44</f>
        <v>#VALUE!</v>
      </c>
      <c r="P150" s="135" t="e">
        <f t="shared" ref="P150:P179" si="160">AH44</f>
        <v>#VALUE!</v>
      </c>
      <c r="Q150" s="135" t="e">
        <f t="shared" ref="Q150:Q179" si="161">AK44</f>
        <v>#VALUE!</v>
      </c>
      <c r="R150" s="135" t="e">
        <f t="shared" ref="R150:R179" si="162">AN44</f>
        <v>#VALUE!</v>
      </c>
      <c r="S150" s="135" t="e">
        <f t="shared" ref="S150:S179" si="163">AQ44</f>
        <v>#VALUE!</v>
      </c>
    </row>
    <row r="151" spans="2:19" x14ac:dyDescent="0.3">
      <c r="B151" s="2"/>
      <c r="C151" s="155" t="str">
        <f t="shared" si="150"/>
        <v/>
      </c>
      <c r="D151" s="22"/>
      <c r="E151" s="23"/>
      <c r="G151" s="135" t="e">
        <f t="shared" si="151"/>
        <v>#VALUE!</v>
      </c>
      <c r="H151" s="135" t="e">
        <f t="shared" si="152"/>
        <v>#VALUE!</v>
      </c>
      <c r="I151" s="135" t="e">
        <f t="shared" si="153"/>
        <v>#VALUE!</v>
      </c>
      <c r="J151" s="135" t="e">
        <f t="shared" si="154"/>
        <v>#VALUE!</v>
      </c>
      <c r="K151" s="135" t="e">
        <f t="shared" si="155"/>
        <v>#VALUE!</v>
      </c>
      <c r="L151" s="135" t="e">
        <f t="shared" si="156"/>
        <v>#VALUE!</v>
      </c>
      <c r="M151" s="135" t="e">
        <f t="shared" si="157"/>
        <v>#VALUE!</v>
      </c>
      <c r="N151" s="135" t="e">
        <f t="shared" si="158"/>
        <v>#VALUE!</v>
      </c>
      <c r="O151" s="135" t="e">
        <f t="shared" si="159"/>
        <v>#VALUE!</v>
      </c>
      <c r="P151" s="135" t="e">
        <f t="shared" si="160"/>
        <v>#VALUE!</v>
      </c>
      <c r="Q151" s="135" t="e">
        <f t="shared" si="161"/>
        <v>#VALUE!</v>
      </c>
      <c r="R151" s="135" t="e">
        <f t="shared" si="162"/>
        <v>#VALUE!</v>
      </c>
      <c r="S151" s="135" t="e">
        <f t="shared" si="163"/>
        <v>#VALUE!</v>
      </c>
    </row>
    <row r="152" spans="2:19" x14ac:dyDescent="0.3">
      <c r="B152" s="2"/>
      <c r="C152" s="155" t="str">
        <f t="shared" si="150"/>
        <v/>
      </c>
      <c r="D152" s="22"/>
      <c r="E152" s="23"/>
      <c r="G152" s="135" t="e">
        <f t="shared" si="151"/>
        <v>#VALUE!</v>
      </c>
      <c r="H152" s="135" t="e">
        <f t="shared" si="152"/>
        <v>#VALUE!</v>
      </c>
      <c r="I152" s="135" t="e">
        <f t="shared" si="153"/>
        <v>#VALUE!</v>
      </c>
      <c r="J152" s="135" t="e">
        <f t="shared" si="154"/>
        <v>#VALUE!</v>
      </c>
      <c r="K152" s="135" t="e">
        <f t="shared" si="155"/>
        <v>#VALUE!</v>
      </c>
      <c r="L152" s="135" t="e">
        <f t="shared" si="156"/>
        <v>#VALUE!</v>
      </c>
      <c r="M152" s="135" t="e">
        <f t="shared" si="157"/>
        <v>#VALUE!</v>
      </c>
      <c r="N152" s="135" t="e">
        <f t="shared" si="158"/>
        <v>#VALUE!</v>
      </c>
      <c r="O152" s="135" t="e">
        <f t="shared" si="159"/>
        <v>#VALUE!</v>
      </c>
      <c r="P152" s="135" t="e">
        <f t="shared" si="160"/>
        <v>#VALUE!</v>
      </c>
      <c r="Q152" s="135" t="e">
        <f t="shared" si="161"/>
        <v>#VALUE!</v>
      </c>
      <c r="R152" s="135" t="e">
        <f t="shared" si="162"/>
        <v>#VALUE!</v>
      </c>
      <c r="S152" s="135" t="e">
        <f t="shared" si="163"/>
        <v>#VALUE!</v>
      </c>
    </row>
    <row r="153" spans="2:19" x14ac:dyDescent="0.3">
      <c r="B153" s="2"/>
      <c r="C153" s="155" t="str">
        <f t="shared" si="150"/>
        <v/>
      </c>
      <c r="D153" s="22"/>
      <c r="E153" s="23"/>
      <c r="G153" s="135" t="e">
        <f t="shared" si="151"/>
        <v>#VALUE!</v>
      </c>
      <c r="H153" s="135" t="e">
        <f t="shared" si="152"/>
        <v>#VALUE!</v>
      </c>
      <c r="I153" s="135" t="e">
        <f t="shared" si="153"/>
        <v>#VALUE!</v>
      </c>
      <c r="J153" s="135" t="e">
        <f t="shared" si="154"/>
        <v>#VALUE!</v>
      </c>
      <c r="K153" s="135" t="e">
        <f t="shared" si="155"/>
        <v>#VALUE!</v>
      </c>
      <c r="L153" s="135" t="e">
        <f t="shared" si="156"/>
        <v>#VALUE!</v>
      </c>
      <c r="M153" s="135" t="e">
        <f t="shared" si="157"/>
        <v>#VALUE!</v>
      </c>
      <c r="N153" s="135" t="e">
        <f t="shared" si="158"/>
        <v>#VALUE!</v>
      </c>
      <c r="O153" s="135" t="e">
        <f t="shared" si="159"/>
        <v>#VALUE!</v>
      </c>
      <c r="P153" s="135" t="e">
        <f t="shared" si="160"/>
        <v>#VALUE!</v>
      </c>
      <c r="Q153" s="135" t="e">
        <f t="shared" si="161"/>
        <v>#VALUE!</v>
      </c>
      <c r="R153" s="135" t="e">
        <f t="shared" si="162"/>
        <v>#VALUE!</v>
      </c>
      <c r="S153" s="135" t="e">
        <f t="shared" si="163"/>
        <v>#VALUE!</v>
      </c>
    </row>
    <row r="154" spans="2:19" x14ac:dyDescent="0.3">
      <c r="B154" s="2"/>
      <c r="C154" s="155" t="str">
        <f t="shared" si="150"/>
        <v/>
      </c>
      <c r="D154" s="22"/>
      <c r="E154" s="23"/>
      <c r="G154" s="135" t="e">
        <f t="shared" si="151"/>
        <v>#VALUE!</v>
      </c>
      <c r="H154" s="135" t="e">
        <f t="shared" si="152"/>
        <v>#VALUE!</v>
      </c>
      <c r="I154" s="135" t="e">
        <f t="shared" si="153"/>
        <v>#VALUE!</v>
      </c>
      <c r="J154" s="135" t="e">
        <f t="shared" si="154"/>
        <v>#VALUE!</v>
      </c>
      <c r="K154" s="135" t="e">
        <f t="shared" si="155"/>
        <v>#VALUE!</v>
      </c>
      <c r="L154" s="135" t="e">
        <f t="shared" si="156"/>
        <v>#VALUE!</v>
      </c>
      <c r="M154" s="135" t="e">
        <f t="shared" si="157"/>
        <v>#VALUE!</v>
      </c>
      <c r="N154" s="135" t="e">
        <f t="shared" si="158"/>
        <v>#VALUE!</v>
      </c>
      <c r="O154" s="135" t="e">
        <f t="shared" si="159"/>
        <v>#VALUE!</v>
      </c>
      <c r="P154" s="135" t="e">
        <f t="shared" si="160"/>
        <v>#VALUE!</v>
      </c>
      <c r="Q154" s="135" t="e">
        <f t="shared" si="161"/>
        <v>#VALUE!</v>
      </c>
      <c r="R154" s="135" t="e">
        <f t="shared" si="162"/>
        <v>#VALUE!</v>
      </c>
      <c r="S154" s="135" t="e">
        <f t="shared" si="163"/>
        <v>#VALUE!</v>
      </c>
    </row>
    <row r="155" spans="2:19" x14ac:dyDescent="0.3">
      <c r="B155" s="2"/>
      <c r="C155" s="155" t="str">
        <f t="shared" si="150"/>
        <v/>
      </c>
      <c r="D155" s="22"/>
      <c r="E155" s="23"/>
      <c r="G155" s="135" t="e">
        <f t="shared" si="151"/>
        <v>#VALUE!</v>
      </c>
      <c r="H155" s="135" t="e">
        <f t="shared" si="152"/>
        <v>#VALUE!</v>
      </c>
      <c r="I155" s="135" t="e">
        <f t="shared" si="153"/>
        <v>#VALUE!</v>
      </c>
      <c r="J155" s="135" t="e">
        <f t="shared" si="154"/>
        <v>#VALUE!</v>
      </c>
      <c r="K155" s="135" t="e">
        <f t="shared" si="155"/>
        <v>#VALUE!</v>
      </c>
      <c r="L155" s="135" t="e">
        <f t="shared" si="156"/>
        <v>#VALUE!</v>
      </c>
      <c r="M155" s="135" t="e">
        <f t="shared" si="157"/>
        <v>#VALUE!</v>
      </c>
      <c r="N155" s="135" t="e">
        <f t="shared" si="158"/>
        <v>#VALUE!</v>
      </c>
      <c r="O155" s="135" t="e">
        <f t="shared" si="159"/>
        <v>#VALUE!</v>
      </c>
      <c r="P155" s="135" t="e">
        <f t="shared" si="160"/>
        <v>#VALUE!</v>
      </c>
      <c r="Q155" s="135" t="e">
        <f t="shared" si="161"/>
        <v>#VALUE!</v>
      </c>
      <c r="R155" s="135" t="e">
        <f t="shared" si="162"/>
        <v>#VALUE!</v>
      </c>
      <c r="S155" s="135" t="e">
        <f t="shared" si="163"/>
        <v>#VALUE!</v>
      </c>
    </row>
    <row r="156" spans="2:19" x14ac:dyDescent="0.3">
      <c r="B156" s="2"/>
      <c r="C156" s="155" t="str">
        <f t="shared" si="150"/>
        <v/>
      </c>
      <c r="D156" s="22"/>
      <c r="E156" s="23"/>
      <c r="G156" s="135" t="e">
        <f t="shared" si="151"/>
        <v>#VALUE!</v>
      </c>
      <c r="H156" s="135" t="e">
        <f t="shared" si="152"/>
        <v>#VALUE!</v>
      </c>
      <c r="I156" s="135" t="e">
        <f t="shared" si="153"/>
        <v>#VALUE!</v>
      </c>
      <c r="J156" s="135" t="e">
        <f t="shared" si="154"/>
        <v>#VALUE!</v>
      </c>
      <c r="K156" s="135" t="e">
        <f t="shared" si="155"/>
        <v>#VALUE!</v>
      </c>
      <c r="L156" s="135" t="e">
        <f t="shared" si="156"/>
        <v>#VALUE!</v>
      </c>
      <c r="M156" s="135" t="e">
        <f t="shared" si="157"/>
        <v>#VALUE!</v>
      </c>
      <c r="N156" s="135" t="e">
        <f t="shared" si="158"/>
        <v>#VALUE!</v>
      </c>
      <c r="O156" s="135" t="e">
        <f t="shared" si="159"/>
        <v>#VALUE!</v>
      </c>
      <c r="P156" s="135" t="e">
        <f t="shared" si="160"/>
        <v>#VALUE!</v>
      </c>
      <c r="Q156" s="135" t="e">
        <f t="shared" si="161"/>
        <v>#VALUE!</v>
      </c>
      <c r="R156" s="135" t="e">
        <f t="shared" si="162"/>
        <v>#VALUE!</v>
      </c>
      <c r="S156" s="135" t="e">
        <f t="shared" si="163"/>
        <v>#VALUE!</v>
      </c>
    </row>
    <row r="157" spans="2:19" x14ac:dyDescent="0.3">
      <c r="B157" s="2"/>
      <c r="C157" s="155" t="str">
        <f t="shared" si="150"/>
        <v/>
      </c>
      <c r="D157" s="22"/>
      <c r="E157" s="23"/>
      <c r="G157" s="135" t="e">
        <f t="shared" si="151"/>
        <v>#VALUE!</v>
      </c>
      <c r="H157" s="135" t="e">
        <f t="shared" si="152"/>
        <v>#VALUE!</v>
      </c>
      <c r="I157" s="135" t="e">
        <f t="shared" si="153"/>
        <v>#VALUE!</v>
      </c>
      <c r="J157" s="135" t="e">
        <f t="shared" si="154"/>
        <v>#VALUE!</v>
      </c>
      <c r="K157" s="135" t="e">
        <f t="shared" si="155"/>
        <v>#VALUE!</v>
      </c>
      <c r="L157" s="135" t="e">
        <f t="shared" si="156"/>
        <v>#VALUE!</v>
      </c>
      <c r="M157" s="135" t="e">
        <f t="shared" si="157"/>
        <v>#VALUE!</v>
      </c>
      <c r="N157" s="135" t="e">
        <f t="shared" si="158"/>
        <v>#VALUE!</v>
      </c>
      <c r="O157" s="135" t="e">
        <f t="shared" si="159"/>
        <v>#VALUE!</v>
      </c>
      <c r="P157" s="135" t="e">
        <f t="shared" si="160"/>
        <v>#VALUE!</v>
      </c>
      <c r="Q157" s="135" t="e">
        <f t="shared" si="161"/>
        <v>#VALUE!</v>
      </c>
      <c r="R157" s="135" t="e">
        <f t="shared" si="162"/>
        <v>#VALUE!</v>
      </c>
      <c r="S157" s="135" t="e">
        <f t="shared" si="163"/>
        <v>#VALUE!</v>
      </c>
    </row>
    <row r="158" spans="2:19" x14ac:dyDescent="0.3">
      <c r="B158" s="2"/>
      <c r="C158" s="155" t="str">
        <f t="shared" si="150"/>
        <v/>
      </c>
      <c r="D158" s="22"/>
      <c r="E158" s="23"/>
      <c r="G158" s="135" t="e">
        <f t="shared" si="151"/>
        <v>#VALUE!</v>
      </c>
      <c r="H158" s="135" t="e">
        <f t="shared" si="152"/>
        <v>#VALUE!</v>
      </c>
      <c r="I158" s="135" t="e">
        <f t="shared" si="153"/>
        <v>#VALUE!</v>
      </c>
      <c r="J158" s="135" t="e">
        <f t="shared" si="154"/>
        <v>#VALUE!</v>
      </c>
      <c r="K158" s="135" t="e">
        <f t="shared" si="155"/>
        <v>#VALUE!</v>
      </c>
      <c r="L158" s="135" t="e">
        <f t="shared" si="156"/>
        <v>#VALUE!</v>
      </c>
      <c r="M158" s="135" t="e">
        <f t="shared" si="157"/>
        <v>#VALUE!</v>
      </c>
      <c r="N158" s="135" t="e">
        <f t="shared" si="158"/>
        <v>#VALUE!</v>
      </c>
      <c r="O158" s="135" t="e">
        <f t="shared" si="159"/>
        <v>#VALUE!</v>
      </c>
      <c r="P158" s="135" t="e">
        <f t="shared" si="160"/>
        <v>#VALUE!</v>
      </c>
      <c r="Q158" s="135" t="e">
        <f t="shared" si="161"/>
        <v>#VALUE!</v>
      </c>
      <c r="R158" s="135" t="e">
        <f t="shared" si="162"/>
        <v>#VALUE!</v>
      </c>
      <c r="S158" s="135" t="e">
        <f t="shared" si="163"/>
        <v>#VALUE!</v>
      </c>
    </row>
    <row r="159" spans="2:19" x14ac:dyDescent="0.3">
      <c r="B159" s="2"/>
      <c r="C159" s="155" t="str">
        <f t="shared" si="150"/>
        <v/>
      </c>
      <c r="D159" s="22"/>
      <c r="E159" s="23"/>
      <c r="G159" s="135" t="e">
        <f t="shared" si="151"/>
        <v>#VALUE!</v>
      </c>
      <c r="H159" s="135" t="e">
        <f t="shared" si="152"/>
        <v>#VALUE!</v>
      </c>
      <c r="I159" s="135" t="e">
        <f t="shared" si="153"/>
        <v>#VALUE!</v>
      </c>
      <c r="J159" s="135" t="e">
        <f t="shared" si="154"/>
        <v>#VALUE!</v>
      </c>
      <c r="K159" s="135" t="e">
        <f t="shared" si="155"/>
        <v>#VALUE!</v>
      </c>
      <c r="L159" s="135" t="e">
        <f t="shared" si="156"/>
        <v>#VALUE!</v>
      </c>
      <c r="M159" s="135" t="e">
        <f t="shared" si="157"/>
        <v>#VALUE!</v>
      </c>
      <c r="N159" s="135" t="e">
        <f t="shared" si="158"/>
        <v>#VALUE!</v>
      </c>
      <c r="O159" s="135" t="e">
        <f t="shared" si="159"/>
        <v>#VALUE!</v>
      </c>
      <c r="P159" s="135" t="e">
        <f t="shared" si="160"/>
        <v>#VALUE!</v>
      </c>
      <c r="Q159" s="135" t="e">
        <f t="shared" si="161"/>
        <v>#VALUE!</v>
      </c>
      <c r="R159" s="135" t="e">
        <f t="shared" si="162"/>
        <v>#VALUE!</v>
      </c>
      <c r="S159" s="135" t="e">
        <f t="shared" si="163"/>
        <v>#VALUE!</v>
      </c>
    </row>
    <row r="160" spans="2:19" x14ac:dyDescent="0.3">
      <c r="B160" s="2"/>
      <c r="C160" s="155" t="str">
        <f t="shared" si="150"/>
        <v/>
      </c>
      <c r="D160" s="22"/>
      <c r="E160" s="23"/>
      <c r="G160" s="135" t="e">
        <f t="shared" si="151"/>
        <v>#VALUE!</v>
      </c>
      <c r="H160" s="135" t="e">
        <f t="shared" si="152"/>
        <v>#VALUE!</v>
      </c>
      <c r="I160" s="135" t="e">
        <f t="shared" si="153"/>
        <v>#VALUE!</v>
      </c>
      <c r="J160" s="135" t="e">
        <f t="shared" si="154"/>
        <v>#VALUE!</v>
      </c>
      <c r="K160" s="135" t="e">
        <f t="shared" si="155"/>
        <v>#VALUE!</v>
      </c>
      <c r="L160" s="135" t="e">
        <f t="shared" si="156"/>
        <v>#VALUE!</v>
      </c>
      <c r="M160" s="135" t="e">
        <f t="shared" si="157"/>
        <v>#VALUE!</v>
      </c>
      <c r="N160" s="135" t="e">
        <f t="shared" si="158"/>
        <v>#VALUE!</v>
      </c>
      <c r="O160" s="135" t="e">
        <f t="shared" si="159"/>
        <v>#VALUE!</v>
      </c>
      <c r="P160" s="135" t="e">
        <f t="shared" si="160"/>
        <v>#VALUE!</v>
      </c>
      <c r="Q160" s="135" t="e">
        <f t="shared" si="161"/>
        <v>#VALUE!</v>
      </c>
      <c r="R160" s="135" t="e">
        <f t="shared" si="162"/>
        <v>#VALUE!</v>
      </c>
      <c r="S160" s="135" t="e">
        <f t="shared" si="163"/>
        <v>#VALUE!</v>
      </c>
    </row>
    <row r="161" spans="2:19" x14ac:dyDescent="0.3">
      <c r="B161" s="2"/>
      <c r="C161" s="155" t="str">
        <f t="shared" si="150"/>
        <v/>
      </c>
      <c r="D161" s="22"/>
      <c r="E161" s="23"/>
      <c r="G161" s="135" t="e">
        <f t="shared" si="151"/>
        <v>#VALUE!</v>
      </c>
      <c r="H161" s="135" t="e">
        <f t="shared" si="152"/>
        <v>#VALUE!</v>
      </c>
      <c r="I161" s="135" t="e">
        <f t="shared" si="153"/>
        <v>#VALUE!</v>
      </c>
      <c r="J161" s="135" t="e">
        <f t="shared" si="154"/>
        <v>#VALUE!</v>
      </c>
      <c r="K161" s="135" t="e">
        <f t="shared" si="155"/>
        <v>#VALUE!</v>
      </c>
      <c r="L161" s="135" t="e">
        <f t="shared" si="156"/>
        <v>#VALUE!</v>
      </c>
      <c r="M161" s="135" t="e">
        <f t="shared" si="157"/>
        <v>#VALUE!</v>
      </c>
      <c r="N161" s="135" t="e">
        <f t="shared" si="158"/>
        <v>#VALUE!</v>
      </c>
      <c r="O161" s="135" t="e">
        <f t="shared" si="159"/>
        <v>#VALUE!</v>
      </c>
      <c r="P161" s="135" t="e">
        <f t="shared" si="160"/>
        <v>#VALUE!</v>
      </c>
      <c r="Q161" s="135" t="e">
        <f t="shared" si="161"/>
        <v>#VALUE!</v>
      </c>
      <c r="R161" s="135" t="e">
        <f t="shared" si="162"/>
        <v>#VALUE!</v>
      </c>
      <c r="S161" s="135" t="e">
        <f t="shared" si="163"/>
        <v>#VALUE!</v>
      </c>
    </row>
    <row r="162" spans="2:19" x14ac:dyDescent="0.3">
      <c r="B162" s="2"/>
      <c r="C162" s="155" t="str">
        <f t="shared" si="150"/>
        <v/>
      </c>
      <c r="D162" s="22"/>
      <c r="E162" s="23"/>
      <c r="G162" s="135" t="e">
        <f t="shared" si="151"/>
        <v>#VALUE!</v>
      </c>
      <c r="H162" s="135" t="e">
        <f t="shared" si="152"/>
        <v>#VALUE!</v>
      </c>
      <c r="I162" s="135" t="e">
        <f t="shared" si="153"/>
        <v>#VALUE!</v>
      </c>
      <c r="J162" s="135" t="e">
        <f t="shared" si="154"/>
        <v>#VALUE!</v>
      </c>
      <c r="K162" s="135" t="e">
        <f t="shared" si="155"/>
        <v>#VALUE!</v>
      </c>
      <c r="L162" s="135" t="e">
        <f t="shared" si="156"/>
        <v>#VALUE!</v>
      </c>
      <c r="M162" s="135" t="e">
        <f t="shared" si="157"/>
        <v>#VALUE!</v>
      </c>
      <c r="N162" s="135" t="e">
        <f t="shared" si="158"/>
        <v>#VALUE!</v>
      </c>
      <c r="O162" s="135" t="e">
        <f t="shared" si="159"/>
        <v>#VALUE!</v>
      </c>
      <c r="P162" s="135" t="e">
        <f t="shared" si="160"/>
        <v>#VALUE!</v>
      </c>
      <c r="Q162" s="135" t="e">
        <f t="shared" si="161"/>
        <v>#VALUE!</v>
      </c>
      <c r="R162" s="135" t="e">
        <f t="shared" si="162"/>
        <v>#VALUE!</v>
      </c>
      <c r="S162" s="135" t="e">
        <f t="shared" si="163"/>
        <v>#VALUE!</v>
      </c>
    </row>
    <row r="163" spans="2:19" x14ac:dyDescent="0.3">
      <c r="B163" s="2"/>
      <c r="C163" s="155" t="str">
        <f t="shared" si="150"/>
        <v/>
      </c>
      <c r="D163" s="22"/>
      <c r="E163" s="23"/>
      <c r="G163" s="135" t="e">
        <f t="shared" si="151"/>
        <v>#VALUE!</v>
      </c>
      <c r="H163" s="135" t="e">
        <f t="shared" si="152"/>
        <v>#VALUE!</v>
      </c>
      <c r="I163" s="135" t="e">
        <f t="shared" si="153"/>
        <v>#VALUE!</v>
      </c>
      <c r="J163" s="135" t="e">
        <f t="shared" si="154"/>
        <v>#VALUE!</v>
      </c>
      <c r="K163" s="135" t="e">
        <f t="shared" si="155"/>
        <v>#VALUE!</v>
      </c>
      <c r="L163" s="135" t="e">
        <f t="shared" si="156"/>
        <v>#VALUE!</v>
      </c>
      <c r="M163" s="135" t="e">
        <f t="shared" si="157"/>
        <v>#VALUE!</v>
      </c>
      <c r="N163" s="135" t="e">
        <f t="shared" si="158"/>
        <v>#VALUE!</v>
      </c>
      <c r="O163" s="135" t="e">
        <f t="shared" si="159"/>
        <v>#VALUE!</v>
      </c>
      <c r="P163" s="135" t="e">
        <f t="shared" si="160"/>
        <v>#VALUE!</v>
      </c>
      <c r="Q163" s="135" t="e">
        <f t="shared" si="161"/>
        <v>#VALUE!</v>
      </c>
      <c r="R163" s="135" t="e">
        <f t="shared" si="162"/>
        <v>#VALUE!</v>
      </c>
      <c r="S163" s="135" t="e">
        <f t="shared" si="163"/>
        <v>#VALUE!</v>
      </c>
    </row>
    <row r="164" spans="2:19" x14ac:dyDescent="0.3">
      <c r="B164" s="2"/>
      <c r="C164" s="155" t="str">
        <f t="shared" si="150"/>
        <v/>
      </c>
      <c r="D164" s="22"/>
      <c r="E164" s="23"/>
      <c r="G164" s="135" t="e">
        <f t="shared" si="151"/>
        <v>#VALUE!</v>
      </c>
      <c r="H164" s="135" t="e">
        <f t="shared" si="152"/>
        <v>#VALUE!</v>
      </c>
      <c r="I164" s="135" t="e">
        <f t="shared" si="153"/>
        <v>#VALUE!</v>
      </c>
      <c r="J164" s="135" t="e">
        <f t="shared" si="154"/>
        <v>#VALUE!</v>
      </c>
      <c r="K164" s="135" t="e">
        <f t="shared" si="155"/>
        <v>#VALUE!</v>
      </c>
      <c r="L164" s="135" t="e">
        <f t="shared" si="156"/>
        <v>#VALUE!</v>
      </c>
      <c r="M164" s="135" t="e">
        <f t="shared" si="157"/>
        <v>#VALUE!</v>
      </c>
      <c r="N164" s="135" t="e">
        <f t="shared" si="158"/>
        <v>#VALUE!</v>
      </c>
      <c r="O164" s="135" t="e">
        <f t="shared" si="159"/>
        <v>#VALUE!</v>
      </c>
      <c r="P164" s="135" t="e">
        <f t="shared" si="160"/>
        <v>#VALUE!</v>
      </c>
      <c r="Q164" s="135" t="e">
        <f t="shared" si="161"/>
        <v>#VALUE!</v>
      </c>
      <c r="R164" s="135" t="e">
        <f t="shared" si="162"/>
        <v>#VALUE!</v>
      </c>
      <c r="S164" s="135" t="e">
        <f t="shared" si="163"/>
        <v>#VALUE!</v>
      </c>
    </row>
    <row r="165" spans="2:19" x14ac:dyDescent="0.3">
      <c r="B165" s="2"/>
      <c r="C165" s="155" t="str">
        <f t="shared" si="150"/>
        <v/>
      </c>
      <c r="D165" s="22"/>
      <c r="E165" s="23"/>
      <c r="G165" s="135" t="e">
        <f t="shared" si="151"/>
        <v>#VALUE!</v>
      </c>
      <c r="H165" s="135" t="e">
        <f t="shared" si="152"/>
        <v>#VALUE!</v>
      </c>
      <c r="I165" s="135" t="e">
        <f t="shared" si="153"/>
        <v>#VALUE!</v>
      </c>
      <c r="J165" s="135" t="e">
        <f t="shared" si="154"/>
        <v>#VALUE!</v>
      </c>
      <c r="K165" s="135" t="e">
        <f t="shared" si="155"/>
        <v>#VALUE!</v>
      </c>
      <c r="L165" s="135" t="e">
        <f t="shared" si="156"/>
        <v>#VALUE!</v>
      </c>
      <c r="M165" s="135" t="e">
        <f t="shared" si="157"/>
        <v>#VALUE!</v>
      </c>
      <c r="N165" s="135" t="e">
        <f t="shared" si="158"/>
        <v>#VALUE!</v>
      </c>
      <c r="O165" s="135" t="e">
        <f t="shared" si="159"/>
        <v>#VALUE!</v>
      </c>
      <c r="P165" s="135" t="e">
        <f t="shared" si="160"/>
        <v>#VALUE!</v>
      </c>
      <c r="Q165" s="135" t="e">
        <f t="shared" si="161"/>
        <v>#VALUE!</v>
      </c>
      <c r="R165" s="135" t="e">
        <f t="shared" si="162"/>
        <v>#VALUE!</v>
      </c>
      <c r="S165" s="135" t="e">
        <f t="shared" si="163"/>
        <v>#VALUE!</v>
      </c>
    </row>
    <row r="166" spans="2:19" ht="15" hidden="1" outlineLevel="1" x14ac:dyDescent="0.25">
      <c r="B166" s="2"/>
      <c r="C166" s="155" t="str">
        <f t="shared" si="150"/>
        <v/>
      </c>
      <c r="D166" s="22"/>
      <c r="E166" s="23"/>
      <c r="G166" s="135" t="e">
        <f t="shared" si="151"/>
        <v>#VALUE!</v>
      </c>
      <c r="H166" s="135" t="e">
        <f t="shared" si="152"/>
        <v>#VALUE!</v>
      </c>
      <c r="I166" s="135" t="e">
        <f t="shared" si="153"/>
        <v>#VALUE!</v>
      </c>
      <c r="J166" s="135" t="e">
        <f t="shared" si="154"/>
        <v>#VALUE!</v>
      </c>
      <c r="K166" s="135" t="e">
        <f t="shared" si="155"/>
        <v>#VALUE!</v>
      </c>
      <c r="L166" s="135" t="e">
        <f t="shared" si="156"/>
        <v>#VALUE!</v>
      </c>
      <c r="M166" s="135" t="e">
        <f t="shared" si="157"/>
        <v>#VALUE!</v>
      </c>
      <c r="N166" s="135" t="e">
        <f t="shared" si="158"/>
        <v>#VALUE!</v>
      </c>
      <c r="O166" s="135" t="e">
        <f t="shared" si="159"/>
        <v>#VALUE!</v>
      </c>
      <c r="P166" s="135" t="e">
        <f t="shared" si="160"/>
        <v>#VALUE!</v>
      </c>
      <c r="Q166" s="135" t="e">
        <f t="shared" si="161"/>
        <v>#VALUE!</v>
      </c>
      <c r="R166" s="135" t="e">
        <f t="shared" si="162"/>
        <v>#VALUE!</v>
      </c>
      <c r="S166" s="135" t="e">
        <f t="shared" si="163"/>
        <v>#VALUE!</v>
      </c>
    </row>
    <row r="167" spans="2:19" ht="15" hidden="1" outlineLevel="1" x14ac:dyDescent="0.25">
      <c r="B167" s="2"/>
      <c r="C167" s="155" t="str">
        <f t="shared" si="150"/>
        <v/>
      </c>
      <c r="D167" s="22"/>
      <c r="E167" s="23"/>
      <c r="G167" s="135" t="e">
        <f t="shared" si="151"/>
        <v>#VALUE!</v>
      </c>
      <c r="H167" s="135" t="e">
        <f t="shared" si="152"/>
        <v>#VALUE!</v>
      </c>
      <c r="I167" s="135" t="e">
        <f t="shared" si="153"/>
        <v>#VALUE!</v>
      </c>
      <c r="J167" s="135" t="e">
        <f t="shared" si="154"/>
        <v>#VALUE!</v>
      </c>
      <c r="K167" s="135" t="e">
        <f t="shared" si="155"/>
        <v>#VALUE!</v>
      </c>
      <c r="L167" s="135" t="e">
        <f t="shared" si="156"/>
        <v>#VALUE!</v>
      </c>
      <c r="M167" s="135" t="e">
        <f t="shared" si="157"/>
        <v>#VALUE!</v>
      </c>
      <c r="N167" s="135" t="e">
        <f t="shared" si="158"/>
        <v>#VALUE!</v>
      </c>
      <c r="O167" s="135" t="e">
        <f t="shared" si="159"/>
        <v>#VALUE!</v>
      </c>
      <c r="P167" s="135" t="e">
        <f t="shared" si="160"/>
        <v>#VALUE!</v>
      </c>
      <c r="Q167" s="135" t="e">
        <f t="shared" si="161"/>
        <v>#VALUE!</v>
      </c>
      <c r="R167" s="135" t="e">
        <f t="shared" si="162"/>
        <v>#VALUE!</v>
      </c>
      <c r="S167" s="135" t="e">
        <f t="shared" si="163"/>
        <v>#VALUE!</v>
      </c>
    </row>
    <row r="168" spans="2:19" ht="15" hidden="1" outlineLevel="1" x14ac:dyDescent="0.25">
      <c r="B168" s="2"/>
      <c r="C168" s="155" t="str">
        <f t="shared" si="150"/>
        <v/>
      </c>
      <c r="D168" s="22"/>
      <c r="E168" s="23"/>
      <c r="G168" s="135" t="e">
        <f t="shared" si="151"/>
        <v>#VALUE!</v>
      </c>
      <c r="H168" s="135" t="e">
        <f t="shared" si="152"/>
        <v>#VALUE!</v>
      </c>
      <c r="I168" s="135" t="e">
        <f t="shared" si="153"/>
        <v>#VALUE!</v>
      </c>
      <c r="J168" s="135" t="e">
        <f t="shared" si="154"/>
        <v>#VALUE!</v>
      </c>
      <c r="K168" s="135" t="e">
        <f t="shared" si="155"/>
        <v>#VALUE!</v>
      </c>
      <c r="L168" s="135" t="e">
        <f t="shared" si="156"/>
        <v>#VALUE!</v>
      </c>
      <c r="M168" s="135" t="e">
        <f t="shared" si="157"/>
        <v>#VALUE!</v>
      </c>
      <c r="N168" s="135" t="e">
        <f t="shared" si="158"/>
        <v>#VALUE!</v>
      </c>
      <c r="O168" s="135" t="e">
        <f t="shared" si="159"/>
        <v>#VALUE!</v>
      </c>
      <c r="P168" s="135" t="e">
        <f t="shared" si="160"/>
        <v>#VALUE!</v>
      </c>
      <c r="Q168" s="135" t="e">
        <f t="shared" si="161"/>
        <v>#VALUE!</v>
      </c>
      <c r="R168" s="135" t="e">
        <f t="shared" si="162"/>
        <v>#VALUE!</v>
      </c>
      <c r="S168" s="135" t="e">
        <f t="shared" si="163"/>
        <v>#VALUE!</v>
      </c>
    </row>
    <row r="169" spans="2:19" ht="15" hidden="1" outlineLevel="1" x14ac:dyDescent="0.25">
      <c r="B169" s="2"/>
      <c r="C169" s="155" t="str">
        <f t="shared" si="150"/>
        <v/>
      </c>
      <c r="D169" s="22"/>
      <c r="E169" s="23"/>
      <c r="G169" s="135" t="e">
        <f t="shared" si="151"/>
        <v>#VALUE!</v>
      </c>
      <c r="H169" s="135" t="e">
        <f t="shared" si="152"/>
        <v>#VALUE!</v>
      </c>
      <c r="I169" s="135" t="e">
        <f t="shared" si="153"/>
        <v>#VALUE!</v>
      </c>
      <c r="J169" s="135" t="e">
        <f t="shared" si="154"/>
        <v>#VALUE!</v>
      </c>
      <c r="K169" s="135" t="e">
        <f t="shared" si="155"/>
        <v>#VALUE!</v>
      </c>
      <c r="L169" s="135" t="e">
        <f t="shared" si="156"/>
        <v>#VALUE!</v>
      </c>
      <c r="M169" s="135" t="e">
        <f t="shared" si="157"/>
        <v>#VALUE!</v>
      </c>
      <c r="N169" s="135" t="e">
        <f t="shared" si="158"/>
        <v>#VALUE!</v>
      </c>
      <c r="O169" s="135" t="e">
        <f t="shared" si="159"/>
        <v>#VALUE!</v>
      </c>
      <c r="P169" s="135" t="e">
        <f t="shared" si="160"/>
        <v>#VALUE!</v>
      </c>
      <c r="Q169" s="135" t="e">
        <f t="shared" si="161"/>
        <v>#VALUE!</v>
      </c>
      <c r="R169" s="135" t="e">
        <f t="shared" si="162"/>
        <v>#VALUE!</v>
      </c>
      <c r="S169" s="135" t="e">
        <f t="shared" si="163"/>
        <v>#VALUE!</v>
      </c>
    </row>
    <row r="170" spans="2:19" ht="15" hidden="1" outlineLevel="1" x14ac:dyDescent="0.25">
      <c r="B170" s="2"/>
      <c r="C170" s="155" t="str">
        <f t="shared" si="150"/>
        <v/>
      </c>
      <c r="D170" s="22"/>
      <c r="E170" s="23"/>
      <c r="G170" s="135" t="e">
        <f t="shared" si="151"/>
        <v>#VALUE!</v>
      </c>
      <c r="H170" s="135" t="e">
        <f t="shared" si="152"/>
        <v>#VALUE!</v>
      </c>
      <c r="I170" s="135" t="e">
        <f t="shared" si="153"/>
        <v>#VALUE!</v>
      </c>
      <c r="J170" s="135" t="e">
        <f t="shared" si="154"/>
        <v>#VALUE!</v>
      </c>
      <c r="K170" s="135" t="e">
        <f t="shared" si="155"/>
        <v>#VALUE!</v>
      </c>
      <c r="L170" s="135" t="e">
        <f t="shared" si="156"/>
        <v>#VALUE!</v>
      </c>
      <c r="M170" s="135" t="e">
        <f t="shared" si="157"/>
        <v>#VALUE!</v>
      </c>
      <c r="N170" s="135" t="e">
        <f t="shared" si="158"/>
        <v>#VALUE!</v>
      </c>
      <c r="O170" s="135" t="e">
        <f t="shared" si="159"/>
        <v>#VALUE!</v>
      </c>
      <c r="P170" s="135" t="e">
        <f t="shared" si="160"/>
        <v>#VALUE!</v>
      </c>
      <c r="Q170" s="135" t="e">
        <f t="shared" si="161"/>
        <v>#VALUE!</v>
      </c>
      <c r="R170" s="135" t="e">
        <f t="shared" si="162"/>
        <v>#VALUE!</v>
      </c>
      <c r="S170" s="135" t="e">
        <f t="shared" si="163"/>
        <v>#VALUE!</v>
      </c>
    </row>
    <row r="171" spans="2:19" ht="15" hidden="1" outlineLevel="1" x14ac:dyDescent="0.25">
      <c r="B171" s="2"/>
      <c r="C171" s="155" t="str">
        <f t="shared" si="150"/>
        <v/>
      </c>
      <c r="D171" s="22"/>
      <c r="E171" s="23"/>
      <c r="G171" s="135" t="e">
        <f t="shared" si="151"/>
        <v>#VALUE!</v>
      </c>
      <c r="H171" s="135" t="e">
        <f t="shared" si="152"/>
        <v>#VALUE!</v>
      </c>
      <c r="I171" s="135" t="e">
        <f t="shared" si="153"/>
        <v>#VALUE!</v>
      </c>
      <c r="J171" s="135" t="e">
        <f t="shared" si="154"/>
        <v>#VALUE!</v>
      </c>
      <c r="K171" s="135" t="e">
        <f t="shared" si="155"/>
        <v>#VALUE!</v>
      </c>
      <c r="L171" s="135" t="e">
        <f t="shared" si="156"/>
        <v>#VALUE!</v>
      </c>
      <c r="M171" s="135" t="e">
        <f t="shared" si="157"/>
        <v>#VALUE!</v>
      </c>
      <c r="N171" s="135" t="e">
        <f t="shared" si="158"/>
        <v>#VALUE!</v>
      </c>
      <c r="O171" s="135" t="e">
        <f t="shared" si="159"/>
        <v>#VALUE!</v>
      </c>
      <c r="P171" s="135" t="e">
        <f t="shared" si="160"/>
        <v>#VALUE!</v>
      </c>
      <c r="Q171" s="135" t="e">
        <f t="shared" si="161"/>
        <v>#VALUE!</v>
      </c>
      <c r="R171" s="135" t="e">
        <f t="shared" si="162"/>
        <v>#VALUE!</v>
      </c>
      <c r="S171" s="135" t="e">
        <f t="shared" si="163"/>
        <v>#VALUE!</v>
      </c>
    </row>
    <row r="172" spans="2:19" ht="15" hidden="1" outlineLevel="1" x14ac:dyDescent="0.25">
      <c r="B172" s="2"/>
      <c r="C172" s="155" t="str">
        <f t="shared" si="150"/>
        <v/>
      </c>
      <c r="D172" s="22"/>
      <c r="E172" s="23"/>
      <c r="G172" s="135" t="e">
        <f t="shared" si="151"/>
        <v>#VALUE!</v>
      </c>
      <c r="H172" s="135" t="e">
        <f t="shared" si="152"/>
        <v>#VALUE!</v>
      </c>
      <c r="I172" s="135" t="e">
        <f t="shared" si="153"/>
        <v>#VALUE!</v>
      </c>
      <c r="J172" s="135" t="e">
        <f t="shared" si="154"/>
        <v>#VALUE!</v>
      </c>
      <c r="K172" s="135" t="e">
        <f t="shared" si="155"/>
        <v>#VALUE!</v>
      </c>
      <c r="L172" s="135" t="e">
        <f t="shared" si="156"/>
        <v>#VALUE!</v>
      </c>
      <c r="M172" s="135" t="e">
        <f t="shared" si="157"/>
        <v>#VALUE!</v>
      </c>
      <c r="N172" s="135" t="e">
        <f t="shared" si="158"/>
        <v>#VALUE!</v>
      </c>
      <c r="O172" s="135" t="e">
        <f t="shared" si="159"/>
        <v>#VALUE!</v>
      </c>
      <c r="P172" s="135" t="e">
        <f t="shared" si="160"/>
        <v>#VALUE!</v>
      </c>
      <c r="Q172" s="135" t="e">
        <f t="shared" si="161"/>
        <v>#VALUE!</v>
      </c>
      <c r="R172" s="135" t="e">
        <f t="shared" si="162"/>
        <v>#VALUE!</v>
      </c>
      <c r="S172" s="135" t="e">
        <f t="shared" si="163"/>
        <v>#VALUE!</v>
      </c>
    </row>
    <row r="173" spans="2:19" ht="15" hidden="1" outlineLevel="1" x14ac:dyDescent="0.25">
      <c r="B173" s="2"/>
      <c r="C173" s="155" t="str">
        <f t="shared" si="150"/>
        <v/>
      </c>
      <c r="D173" s="22"/>
      <c r="E173" s="23"/>
      <c r="G173" s="135" t="e">
        <f t="shared" si="151"/>
        <v>#VALUE!</v>
      </c>
      <c r="H173" s="135" t="e">
        <f t="shared" si="152"/>
        <v>#VALUE!</v>
      </c>
      <c r="I173" s="135" t="e">
        <f t="shared" si="153"/>
        <v>#VALUE!</v>
      </c>
      <c r="J173" s="135" t="e">
        <f t="shared" si="154"/>
        <v>#VALUE!</v>
      </c>
      <c r="K173" s="135" t="e">
        <f t="shared" si="155"/>
        <v>#VALUE!</v>
      </c>
      <c r="L173" s="135" t="e">
        <f t="shared" si="156"/>
        <v>#VALUE!</v>
      </c>
      <c r="M173" s="135" t="e">
        <f t="shared" si="157"/>
        <v>#VALUE!</v>
      </c>
      <c r="N173" s="135" t="e">
        <f t="shared" si="158"/>
        <v>#VALUE!</v>
      </c>
      <c r="O173" s="135" t="e">
        <f t="shared" si="159"/>
        <v>#VALUE!</v>
      </c>
      <c r="P173" s="135" t="e">
        <f t="shared" si="160"/>
        <v>#VALUE!</v>
      </c>
      <c r="Q173" s="135" t="e">
        <f t="shared" si="161"/>
        <v>#VALUE!</v>
      </c>
      <c r="R173" s="135" t="e">
        <f t="shared" si="162"/>
        <v>#VALUE!</v>
      </c>
      <c r="S173" s="135" t="e">
        <f t="shared" si="163"/>
        <v>#VALUE!</v>
      </c>
    </row>
    <row r="174" spans="2:19" ht="15" hidden="1" outlineLevel="1" x14ac:dyDescent="0.25">
      <c r="B174" s="2"/>
      <c r="C174" s="155" t="str">
        <f t="shared" si="150"/>
        <v/>
      </c>
      <c r="D174" s="22"/>
      <c r="E174" s="23"/>
      <c r="G174" s="135" t="e">
        <f t="shared" si="151"/>
        <v>#VALUE!</v>
      </c>
      <c r="H174" s="135" t="e">
        <f t="shared" si="152"/>
        <v>#VALUE!</v>
      </c>
      <c r="I174" s="135" t="e">
        <f t="shared" si="153"/>
        <v>#VALUE!</v>
      </c>
      <c r="J174" s="135" t="e">
        <f t="shared" si="154"/>
        <v>#VALUE!</v>
      </c>
      <c r="K174" s="135" t="e">
        <f t="shared" si="155"/>
        <v>#VALUE!</v>
      </c>
      <c r="L174" s="135" t="e">
        <f t="shared" si="156"/>
        <v>#VALUE!</v>
      </c>
      <c r="M174" s="135" t="e">
        <f t="shared" si="157"/>
        <v>#VALUE!</v>
      </c>
      <c r="N174" s="135" t="e">
        <f t="shared" si="158"/>
        <v>#VALUE!</v>
      </c>
      <c r="O174" s="135" t="e">
        <f t="shared" si="159"/>
        <v>#VALUE!</v>
      </c>
      <c r="P174" s="135" t="e">
        <f t="shared" si="160"/>
        <v>#VALUE!</v>
      </c>
      <c r="Q174" s="135" t="e">
        <f t="shared" si="161"/>
        <v>#VALUE!</v>
      </c>
      <c r="R174" s="135" t="e">
        <f t="shared" si="162"/>
        <v>#VALUE!</v>
      </c>
      <c r="S174" s="135" t="e">
        <f t="shared" si="163"/>
        <v>#VALUE!</v>
      </c>
    </row>
    <row r="175" spans="2:19" ht="15" hidden="1" outlineLevel="1" x14ac:dyDescent="0.25">
      <c r="B175" s="2"/>
      <c r="C175" s="155" t="str">
        <f t="shared" si="150"/>
        <v/>
      </c>
      <c r="D175" s="22"/>
      <c r="E175" s="23"/>
      <c r="G175" s="135" t="e">
        <f t="shared" si="151"/>
        <v>#VALUE!</v>
      </c>
      <c r="H175" s="135" t="e">
        <f t="shared" si="152"/>
        <v>#VALUE!</v>
      </c>
      <c r="I175" s="135" t="e">
        <f t="shared" si="153"/>
        <v>#VALUE!</v>
      </c>
      <c r="J175" s="135" t="e">
        <f t="shared" si="154"/>
        <v>#VALUE!</v>
      </c>
      <c r="K175" s="135" t="e">
        <f t="shared" si="155"/>
        <v>#VALUE!</v>
      </c>
      <c r="L175" s="135" t="e">
        <f t="shared" si="156"/>
        <v>#VALUE!</v>
      </c>
      <c r="M175" s="135" t="e">
        <f t="shared" si="157"/>
        <v>#VALUE!</v>
      </c>
      <c r="N175" s="135" t="e">
        <f t="shared" si="158"/>
        <v>#VALUE!</v>
      </c>
      <c r="O175" s="135" t="e">
        <f t="shared" si="159"/>
        <v>#VALUE!</v>
      </c>
      <c r="P175" s="135" t="e">
        <f t="shared" si="160"/>
        <v>#VALUE!</v>
      </c>
      <c r="Q175" s="135" t="e">
        <f t="shared" si="161"/>
        <v>#VALUE!</v>
      </c>
      <c r="R175" s="135" t="e">
        <f t="shared" si="162"/>
        <v>#VALUE!</v>
      </c>
      <c r="S175" s="135" t="e">
        <f t="shared" si="163"/>
        <v>#VALUE!</v>
      </c>
    </row>
    <row r="176" spans="2:19" ht="15" hidden="1" outlineLevel="1" x14ac:dyDescent="0.25">
      <c r="B176" s="2"/>
      <c r="C176" s="155" t="str">
        <f t="shared" si="150"/>
        <v/>
      </c>
      <c r="D176" s="22"/>
      <c r="E176" s="23"/>
      <c r="G176" s="135" t="e">
        <f t="shared" si="151"/>
        <v>#VALUE!</v>
      </c>
      <c r="H176" s="135" t="e">
        <f t="shared" si="152"/>
        <v>#VALUE!</v>
      </c>
      <c r="I176" s="135" t="e">
        <f t="shared" si="153"/>
        <v>#VALUE!</v>
      </c>
      <c r="J176" s="135" t="e">
        <f t="shared" si="154"/>
        <v>#VALUE!</v>
      </c>
      <c r="K176" s="135" t="e">
        <f t="shared" si="155"/>
        <v>#VALUE!</v>
      </c>
      <c r="L176" s="135" t="e">
        <f t="shared" si="156"/>
        <v>#VALUE!</v>
      </c>
      <c r="M176" s="135" t="e">
        <f t="shared" si="157"/>
        <v>#VALUE!</v>
      </c>
      <c r="N176" s="135" t="e">
        <f t="shared" si="158"/>
        <v>#VALUE!</v>
      </c>
      <c r="O176" s="135" t="e">
        <f t="shared" si="159"/>
        <v>#VALUE!</v>
      </c>
      <c r="P176" s="135" t="e">
        <f t="shared" si="160"/>
        <v>#VALUE!</v>
      </c>
      <c r="Q176" s="135" t="e">
        <f t="shared" si="161"/>
        <v>#VALUE!</v>
      </c>
      <c r="R176" s="135" t="e">
        <f t="shared" si="162"/>
        <v>#VALUE!</v>
      </c>
      <c r="S176" s="135" t="e">
        <f t="shared" si="163"/>
        <v>#VALUE!</v>
      </c>
    </row>
    <row r="177" spans="2:19" ht="15" hidden="1" outlineLevel="1" x14ac:dyDescent="0.25">
      <c r="B177" s="2"/>
      <c r="C177" s="155" t="str">
        <f t="shared" si="150"/>
        <v/>
      </c>
      <c r="D177" s="22"/>
      <c r="E177" s="23"/>
      <c r="G177" s="135" t="e">
        <f t="shared" si="151"/>
        <v>#VALUE!</v>
      </c>
      <c r="H177" s="135" t="e">
        <f t="shared" si="152"/>
        <v>#VALUE!</v>
      </c>
      <c r="I177" s="135" t="e">
        <f t="shared" si="153"/>
        <v>#VALUE!</v>
      </c>
      <c r="J177" s="135" t="e">
        <f t="shared" si="154"/>
        <v>#VALUE!</v>
      </c>
      <c r="K177" s="135" t="e">
        <f t="shared" si="155"/>
        <v>#VALUE!</v>
      </c>
      <c r="L177" s="135" t="e">
        <f t="shared" si="156"/>
        <v>#VALUE!</v>
      </c>
      <c r="M177" s="135" t="e">
        <f t="shared" si="157"/>
        <v>#VALUE!</v>
      </c>
      <c r="N177" s="135" t="e">
        <f t="shared" si="158"/>
        <v>#VALUE!</v>
      </c>
      <c r="O177" s="135" t="e">
        <f t="shared" si="159"/>
        <v>#VALUE!</v>
      </c>
      <c r="P177" s="135" t="e">
        <f t="shared" si="160"/>
        <v>#VALUE!</v>
      </c>
      <c r="Q177" s="135" t="e">
        <f t="shared" si="161"/>
        <v>#VALUE!</v>
      </c>
      <c r="R177" s="135" t="e">
        <f t="shared" si="162"/>
        <v>#VALUE!</v>
      </c>
      <c r="S177" s="135" t="e">
        <f t="shared" si="163"/>
        <v>#VALUE!</v>
      </c>
    </row>
    <row r="178" spans="2:19" collapsed="1" x14ac:dyDescent="0.3">
      <c r="B178" s="2"/>
      <c r="C178" s="155" t="str">
        <f t="shared" si="150"/>
        <v/>
      </c>
      <c r="D178" s="22"/>
      <c r="E178" s="23"/>
      <c r="G178" s="403" t="e">
        <f t="shared" si="151"/>
        <v>#VALUE!</v>
      </c>
      <c r="H178" s="403" t="e">
        <f t="shared" si="152"/>
        <v>#VALUE!</v>
      </c>
      <c r="I178" s="403" t="e">
        <f t="shared" si="153"/>
        <v>#VALUE!</v>
      </c>
      <c r="J178" s="403" t="e">
        <f t="shared" si="154"/>
        <v>#VALUE!</v>
      </c>
      <c r="K178" s="403" t="e">
        <f t="shared" si="155"/>
        <v>#VALUE!</v>
      </c>
      <c r="L178" s="403" t="e">
        <f t="shared" si="156"/>
        <v>#VALUE!</v>
      </c>
      <c r="M178" s="403" t="e">
        <f t="shared" si="157"/>
        <v>#VALUE!</v>
      </c>
      <c r="N178" s="403" t="e">
        <f t="shared" si="158"/>
        <v>#VALUE!</v>
      </c>
      <c r="O178" s="403" t="e">
        <f t="shared" si="159"/>
        <v>#VALUE!</v>
      </c>
      <c r="P178" s="403" t="e">
        <f t="shared" si="160"/>
        <v>#VALUE!</v>
      </c>
      <c r="Q178" s="403" t="e">
        <f t="shared" si="161"/>
        <v>#VALUE!</v>
      </c>
      <c r="R178" s="403" t="e">
        <f t="shared" si="162"/>
        <v>#VALUE!</v>
      </c>
      <c r="S178" s="403" t="e">
        <f t="shared" si="163"/>
        <v>#VALUE!</v>
      </c>
    </row>
    <row r="179" spans="2:19" x14ac:dyDescent="0.3">
      <c r="B179" s="2"/>
      <c r="C179" s="155" t="str">
        <f t="shared" si="150"/>
        <v/>
      </c>
      <c r="D179" s="22"/>
      <c r="E179" s="23"/>
      <c r="G179" s="403" t="e">
        <f t="shared" si="151"/>
        <v>#VALUE!</v>
      </c>
      <c r="H179" s="403" t="e">
        <f t="shared" si="152"/>
        <v>#VALUE!</v>
      </c>
      <c r="I179" s="403" t="e">
        <f t="shared" si="153"/>
        <v>#VALUE!</v>
      </c>
      <c r="J179" s="403" t="e">
        <f t="shared" si="154"/>
        <v>#VALUE!</v>
      </c>
      <c r="K179" s="403" t="e">
        <f t="shared" si="155"/>
        <v>#VALUE!</v>
      </c>
      <c r="L179" s="403" t="e">
        <f t="shared" si="156"/>
        <v>#VALUE!</v>
      </c>
      <c r="M179" s="403" t="e">
        <f t="shared" si="157"/>
        <v>#VALUE!</v>
      </c>
      <c r="N179" s="403" t="e">
        <f t="shared" si="158"/>
        <v>#VALUE!</v>
      </c>
      <c r="O179" s="403" t="e">
        <f t="shared" si="159"/>
        <v>#VALUE!</v>
      </c>
      <c r="P179" s="403" t="e">
        <f t="shared" si="160"/>
        <v>#VALUE!</v>
      </c>
      <c r="Q179" s="403" t="e">
        <f t="shared" si="161"/>
        <v>#VALUE!</v>
      </c>
      <c r="R179" s="403" t="e">
        <f t="shared" si="162"/>
        <v>#VALUE!</v>
      </c>
      <c r="S179" s="403" t="e">
        <f t="shared" si="163"/>
        <v>#VALUE!</v>
      </c>
    </row>
    <row r="180" spans="2:19" x14ac:dyDescent="0.3">
      <c r="B180" s="2"/>
      <c r="C180" s="156" t="s">
        <v>21</v>
      </c>
      <c r="D180" s="29"/>
      <c r="E180" s="30"/>
      <c r="G180" s="160" t="e">
        <f>SUM(G150:G177)</f>
        <v>#VALUE!</v>
      </c>
      <c r="H180" s="160" t="e">
        <f t="shared" ref="H180:R180" si="164">SUM(H150:H177)</f>
        <v>#VALUE!</v>
      </c>
      <c r="I180" s="160" t="e">
        <f t="shared" si="164"/>
        <v>#VALUE!</v>
      </c>
      <c r="J180" s="160" t="e">
        <f t="shared" si="164"/>
        <v>#VALUE!</v>
      </c>
      <c r="K180" s="160" t="e">
        <f t="shared" si="164"/>
        <v>#VALUE!</v>
      </c>
      <c r="L180" s="160" t="e">
        <f t="shared" si="164"/>
        <v>#VALUE!</v>
      </c>
      <c r="M180" s="160" t="e">
        <f t="shared" si="164"/>
        <v>#VALUE!</v>
      </c>
      <c r="N180" s="160" t="e">
        <f t="shared" si="164"/>
        <v>#VALUE!</v>
      </c>
      <c r="O180" s="160" t="e">
        <f t="shared" si="164"/>
        <v>#VALUE!</v>
      </c>
      <c r="P180" s="160" t="e">
        <f t="shared" si="164"/>
        <v>#VALUE!</v>
      </c>
      <c r="Q180" s="160" t="e">
        <f t="shared" si="164"/>
        <v>#VALUE!</v>
      </c>
      <c r="R180" s="160" t="e">
        <f t="shared" si="164"/>
        <v>#VALUE!</v>
      </c>
      <c r="S180" s="160" t="e">
        <f>SUM(S150:S177)</f>
        <v>#VALUE!</v>
      </c>
    </row>
    <row r="181" spans="2:19" x14ac:dyDescent="0.3">
      <c r="B181" s="2"/>
      <c r="C181" s="157" t="s">
        <v>80</v>
      </c>
      <c r="D181" s="18"/>
      <c r="E181" s="18"/>
      <c r="G181" s="34" t="e">
        <f t="shared" ref="G181:S181" si="165">G180/SUM(G$146,G$180,G$215)</f>
        <v>#VALUE!</v>
      </c>
      <c r="H181" s="34" t="e">
        <f t="shared" si="165"/>
        <v>#VALUE!</v>
      </c>
      <c r="I181" s="34" t="e">
        <f t="shared" si="165"/>
        <v>#VALUE!</v>
      </c>
      <c r="J181" s="34" t="e">
        <f t="shared" si="165"/>
        <v>#VALUE!</v>
      </c>
      <c r="K181" s="34" t="e">
        <f t="shared" si="165"/>
        <v>#VALUE!</v>
      </c>
      <c r="L181" s="34" t="e">
        <f t="shared" si="165"/>
        <v>#VALUE!</v>
      </c>
      <c r="M181" s="34" t="e">
        <f t="shared" si="165"/>
        <v>#VALUE!</v>
      </c>
      <c r="N181" s="34" t="e">
        <f t="shared" si="165"/>
        <v>#VALUE!</v>
      </c>
      <c r="O181" s="34" t="e">
        <f t="shared" si="165"/>
        <v>#VALUE!</v>
      </c>
      <c r="P181" s="34" t="e">
        <f t="shared" si="165"/>
        <v>#VALUE!</v>
      </c>
      <c r="Q181" s="34" t="e">
        <f t="shared" si="165"/>
        <v>#VALUE!</v>
      </c>
      <c r="R181" s="34" t="e">
        <f t="shared" si="165"/>
        <v>#VALUE!</v>
      </c>
      <c r="S181" s="34" t="e">
        <f t="shared" si="165"/>
        <v>#VALUE!</v>
      </c>
    </row>
    <row r="182" spans="2:19" x14ac:dyDescent="0.3">
      <c r="B182" s="2"/>
      <c r="C182" s="157" t="s">
        <v>81</v>
      </c>
      <c r="D182" s="18"/>
      <c r="E182" s="18"/>
      <c r="H182" s="36" t="e">
        <f t="shared" ref="H182:S182" si="166">J76</f>
        <v>#VALUE!</v>
      </c>
      <c r="I182" s="36" t="e">
        <f t="shared" si="166"/>
        <v>#VALUE!</v>
      </c>
      <c r="J182" s="36" t="e">
        <f t="shared" si="166"/>
        <v>#VALUE!</v>
      </c>
      <c r="K182" s="36" t="e">
        <f t="shared" si="166"/>
        <v>#VALUE!</v>
      </c>
      <c r="L182" s="36" t="e">
        <f t="shared" si="166"/>
        <v>#VALUE!</v>
      </c>
      <c r="M182" s="36" t="e">
        <f t="shared" si="166"/>
        <v>#VALUE!</v>
      </c>
      <c r="N182" s="36" t="e">
        <f t="shared" si="166"/>
        <v>#VALUE!</v>
      </c>
      <c r="O182" s="36" t="e">
        <f t="shared" si="166"/>
        <v>#VALUE!</v>
      </c>
      <c r="P182" s="36" t="e">
        <f t="shared" si="166"/>
        <v>#VALUE!</v>
      </c>
      <c r="Q182" s="36" t="e">
        <f t="shared" si="166"/>
        <v>#VALUE!</v>
      </c>
      <c r="R182" s="36" t="e">
        <f t="shared" si="166"/>
        <v>#VALUE!</v>
      </c>
      <c r="S182" s="36" t="e">
        <f t="shared" si="166"/>
        <v>#VALUE!</v>
      </c>
    </row>
    <row r="183" spans="2:19" x14ac:dyDescent="0.3">
      <c r="B183" s="2"/>
      <c r="C183" s="18"/>
      <c r="D183" s="18"/>
      <c r="E183" s="18"/>
    </row>
    <row r="184" spans="2:19" ht="18" x14ac:dyDescent="0.35">
      <c r="B184" s="2"/>
      <c r="C184" s="158" t="s">
        <v>23</v>
      </c>
      <c r="D184" s="12"/>
      <c r="E184" s="13"/>
      <c r="G184" s="24" t="s">
        <v>55</v>
      </c>
      <c r="H184" s="24" t="s">
        <v>56</v>
      </c>
      <c r="I184" s="24" t="s">
        <v>57</v>
      </c>
      <c r="J184" s="24" t="s">
        <v>58</v>
      </c>
      <c r="K184" s="24" t="s">
        <v>59</v>
      </c>
      <c r="L184" s="24" t="s">
        <v>60</v>
      </c>
      <c r="M184" s="24" t="s">
        <v>61</v>
      </c>
      <c r="N184" s="24" t="s">
        <v>62</v>
      </c>
      <c r="O184" s="24" t="s">
        <v>63</v>
      </c>
      <c r="P184" s="24" t="s">
        <v>64</v>
      </c>
      <c r="Q184" s="24" t="s">
        <v>65</v>
      </c>
      <c r="R184" s="24" t="s">
        <v>66</v>
      </c>
      <c r="S184" s="24" t="s">
        <v>67</v>
      </c>
    </row>
    <row r="185" spans="2:19" x14ac:dyDescent="0.3">
      <c r="B185" s="2"/>
      <c r="C185" s="155" t="str">
        <f t="shared" ref="C185:C214" si="167">C78</f>
        <v/>
      </c>
      <c r="D185" s="22"/>
      <c r="E185" s="23"/>
      <c r="G185" s="135">
        <f t="shared" ref="G185:G214" si="168">G78</f>
        <v>0</v>
      </c>
      <c r="H185" s="135" t="e">
        <f t="shared" ref="H185:H214" si="169">J78</f>
        <v>#VALUE!</v>
      </c>
      <c r="I185" s="135" t="e">
        <f t="shared" ref="I185:I214" si="170">M78</f>
        <v>#VALUE!</v>
      </c>
      <c r="J185" s="135" t="e">
        <f t="shared" ref="J185:J214" si="171">P78</f>
        <v>#VALUE!</v>
      </c>
      <c r="K185" s="135" t="e">
        <f t="shared" ref="K185:K214" si="172">S78</f>
        <v>#VALUE!</v>
      </c>
      <c r="L185" s="135" t="e">
        <f t="shared" ref="L185:L214" si="173">V78</f>
        <v>#VALUE!</v>
      </c>
      <c r="M185" s="135" t="e">
        <f t="shared" ref="M185:M214" si="174">Y78</f>
        <v>#VALUE!</v>
      </c>
      <c r="N185" s="135" t="e">
        <f t="shared" ref="N185:N214" si="175">AB78</f>
        <v>#VALUE!</v>
      </c>
      <c r="O185" s="135" t="e">
        <f t="shared" ref="O185:O214" si="176">AE78</f>
        <v>#VALUE!</v>
      </c>
      <c r="P185" s="135" t="e">
        <f t="shared" ref="P185:P214" si="177">AH78</f>
        <v>#VALUE!</v>
      </c>
      <c r="Q185" s="135" t="e">
        <f t="shared" ref="Q185:Q214" si="178">AK78</f>
        <v>#VALUE!</v>
      </c>
      <c r="R185" s="135" t="e">
        <f t="shared" ref="R185:R214" si="179">AN78</f>
        <v>#VALUE!</v>
      </c>
      <c r="S185" s="135" t="e">
        <f t="shared" ref="S185:S214" si="180">AQ78</f>
        <v>#VALUE!</v>
      </c>
    </row>
    <row r="186" spans="2:19" x14ac:dyDescent="0.3">
      <c r="B186" s="2"/>
      <c r="C186" s="155" t="str">
        <f t="shared" si="167"/>
        <v/>
      </c>
      <c r="D186" s="22"/>
      <c r="E186" s="23"/>
      <c r="G186" s="135">
        <f t="shared" si="168"/>
        <v>0</v>
      </c>
      <c r="H186" s="135" t="e">
        <f t="shared" si="169"/>
        <v>#VALUE!</v>
      </c>
      <c r="I186" s="135" t="e">
        <f t="shared" si="170"/>
        <v>#VALUE!</v>
      </c>
      <c r="J186" s="135" t="e">
        <f t="shared" si="171"/>
        <v>#VALUE!</v>
      </c>
      <c r="K186" s="135" t="e">
        <f t="shared" si="172"/>
        <v>#VALUE!</v>
      </c>
      <c r="L186" s="135" t="e">
        <f t="shared" si="173"/>
        <v>#VALUE!</v>
      </c>
      <c r="M186" s="135" t="e">
        <f t="shared" si="174"/>
        <v>#VALUE!</v>
      </c>
      <c r="N186" s="135" t="e">
        <f t="shared" si="175"/>
        <v>#VALUE!</v>
      </c>
      <c r="O186" s="135" t="e">
        <f t="shared" si="176"/>
        <v>#VALUE!</v>
      </c>
      <c r="P186" s="135" t="e">
        <f t="shared" si="177"/>
        <v>#VALUE!</v>
      </c>
      <c r="Q186" s="135" t="e">
        <f t="shared" si="178"/>
        <v>#VALUE!</v>
      </c>
      <c r="R186" s="135" t="e">
        <f t="shared" si="179"/>
        <v>#VALUE!</v>
      </c>
      <c r="S186" s="135" t="e">
        <f t="shared" si="180"/>
        <v>#VALUE!</v>
      </c>
    </row>
    <row r="187" spans="2:19" x14ac:dyDescent="0.3">
      <c r="B187" s="2"/>
      <c r="C187" s="155" t="str">
        <f t="shared" si="167"/>
        <v/>
      </c>
      <c r="D187" s="22"/>
      <c r="E187" s="23"/>
      <c r="G187" s="135">
        <f t="shared" si="168"/>
        <v>0</v>
      </c>
      <c r="H187" s="135" t="e">
        <f t="shared" si="169"/>
        <v>#VALUE!</v>
      </c>
      <c r="I187" s="135" t="e">
        <f t="shared" si="170"/>
        <v>#VALUE!</v>
      </c>
      <c r="J187" s="135" t="e">
        <f t="shared" si="171"/>
        <v>#VALUE!</v>
      </c>
      <c r="K187" s="135" t="e">
        <f t="shared" si="172"/>
        <v>#VALUE!</v>
      </c>
      <c r="L187" s="135" t="e">
        <f t="shared" si="173"/>
        <v>#VALUE!</v>
      </c>
      <c r="M187" s="135" t="e">
        <f t="shared" si="174"/>
        <v>#VALUE!</v>
      </c>
      <c r="N187" s="135" t="e">
        <f t="shared" si="175"/>
        <v>#VALUE!</v>
      </c>
      <c r="O187" s="135" t="e">
        <f t="shared" si="176"/>
        <v>#VALUE!</v>
      </c>
      <c r="P187" s="135" t="e">
        <f t="shared" si="177"/>
        <v>#VALUE!</v>
      </c>
      <c r="Q187" s="135" t="e">
        <f t="shared" si="178"/>
        <v>#VALUE!</v>
      </c>
      <c r="R187" s="135" t="e">
        <f t="shared" si="179"/>
        <v>#VALUE!</v>
      </c>
      <c r="S187" s="135" t="e">
        <f t="shared" si="180"/>
        <v>#VALUE!</v>
      </c>
    </row>
    <row r="188" spans="2:19" ht="15" hidden="1" outlineLevel="1" x14ac:dyDescent="0.25">
      <c r="B188" s="2"/>
      <c r="C188" s="155" t="str">
        <f t="shared" si="167"/>
        <v/>
      </c>
      <c r="D188" s="22"/>
      <c r="E188" s="23"/>
      <c r="G188" s="135">
        <f t="shared" si="168"/>
        <v>0</v>
      </c>
      <c r="H188" s="135" t="e">
        <f t="shared" si="169"/>
        <v>#VALUE!</v>
      </c>
      <c r="I188" s="135" t="e">
        <f t="shared" si="170"/>
        <v>#VALUE!</v>
      </c>
      <c r="J188" s="135" t="e">
        <f t="shared" si="171"/>
        <v>#VALUE!</v>
      </c>
      <c r="K188" s="135" t="e">
        <f t="shared" si="172"/>
        <v>#VALUE!</v>
      </c>
      <c r="L188" s="135" t="e">
        <f t="shared" si="173"/>
        <v>#VALUE!</v>
      </c>
      <c r="M188" s="135" t="e">
        <f t="shared" si="174"/>
        <v>#VALUE!</v>
      </c>
      <c r="N188" s="135" t="e">
        <f t="shared" si="175"/>
        <v>#VALUE!</v>
      </c>
      <c r="O188" s="135" t="e">
        <f t="shared" si="176"/>
        <v>#VALUE!</v>
      </c>
      <c r="P188" s="135" t="e">
        <f t="shared" si="177"/>
        <v>#VALUE!</v>
      </c>
      <c r="Q188" s="135" t="e">
        <f t="shared" si="178"/>
        <v>#VALUE!</v>
      </c>
      <c r="R188" s="135" t="e">
        <f t="shared" si="179"/>
        <v>#VALUE!</v>
      </c>
      <c r="S188" s="135" t="e">
        <f t="shared" si="180"/>
        <v>#VALUE!</v>
      </c>
    </row>
    <row r="189" spans="2:19" ht="15" hidden="1" outlineLevel="1" x14ac:dyDescent="0.25">
      <c r="B189" s="2"/>
      <c r="C189" s="155" t="str">
        <f t="shared" si="167"/>
        <v/>
      </c>
      <c r="D189" s="22"/>
      <c r="E189" s="23"/>
      <c r="G189" s="135">
        <f t="shared" si="168"/>
        <v>0</v>
      </c>
      <c r="H189" s="135" t="e">
        <f t="shared" si="169"/>
        <v>#VALUE!</v>
      </c>
      <c r="I189" s="135" t="e">
        <f t="shared" si="170"/>
        <v>#VALUE!</v>
      </c>
      <c r="J189" s="135" t="e">
        <f t="shared" si="171"/>
        <v>#VALUE!</v>
      </c>
      <c r="K189" s="135" t="e">
        <f t="shared" si="172"/>
        <v>#VALUE!</v>
      </c>
      <c r="L189" s="135" t="e">
        <f t="shared" si="173"/>
        <v>#VALUE!</v>
      </c>
      <c r="M189" s="135" t="e">
        <f t="shared" si="174"/>
        <v>#VALUE!</v>
      </c>
      <c r="N189" s="135" t="e">
        <f t="shared" si="175"/>
        <v>#VALUE!</v>
      </c>
      <c r="O189" s="135" t="e">
        <f t="shared" si="176"/>
        <v>#VALUE!</v>
      </c>
      <c r="P189" s="135" t="e">
        <f t="shared" si="177"/>
        <v>#VALUE!</v>
      </c>
      <c r="Q189" s="135" t="e">
        <f t="shared" si="178"/>
        <v>#VALUE!</v>
      </c>
      <c r="R189" s="135" t="e">
        <f t="shared" si="179"/>
        <v>#VALUE!</v>
      </c>
      <c r="S189" s="135" t="e">
        <f t="shared" si="180"/>
        <v>#VALUE!</v>
      </c>
    </row>
    <row r="190" spans="2:19" ht="15" hidden="1" outlineLevel="1" x14ac:dyDescent="0.25">
      <c r="B190" s="2"/>
      <c r="C190" s="155" t="str">
        <f t="shared" si="167"/>
        <v/>
      </c>
      <c r="D190" s="22"/>
      <c r="E190" s="23"/>
      <c r="G190" s="135">
        <f t="shared" si="168"/>
        <v>0</v>
      </c>
      <c r="H190" s="135" t="e">
        <f t="shared" si="169"/>
        <v>#VALUE!</v>
      </c>
      <c r="I190" s="135" t="e">
        <f t="shared" si="170"/>
        <v>#VALUE!</v>
      </c>
      <c r="J190" s="135" t="e">
        <f t="shared" si="171"/>
        <v>#VALUE!</v>
      </c>
      <c r="K190" s="135" t="e">
        <f t="shared" si="172"/>
        <v>#VALUE!</v>
      </c>
      <c r="L190" s="135" t="e">
        <f t="shared" si="173"/>
        <v>#VALUE!</v>
      </c>
      <c r="M190" s="135" t="e">
        <f t="shared" si="174"/>
        <v>#VALUE!</v>
      </c>
      <c r="N190" s="135" t="e">
        <f t="shared" si="175"/>
        <v>#VALUE!</v>
      </c>
      <c r="O190" s="135" t="e">
        <f t="shared" si="176"/>
        <v>#VALUE!</v>
      </c>
      <c r="P190" s="135" t="e">
        <f t="shared" si="177"/>
        <v>#VALUE!</v>
      </c>
      <c r="Q190" s="135" t="e">
        <f t="shared" si="178"/>
        <v>#VALUE!</v>
      </c>
      <c r="R190" s="135" t="e">
        <f t="shared" si="179"/>
        <v>#VALUE!</v>
      </c>
      <c r="S190" s="135" t="e">
        <f t="shared" si="180"/>
        <v>#VALUE!</v>
      </c>
    </row>
    <row r="191" spans="2:19" ht="15" hidden="1" outlineLevel="1" x14ac:dyDescent="0.25">
      <c r="B191" s="2"/>
      <c r="C191" s="155" t="str">
        <f t="shared" si="167"/>
        <v/>
      </c>
      <c r="D191" s="22"/>
      <c r="E191" s="23"/>
      <c r="G191" s="135">
        <f t="shared" si="168"/>
        <v>0</v>
      </c>
      <c r="H191" s="135" t="e">
        <f t="shared" si="169"/>
        <v>#VALUE!</v>
      </c>
      <c r="I191" s="135" t="e">
        <f t="shared" si="170"/>
        <v>#VALUE!</v>
      </c>
      <c r="J191" s="135" t="e">
        <f t="shared" si="171"/>
        <v>#VALUE!</v>
      </c>
      <c r="K191" s="135" t="e">
        <f t="shared" si="172"/>
        <v>#VALUE!</v>
      </c>
      <c r="L191" s="135" t="e">
        <f t="shared" si="173"/>
        <v>#VALUE!</v>
      </c>
      <c r="M191" s="135" t="e">
        <f t="shared" si="174"/>
        <v>#VALUE!</v>
      </c>
      <c r="N191" s="135" t="e">
        <f t="shared" si="175"/>
        <v>#VALUE!</v>
      </c>
      <c r="O191" s="135" t="e">
        <f t="shared" si="176"/>
        <v>#VALUE!</v>
      </c>
      <c r="P191" s="135" t="e">
        <f t="shared" si="177"/>
        <v>#VALUE!</v>
      </c>
      <c r="Q191" s="135" t="e">
        <f t="shared" si="178"/>
        <v>#VALUE!</v>
      </c>
      <c r="R191" s="135" t="e">
        <f t="shared" si="179"/>
        <v>#VALUE!</v>
      </c>
      <c r="S191" s="135" t="e">
        <f t="shared" si="180"/>
        <v>#VALUE!</v>
      </c>
    </row>
    <row r="192" spans="2:19" ht="15" hidden="1" outlineLevel="1" x14ac:dyDescent="0.25">
      <c r="B192" s="2"/>
      <c r="C192" s="155" t="str">
        <f t="shared" si="167"/>
        <v/>
      </c>
      <c r="D192" s="22"/>
      <c r="E192" s="23"/>
      <c r="G192" s="135">
        <f t="shared" si="168"/>
        <v>0</v>
      </c>
      <c r="H192" s="135" t="e">
        <f t="shared" si="169"/>
        <v>#VALUE!</v>
      </c>
      <c r="I192" s="135" t="e">
        <f t="shared" si="170"/>
        <v>#VALUE!</v>
      </c>
      <c r="J192" s="135" t="e">
        <f t="shared" si="171"/>
        <v>#VALUE!</v>
      </c>
      <c r="K192" s="135" t="e">
        <f t="shared" si="172"/>
        <v>#VALUE!</v>
      </c>
      <c r="L192" s="135" t="e">
        <f t="shared" si="173"/>
        <v>#VALUE!</v>
      </c>
      <c r="M192" s="135" t="e">
        <f t="shared" si="174"/>
        <v>#VALUE!</v>
      </c>
      <c r="N192" s="135" t="e">
        <f t="shared" si="175"/>
        <v>#VALUE!</v>
      </c>
      <c r="O192" s="135" t="e">
        <f t="shared" si="176"/>
        <v>#VALUE!</v>
      </c>
      <c r="P192" s="135" t="e">
        <f t="shared" si="177"/>
        <v>#VALUE!</v>
      </c>
      <c r="Q192" s="135" t="e">
        <f t="shared" si="178"/>
        <v>#VALUE!</v>
      </c>
      <c r="R192" s="135" t="e">
        <f t="shared" si="179"/>
        <v>#VALUE!</v>
      </c>
      <c r="S192" s="135" t="e">
        <f t="shared" si="180"/>
        <v>#VALUE!</v>
      </c>
    </row>
    <row r="193" spans="2:19" ht="15" hidden="1" outlineLevel="1" x14ac:dyDescent="0.25">
      <c r="B193" s="2"/>
      <c r="C193" s="155" t="str">
        <f t="shared" si="167"/>
        <v/>
      </c>
      <c r="D193" s="22"/>
      <c r="E193" s="23"/>
      <c r="G193" s="135">
        <f t="shared" si="168"/>
        <v>0</v>
      </c>
      <c r="H193" s="135" t="e">
        <f t="shared" si="169"/>
        <v>#VALUE!</v>
      </c>
      <c r="I193" s="135" t="e">
        <f t="shared" si="170"/>
        <v>#VALUE!</v>
      </c>
      <c r="J193" s="135" t="e">
        <f t="shared" si="171"/>
        <v>#VALUE!</v>
      </c>
      <c r="K193" s="135" t="e">
        <f t="shared" si="172"/>
        <v>#VALUE!</v>
      </c>
      <c r="L193" s="135" t="e">
        <f t="shared" si="173"/>
        <v>#VALUE!</v>
      </c>
      <c r="M193" s="135" t="e">
        <f t="shared" si="174"/>
        <v>#VALUE!</v>
      </c>
      <c r="N193" s="135" t="e">
        <f t="shared" si="175"/>
        <v>#VALUE!</v>
      </c>
      <c r="O193" s="135" t="e">
        <f t="shared" si="176"/>
        <v>#VALUE!</v>
      </c>
      <c r="P193" s="135" t="e">
        <f t="shared" si="177"/>
        <v>#VALUE!</v>
      </c>
      <c r="Q193" s="135" t="e">
        <f t="shared" si="178"/>
        <v>#VALUE!</v>
      </c>
      <c r="R193" s="135" t="e">
        <f t="shared" si="179"/>
        <v>#VALUE!</v>
      </c>
      <c r="S193" s="135" t="e">
        <f t="shared" si="180"/>
        <v>#VALUE!</v>
      </c>
    </row>
    <row r="194" spans="2:19" ht="15" hidden="1" outlineLevel="1" x14ac:dyDescent="0.25">
      <c r="B194" s="2"/>
      <c r="C194" s="155" t="str">
        <f t="shared" si="167"/>
        <v/>
      </c>
      <c r="D194" s="22"/>
      <c r="E194" s="23"/>
      <c r="G194" s="135">
        <f t="shared" si="168"/>
        <v>0</v>
      </c>
      <c r="H194" s="135" t="e">
        <f t="shared" si="169"/>
        <v>#VALUE!</v>
      </c>
      <c r="I194" s="135" t="e">
        <f t="shared" si="170"/>
        <v>#VALUE!</v>
      </c>
      <c r="J194" s="135" t="e">
        <f t="shared" si="171"/>
        <v>#VALUE!</v>
      </c>
      <c r="K194" s="135" t="e">
        <f t="shared" si="172"/>
        <v>#VALUE!</v>
      </c>
      <c r="L194" s="135" t="e">
        <f t="shared" si="173"/>
        <v>#VALUE!</v>
      </c>
      <c r="M194" s="135" t="e">
        <f t="shared" si="174"/>
        <v>#VALUE!</v>
      </c>
      <c r="N194" s="135" t="e">
        <f t="shared" si="175"/>
        <v>#VALUE!</v>
      </c>
      <c r="O194" s="135" t="e">
        <f t="shared" si="176"/>
        <v>#VALUE!</v>
      </c>
      <c r="P194" s="135" t="e">
        <f t="shared" si="177"/>
        <v>#VALUE!</v>
      </c>
      <c r="Q194" s="135" t="e">
        <f t="shared" si="178"/>
        <v>#VALUE!</v>
      </c>
      <c r="R194" s="135" t="e">
        <f t="shared" si="179"/>
        <v>#VALUE!</v>
      </c>
      <c r="S194" s="135" t="e">
        <f t="shared" si="180"/>
        <v>#VALUE!</v>
      </c>
    </row>
    <row r="195" spans="2:19" ht="15" hidden="1" outlineLevel="1" x14ac:dyDescent="0.25">
      <c r="B195" s="2"/>
      <c r="C195" s="155" t="str">
        <f t="shared" si="167"/>
        <v/>
      </c>
      <c r="D195" s="22"/>
      <c r="E195" s="23"/>
      <c r="G195" s="135">
        <f t="shared" si="168"/>
        <v>0</v>
      </c>
      <c r="H195" s="135" t="e">
        <f t="shared" si="169"/>
        <v>#VALUE!</v>
      </c>
      <c r="I195" s="135" t="e">
        <f t="shared" si="170"/>
        <v>#VALUE!</v>
      </c>
      <c r="J195" s="135" t="e">
        <f t="shared" si="171"/>
        <v>#VALUE!</v>
      </c>
      <c r="K195" s="135" t="e">
        <f t="shared" si="172"/>
        <v>#VALUE!</v>
      </c>
      <c r="L195" s="135" t="e">
        <f t="shared" si="173"/>
        <v>#VALUE!</v>
      </c>
      <c r="M195" s="135" t="e">
        <f t="shared" si="174"/>
        <v>#VALUE!</v>
      </c>
      <c r="N195" s="135" t="e">
        <f t="shared" si="175"/>
        <v>#VALUE!</v>
      </c>
      <c r="O195" s="135" t="e">
        <f t="shared" si="176"/>
        <v>#VALUE!</v>
      </c>
      <c r="P195" s="135" t="e">
        <f t="shared" si="177"/>
        <v>#VALUE!</v>
      </c>
      <c r="Q195" s="135" t="e">
        <f t="shared" si="178"/>
        <v>#VALUE!</v>
      </c>
      <c r="R195" s="135" t="e">
        <f t="shared" si="179"/>
        <v>#VALUE!</v>
      </c>
      <c r="S195" s="135" t="e">
        <f t="shared" si="180"/>
        <v>#VALUE!</v>
      </c>
    </row>
    <row r="196" spans="2:19" ht="15" hidden="1" outlineLevel="1" x14ac:dyDescent="0.25">
      <c r="B196" s="2"/>
      <c r="C196" s="155" t="str">
        <f t="shared" si="167"/>
        <v/>
      </c>
      <c r="D196" s="22"/>
      <c r="E196" s="23"/>
      <c r="G196" s="135">
        <f t="shared" si="168"/>
        <v>0</v>
      </c>
      <c r="H196" s="135" t="e">
        <f t="shared" si="169"/>
        <v>#VALUE!</v>
      </c>
      <c r="I196" s="135" t="e">
        <f t="shared" si="170"/>
        <v>#VALUE!</v>
      </c>
      <c r="J196" s="135" t="e">
        <f t="shared" si="171"/>
        <v>#VALUE!</v>
      </c>
      <c r="K196" s="135" t="e">
        <f t="shared" si="172"/>
        <v>#VALUE!</v>
      </c>
      <c r="L196" s="135" t="e">
        <f t="shared" si="173"/>
        <v>#VALUE!</v>
      </c>
      <c r="M196" s="135" t="e">
        <f t="shared" si="174"/>
        <v>#VALUE!</v>
      </c>
      <c r="N196" s="135" t="e">
        <f t="shared" si="175"/>
        <v>#VALUE!</v>
      </c>
      <c r="O196" s="135" t="e">
        <f t="shared" si="176"/>
        <v>#VALUE!</v>
      </c>
      <c r="P196" s="135" t="e">
        <f t="shared" si="177"/>
        <v>#VALUE!</v>
      </c>
      <c r="Q196" s="135" t="e">
        <f t="shared" si="178"/>
        <v>#VALUE!</v>
      </c>
      <c r="R196" s="135" t="e">
        <f t="shared" si="179"/>
        <v>#VALUE!</v>
      </c>
      <c r="S196" s="135" t="e">
        <f t="shared" si="180"/>
        <v>#VALUE!</v>
      </c>
    </row>
    <row r="197" spans="2:19" ht="15" hidden="1" outlineLevel="1" x14ac:dyDescent="0.25">
      <c r="B197" s="2"/>
      <c r="C197" s="155" t="str">
        <f t="shared" si="167"/>
        <v/>
      </c>
      <c r="D197" s="22"/>
      <c r="E197" s="23"/>
      <c r="G197" s="135">
        <f t="shared" si="168"/>
        <v>0</v>
      </c>
      <c r="H197" s="135" t="e">
        <f t="shared" si="169"/>
        <v>#VALUE!</v>
      </c>
      <c r="I197" s="135" t="e">
        <f t="shared" si="170"/>
        <v>#VALUE!</v>
      </c>
      <c r="J197" s="135" t="e">
        <f t="shared" si="171"/>
        <v>#VALUE!</v>
      </c>
      <c r="K197" s="135" t="e">
        <f t="shared" si="172"/>
        <v>#VALUE!</v>
      </c>
      <c r="L197" s="135" t="e">
        <f t="shared" si="173"/>
        <v>#VALUE!</v>
      </c>
      <c r="M197" s="135" t="e">
        <f t="shared" si="174"/>
        <v>#VALUE!</v>
      </c>
      <c r="N197" s="135" t="e">
        <f t="shared" si="175"/>
        <v>#VALUE!</v>
      </c>
      <c r="O197" s="135" t="e">
        <f t="shared" si="176"/>
        <v>#VALUE!</v>
      </c>
      <c r="P197" s="135" t="e">
        <f t="shared" si="177"/>
        <v>#VALUE!</v>
      </c>
      <c r="Q197" s="135" t="e">
        <f t="shared" si="178"/>
        <v>#VALUE!</v>
      </c>
      <c r="R197" s="135" t="e">
        <f t="shared" si="179"/>
        <v>#VALUE!</v>
      </c>
      <c r="S197" s="135" t="e">
        <f t="shared" si="180"/>
        <v>#VALUE!</v>
      </c>
    </row>
    <row r="198" spans="2:19" ht="15" hidden="1" outlineLevel="1" x14ac:dyDescent="0.25">
      <c r="B198" s="2"/>
      <c r="C198" s="155" t="str">
        <f t="shared" si="167"/>
        <v/>
      </c>
      <c r="D198" s="22"/>
      <c r="E198" s="23"/>
      <c r="G198" s="135">
        <f t="shared" si="168"/>
        <v>0</v>
      </c>
      <c r="H198" s="135" t="e">
        <f t="shared" si="169"/>
        <v>#VALUE!</v>
      </c>
      <c r="I198" s="135" t="e">
        <f t="shared" si="170"/>
        <v>#VALUE!</v>
      </c>
      <c r="J198" s="135" t="e">
        <f t="shared" si="171"/>
        <v>#VALUE!</v>
      </c>
      <c r="K198" s="135" t="e">
        <f t="shared" si="172"/>
        <v>#VALUE!</v>
      </c>
      <c r="L198" s="135" t="e">
        <f t="shared" si="173"/>
        <v>#VALUE!</v>
      </c>
      <c r="M198" s="135" t="e">
        <f t="shared" si="174"/>
        <v>#VALUE!</v>
      </c>
      <c r="N198" s="135" t="e">
        <f t="shared" si="175"/>
        <v>#VALUE!</v>
      </c>
      <c r="O198" s="135" t="e">
        <f t="shared" si="176"/>
        <v>#VALUE!</v>
      </c>
      <c r="P198" s="135" t="e">
        <f t="shared" si="177"/>
        <v>#VALUE!</v>
      </c>
      <c r="Q198" s="135" t="e">
        <f t="shared" si="178"/>
        <v>#VALUE!</v>
      </c>
      <c r="R198" s="135" t="e">
        <f t="shared" si="179"/>
        <v>#VALUE!</v>
      </c>
      <c r="S198" s="135" t="e">
        <f t="shared" si="180"/>
        <v>#VALUE!</v>
      </c>
    </row>
    <row r="199" spans="2:19" ht="15" hidden="1" outlineLevel="1" x14ac:dyDescent="0.25">
      <c r="B199" s="2"/>
      <c r="C199" s="155" t="str">
        <f t="shared" si="167"/>
        <v/>
      </c>
      <c r="D199" s="22"/>
      <c r="E199" s="23"/>
      <c r="G199" s="135">
        <f t="shared" si="168"/>
        <v>0</v>
      </c>
      <c r="H199" s="135" t="e">
        <f t="shared" si="169"/>
        <v>#VALUE!</v>
      </c>
      <c r="I199" s="135" t="e">
        <f t="shared" si="170"/>
        <v>#VALUE!</v>
      </c>
      <c r="J199" s="135" t="e">
        <f t="shared" si="171"/>
        <v>#VALUE!</v>
      </c>
      <c r="K199" s="135" t="e">
        <f t="shared" si="172"/>
        <v>#VALUE!</v>
      </c>
      <c r="L199" s="135" t="e">
        <f t="shared" si="173"/>
        <v>#VALUE!</v>
      </c>
      <c r="M199" s="135" t="e">
        <f t="shared" si="174"/>
        <v>#VALUE!</v>
      </c>
      <c r="N199" s="135" t="e">
        <f t="shared" si="175"/>
        <v>#VALUE!</v>
      </c>
      <c r="O199" s="135" t="e">
        <f t="shared" si="176"/>
        <v>#VALUE!</v>
      </c>
      <c r="P199" s="135" t="e">
        <f t="shared" si="177"/>
        <v>#VALUE!</v>
      </c>
      <c r="Q199" s="135" t="e">
        <f t="shared" si="178"/>
        <v>#VALUE!</v>
      </c>
      <c r="R199" s="135" t="e">
        <f t="shared" si="179"/>
        <v>#VALUE!</v>
      </c>
      <c r="S199" s="135" t="e">
        <f t="shared" si="180"/>
        <v>#VALUE!</v>
      </c>
    </row>
    <row r="200" spans="2:19" ht="15" hidden="1" outlineLevel="1" x14ac:dyDescent="0.25">
      <c r="B200" s="2"/>
      <c r="C200" s="155" t="str">
        <f t="shared" si="167"/>
        <v/>
      </c>
      <c r="D200" s="22"/>
      <c r="E200" s="23"/>
      <c r="G200" s="135">
        <f t="shared" si="168"/>
        <v>0</v>
      </c>
      <c r="H200" s="135" t="e">
        <f t="shared" si="169"/>
        <v>#VALUE!</v>
      </c>
      <c r="I200" s="135" t="e">
        <f t="shared" si="170"/>
        <v>#VALUE!</v>
      </c>
      <c r="J200" s="135" t="e">
        <f t="shared" si="171"/>
        <v>#VALUE!</v>
      </c>
      <c r="K200" s="135" t="e">
        <f t="shared" si="172"/>
        <v>#VALUE!</v>
      </c>
      <c r="L200" s="135" t="e">
        <f t="shared" si="173"/>
        <v>#VALUE!</v>
      </c>
      <c r="M200" s="135" t="e">
        <f t="shared" si="174"/>
        <v>#VALUE!</v>
      </c>
      <c r="N200" s="135" t="e">
        <f t="shared" si="175"/>
        <v>#VALUE!</v>
      </c>
      <c r="O200" s="135" t="e">
        <f t="shared" si="176"/>
        <v>#VALUE!</v>
      </c>
      <c r="P200" s="135" t="e">
        <f t="shared" si="177"/>
        <v>#VALUE!</v>
      </c>
      <c r="Q200" s="135" t="e">
        <f t="shared" si="178"/>
        <v>#VALUE!</v>
      </c>
      <c r="R200" s="135" t="e">
        <f t="shared" si="179"/>
        <v>#VALUE!</v>
      </c>
      <c r="S200" s="135" t="e">
        <f t="shared" si="180"/>
        <v>#VALUE!</v>
      </c>
    </row>
    <row r="201" spans="2:19" ht="15" hidden="1" outlineLevel="1" x14ac:dyDescent="0.25">
      <c r="B201" s="2"/>
      <c r="C201" s="155" t="str">
        <f t="shared" si="167"/>
        <v/>
      </c>
      <c r="D201" s="22"/>
      <c r="E201" s="23"/>
      <c r="G201" s="135">
        <f t="shared" si="168"/>
        <v>0</v>
      </c>
      <c r="H201" s="135" t="e">
        <f t="shared" si="169"/>
        <v>#VALUE!</v>
      </c>
      <c r="I201" s="135" t="e">
        <f t="shared" si="170"/>
        <v>#VALUE!</v>
      </c>
      <c r="J201" s="135" t="e">
        <f t="shared" si="171"/>
        <v>#VALUE!</v>
      </c>
      <c r="K201" s="135" t="e">
        <f t="shared" si="172"/>
        <v>#VALUE!</v>
      </c>
      <c r="L201" s="135" t="e">
        <f t="shared" si="173"/>
        <v>#VALUE!</v>
      </c>
      <c r="M201" s="135" t="e">
        <f t="shared" si="174"/>
        <v>#VALUE!</v>
      </c>
      <c r="N201" s="135" t="e">
        <f t="shared" si="175"/>
        <v>#VALUE!</v>
      </c>
      <c r="O201" s="135" t="e">
        <f t="shared" si="176"/>
        <v>#VALUE!</v>
      </c>
      <c r="P201" s="135" t="e">
        <f t="shared" si="177"/>
        <v>#VALUE!</v>
      </c>
      <c r="Q201" s="135" t="e">
        <f t="shared" si="178"/>
        <v>#VALUE!</v>
      </c>
      <c r="R201" s="135" t="e">
        <f t="shared" si="179"/>
        <v>#VALUE!</v>
      </c>
      <c r="S201" s="135" t="e">
        <f t="shared" si="180"/>
        <v>#VALUE!</v>
      </c>
    </row>
    <row r="202" spans="2:19" ht="15" hidden="1" outlineLevel="1" x14ac:dyDescent="0.25">
      <c r="B202" s="2"/>
      <c r="C202" s="155" t="str">
        <f t="shared" si="167"/>
        <v/>
      </c>
      <c r="D202" s="22"/>
      <c r="E202" s="23"/>
      <c r="G202" s="135">
        <f t="shared" si="168"/>
        <v>0</v>
      </c>
      <c r="H202" s="135" t="e">
        <f t="shared" si="169"/>
        <v>#VALUE!</v>
      </c>
      <c r="I202" s="135" t="e">
        <f t="shared" si="170"/>
        <v>#VALUE!</v>
      </c>
      <c r="J202" s="135" t="e">
        <f t="shared" si="171"/>
        <v>#VALUE!</v>
      </c>
      <c r="K202" s="135" t="e">
        <f t="shared" si="172"/>
        <v>#VALUE!</v>
      </c>
      <c r="L202" s="135" t="e">
        <f t="shared" si="173"/>
        <v>#VALUE!</v>
      </c>
      <c r="M202" s="135" t="e">
        <f t="shared" si="174"/>
        <v>#VALUE!</v>
      </c>
      <c r="N202" s="135" t="e">
        <f t="shared" si="175"/>
        <v>#VALUE!</v>
      </c>
      <c r="O202" s="135" t="e">
        <f t="shared" si="176"/>
        <v>#VALUE!</v>
      </c>
      <c r="P202" s="135" t="e">
        <f t="shared" si="177"/>
        <v>#VALUE!</v>
      </c>
      <c r="Q202" s="135" t="e">
        <f t="shared" si="178"/>
        <v>#VALUE!</v>
      </c>
      <c r="R202" s="135" t="e">
        <f t="shared" si="179"/>
        <v>#VALUE!</v>
      </c>
      <c r="S202" s="135" t="e">
        <f t="shared" si="180"/>
        <v>#VALUE!</v>
      </c>
    </row>
    <row r="203" spans="2:19" ht="15" hidden="1" outlineLevel="1" x14ac:dyDescent="0.25">
      <c r="B203" s="2"/>
      <c r="C203" s="155" t="str">
        <f t="shared" si="167"/>
        <v/>
      </c>
      <c r="D203" s="22"/>
      <c r="E203" s="23"/>
      <c r="G203" s="135">
        <f t="shared" si="168"/>
        <v>0</v>
      </c>
      <c r="H203" s="135" t="e">
        <f t="shared" si="169"/>
        <v>#VALUE!</v>
      </c>
      <c r="I203" s="135" t="e">
        <f t="shared" si="170"/>
        <v>#VALUE!</v>
      </c>
      <c r="J203" s="135" t="e">
        <f t="shared" si="171"/>
        <v>#VALUE!</v>
      </c>
      <c r="K203" s="135" t="e">
        <f t="shared" si="172"/>
        <v>#VALUE!</v>
      </c>
      <c r="L203" s="135" t="e">
        <f t="shared" si="173"/>
        <v>#VALUE!</v>
      </c>
      <c r="M203" s="135" t="e">
        <f t="shared" si="174"/>
        <v>#VALUE!</v>
      </c>
      <c r="N203" s="135" t="e">
        <f t="shared" si="175"/>
        <v>#VALUE!</v>
      </c>
      <c r="O203" s="135" t="e">
        <f t="shared" si="176"/>
        <v>#VALUE!</v>
      </c>
      <c r="P203" s="135" t="e">
        <f t="shared" si="177"/>
        <v>#VALUE!</v>
      </c>
      <c r="Q203" s="135" t="e">
        <f t="shared" si="178"/>
        <v>#VALUE!</v>
      </c>
      <c r="R203" s="135" t="e">
        <f t="shared" si="179"/>
        <v>#VALUE!</v>
      </c>
      <c r="S203" s="135" t="e">
        <f t="shared" si="180"/>
        <v>#VALUE!</v>
      </c>
    </row>
    <row r="204" spans="2:19" ht="15" hidden="1" outlineLevel="1" x14ac:dyDescent="0.25">
      <c r="B204" s="2"/>
      <c r="C204" s="155" t="str">
        <f t="shared" si="167"/>
        <v/>
      </c>
      <c r="D204" s="22"/>
      <c r="E204" s="23"/>
      <c r="G204" s="135">
        <f t="shared" si="168"/>
        <v>0</v>
      </c>
      <c r="H204" s="135" t="e">
        <f t="shared" si="169"/>
        <v>#VALUE!</v>
      </c>
      <c r="I204" s="135" t="e">
        <f t="shared" si="170"/>
        <v>#VALUE!</v>
      </c>
      <c r="J204" s="135" t="e">
        <f t="shared" si="171"/>
        <v>#VALUE!</v>
      </c>
      <c r="K204" s="135" t="e">
        <f t="shared" si="172"/>
        <v>#VALUE!</v>
      </c>
      <c r="L204" s="135" t="e">
        <f t="shared" si="173"/>
        <v>#VALUE!</v>
      </c>
      <c r="M204" s="135" t="e">
        <f t="shared" si="174"/>
        <v>#VALUE!</v>
      </c>
      <c r="N204" s="135" t="e">
        <f t="shared" si="175"/>
        <v>#VALUE!</v>
      </c>
      <c r="O204" s="135" t="e">
        <f t="shared" si="176"/>
        <v>#VALUE!</v>
      </c>
      <c r="P204" s="135" t="e">
        <f t="shared" si="177"/>
        <v>#VALUE!</v>
      </c>
      <c r="Q204" s="135" t="e">
        <f t="shared" si="178"/>
        <v>#VALUE!</v>
      </c>
      <c r="R204" s="135" t="e">
        <f t="shared" si="179"/>
        <v>#VALUE!</v>
      </c>
      <c r="S204" s="135" t="e">
        <f t="shared" si="180"/>
        <v>#VALUE!</v>
      </c>
    </row>
    <row r="205" spans="2:19" ht="15" hidden="1" outlineLevel="1" x14ac:dyDescent="0.25">
      <c r="B205" s="2"/>
      <c r="C205" s="155" t="str">
        <f t="shared" si="167"/>
        <v/>
      </c>
      <c r="D205" s="22"/>
      <c r="E205" s="23"/>
      <c r="G205" s="135">
        <f t="shared" si="168"/>
        <v>0</v>
      </c>
      <c r="H205" s="135" t="e">
        <f t="shared" si="169"/>
        <v>#VALUE!</v>
      </c>
      <c r="I205" s="135" t="e">
        <f t="shared" si="170"/>
        <v>#VALUE!</v>
      </c>
      <c r="J205" s="135" t="e">
        <f t="shared" si="171"/>
        <v>#VALUE!</v>
      </c>
      <c r="K205" s="135" t="e">
        <f t="shared" si="172"/>
        <v>#VALUE!</v>
      </c>
      <c r="L205" s="135" t="e">
        <f t="shared" si="173"/>
        <v>#VALUE!</v>
      </c>
      <c r="M205" s="135" t="e">
        <f t="shared" si="174"/>
        <v>#VALUE!</v>
      </c>
      <c r="N205" s="135" t="e">
        <f t="shared" si="175"/>
        <v>#VALUE!</v>
      </c>
      <c r="O205" s="135" t="e">
        <f t="shared" si="176"/>
        <v>#VALUE!</v>
      </c>
      <c r="P205" s="135" t="e">
        <f t="shared" si="177"/>
        <v>#VALUE!</v>
      </c>
      <c r="Q205" s="135" t="e">
        <f t="shared" si="178"/>
        <v>#VALUE!</v>
      </c>
      <c r="R205" s="135" t="e">
        <f t="shared" si="179"/>
        <v>#VALUE!</v>
      </c>
      <c r="S205" s="135" t="e">
        <f t="shared" si="180"/>
        <v>#VALUE!</v>
      </c>
    </row>
    <row r="206" spans="2:19" ht="15" hidden="1" outlineLevel="1" x14ac:dyDescent="0.25">
      <c r="B206" s="2"/>
      <c r="C206" s="155" t="str">
        <f t="shared" si="167"/>
        <v/>
      </c>
      <c r="D206" s="22"/>
      <c r="E206" s="23"/>
      <c r="G206" s="135">
        <f t="shared" si="168"/>
        <v>0</v>
      </c>
      <c r="H206" s="135" t="e">
        <f t="shared" si="169"/>
        <v>#VALUE!</v>
      </c>
      <c r="I206" s="135" t="e">
        <f t="shared" si="170"/>
        <v>#VALUE!</v>
      </c>
      <c r="J206" s="135" t="e">
        <f t="shared" si="171"/>
        <v>#VALUE!</v>
      </c>
      <c r="K206" s="135" t="e">
        <f t="shared" si="172"/>
        <v>#VALUE!</v>
      </c>
      <c r="L206" s="135" t="e">
        <f t="shared" si="173"/>
        <v>#VALUE!</v>
      </c>
      <c r="M206" s="135" t="e">
        <f t="shared" si="174"/>
        <v>#VALUE!</v>
      </c>
      <c r="N206" s="135" t="e">
        <f t="shared" si="175"/>
        <v>#VALUE!</v>
      </c>
      <c r="O206" s="135" t="e">
        <f t="shared" si="176"/>
        <v>#VALUE!</v>
      </c>
      <c r="P206" s="135" t="e">
        <f t="shared" si="177"/>
        <v>#VALUE!</v>
      </c>
      <c r="Q206" s="135" t="e">
        <f t="shared" si="178"/>
        <v>#VALUE!</v>
      </c>
      <c r="R206" s="135" t="e">
        <f t="shared" si="179"/>
        <v>#VALUE!</v>
      </c>
      <c r="S206" s="135" t="e">
        <f t="shared" si="180"/>
        <v>#VALUE!</v>
      </c>
    </row>
    <row r="207" spans="2:19" ht="15" hidden="1" outlineLevel="1" x14ac:dyDescent="0.25">
      <c r="B207" s="2"/>
      <c r="C207" s="155" t="str">
        <f t="shared" si="167"/>
        <v/>
      </c>
      <c r="D207" s="22"/>
      <c r="E207" s="23"/>
      <c r="G207" s="135">
        <f t="shared" si="168"/>
        <v>0</v>
      </c>
      <c r="H207" s="135" t="e">
        <f t="shared" si="169"/>
        <v>#VALUE!</v>
      </c>
      <c r="I207" s="135" t="e">
        <f t="shared" si="170"/>
        <v>#VALUE!</v>
      </c>
      <c r="J207" s="135" t="e">
        <f t="shared" si="171"/>
        <v>#VALUE!</v>
      </c>
      <c r="K207" s="135" t="e">
        <f t="shared" si="172"/>
        <v>#VALUE!</v>
      </c>
      <c r="L207" s="135" t="e">
        <f t="shared" si="173"/>
        <v>#VALUE!</v>
      </c>
      <c r="M207" s="135" t="e">
        <f t="shared" si="174"/>
        <v>#VALUE!</v>
      </c>
      <c r="N207" s="135" t="e">
        <f t="shared" si="175"/>
        <v>#VALUE!</v>
      </c>
      <c r="O207" s="135" t="e">
        <f t="shared" si="176"/>
        <v>#VALUE!</v>
      </c>
      <c r="P207" s="135" t="e">
        <f t="shared" si="177"/>
        <v>#VALUE!</v>
      </c>
      <c r="Q207" s="135" t="e">
        <f t="shared" si="178"/>
        <v>#VALUE!</v>
      </c>
      <c r="R207" s="135" t="e">
        <f t="shared" si="179"/>
        <v>#VALUE!</v>
      </c>
      <c r="S207" s="135" t="e">
        <f t="shared" si="180"/>
        <v>#VALUE!</v>
      </c>
    </row>
    <row r="208" spans="2:19" ht="15" hidden="1" outlineLevel="1" x14ac:dyDescent="0.25">
      <c r="B208" s="2"/>
      <c r="C208" s="155" t="str">
        <f t="shared" si="167"/>
        <v/>
      </c>
      <c r="D208" s="22"/>
      <c r="E208" s="23"/>
      <c r="G208" s="135">
        <f t="shared" si="168"/>
        <v>0</v>
      </c>
      <c r="H208" s="135" t="e">
        <f t="shared" si="169"/>
        <v>#VALUE!</v>
      </c>
      <c r="I208" s="135" t="e">
        <f t="shared" si="170"/>
        <v>#VALUE!</v>
      </c>
      <c r="J208" s="135" t="e">
        <f t="shared" si="171"/>
        <v>#VALUE!</v>
      </c>
      <c r="K208" s="135" t="e">
        <f t="shared" si="172"/>
        <v>#VALUE!</v>
      </c>
      <c r="L208" s="135" t="e">
        <f t="shared" si="173"/>
        <v>#VALUE!</v>
      </c>
      <c r="M208" s="135" t="e">
        <f t="shared" si="174"/>
        <v>#VALUE!</v>
      </c>
      <c r="N208" s="135" t="e">
        <f t="shared" si="175"/>
        <v>#VALUE!</v>
      </c>
      <c r="O208" s="135" t="e">
        <f t="shared" si="176"/>
        <v>#VALUE!</v>
      </c>
      <c r="P208" s="135" t="e">
        <f t="shared" si="177"/>
        <v>#VALUE!</v>
      </c>
      <c r="Q208" s="135" t="e">
        <f t="shared" si="178"/>
        <v>#VALUE!</v>
      </c>
      <c r="R208" s="135" t="e">
        <f t="shared" si="179"/>
        <v>#VALUE!</v>
      </c>
      <c r="S208" s="135" t="e">
        <f t="shared" si="180"/>
        <v>#VALUE!</v>
      </c>
    </row>
    <row r="209" spans="2:19" ht="15" hidden="1" outlineLevel="1" x14ac:dyDescent="0.25">
      <c r="B209" s="2"/>
      <c r="C209" s="155" t="str">
        <f t="shared" si="167"/>
        <v/>
      </c>
      <c r="D209" s="22"/>
      <c r="E209" s="23"/>
      <c r="G209" s="135">
        <f t="shared" si="168"/>
        <v>0</v>
      </c>
      <c r="H209" s="135" t="e">
        <f t="shared" si="169"/>
        <v>#VALUE!</v>
      </c>
      <c r="I209" s="135" t="e">
        <f t="shared" si="170"/>
        <v>#VALUE!</v>
      </c>
      <c r="J209" s="135" t="e">
        <f t="shared" si="171"/>
        <v>#VALUE!</v>
      </c>
      <c r="K209" s="135" t="e">
        <f t="shared" si="172"/>
        <v>#VALUE!</v>
      </c>
      <c r="L209" s="135" t="e">
        <f t="shared" si="173"/>
        <v>#VALUE!</v>
      </c>
      <c r="M209" s="135" t="e">
        <f t="shared" si="174"/>
        <v>#VALUE!</v>
      </c>
      <c r="N209" s="135" t="e">
        <f t="shared" si="175"/>
        <v>#VALUE!</v>
      </c>
      <c r="O209" s="135" t="e">
        <f t="shared" si="176"/>
        <v>#VALUE!</v>
      </c>
      <c r="P209" s="135" t="e">
        <f t="shared" si="177"/>
        <v>#VALUE!</v>
      </c>
      <c r="Q209" s="135" t="e">
        <f t="shared" si="178"/>
        <v>#VALUE!</v>
      </c>
      <c r="R209" s="135" t="e">
        <f t="shared" si="179"/>
        <v>#VALUE!</v>
      </c>
      <c r="S209" s="135" t="e">
        <f t="shared" si="180"/>
        <v>#VALUE!</v>
      </c>
    </row>
    <row r="210" spans="2:19" ht="15" hidden="1" outlineLevel="1" x14ac:dyDescent="0.25">
      <c r="B210" s="2"/>
      <c r="C210" s="155" t="str">
        <f t="shared" si="167"/>
        <v/>
      </c>
      <c r="D210" s="22"/>
      <c r="E210" s="23"/>
      <c r="G210" s="135">
        <f t="shared" si="168"/>
        <v>0</v>
      </c>
      <c r="H210" s="135" t="e">
        <f t="shared" si="169"/>
        <v>#VALUE!</v>
      </c>
      <c r="I210" s="135" t="e">
        <f t="shared" si="170"/>
        <v>#VALUE!</v>
      </c>
      <c r="J210" s="135" t="e">
        <f t="shared" si="171"/>
        <v>#VALUE!</v>
      </c>
      <c r="K210" s="135" t="e">
        <f t="shared" si="172"/>
        <v>#VALUE!</v>
      </c>
      <c r="L210" s="135" t="e">
        <f t="shared" si="173"/>
        <v>#VALUE!</v>
      </c>
      <c r="M210" s="135" t="e">
        <f t="shared" si="174"/>
        <v>#VALUE!</v>
      </c>
      <c r="N210" s="135" t="e">
        <f t="shared" si="175"/>
        <v>#VALUE!</v>
      </c>
      <c r="O210" s="135" t="e">
        <f t="shared" si="176"/>
        <v>#VALUE!</v>
      </c>
      <c r="P210" s="135" t="e">
        <f t="shared" si="177"/>
        <v>#VALUE!</v>
      </c>
      <c r="Q210" s="135" t="e">
        <f t="shared" si="178"/>
        <v>#VALUE!</v>
      </c>
      <c r="R210" s="135" t="e">
        <f t="shared" si="179"/>
        <v>#VALUE!</v>
      </c>
      <c r="S210" s="135" t="e">
        <f t="shared" si="180"/>
        <v>#VALUE!</v>
      </c>
    </row>
    <row r="211" spans="2:19" ht="15" hidden="1" outlineLevel="1" x14ac:dyDescent="0.25">
      <c r="B211" s="2"/>
      <c r="C211" s="155" t="str">
        <f t="shared" si="167"/>
        <v/>
      </c>
      <c r="D211" s="22"/>
      <c r="E211" s="23"/>
      <c r="G211" s="135">
        <f t="shared" si="168"/>
        <v>0</v>
      </c>
      <c r="H211" s="135" t="e">
        <f t="shared" si="169"/>
        <v>#VALUE!</v>
      </c>
      <c r="I211" s="135" t="e">
        <f t="shared" si="170"/>
        <v>#VALUE!</v>
      </c>
      <c r="J211" s="135" t="e">
        <f t="shared" si="171"/>
        <v>#VALUE!</v>
      </c>
      <c r="K211" s="135" t="e">
        <f t="shared" si="172"/>
        <v>#VALUE!</v>
      </c>
      <c r="L211" s="135" t="e">
        <f t="shared" si="173"/>
        <v>#VALUE!</v>
      </c>
      <c r="M211" s="135" t="e">
        <f t="shared" si="174"/>
        <v>#VALUE!</v>
      </c>
      <c r="N211" s="135" t="e">
        <f t="shared" si="175"/>
        <v>#VALUE!</v>
      </c>
      <c r="O211" s="135" t="e">
        <f t="shared" si="176"/>
        <v>#VALUE!</v>
      </c>
      <c r="P211" s="135" t="e">
        <f t="shared" si="177"/>
        <v>#VALUE!</v>
      </c>
      <c r="Q211" s="135" t="e">
        <f t="shared" si="178"/>
        <v>#VALUE!</v>
      </c>
      <c r="R211" s="135" t="e">
        <f t="shared" si="179"/>
        <v>#VALUE!</v>
      </c>
      <c r="S211" s="135" t="e">
        <f t="shared" si="180"/>
        <v>#VALUE!</v>
      </c>
    </row>
    <row r="212" spans="2:19" ht="15" hidden="1" outlineLevel="1" x14ac:dyDescent="0.25">
      <c r="B212" s="2"/>
      <c r="C212" s="155" t="str">
        <f t="shared" si="167"/>
        <v/>
      </c>
      <c r="D212" s="22"/>
      <c r="E212" s="23"/>
      <c r="G212" s="135">
        <f t="shared" si="168"/>
        <v>0</v>
      </c>
      <c r="H212" s="135" t="e">
        <f t="shared" si="169"/>
        <v>#VALUE!</v>
      </c>
      <c r="I212" s="135" t="e">
        <f t="shared" si="170"/>
        <v>#VALUE!</v>
      </c>
      <c r="J212" s="135" t="e">
        <f t="shared" si="171"/>
        <v>#VALUE!</v>
      </c>
      <c r="K212" s="135" t="e">
        <f t="shared" si="172"/>
        <v>#VALUE!</v>
      </c>
      <c r="L212" s="135" t="e">
        <f t="shared" si="173"/>
        <v>#VALUE!</v>
      </c>
      <c r="M212" s="135" t="e">
        <f t="shared" si="174"/>
        <v>#VALUE!</v>
      </c>
      <c r="N212" s="135" t="e">
        <f t="shared" si="175"/>
        <v>#VALUE!</v>
      </c>
      <c r="O212" s="135" t="e">
        <f t="shared" si="176"/>
        <v>#VALUE!</v>
      </c>
      <c r="P212" s="135" t="e">
        <f t="shared" si="177"/>
        <v>#VALUE!</v>
      </c>
      <c r="Q212" s="135" t="e">
        <f t="shared" si="178"/>
        <v>#VALUE!</v>
      </c>
      <c r="R212" s="135" t="e">
        <f t="shared" si="179"/>
        <v>#VALUE!</v>
      </c>
      <c r="S212" s="135" t="e">
        <f t="shared" si="180"/>
        <v>#VALUE!</v>
      </c>
    </row>
    <row r="213" spans="2:19" ht="15" hidden="1" outlineLevel="1" x14ac:dyDescent="0.25">
      <c r="B213" s="2"/>
      <c r="C213" s="155" t="str">
        <f t="shared" si="167"/>
        <v/>
      </c>
      <c r="D213" s="22"/>
      <c r="E213" s="23"/>
      <c r="G213" s="135">
        <f t="shared" si="168"/>
        <v>0</v>
      </c>
      <c r="H213" s="135" t="e">
        <f t="shared" si="169"/>
        <v>#VALUE!</v>
      </c>
      <c r="I213" s="135" t="e">
        <f t="shared" si="170"/>
        <v>#VALUE!</v>
      </c>
      <c r="J213" s="135" t="e">
        <f t="shared" si="171"/>
        <v>#VALUE!</v>
      </c>
      <c r="K213" s="135" t="e">
        <f t="shared" si="172"/>
        <v>#VALUE!</v>
      </c>
      <c r="L213" s="135" t="e">
        <f t="shared" si="173"/>
        <v>#VALUE!</v>
      </c>
      <c r="M213" s="135" t="e">
        <f t="shared" si="174"/>
        <v>#VALUE!</v>
      </c>
      <c r="N213" s="135" t="e">
        <f t="shared" si="175"/>
        <v>#VALUE!</v>
      </c>
      <c r="O213" s="135" t="e">
        <f t="shared" si="176"/>
        <v>#VALUE!</v>
      </c>
      <c r="P213" s="135" t="e">
        <f t="shared" si="177"/>
        <v>#VALUE!</v>
      </c>
      <c r="Q213" s="135" t="e">
        <f t="shared" si="178"/>
        <v>#VALUE!</v>
      </c>
      <c r="R213" s="135" t="e">
        <f t="shared" si="179"/>
        <v>#VALUE!</v>
      </c>
      <c r="S213" s="135" t="e">
        <f t="shared" si="180"/>
        <v>#VALUE!</v>
      </c>
    </row>
    <row r="214" spans="2:19" collapsed="1" x14ac:dyDescent="0.3">
      <c r="B214" s="2"/>
      <c r="C214" s="155" t="str">
        <f t="shared" si="167"/>
        <v/>
      </c>
      <c r="D214" s="22"/>
      <c r="E214" s="23"/>
      <c r="G214" s="135">
        <f t="shared" si="168"/>
        <v>0</v>
      </c>
      <c r="H214" s="403" t="e">
        <f t="shared" si="169"/>
        <v>#VALUE!</v>
      </c>
      <c r="I214" s="403" t="e">
        <f t="shared" si="170"/>
        <v>#VALUE!</v>
      </c>
      <c r="J214" s="403" t="e">
        <f t="shared" si="171"/>
        <v>#VALUE!</v>
      </c>
      <c r="K214" s="403" t="e">
        <f t="shared" si="172"/>
        <v>#VALUE!</v>
      </c>
      <c r="L214" s="403" t="e">
        <f t="shared" si="173"/>
        <v>#VALUE!</v>
      </c>
      <c r="M214" s="403" t="e">
        <f t="shared" si="174"/>
        <v>#VALUE!</v>
      </c>
      <c r="N214" s="403" t="e">
        <f t="shared" si="175"/>
        <v>#VALUE!</v>
      </c>
      <c r="O214" s="403" t="e">
        <f t="shared" si="176"/>
        <v>#VALUE!</v>
      </c>
      <c r="P214" s="403" t="e">
        <f t="shared" si="177"/>
        <v>#VALUE!</v>
      </c>
      <c r="Q214" s="403" t="e">
        <f t="shared" si="178"/>
        <v>#VALUE!</v>
      </c>
      <c r="R214" s="403" t="e">
        <f t="shared" si="179"/>
        <v>#VALUE!</v>
      </c>
      <c r="S214" s="403" t="e">
        <f t="shared" si="180"/>
        <v>#VALUE!</v>
      </c>
    </row>
    <row r="215" spans="2:19" x14ac:dyDescent="0.3">
      <c r="B215" s="2"/>
      <c r="C215" s="156" t="s">
        <v>21</v>
      </c>
      <c r="D215" s="29"/>
      <c r="E215" s="30"/>
      <c r="G215" s="160">
        <f>SUM(G185:G213)</f>
        <v>0</v>
      </c>
      <c r="H215" s="160" t="e">
        <f t="shared" ref="H215:S215" si="181">SUM(H185:H213)</f>
        <v>#VALUE!</v>
      </c>
      <c r="I215" s="160" t="e">
        <f t="shared" si="181"/>
        <v>#VALUE!</v>
      </c>
      <c r="J215" s="160" t="e">
        <f t="shared" si="181"/>
        <v>#VALUE!</v>
      </c>
      <c r="K215" s="160" t="e">
        <f t="shared" si="181"/>
        <v>#VALUE!</v>
      </c>
      <c r="L215" s="160" t="e">
        <f t="shared" si="181"/>
        <v>#VALUE!</v>
      </c>
      <c r="M215" s="160" t="e">
        <f t="shared" si="181"/>
        <v>#VALUE!</v>
      </c>
      <c r="N215" s="160" t="e">
        <f t="shared" si="181"/>
        <v>#VALUE!</v>
      </c>
      <c r="O215" s="160" t="e">
        <f t="shared" si="181"/>
        <v>#VALUE!</v>
      </c>
      <c r="P215" s="160" t="e">
        <f t="shared" si="181"/>
        <v>#VALUE!</v>
      </c>
      <c r="Q215" s="160" t="e">
        <f t="shared" si="181"/>
        <v>#VALUE!</v>
      </c>
      <c r="R215" s="160" t="e">
        <f t="shared" si="181"/>
        <v>#VALUE!</v>
      </c>
      <c r="S215" s="160" t="e">
        <f t="shared" si="181"/>
        <v>#VALUE!</v>
      </c>
    </row>
    <row r="216" spans="2:19" x14ac:dyDescent="0.3">
      <c r="B216" s="2"/>
      <c r="C216" s="157" t="s">
        <v>80</v>
      </c>
      <c r="D216" s="18"/>
      <c r="E216" s="18"/>
      <c r="G216" s="34" t="e">
        <f t="shared" ref="G216:S216" si="182">G215/SUM(G$146,G$180,G$215)</f>
        <v>#VALUE!</v>
      </c>
      <c r="H216" s="34" t="e">
        <f t="shared" si="182"/>
        <v>#VALUE!</v>
      </c>
      <c r="I216" s="34" t="e">
        <f t="shared" si="182"/>
        <v>#VALUE!</v>
      </c>
      <c r="J216" s="34" t="e">
        <f t="shared" si="182"/>
        <v>#VALUE!</v>
      </c>
      <c r="K216" s="34" t="e">
        <f t="shared" si="182"/>
        <v>#VALUE!</v>
      </c>
      <c r="L216" s="34" t="e">
        <f t="shared" si="182"/>
        <v>#VALUE!</v>
      </c>
      <c r="M216" s="34" t="e">
        <f t="shared" si="182"/>
        <v>#VALUE!</v>
      </c>
      <c r="N216" s="34" t="e">
        <f t="shared" si="182"/>
        <v>#VALUE!</v>
      </c>
      <c r="O216" s="34" t="e">
        <f t="shared" si="182"/>
        <v>#VALUE!</v>
      </c>
      <c r="P216" s="34" t="e">
        <f t="shared" si="182"/>
        <v>#VALUE!</v>
      </c>
      <c r="Q216" s="34" t="e">
        <f t="shared" si="182"/>
        <v>#VALUE!</v>
      </c>
      <c r="R216" s="34" t="e">
        <f t="shared" si="182"/>
        <v>#VALUE!</v>
      </c>
      <c r="S216" s="34" t="e">
        <f t="shared" si="182"/>
        <v>#VALUE!</v>
      </c>
    </row>
    <row r="217" spans="2:19" x14ac:dyDescent="0.3">
      <c r="B217" s="2"/>
      <c r="C217" s="157" t="s">
        <v>82</v>
      </c>
      <c r="D217" s="18"/>
      <c r="E217" s="18"/>
      <c r="H217" s="36" t="e">
        <f t="shared" ref="H217:S217" si="183">J110</f>
        <v>#VALUE!</v>
      </c>
      <c r="I217" s="36" t="e">
        <f t="shared" si="183"/>
        <v>#VALUE!</v>
      </c>
      <c r="J217" s="36" t="e">
        <f t="shared" si="183"/>
        <v>#VALUE!</v>
      </c>
      <c r="K217" s="36" t="e">
        <f t="shared" si="183"/>
        <v>#VALUE!</v>
      </c>
      <c r="L217" s="36" t="e">
        <f t="shared" si="183"/>
        <v>#VALUE!</v>
      </c>
      <c r="M217" s="36" t="e">
        <f t="shared" si="183"/>
        <v>#VALUE!</v>
      </c>
      <c r="N217" s="36" t="e">
        <f t="shared" si="183"/>
        <v>#VALUE!</v>
      </c>
      <c r="O217" s="36" t="e">
        <f t="shared" si="183"/>
        <v>#VALUE!</v>
      </c>
      <c r="P217" s="36" t="e">
        <f t="shared" si="183"/>
        <v>#VALUE!</v>
      </c>
      <c r="Q217" s="36" t="e">
        <f t="shared" si="183"/>
        <v>#VALUE!</v>
      </c>
      <c r="R217" s="36" t="e">
        <f t="shared" si="183"/>
        <v>#VALUE!</v>
      </c>
      <c r="S217" s="36" t="e">
        <f t="shared" si="183"/>
        <v>#VALUE!</v>
      </c>
    </row>
    <row r="219" spans="2:19" ht="18" x14ac:dyDescent="0.35">
      <c r="C219" s="63" t="s">
        <v>125</v>
      </c>
      <c r="D219" s="12"/>
      <c r="E219" s="13"/>
      <c r="G219" s="159" t="e">
        <f>SUM(G215,G180,G146)-SUM(G144,G145,G178,G179,G214)</f>
        <v>#VALUE!</v>
      </c>
      <c r="H219" s="159" t="e">
        <f t="shared" ref="H219:S219" si="184">SUM(H215,H180,H146)-SUM(H144,H145,H178,H179,H214)</f>
        <v>#VALUE!</v>
      </c>
      <c r="I219" s="159" t="e">
        <f t="shared" si="184"/>
        <v>#VALUE!</v>
      </c>
      <c r="J219" s="159" t="e">
        <f t="shared" si="184"/>
        <v>#VALUE!</v>
      </c>
      <c r="K219" s="159" t="e">
        <f t="shared" si="184"/>
        <v>#VALUE!</v>
      </c>
      <c r="L219" s="159" t="e">
        <f t="shared" si="184"/>
        <v>#VALUE!</v>
      </c>
      <c r="M219" s="159" t="e">
        <f t="shared" si="184"/>
        <v>#VALUE!</v>
      </c>
      <c r="N219" s="159" t="e">
        <f t="shared" si="184"/>
        <v>#VALUE!</v>
      </c>
      <c r="O219" s="159" t="e">
        <f t="shared" si="184"/>
        <v>#VALUE!</v>
      </c>
      <c r="P219" s="159" t="e">
        <f t="shared" si="184"/>
        <v>#VALUE!</v>
      </c>
      <c r="Q219" s="159" t="e">
        <f t="shared" si="184"/>
        <v>#VALUE!</v>
      </c>
      <c r="R219" s="159" t="e">
        <f t="shared" si="184"/>
        <v>#VALUE!</v>
      </c>
      <c r="S219" s="159" t="e">
        <f t="shared" si="184"/>
        <v>#VALUE!</v>
      </c>
    </row>
    <row r="223" spans="2:19" ht="15" hidden="1" x14ac:dyDescent="0.25">
      <c r="C223" s="124" t="s">
        <v>152</v>
      </c>
      <c r="D223" s="125" t="s">
        <v>153</v>
      </c>
      <c r="E223" s="126" t="s">
        <v>151</v>
      </c>
    </row>
    <row r="224" spans="2:19" ht="15" hidden="1" x14ac:dyDescent="0.25">
      <c r="C224" s="16">
        <f t="shared" ref="C224:C260" si="185">COUNTIF($D$224:$D$260,"&gt;="&amp;D224)</f>
        <v>27</v>
      </c>
      <c r="D224" s="123" t="str">
        <f t="array" ref="D224:D238">TRANSPOSE(DO9:EC9)</f>
        <v>3TC</v>
      </c>
      <c r="E224" s="16" t="str">
        <f>IFERROR(VLOOKUP(ROWS($D$224:$D224),$C$224:$D$260,2,0),0)</f>
        <v>x---</v>
      </c>
    </row>
    <row r="225" spans="3:5" ht="15" hidden="1" x14ac:dyDescent="0.25">
      <c r="C225" s="16">
        <f t="shared" si="185"/>
        <v>26</v>
      </c>
      <c r="D225" s="123" t="str">
        <v>ABC</v>
      </c>
      <c r="E225" s="16" t="str">
        <f>IFERROR(VLOOKUP(ROWS($D$224:$D225),$C$224:$D$260,2,0),0)</f>
        <v>TDF+FTC+EFV</v>
      </c>
    </row>
    <row r="226" spans="3:5" ht="15" hidden="1" x14ac:dyDescent="0.25">
      <c r="C226" s="16">
        <f t="shared" si="185"/>
        <v>24</v>
      </c>
      <c r="D226" s="123" t="str">
        <v>ATV/r</v>
      </c>
      <c r="E226" s="16" t="str">
        <f>IFERROR(VLOOKUP(ROWS($D$224:$D226),$C$224:$D$260,2,0),0)</f>
        <v>TDF+FTC</v>
      </c>
    </row>
    <row r="227" spans="3:5" ht="15" hidden="1" x14ac:dyDescent="0.25">
      <c r="C227" s="16">
        <f t="shared" si="185"/>
        <v>23</v>
      </c>
      <c r="D227" s="123" t="str">
        <v>AZT</v>
      </c>
      <c r="E227" s="16" t="str">
        <f>IFERROR(VLOOKUP(ROWS($D$224:$D227),$C$224:$D$260,2,0),0)</f>
        <v>TDF+3TC+EFV</v>
      </c>
    </row>
    <row r="228" spans="3:5" ht="15" hidden="1" x14ac:dyDescent="0.25">
      <c r="C228" s="16">
        <f t="shared" si="185"/>
        <v>17</v>
      </c>
      <c r="D228" s="123" t="str">
        <v>DRV</v>
      </c>
      <c r="E228" s="16" t="str">
        <f>IFERROR(VLOOKUP(ROWS($D$224:$D228),$C$224:$D$260,2,0),0)</f>
        <v>TDF+3TC+ATV/r</v>
      </c>
    </row>
    <row r="229" spans="3:5" ht="15" hidden="1" x14ac:dyDescent="0.25">
      <c r="C229" s="16">
        <f t="shared" si="185"/>
        <v>16</v>
      </c>
      <c r="D229" s="123" t="str">
        <v>DTG</v>
      </c>
      <c r="E229" s="16" t="str">
        <f>IFERROR(VLOOKUP(ROWS($D$224:$D229),$C$224:$D$260,2,0),0)</f>
        <v>TDF+3TC</v>
      </c>
    </row>
    <row r="230" spans="3:5" ht="15" hidden="1" x14ac:dyDescent="0.25">
      <c r="C230" s="16">
        <f t="shared" si="185"/>
        <v>15</v>
      </c>
      <c r="D230" s="123" t="str">
        <v>EFV</v>
      </c>
      <c r="E230" s="16" t="str">
        <f>IFERROR(VLOOKUP(ROWS($D$224:$D230),$C$224:$D$260,2,0),0)</f>
        <v>TDF</v>
      </c>
    </row>
    <row r="231" spans="3:5" ht="15" hidden="1" x14ac:dyDescent="0.25">
      <c r="C231" s="16">
        <f t="shared" si="185"/>
        <v>14</v>
      </c>
      <c r="D231" s="123" t="str">
        <v>ETV</v>
      </c>
      <c r="E231" s="16" t="str">
        <f>IFERROR(VLOOKUP(ROWS($D$224:$D231),$C$224:$D$260,2,0),0)</f>
        <v>SQV</v>
      </c>
    </row>
    <row r="232" spans="3:5" ht="15" hidden="1" x14ac:dyDescent="0.25">
      <c r="C232" s="16">
        <f t="shared" si="185"/>
        <v>13</v>
      </c>
      <c r="D232" s="123" t="str">
        <v>FTC</v>
      </c>
      <c r="E232" s="16" t="str">
        <f>IFERROR(VLOOKUP(ROWS($D$224:$D232),$C$224:$D$260,2,0),0)</f>
        <v>RTV</v>
      </c>
    </row>
    <row r="233" spans="3:5" ht="15" hidden="1" x14ac:dyDescent="0.25">
      <c r="C233" s="16">
        <f t="shared" si="185"/>
        <v>12</v>
      </c>
      <c r="D233" s="123" t="str">
        <v>LPV/r</v>
      </c>
      <c r="E233" s="16" t="str">
        <f>IFERROR(VLOOKUP(ROWS($D$224:$D233),$C$224:$D$260,2,0),0)</f>
        <v>RAL</v>
      </c>
    </row>
    <row r="234" spans="3:5" ht="15" hidden="1" x14ac:dyDescent="0.25">
      <c r="C234" s="16">
        <f t="shared" si="185"/>
        <v>11</v>
      </c>
      <c r="D234" s="123" t="str">
        <v>NVP</v>
      </c>
      <c r="E234" s="16" t="str">
        <f>IFERROR(VLOOKUP(ROWS($D$224:$D234),$C$224:$D$260,2,0),0)</f>
        <v>NVP</v>
      </c>
    </row>
    <row r="235" spans="3:5" ht="15" hidden="1" x14ac:dyDescent="0.25">
      <c r="C235" s="16">
        <f t="shared" si="185"/>
        <v>10</v>
      </c>
      <c r="D235" s="123" t="str">
        <v>RAL</v>
      </c>
      <c r="E235" s="16" t="str">
        <f>IFERROR(VLOOKUP(ROWS($D$224:$D235),$C$224:$D$260,2,0),0)</f>
        <v>LPV/r</v>
      </c>
    </row>
    <row r="236" spans="3:5" ht="15" hidden="1" x14ac:dyDescent="0.25">
      <c r="C236" s="16">
        <f t="shared" si="185"/>
        <v>9</v>
      </c>
      <c r="D236" s="123" t="str">
        <v>RTV</v>
      </c>
      <c r="E236" s="16" t="str">
        <f>IFERROR(VLOOKUP(ROWS($D$224:$D236),$C$224:$D$260,2,0),0)</f>
        <v>FTC</v>
      </c>
    </row>
    <row r="237" spans="3:5" ht="15" hidden="1" x14ac:dyDescent="0.25">
      <c r="C237" s="16">
        <f t="shared" si="185"/>
        <v>8</v>
      </c>
      <c r="D237" s="123" t="str">
        <v>SQV</v>
      </c>
      <c r="E237" s="16" t="str">
        <f>IFERROR(VLOOKUP(ROWS($D$224:$D237),$C$224:$D$260,2,0),0)</f>
        <v>ETV</v>
      </c>
    </row>
    <row r="238" spans="3:5" ht="15" hidden="1" x14ac:dyDescent="0.25">
      <c r="C238" s="16">
        <f t="shared" si="185"/>
        <v>7</v>
      </c>
      <c r="D238" s="123" t="str">
        <v>TDF</v>
      </c>
      <c r="E238" s="16" t="str">
        <f>IFERROR(VLOOKUP(ROWS($D$224:$D238),$C$224:$D$260,2,0),0)</f>
        <v>EFV</v>
      </c>
    </row>
    <row r="239" spans="3:5" ht="15" hidden="1" x14ac:dyDescent="0.25">
      <c r="C239" s="16">
        <f t="shared" si="185"/>
        <v>25</v>
      </c>
      <c r="D239" s="123" t="str">
        <f t="array" ref="D239:D249">TRANSPOSE(EE9:ES9)</f>
        <v>ABC+3TC</v>
      </c>
      <c r="E239" s="16" t="str">
        <f>IFERROR(VLOOKUP(ROWS($D$224:$D239),$C$224:$D$260,2,0),0)</f>
        <v>DTG</v>
      </c>
    </row>
    <row r="240" spans="3:5" ht="15" hidden="1" x14ac:dyDescent="0.25">
      <c r="C240" s="16">
        <f t="shared" si="185"/>
        <v>22</v>
      </c>
      <c r="D240" s="123" t="str">
        <v>AZT+3TC</v>
      </c>
      <c r="E240" s="16" t="str">
        <f>IFERROR(VLOOKUP(ROWS($D$224:$D240),$C$224:$D$260,2,0),0)</f>
        <v>DRV</v>
      </c>
    </row>
    <row r="241" spans="3:5" ht="15" hidden="1" x14ac:dyDescent="0.25">
      <c r="C241" s="16">
        <f t="shared" si="185"/>
        <v>18</v>
      </c>
      <c r="D241" s="123" t="str">
        <v>d4T+3TC</v>
      </c>
      <c r="E241" s="16" t="str">
        <f>IFERROR(VLOOKUP(ROWS($D$224:$D241),$C$224:$D$260,2,0),0)</f>
        <v>d4T+3TC</v>
      </c>
    </row>
    <row r="242" spans="3:5" ht="15" hidden="1" x14ac:dyDescent="0.25">
      <c r="C242" s="16">
        <f t="shared" si="185"/>
        <v>6</v>
      </c>
      <c r="D242" s="123" t="str">
        <v>TDF+3TC</v>
      </c>
      <c r="E242" s="16" t="str">
        <f>IFERROR(VLOOKUP(ROWS($D$224:$D242),$C$224:$D$260,2,0),0)</f>
        <v>AZT+3TC+NVP</v>
      </c>
    </row>
    <row r="243" spans="3:5" ht="15" hidden="1" x14ac:dyDescent="0.25">
      <c r="C243" s="16">
        <f t="shared" si="185"/>
        <v>3</v>
      </c>
      <c r="D243" s="123" t="str">
        <v>TDF+FTC</v>
      </c>
      <c r="E243" s="16" t="str">
        <f>IFERROR(VLOOKUP(ROWS($D$224:$D243),$C$224:$D$260,2,0),0)</f>
        <v>AZT+3TC+ATV/r</v>
      </c>
    </row>
    <row r="244" spans="3:5" ht="15" hidden="1" x14ac:dyDescent="0.25">
      <c r="C244" s="16">
        <f t="shared" si="185"/>
        <v>10</v>
      </c>
      <c r="D244" s="123">
        <v>0</v>
      </c>
      <c r="E244" s="16" t="str">
        <f>IFERROR(VLOOKUP(ROWS($D$224:$D244),$C$224:$D$260,2,0),0)</f>
        <v>AZT+3TC+ABC</v>
      </c>
    </row>
    <row r="245" spans="3:5" ht="15" hidden="1" x14ac:dyDescent="0.25">
      <c r="C245" s="16">
        <f t="shared" si="185"/>
        <v>10</v>
      </c>
      <c r="D245" s="123">
        <v>0</v>
      </c>
      <c r="E245" s="16" t="str">
        <f>IFERROR(VLOOKUP(ROWS($D$224:$D245),$C$224:$D$260,2,0),0)</f>
        <v>AZT+3TC</v>
      </c>
    </row>
    <row r="246" spans="3:5" ht="15" hidden="1" x14ac:dyDescent="0.25">
      <c r="C246" s="16">
        <f t="shared" si="185"/>
        <v>10</v>
      </c>
      <c r="D246" s="123">
        <v>0</v>
      </c>
      <c r="E246" s="16" t="str">
        <f>IFERROR(VLOOKUP(ROWS($D$224:$D246),$C$224:$D$260,2,0),0)</f>
        <v>AZT</v>
      </c>
    </row>
    <row r="247" spans="3:5" ht="15" hidden="1" x14ac:dyDescent="0.25">
      <c r="C247" s="16">
        <f t="shared" si="185"/>
        <v>10</v>
      </c>
      <c r="D247" s="123">
        <v>0</v>
      </c>
      <c r="E247" s="16" t="str">
        <f>IFERROR(VLOOKUP(ROWS($D$224:$D247),$C$224:$D$260,2,0),0)</f>
        <v>ATV/r</v>
      </c>
    </row>
    <row r="248" spans="3:5" ht="15" hidden="1" x14ac:dyDescent="0.25">
      <c r="C248" s="16">
        <f t="shared" si="185"/>
        <v>10</v>
      </c>
      <c r="D248" s="123">
        <v>0</v>
      </c>
      <c r="E248" s="16" t="str">
        <f>IFERROR(VLOOKUP(ROWS($D$224:$D248),$C$224:$D$260,2,0),0)</f>
        <v>ABC+3TC</v>
      </c>
    </row>
    <row r="249" spans="3:5" ht="15" hidden="1" x14ac:dyDescent="0.25">
      <c r="C249" s="16">
        <f t="shared" si="185"/>
        <v>10</v>
      </c>
      <c r="D249" s="123">
        <v>0</v>
      </c>
      <c r="E249" s="16" t="str">
        <f>IFERROR(VLOOKUP(ROWS($D$224:$D249),$C$224:$D$260,2,0),0)</f>
        <v>ABC</v>
      </c>
    </row>
    <row r="250" spans="3:5" ht="15" hidden="1" x14ac:dyDescent="0.25">
      <c r="C250" s="16">
        <f t="shared" si="185"/>
        <v>21</v>
      </c>
      <c r="D250" s="123" t="str">
        <f t="array" ref="D250:D260">TRANSPOSE(FK9:FY9)</f>
        <v>AZT+3TC+ABC</v>
      </c>
      <c r="E250" s="16" t="str">
        <f>IFERROR(VLOOKUP(ROWS($D$224:$D250),$C$224:$D$260,2,0),0)</f>
        <v>3TC</v>
      </c>
    </row>
    <row r="251" spans="3:5" ht="15" hidden="1" x14ac:dyDescent="0.25">
      <c r="C251" s="16">
        <f t="shared" si="185"/>
        <v>20</v>
      </c>
      <c r="D251" s="123" t="str">
        <v>AZT+3TC+ATV/r</v>
      </c>
      <c r="E251" s="16">
        <f>IFERROR(VLOOKUP(ROWS($D$224:$D251),$C$224:$D$260,2,0),0)</f>
        <v>0</v>
      </c>
    </row>
    <row r="252" spans="3:5" ht="15" hidden="1" x14ac:dyDescent="0.25">
      <c r="C252" s="16">
        <f t="shared" si="185"/>
        <v>19</v>
      </c>
      <c r="D252" s="123" t="str">
        <v>AZT+3TC+NVP</v>
      </c>
      <c r="E252" s="16">
        <f>IFERROR(VLOOKUP(ROWS($D$224:$D252),$C$224:$D$260,2,0),0)</f>
        <v>0</v>
      </c>
    </row>
    <row r="253" spans="3:5" ht="15" hidden="1" x14ac:dyDescent="0.25">
      <c r="C253" s="16">
        <f t="shared" si="185"/>
        <v>5</v>
      </c>
      <c r="D253" s="123" t="str">
        <v>TDF+3TC+ATV/r</v>
      </c>
      <c r="E253" s="16">
        <f>IFERROR(VLOOKUP(ROWS($D$224:$D253),$C$224:$D$260,2,0),0)</f>
        <v>0</v>
      </c>
    </row>
    <row r="254" spans="3:5" ht="15" hidden="1" x14ac:dyDescent="0.25">
      <c r="C254" s="16">
        <f t="shared" si="185"/>
        <v>4</v>
      </c>
      <c r="D254" s="123" t="str">
        <v>TDF+3TC+EFV</v>
      </c>
      <c r="E254" s="16">
        <f>IFERROR(VLOOKUP(ROWS($D$224:$D254),$C$224:$D$260,2,0),0)</f>
        <v>0</v>
      </c>
    </row>
    <row r="255" spans="3:5" ht="15" hidden="1" x14ac:dyDescent="0.25">
      <c r="C255" s="16">
        <f t="shared" si="185"/>
        <v>2</v>
      </c>
      <c r="D255" s="123" t="str">
        <v>TDF+FTC+EFV</v>
      </c>
      <c r="E255" s="16">
        <f>IFERROR(VLOOKUP(ROWS($D$224:$D255),$C$224:$D$260,2,0),0)</f>
        <v>0</v>
      </c>
    </row>
    <row r="256" spans="3:5" ht="15" hidden="1" x14ac:dyDescent="0.25">
      <c r="C256" s="16">
        <f t="shared" si="185"/>
        <v>1</v>
      </c>
      <c r="D256" s="123" t="str">
        <v>x---</v>
      </c>
      <c r="E256" s="16">
        <f>IFERROR(VLOOKUP(ROWS($D$224:$D256),$C$224:$D$260,2,0),0)</f>
        <v>0</v>
      </c>
    </row>
    <row r="257" spans="3:5" ht="15" hidden="1" x14ac:dyDescent="0.25">
      <c r="C257" s="16">
        <f t="shared" si="185"/>
        <v>10</v>
      </c>
      <c r="D257" s="123">
        <v>0</v>
      </c>
      <c r="E257" s="16">
        <f>IFERROR(VLOOKUP(ROWS($D$224:$D257),$C$224:$D$260,2,0),0)</f>
        <v>0</v>
      </c>
    </row>
    <row r="258" spans="3:5" ht="15" hidden="1" x14ac:dyDescent="0.25">
      <c r="C258" s="16">
        <f t="shared" si="185"/>
        <v>10</v>
      </c>
      <c r="D258" s="123">
        <v>0</v>
      </c>
      <c r="E258" s="16">
        <f>IFERROR(VLOOKUP(ROWS($D$224:$D258),$C$224:$D$260,2,0),0)</f>
        <v>0</v>
      </c>
    </row>
    <row r="259" spans="3:5" ht="15" hidden="1" x14ac:dyDescent="0.25">
      <c r="C259" s="16">
        <f t="shared" si="185"/>
        <v>10</v>
      </c>
      <c r="D259" s="123">
        <v>0</v>
      </c>
      <c r="E259" s="16">
        <f>IFERROR(VLOOKUP(ROWS($D$224:$D259),$C$224:$D$260,2,0),0)</f>
        <v>0</v>
      </c>
    </row>
    <row r="260" spans="3:5" ht="15" hidden="1" x14ac:dyDescent="0.25">
      <c r="C260" s="16">
        <f t="shared" si="185"/>
        <v>10</v>
      </c>
      <c r="D260" s="123">
        <v>0</v>
      </c>
      <c r="E260" s="16">
        <f>IFERROR(VLOOKUP(ROWS($D$224:$D260),$C$224:$D$260,2,0),0)</f>
        <v>0</v>
      </c>
    </row>
    <row r="261" spans="3:5" ht="15" hidden="1" x14ac:dyDescent="0.25">
      <c r="E261">
        <f>'6. Patients'!G477</f>
        <v>0</v>
      </c>
    </row>
  </sheetData>
  <sheetProtection sheet="1" objects="1" scenarios="1"/>
  <conditionalFormatting sqref="EE78:ES107 EE43:ES73 EE10:ES39 FK78:FZ107 FK43:FZ73 FK10:FZ39 IL10:IL39 IL43:IL73 IL78:IL107 KX78:KX107 KX43:KX73 KX10:KX39 DO10:EC39 DO44:EC73 DO78:EC107 DP43:EC43 EU10:FI39 EU43:FI73 EU78:FI107">
    <cfRule type="cellIs" dxfId="93" priority="38" operator="notEqual">
      <formula>0</formula>
    </cfRule>
  </conditionalFormatting>
  <conditionalFormatting sqref="GA10:GO39 GA43:GO73 GA78:GO107 GQ78:HE107 GQ43:HE73 GQ10:HE39 HG10:HU39 HG43:HU73 HG78:HU107 HW78:IK107 HW43:IK73 HW10:IK39">
    <cfRule type="cellIs" dxfId="92" priority="6" operator="notEqual">
      <formula>0</formula>
    </cfRule>
  </conditionalFormatting>
  <conditionalFormatting sqref="IM10:JA39 IM43:JA73 IM78:JA107 JC78:JQ107 JC43:JQ73 JC10:JQ39 JS10:KG39 JS43:KG73 JS78:KG107 KI78:KW107 KI43:KW73 KI10:KW39">
    <cfRule type="cellIs" dxfId="91" priority="5" operator="notEqual">
      <formula>0</formula>
    </cfRule>
  </conditionalFormatting>
  <conditionalFormatting sqref="G10:AQ39 G44:AQ73 G78:AQ107 G116:S145">
    <cfRule type="expression" dxfId="90" priority="4">
      <formula>G10=0</formula>
    </cfRule>
  </conditionalFormatting>
  <conditionalFormatting sqref="G150:S179">
    <cfRule type="expression" dxfId="89" priority="3">
      <formula>G150=0</formula>
    </cfRule>
  </conditionalFormatting>
  <conditionalFormatting sqref="G185:S214">
    <cfRule type="expression" dxfId="88" priority="2">
      <formula>G185=0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B2:CI110"/>
  <sheetViews>
    <sheetView showGridLines="0" zoomScale="70" zoomScaleNormal="70" workbookViewId="0"/>
  </sheetViews>
  <sheetFormatPr defaultRowHeight="14.4" outlineLevelRow="1" x14ac:dyDescent="0.3"/>
  <cols>
    <col min="1" max="2" width="1.6640625" customWidth="1"/>
    <col min="3" max="3" width="46.44140625" bestFit="1" customWidth="1"/>
    <col min="4" max="4" width="13.88671875" customWidth="1"/>
    <col min="5" max="5" width="10.44140625" customWidth="1"/>
    <col min="6" max="6" width="9.109375" customWidth="1"/>
    <col min="7" max="7" width="2.6640625" customWidth="1"/>
    <col min="8" max="8" width="7.44140625" customWidth="1"/>
    <col min="9" max="43" width="7.33203125" customWidth="1"/>
    <col min="44" max="44" width="10.5546875" bestFit="1" customWidth="1"/>
    <col min="45" max="47" width="7.109375" bestFit="1" customWidth="1"/>
    <col min="52" max="52" width="9.109375" customWidth="1"/>
  </cols>
  <sheetData>
    <row r="2" spans="2:87" s="1" customFormat="1" ht="26.25" x14ac:dyDescent="0.4">
      <c r="B2" s="61" t="s">
        <v>182</v>
      </c>
    </row>
    <row r="4" spans="2:87" ht="15" x14ac:dyDescent="0.25">
      <c r="H4" s="2" t="s">
        <v>154</v>
      </c>
    </row>
    <row r="5" spans="2:87" ht="18.75" x14ac:dyDescent="0.3">
      <c r="B5" s="66" t="s">
        <v>170</v>
      </c>
      <c r="C5" s="66"/>
      <c r="D5" s="66"/>
      <c r="E5" s="66"/>
      <c r="F5" s="66"/>
      <c r="H5" s="246"/>
      <c r="I5" s="245"/>
      <c r="J5" s="245"/>
      <c r="K5" s="245"/>
      <c r="AZ5" s="2" t="s">
        <v>127</v>
      </c>
    </row>
    <row r="6" spans="2:87" ht="15" x14ac:dyDescent="0.25">
      <c r="H6" s="47"/>
      <c r="I6" s="48" t="s">
        <v>56</v>
      </c>
      <c r="J6" s="49"/>
      <c r="K6" s="50"/>
      <c r="L6" s="51" t="s">
        <v>57</v>
      </c>
      <c r="M6" s="52"/>
      <c r="N6" s="47"/>
      <c r="O6" s="48" t="s">
        <v>58</v>
      </c>
      <c r="P6" s="49"/>
      <c r="Q6" s="50"/>
      <c r="R6" s="51" t="s">
        <v>59</v>
      </c>
      <c r="S6" s="52"/>
      <c r="T6" s="47"/>
      <c r="U6" s="48" t="s">
        <v>60</v>
      </c>
      <c r="V6" s="49"/>
      <c r="W6" s="50"/>
      <c r="X6" s="51" t="s">
        <v>61</v>
      </c>
      <c r="Y6" s="52"/>
      <c r="Z6" s="47"/>
      <c r="AA6" s="48" t="s">
        <v>62</v>
      </c>
      <c r="AB6" s="49"/>
      <c r="AC6" s="50"/>
      <c r="AD6" s="51" t="s">
        <v>63</v>
      </c>
      <c r="AE6" s="52"/>
      <c r="AF6" s="47"/>
      <c r="AG6" s="48" t="s">
        <v>64</v>
      </c>
      <c r="AH6" s="49"/>
      <c r="AI6" s="50"/>
      <c r="AJ6" s="51" t="s">
        <v>65</v>
      </c>
      <c r="AK6" s="52"/>
      <c r="AL6" s="47"/>
      <c r="AM6" s="48" t="s">
        <v>66</v>
      </c>
      <c r="AN6" s="49"/>
      <c r="AO6" s="50"/>
      <c r="AP6" s="51" t="s">
        <v>67</v>
      </c>
      <c r="AQ6" s="52"/>
      <c r="AZ6" s="82" t="str">
        <f>H8</f>
        <v>M1</v>
      </c>
      <c r="BA6" s="82" t="str">
        <f t="shared" ref="BA6:CI6" si="0">I8</f>
        <v>M2</v>
      </c>
      <c r="BB6" s="82" t="str">
        <f t="shared" si="0"/>
        <v>M3</v>
      </c>
      <c r="BC6" s="82" t="str">
        <f t="shared" si="0"/>
        <v>M4</v>
      </c>
      <c r="BD6" s="82" t="str">
        <f t="shared" si="0"/>
        <v>M5</v>
      </c>
      <c r="BE6" s="82" t="str">
        <f t="shared" si="0"/>
        <v>M6</v>
      </c>
      <c r="BF6" s="82" t="str">
        <f t="shared" si="0"/>
        <v>M7</v>
      </c>
      <c r="BG6" s="82" t="str">
        <f t="shared" si="0"/>
        <v>M8</v>
      </c>
      <c r="BH6" s="82" t="str">
        <f t="shared" si="0"/>
        <v>M9</v>
      </c>
      <c r="BI6" s="82" t="str">
        <f t="shared" si="0"/>
        <v>M10</v>
      </c>
      <c r="BJ6" s="82" t="str">
        <f t="shared" si="0"/>
        <v>M11</v>
      </c>
      <c r="BK6" s="82" t="str">
        <f t="shared" si="0"/>
        <v>M12</v>
      </c>
      <c r="BL6" s="82" t="str">
        <f t="shared" si="0"/>
        <v>M13</v>
      </c>
      <c r="BM6" s="82" t="str">
        <f t="shared" si="0"/>
        <v>M14</v>
      </c>
      <c r="BN6" s="82" t="str">
        <f t="shared" si="0"/>
        <v>M15</v>
      </c>
      <c r="BO6" s="82" t="str">
        <f t="shared" si="0"/>
        <v>M16</v>
      </c>
      <c r="BP6" s="82" t="str">
        <f t="shared" si="0"/>
        <v>M17</v>
      </c>
      <c r="BQ6" s="82" t="str">
        <f t="shared" si="0"/>
        <v>M18</v>
      </c>
      <c r="BR6" s="82" t="str">
        <f t="shared" si="0"/>
        <v>M19</v>
      </c>
      <c r="BS6" s="82" t="str">
        <f t="shared" si="0"/>
        <v>M20</v>
      </c>
      <c r="BT6" s="82" t="str">
        <f t="shared" si="0"/>
        <v>M21</v>
      </c>
      <c r="BU6" s="82" t="str">
        <f t="shared" si="0"/>
        <v>M22</v>
      </c>
      <c r="BV6" s="82" t="str">
        <f t="shared" si="0"/>
        <v>M23</v>
      </c>
      <c r="BW6" s="82" t="str">
        <f t="shared" si="0"/>
        <v>M24</v>
      </c>
      <c r="BX6" s="82" t="str">
        <f t="shared" si="0"/>
        <v>M25</v>
      </c>
      <c r="BY6" s="82" t="str">
        <f t="shared" si="0"/>
        <v>M26</v>
      </c>
      <c r="BZ6" s="82" t="str">
        <f t="shared" si="0"/>
        <v>M27</v>
      </c>
      <c r="CA6" s="82" t="str">
        <f t="shared" si="0"/>
        <v>M28</v>
      </c>
      <c r="CB6" s="82" t="str">
        <f t="shared" si="0"/>
        <v>M29</v>
      </c>
      <c r="CC6" s="82" t="str">
        <f t="shared" si="0"/>
        <v>M30</v>
      </c>
      <c r="CD6" s="82" t="str">
        <f t="shared" si="0"/>
        <v>M31</v>
      </c>
      <c r="CE6" s="82" t="str">
        <f t="shared" si="0"/>
        <v>M32</v>
      </c>
      <c r="CF6" s="82" t="str">
        <f t="shared" si="0"/>
        <v>M33</v>
      </c>
      <c r="CG6" s="82" t="str">
        <f t="shared" si="0"/>
        <v>M34</v>
      </c>
      <c r="CH6" s="82" t="str">
        <f t="shared" si="0"/>
        <v>M35</v>
      </c>
      <c r="CI6" s="82" t="str">
        <f t="shared" si="0"/>
        <v>M36</v>
      </c>
    </row>
    <row r="7" spans="2:87" ht="15" hidden="1" x14ac:dyDescent="0.25">
      <c r="H7" s="55">
        <v>1</v>
      </c>
      <c r="I7" s="48">
        <v>1</v>
      </c>
      <c r="J7" s="49">
        <v>1</v>
      </c>
      <c r="K7" s="50">
        <v>1</v>
      </c>
      <c r="L7" s="51">
        <v>1</v>
      </c>
      <c r="M7" s="52">
        <v>1</v>
      </c>
      <c r="N7" s="55">
        <v>1</v>
      </c>
      <c r="O7" s="48">
        <v>1</v>
      </c>
      <c r="P7" s="49">
        <v>1</v>
      </c>
      <c r="Q7" s="50">
        <v>1</v>
      </c>
      <c r="R7" s="51">
        <v>1</v>
      </c>
      <c r="S7" s="52">
        <v>1</v>
      </c>
      <c r="T7" s="55">
        <v>2</v>
      </c>
      <c r="U7" s="48">
        <v>2</v>
      </c>
      <c r="V7" s="49">
        <v>2</v>
      </c>
      <c r="W7" s="50">
        <v>2</v>
      </c>
      <c r="X7" s="51">
        <v>2</v>
      </c>
      <c r="Y7" s="52">
        <v>2</v>
      </c>
      <c r="Z7" s="55">
        <v>2</v>
      </c>
      <c r="AA7" s="48">
        <v>2</v>
      </c>
      <c r="AB7" s="49">
        <v>2</v>
      </c>
      <c r="AC7" s="50">
        <v>2</v>
      </c>
      <c r="AD7" s="51">
        <v>2</v>
      </c>
      <c r="AE7" s="52">
        <v>2</v>
      </c>
      <c r="AF7" s="55">
        <v>3</v>
      </c>
      <c r="AG7" s="48">
        <v>3</v>
      </c>
      <c r="AH7" s="49">
        <v>3</v>
      </c>
      <c r="AI7" s="50">
        <v>3</v>
      </c>
      <c r="AJ7" s="51">
        <v>3</v>
      </c>
      <c r="AK7" s="52">
        <v>3</v>
      </c>
      <c r="AL7" s="55">
        <v>3</v>
      </c>
      <c r="AM7" s="48">
        <v>3</v>
      </c>
      <c r="AN7" s="49">
        <v>3</v>
      </c>
      <c r="AO7" s="50">
        <v>3</v>
      </c>
      <c r="AP7" s="51">
        <v>3</v>
      </c>
      <c r="AQ7" s="52">
        <v>3</v>
      </c>
    </row>
    <row r="8" spans="2:87" ht="30" x14ac:dyDescent="0.25">
      <c r="B8" s="144" t="s">
        <v>168</v>
      </c>
      <c r="C8" s="145"/>
      <c r="D8" s="17" t="s">
        <v>119</v>
      </c>
      <c r="E8" s="219" t="s">
        <v>159</v>
      </c>
      <c r="F8" s="17" t="s">
        <v>121</v>
      </c>
      <c r="H8" s="53" t="s">
        <v>31</v>
      </c>
      <c r="I8" s="53" t="s">
        <v>32</v>
      </c>
      <c r="J8" s="53" t="s">
        <v>33</v>
      </c>
      <c r="K8" s="53" t="s">
        <v>34</v>
      </c>
      <c r="L8" s="53" t="s">
        <v>35</v>
      </c>
      <c r="M8" s="53" t="s">
        <v>36</v>
      </c>
      <c r="N8" s="53" t="s">
        <v>37</v>
      </c>
      <c r="O8" s="53" t="s">
        <v>38</v>
      </c>
      <c r="P8" s="53" t="s">
        <v>39</v>
      </c>
      <c r="Q8" s="53" t="s">
        <v>40</v>
      </c>
      <c r="R8" s="53" t="s">
        <v>41</v>
      </c>
      <c r="S8" s="53" t="s">
        <v>42</v>
      </c>
      <c r="T8" s="53" t="s">
        <v>43</v>
      </c>
      <c r="U8" s="53" t="s">
        <v>44</v>
      </c>
      <c r="V8" s="53" t="s">
        <v>45</v>
      </c>
      <c r="W8" s="53" t="s">
        <v>46</v>
      </c>
      <c r="X8" s="53" t="s">
        <v>47</v>
      </c>
      <c r="Y8" s="53" t="s">
        <v>48</v>
      </c>
      <c r="Z8" s="53" t="s">
        <v>49</v>
      </c>
      <c r="AA8" s="53" t="s">
        <v>50</v>
      </c>
      <c r="AB8" s="53" t="s">
        <v>51</v>
      </c>
      <c r="AC8" s="53" t="s">
        <v>52</v>
      </c>
      <c r="AD8" s="53" t="s">
        <v>53</v>
      </c>
      <c r="AE8" s="53" t="s">
        <v>54</v>
      </c>
      <c r="AF8" s="53" t="s">
        <v>68</v>
      </c>
      <c r="AG8" s="53" t="s">
        <v>69</v>
      </c>
      <c r="AH8" s="53" t="s">
        <v>70</v>
      </c>
      <c r="AI8" s="53" t="s">
        <v>71</v>
      </c>
      <c r="AJ8" s="53" t="s">
        <v>72</v>
      </c>
      <c r="AK8" s="53" t="s">
        <v>73</v>
      </c>
      <c r="AL8" s="53" t="s">
        <v>74</v>
      </c>
      <c r="AM8" s="53" t="s">
        <v>75</v>
      </c>
      <c r="AN8" s="53" t="s">
        <v>76</v>
      </c>
      <c r="AO8" s="53" t="s">
        <v>77</v>
      </c>
      <c r="AP8" s="53" t="s">
        <v>78</v>
      </c>
      <c r="AQ8" s="53" t="s">
        <v>79</v>
      </c>
      <c r="AZ8" s="83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</row>
    <row r="9" spans="2:87" ht="15" x14ac:dyDescent="0.25">
      <c r="B9" s="16"/>
      <c r="C9" s="16" t="str">
        <f>IFERROR(VLOOKUP(ROWS($C$9:$C9),'5. Dosing'!$L$14:$M$64,COLUMNS('5. Dosing'!$L$13:$M$13),0),"")</f>
        <v>3TC (150) - 60 tab</v>
      </c>
      <c r="D9" s="16" t="str">
        <f>IFERROR(INDEX('5. Dosing'!E$14:E$64,MATCH('7. Consumption'!$C9,'5. Dosing'!$M$14:$M$64,0)),"")</f>
        <v>3TC</v>
      </c>
      <c r="E9" s="129">
        <f>IFERROR(INDEX('5. Dosing'!K$14:K$64,MATCH('7. Consumption'!$C9,'5. Dosing'!$M$14:$M$64,0)),0)</f>
        <v>0</v>
      </c>
      <c r="F9" s="130">
        <f>IFERROR(INDEX('5. Dosing'!J$14:J$64,MATCH('7. Consumption'!$C9,'5. Dosing'!$M$14:$M$64,0))*(30)/INDEX('5. Dosing'!H$14:H$64,MATCH('7. Consumption'!$C9,'5. Dosing'!$M$14:$M$64,0)),0)</f>
        <v>1</v>
      </c>
      <c r="H9" s="3">
        <f ca="1">ROUNDUP($F9*$E9*CHOOSE(H$7,
IFERROR(SUMPRODUCT('6. Patients'!CA$10:CA$107,OFFSET('6. Patients'!$DN$9,1,MATCH($D9,'6. Patients'!$DO$9:$EC$9,0),ROWS('6. Patients'!DN$10:DN$107))),0)+
IFERROR(SUMPRODUCT('6. Patients'!CA$10:CA$107,OFFSET('6. Patients'!$ED$9,1,MATCH($D9,'6. Patients'!$EE$9:$ES$9,0),ROWS('6. Patients'!DN$10:DN$107))),0)+
IFERROR(SUMPRODUCT('6. Patients'!CA$10:CA$107,OFFSET('6. Patients'!$ET$9,1,MATCH($D9,'6. Patients'!$EU$9:$FI$9,0),ROWS('6. Patients'!DN$10:DN$107))),0)+
IFERROR(SUMPRODUCT('6. Patients'!CA$10:CA$107,OFFSET('6. Patients'!$FJ$9,1,MATCH($D9,'6. Patients'!$FK$9:$FY$9,0),ROWS('6. Patients'!DN$10:DN$107))),0),
IFERROR(SUMPRODUCT('6. Patients'!CA$10:CA$107,OFFSET('6. Patients'!$FZ$9,1,MATCH($D9,'6. Patients'!$GA$9:$GO$9,0),ROWS('6. Patients'!DN$10:DN$107))),0)+
IFERROR(SUMPRODUCT('6. Patients'!CA$10:CA$107,OFFSET('6. Patients'!$GP$9,1,MATCH($D9,'6. Patients'!$GQ$9:$HE$9,0),ROWS('6. Patients'!DN$10:DN$107))),0)+
IFERROR(SUMPRODUCT('6. Patients'!CA$10:CA$107,OFFSET('6. Patients'!$HF$9,1,MATCH($D9,'6. Patients'!$HG$9:$HU$9,0),ROWS('6. Patients'!DN$10:DN$107))),0)+
IFERROR(SUMPRODUCT('6. Patients'!CA$10:CA$107,OFFSET('6. Patients'!$HV$9,1,MATCH($D9,'6. Patients'!$HW$9:$IK$9,0),ROWS('6. Patients'!DN$10:DN$107))),0),
IFERROR(SUMPRODUCT('6. Patients'!CA$10:CA$107,OFFSET('6. Patients'!$IL$9,1,MATCH($D9,'6. Patients'!$IM$9:$JA$9,0),ROWS('6. Patients'!DN$10:DN$107))),0)+
IFERROR(SUMPRODUCT('6. Patients'!CA$10:CA$107,OFFSET('6. Patients'!$JB$9,1,MATCH($D9,'6. Patients'!$JC$9:$JQ$9,0),ROWS('6. Patients'!DN$10:DN$107))),0)+
IFERROR(SUMPRODUCT('6. Patients'!CA$10:CA$107,OFFSET('6. Patients'!$JR$9,1,MATCH($D9,'6. Patients'!$JS$9:$KG$9,0),ROWS('6. Patients'!DN$10:DN$107))),0)+
IFERROR(SUMPRODUCT('6. Patients'!CA$10:CA$107,OFFSET('6. Patients'!$KH$9,1,MATCH($D9,'6. Patients'!$KI$9:$KW$9,0),ROWS('6. Patients'!DN$10:DN$107))),0))+
IFERROR(VLOOKUP($D9,$H$61:$L$91,COLUMNS($H$60:$J$60)-1+H$7,0)*$E9*$F9*'1. General Inputs'!$J$25,0),0)</f>
        <v>0</v>
      </c>
      <c r="I9" s="3">
        <f ca="1">ROUNDUP($F9*$E9*CHOOSE(I$7,
IFERROR(SUMPRODUCT('6. Patients'!CB$10:CB$107,OFFSET('6. Patients'!$DN$9,1,MATCH($D9,'6. Patients'!$DO$9:$EC$9,0),ROWS('6. Patients'!DO$10:DO$107))),0)+
IFERROR(SUMPRODUCT('6. Patients'!CB$10:CB$107,OFFSET('6. Patients'!$ED$9,1,MATCH($D9,'6. Patients'!$EE$9:$ES$9,0),ROWS('6. Patients'!DO$10:DO$107))),0)+
IFERROR(SUMPRODUCT('6. Patients'!CB$10:CB$107,OFFSET('6. Patients'!$ET$9,1,MATCH($D9,'6. Patients'!$EU$9:$FI$9,0),ROWS('6. Patients'!DO$10:DO$107))),0)+
IFERROR(SUMPRODUCT('6. Patients'!CB$10:CB$107,OFFSET('6. Patients'!$FJ$9,1,MATCH($D9,'6. Patients'!$FK$9:$FY$9,0),ROWS('6. Patients'!DO$10:DO$107))),0),
IFERROR(SUMPRODUCT('6. Patients'!CB$10:CB$107,OFFSET('6. Patients'!$FZ$9,1,MATCH($D9,'6. Patients'!$GA$9:$GO$9,0),ROWS('6. Patients'!DO$10:DO$107))),0)+
IFERROR(SUMPRODUCT('6. Patients'!CB$10:CB$107,OFFSET('6. Patients'!$GP$9,1,MATCH($D9,'6. Patients'!$GQ$9:$HE$9,0),ROWS('6. Patients'!DO$10:DO$107))),0)+
IFERROR(SUMPRODUCT('6. Patients'!CB$10:CB$107,OFFSET('6. Patients'!$HF$9,1,MATCH($D9,'6. Patients'!$HG$9:$HU$9,0),ROWS('6. Patients'!DO$10:DO$107))),0)+
IFERROR(SUMPRODUCT('6. Patients'!CB$10:CB$107,OFFSET('6. Patients'!$HV$9,1,MATCH($D9,'6. Patients'!$HW$9:$IK$9,0),ROWS('6. Patients'!DO$10:DO$107))),0),
IFERROR(SUMPRODUCT('6. Patients'!CB$10:CB$107,OFFSET('6. Patients'!$IL$9,1,MATCH($D9,'6. Patients'!$IM$9:$JA$9,0),ROWS('6. Patients'!DO$10:DO$107))),0)+
IFERROR(SUMPRODUCT('6. Patients'!CB$10:CB$107,OFFSET('6. Patients'!$JB$9,1,MATCH($D9,'6. Patients'!$JC$9:$JQ$9,0),ROWS('6. Patients'!DO$10:DO$107))),0)+
IFERROR(SUMPRODUCT('6. Patients'!CB$10:CB$107,OFFSET('6. Patients'!$JR$9,1,MATCH($D9,'6. Patients'!$JS$9:$KG$9,0),ROWS('6. Patients'!DO$10:DO$107))),0)+
IFERROR(SUMPRODUCT('6. Patients'!CB$10:CB$107,OFFSET('6. Patients'!$KH$9,1,MATCH($D9,'6. Patients'!$KI$9:$KW$9,0),ROWS('6. Patients'!DO$10:DO$107))),0))+
IFERROR(VLOOKUP($D9,$H$61:$L$91,COLUMNS($H$60:$J$60)-1+I$7,0)*$E9*$F9*'1. General Inputs'!$J$25,0),0)</f>
        <v>0</v>
      </c>
      <c r="J9" s="3">
        <f ca="1">ROUNDUP($F9*$E9*CHOOSE(J$7,
IFERROR(SUMPRODUCT('6. Patients'!CC$10:CC$107,OFFSET('6. Patients'!$DN$9,1,MATCH($D9,'6. Patients'!$DO$9:$EC$9,0),ROWS('6. Patients'!DP$10:DP$107))),0)+
IFERROR(SUMPRODUCT('6. Patients'!CC$10:CC$107,OFFSET('6. Patients'!$ED$9,1,MATCH($D9,'6. Patients'!$EE$9:$ES$9,0),ROWS('6. Patients'!DP$10:DP$107))),0)+
IFERROR(SUMPRODUCT('6. Patients'!CC$10:CC$107,OFFSET('6. Patients'!$ET$9,1,MATCH($D9,'6. Patients'!$EU$9:$FI$9,0),ROWS('6. Patients'!DP$10:DP$107))),0)+
IFERROR(SUMPRODUCT('6. Patients'!CC$10:CC$107,OFFSET('6. Patients'!$FJ$9,1,MATCH($D9,'6. Patients'!$FK$9:$FY$9,0),ROWS('6. Patients'!DP$10:DP$107))),0),
IFERROR(SUMPRODUCT('6. Patients'!CC$10:CC$107,OFFSET('6. Patients'!$FZ$9,1,MATCH($D9,'6. Patients'!$GA$9:$GO$9,0),ROWS('6. Patients'!DP$10:DP$107))),0)+
IFERROR(SUMPRODUCT('6. Patients'!CC$10:CC$107,OFFSET('6. Patients'!$GP$9,1,MATCH($D9,'6. Patients'!$GQ$9:$HE$9,0),ROWS('6. Patients'!DP$10:DP$107))),0)+
IFERROR(SUMPRODUCT('6. Patients'!CC$10:CC$107,OFFSET('6. Patients'!$HF$9,1,MATCH($D9,'6. Patients'!$HG$9:$HU$9,0),ROWS('6. Patients'!DP$10:DP$107))),0)+
IFERROR(SUMPRODUCT('6. Patients'!CC$10:CC$107,OFFSET('6. Patients'!$HV$9,1,MATCH($D9,'6. Patients'!$HW$9:$IK$9,0),ROWS('6. Patients'!DP$10:DP$107))),0),
IFERROR(SUMPRODUCT('6. Patients'!CC$10:CC$107,OFFSET('6. Patients'!$IL$9,1,MATCH($D9,'6. Patients'!$IM$9:$JA$9,0),ROWS('6. Patients'!DP$10:DP$107))),0)+
IFERROR(SUMPRODUCT('6. Patients'!CC$10:CC$107,OFFSET('6. Patients'!$JB$9,1,MATCH($D9,'6. Patients'!$JC$9:$JQ$9,0),ROWS('6. Patients'!DP$10:DP$107))),0)+
IFERROR(SUMPRODUCT('6. Patients'!CC$10:CC$107,OFFSET('6. Patients'!$JR$9,1,MATCH($D9,'6. Patients'!$JS$9:$KG$9,0),ROWS('6. Patients'!DP$10:DP$107))),0)+
IFERROR(SUMPRODUCT('6. Patients'!CC$10:CC$107,OFFSET('6. Patients'!$KH$9,1,MATCH($D9,'6. Patients'!$KI$9:$KW$9,0),ROWS('6. Patients'!DP$10:DP$107))),0))+
IFERROR(VLOOKUP($D9,$H$61:$L$91,COLUMNS($H$60:$J$60)-1+J$7,0)*$E9*$F9*'1. General Inputs'!$J$25,0),0)</f>
        <v>0</v>
      </c>
      <c r="K9" s="3">
        <f ca="1">ROUNDUP($F9*$E9*CHOOSE(K$7,
IFERROR(SUMPRODUCT('6. Patients'!CD$10:CD$107,OFFSET('6. Patients'!$DN$9,1,MATCH($D9,'6. Patients'!$DO$9:$EC$9,0),ROWS('6. Patients'!DQ$10:DQ$107))),0)+
IFERROR(SUMPRODUCT('6. Patients'!CD$10:CD$107,OFFSET('6. Patients'!$ED$9,1,MATCH($D9,'6. Patients'!$EE$9:$ES$9,0),ROWS('6. Patients'!DQ$10:DQ$107))),0)+
IFERROR(SUMPRODUCT('6. Patients'!CD$10:CD$107,OFFSET('6. Patients'!$ET$9,1,MATCH($D9,'6. Patients'!$EU$9:$FI$9,0),ROWS('6. Patients'!DQ$10:DQ$107))),0)+
IFERROR(SUMPRODUCT('6. Patients'!CD$10:CD$107,OFFSET('6. Patients'!$FJ$9,1,MATCH($D9,'6. Patients'!$FK$9:$FY$9,0),ROWS('6. Patients'!DQ$10:DQ$107))),0),
IFERROR(SUMPRODUCT('6. Patients'!CD$10:CD$107,OFFSET('6. Patients'!$FZ$9,1,MATCH($D9,'6. Patients'!$GA$9:$GO$9,0),ROWS('6. Patients'!DQ$10:DQ$107))),0)+
IFERROR(SUMPRODUCT('6. Patients'!CD$10:CD$107,OFFSET('6. Patients'!$GP$9,1,MATCH($D9,'6. Patients'!$GQ$9:$HE$9,0),ROWS('6. Patients'!DQ$10:DQ$107))),0)+
IFERROR(SUMPRODUCT('6. Patients'!CD$10:CD$107,OFFSET('6. Patients'!$HF$9,1,MATCH($D9,'6. Patients'!$HG$9:$HU$9,0),ROWS('6. Patients'!DQ$10:DQ$107))),0)+
IFERROR(SUMPRODUCT('6. Patients'!CD$10:CD$107,OFFSET('6. Patients'!$HV$9,1,MATCH($D9,'6. Patients'!$HW$9:$IK$9,0),ROWS('6. Patients'!DQ$10:DQ$107))),0),
IFERROR(SUMPRODUCT('6. Patients'!CD$10:CD$107,OFFSET('6. Patients'!$IL$9,1,MATCH($D9,'6. Patients'!$IM$9:$JA$9,0),ROWS('6. Patients'!DQ$10:DQ$107))),0)+
IFERROR(SUMPRODUCT('6. Patients'!CD$10:CD$107,OFFSET('6. Patients'!$JB$9,1,MATCH($D9,'6. Patients'!$JC$9:$JQ$9,0),ROWS('6. Patients'!DQ$10:DQ$107))),0)+
IFERROR(SUMPRODUCT('6. Patients'!CD$10:CD$107,OFFSET('6. Patients'!$JR$9,1,MATCH($D9,'6. Patients'!$JS$9:$KG$9,0),ROWS('6. Patients'!DQ$10:DQ$107))),0)+
IFERROR(SUMPRODUCT('6. Patients'!CD$10:CD$107,OFFSET('6. Patients'!$KH$9,1,MATCH($D9,'6. Patients'!$KI$9:$KW$9,0),ROWS('6. Patients'!DQ$10:DQ$107))),0))+
IFERROR(VLOOKUP($D9,$H$61:$L$91,COLUMNS($H$60:$J$60)-1+K$7,0)*$E9*$F9*'1. General Inputs'!$J$25,0),0)</f>
        <v>0</v>
      </c>
      <c r="L9" s="3">
        <f ca="1">ROUNDUP($F9*$E9*CHOOSE(L$7,
IFERROR(SUMPRODUCT('6. Patients'!CE$10:CE$107,OFFSET('6. Patients'!$DN$9,1,MATCH($D9,'6. Patients'!$DO$9:$EC$9,0),ROWS('6. Patients'!DR$10:DR$107))),0)+
IFERROR(SUMPRODUCT('6. Patients'!CE$10:CE$107,OFFSET('6. Patients'!$ED$9,1,MATCH($D9,'6. Patients'!$EE$9:$ES$9,0),ROWS('6. Patients'!DR$10:DR$107))),0)+
IFERROR(SUMPRODUCT('6. Patients'!CE$10:CE$107,OFFSET('6. Patients'!$ET$9,1,MATCH($D9,'6. Patients'!$EU$9:$FI$9,0),ROWS('6. Patients'!DR$10:DR$107))),0)+
IFERROR(SUMPRODUCT('6. Patients'!CE$10:CE$107,OFFSET('6. Patients'!$FJ$9,1,MATCH($D9,'6. Patients'!$FK$9:$FY$9,0),ROWS('6. Patients'!DR$10:DR$107))),0),
IFERROR(SUMPRODUCT('6. Patients'!CE$10:CE$107,OFFSET('6. Patients'!$FZ$9,1,MATCH($D9,'6. Patients'!$GA$9:$GO$9,0),ROWS('6. Patients'!DR$10:DR$107))),0)+
IFERROR(SUMPRODUCT('6. Patients'!CE$10:CE$107,OFFSET('6. Patients'!$GP$9,1,MATCH($D9,'6. Patients'!$GQ$9:$HE$9,0),ROWS('6. Patients'!DR$10:DR$107))),0)+
IFERROR(SUMPRODUCT('6. Patients'!CE$10:CE$107,OFFSET('6. Patients'!$HF$9,1,MATCH($D9,'6. Patients'!$HG$9:$HU$9,0),ROWS('6. Patients'!DR$10:DR$107))),0)+
IFERROR(SUMPRODUCT('6. Patients'!CE$10:CE$107,OFFSET('6. Patients'!$HV$9,1,MATCH($D9,'6. Patients'!$HW$9:$IK$9,0),ROWS('6. Patients'!DR$10:DR$107))),0),
IFERROR(SUMPRODUCT('6. Patients'!CE$10:CE$107,OFFSET('6. Patients'!$IL$9,1,MATCH($D9,'6. Patients'!$IM$9:$JA$9,0),ROWS('6. Patients'!DR$10:DR$107))),0)+
IFERROR(SUMPRODUCT('6. Patients'!CE$10:CE$107,OFFSET('6. Patients'!$JB$9,1,MATCH($D9,'6. Patients'!$JC$9:$JQ$9,0),ROWS('6. Patients'!DR$10:DR$107))),0)+
IFERROR(SUMPRODUCT('6. Patients'!CE$10:CE$107,OFFSET('6. Patients'!$JR$9,1,MATCH($D9,'6. Patients'!$JS$9:$KG$9,0),ROWS('6. Patients'!DR$10:DR$107))),0)+
IFERROR(SUMPRODUCT('6. Patients'!CE$10:CE$107,OFFSET('6. Patients'!$KH$9,1,MATCH($D9,'6. Patients'!$KI$9:$KW$9,0),ROWS('6. Patients'!DR$10:DR$107))),0))+
IFERROR(VLOOKUP($D9,$H$61:$L$91,COLUMNS($H$60:$J$60)-1+L$7,0)*$E9*$F9*'1. General Inputs'!$J$25,0),0)</f>
        <v>0</v>
      </c>
      <c r="M9" s="3">
        <f ca="1">ROUNDUP($F9*$E9*CHOOSE(M$7,
IFERROR(SUMPRODUCT('6. Patients'!CF$10:CF$107,OFFSET('6. Patients'!$DN$9,1,MATCH($D9,'6. Patients'!$DO$9:$EC$9,0),ROWS('6. Patients'!DS$10:DS$107))),0)+
IFERROR(SUMPRODUCT('6. Patients'!CF$10:CF$107,OFFSET('6. Patients'!$ED$9,1,MATCH($D9,'6. Patients'!$EE$9:$ES$9,0),ROWS('6. Patients'!DS$10:DS$107))),0)+
IFERROR(SUMPRODUCT('6. Patients'!CF$10:CF$107,OFFSET('6. Patients'!$ET$9,1,MATCH($D9,'6. Patients'!$EU$9:$FI$9,0),ROWS('6. Patients'!DS$10:DS$107))),0)+
IFERROR(SUMPRODUCT('6. Patients'!CF$10:CF$107,OFFSET('6. Patients'!$FJ$9,1,MATCH($D9,'6. Patients'!$FK$9:$FY$9,0),ROWS('6. Patients'!DS$10:DS$107))),0),
IFERROR(SUMPRODUCT('6. Patients'!CF$10:CF$107,OFFSET('6. Patients'!$FZ$9,1,MATCH($D9,'6. Patients'!$GA$9:$GO$9,0),ROWS('6. Patients'!DS$10:DS$107))),0)+
IFERROR(SUMPRODUCT('6. Patients'!CF$10:CF$107,OFFSET('6. Patients'!$GP$9,1,MATCH($D9,'6. Patients'!$GQ$9:$HE$9,0),ROWS('6. Patients'!DS$10:DS$107))),0)+
IFERROR(SUMPRODUCT('6. Patients'!CF$10:CF$107,OFFSET('6. Patients'!$HF$9,1,MATCH($D9,'6. Patients'!$HG$9:$HU$9,0),ROWS('6. Patients'!DS$10:DS$107))),0)+
IFERROR(SUMPRODUCT('6. Patients'!CF$10:CF$107,OFFSET('6. Patients'!$HV$9,1,MATCH($D9,'6. Patients'!$HW$9:$IK$9,0),ROWS('6. Patients'!DS$10:DS$107))),0),
IFERROR(SUMPRODUCT('6. Patients'!CF$10:CF$107,OFFSET('6. Patients'!$IL$9,1,MATCH($D9,'6. Patients'!$IM$9:$JA$9,0),ROWS('6. Patients'!DS$10:DS$107))),0)+
IFERROR(SUMPRODUCT('6. Patients'!CF$10:CF$107,OFFSET('6. Patients'!$JB$9,1,MATCH($D9,'6. Patients'!$JC$9:$JQ$9,0),ROWS('6. Patients'!DS$10:DS$107))),0)+
IFERROR(SUMPRODUCT('6. Patients'!CF$10:CF$107,OFFSET('6. Patients'!$JR$9,1,MATCH($D9,'6. Patients'!$JS$9:$KG$9,0),ROWS('6. Patients'!DS$10:DS$107))),0)+
IFERROR(SUMPRODUCT('6. Patients'!CF$10:CF$107,OFFSET('6. Patients'!$KH$9,1,MATCH($D9,'6. Patients'!$KI$9:$KW$9,0),ROWS('6. Patients'!DS$10:DS$107))),0))+
IFERROR(VLOOKUP($D9,$H$61:$L$91,COLUMNS($H$60:$J$60)-1+M$7,0)*$E9*$F9*'1. General Inputs'!$J$25,0),0)</f>
        <v>0</v>
      </c>
      <c r="N9" s="3">
        <f ca="1">ROUNDUP($F9*$E9*CHOOSE(N$7,
IFERROR(SUMPRODUCT('6. Patients'!CG$10:CG$107,OFFSET('6. Patients'!$DN$9,1,MATCH($D9,'6. Patients'!$DO$9:$EC$9,0),ROWS('6. Patients'!DT$10:DT$107))),0)+
IFERROR(SUMPRODUCT('6. Patients'!CG$10:CG$107,OFFSET('6. Patients'!$ED$9,1,MATCH($D9,'6. Patients'!$EE$9:$ES$9,0),ROWS('6. Patients'!DT$10:DT$107))),0)+
IFERROR(SUMPRODUCT('6. Patients'!CG$10:CG$107,OFFSET('6. Patients'!$ET$9,1,MATCH($D9,'6. Patients'!$EU$9:$FI$9,0),ROWS('6. Patients'!DT$10:DT$107))),0)+
IFERROR(SUMPRODUCT('6. Patients'!CG$10:CG$107,OFFSET('6. Patients'!$FJ$9,1,MATCH($D9,'6. Patients'!$FK$9:$FY$9,0),ROWS('6. Patients'!DT$10:DT$107))),0),
IFERROR(SUMPRODUCT('6. Patients'!CG$10:CG$107,OFFSET('6. Patients'!$FZ$9,1,MATCH($D9,'6. Patients'!$GA$9:$GO$9,0),ROWS('6. Patients'!DT$10:DT$107))),0)+
IFERROR(SUMPRODUCT('6. Patients'!CG$10:CG$107,OFFSET('6. Patients'!$GP$9,1,MATCH($D9,'6. Patients'!$GQ$9:$HE$9,0),ROWS('6. Patients'!DT$10:DT$107))),0)+
IFERROR(SUMPRODUCT('6. Patients'!CG$10:CG$107,OFFSET('6. Patients'!$HF$9,1,MATCH($D9,'6. Patients'!$HG$9:$HU$9,0),ROWS('6. Patients'!DT$10:DT$107))),0)+
IFERROR(SUMPRODUCT('6. Patients'!CG$10:CG$107,OFFSET('6. Patients'!$HV$9,1,MATCH($D9,'6. Patients'!$HW$9:$IK$9,0),ROWS('6. Patients'!DT$10:DT$107))),0),
IFERROR(SUMPRODUCT('6. Patients'!CG$10:CG$107,OFFSET('6. Patients'!$IL$9,1,MATCH($D9,'6. Patients'!$IM$9:$JA$9,0),ROWS('6. Patients'!DT$10:DT$107))),0)+
IFERROR(SUMPRODUCT('6. Patients'!CG$10:CG$107,OFFSET('6. Patients'!$JB$9,1,MATCH($D9,'6. Patients'!$JC$9:$JQ$9,0),ROWS('6. Patients'!DT$10:DT$107))),0)+
IFERROR(SUMPRODUCT('6. Patients'!CG$10:CG$107,OFFSET('6. Patients'!$JR$9,1,MATCH($D9,'6. Patients'!$JS$9:$KG$9,0),ROWS('6. Patients'!DT$10:DT$107))),0)+
IFERROR(SUMPRODUCT('6. Patients'!CG$10:CG$107,OFFSET('6. Patients'!$KH$9,1,MATCH($D9,'6. Patients'!$KI$9:$KW$9,0),ROWS('6. Patients'!DT$10:DT$107))),0))+
IFERROR(VLOOKUP($D9,$H$61:$L$91,COLUMNS($H$60:$J$60)-1+N$7,0)*$E9*$F9*'1. General Inputs'!$J$25,0),0)</f>
        <v>0</v>
      </c>
      <c r="O9" s="3">
        <f ca="1">ROUNDUP($F9*$E9*CHOOSE(O$7,
IFERROR(SUMPRODUCT('6. Patients'!CH$10:CH$107,OFFSET('6. Patients'!$DN$9,1,MATCH($D9,'6. Patients'!$DO$9:$EC$9,0),ROWS('6. Patients'!DU$10:DU$107))),0)+
IFERROR(SUMPRODUCT('6. Patients'!CH$10:CH$107,OFFSET('6. Patients'!$ED$9,1,MATCH($D9,'6. Patients'!$EE$9:$ES$9,0),ROWS('6. Patients'!DU$10:DU$107))),0)+
IFERROR(SUMPRODUCT('6. Patients'!CH$10:CH$107,OFFSET('6. Patients'!$ET$9,1,MATCH($D9,'6. Patients'!$EU$9:$FI$9,0),ROWS('6. Patients'!DU$10:DU$107))),0)+
IFERROR(SUMPRODUCT('6. Patients'!CH$10:CH$107,OFFSET('6. Patients'!$FJ$9,1,MATCH($D9,'6. Patients'!$FK$9:$FY$9,0),ROWS('6. Patients'!DU$10:DU$107))),0),
IFERROR(SUMPRODUCT('6. Patients'!CH$10:CH$107,OFFSET('6. Patients'!$FZ$9,1,MATCH($D9,'6. Patients'!$GA$9:$GO$9,0),ROWS('6. Patients'!DU$10:DU$107))),0)+
IFERROR(SUMPRODUCT('6. Patients'!CH$10:CH$107,OFFSET('6. Patients'!$GP$9,1,MATCH($D9,'6. Patients'!$GQ$9:$HE$9,0),ROWS('6. Patients'!DU$10:DU$107))),0)+
IFERROR(SUMPRODUCT('6. Patients'!CH$10:CH$107,OFFSET('6. Patients'!$HF$9,1,MATCH($D9,'6. Patients'!$HG$9:$HU$9,0),ROWS('6. Patients'!DU$10:DU$107))),0)+
IFERROR(SUMPRODUCT('6. Patients'!CH$10:CH$107,OFFSET('6. Patients'!$HV$9,1,MATCH($D9,'6. Patients'!$HW$9:$IK$9,0),ROWS('6. Patients'!DU$10:DU$107))),0),
IFERROR(SUMPRODUCT('6. Patients'!CH$10:CH$107,OFFSET('6. Patients'!$IL$9,1,MATCH($D9,'6. Patients'!$IM$9:$JA$9,0),ROWS('6. Patients'!DU$10:DU$107))),0)+
IFERROR(SUMPRODUCT('6. Patients'!CH$10:CH$107,OFFSET('6. Patients'!$JB$9,1,MATCH($D9,'6. Patients'!$JC$9:$JQ$9,0),ROWS('6. Patients'!DU$10:DU$107))),0)+
IFERROR(SUMPRODUCT('6. Patients'!CH$10:CH$107,OFFSET('6. Patients'!$JR$9,1,MATCH($D9,'6. Patients'!$JS$9:$KG$9,0),ROWS('6. Patients'!DU$10:DU$107))),0)+
IFERROR(SUMPRODUCT('6. Patients'!CH$10:CH$107,OFFSET('6. Patients'!$KH$9,1,MATCH($D9,'6. Patients'!$KI$9:$KW$9,0),ROWS('6. Patients'!DU$10:DU$107))),0))+
IFERROR(VLOOKUP($D9,$H$61:$L$91,COLUMNS($H$60:$J$60)-1+O$7,0)*$E9*$F9*'1. General Inputs'!$J$25,0),0)</f>
        <v>0</v>
      </c>
      <c r="P9" s="3">
        <f ca="1">ROUNDUP($F9*$E9*CHOOSE(P$7,
IFERROR(SUMPRODUCT('6. Patients'!CI$10:CI$107,OFFSET('6. Patients'!$DN$9,1,MATCH($D9,'6. Patients'!$DO$9:$EC$9,0),ROWS('6. Patients'!DV$10:DV$107))),0)+
IFERROR(SUMPRODUCT('6. Patients'!CI$10:CI$107,OFFSET('6. Patients'!$ED$9,1,MATCH($D9,'6. Patients'!$EE$9:$ES$9,0),ROWS('6. Patients'!DV$10:DV$107))),0)+
IFERROR(SUMPRODUCT('6. Patients'!CI$10:CI$107,OFFSET('6. Patients'!$ET$9,1,MATCH($D9,'6. Patients'!$EU$9:$FI$9,0),ROWS('6. Patients'!DV$10:DV$107))),0)+
IFERROR(SUMPRODUCT('6. Patients'!CI$10:CI$107,OFFSET('6. Patients'!$FJ$9,1,MATCH($D9,'6. Patients'!$FK$9:$FY$9,0),ROWS('6. Patients'!DV$10:DV$107))),0),
IFERROR(SUMPRODUCT('6. Patients'!CI$10:CI$107,OFFSET('6. Patients'!$FZ$9,1,MATCH($D9,'6. Patients'!$GA$9:$GO$9,0),ROWS('6. Patients'!DV$10:DV$107))),0)+
IFERROR(SUMPRODUCT('6. Patients'!CI$10:CI$107,OFFSET('6. Patients'!$GP$9,1,MATCH($D9,'6. Patients'!$GQ$9:$HE$9,0),ROWS('6. Patients'!DV$10:DV$107))),0)+
IFERROR(SUMPRODUCT('6. Patients'!CI$10:CI$107,OFFSET('6. Patients'!$HF$9,1,MATCH($D9,'6. Patients'!$HG$9:$HU$9,0),ROWS('6. Patients'!DV$10:DV$107))),0)+
IFERROR(SUMPRODUCT('6. Patients'!CI$10:CI$107,OFFSET('6. Patients'!$HV$9,1,MATCH($D9,'6. Patients'!$HW$9:$IK$9,0),ROWS('6. Patients'!DV$10:DV$107))),0),
IFERROR(SUMPRODUCT('6. Patients'!CI$10:CI$107,OFFSET('6. Patients'!$IL$9,1,MATCH($D9,'6. Patients'!$IM$9:$JA$9,0),ROWS('6. Patients'!DV$10:DV$107))),0)+
IFERROR(SUMPRODUCT('6. Patients'!CI$10:CI$107,OFFSET('6. Patients'!$JB$9,1,MATCH($D9,'6. Patients'!$JC$9:$JQ$9,0),ROWS('6. Patients'!DV$10:DV$107))),0)+
IFERROR(SUMPRODUCT('6. Patients'!CI$10:CI$107,OFFSET('6. Patients'!$JR$9,1,MATCH($D9,'6. Patients'!$JS$9:$KG$9,0),ROWS('6. Patients'!DV$10:DV$107))),0)+
IFERROR(SUMPRODUCT('6. Patients'!CI$10:CI$107,OFFSET('6. Patients'!$KH$9,1,MATCH($D9,'6. Patients'!$KI$9:$KW$9,0),ROWS('6. Patients'!DV$10:DV$107))),0))+
IFERROR(VLOOKUP($D9,$H$61:$L$91,COLUMNS($H$60:$J$60)-1+P$7,0)*$E9*$F9*'1. General Inputs'!$J$25,0),0)</f>
        <v>0</v>
      </c>
      <c r="Q9" s="3">
        <f ca="1">ROUNDUP($F9*$E9*CHOOSE(Q$7,
IFERROR(SUMPRODUCT('6. Patients'!CJ$10:CJ$107,OFFSET('6. Patients'!$DN$9,1,MATCH($D9,'6. Patients'!$DO$9:$EC$9,0),ROWS('6. Patients'!DW$10:DW$107))),0)+
IFERROR(SUMPRODUCT('6. Patients'!CJ$10:CJ$107,OFFSET('6. Patients'!$ED$9,1,MATCH($D9,'6. Patients'!$EE$9:$ES$9,0),ROWS('6. Patients'!DW$10:DW$107))),0)+
IFERROR(SUMPRODUCT('6. Patients'!CJ$10:CJ$107,OFFSET('6. Patients'!$ET$9,1,MATCH($D9,'6. Patients'!$EU$9:$FI$9,0),ROWS('6. Patients'!DW$10:DW$107))),0)+
IFERROR(SUMPRODUCT('6. Patients'!CJ$10:CJ$107,OFFSET('6. Patients'!$FJ$9,1,MATCH($D9,'6. Patients'!$FK$9:$FY$9,0),ROWS('6. Patients'!DW$10:DW$107))),0),
IFERROR(SUMPRODUCT('6. Patients'!CJ$10:CJ$107,OFFSET('6. Patients'!$FZ$9,1,MATCH($D9,'6. Patients'!$GA$9:$GO$9,0),ROWS('6. Patients'!DW$10:DW$107))),0)+
IFERROR(SUMPRODUCT('6. Patients'!CJ$10:CJ$107,OFFSET('6. Patients'!$GP$9,1,MATCH($D9,'6. Patients'!$GQ$9:$HE$9,0),ROWS('6. Patients'!DW$10:DW$107))),0)+
IFERROR(SUMPRODUCT('6. Patients'!CJ$10:CJ$107,OFFSET('6. Patients'!$HF$9,1,MATCH($D9,'6. Patients'!$HG$9:$HU$9,0),ROWS('6. Patients'!DW$10:DW$107))),0)+
IFERROR(SUMPRODUCT('6. Patients'!CJ$10:CJ$107,OFFSET('6. Patients'!$HV$9,1,MATCH($D9,'6. Patients'!$HW$9:$IK$9,0),ROWS('6. Patients'!DW$10:DW$107))),0),
IFERROR(SUMPRODUCT('6. Patients'!CJ$10:CJ$107,OFFSET('6. Patients'!$IL$9,1,MATCH($D9,'6. Patients'!$IM$9:$JA$9,0),ROWS('6. Patients'!DW$10:DW$107))),0)+
IFERROR(SUMPRODUCT('6. Patients'!CJ$10:CJ$107,OFFSET('6. Patients'!$JB$9,1,MATCH($D9,'6. Patients'!$JC$9:$JQ$9,0),ROWS('6. Patients'!DW$10:DW$107))),0)+
IFERROR(SUMPRODUCT('6. Patients'!CJ$10:CJ$107,OFFSET('6. Patients'!$JR$9,1,MATCH($D9,'6. Patients'!$JS$9:$KG$9,0),ROWS('6. Patients'!DW$10:DW$107))),0)+
IFERROR(SUMPRODUCT('6. Patients'!CJ$10:CJ$107,OFFSET('6. Patients'!$KH$9,1,MATCH($D9,'6. Patients'!$KI$9:$KW$9,0),ROWS('6. Patients'!DW$10:DW$107))),0))+
IFERROR(VLOOKUP($D9,$H$61:$L$91,COLUMNS($H$60:$J$60)-1+Q$7,0)*$E9*$F9*'1. General Inputs'!$J$25,0),0)</f>
        <v>0</v>
      </c>
      <c r="R9" s="3">
        <f ca="1">ROUNDUP($F9*$E9*CHOOSE(R$7,
IFERROR(SUMPRODUCT('6. Patients'!CK$10:CK$107,OFFSET('6. Patients'!$DN$9,1,MATCH($D9,'6. Patients'!$DO$9:$EC$9,0),ROWS('6. Patients'!DX$10:DX$107))),0)+
IFERROR(SUMPRODUCT('6. Patients'!CK$10:CK$107,OFFSET('6. Patients'!$ED$9,1,MATCH($D9,'6. Patients'!$EE$9:$ES$9,0),ROWS('6. Patients'!DX$10:DX$107))),0)+
IFERROR(SUMPRODUCT('6. Patients'!CK$10:CK$107,OFFSET('6. Patients'!$ET$9,1,MATCH($D9,'6. Patients'!$EU$9:$FI$9,0),ROWS('6. Patients'!DX$10:DX$107))),0)+
IFERROR(SUMPRODUCT('6. Patients'!CK$10:CK$107,OFFSET('6. Patients'!$FJ$9,1,MATCH($D9,'6. Patients'!$FK$9:$FY$9,0),ROWS('6. Patients'!DX$10:DX$107))),0),
IFERROR(SUMPRODUCT('6. Patients'!CK$10:CK$107,OFFSET('6. Patients'!$FZ$9,1,MATCH($D9,'6. Patients'!$GA$9:$GO$9,0),ROWS('6. Patients'!DX$10:DX$107))),0)+
IFERROR(SUMPRODUCT('6. Patients'!CK$10:CK$107,OFFSET('6. Patients'!$GP$9,1,MATCH($D9,'6. Patients'!$GQ$9:$HE$9,0),ROWS('6. Patients'!DX$10:DX$107))),0)+
IFERROR(SUMPRODUCT('6. Patients'!CK$10:CK$107,OFFSET('6. Patients'!$HF$9,1,MATCH($D9,'6. Patients'!$HG$9:$HU$9,0),ROWS('6. Patients'!DX$10:DX$107))),0)+
IFERROR(SUMPRODUCT('6. Patients'!CK$10:CK$107,OFFSET('6. Patients'!$HV$9,1,MATCH($D9,'6. Patients'!$HW$9:$IK$9,0),ROWS('6. Patients'!DX$10:DX$107))),0),
IFERROR(SUMPRODUCT('6. Patients'!CK$10:CK$107,OFFSET('6. Patients'!$IL$9,1,MATCH($D9,'6. Patients'!$IM$9:$JA$9,0),ROWS('6. Patients'!DX$10:DX$107))),0)+
IFERROR(SUMPRODUCT('6. Patients'!CK$10:CK$107,OFFSET('6. Patients'!$JB$9,1,MATCH($D9,'6. Patients'!$JC$9:$JQ$9,0),ROWS('6. Patients'!DX$10:DX$107))),0)+
IFERROR(SUMPRODUCT('6. Patients'!CK$10:CK$107,OFFSET('6. Patients'!$JR$9,1,MATCH($D9,'6. Patients'!$JS$9:$KG$9,0),ROWS('6. Patients'!DX$10:DX$107))),0)+
IFERROR(SUMPRODUCT('6. Patients'!CK$10:CK$107,OFFSET('6. Patients'!$KH$9,1,MATCH($D9,'6. Patients'!$KI$9:$KW$9,0),ROWS('6. Patients'!DX$10:DX$107))),0))+
IFERROR(VLOOKUP($D9,$H$61:$L$91,COLUMNS($H$60:$J$60)-1+R$7,0)*$E9*$F9*'1. General Inputs'!$J$25,0),0)</f>
        <v>0</v>
      </c>
      <c r="S9" s="3">
        <f ca="1">ROUNDUP($F9*$E9*CHOOSE(S$7,
IFERROR(SUMPRODUCT('6. Patients'!CL$10:CL$107,OFFSET('6. Patients'!$DN$9,1,MATCH($D9,'6. Patients'!$DO$9:$EC$9,0),ROWS('6. Patients'!DY$10:DY$107))),0)+
IFERROR(SUMPRODUCT('6. Patients'!CL$10:CL$107,OFFSET('6. Patients'!$ED$9,1,MATCH($D9,'6. Patients'!$EE$9:$ES$9,0),ROWS('6. Patients'!DY$10:DY$107))),0)+
IFERROR(SUMPRODUCT('6. Patients'!CL$10:CL$107,OFFSET('6. Patients'!$ET$9,1,MATCH($D9,'6. Patients'!$EU$9:$FI$9,0),ROWS('6. Patients'!DY$10:DY$107))),0)+
IFERROR(SUMPRODUCT('6. Patients'!CL$10:CL$107,OFFSET('6. Patients'!$FJ$9,1,MATCH($D9,'6. Patients'!$FK$9:$FY$9,0),ROWS('6. Patients'!DY$10:DY$107))),0),
IFERROR(SUMPRODUCT('6. Patients'!CL$10:CL$107,OFFSET('6. Patients'!$FZ$9,1,MATCH($D9,'6. Patients'!$GA$9:$GO$9,0),ROWS('6. Patients'!DY$10:DY$107))),0)+
IFERROR(SUMPRODUCT('6. Patients'!CL$10:CL$107,OFFSET('6. Patients'!$GP$9,1,MATCH($D9,'6. Patients'!$GQ$9:$HE$9,0),ROWS('6. Patients'!DY$10:DY$107))),0)+
IFERROR(SUMPRODUCT('6. Patients'!CL$10:CL$107,OFFSET('6. Patients'!$HF$9,1,MATCH($D9,'6. Patients'!$HG$9:$HU$9,0),ROWS('6. Patients'!DY$10:DY$107))),0)+
IFERROR(SUMPRODUCT('6. Patients'!CL$10:CL$107,OFFSET('6. Patients'!$HV$9,1,MATCH($D9,'6. Patients'!$HW$9:$IK$9,0),ROWS('6. Patients'!DY$10:DY$107))),0),
IFERROR(SUMPRODUCT('6. Patients'!CL$10:CL$107,OFFSET('6. Patients'!$IL$9,1,MATCH($D9,'6. Patients'!$IM$9:$JA$9,0),ROWS('6. Patients'!DY$10:DY$107))),0)+
IFERROR(SUMPRODUCT('6. Patients'!CL$10:CL$107,OFFSET('6. Patients'!$JB$9,1,MATCH($D9,'6. Patients'!$JC$9:$JQ$9,0),ROWS('6. Patients'!DY$10:DY$107))),0)+
IFERROR(SUMPRODUCT('6. Patients'!CL$10:CL$107,OFFSET('6. Patients'!$JR$9,1,MATCH($D9,'6. Patients'!$JS$9:$KG$9,0),ROWS('6. Patients'!DY$10:DY$107))),0)+
IFERROR(SUMPRODUCT('6. Patients'!CL$10:CL$107,OFFSET('6. Patients'!$KH$9,1,MATCH($D9,'6. Patients'!$KI$9:$KW$9,0),ROWS('6. Patients'!DY$10:DY$107))),0))+
IFERROR(VLOOKUP($D9,$H$61:$L$91,COLUMNS($H$60:$J$60)-1+S$7,0)*$E9*$F9*'1. General Inputs'!$J$25,0),0)</f>
        <v>0</v>
      </c>
      <c r="T9" s="3">
        <f ca="1">ROUNDUP($F9*$E9*CHOOSE(T$7,
IFERROR(SUMPRODUCT('6. Patients'!CM$10:CM$107,OFFSET('6. Patients'!$DN$9,1,MATCH($D9,'6. Patients'!$DO$9:$EC$9,0),ROWS('6. Patients'!DZ$10:DZ$107))),0)+
IFERROR(SUMPRODUCT('6. Patients'!CM$10:CM$107,OFFSET('6. Patients'!$ED$9,1,MATCH($D9,'6. Patients'!$EE$9:$ES$9,0),ROWS('6. Patients'!DZ$10:DZ$107))),0)+
IFERROR(SUMPRODUCT('6. Patients'!CM$10:CM$107,OFFSET('6. Patients'!$ET$9,1,MATCH($D9,'6. Patients'!$EU$9:$FI$9,0),ROWS('6. Patients'!DZ$10:DZ$107))),0)+
IFERROR(SUMPRODUCT('6. Patients'!CM$10:CM$107,OFFSET('6. Patients'!$FJ$9,1,MATCH($D9,'6. Patients'!$FK$9:$FY$9,0),ROWS('6. Patients'!DZ$10:DZ$107))),0),
IFERROR(SUMPRODUCT('6. Patients'!CM$10:CM$107,OFFSET('6. Patients'!$FZ$9,1,MATCH($D9,'6. Patients'!$GA$9:$GO$9,0),ROWS('6. Patients'!DZ$10:DZ$107))),0)+
IFERROR(SUMPRODUCT('6. Patients'!CM$10:CM$107,OFFSET('6. Patients'!$GP$9,1,MATCH($D9,'6. Patients'!$GQ$9:$HE$9,0),ROWS('6. Patients'!DZ$10:DZ$107))),0)+
IFERROR(SUMPRODUCT('6. Patients'!CM$10:CM$107,OFFSET('6. Patients'!$HF$9,1,MATCH($D9,'6. Patients'!$HG$9:$HU$9,0),ROWS('6. Patients'!DZ$10:DZ$107))),0)+
IFERROR(SUMPRODUCT('6. Patients'!CM$10:CM$107,OFFSET('6. Patients'!$HV$9,1,MATCH($D9,'6. Patients'!$HW$9:$IK$9,0),ROWS('6. Patients'!DZ$10:DZ$107))),0),
IFERROR(SUMPRODUCT('6. Patients'!CM$10:CM$107,OFFSET('6. Patients'!$IL$9,1,MATCH($D9,'6. Patients'!$IM$9:$JA$9,0),ROWS('6. Patients'!DZ$10:DZ$107))),0)+
IFERROR(SUMPRODUCT('6. Patients'!CM$10:CM$107,OFFSET('6. Patients'!$JB$9,1,MATCH($D9,'6. Patients'!$JC$9:$JQ$9,0),ROWS('6. Patients'!DZ$10:DZ$107))),0)+
IFERROR(SUMPRODUCT('6. Patients'!CM$10:CM$107,OFFSET('6. Patients'!$JR$9,1,MATCH($D9,'6. Patients'!$JS$9:$KG$9,0),ROWS('6. Patients'!DZ$10:DZ$107))),0)+
IFERROR(SUMPRODUCT('6. Patients'!CM$10:CM$107,OFFSET('6. Patients'!$KH$9,1,MATCH($D9,'6. Patients'!$KI$9:$KW$9,0),ROWS('6. Patients'!DZ$10:DZ$107))),0))+
IFERROR(VLOOKUP($D9,$H$61:$L$91,COLUMNS($H$60:$J$60)-1+T$7,0)*$E9*$F9*'1. General Inputs'!$J$25,0),0)</f>
        <v>0</v>
      </c>
      <c r="U9" s="3">
        <f ca="1">ROUNDUP($F9*$E9*CHOOSE(U$7,
IFERROR(SUMPRODUCT('6. Patients'!CN$10:CN$107,OFFSET('6. Patients'!$DN$9,1,MATCH($D9,'6. Patients'!$DO$9:$EC$9,0),ROWS('6. Patients'!EA$10:EA$107))),0)+
IFERROR(SUMPRODUCT('6. Patients'!CN$10:CN$107,OFFSET('6. Patients'!$ED$9,1,MATCH($D9,'6. Patients'!$EE$9:$ES$9,0),ROWS('6. Patients'!EA$10:EA$107))),0)+
IFERROR(SUMPRODUCT('6. Patients'!CN$10:CN$107,OFFSET('6. Patients'!$ET$9,1,MATCH($D9,'6. Patients'!$EU$9:$FI$9,0),ROWS('6. Patients'!EA$10:EA$107))),0)+
IFERROR(SUMPRODUCT('6. Patients'!CN$10:CN$107,OFFSET('6. Patients'!$FJ$9,1,MATCH($D9,'6. Patients'!$FK$9:$FY$9,0),ROWS('6. Patients'!EA$10:EA$107))),0),
IFERROR(SUMPRODUCT('6. Patients'!CN$10:CN$107,OFFSET('6. Patients'!$FZ$9,1,MATCH($D9,'6. Patients'!$GA$9:$GO$9,0),ROWS('6. Patients'!EA$10:EA$107))),0)+
IFERROR(SUMPRODUCT('6. Patients'!CN$10:CN$107,OFFSET('6. Patients'!$GP$9,1,MATCH($D9,'6. Patients'!$GQ$9:$HE$9,0),ROWS('6. Patients'!EA$10:EA$107))),0)+
IFERROR(SUMPRODUCT('6. Patients'!CN$10:CN$107,OFFSET('6. Patients'!$HF$9,1,MATCH($D9,'6. Patients'!$HG$9:$HU$9,0),ROWS('6. Patients'!EA$10:EA$107))),0)+
IFERROR(SUMPRODUCT('6. Patients'!CN$10:CN$107,OFFSET('6. Patients'!$HV$9,1,MATCH($D9,'6. Patients'!$HW$9:$IK$9,0),ROWS('6. Patients'!EA$10:EA$107))),0),
IFERROR(SUMPRODUCT('6. Patients'!CN$10:CN$107,OFFSET('6. Patients'!$IL$9,1,MATCH($D9,'6. Patients'!$IM$9:$JA$9,0),ROWS('6. Patients'!EA$10:EA$107))),0)+
IFERROR(SUMPRODUCT('6. Patients'!CN$10:CN$107,OFFSET('6. Patients'!$JB$9,1,MATCH($D9,'6. Patients'!$JC$9:$JQ$9,0),ROWS('6. Patients'!EA$10:EA$107))),0)+
IFERROR(SUMPRODUCT('6. Patients'!CN$10:CN$107,OFFSET('6. Patients'!$JR$9,1,MATCH($D9,'6. Patients'!$JS$9:$KG$9,0),ROWS('6. Patients'!EA$10:EA$107))),0)+
IFERROR(SUMPRODUCT('6. Patients'!CN$10:CN$107,OFFSET('6. Patients'!$KH$9,1,MATCH($D9,'6. Patients'!$KI$9:$KW$9,0),ROWS('6. Patients'!EA$10:EA$107))),0))+
IFERROR(VLOOKUP($D9,$H$61:$L$91,COLUMNS($H$60:$J$60)-1+U$7,0)*$E9*$F9*'1. General Inputs'!$J$25,0),0)</f>
        <v>0</v>
      </c>
      <c r="V9" s="3">
        <f ca="1">ROUNDUP($F9*$E9*CHOOSE(V$7,
IFERROR(SUMPRODUCT('6. Patients'!CO$10:CO$107,OFFSET('6. Patients'!$DN$9,1,MATCH($D9,'6. Patients'!$DO$9:$EC$9,0),ROWS('6. Patients'!EB$10:EB$107))),0)+
IFERROR(SUMPRODUCT('6. Patients'!CO$10:CO$107,OFFSET('6. Patients'!$ED$9,1,MATCH($D9,'6. Patients'!$EE$9:$ES$9,0),ROWS('6. Patients'!EB$10:EB$107))),0)+
IFERROR(SUMPRODUCT('6. Patients'!CO$10:CO$107,OFFSET('6. Patients'!$ET$9,1,MATCH($D9,'6. Patients'!$EU$9:$FI$9,0),ROWS('6. Patients'!EB$10:EB$107))),0)+
IFERROR(SUMPRODUCT('6. Patients'!CO$10:CO$107,OFFSET('6. Patients'!$FJ$9,1,MATCH($D9,'6. Patients'!$FK$9:$FY$9,0),ROWS('6. Patients'!EB$10:EB$107))),0),
IFERROR(SUMPRODUCT('6. Patients'!CO$10:CO$107,OFFSET('6. Patients'!$FZ$9,1,MATCH($D9,'6. Patients'!$GA$9:$GO$9,0),ROWS('6. Patients'!EB$10:EB$107))),0)+
IFERROR(SUMPRODUCT('6. Patients'!CO$10:CO$107,OFFSET('6. Patients'!$GP$9,1,MATCH($D9,'6. Patients'!$GQ$9:$HE$9,0),ROWS('6. Patients'!EB$10:EB$107))),0)+
IFERROR(SUMPRODUCT('6. Patients'!CO$10:CO$107,OFFSET('6. Patients'!$HF$9,1,MATCH($D9,'6. Patients'!$HG$9:$HU$9,0),ROWS('6. Patients'!EB$10:EB$107))),0)+
IFERROR(SUMPRODUCT('6. Patients'!CO$10:CO$107,OFFSET('6. Patients'!$HV$9,1,MATCH($D9,'6. Patients'!$HW$9:$IK$9,0),ROWS('6. Patients'!EB$10:EB$107))),0),
IFERROR(SUMPRODUCT('6. Patients'!CO$10:CO$107,OFFSET('6. Patients'!$IL$9,1,MATCH($D9,'6. Patients'!$IM$9:$JA$9,0),ROWS('6. Patients'!EB$10:EB$107))),0)+
IFERROR(SUMPRODUCT('6. Patients'!CO$10:CO$107,OFFSET('6. Patients'!$JB$9,1,MATCH($D9,'6. Patients'!$JC$9:$JQ$9,0),ROWS('6. Patients'!EB$10:EB$107))),0)+
IFERROR(SUMPRODUCT('6. Patients'!CO$10:CO$107,OFFSET('6. Patients'!$JR$9,1,MATCH($D9,'6. Patients'!$JS$9:$KG$9,0),ROWS('6. Patients'!EB$10:EB$107))),0)+
IFERROR(SUMPRODUCT('6. Patients'!CO$10:CO$107,OFFSET('6. Patients'!$KH$9,1,MATCH($D9,'6. Patients'!$KI$9:$KW$9,0),ROWS('6. Patients'!EB$10:EB$107))),0))+
IFERROR(VLOOKUP($D9,$H$61:$L$91,COLUMNS($H$60:$J$60)-1+V$7,0)*$E9*$F9*'1. General Inputs'!$J$25,0),0)</f>
        <v>0</v>
      </c>
      <c r="W9" s="3">
        <f ca="1">ROUNDUP($F9*$E9*CHOOSE(W$7,
IFERROR(SUMPRODUCT('6. Patients'!CP$10:CP$107,OFFSET('6. Patients'!$DN$9,1,MATCH($D9,'6. Patients'!$DO$9:$EC$9,0),ROWS('6. Patients'!EC$10:EC$107))),0)+
IFERROR(SUMPRODUCT('6. Patients'!CP$10:CP$107,OFFSET('6. Patients'!$ED$9,1,MATCH($D9,'6. Patients'!$EE$9:$ES$9,0),ROWS('6. Patients'!EC$10:EC$107))),0)+
IFERROR(SUMPRODUCT('6. Patients'!CP$10:CP$107,OFFSET('6. Patients'!$ET$9,1,MATCH($D9,'6. Patients'!$EU$9:$FI$9,0),ROWS('6. Patients'!EC$10:EC$107))),0)+
IFERROR(SUMPRODUCT('6. Patients'!CP$10:CP$107,OFFSET('6. Patients'!$FJ$9,1,MATCH($D9,'6. Patients'!$FK$9:$FY$9,0),ROWS('6. Patients'!EC$10:EC$107))),0),
IFERROR(SUMPRODUCT('6. Patients'!CP$10:CP$107,OFFSET('6. Patients'!$FZ$9,1,MATCH($D9,'6. Patients'!$GA$9:$GO$9,0),ROWS('6. Patients'!EC$10:EC$107))),0)+
IFERROR(SUMPRODUCT('6. Patients'!CP$10:CP$107,OFFSET('6. Patients'!$GP$9,1,MATCH($D9,'6. Patients'!$GQ$9:$HE$9,0),ROWS('6. Patients'!EC$10:EC$107))),0)+
IFERROR(SUMPRODUCT('6. Patients'!CP$10:CP$107,OFFSET('6. Patients'!$HF$9,1,MATCH($D9,'6. Patients'!$HG$9:$HU$9,0),ROWS('6. Patients'!EC$10:EC$107))),0)+
IFERROR(SUMPRODUCT('6. Patients'!CP$10:CP$107,OFFSET('6. Patients'!$HV$9,1,MATCH($D9,'6. Patients'!$HW$9:$IK$9,0),ROWS('6. Patients'!EC$10:EC$107))),0),
IFERROR(SUMPRODUCT('6. Patients'!CP$10:CP$107,OFFSET('6. Patients'!$IL$9,1,MATCH($D9,'6. Patients'!$IM$9:$JA$9,0),ROWS('6. Patients'!EC$10:EC$107))),0)+
IFERROR(SUMPRODUCT('6. Patients'!CP$10:CP$107,OFFSET('6. Patients'!$JB$9,1,MATCH($D9,'6. Patients'!$JC$9:$JQ$9,0),ROWS('6. Patients'!EC$10:EC$107))),0)+
IFERROR(SUMPRODUCT('6. Patients'!CP$10:CP$107,OFFSET('6. Patients'!$JR$9,1,MATCH($D9,'6. Patients'!$JS$9:$KG$9,0),ROWS('6. Patients'!EC$10:EC$107))),0)+
IFERROR(SUMPRODUCT('6. Patients'!CP$10:CP$107,OFFSET('6. Patients'!$KH$9,1,MATCH($D9,'6. Patients'!$KI$9:$KW$9,0),ROWS('6. Patients'!EC$10:EC$107))),0))+
IFERROR(VLOOKUP($D9,$H$61:$L$91,COLUMNS($H$60:$J$60)-1+W$7,0)*$E9*$F9*'1. General Inputs'!$J$25,0),0)</f>
        <v>0</v>
      </c>
      <c r="X9" s="3">
        <f ca="1">ROUNDUP($F9*$E9*CHOOSE(X$7,
IFERROR(SUMPRODUCT('6. Patients'!CQ$10:CQ$107,OFFSET('6. Patients'!$DN$9,1,MATCH($D9,'6. Patients'!$DO$9:$EC$9,0),ROWS('6. Patients'!ED$10:ED$107))),0)+
IFERROR(SUMPRODUCT('6. Patients'!CQ$10:CQ$107,OFFSET('6. Patients'!$ED$9,1,MATCH($D9,'6. Patients'!$EE$9:$ES$9,0),ROWS('6. Patients'!ED$10:ED$107))),0)+
IFERROR(SUMPRODUCT('6. Patients'!CQ$10:CQ$107,OFFSET('6. Patients'!$ET$9,1,MATCH($D9,'6. Patients'!$EU$9:$FI$9,0),ROWS('6. Patients'!ED$10:ED$107))),0)+
IFERROR(SUMPRODUCT('6. Patients'!CQ$10:CQ$107,OFFSET('6. Patients'!$FJ$9,1,MATCH($D9,'6. Patients'!$FK$9:$FY$9,0),ROWS('6. Patients'!ED$10:ED$107))),0),
IFERROR(SUMPRODUCT('6. Patients'!CQ$10:CQ$107,OFFSET('6. Patients'!$FZ$9,1,MATCH($D9,'6. Patients'!$GA$9:$GO$9,0),ROWS('6. Patients'!ED$10:ED$107))),0)+
IFERROR(SUMPRODUCT('6. Patients'!CQ$10:CQ$107,OFFSET('6. Patients'!$GP$9,1,MATCH($D9,'6. Patients'!$GQ$9:$HE$9,0),ROWS('6. Patients'!ED$10:ED$107))),0)+
IFERROR(SUMPRODUCT('6. Patients'!CQ$10:CQ$107,OFFSET('6. Patients'!$HF$9,1,MATCH($D9,'6. Patients'!$HG$9:$HU$9,0),ROWS('6. Patients'!ED$10:ED$107))),0)+
IFERROR(SUMPRODUCT('6. Patients'!CQ$10:CQ$107,OFFSET('6. Patients'!$HV$9,1,MATCH($D9,'6. Patients'!$HW$9:$IK$9,0),ROWS('6. Patients'!ED$10:ED$107))),0),
IFERROR(SUMPRODUCT('6. Patients'!CQ$10:CQ$107,OFFSET('6. Patients'!$IL$9,1,MATCH($D9,'6. Patients'!$IM$9:$JA$9,0),ROWS('6. Patients'!ED$10:ED$107))),0)+
IFERROR(SUMPRODUCT('6. Patients'!CQ$10:CQ$107,OFFSET('6. Patients'!$JB$9,1,MATCH($D9,'6. Patients'!$JC$9:$JQ$9,0),ROWS('6. Patients'!ED$10:ED$107))),0)+
IFERROR(SUMPRODUCT('6. Patients'!CQ$10:CQ$107,OFFSET('6. Patients'!$JR$9,1,MATCH($D9,'6. Patients'!$JS$9:$KG$9,0),ROWS('6. Patients'!ED$10:ED$107))),0)+
IFERROR(SUMPRODUCT('6. Patients'!CQ$10:CQ$107,OFFSET('6. Patients'!$KH$9,1,MATCH($D9,'6. Patients'!$KI$9:$KW$9,0),ROWS('6. Patients'!ED$10:ED$107))),0))+
IFERROR(VLOOKUP($D9,$H$61:$L$91,COLUMNS($H$60:$J$60)-1+X$7,0)*$E9*$F9*'1. General Inputs'!$J$25,0),0)</f>
        <v>0</v>
      </c>
      <c r="Y9" s="3">
        <f ca="1">ROUNDUP($F9*$E9*CHOOSE(Y$7,
IFERROR(SUMPRODUCT('6. Patients'!CR$10:CR$107,OFFSET('6. Patients'!$DN$9,1,MATCH($D9,'6. Patients'!$DO$9:$EC$9,0),ROWS('6. Patients'!EE$10:EE$107))),0)+
IFERROR(SUMPRODUCT('6. Patients'!CR$10:CR$107,OFFSET('6. Patients'!$ED$9,1,MATCH($D9,'6. Patients'!$EE$9:$ES$9,0),ROWS('6. Patients'!EE$10:EE$107))),0)+
IFERROR(SUMPRODUCT('6. Patients'!CR$10:CR$107,OFFSET('6. Patients'!$ET$9,1,MATCH($D9,'6. Patients'!$EU$9:$FI$9,0),ROWS('6. Patients'!EE$10:EE$107))),0)+
IFERROR(SUMPRODUCT('6. Patients'!CR$10:CR$107,OFFSET('6. Patients'!$FJ$9,1,MATCH($D9,'6. Patients'!$FK$9:$FY$9,0),ROWS('6. Patients'!EE$10:EE$107))),0),
IFERROR(SUMPRODUCT('6. Patients'!CR$10:CR$107,OFFSET('6. Patients'!$FZ$9,1,MATCH($D9,'6. Patients'!$GA$9:$GO$9,0),ROWS('6. Patients'!EE$10:EE$107))),0)+
IFERROR(SUMPRODUCT('6. Patients'!CR$10:CR$107,OFFSET('6. Patients'!$GP$9,1,MATCH($D9,'6. Patients'!$GQ$9:$HE$9,0),ROWS('6. Patients'!EE$10:EE$107))),0)+
IFERROR(SUMPRODUCT('6. Patients'!CR$10:CR$107,OFFSET('6. Patients'!$HF$9,1,MATCH($D9,'6. Patients'!$HG$9:$HU$9,0),ROWS('6. Patients'!EE$10:EE$107))),0)+
IFERROR(SUMPRODUCT('6. Patients'!CR$10:CR$107,OFFSET('6. Patients'!$HV$9,1,MATCH($D9,'6. Patients'!$HW$9:$IK$9,0),ROWS('6. Patients'!EE$10:EE$107))),0),
IFERROR(SUMPRODUCT('6. Patients'!CR$10:CR$107,OFFSET('6. Patients'!$IL$9,1,MATCH($D9,'6. Patients'!$IM$9:$JA$9,0),ROWS('6. Patients'!EE$10:EE$107))),0)+
IFERROR(SUMPRODUCT('6. Patients'!CR$10:CR$107,OFFSET('6. Patients'!$JB$9,1,MATCH($D9,'6. Patients'!$JC$9:$JQ$9,0),ROWS('6. Patients'!EE$10:EE$107))),0)+
IFERROR(SUMPRODUCT('6. Patients'!CR$10:CR$107,OFFSET('6. Patients'!$JR$9,1,MATCH($D9,'6. Patients'!$JS$9:$KG$9,0),ROWS('6. Patients'!EE$10:EE$107))),0)+
IFERROR(SUMPRODUCT('6. Patients'!CR$10:CR$107,OFFSET('6. Patients'!$KH$9,1,MATCH($D9,'6. Patients'!$KI$9:$KW$9,0),ROWS('6. Patients'!EE$10:EE$107))),0))+
IFERROR(VLOOKUP($D9,$H$61:$L$91,COLUMNS($H$60:$J$60)-1+Y$7,0)*$E9*$F9*'1. General Inputs'!$J$25,0),0)</f>
        <v>0</v>
      </c>
      <c r="Z9" s="3">
        <f ca="1">ROUNDUP($F9*$E9*CHOOSE(Z$7,
IFERROR(SUMPRODUCT('6. Patients'!CS$10:CS$107,OFFSET('6. Patients'!$DN$9,1,MATCH($D9,'6. Patients'!$DO$9:$EC$9,0),ROWS('6. Patients'!EF$10:EF$107))),0)+
IFERROR(SUMPRODUCT('6. Patients'!CS$10:CS$107,OFFSET('6. Patients'!$ED$9,1,MATCH($D9,'6. Patients'!$EE$9:$ES$9,0),ROWS('6. Patients'!EF$10:EF$107))),0)+
IFERROR(SUMPRODUCT('6. Patients'!CS$10:CS$107,OFFSET('6. Patients'!$ET$9,1,MATCH($D9,'6. Patients'!$EU$9:$FI$9,0),ROWS('6. Patients'!EF$10:EF$107))),0)+
IFERROR(SUMPRODUCT('6. Patients'!CS$10:CS$107,OFFSET('6. Patients'!$FJ$9,1,MATCH($D9,'6. Patients'!$FK$9:$FY$9,0),ROWS('6. Patients'!EF$10:EF$107))),0),
IFERROR(SUMPRODUCT('6. Patients'!CS$10:CS$107,OFFSET('6. Patients'!$FZ$9,1,MATCH($D9,'6. Patients'!$GA$9:$GO$9,0),ROWS('6. Patients'!EF$10:EF$107))),0)+
IFERROR(SUMPRODUCT('6. Patients'!CS$10:CS$107,OFFSET('6. Patients'!$GP$9,1,MATCH($D9,'6. Patients'!$GQ$9:$HE$9,0),ROWS('6. Patients'!EF$10:EF$107))),0)+
IFERROR(SUMPRODUCT('6. Patients'!CS$10:CS$107,OFFSET('6. Patients'!$HF$9,1,MATCH($D9,'6. Patients'!$HG$9:$HU$9,0),ROWS('6. Patients'!EF$10:EF$107))),0)+
IFERROR(SUMPRODUCT('6. Patients'!CS$10:CS$107,OFFSET('6. Patients'!$HV$9,1,MATCH($D9,'6. Patients'!$HW$9:$IK$9,0),ROWS('6. Patients'!EF$10:EF$107))),0),
IFERROR(SUMPRODUCT('6. Patients'!CS$10:CS$107,OFFSET('6. Patients'!$IL$9,1,MATCH($D9,'6. Patients'!$IM$9:$JA$9,0),ROWS('6. Patients'!EF$10:EF$107))),0)+
IFERROR(SUMPRODUCT('6. Patients'!CS$10:CS$107,OFFSET('6. Patients'!$JB$9,1,MATCH($D9,'6. Patients'!$JC$9:$JQ$9,0),ROWS('6. Patients'!EF$10:EF$107))),0)+
IFERROR(SUMPRODUCT('6. Patients'!CS$10:CS$107,OFFSET('6. Patients'!$JR$9,1,MATCH($D9,'6. Patients'!$JS$9:$KG$9,0),ROWS('6. Patients'!EF$10:EF$107))),0)+
IFERROR(SUMPRODUCT('6. Patients'!CS$10:CS$107,OFFSET('6. Patients'!$KH$9,1,MATCH($D9,'6. Patients'!$KI$9:$KW$9,0),ROWS('6. Patients'!EF$10:EF$107))),0))+
IFERROR(VLOOKUP($D9,$H$61:$L$91,COLUMNS($H$60:$J$60)-1+Z$7,0)*$E9*$F9*'1. General Inputs'!$J$25,0),0)</f>
        <v>0</v>
      </c>
      <c r="AA9" s="3">
        <f ca="1">ROUNDUP($F9*$E9*CHOOSE(AA$7,
IFERROR(SUMPRODUCT('6. Patients'!CT$10:CT$107,OFFSET('6. Patients'!$DN$9,1,MATCH($D9,'6. Patients'!$DO$9:$EC$9,0),ROWS('6. Patients'!EG$10:EG$107))),0)+
IFERROR(SUMPRODUCT('6. Patients'!CT$10:CT$107,OFFSET('6. Patients'!$ED$9,1,MATCH($D9,'6. Patients'!$EE$9:$ES$9,0),ROWS('6. Patients'!EG$10:EG$107))),0)+
IFERROR(SUMPRODUCT('6. Patients'!CT$10:CT$107,OFFSET('6. Patients'!$ET$9,1,MATCH($D9,'6. Patients'!$EU$9:$FI$9,0),ROWS('6. Patients'!EG$10:EG$107))),0)+
IFERROR(SUMPRODUCT('6. Patients'!CT$10:CT$107,OFFSET('6. Patients'!$FJ$9,1,MATCH($D9,'6. Patients'!$FK$9:$FY$9,0),ROWS('6. Patients'!EG$10:EG$107))),0),
IFERROR(SUMPRODUCT('6. Patients'!CT$10:CT$107,OFFSET('6. Patients'!$FZ$9,1,MATCH($D9,'6. Patients'!$GA$9:$GO$9,0),ROWS('6. Patients'!EG$10:EG$107))),0)+
IFERROR(SUMPRODUCT('6. Patients'!CT$10:CT$107,OFFSET('6. Patients'!$GP$9,1,MATCH($D9,'6. Patients'!$GQ$9:$HE$9,0),ROWS('6. Patients'!EG$10:EG$107))),0)+
IFERROR(SUMPRODUCT('6. Patients'!CT$10:CT$107,OFFSET('6. Patients'!$HF$9,1,MATCH($D9,'6. Patients'!$HG$9:$HU$9,0),ROWS('6. Patients'!EG$10:EG$107))),0)+
IFERROR(SUMPRODUCT('6. Patients'!CT$10:CT$107,OFFSET('6. Patients'!$HV$9,1,MATCH($D9,'6. Patients'!$HW$9:$IK$9,0),ROWS('6. Patients'!EG$10:EG$107))),0),
IFERROR(SUMPRODUCT('6. Patients'!CT$10:CT$107,OFFSET('6. Patients'!$IL$9,1,MATCH($D9,'6. Patients'!$IM$9:$JA$9,0),ROWS('6. Patients'!EG$10:EG$107))),0)+
IFERROR(SUMPRODUCT('6. Patients'!CT$10:CT$107,OFFSET('6. Patients'!$JB$9,1,MATCH($D9,'6. Patients'!$JC$9:$JQ$9,0),ROWS('6. Patients'!EG$10:EG$107))),0)+
IFERROR(SUMPRODUCT('6. Patients'!CT$10:CT$107,OFFSET('6. Patients'!$JR$9,1,MATCH($D9,'6. Patients'!$JS$9:$KG$9,0),ROWS('6. Patients'!EG$10:EG$107))),0)+
IFERROR(SUMPRODUCT('6. Patients'!CT$10:CT$107,OFFSET('6. Patients'!$KH$9,1,MATCH($D9,'6. Patients'!$KI$9:$KW$9,0),ROWS('6. Patients'!EG$10:EG$107))),0))+
IFERROR(VLOOKUP($D9,$H$61:$L$91,COLUMNS($H$60:$J$60)-1+AA$7,0)*$E9*$F9*'1. General Inputs'!$J$25,0),0)</f>
        <v>0</v>
      </c>
      <c r="AB9" s="3">
        <f ca="1">ROUNDUP($F9*$E9*CHOOSE(AB$7,
IFERROR(SUMPRODUCT('6. Patients'!CU$10:CU$107,OFFSET('6. Patients'!$DN$9,1,MATCH($D9,'6. Patients'!$DO$9:$EC$9,0),ROWS('6. Patients'!EH$10:EH$107))),0)+
IFERROR(SUMPRODUCT('6. Patients'!CU$10:CU$107,OFFSET('6. Patients'!$ED$9,1,MATCH($D9,'6. Patients'!$EE$9:$ES$9,0),ROWS('6. Patients'!EH$10:EH$107))),0)+
IFERROR(SUMPRODUCT('6. Patients'!CU$10:CU$107,OFFSET('6. Patients'!$ET$9,1,MATCH($D9,'6. Patients'!$EU$9:$FI$9,0),ROWS('6. Patients'!EH$10:EH$107))),0)+
IFERROR(SUMPRODUCT('6. Patients'!CU$10:CU$107,OFFSET('6. Patients'!$FJ$9,1,MATCH($D9,'6. Patients'!$FK$9:$FY$9,0),ROWS('6. Patients'!EH$10:EH$107))),0),
IFERROR(SUMPRODUCT('6. Patients'!CU$10:CU$107,OFFSET('6. Patients'!$FZ$9,1,MATCH($D9,'6. Patients'!$GA$9:$GO$9,0),ROWS('6. Patients'!EH$10:EH$107))),0)+
IFERROR(SUMPRODUCT('6. Patients'!CU$10:CU$107,OFFSET('6. Patients'!$GP$9,1,MATCH($D9,'6. Patients'!$GQ$9:$HE$9,0),ROWS('6. Patients'!EH$10:EH$107))),0)+
IFERROR(SUMPRODUCT('6. Patients'!CU$10:CU$107,OFFSET('6. Patients'!$HF$9,1,MATCH($D9,'6. Patients'!$HG$9:$HU$9,0),ROWS('6. Patients'!EH$10:EH$107))),0)+
IFERROR(SUMPRODUCT('6. Patients'!CU$10:CU$107,OFFSET('6. Patients'!$HV$9,1,MATCH($D9,'6. Patients'!$HW$9:$IK$9,0),ROWS('6. Patients'!EH$10:EH$107))),0),
IFERROR(SUMPRODUCT('6. Patients'!CU$10:CU$107,OFFSET('6. Patients'!$IL$9,1,MATCH($D9,'6. Patients'!$IM$9:$JA$9,0),ROWS('6. Patients'!EH$10:EH$107))),0)+
IFERROR(SUMPRODUCT('6. Patients'!CU$10:CU$107,OFFSET('6. Patients'!$JB$9,1,MATCH($D9,'6. Patients'!$JC$9:$JQ$9,0),ROWS('6. Patients'!EH$10:EH$107))),0)+
IFERROR(SUMPRODUCT('6. Patients'!CU$10:CU$107,OFFSET('6. Patients'!$JR$9,1,MATCH($D9,'6. Patients'!$JS$9:$KG$9,0),ROWS('6. Patients'!EH$10:EH$107))),0)+
IFERROR(SUMPRODUCT('6. Patients'!CU$10:CU$107,OFFSET('6. Patients'!$KH$9,1,MATCH($D9,'6. Patients'!$KI$9:$KW$9,0),ROWS('6. Patients'!EH$10:EH$107))),0))+
IFERROR(VLOOKUP($D9,$H$61:$L$91,COLUMNS($H$60:$J$60)-1+AB$7,0)*$E9*$F9*'1. General Inputs'!$J$25,0),0)</f>
        <v>0</v>
      </c>
      <c r="AC9" s="3">
        <f ca="1">ROUNDUP($F9*$E9*CHOOSE(AC$7,
IFERROR(SUMPRODUCT('6. Patients'!CV$10:CV$107,OFFSET('6. Patients'!$DN$9,1,MATCH($D9,'6. Patients'!$DO$9:$EC$9,0),ROWS('6. Patients'!EI$10:EI$107))),0)+
IFERROR(SUMPRODUCT('6. Patients'!CV$10:CV$107,OFFSET('6. Patients'!$ED$9,1,MATCH($D9,'6. Patients'!$EE$9:$ES$9,0),ROWS('6. Patients'!EI$10:EI$107))),0)+
IFERROR(SUMPRODUCT('6. Patients'!CV$10:CV$107,OFFSET('6. Patients'!$ET$9,1,MATCH($D9,'6. Patients'!$EU$9:$FI$9,0),ROWS('6. Patients'!EI$10:EI$107))),0)+
IFERROR(SUMPRODUCT('6. Patients'!CV$10:CV$107,OFFSET('6. Patients'!$FJ$9,1,MATCH($D9,'6. Patients'!$FK$9:$FY$9,0),ROWS('6. Patients'!EI$10:EI$107))),0),
IFERROR(SUMPRODUCT('6. Patients'!CV$10:CV$107,OFFSET('6. Patients'!$FZ$9,1,MATCH($D9,'6. Patients'!$GA$9:$GO$9,0),ROWS('6. Patients'!EI$10:EI$107))),0)+
IFERROR(SUMPRODUCT('6. Patients'!CV$10:CV$107,OFFSET('6. Patients'!$GP$9,1,MATCH($D9,'6. Patients'!$GQ$9:$HE$9,0),ROWS('6. Patients'!EI$10:EI$107))),0)+
IFERROR(SUMPRODUCT('6. Patients'!CV$10:CV$107,OFFSET('6. Patients'!$HF$9,1,MATCH($D9,'6. Patients'!$HG$9:$HU$9,0),ROWS('6. Patients'!EI$10:EI$107))),0)+
IFERROR(SUMPRODUCT('6. Patients'!CV$10:CV$107,OFFSET('6. Patients'!$HV$9,1,MATCH($D9,'6. Patients'!$HW$9:$IK$9,0),ROWS('6. Patients'!EI$10:EI$107))),0),
IFERROR(SUMPRODUCT('6. Patients'!CV$10:CV$107,OFFSET('6. Patients'!$IL$9,1,MATCH($D9,'6. Patients'!$IM$9:$JA$9,0),ROWS('6. Patients'!EI$10:EI$107))),0)+
IFERROR(SUMPRODUCT('6. Patients'!CV$10:CV$107,OFFSET('6. Patients'!$JB$9,1,MATCH($D9,'6. Patients'!$JC$9:$JQ$9,0),ROWS('6. Patients'!EI$10:EI$107))),0)+
IFERROR(SUMPRODUCT('6. Patients'!CV$10:CV$107,OFFSET('6. Patients'!$JR$9,1,MATCH($D9,'6. Patients'!$JS$9:$KG$9,0),ROWS('6. Patients'!EI$10:EI$107))),0)+
IFERROR(SUMPRODUCT('6. Patients'!CV$10:CV$107,OFFSET('6. Patients'!$KH$9,1,MATCH($D9,'6. Patients'!$KI$9:$KW$9,0),ROWS('6. Patients'!EI$10:EI$107))),0))+
IFERROR(VLOOKUP($D9,$H$61:$L$91,COLUMNS($H$60:$J$60)-1+AC$7,0)*$E9*$F9*'1. General Inputs'!$J$25,0),0)</f>
        <v>0</v>
      </c>
      <c r="AD9" s="3">
        <f ca="1">ROUNDUP($F9*$E9*CHOOSE(AD$7,
IFERROR(SUMPRODUCT('6. Patients'!CW$10:CW$107,OFFSET('6. Patients'!$DN$9,1,MATCH($D9,'6. Patients'!$DO$9:$EC$9,0),ROWS('6. Patients'!EJ$10:EJ$107))),0)+
IFERROR(SUMPRODUCT('6. Patients'!CW$10:CW$107,OFFSET('6. Patients'!$ED$9,1,MATCH($D9,'6. Patients'!$EE$9:$ES$9,0),ROWS('6. Patients'!EJ$10:EJ$107))),0)+
IFERROR(SUMPRODUCT('6. Patients'!CW$10:CW$107,OFFSET('6. Patients'!$ET$9,1,MATCH($D9,'6. Patients'!$EU$9:$FI$9,0),ROWS('6. Patients'!EJ$10:EJ$107))),0)+
IFERROR(SUMPRODUCT('6. Patients'!CW$10:CW$107,OFFSET('6. Patients'!$FJ$9,1,MATCH($D9,'6. Patients'!$FK$9:$FY$9,0),ROWS('6. Patients'!EJ$10:EJ$107))),0),
IFERROR(SUMPRODUCT('6. Patients'!CW$10:CW$107,OFFSET('6. Patients'!$FZ$9,1,MATCH($D9,'6. Patients'!$GA$9:$GO$9,0),ROWS('6. Patients'!EJ$10:EJ$107))),0)+
IFERROR(SUMPRODUCT('6. Patients'!CW$10:CW$107,OFFSET('6. Patients'!$GP$9,1,MATCH($D9,'6. Patients'!$GQ$9:$HE$9,0),ROWS('6. Patients'!EJ$10:EJ$107))),0)+
IFERROR(SUMPRODUCT('6. Patients'!CW$10:CW$107,OFFSET('6. Patients'!$HF$9,1,MATCH($D9,'6. Patients'!$HG$9:$HU$9,0),ROWS('6. Patients'!EJ$10:EJ$107))),0)+
IFERROR(SUMPRODUCT('6. Patients'!CW$10:CW$107,OFFSET('6. Patients'!$HV$9,1,MATCH($D9,'6. Patients'!$HW$9:$IK$9,0),ROWS('6. Patients'!EJ$10:EJ$107))),0),
IFERROR(SUMPRODUCT('6. Patients'!CW$10:CW$107,OFFSET('6. Patients'!$IL$9,1,MATCH($D9,'6. Patients'!$IM$9:$JA$9,0),ROWS('6. Patients'!EJ$10:EJ$107))),0)+
IFERROR(SUMPRODUCT('6. Patients'!CW$10:CW$107,OFFSET('6. Patients'!$JB$9,1,MATCH($D9,'6. Patients'!$JC$9:$JQ$9,0),ROWS('6. Patients'!EJ$10:EJ$107))),0)+
IFERROR(SUMPRODUCT('6. Patients'!CW$10:CW$107,OFFSET('6. Patients'!$JR$9,1,MATCH($D9,'6. Patients'!$JS$9:$KG$9,0),ROWS('6. Patients'!EJ$10:EJ$107))),0)+
IFERROR(SUMPRODUCT('6. Patients'!CW$10:CW$107,OFFSET('6. Patients'!$KH$9,1,MATCH($D9,'6. Patients'!$KI$9:$KW$9,0),ROWS('6. Patients'!EJ$10:EJ$107))),0))+
IFERROR(VLOOKUP($D9,$H$61:$L$91,COLUMNS($H$60:$J$60)-1+AD$7,0)*$E9*$F9*'1. General Inputs'!$J$25,0),0)</f>
        <v>0</v>
      </c>
      <c r="AE9" s="3">
        <f ca="1">ROUNDUP($F9*$E9*CHOOSE(AE$7,
IFERROR(SUMPRODUCT('6. Patients'!CX$10:CX$107,OFFSET('6. Patients'!$DN$9,1,MATCH($D9,'6. Patients'!$DO$9:$EC$9,0),ROWS('6. Patients'!EK$10:EK$107))),0)+
IFERROR(SUMPRODUCT('6. Patients'!CX$10:CX$107,OFFSET('6. Patients'!$ED$9,1,MATCH($D9,'6. Patients'!$EE$9:$ES$9,0),ROWS('6. Patients'!EK$10:EK$107))),0)+
IFERROR(SUMPRODUCT('6. Patients'!CX$10:CX$107,OFFSET('6. Patients'!$ET$9,1,MATCH($D9,'6. Patients'!$EU$9:$FI$9,0),ROWS('6. Patients'!EK$10:EK$107))),0)+
IFERROR(SUMPRODUCT('6. Patients'!CX$10:CX$107,OFFSET('6. Patients'!$FJ$9,1,MATCH($D9,'6. Patients'!$FK$9:$FY$9,0),ROWS('6. Patients'!EK$10:EK$107))),0),
IFERROR(SUMPRODUCT('6. Patients'!CX$10:CX$107,OFFSET('6. Patients'!$FZ$9,1,MATCH($D9,'6. Patients'!$GA$9:$GO$9,0),ROWS('6. Patients'!EK$10:EK$107))),0)+
IFERROR(SUMPRODUCT('6. Patients'!CX$10:CX$107,OFFSET('6. Patients'!$GP$9,1,MATCH($D9,'6. Patients'!$GQ$9:$HE$9,0),ROWS('6. Patients'!EK$10:EK$107))),0)+
IFERROR(SUMPRODUCT('6. Patients'!CX$10:CX$107,OFFSET('6. Patients'!$HF$9,1,MATCH($D9,'6. Patients'!$HG$9:$HU$9,0),ROWS('6. Patients'!EK$10:EK$107))),0)+
IFERROR(SUMPRODUCT('6. Patients'!CX$10:CX$107,OFFSET('6. Patients'!$HV$9,1,MATCH($D9,'6. Patients'!$HW$9:$IK$9,0),ROWS('6. Patients'!EK$10:EK$107))),0),
IFERROR(SUMPRODUCT('6. Patients'!CX$10:CX$107,OFFSET('6. Patients'!$IL$9,1,MATCH($D9,'6. Patients'!$IM$9:$JA$9,0),ROWS('6. Patients'!EK$10:EK$107))),0)+
IFERROR(SUMPRODUCT('6. Patients'!CX$10:CX$107,OFFSET('6. Patients'!$JB$9,1,MATCH($D9,'6. Patients'!$JC$9:$JQ$9,0),ROWS('6. Patients'!EK$10:EK$107))),0)+
IFERROR(SUMPRODUCT('6. Patients'!CX$10:CX$107,OFFSET('6. Patients'!$JR$9,1,MATCH($D9,'6. Patients'!$JS$9:$KG$9,0),ROWS('6. Patients'!EK$10:EK$107))),0)+
IFERROR(SUMPRODUCT('6. Patients'!CX$10:CX$107,OFFSET('6. Patients'!$KH$9,1,MATCH($D9,'6. Patients'!$KI$9:$KW$9,0),ROWS('6. Patients'!EK$10:EK$107))),0))+
IFERROR(VLOOKUP($D9,$H$61:$L$91,COLUMNS($H$60:$J$60)-1+AE$7,0)*$E9*$F9*'1. General Inputs'!$J$25,0),0)</f>
        <v>0</v>
      </c>
      <c r="AF9" s="3">
        <f ca="1">ROUNDUP($F9*$E9*CHOOSE(AF$7,
IFERROR(SUMPRODUCT('6. Patients'!CY$10:CY$107,OFFSET('6. Patients'!$DN$9,1,MATCH($D9,'6. Patients'!$DO$9:$EC$9,0),ROWS('6. Patients'!EL$10:EL$107))),0)+
IFERROR(SUMPRODUCT('6. Patients'!CY$10:CY$107,OFFSET('6. Patients'!$ED$9,1,MATCH($D9,'6. Patients'!$EE$9:$ES$9,0),ROWS('6. Patients'!EL$10:EL$107))),0)+
IFERROR(SUMPRODUCT('6. Patients'!CY$10:CY$107,OFFSET('6. Patients'!$ET$9,1,MATCH($D9,'6. Patients'!$EU$9:$FI$9,0),ROWS('6. Patients'!EL$10:EL$107))),0)+
IFERROR(SUMPRODUCT('6. Patients'!CY$10:CY$107,OFFSET('6. Patients'!$FJ$9,1,MATCH($D9,'6. Patients'!$FK$9:$FY$9,0),ROWS('6. Patients'!EL$10:EL$107))),0),
IFERROR(SUMPRODUCT('6. Patients'!CY$10:CY$107,OFFSET('6. Patients'!$FZ$9,1,MATCH($D9,'6. Patients'!$GA$9:$GO$9,0),ROWS('6. Patients'!EL$10:EL$107))),0)+
IFERROR(SUMPRODUCT('6. Patients'!CY$10:CY$107,OFFSET('6. Patients'!$GP$9,1,MATCH($D9,'6. Patients'!$GQ$9:$HE$9,0),ROWS('6. Patients'!EL$10:EL$107))),0)+
IFERROR(SUMPRODUCT('6. Patients'!CY$10:CY$107,OFFSET('6. Patients'!$HF$9,1,MATCH($D9,'6. Patients'!$HG$9:$HU$9,0),ROWS('6. Patients'!EL$10:EL$107))),0)+
IFERROR(SUMPRODUCT('6. Patients'!CY$10:CY$107,OFFSET('6. Patients'!$HV$9,1,MATCH($D9,'6. Patients'!$HW$9:$IK$9,0),ROWS('6. Patients'!EL$10:EL$107))),0),
IFERROR(SUMPRODUCT('6. Patients'!CY$10:CY$107,OFFSET('6. Patients'!$IL$9,1,MATCH($D9,'6. Patients'!$IM$9:$JA$9,0),ROWS('6. Patients'!EL$10:EL$107))),0)+
IFERROR(SUMPRODUCT('6. Patients'!CY$10:CY$107,OFFSET('6. Patients'!$JB$9,1,MATCH($D9,'6. Patients'!$JC$9:$JQ$9,0),ROWS('6. Patients'!EL$10:EL$107))),0)+
IFERROR(SUMPRODUCT('6. Patients'!CY$10:CY$107,OFFSET('6. Patients'!$JR$9,1,MATCH($D9,'6. Patients'!$JS$9:$KG$9,0),ROWS('6. Patients'!EL$10:EL$107))),0)+
IFERROR(SUMPRODUCT('6. Patients'!CY$10:CY$107,OFFSET('6. Patients'!$KH$9,1,MATCH($D9,'6. Patients'!$KI$9:$KW$9,0),ROWS('6. Patients'!EL$10:EL$107))),0))+
IFERROR(VLOOKUP($D9,$H$61:$L$91,COLUMNS($H$60:$J$60)-1+AF$7,0)*$E9*$F9*'1. General Inputs'!$J$25,0),0)</f>
        <v>0</v>
      </c>
      <c r="AG9" s="3">
        <f ca="1">ROUNDUP($F9*$E9*CHOOSE(AG$7,
IFERROR(SUMPRODUCT('6. Patients'!CZ$10:CZ$107,OFFSET('6. Patients'!$DN$9,1,MATCH($D9,'6. Patients'!$DO$9:$EC$9,0),ROWS('6. Patients'!EM$10:EM$107))),0)+
IFERROR(SUMPRODUCT('6. Patients'!CZ$10:CZ$107,OFFSET('6. Patients'!$ED$9,1,MATCH($D9,'6. Patients'!$EE$9:$ES$9,0),ROWS('6. Patients'!EM$10:EM$107))),0)+
IFERROR(SUMPRODUCT('6. Patients'!CZ$10:CZ$107,OFFSET('6. Patients'!$ET$9,1,MATCH($D9,'6. Patients'!$EU$9:$FI$9,0),ROWS('6. Patients'!EM$10:EM$107))),0)+
IFERROR(SUMPRODUCT('6. Patients'!CZ$10:CZ$107,OFFSET('6. Patients'!$FJ$9,1,MATCH($D9,'6. Patients'!$FK$9:$FY$9,0),ROWS('6. Patients'!EM$10:EM$107))),0),
IFERROR(SUMPRODUCT('6. Patients'!CZ$10:CZ$107,OFFSET('6. Patients'!$FZ$9,1,MATCH($D9,'6. Patients'!$GA$9:$GO$9,0),ROWS('6. Patients'!EM$10:EM$107))),0)+
IFERROR(SUMPRODUCT('6. Patients'!CZ$10:CZ$107,OFFSET('6. Patients'!$GP$9,1,MATCH($D9,'6. Patients'!$GQ$9:$HE$9,0),ROWS('6. Patients'!EM$10:EM$107))),0)+
IFERROR(SUMPRODUCT('6. Patients'!CZ$10:CZ$107,OFFSET('6. Patients'!$HF$9,1,MATCH($D9,'6. Patients'!$HG$9:$HU$9,0),ROWS('6. Patients'!EM$10:EM$107))),0)+
IFERROR(SUMPRODUCT('6. Patients'!CZ$10:CZ$107,OFFSET('6. Patients'!$HV$9,1,MATCH($D9,'6. Patients'!$HW$9:$IK$9,0),ROWS('6. Patients'!EM$10:EM$107))),0),
IFERROR(SUMPRODUCT('6. Patients'!CZ$10:CZ$107,OFFSET('6. Patients'!$IL$9,1,MATCH($D9,'6. Patients'!$IM$9:$JA$9,0),ROWS('6. Patients'!EM$10:EM$107))),0)+
IFERROR(SUMPRODUCT('6. Patients'!CZ$10:CZ$107,OFFSET('6. Patients'!$JB$9,1,MATCH($D9,'6. Patients'!$JC$9:$JQ$9,0),ROWS('6. Patients'!EM$10:EM$107))),0)+
IFERROR(SUMPRODUCT('6. Patients'!CZ$10:CZ$107,OFFSET('6. Patients'!$JR$9,1,MATCH($D9,'6. Patients'!$JS$9:$KG$9,0),ROWS('6. Patients'!EM$10:EM$107))),0)+
IFERROR(SUMPRODUCT('6. Patients'!CZ$10:CZ$107,OFFSET('6. Patients'!$KH$9,1,MATCH($D9,'6. Patients'!$KI$9:$KW$9,0),ROWS('6. Patients'!EM$10:EM$107))),0))+
IFERROR(VLOOKUP($D9,$H$61:$L$91,COLUMNS($H$60:$J$60)-1+AG$7,0)*$E9*$F9*'1. General Inputs'!$J$25,0),0)</f>
        <v>0</v>
      </c>
      <c r="AH9" s="3">
        <f ca="1">ROUNDUP($F9*$E9*CHOOSE(AH$7,
IFERROR(SUMPRODUCT('6. Patients'!DA$10:DA$107,OFFSET('6. Patients'!$DN$9,1,MATCH($D9,'6. Patients'!$DO$9:$EC$9,0),ROWS('6. Patients'!EN$10:EN$107))),0)+
IFERROR(SUMPRODUCT('6. Patients'!DA$10:DA$107,OFFSET('6. Patients'!$ED$9,1,MATCH($D9,'6. Patients'!$EE$9:$ES$9,0),ROWS('6. Patients'!EN$10:EN$107))),0)+
IFERROR(SUMPRODUCT('6. Patients'!DA$10:DA$107,OFFSET('6. Patients'!$ET$9,1,MATCH($D9,'6. Patients'!$EU$9:$FI$9,0),ROWS('6. Patients'!EN$10:EN$107))),0)+
IFERROR(SUMPRODUCT('6. Patients'!DA$10:DA$107,OFFSET('6. Patients'!$FJ$9,1,MATCH($D9,'6. Patients'!$FK$9:$FY$9,0),ROWS('6. Patients'!EN$10:EN$107))),0),
IFERROR(SUMPRODUCT('6. Patients'!DA$10:DA$107,OFFSET('6. Patients'!$FZ$9,1,MATCH($D9,'6. Patients'!$GA$9:$GO$9,0),ROWS('6. Patients'!EN$10:EN$107))),0)+
IFERROR(SUMPRODUCT('6. Patients'!DA$10:DA$107,OFFSET('6. Patients'!$GP$9,1,MATCH($D9,'6. Patients'!$GQ$9:$HE$9,0),ROWS('6. Patients'!EN$10:EN$107))),0)+
IFERROR(SUMPRODUCT('6. Patients'!DA$10:DA$107,OFFSET('6. Patients'!$HF$9,1,MATCH($D9,'6. Patients'!$HG$9:$HU$9,0),ROWS('6. Patients'!EN$10:EN$107))),0)+
IFERROR(SUMPRODUCT('6. Patients'!DA$10:DA$107,OFFSET('6. Patients'!$HV$9,1,MATCH($D9,'6. Patients'!$HW$9:$IK$9,0),ROWS('6. Patients'!EN$10:EN$107))),0),
IFERROR(SUMPRODUCT('6. Patients'!DA$10:DA$107,OFFSET('6. Patients'!$IL$9,1,MATCH($D9,'6. Patients'!$IM$9:$JA$9,0),ROWS('6. Patients'!EN$10:EN$107))),0)+
IFERROR(SUMPRODUCT('6. Patients'!DA$10:DA$107,OFFSET('6. Patients'!$JB$9,1,MATCH($D9,'6. Patients'!$JC$9:$JQ$9,0),ROWS('6. Patients'!EN$10:EN$107))),0)+
IFERROR(SUMPRODUCT('6. Patients'!DA$10:DA$107,OFFSET('6. Patients'!$JR$9,1,MATCH($D9,'6. Patients'!$JS$9:$KG$9,0),ROWS('6. Patients'!EN$10:EN$107))),0)+
IFERROR(SUMPRODUCT('6. Patients'!DA$10:DA$107,OFFSET('6. Patients'!$KH$9,1,MATCH($D9,'6. Patients'!$KI$9:$KW$9,0),ROWS('6. Patients'!EN$10:EN$107))),0))+
IFERROR(VLOOKUP($D9,$H$61:$L$91,COLUMNS($H$60:$J$60)-1+AH$7,0)*$E9*$F9*'1. General Inputs'!$J$25,0),0)</f>
        <v>0</v>
      </c>
      <c r="AI9" s="3">
        <f ca="1">ROUNDUP($F9*$E9*CHOOSE(AI$7,
IFERROR(SUMPRODUCT('6. Patients'!DB$10:DB$107,OFFSET('6. Patients'!$DN$9,1,MATCH($D9,'6. Patients'!$DO$9:$EC$9,0),ROWS('6. Patients'!EO$10:EO$107))),0)+
IFERROR(SUMPRODUCT('6. Patients'!DB$10:DB$107,OFFSET('6. Patients'!$ED$9,1,MATCH($D9,'6. Patients'!$EE$9:$ES$9,0),ROWS('6. Patients'!EO$10:EO$107))),0)+
IFERROR(SUMPRODUCT('6. Patients'!DB$10:DB$107,OFFSET('6. Patients'!$ET$9,1,MATCH($D9,'6. Patients'!$EU$9:$FI$9,0),ROWS('6. Patients'!EO$10:EO$107))),0)+
IFERROR(SUMPRODUCT('6. Patients'!DB$10:DB$107,OFFSET('6. Patients'!$FJ$9,1,MATCH($D9,'6. Patients'!$FK$9:$FY$9,0),ROWS('6. Patients'!EO$10:EO$107))),0),
IFERROR(SUMPRODUCT('6. Patients'!DB$10:DB$107,OFFSET('6. Patients'!$FZ$9,1,MATCH($D9,'6. Patients'!$GA$9:$GO$9,0),ROWS('6. Patients'!EO$10:EO$107))),0)+
IFERROR(SUMPRODUCT('6. Patients'!DB$10:DB$107,OFFSET('6. Patients'!$GP$9,1,MATCH($D9,'6. Patients'!$GQ$9:$HE$9,0),ROWS('6. Patients'!EO$10:EO$107))),0)+
IFERROR(SUMPRODUCT('6. Patients'!DB$10:DB$107,OFFSET('6. Patients'!$HF$9,1,MATCH($D9,'6. Patients'!$HG$9:$HU$9,0),ROWS('6. Patients'!EO$10:EO$107))),0)+
IFERROR(SUMPRODUCT('6. Patients'!DB$10:DB$107,OFFSET('6. Patients'!$HV$9,1,MATCH($D9,'6. Patients'!$HW$9:$IK$9,0),ROWS('6. Patients'!EO$10:EO$107))),0),
IFERROR(SUMPRODUCT('6. Patients'!DB$10:DB$107,OFFSET('6. Patients'!$IL$9,1,MATCH($D9,'6. Patients'!$IM$9:$JA$9,0),ROWS('6. Patients'!EO$10:EO$107))),0)+
IFERROR(SUMPRODUCT('6. Patients'!DB$10:DB$107,OFFSET('6. Patients'!$JB$9,1,MATCH($D9,'6. Patients'!$JC$9:$JQ$9,0),ROWS('6. Patients'!EO$10:EO$107))),0)+
IFERROR(SUMPRODUCT('6. Patients'!DB$10:DB$107,OFFSET('6. Patients'!$JR$9,1,MATCH($D9,'6. Patients'!$JS$9:$KG$9,0),ROWS('6. Patients'!EO$10:EO$107))),0)+
IFERROR(SUMPRODUCT('6. Patients'!DB$10:DB$107,OFFSET('6. Patients'!$KH$9,1,MATCH($D9,'6. Patients'!$KI$9:$KW$9,0),ROWS('6. Patients'!EO$10:EO$107))),0))+
IFERROR(VLOOKUP($D9,$H$61:$L$91,COLUMNS($H$60:$J$60)-1+AI$7,0)*$E9*$F9*'1. General Inputs'!$J$25,0),0)</f>
        <v>0</v>
      </c>
      <c r="AJ9" s="3">
        <f ca="1">ROUNDUP($F9*$E9*CHOOSE(AJ$7,
IFERROR(SUMPRODUCT('6. Patients'!DC$10:DC$107,OFFSET('6. Patients'!$DN$9,1,MATCH($D9,'6. Patients'!$DO$9:$EC$9,0),ROWS('6. Patients'!EP$10:EP$107))),0)+
IFERROR(SUMPRODUCT('6. Patients'!DC$10:DC$107,OFFSET('6. Patients'!$ED$9,1,MATCH($D9,'6. Patients'!$EE$9:$ES$9,0),ROWS('6. Patients'!EP$10:EP$107))),0)+
IFERROR(SUMPRODUCT('6. Patients'!DC$10:DC$107,OFFSET('6. Patients'!$ET$9,1,MATCH($D9,'6. Patients'!$EU$9:$FI$9,0),ROWS('6. Patients'!EP$10:EP$107))),0)+
IFERROR(SUMPRODUCT('6. Patients'!DC$10:DC$107,OFFSET('6. Patients'!$FJ$9,1,MATCH($D9,'6. Patients'!$FK$9:$FY$9,0),ROWS('6. Patients'!EP$10:EP$107))),0),
IFERROR(SUMPRODUCT('6. Patients'!DC$10:DC$107,OFFSET('6. Patients'!$FZ$9,1,MATCH($D9,'6. Patients'!$GA$9:$GO$9,0),ROWS('6. Patients'!EP$10:EP$107))),0)+
IFERROR(SUMPRODUCT('6. Patients'!DC$10:DC$107,OFFSET('6. Patients'!$GP$9,1,MATCH($D9,'6. Patients'!$GQ$9:$HE$9,0),ROWS('6. Patients'!EP$10:EP$107))),0)+
IFERROR(SUMPRODUCT('6. Patients'!DC$10:DC$107,OFFSET('6. Patients'!$HF$9,1,MATCH($D9,'6. Patients'!$HG$9:$HU$9,0),ROWS('6. Patients'!EP$10:EP$107))),0)+
IFERROR(SUMPRODUCT('6. Patients'!DC$10:DC$107,OFFSET('6. Patients'!$HV$9,1,MATCH($D9,'6. Patients'!$HW$9:$IK$9,0),ROWS('6. Patients'!EP$10:EP$107))),0),
IFERROR(SUMPRODUCT('6. Patients'!DC$10:DC$107,OFFSET('6. Patients'!$IL$9,1,MATCH($D9,'6. Patients'!$IM$9:$JA$9,0),ROWS('6. Patients'!EP$10:EP$107))),0)+
IFERROR(SUMPRODUCT('6. Patients'!DC$10:DC$107,OFFSET('6. Patients'!$JB$9,1,MATCH($D9,'6. Patients'!$JC$9:$JQ$9,0),ROWS('6. Patients'!EP$10:EP$107))),0)+
IFERROR(SUMPRODUCT('6. Patients'!DC$10:DC$107,OFFSET('6. Patients'!$JR$9,1,MATCH($D9,'6. Patients'!$JS$9:$KG$9,0),ROWS('6. Patients'!EP$10:EP$107))),0)+
IFERROR(SUMPRODUCT('6. Patients'!DC$10:DC$107,OFFSET('6. Patients'!$KH$9,1,MATCH($D9,'6. Patients'!$KI$9:$KW$9,0),ROWS('6. Patients'!EP$10:EP$107))),0))+
IFERROR(VLOOKUP($D9,$H$61:$L$91,COLUMNS($H$60:$J$60)-1+AJ$7,0)*$E9*$F9*'1. General Inputs'!$J$25,0),0)</f>
        <v>0</v>
      </c>
      <c r="AK9" s="3">
        <f ca="1">ROUNDUP($F9*$E9*CHOOSE(AK$7,
IFERROR(SUMPRODUCT('6. Patients'!DD$10:DD$107,OFFSET('6. Patients'!$DN$9,1,MATCH($D9,'6. Patients'!$DO$9:$EC$9,0),ROWS('6. Patients'!EQ$10:EQ$107))),0)+
IFERROR(SUMPRODUCT('6. Patients'!DD$10:DD$107,OFFSET('6. Patients'!$ED$9,1,MATCH($D9,'6. Patients'!$EE$9:$ES$9,0),ROWS('6. Patients'!EQ$10:EQ$107))),0)+
IFERROR(SUMPRODUCT('6. Patients'!DD$10:DD$107,OFFSET('6. Patients'!$ET$9,1,MATCH($D9,'6. Patients'!$EU$9:$FI$9,0),ROWS('6. Patients'!EQ$10:EQ$107))),0)+
IFERROR(SUMPRODUCT('6. Patients'!DD$10:DD$107,OFFSET('6. Patients'!$FJ$9,1,MATCH($D9,'6. Patients'!$FK$9:$FY$9,0),ROWS('6. Patients'!EQ$10:EQ$107))),0),
IFERROR(SUMPRODUCT('6. Patients'!DD$10:DD$107,OFFSET('6. Patients'!$FZ$9,1,MATCH($D9,'6. Patients'!$GA$9:$GO$9,0),ROWS('6. Patients'!EQ$10:EQ$107))),0)+
IFERROR(SUMPRODUCT('6. Patients'!DD$10:DD$107,OFFSET('6. Patients'!$GP$9,1,MATCH($D9,'6. Patients'!$GQ$9:$HE$9,0),ROWS('6. Patients'!EQ$10:EQ$107))),0)+
IFERROR(SUMPRODUCT('6. Patients'!DD$10:DD$107,OFFSET('6. Patients'!$HF$9,1,MATCH($D9,'6. Patients'!$HG$9:$HU$9,0),ROWS('6. Patients'!EQ$10:EQ$107))),0)+
IFERROR(SUMPRODUCT('6. Patients'!DD$10:DD$107,OFFSET('6. Patients'!$HV$9,1,MATCH($D9,'6. Patients'!$HW$9:$IK$9,0),ROWS('6. Patients'!EQ$10:EQ$107))),0),
IFERROR(SUMPRODUCT('6. Patients'!DD$10:DD$107,OFFSET('6. Patients'!$IL$9,1,MATCH($D9,'6. Patients'!$IM$9:$JA$9,0),ROWS('6. Patients'!EQ$10:EQ$107))),0)+
IFERROR(SUMPRODUCT('6. Patients'!DD$10:DD$107,OFFSET('6. Patients'!$JB$9,1,MATCH($D9,'6. Patients'!$JC$9:$JQ$9,0),ROWS('6. Patients'!EQ$10:EQ$107))),0)+
IFERROR(SUMPRODUCT('6. Patients'!DD$10:DD$107,OFFSET('6. Patients'!$JR$9,1,MATCH($D9,'6. Patients'!$JS$9:$KG$9,0),ROWS('6. Patients'!EQ$10:EQ$107))),0)+
IFERROR(SUMPRODUCT('6. Patients'!DD$10:DD$107,OFFSET('6. Patients'!$KH$9,1,MATCH($D9,'6. Patients'!$KI$9:$KW$9,0),ROWS('6. Patients'!EQ$10:EQ$107))),0))+
IFERROR(VLOOKUP($D9,$H$61:$L$91,COLUMNS($H$60:$J$60)-1+AK$7,0)*$E9*$F9*'1. General Inputs'!$J$25,0),0)</f>
        <v>0</v>
      </c>
      <c r="AL9" s="3">
        <f ca="1">ROUNDUP($F9*$E9*CHOOSE(AL$7,
IFERROR(SUMPRODUCT('6. Patients'!DE$10:DE$107,OFFSET('6. Patients'!$DN$9,1,MATCH($D9,'6. Patients'!$DO$9:$EC$9,0),ROWS('6. Patients'!ER$10:ER$107))),0)+
IFERROR(SUMPRODUCT('6. Patients'!DE$10:DE$107,OFFSET('6. Patients'!$ED$9,1,MATCH($D9,'6. Patients'!$EE$9:$ES$9,0),ROWS('6. Patients'!ER$10:ER$107))),0)+
IFERROR(SUMPRODUCT('6. Patients'!DE$10:DE$107,OFFSET('6. Patients'!$ET$9,1,MATCH($D9,'6. Patients'!$EU$9:$FI$9,0),ROWS('6. Patients'!ER$10:ER$107))),0)+
IFERROR(SUMPRODUCT('6. Patients'!DE$10:DE$107,OFFSET('6. Patients'!$FJ$9,1,MATCH($D9,'6. Patients'!$FK$9:$FY$9,0),ROWS('6. Patients'!ER$10:ER$107))),0),
IFERROR(SUMPRODUCT('6. Patients'!DE$10:DE$107,OFFSET('6. Patients'!$FZ$9,1,MATCH($D9,'6. Patients'!$GA$9:$GO$9,0),ROWS('6. Patients'!ER$10:ER$107))),0)+
IFERROR(SUMPRODUCT('6. Patients'!DE$10:DE$107,OFFSET('6. Patients'!$GP$9,1,MATCH($D9,'6. Patients'!$GQ$9:$HE$9,0),ROWS('6. Patients'!ER$10:ER$107))),0)+
IFERROR(SUMPRODUCT('6. Patients'!DE$10:DE$107,OFFSET('6. Patients'!$HF$9,1,MATCH($D9,'6. Patients'!$HG$9:$HU$9,0),ROWS('6. Patients'!ER$10:ER$107))),0)+
IFERROR(SUMPRODUCT('6. Patients'!DE$10:DE$107,OFFSET('6. Patients'!$HV$9,1,MATCH($D9,'6. Patients'!$HW$9:$IK$9,0),ROWS('6. Patients'!ER$10:ER$107))),0),
IFERROR(SUMPRODUCT('6. Patients'!DE$10:DE$107,OFFSET('6. Patients'!$IL$9,1,MATCH($D9,'6. Patients'!$IM$9:$JA$9,0),ROWS('6. Patients'!ER$10:ER$107))),0)+
IFERROR(SUMPRODUCT('6. Patients'!DE$10:DE$107,OFFSET('6. Patients'!$JB$9,1,MATCH($D9,'6. Patients'!$JC$9:$JQ$9,0),ROWS('6. Patients'!ER$10:ER$107))),0)+
IFERROR(SUMPRODUCT('6. Patients'!DE$10:DE$107,OFFSET('6. Patients'!$JR$9,1,MATCH($D9,'6. Patients'!$JS$9:$KG$9,0),ROWS('6. Patients'!ER$10:ER$107))),0)+
IFERROR(SUMPRODUCT('6. Patients'!DE$10:DE$107,OFFSET('6. Patients'!$KH$9,1,MATCH($D9,'6. Patients'!$KI$9:$KW$9,0),ROWS('6. Patients'!ER$10:ER$107))),0))+
IFERROR(VLOOKUP($D9,$H$61:$L$91,COLUMNS($H$60:$J$60)-1+AL$7,0)*$E9*$F9*'1. General Inputs'!$J$25,0),0)</f>
        <v>0</v>
      </c>
      <c r="AM9" s="3">
        <f ca="1">ROUNDUP($F9*$E9*CHOOSE(AM$7,
IFERROR(SUMPRODUCT('6. Patients'!DF$10:DF$107,OFFSET('6. Patients'!$DN$9,1,MATCH($D9,'6. Patients'!$DO$9:$EC$9,0),ROWS('6. Patients'!ES$10:ES$107))),0)+
IFERROR(SUMPRODUCT('6. Patients'!DF$10:DF$107,OFFSET('6. Patients'!$ED$9,1,MATCH($D9,'6. Patients'!$EE$9:$ES$9,0),ROWS('6. Patients'!ES$10:ES$107))),0)+
IFERROR(SUMPRODUCT('6. Patients'!DF$10:DF$107,OFFSET('6. Patients'!$ET$9,1,MATCH($D9,'6. Patients'!$EU$9:$FI$9,0),ROWS('6. Patients'!ES$10:ES$107))),0)+
IFERROR(SUMPRODUCT('6. Patients'!DF$10:DF$107,OFFSET('6. Patients'!$FJ$9,1,MATCH($D9,'6. Patients'!$FK$9:$FY$9,0),ROWS('6. Patients'!ES$10:ES$107))),0),
IFERROR(SUMPRODUCT('6. Patients'!DF$10:DF$107,OFFSET('6. Patients'!$FZ$9,1,MATCH($D9,'6. Patients'!$GA$9:$GO$9,0),ROWS('6. Patients'!ES$10:ES$107))),0)+
IFERROR(SUMPRODUCT('6. Patients'!DF$10:DF$107,OFFSET('6. Patients'!$GP$9,1,MATCH($D9,'6. Patients'!$GQ$9:$HE$9,0),ROWS('6. Patients'!ES$10:ES$107))),0)+
IFERROR(SUMPRODUCT('6. Patients'!DF$10:DF$107,OFFSET('6. Patients'!$HF$9,1,MATCH($D9,'6. Patients'!$HG$9:$HU$9,0),ROWS('6. Patients'!ES$10:ES$107))),0)+
IFERROR(SUMPRODUCT('6. Patients'!DF$10:DF$107,OFFSET('6. Patients'!$HV$9,1,MATCH($D9,'6. Patients'!$HW$9:$IK$9,0),ROWS('6. Patients'!ES$10:ES$107))),0),
IFERROR(SUMPRODUCT('6. Patients'!DF$10:DF$107,OFFSET('6. Patients'!$IL$9,1,MATCH($D9,'6. Patients'!$IM$9:$JA$9,0),ROWS('6. Patients'!ES$10:ES$107))),0)+
IFERROR(SUMPRODUCT('6. Patients'!DF$10:DF$107,OFFSET('6. Patients'!$JB$9,1,MATCH($D9,'6. Patients'!$JC$9:$JQ$9,0),ROWS('6. Patients'!ES$10:ES$107))),0)+
IFERROR(SUMPRODUCT('6. Patients'!DF$10:DF$107,OFFSET('6. Patients'!$JR$9,1,MATCH($D9,'6. Patients'!$JS$9:$KG$9,0),ROWS('6. Patients'!ES$10:ES$107))),0)+
IFERROR(SUMPRODUCT('6. Patients'!DF$10:DF$107,OFFSET('6. Patients'!$KH$9,1,MATCH($D9,'6. Patients'!$KI$9:$KW$9,0),ROWS('6. Patients'!ES$10:ES$107))),0))+
IFERROR(VLOOKUP($D9,$H$61:$L$91,COLUMNS($H$60:$J$60)-1+AM$7,0)*$E9*$F9*'1. General Inputs'!$J$25,0),0)</f>
        <v>0</v>
      </c>
      <c r="AN9" s="3">
        <f ca="1">ROUNDUP($F9*$E9*CHOOSE(AN$7,
IFERROR(SUMPRODUCT('6. Patients'!DG$10:DG$107,OFFSET('6. Patients'!$DN$9,1,MATCH($D9,'6. Patients'!$DO$9:$EC$9,0),ROWS('6. Patients'!ET$10:ET$107))),0)+
IFERROR(SUMPRODUCT('6. Patients'!DG$10:DG$107,OFFSET('6. Patients'!$ED$9,1,MATCH($D9,'6. Patients'!$EE$9:$ES$9,0),ROWS('6. Patients'!ET$10:ET$107))),0)+
IFERROR(SUMPRODUCT('6. Patients'!DG$10:DG$107,OFFSET('6. Patients'!$ET$9,1,MATCH($D9,'6. Patients'!$EU$9:$FI$9,0),ROWS('6. Patients'!ET$10:ET$107))),0)+
IFERROR(SUMPRODUCT('6. Patients'!DG$10:DG$107,OFFSET('6. Patients'!$FJ$9,1,MATCH($D9,'6. Patients'!$FK$9:$FY$9,0),ROWS('6. Patients'!ET$10:ET$107))),0),
IFERROR(SUMPRODUCT('6. Patients'!DG$10:DG$107,OFFSET('6. Patients'!$FZ$9,1,MATCH($D9,'6. Patients'!$GA$9:$GO$9,0),ROWS('6. Patients'!ET$10:ET$107))),0)+
IFERROR(SUMPRODUCT('6. Patients'!DG$10:DG$107,OFFSET('6. Patients'!$GP$9,1,MATCH($D9,'6. Patients'!$GQ$9:$HE$9,0),ROWS('6. Patients'!ET$10:ET$107))),0)+
IFERROR(SUMPRODUCT('6. Patients'!DG$10:DG$107,OFFSET('6. Patients'!$HF$9,1,MATCH($D9,'6. Patients'!$HG$9:$HU$9,0),ROWS('6. Patients'!ET$10:ET$107))),0)+
IFERROR(SUMPRODUCT('6. Patients'!DG$10:DG$107,OFFSET('6. Patients'!$HV$9,1,MATCH($D9,'6. Patients'!$HW$9:$IK$9,0),ROWS('6. Patients'!ET$10:ET$107))),0),
IFERROR(SUMPRODUCT('6. Patients'!DG$10:DG$107,OFFSET('6. Patients'!$IL$9,1,MATCH($D9,'6. Patients'!$IM$9:$JA$9,0),ROWS('6. Patients'!ET$10:ET$107))),0)+
IFERROR(SUMPRODUCT('6. Patients'!DG$10:DG$107,OFFSET('6. Patients'!$JB$9,1,MATCH($D9,'6. Patients'!$JC$9:$JQ$9,0),ROWS('6. Patients'!ET$10:ET$107))),0)+
IFERROR(SUMPRODUCT('6. Patients'!DG$10:DG$107,OFFSET('6. Patients'!$JR$9,1,MATCH($D9,'6. Patients'!$JS$9:$KG$9,0),ROWS('6. Patients'!ET$10:ET$107))),0)+
IFERROR(SUMPRODUCT('6. Patients'!DG$10:DG$107,OFFSET('6. Patients'!$KH$9,1,MATCH($D9,'6. Patients'!$KI$9:$KW$9,0),ROWS('6. Patients'!ET$10:ET$107))),0))+
IFERROR(VLOOKUP($D9,$H$61:$L$91,COLUMNS($H$60:$J$60)-1+AN$7,0)*$E9*$F9*'1. General Inputs'!$J$25,0),0)</f>
        <v>0</v>
      </c>
      <c r="AO9" s="3">
        <f ca="1">ROUNDUP($F9*$E9*CHOOSE(AO$7,
IFERROR(SUMPRODUCT('6. Patients'!DH$10:DH$107,OFFSET('6. Patients'!$DN$9,1,MATCH($D9,'6. Patients'!$DO$9:$EC$9,0),ROWS('6. Patients'!EU$10:EU$107))),0)+
IFERROR(SUMPRODUCT('6. Patients'!DH$10:DH$107,OFFSET('6. Patients'!$ED$9,1,MATCH($D9,'6. Patients'!$EE$9:$ES$9,0),ROWS('6. Patients'!EU$10:EU$107))),0)+
IFERROR(SUMPRODUCT('6. Patients'!DH$10:DH$107,OFFSET('6. Patients'!$ET$9,1,MATCH($D9,'6. Patients'!$EU$9:$FI$9,0),ROWS('6. Patients'!EU$10:EU$107))),0)+
IFERROR(SUMPRODUCT('6. Patients'!DH$10:DH$107,OFFSET('6. Patients'!$FJ$9,1,MATCH($D9,'6. Patients'!$FK$9:$FY$9,0),ROWS('6. Patients'!EU$10:EU$107))),0),
IFERROR(SUMPRODUCT('6. Patients'!DH$10:DH$107,OFFSET('6. Patients'!$FZ$9,1,MATCH($D9,'6. Patients'!$GA$9:$GO$9,0),ROWS('6. Patients'!EU$10:EU$107))),0)+
IFERROR(SUMPRODUCT('6. Patients'!DH$10:DH$107,OFFSET('6. Patients'!$GP$9,1,MATCH($D9,'6. Patients'!$GQ$9:$HE$9,0),ROWS('6. Patients'!EU$10:EU$107))),0)+
IFERROR(SUMPRODUCT('6. Patients'!DH$10:DH$107,OFFSET('6. Patients'!$HF$9,1,MATCH($D9,'6. Patients'!$HG$9:$HU$9,0),ROWS('6. Patients'!EU$10:EU$107))),0)+
IFERROR(SUMPRODUCT('6. Patients'!DH$10:DH$107,OFFSET('6. Patients'!$HV$9,1,MATCH($D9,'6. Patients'!$HW$9:$IK$9,0),ROWS('6. Patients'!EU$10:EU$107))),0),
IFERROR(SUMPRODUCT('6. Patients'!DH$10:DH$107,OFFSET('6. Patients'!$IL$9,1,MATCH($D9,'6. Patients'!$IM$9:$JA$9,0),ROWS('6. Patients'!EU$10:EU$107))),0)+
IFERROR(SUMPRODUCT('6. Patients'!DH$10:DH$107,OFFSET('6. Patients'!$JB$9,1,MATCH($D9,'6. Patients'!$JC$9:$JQ$9,0),ROWS('6. Patients'!EU$10:EU$107))),0)+
IFERROR(SUMPRODUCT('6. Patients'!DH$10:DH$107,OFFSET('6. Patients'!$JR$9,1,MATCH($D9,'6. Patients'!$JS$9:$KG$9,0),ROWS('6. Patients'!EU$10:EU$107))),0)+
IFERROR(SUMPRODUCT('6. Patients'!DH$10:DH$107,OFFSET('6. Patients'!$KH$9,1,MATCH($D9,'6. Patients'!$KI$9:$KW$9,0),ROWS('6. Patients'!EU$10:EU$107))),0))+
IFERROR(VLOOKUP($D9,$H$61:$L$91,COLUMNS($H$60:$J$60)-1+AO$7,0)*$E9*$F9*'1. General Inputs'!$J$25,0),0)</f>
        <v>0</v>
      </c>
      <c r="AP9" s="3">
        <f ca="1">ROUNDUP($F9*$E9*CHOOSE(AP$7,
IFERROR(SUMPRODUCT('6. Patients'!DI$10:DI$107,OFFSET('6. Patients'!$DN$9,1,MATCH($D9,'6. Patients'!$DO$9:$EC$9,0),ROWS('6. Patients'!EV$10:EV$107))),0)+
IFERROR(SUMPRODUCT('6. Patients'!DI$10:DI$107,OFFSET('6. Patients'!$ED$9,1,MATCH($D9,'6. Patients'!$EE$9:$ES$9,0),ROWS('6. Patients'!EV$10:EV$107))),0)+
IFERROR(SUMPRODUCT('6. Patients'!DI$10:DI$107,OFFSET('6. Patients'!$ET$9,1,MATCH($D9,'6. Patients'!$EU$9:$FI$9,0),ROWS('6. Patients'!EV$10:EV$107))),0)+
IFERROR(SUMPRODUCT('6. Patients'!DI$10:DI$107,OFFSET('6. Patients'!$FJ$9,1,MATCH($D9,'6. Patients'!$FK$9:$FY$9,0),ROWS('6. Patients'!EV$10:EV$107))),0),
IFERROR(SUMPRODUCT('6. Patients'!DI$10:DI$107,OFFSET('6. Patients'!$FZ$9,1,MATCH($D9,'6. Patients'!$GA$9:$GO$9,0),ROWS('6. Patients'!EV$10:EV$107))),0)+
IFERROR(SUMPRODUCT('6. Patients'!DI$10:DI$107,OFFSET('6. Patients'!$GP$9,1,MATCH($D9,'6. Patients'!$GQ$9:$HE$9,0),ROWS('6. Patients'!EV$10:EV$107))),0)+
IFERROR(SUMPRODUCT('6. Patients'!DI$10:DI$107,OFFSET('6. Patients'!$HF$9,1,MATCH($D9,'6. Patients'!$HG$9:$HU$9,0),ROWS('6. Patients'!EV$10:EV$107))),0)+
IFERROR(SUMPRODUCT('6. Patients'!DI$10:DI$107,OFFSET('6. Patients'!$HV$9,1,MATCH($D9,'6. Patients'!$HW$9:$IK$9,0),ROWS('6. Patients'!EV$10:EV$107))),0),
IFERROR(SUMPRODUCT('6. Patients'!DI$10:DI$107,OFFSET('6. Patients'!$IL$9,1,MATCH($D9,'6. Patients'!$IM$9:$JA$9,0),ROWS('6. Patients'!EV$10:EV$107))),0)+
IFERROR(SUMPRODUCT('6. Patients'!DI$10:DI$107,OFFSET('6. Patients'!$JB$9,1,MATCH($D9,'6. Patients'!$JC$9:$JQ$9,0),ROWS('6. Patients'!EV$10:EV$107))),0)+
IFERROR(SUMPRODUCT('6. Patients'!DI$10:DI$107,OFFSET('6. Patients'!$JR$9,1,MATCH($D9,'6. Patients'!$JS$9:$KG$9,0),ROWS('6. Patients'!EV$10:EV$107))),0)+
IFERROR(SUMPRODUCT('6. Patients'!DI$10:DI$107,OFFSET('6. Patients'!$KH$9,1,MATCH($D9,'6. Patients'!$KI$9:$KW$9,0),ROWS('6. Patients'!EV$10:EV$107))),0))+
IFERROR(VLOOKUP($D9,$H$61:$L$91,COLUMNS($H$60:$J$60)-1+AP$7,0)*$E9*$F9*'1. General Inputs'!$J$25,0),0)</f>
        <v>0</v>
      </c>
      <c r="AQ9" s="3">
        <f ca="1">ROUNDUP($F9*$E9*CHOOSE(AQ$7,
IFERROR(SUMPRODUCT('6. Patients'!DJ$10:DJ$107,OFFSET('6. Patients'!$DN$9,1,MATCH($D9,'6. Patients'!$DO$9:$EC$9,0),ROWS('6. Patients'!EW$10:EW$107))),0)+
IFERROR(SUMPRODUCT('6. Patients'!DJ$10:DJ$107,OFFSET('6. Patients'!$ED$9,1,MATCH($D9,'6. Patients'!$EE$9:$ES$9,0),ROWS('6. Patients'!EW$10:EW$107))),0)+
IFERROR(SUMPRODUCT('6. Patients'!DJ$10:DJ$107,OFFSET('6. Patients'!$ET$9,1,MATCH($D9,'6. Patients'!$EU$9:$FI$9,0),ROWS('6. Patients'!EW$10:EW$107))),0)+
IFERROR(SUMPRODUCT('6. Patients'!DJ$10:DJ$107,OFFSET('6. Patients'!$FJ$9,1,MATCH($D9,'6. Patients'!$FK$9:$FY$9,0),ROWS('6. Patients'!EW$10:EW$107))),0),
IFERROR(SUMPRODUCT('6. Patients'!DJ$10:DJ$107,OFFSET('6. Patients'!$FZ$9,1,MATCH($D9,'6. Patients'!$GA$9:$GO$9,0),ROWS('6. Patients'!EW$10:EW$107))),0)+
IFERROR(SUMPRODUCT('6. Patients'!DJ$10:DJ$107,OFFSET('6. Patients'!$GP$9,1,MATCH($D9,'6. Patients'!$GQ$9:$HE$9,0),ROWS('6. Patients'!EW$10:EW$107))),0)+
IFERROR(SUMPRODUCT('6. Patients'!DJ$10:DJ$107,OFFSET('6. Patients'!$HF$9,1,MATCH($D9,'6. Patients'!$HG$9:$HU$9,0),ROWS('6. Patients'!EW$10:EW$107))),0)+
IFERROR(SUMPRODUCT('6. Patients'!DJ$10:DJ$107,OFFSET('6. Patients'!$HV$9,1,MATCH($D9,'6. Patients'!$HW$9:$IK$9,0),ROWS('6. Patients'!EW$10:EW$107))),0),
IFERROR(SUMPRODUCT('6. Patients'!DJ$10:DJ$107,OFFSET('6. Patients'!$IL$9,1,MATCH($D9,'6. Patients'!$IM$9:$JA$9,0),ROWS('6. Patients'!EW$10:EW$107))),0)+
IFERROR(SUMPRODUCT('6. Patients'!DJ$10:DJ$107,OFFSET('6. Patients'!$JB$9,1,MATCH($D9,'6. Patients'!$JC$9:$JQ$9,0),ROWS('6. Patients'!EW$10:EW$107))),0)+
IFERROR(SUMPRODUCT('6. Patients'!DJ$10:DJ$107,OFFSET('6. Patients'!$JR$9,1,MATCH($D9,'6. Patients'!$JS$9:$KG$9,0),ROWS('6. Patients'!EW$10:EW$107))),0)+
IFERROR(SUMPRODUCT('6. Patients'!DJ$10:DJ$107,OFFSET('6. Patients'!$KH$9,1,MATCH($D9,'6. Patients'!$KI$9:$KW$9,0),ROWS('6. Patients'!EW$10:EW$107))),0))+
IFERROR(VLOOKUP($D9,$H$61:$L$91,COLUMNS($H$60:$J$60)-1+AQ$7,0)*$E9*$F9*'1. General Inputs'!$J$25,0),0)</f>
        <v>0</v>
      </c>
      <c r="AR9" s="136"/>
      <c r="AZ9" s="135">
        <f ca="1">IFERROR(SUM(OFFSET('7. Consumption'!H9,0,0,,MIN('1. General Inputs'!$J$27,COLUMNS('7. Consumption'!H$9:$AQ$9)-1))),0)+MAX(0,$AQ9*('1. General Inputs'!$J$27-COLUMNS('7. Consumption'!H$9:$AQ$9)+1))</f>
        <v>0</v>
      </c>
      <c r="BA9" s="135">
        <f ca="1">IFERROR(SUM(OFFSET('7. Consumption'!I9,0,0,,MIN('1. General Inputs'!$J$27,COLUMNS('7. Consumption'!I$9:$AQ$9)-1))),0)+MAX(0,$AQ9*('1. General Inputs'!$J$27-COLUMNS('7. Consumption'!I$9:$AQ$9)+1))</f>
        <v>0</v>
      </c>
      <c r="BB9" s="135">
        <f ca="1">IFERROR(SUM(OFFSET('7. Consumption'!J9,0,0,,MIN('1. General Inputs'!$J$27,COLUMNS('7. Consumption'!J$9:$AQ$9)-1))),0)+MAX(0,$AQ9*('1. General Inputs'!$J$27-COLUMNS('7. Consumption'!J$9:$AQ$9)+1))</f>
        <v>0</v>
      </c>
      <c r="BC9" s="135">
        <f ca="1">IFERROR(SUM(OFFSET('7. Consumption'!K9,0,0,,MIN('1. General Inputs'!$J$27,COLUMNS('7. Consumption'!K$9:$AQ$9)-1))),0)+MAX(0,$AQ9*('1. General Inputs'!$J$27-COLUMNS('7. Consumption'!K$9:$AQ$9)+1))</f>
        <v>0</v>
      </c>
      <c r="BD9" s="135">
        <f ca="1">IFERROR(SUM(OFFSET('7. Consumption'!L9,0,0,,MIN('1. General Inputs'!$J$27,COLUMNS('7. Consumption'!L$9:$AQ$9)-1))),0)+MAX(0,$AQ9*('1. General Inputs'!$J$27-COLUMNS('7. Consumption'!L$9:$AQ$9)+1))</f>
        <v>0</v>
      </c>
      <c r="BE9" s="135">
        <f ca="1">IFERROR(SUM(OFFSET('7. Consumption'!M9,0,0,,MIN('1. General Inputs'!$J$27,COLUMNS('7. Consumption'!M$9:$AQ$9)-1))),0)+MAX(0,$AQ9*('1. General Inputs'!$J$27-COLUMNS('7. Consumption'!M$9:$AQ$9)+1))</f>
        <v>0</v>
      </c>
      <c r="BF9" s="135">
        <f ca="1">IFERROR(SUM(OFFSET('7. Consumption'!N9,0,0,,MIN('1. General Inputs'!$J$27,COLUMNS('7. Consumption'!N$9:$AQ$9)-1))),0)+MAX(0,$AQ9*('1. General Inputs'!$J$27-COLUMNS('7. Consumption'!N$9:$AQ$9)+1))</f>
        <v>0</v>
      </c>
      <c r="BG9" s="135">
        <f ca="1">IFERROR(SUM(OFFSET('7. Consumption'!O9,0,0,,MIN('1. General Inputs'!$J$27,COLUMNS('7. Consumption'!O$9:$AQ$9)-1))),0)+MAX(0,$AQ9*('1. General Inputs'!$J$27-COLUMNS('7. Consumption'!O$9:$AQ$9)+1))</f>
        <v>0</v>
      </c>
      <c r="BH9" s="135">
        <f ca="1">IFERROR(SUM(OFFSET('7. Consumption'!P9,0,0,,MIN('1. General Inputs'!$J$27,COLUMNS('7. Consumption'!P$9:$AQ$9)-1))),0)+MAX(0,$AQ9*('1. General Inputs'!$J$27-COLUMNS('7. Consumption'!P$9:$AQ$9)+1))</f>
        <v>0</v>
      </c>
      <c r="BI9" s="135">
        <f ca="1">IFERROR(SUM(OFFSET('7. Consumption'!Q9,0,0,,MIN('1. General Inputs'!$J$27,COLUMNS('7. Consumption'!Q$9:$AQ$9)-1))),0)+MAX(0,$AQ9*('1. General Inputs'!$J$27-COLUMNS('7. Consumption'!Q$9:$AQ$9)+1))</f>
        <v>0</v>
      </c>
      <c r="BJ9" s="135">
        <f ca="1">IFERROR(SUM(OFFSET('7. Consumption'!R9,0,0,,MIN('1. General Inputs'!$J$27,COLUMNS('7. Consumption'!R$9:$AQ$9)-1))),0)+MAX(0,$AQ9*('1. General Inputs'!$J$27-COLUMNS('7. Consumption'!R$9:$AQ$9)+1))</f>
        <v>0</v>
      </c>
      <c r="BK9" s="135">
        <f ca="1">IFERROR(SUM(OFFSET('7. Consumption'!S9,0,0,,MIN('1. General Inputs'!$J$27,COLUMNS('7. Consumption'!S$9:$AQ$9)-1))),0)+MAX(0,$AQ9*('1. General Inputs'!$J$27-COLUMNS('7. Consumption'!S$9:$AQ$9)+1))</f>
        <v>0</v>
      </c>
      <c r="BL9" s="135">
        <f ca="1">IFERROR(SUM(OFFSET('7. Consumption'!T9,0,0,,MIN('1. General Inputs'!$J$27,COLUMNS('7. Consumption'!T$9:$AQ$9)-1))),0)+MAX(0,$AQ9*('1. General Inputs'!$J$27-COLUMNS('7. Consumption'!T$9:$AQ$9)+1))</f>
        <v>0</v>
      </c>
      <c r="BM9" s="135">
        <f ca="1">IFERROR(SUM(OFFSET('7. Consumption'!U9,0,0,,MIN('1. General Inputs'!$J$27,COLUMNS('7. Consumption'!U$9:$AQ$9)-1))),0)+MAX(0,$AQ9*('1. General Inputs'!$J$27-COLUMNS('7. Consumption'!U$9:$AQ$9)+1))</f>
        <v>0</v>
      </c>
      <c r="BN9" s="135">
        <f ca="1">IFERROR(SUM(OFFSET('7. Consumption'!V9,0,0,,MIN('1. General Inputs'!$J$27,COLUMNS('7. Consumption'!V$9:$AQ$9)-1))),0)+MAX(0,$AQ9*('1. General Inputs'!$J$27-COLUMNS('7. Consumption'!V$9:$AQ$9)+1))</f>
        <v>0</v>
      </c>
      <c r="BO9" s="135">
        <f ca="1">IFERROR(SUM(OFFSET('7. Consumption'!W9,0,0,,MIN('1. General Inputs'!$J$27,COLUMNS('7. Consumption'!W$9:$AQ$9)-1))),0)+MAX(0,$AQ9*('1. General Inputs'!$J$27-COLUMNS('7. Consumption'!W$9:$AQ$9)+1))</f>
        <v>0</v>
      </c>
      <c r="BP9" s="135">
        <f ca="1">IFERROR(SUM(OFFSET('7. Consumption'!X9,0,0,,MIN('1. General Inputs'!$J$27,COLUMNS('7. Consumption'!X$9:$AQ$9)-1))),0)+MAX(0,$AQ9*('1. General Inputs'!$J$27-COLUMNS('7. Consumption'!X$9:$AQ$9)+1))</f>
        <v>0</v>
      </c>
      <c r="BQ9" s="135">
        <f ca="1">IFERROR(SUM(OFFSET('7. Consumption'!Y9,0,0,,MIN('1. General Inputs'!$J$27,COLUMNS('7. Consumption'!Y$9:$AQ$9)-1))),0)+MAX(0,$AQ9*('1. General Inputs'!$J$27-COLUMNS('7. Consumption'!Y$9:$AQ$9)+1))</f>
        <v>0</v>
      </c>
      <c r="BR9" s="135">
        <f ca="1">IFERROR(SUM(OFFSET('7. Consumption'!Z9,0,0,,MIN('1. General Inputs'!$J$27,COLUMNS('7. Consumption'!Z$9:$AQ$9)-1))),0)+MAX(0,$AQ9*('1. General Inputs'!$J$27-COLUMNS('7. Consumption'!Z$9:$AQ$9)+1))</f>
        <v>0</v>
      </c>
      <c r="BS9" s="135">
        <f ca="1">IFERROR(SUM(OFFSET('7. Consumption'!AA9,0,0,,MIN('1. General Inputs'!$J$27,COLUMNS('7. Consumption'!AA$9:$AQ$9)-1))),0)+MAX(0,$AQ9*('1. General Inputs'!$J$27-COLUMNS('7. Consumption'!AA$9:$AQ$9)+1))</f>
        <v>0</v>
      </c>
      <c r="BT9" s="135">
        <f ca="1">IFERROR(SUM(OFFSET('7. Consumption'!AB9,0,0,,MIN('1. General Inputs'!$J$27,COLUMNS('7. Consumption'!AB$9:$AQ$9)-1))),0)+MAX(0,$AQ9*('1. General Inputs'!$J$27-COLUMNS('7. Consumption'!AB$9:$AQ$9)+1))</f>
        <v>0</v>
      </c>
      <c r="BU9" s="135">
        <f ca="1">IFERROR(SUM(OFFSET('7. Consumption'!AC9,0,0,,MIN('1. General Inputs'!$J$27,COLUMNS('7. Consumption'!AC$9:$AQ$9)-1))),0)+MAX(0,$AQ9*('1. General Inputs'!$J$27-COLUMNS('7. Consumption'!AC$9:$AQ$9)+1))</f>
        <v>0</v>
      </c>
      <c r="BV9" s="135">
        <f ca="1">IFERROR(SUM(OFFSET('7. Consumption'!AD9,0,0,,MIN('1. General Inputs'!$J$27,COLUMNS('7. Consumption'!AD$9:$AQ$9)-1))),0)+MAX(0,$AQ9*('1. General Inputs'!$J$27-COLUMNS('7. Consumption'!AD$9:$AQ$9)+1))</f>
        <v>0</v>
      </c>
      <c r="BW9" s="135">
        <f ca="1">IFERROR(SUM(OFFSET('7. Consumption'!AE9,0,0,,MIN('1. General Inputs'!$J$27,COLUMNS('7. Consumption'!AE$9:$AQ$9)-1))),0)+MAX(0,$AQ9*('1. General Inputs'!$J$27-COLUMNS('7. Consumption'!AE$9:$AQ$9)+1))</f>
        <v>0</v>
      </c>
      <c r="BX9" s="135">
        <f ca="1">IFERROR(SUM(OFFSET('7. Consumption'!AF9,0,0,,MIN('1. General Inputs'!$J$27,COLUMNS('7. Consumption'!AF$9:$AQ$9)-1))),0)+MAX(0,$AQ9*('1. General Inputs'!$J$27-COLUMNS('7. Consumption'!AF$9:$AQ$9)+1))</f>
        <v>0</v>
      </c>
      <c r="BY9" s="135">
        <f ca="1">IFERROR(SUM(OFFSET('7. Consumption'!AG9,0,0,,MIN('1. General Inputs'!$J$27,COLUMNS('7. Consumption'!AG$9:$AQ$9)-1))),0)+MAX(0,$AQ9*('1. General Inputs'!$J$27-COLUMNS('7. Consumption'!AG$9:$AQ$9)+1))</f>
        <v>0</v>
      </c>
      <c r="BZ9" s="135">
        <f ca="1">IFERROR(SUM(OFFSET('7. Consumption'!AH9,0,0,,MIN('1. General Inputs'!$J$27,COLUMNS('7. Consumption'!AH$9:$AQ$9)-1))),0)+MAX(0,$AQ9*('1. General Inputs'!$J$27-COLUMNS('7. Consumption'!AH$9:$AQ$9)+1))</f>
        <v>0</v>
      </c>
      <c r="CA9" s="135">
        <f ca="1">IFERROR(SUM(OFFSET('7. Consumption'!AI9,0,0,,MIN('1. General Inputs'!$J$27,COLUMNS('7. Consumption'!AI$9:$AQ$9)-1))),0)+MAX(0,$AQ9*('1. General Inputs'!$J$27-COLUMNS('7. Consumption'!AI$9:$AQ$9)+1))</f>
        <v>0</v>
      </c>
      <c r="CB9" s="135">
        <f ca="1">IFERROR(SUM(OFFSET('7. Consumption'!AJ9,0,0,,MIN('1. General Inputs'!$J$27,COLUMNS('7. Consumption'!AJ$9:$AQ$9)-1))),0)+MAX(0,$AQ9*('1. General Inputs'!$J$27-COLUMNS('7. Consumption'!AJ$9:$AQ$9)+1))</f>
        <v>0</v>
      </c>
      <c r="CC9" s="135">
        <f ca="1">IFERROR(SUM(OFFSET('7. Consumption'!AK9,0,0,,MIN('1. General Inputs'!$J$27,COLUMNS('7. Consumption'!AK$9:$AQ$9)-1))),0)+MAX(0,$AQ9*('1. General Inputs'!$J$27-COLUMNS('7. Consumption'!AK$9:$AQ$9)+1))</f>
        <v>0</v>
      </c>
      <c r="CD9" s="135">
        <f ca="1">IFERROR(SUM(OFFSET('7. Consumption'!AL9,0,0,,MIN('1. General Inputs'!$J$27,COLUMNS('7. Consumption'!AL$9:$AQ$9)-1))),0)+MAX(0,$AQ9*('1. General Inputs'!$J$27-COLUMNS('7. Consumption'!AL$9:$AQ$9)+1))</f>
        <v>0</v>
      </c>
      <c r="CE9" s="135">
        <f ca="1">IFERROR(SUM(OFFSET('7. Consumption'!AM9,0,0,,MIN('1. General Inputs'!$J$27,COLUMNS('7. Consumption'!AM$9:$AQ$9)-1))),0)+MAX(0,$AQ9*('1. General Inputs'!$J$27-COLUMNS('7. Consumption'!AM$9:$AQ$9)+1))</f>
        <v>0</v>
      </c>
      <c r="CF9" s="135">
        <f ca="1">IFERROR(SUM(OFFSET('7. Consumption'!AN9,0,0,,MIN('1. General Inputs'!$J$27,COLUMNS('7. Consumption'!AN$9:$AQ$9)-1))),0)+MAX(0,$AQ9*('1. General Inputs'!$J$27-COLUMNS('7. Consumption'!AN$9:$AQ$9)+1))</f>
        <v>0</v>
      </c>
      <c r="CG9" s="135">
        <f ca="1">IFERROR(SUM(OFFSET('7. Consumption'!AO9,0,0,,MIN('1. General Inputs'!$J$27,COLUMNS('7. Consumption'!AO$9:$AQ$9)-1))),0)+MAX(0,$AQ9*('1. General Inputs'!$J$27-COLUMNS('7. Consumption'!AO$9:$AQ$9)+1))</f>
        <v>0</v>
      </c>
      <c r="CH9" s="135">
        <f ca="1">IFERROR(SUM(OFFSET('7. Consumption'!AP9,0,0,,MIN('1. General Inputs'!$J$27,COLUMNS('7. Consumption'!AP$9:$AQ$9)-1))),0)+MAX(0,$AQ9*('1. General Inputs'!$J$27-COLUMNS('7. Consumption'!AP$9:$AQ$9)+1))</f>
        <v>0</v>
      </c>
      <c r="CI9" s="135">
        <f ca="1">IFERROR(SUM(OFFSET('7. Consumption'!AQ9,0,0,,MIN('1. General Inputs'!$J$27,COLUMNS('7. Consumption'!AQ$9:$AQ$9)-1))),0)+MAX(0,$AQ9*('1. General Inputs'!$J$27-COLUMNS('7. Consumption'!AQ$9:$AQ$9)+1))</f>
        <v>0</v>
      </c>
    </row>
    <row r="10" spans="2:87" ht="15" x14ac:dyDescent="0.25">
      <c r="B10" s="16"/>
      <c r="C10" s="16" t="str">
        <f>IFERROR(VLOOKUP(ROWS($C$9:$C10),'5. Dosing'!$L$14:$M$64,COLUMNS('5. Dosing'!$L$13:$M$13),0),"")</f>
        <v>3TC (300) - 30 tab</v>
      </c>
      <c r="D10" s="16" t="str">
        <f>IFERROR(INDEX('5. Dosing'!E$14:E$64,MATCH('7. Consumption'!$C10,'5. Dosing'!$M$14:$M$64,0)),"")</f>
        <v>3TC</v>
      </c>
      <c r="E10" s="129">
        <f>IFERROR(INDEX('5. Dosing'!K$14:K$64,MATCH('7. Consumption'!$C10,'5. Dosing'!$M$14:$M$64,0)),0)</f>
        <v>0</v>
      </c>
      <c r="F10" s="130">
        <f>IFERROR(INDEX('5. Dosing'!J$14:J$64,MATCH('7. Consumption'!$C10,'5. Dosing'!$M$14:$M$64,0))*(30)/INDEX('5. Dosing'!H$14:H$64,MATCH('7. Consumption'!$C10,'5. Dosing'!$M$14:$M$64,0)),0)</f>
        <v>1</v>
      </c>
      <c r="H10" s="3">
        <f ca="1">ROUNDUP($F10*$E10*CHOOSE(H$7,
IFERROR(SUMPRODUCT('6. Patients'!CA$10:CA$107,OFFSET('6. Patients'!$DN$9,1,MATCH($D10,'6. Patients'!$DO$9:$EC$9,0),ROWS('6. Patients'!DN$10:DN$107))),0)+
IFERROR(SUMPRODUCT('6. Patients'!CA$10:CA$107,OFFSET('6. Patients'!$ED$9,1,MATCH($D10,'6. Patients'!$EE$9:$ES$9,0),ROWS('6. Patients'!DN$10:DN$107))),0)+
IFERROR(SUMPRODUCT('6. Patients'!CA$10:CA$107,OFFSET('6. Patients'!$ET$9,1,MATCH($D10,'6. Patients'!$EU$9:$FI$9,0),ROWS('6. Patients'!DN$10:DN$107))),0)+
IFERROR(SUMPRODUCT('6. Patients'!CA$10:CA$107,OFFSET('6. Patients'!$FJ$9,1,MATCH($D10,'6. Patients'!$FK$9:$FY$9,0),ROWS('6. Patients'!DN$10:DN$107))),0),
IFERROR(SUMPRODUCT('6. Patients'!CA$10:CA$107,OFFSET('6. Patients'!$FZ$9,1,MATCH($D10,'6. Patients'!$GA$9:$GO$9,0),ROWS('6. Patients'!DN$10:DN$107))),0)+
IFERROR(SUMPRODUCT('6. Patients'!CA$10:CA$107,OFFSET('6. Patients'!$GP$9,1,MATCH($D10,'6. Patients'!$GQ$9:$HE$9,0),ROWS('6. Patients'!DN$10:DN$107))),0)+
IFERROR(SUMPRODUCT('6. Patients'!CA$10:CA$107,OFFSET('6. Patients'!$HF$9,1,MATCH($D10,'6. Patients'!$HG$9:$HU$9,0),ROWS('6. Patients'!DN$10:DN$107))),0)+
IFERROR(SUMPRODUCT('6. Patients'!CA$10:CA$107,OFFSET('6. Patients'!$HV$9,1,MATCH($D10,'6. Patients'!$HW$9:$IK$9,0),ROWS('6. Patients'!DN$10:DN$107))),0),
IFERROR(SUMPRODUCT('6. Patients'!CA$10:CA$107,OFFSET('6. Patients'!$IL$9,1,MATCH($D10,'6. Patients'!$IM$9:$JA$9,0),ROWS('6. Patients'!DN$10:DN$107))),0)+
IFERROR(SUMPRODUCT('6. Patients'!CA$10:CA$107,OFFSET('6. Patients'!$JB$9,1,MATCH($D10,'6. Patients'!$JC$9:$JQ$9,0),ROWS('6. Patients'!DN$10:DN$107))),0)+
IFERROR(SUMPRODUCT('6. Patients'!CA$10:CA$107,OFFSET('6. Patients'!$JR$9,1,MATCH($D10,'6. Patients'!$JS$9:$KG$9,0),ROWS('6. Patients'!DN$10:DN$107))),0)+
IFERROR(SUMPRODUCT('6. Patients'!CA$10:CA$107,OFFSET('6. Patients'!$KH$9,1,MATCH($D10,'6. Patients'!$KI$9:$KW$9,0),ROWS('6. Patients'!DN$10:DN$107))),0))+
IFERROR(VLOOKUP($D10,$H$61:$L$91,COLUMNS($H$60:$J$60)-1+H$7,0)*$E10*$F10*'1. General Inputs'!$J$25,0),0)</f>
        <v>0</v>
      </c>
      <c r="I10" s="3">
        <f ca="1">ROUNDUP($F10*$E10*CHOOSE(I$7,
IFERROR(SUMPRODUCT('6. Patients'!CB$10:CB$107,OFFSET('6. Patients'!$DN$9,1,MATCH($D10,'6. Patients'!$DO$9:$EC$9,0),ROWS('6. Patients'!DO$10:DO$107))),0)+
IFERROR(SUMPRODUCT('6. Patients'!CB$10:CB$107,OFFSET('6. Patients'!$ED$9,1,MATCH($D10,'6. Patients'!$EE$9:$ES$9,0),ROWS('6. Patients'!DO$10:DO$107))),0)+
IFERROR(SUMPRODUCT('6. Patients'!CB$10:CB$107,OFFSET('6. Patients'!$ET$9,1,MATCH($D10,'6. Patients'!$EU$9:$FI$9,0),ROWS('6. Patients'!DO$10:DO$107))),0)+
IFERROR(SUMPRODUCT('6. Patients'!CB$10:CB$107,OFFSET('6. Patients'!$FJ$9,1,MATCH($D10,'6. Patients'!$FK$9:$FY$9,0),ROWS('6. Patients'!DO$10:DO$107))),0),
IFERROR(SUMPRODUCT('6. Patients'!CB$10:CB$107,OFFSET('6. Patients'!$FZ$9,1,MATCH($D10,'6. Patients'!$GA$9:$GO$9,0),ROWS('6. Patients'!DO$10:DO$107))),0)+
IFERROR(SUMPRODUCT('6. Patients'!CB$10:CB$107,OFFSET('6. Patients'!$GP$9,1,MATCH($D10,'6. Patients'!$GQ$9:$HE$9,0),ROWS('6. Patients'!DO$10:DO$107))),0)+
IFERROR(SUMPRODUCT('6. Patients'!CB$10:CB$107,OFFSET('6. Patients'!$HF$9,1,MATCH($D10,'6. Patients'!$HG$9:$HU$9,0),ROWS('6. Patients'!DO$10:DO$107))),0)+
IFERROR(SUMPRODUCT('6. Patients'!CB$10:CB$107,OFFSET('6. Patients'!$HV$9,1,MATCH($D10,'6. Patients'!$HW$9:$IK$9,0),ROWS('6. Patients'!DO$10:DO$107))),0),
IFERROR(SUMPRODUCT('6. Patients'!CB$10:CB$107,OFFSET('6. Patients'!$IL$9,1,MATCH($D10,'6. Patients'!$IM$9:$JA$9,0),ROWS('6. Patients'!DO$10:DO$107))),0)+
IFERROR(SUMPRODUCT('6. Patients'!CB$10:CB$107,OFFSET('6. Patients'!$JB$9,1,MATCH($D10,'6. Patients'!$JC$9:$JQ$9,0),ROWS('6. Patients'!DO$10:DO$107))),0)+
IFERROR(SUMPRODUCT('6. Patients'!CB$10:CB$107,OFFSET('6. Patients'!$JR$9,1,MATCH($D10,'6. Patients'!$JS$9:$KG$9,0),ROWS('6. Patients'!DO$10:DO$107))),0)+
IFERROR(SUMPRODUCT('6. Patients'!CB$10:CB$107,OFFSET('6. Patients'!$KH$9,1,MATCH($D10,'6. Patients'!$KI$9:$KW$9,0),ROWS('6. Patients'!DO$10:DO$107))),0))+
IFERROR(VLOOKUP($D10,$H$61:$L$91,COLUMNS($H$60:$J$60)-1+I$7,0)*$E10*$F10*'1. General Inputs'!$J$25,0),0)</f>
        <v>0</v>
      </c>
      <c r="J10" s="3">
        <f ca="1">ROUNDUP($F10*$E10*CHOOSE(J$7,
IFERROR(SUMPRODUCT('6. Patients'!CC$10:CC$107,OFFSET('6. Patients'!$DN$9,1,MATCH($D10,'6. Patients'!$DO$9:$EC$9,0),ROWS('6. Patients'!DP$10:DP$107))),0)+
IFERROR(SUMPRODUCT('6. Patients'!CC$10:CC$107,OFFSET('6. Patients'!$ED$9,1,MATCH($D10,'6. Patients'!$EE$9:$ES$9,0),ROWS('6. Patients'!DP$10:DP$107))),0)+
IFERROR(SUMPRODUCT('6. Patients'!CC$10:CC$107,OFFSET('6. Patients'!$ET$9,1,MATCH($D10,'6. Patients'!$EU$9:$FI$9,0),ROWS('6. Patients'!DP$10:DP$107))),0)+
IFERROR(SUMPRODUCT('6. Patients'!CC$10:CC$107,OFFSET('6. Patients'!$FJ$9,1,MATCH($D10,'6. Patients'!$FK$9:$FY$9,0),ROWS('6. Patients'!DP$10:DP$107))),0),
IFERROR(SUMPRODUCT('6. Patients'!CC$10:CC$107,OFFSET('6. Patients'!$FZ$9,1,MATCH($D10,'6. Patients'!$GA$9:$GO$9,0),ROWS('6. Patients'!DP$10:DP$107))),0)+
IFERROR(SUMPRODUCT('6. Patients'!CC$10:CC$107,OFFSET('6. Patients'!$GP$9,1,MATCH($D10,'6. Patients'!$GQ$9:$HE$9,0),ROWS('6. Patients'!DP$10:DP$107))),0)+
IFERROR(SUMPRODUCT('6. Patients'!CC$10:CC$107,OFFSET('6. Patients'!$HF$9,1,MATCH($D10,'6. Patients'!$HG$9:$HU$9,0),ROWS('6. Patients'!DP$10:DP$107))),0)+
IFERROR(SUMPRODUCT('6. Patients'!CC$10:CC$107,OFFSET('6. Patients'!$HV$9,1,MATCH($D10,'6. Patients'!$HW$9:$IK$9,0),ROWS('6. Patients'!DP$10:DP$107))),0),
IFERROR(SUMPRODUCT('6. Patients'!CC$10:CC$107,OFFSET('6. Patients'!$IL$9,1,MATCH($D10,'6. Patients'!$IM$9:$JA$9,0),ROWS('6. Patients'!DP$10:DP$107))),0)+
IFERROR(SUMPRODUCT('6. Patients'!CC$10:CC$107,OFFSET('6. Patients'!$JB$9,1,MATCH($D10,'6. Patients'!$JC$9:$JQ$9,0),ROWS('6. Patients'!DP$10:DP$107))),0)+
IFERROR(SUMPRODUCT('6. Patients'!CC$10:CC$107,OFFSET('6. Patients'!$JR$9,1,MATCH($D10,'6. Patients'!$JS$9:$KG$9,0),ROWS('6. Patients'!DP$10:DP$107))),0)+
IFERROR(SUMPRODUCT('6. Patients'!CC$10:CC$107,OFFSET('6. Patients'!$KH$9,1,MATCH($D10,'6. Patients'!$KI$9:$KW$9,0),ROWS('6. Patients'!DP$10:DP$107))),0))+
IFERROR(VLOOKUP($D10,$H$61:$L$91,COLUMNS($H$60:$J$60)-1+J$7,0)*$E10*$F10*'1. General Inputs'!$J$25,0),0)</f>
        <v>0</v>
      </c>
      <c r="K10" s="3">
        <f ca="1">ROUNDUP($F10*$E10*CHOOSE(K$7,
IFERROR(SUMPRODUCT('6. Patients'!CD$10:CD$107,OFFSET('6. Patients'!$DN$9,1,MATCH($D10,'6. Patients'!$DO$9:$EC$9,0),ROWS('6. Patients'!DQ$10:DQ$107))),0)+
IFERROR(SUMPRODUCT('6. Patients'!CD$10:CD$107,OFFSET('6. Patients'!$ED$9,1,MATCH($D10,'6. Patients'!$EE$9:$ES$9,0),ROWS('6. Patients'!DQ$10:DQ$107))),0)+
IFERROR(SUMPRODUCT('6. Patients'!CD$10:CD$107,OFFSET('6. Patients'!$ET$9,1,MATCH($D10,'6. Patients'!$EU$9:$FI$9,0),ROWS('6. Patients'!DQ$10:DQ$107))),0)+
IFERROR(SUMPRODUCT('6. Patients'!CD$10:CD$107,OFFSET('6. Patients'!$FJ$9,1,MATCH($D10,'6. Patients'!$FK$9:$FY$9,0),ROWS('6. Patients'!DQ$10:DQ$107))),0),
IFERROR(SUMPRODUCT('6. Patients'!CD$10:CD$107,OFFSET('6. Patients'!$FZ$9,1,MATCH($D10,'6. Patients'!$GA$9:$GO$9,0),ROWS('6. Patients'!DQ$10:DQ$107))),0)+
IFERROR(SUMPRODUCT('6. Patients'!CD$10:CD$107,OFFSET('6. Patients'!$GP$9,1,MATCH($D10,'6. Patients'!$GQ$9:$HE$9,0),ROWS('6. Patients'!DQ$10:DQ$107))),0)+
IFERROR(SUMPRODUCT('6. Patients'!CD$10:CD$107,OFFSET('6. Patients'!$HF$9,1,MATCH($D10,'6. Patients'!$HG$9:$HU$9,0),ROWS('6. Patients'!DQ$10:DQ$107))),0)+
IFERROR(SUMPRODUCT('6. Patients'!CD$10:CD$107,OFFSET('6. Patients'!$HV$9,1,MATCH($D10,'6. Patients'!$HW$9:$IK$9,0),ROWS('6. Patients'!DQ$10:DQ$107))),0),
IFERROR(SUMPRODUCT('6. Patients'!CD$10:CD$107,OFFSET('6. Patients'!$IL$9,1,MATCH($D10,'6. Patients'!$IM$9:$JA$9,0),ROWS('6. Patients'!DQ$10:DQ$107))),0)+
IFERROR(SUMPRODUCT('6. Patients'!CD$10:CD$107,OFFSET('6. Patients'!$JB$9,1,MATCH($D10,'6. Patients'!$JC$9:$JQ$9,0),ROWS('6. Patients'!DQ$10:DQ$107))),0)+
IFERROR(SUMPRODUCT('6. Patients'!CD$10:CD$107,OFFSET('6. Patients'!$JR$9,1,MATCH($D10,'6. Patients'!$JS$9:$KG$9,0),ROWS('6. Patients'!DQ$10:DQ$107))),0)+
IFERROR(SUMPRODUCT('6. Patients'!CD$10:CD$107,OFFSET('6. Patients'!$KH$9,1,MATCH($D10,'6. Patients'!$KI$9:$KW$9,0),ROWS('6. Patients'!DQ$10:DQ$107))),0))+
IFERROR(VLOOKUP($D10,$H$61:$L$91,COLUMNS($H$60:$J$60)-1+K$7,0)*$E10*$F10*'1. General Inputs'!$J$25,0),0)</f>
        <v>0</v>
      </c>
      <c r="L10" s="3">
        <f ca="1">ROUNDUP($F10*$E10*CHOOSE(L$7,
IFERROR(SUMPRODUCT('6. Patients'!CE$10:CE$107,OFFSET('6. Patients'!$DN$9,1,MATCH($D10,'6. Patients'!$DO$9:$EC$9,0),ROWS('6. Patients'!DR$10:DR$107))),0)+
IFERROR(SUMPRODUCT('6. Patients'!CE$10:CE$107,OFFSET('6. Patients'!$ED$9,1,MATCH($D10,'6. Patients'!$EE$9:$ES$9,0),ROWS('6. Patients'!DR$10:DR$107))),0)+
IFERROR(SUMPRODUCT('6. Patients'!CE$10:CE$107,OFFSET('6. Patients'!$ET$9,1,MATCH($D10,'6. Patients'!$EU$9:$FI$9,0),ROWS('6. Patients'!DR$10:DR$107))),0)+
IFERROR(SUMPRODUCT('6. Patients'!CE$10:CE$107,OFFSET('6. Patients'!$FJ$9,1,MATCH($D10,'6. Patients'!$FK$9:$FY$9,0),ROWS('6. Patients'!DR$10:DR$107))),0),
IFERROR(SUMPRODUCT('6. Patients'!CE$10:CE$107,OFFSET('6. Patients'!$FZ$9,1,MATCH($D10,'6. Patients'!$GA$9:$GO$9,0),ROWS('6. Patients'!DR$10:DR$107))),0)+
IFERROR(SUMPRODUCT('6. Patients'!CE$10:CE$107,OFFSET('6. Patients'!$GP$9,1,MATCH($D10,'6. Patients'!$GQ$9:$HE$9,0),ROWS('6. Patients'!DR$10:DR$107))),0)+
IFERROR(SUMPRODUCT('6. Patients'!CE$10:CE$107,OFFSET('6. Patients'!$HF$9,1,MATCH($D10,'6. Patients'!$HG$9:$HU$9,0),ROWS('6. Patients'!DR$10:DR$107))),0)+
IFERROR(SUMPRODUCT('6. Patients'!CE$10:CE$107,OFFSET('6. Patients'!$HV$9,1,MATCH($D10,'6. Patients'!$HW$9:$IK$9,0),ROWS('6. Patients'!DR$10:DR$107))),0),
IFERROR(SUMPRODUCT('6. Patients'!CE$10:CE$107,OFFSET('6. Patients'!$IL$9,1,MATCH($D10,'6. Patients'!$IM$9:$JA$9,0),ROWS('6. Patients'!DR$10:DR$107))),0)+
IFERROR(SUMPRODUCT('6. Patients'!CE$10:CE$107,OFFSET('6. Patients'!$JB$9,1,MATCH($D10,'6. Patients'!$JC$9:$JQ$9,0),ROWS('6. Patients'!DR$10:DR$107))),0)+
IFERROR(SUMPRODUCT('6. Patients'!CE$10:CE$107,OFFSET('6. Patients'!$JR$9,1,MATCH($D10,'6. Patients'!$JS$9:$KG$9,0),ROWS('6. Patients'!DR$10:DR$107))),0)+
IFERROR(SUMPRODUCT('6. Patients'!CE$10:CE$107,OFFSET('6. Patients'!$KH$9,1,MATCH($D10,'6. Patients'!$KI$9:$KW$9,0),ROWS('6. Patients'!DR$10:DR$107))),0))+
IFERROR(VLOOKUP($D10,$H$61:$L$91,COLUMNS($H$60:$J$60)-1+L$7,0)*$E10*$F10*'1. General Inputs'!$J$25,0),0)</f>
        <v>0</v>
      </c>
      <c r="M10" s="3">
        <f ca="1">ROUNDUP($F10*$E10*CHOOSE(M$7,
IFERROR(SUMPRODUCT('6. Patients'!CF$10:CF$107,OFFSET('6. Patients'!$DN$9,1,MATCH($D10,'6. Patients'!$DO$9:$EC$9,0),ROWS('6. Patients'!DS$10:DS$107))),0)+
IFERROR(SUMPRODUCT('6. Patients'!CF$10:CF$107,OFFSET('6. Patients'!$ED$9,1,MATCH($D10,'6. Patients'!$EE$9:$ES$9,0),ROWS('6. Patients'!DS$10:DS$107))),0)+
IFERROR(SUMPRODUCT('6. Patients'!CF$10:CF$107,OFFSET('6. Patients'!$ET$9,1,MATCH($D10,'6. Patients'!$EU$9:$FI$9,0),ROWS('6. Patients'!DS$10:DS$107))),0)+
IFERROR(SUMPRODUCT('6. Patients'!CF$10:CF$107,OFFSET('6. Patients'!$FJ$9,1,MATCH($D10,'6. Patients'!$FK$9:$FY$9,0),ROWS('6. Patients'!DS$10:DS$107))),0),
IFERROR(SUMPRODUCT('6. Patients'!CF$10:CF$107,OFFSET('6. Patients'!$FZ$9,1,MATCH($D10,'6. Patients'!$GA$9:$GO$9,0),ROWS('6. Patients'!DS$10:DS$107))),0)+
IFERROR(SUMPRODUCT('6. Patients'!CF$10:CF$107,OFFSET('6. Patients'!$GP$9,1,MATCH($D10,'6. Patients'!$GQ$9:$HE$9,0),ROWS('6. Patients'!DS$10:DS$107))),0)+
IFERROR(SUMPRODUCT('6. Patients'!CF$10:CF$107,OFFSET('6. Patients'!$HF$9,1,MATCH($D10,'6. Patients'!$HG$9:$HU$9,0),ROWS('6. Patients'!DS$10:DS$107))),0)+
IFERROR(SUMPRODUCT('6. Patients'!CF$10:CF$107,OFFSET('6. Patients'!$HV$9,1,MATCH($D10,'6. Patients'!$HW$9:$IK$9,0),ROWS('6. Patients'!DS$10:DS$107))),0),
IFERROR(SUMPRODUCT('6. Patients'!CF$10:CF$107,OFFSET('6. Patients'!$IL$9,1,MATCH($D10,'6. Patients'!$IM$9:$JA$9,0),ROWS('6. Patients'!DS$10:DS$107))),0)+
IFERROR(SUMPRODUCT('6. Patients'!CF$10:CF$107,OFFSET('6. Patients'!$JB$9,1,MATCH($D10,'6. Patients'!$JC$9:$JQ$9,0),ROWS('6. Patients'!DS$10:DS$107))),0)+
IFERROR(SUMPRODUCT('6. Patients'!CF$10:CF$107,OFFSET('6. Patients'!$JR$9,1,MATCH($D10,'6. Patients'!$JS$9:$KG$9,0),ROWS('6. Patients'!DS$10:DS$107))),0)+
IFERROR(SUMPRODUCT('6. Patients'!CF$10:CF$107,OFFSET('6. Patients'!$KH$9,1,MATCH($D10,'6. Patients'!$KI$9:$KW$9,0),ROWS('6. Patients'!DS$10:DS$107))),0))+
IFERROR(VLOOKUP($D10,$H$61:$L$91,COLUMNS($H$60:$J$60)-1+M$7,0)*$E10*$F10*'1. General Inputs'!$J$25,0),0)</f>
        <v>0</v>
      </c>
      <c r="N10" s="3">
        <f ca="1">ROUNDUP($F10*$E10*CHOOSE(N$7,
IFERROR(SUMPRODUCT('6. Patients'!CG$10:CG$107,OFFSET('6. Patients'!$DN$9,1,MATCH($D10,'6. Patients'!$DO$9:$EC$9,0),ROWS('6. Patients'!DT$10:DT$107))),0)+
IFERROR(SUMPRODUCT('6. Patients'!CG$10:CG$107,OFFSET('6. Patients'!$ED$9,1,MATCH($D10,'6. Patients'!$EE$9:$ES$9,0),ROWS('6. Patients'!DT$10:DT$107))),0)+
IFERROR(SUMPRODUCT('6. Patients'!CG$10:CG$107,OFFSET('6. Patients'!$ET$9,1,MATCH($D10,'6. Patients'!$EU$9:$FI$9,0),ROWS('6. Patients'!DT$10:DT$107))),0)+
IFERROR(SUMPRODUCT('6. Patients'!CG$10:CG$107,OFFSET('6. Patients'!$FJ$9,1,MATCH($D10,'6. Patients'!$FK$9:$FY$9,0),ROWS('6. Patients'!DT$10:DT$107))),0),
IFERROR(SUMPRODUCT('6. Patients'!CG$10:CG$107,OFFSET('6. Patients'!$FZ$9,1,MATCH($D10,'6. Patients'!$GA$9:$GO$9,0),ROWS('6. Patients'!DT$10:DT$107))),0)+
IFERROR(SUMPRODUCT('6. Patients'!CG$10:CG$107,OFFSET('6. Patients'!$GP$9,1,MATCH($D10,'6. Patients'!$GQ$9:$HE$9,0),ROWS('6. Patients'!DT$10:DT$107))),0)+
IFERROR(SUMPRODUCT('6. Patients'!CG$10:CG$107,OFFSET('6. Patients'!$HF$9,1,MATCH($D10,'6. Patients'!$HG$9:$HU$9,0),ROWS('6. Patients'!DT$10:DT$107))),0)+
IFERROR(SUMPRODUCT('6. Patients'!CG$10:CG$107,OFFSET('6. Patients'!$HV$9,1,MATCH($D10,'6. Patients'!$HW$9:$IK$9,0),ROWS('6. Patients'!DT$10:DT$107))),0),
IFERROR(SUMPRODUCT('6. Patients'!CG$10:CG$107,OFFSET('6. Patients'!$IL$9,1,MATCH($D10,'6. Patients'!$IM$9:$JA$9,0),ROWS('6. Patients'!DT$10:DT$107))),0)+
IFERROR(SUMPRODUCT('6. Patients'!CG$10:CG$107,OFFSET('6. Patients'!$JB$9,1,MATCH($D10,'6. Patients'!$JC$9:$JQ$9,0),ROWS('6. Patients'!DT$10:DT$107))),0)+
IFERROR(SUMPRODUCT('6. Patients'!CG$10:CG$107,OFFSET('6. Patients'!$JR$9,1,MATCH($D10,'6. Patients'!$JS$9:$KG$9,0),ROWS('6. Patients'!DT$10:DT$107))),0)+
IFERROR(SUMPRODUCT('6. Patients'!CG$10:CG$107,OFFSET('6. Patients'!$KH$9,1,MATCH($D10,'6. Patients'!$KI$9:$KW$9,0),ROWS('6. Patients'!DT$10:DT$107))),0))+
IFERROR(VLOOKUP($D10,$H$61:$L$91,COLUMNS($H$60:$J$60)-1+N$7,0)*$E10*$F10*'1. General Inputs'!$J$25,0),0)</f>
        <v>0</v>
      </c>
      <c r="O10" s="3">
        <f ca="1">ROUNDUP($F10*$E10*CHOOSE(O$7,
IFERROR(SUMPRODUCT('6. Patients'!CH$10:CH$107,OFFSET('6. Patients'!$DN$9,1,MATCH($D10,'6. Patients'!$DO$9:$EC$9,0),ROWS('6. Patients'!DU$10:DU$107))),0)+
IFERROR(SUMPRODUCT('6. Patients'!CH$10:CH$107,OFFSET('6. Patients'!$ED$9,1,MATCH($D10,'6. Patients'!$EE$9:$ES$9,0),ROWS('6. Patients'!DU$10:DU$107))),0)+
IFERROR(SUMPRODUCT('6. Patients'!CH$10:CH$107,OFFSET('6. Patients'!$ET$9,1,MATCH($D10,'6. Patients'!$EU$9:$FI$9,0),ROWS('6. Patients'!DU$10:DU$107))),0)+
IFERROR(SUMPRODUCT('6. Patients'!CH$10:CH$107,OFFSET('6. Patients'!$FJ$9,1,MATCH($D10,'6. Patients'!$FK$9:$FY$9,0),ROWS('6. Patients'!DU$10:DU$107))),0),
IFERROR(SUMPRODUCT('6. Patients'!CH$10:CH$107,OFFSET('6. Patients'!$FZ$9,1,MATCH($D10,'6. Patients'!$GA$9:$GO$9,0),ROWS('6. Patients'!DU$10:DU$107))),0)+
IFERROR(SUMPRODUCT('6. Patients'!CH$10:CH$107,OFFSET('6. Patients'!$GP$9,1,MATCH($D10,'6. Patients'!$GQ$9:$HE$9,0),ROWS('6. Patients'!DU$10:DU$107))),0)+
IFERROR(SUMPRODUCT('6. Patients'!CH$10:CH$107,OFFSET('6. Patients'!$HF$9,1,MATCH($D10,'6. Patients'!$HG$9:$HU$9,0),ROWS('6. Patients'!DU$10:DU$107))),0)+
IFERROR(SUMPRODUCT('6. Patients'!CH$10:CH$107,OFFSET('6. Patients'!$HV$9,1,MATCH($D10,'6. Patients'!$HW$9:$IK$9,0),ROWS('6. Patients'!DU$10:DU$107))),0),
IFERROR(SUMPRODUCT('6. Patients'!CH$10:CH$107,OFFSET('6. Patients'!$IL$9,1,MATCH($D10,'6. Patients'!$IM$9:$JA$9,0),ROWS('6. Patients'!DU$10:DU$107))),0)+
IFERROR(SUMPRODUCT('6. Patients'!CH$10:CH$107,OFFSET('6. Patients'!$JB$9,1,MATCH($D10,'6. Patients'!$JC$9:$JQ$9,0),ROWS('6. Patients'!DU$10:DU$107))),0)+
IFERROR(SUMPRODUCT('6. Patients'!CH$10:CH$107,OFFSET('6. Patients'!$JR$9,1,MATCH($D10,'6. Patients'!$JS$9:$KG$9,0),ROWS('6. Patients'!DU$10:DU$107))),0)+
IFERROR(SUMPRODUCT('6. Patients'!CH$10:CH$107,OFFSET('6. Patients'!$KH$9,1,MATCH($D10,'6. Patients'!$KI$9:$KW$9,0),ROWS('6. Patients'!DU$10:DU$107))),0))+
IFERROR(VLOOKUP($D10,$H$61:$L$91,COLUMNS($H$60:$J$60)-1+O$7,0)*$E10*$F10*'1. General Inputs'!$J$25,0),0)</f>
        <v>0</v>
      </c>
      <c r="P10" s="3">
        <f ca="1">ROUNDUP($F10*$E10*CHOOSE(P$7,
IFERROR(SUMPRODUCT('6. Patients'!CI$10:CI$107,OFFSET('6. Patients'!$DN$9,1,MATCH($D10,'6. Patients'!$DO$9:$EC$9,0),ROWS('6. Patients'!DV$10:DV$107))),0)+
IFERROR(SUMPRODUCT('6. Patients'!CI$10:CI$107,OFFSET('6. Patients'!$ED$9,1,MATCH($D10,'6. Patients'!$EE$9:$ES$9,0),ROWS('6. Patients'!DV$10:DV$107))),0)+
IFERROR(SUMPRODUCT('6. Patients'!CI$10:CI$107,OFFSET('6. Patients'!$ET$9,1,MATCH($D10,'6. Patients'!$EU$9:$FI$9,0),ROWS('6. Patients'!DV$10:DV$107))),0)+
IFERROR(SUMPRODUCT('6. Patients'!CI$10:CI$107,OFFSET('6. Patients'!$FJ$9,1,MATCH($D10,'6. Patients'!$FK$9:$FY$9,0),ROWS('6. Patients'!DV$10:DV$107))),0),
IFERROR(SUMPRODUCT('6. Patients'!CI$10:CI$107,OFFSET('6. Patients'!$FZ$9,1,MATCH($D10,'6. Patients'!$GA$9:$GO$9,0),ROWS('6. Patients'!DV$10:DV$107))),0)+
IFERROR(SUMPRODUCT('6. Patients'!CI$10:CI$107,OFFSET('6. Patients'!$GP$9,1,MATCH($D10,'6. Patients'!$GQ$9:$HE$9,0),ROWS('6. Patients'!DV$10:DV$107))),0)+
IFERROR(SUMPRODUCT('6. Patients'!CI$10:CI$107,OFFSET('6. Patients'!$HF$9,1,MATCH($D10,'6. Patients'!$HG$9:$HU$9,0),ROWS('6. Patients'!DV$10:DV$107))),0)+
IFERROR(SUMPRODUCT('6. Patients'!CI$10:CI$107,OFFSET('6. Patients'!$HV$9,1,MATCH($D10,'6. Patients'!$HW$9:$IK$9,0),ROWS('6. Patients'!DV$10:DV$107))),0),
IFERROR(SUMPRODUCT('6. Patients'!CI$10:CI$107,OFFSET('6. Patients'!$IL$9,1,MATCH($D10,'6. Patients'!$IM$9:$JA$9,0),ROWS('6. Patients'!DV$10:DV$107))),0)+
IFERROR(SUMPRODUCT('6. Patients'!CI$10:CI$107,OFFSET('6. Patients'!$JB$9,1,MATCH($D10,'6. Patients'!$JC$9:$JQ$9,0),ROWS('6. Patients'!DV$10:DV$107))),0)+
IFERROR(SUMPRODUCT('6. Patients'!CI$10:CI$107,OFFSET('6. Patients'!$JR$9,1,MATCH($D10,'6. Patients'!$JS$9:$KG$9,0),ROWS('6. Patients'!DV$10:DV$107))),0)+
IFERROR(SUMPRODUCT('6. Patients'!CI$10:CI$107,OFFSET('6. Patients'!$KH$9,1,MATCH($D10,'6. Patients'!$KI$9:$KW$9,0),ROWS('6. Patients'!DV$10:DV$107))),0))+
IFERROR(VLOOKUP($D10,$H$61:$L$91,COLUMNS($H$60:$J$60)-1+P$7,0)*$E10*$F10*'1. General Inputs'!$J$25,0),0)</f>
        <v>0</v>
      </c>
      <c r="Q10" s="3">
        <f ca="1">ROUNDUP($F10*$E10*CHOOSE(Q$7,
IFERROR(SUMPRODUCT('6. Patients'!CJ$10:CJ$107,OFFSET('6. Patients'!$DN$9,1,MATCH($D10,'6. Patients'!$DO$9:$EC$9,0),ROWS('6. Patients'!DW$10:DW$107))),0)+
IFERROR(SUMPRODUCT('6. Patients'!CJ$10:CJ$107,OFFSET('6. Patients'!$ED$9,1,MATCH($D10,'6. Patients'!$EE$9:$ES$9,0),ROWS('6. Patients'!DW$10:DW$107))),0)+
IFERROR(SUMPRODUCT('6. Patients'!CJ$10:CJ$107,OFFSET('6. Patients'!$ET$9,1,MATCH($D10,'6. Patients'!$EU$9:$FI$9,0),ROWS('6. Patients'!DW$10:DW$107))),0)+
IFERROR(SUMPRODUCT('6. Patients'!CJ$10:CJ$107,OFFSET('6. Patients'!$FJ$9,1,MATCH($D10,'6. Patients'!$FK$9:$FY$9,0),ROWS('6. Patients'!DW$10:DW$107))),0),
IFERROR(SUMPRODUCT('6. Patients'!CJ$10:CJ$107,OFFSET('6. Patients'!$FZ$9,1,MATCH($D10,'6. Patients'!$GA$9:$GO$9,0),ROWS('6. Patients'!DW$10:DW$107))),0)+
IFERROR(SUMPRODUCT('6. Patients'!CJ$10:CJ$107,OFFSET('6. Patients'!$GP$9,1,MATCH($D10,'6. Patients'!$GQ$9:$HE$9,0),ROWS('6. Patients'!DW$10:DW$107))),0)+
IFERROR(SUMPRODUCT('6. Patients'!CJ$10:CJ$107,OFFSET('6. Patients'!$HF$9,1,MATCH($D10,'6. Patients'!$HG$9:$HU$9,0),ROWS('6. Patients'!DW$10:DW$107))),0)+
IFERROR(SUMPRODUCT('6. Patients'!CJ$10:CJ$107,OFFSET('6. Patients'!$HV$9,1,MATCH($D10,'6. Patients'!$HW$9:$IK$9,0),ROWS('6. Patients'!DW$10:DW$107))),0),
IFERROR(SUMPRODUCT('6. Patients'!CJ$10:CJ$107,OFFSET('6. Patients'!$IL$9,1,MATCH($D10,'6. Patients'!$IM$9:$JA$9,0),ROWS('6. Patients'!DW$10:DW$107))),0)+
IFERROR(SUMPRODUCT('6. Patients'!CJ$10:CJ$107,OFFSET('6. Patients'!$JB$9,1,MATCH($D10,'6. Patients'!$JC$9:$JQ$9,0),ROWS('6. Patients'!DW$10:DW$107))),0)+
IFERROR(SUMPRODUCT('6. Patients'!CJ$10:CJ$107,OFFSET('6. Patients'!$JR$9,1,MATCH($D10,'6. Patients'!$JS$9:$KG$9,0),ROWS('6. Patients'!DW$10:DW$107))),0)+
IFERROR(SUMPRODUCT('6. Patients'!CJ$10:CJ$107,OFFSET('6. Patients'!$KH$9,1,MATCH($D10,'6. Patients'!$KI$9:$KW$9,0),ROWS('6. Patients'!DW$10:DW$107))),0))+
IFERROR(VLOOKUP($D10,$H$61:$L$91,COLUMNS($H$60:$J$60)-1+Q$7,0)*$E10*$F10*'1. General Inputs'!$J$25,0),0)</f>
        <v>0</v>
      </c>
      <c r="R10" s="3">
        <f ca="1">ROUNDUP($F10*$E10*CHOOSE(R$7,
IFERROR(SUMPRODUCT('6. Patients'!CK$10:CK$107,OFFSET('6. Patients'!$DN$9,1,MATCH($D10,'6. Patients'!$DO$9:$EC$9,0),ROWS('6. Patients'!DX$10:DX$107))),0)+
IFERROR(SUMPRODUCT('6. Patients'!CK$10:CK$107,OFFSET('6. Patients'!$ED$9,1,MATCH($D10,'6. Patients'!$EE$9:$ES$9,0),ROWS('6. Patients'!DX$10:DX$107))),0)+
IFERROR(SUMPRODUCT('6. Patients'!CK$10:CK$107,OFFSET('6. Patients'!$ET$9,1,MATCH($D10,'6. Patients'!$EU$9:$FI$9,0),ROWS('6. Patients'!DX$10:DX$107))),0)+
IFERROR(SUMPRODUCT('6. Patients'!CK$10:CK$107,OFFSET('6. Patients'!$FJ$9,1,MATCH($D10,'6. Patients'!$FK$9:$FY$9,0),ROWS('6. Patients'!DX$10:DX$107))),0),
IFERROR(SUMPRODUCT('6. Patients'!CK$10:CK$107,OFFSET('6. Patients'!$FZ$9,1,MATCH($D10,'6. Patients'!$GA$9:$GO$9,0),ROWS('6. Patients'!DX$10:DX$107))),0)+
IFERROR(SUMPRODUCT('6. Patients'!CK$10:CK$107,OFFSET('6. Patients'!$GP$9,1,MATCH($D10,'6. Patients'!$GQ$9:$HE$9,0),ROWS('6. Patients'!DX$10:DX$107))),0)+
IFERROR(SUMPRODUCT('6. Patients'!CK$10:CK$107,OFFSET('6. Patients'!$HF$9,1,MATCH($D10,'6. Patients'!$HG$9:$HU$9,0),ROWS('6. Patients'!DX$10:DX$107))),0)+
IFERROR(SUMPRODUCT('6. Patients'!CK$10:CK$107,OFFSET('6. Patients'!$HV$9,1,MATCH($D10,'6. Patients'!$HW$9:$IK$9,0),ROWS('6. Patients'!DX$10:DX$107))),0),
IFERROR(SUMPRODUCT('6. Patients'!CK$10:CK$107,OFFSET('6. Patients'!$IL$9,1,MATCH($D10,'6. Patients'!$IM$9:$JA$9,0),ROWS('6. Patients'!DX$10:DX$107))),0)+
IFERROR(SUMPRODUCT('6. Patients'!CK$10:CK$107,OFFSET('6. Patients'!$JB$9,1,MATCH($D10,'6. Patients'!$JC$9:$JQ$9,0),ROWS('6. Patients'!DX$10:DX$107))),0)+
IFERROR(SUMPRODUCT('6. Patients'!CK$10:CK$107,OFFSET('6. Patients'!$JR$9,1,MATCH($D10,'6. Patients'!$JS$9:$KG$9,0),ROWS('6. Patients'!DX$10:DX$107))),0)+
IFERROR(SUMPRODUCT('6. Patients'!CK$10:CK$107,OFFSET('6. Patients'!$KH$9,1,MATCH($D10,'6. Patients'!$KI$9:$KW$9,0),ROWS('6. Patients'!DX$10:DX$107))),0))+
IFERROR(VLOOKUP($D10,$H$61:$L$91,COLUMNS($H$60:$J$60)-1+R$7,0)*$E10*$F10*'1. General Inputs'!$J$25,0),0)</f>
        <v>0</v>
      </c>
      <c r="S10" s="3">
        <f ca="1">ROUNDUP($F10*$E10*CHOOSE(S$7,
IFERROR(SUMPRODUCT('6. Patients'!CL$10:CL$107,OFFSET('6. Patients'!$DN$9,1,MATCH($D10,'6. Patients'!$DO$9:$EC$9,0),ROWS('6. Patients'!DY$10:DY$107))),0)+
IFERROR(SUMPRODUCT('6. Patients'!CL$10:CL$107,OFFSET('6. Patients'!$ED$9,1,MATCH($D10,'6. Patients'!$EE$9:$ES$9,0),ROWS('6. Patients'!DY$10:DY$107))),0)+
IFERROR(SUMPRODUCT('6. Patients'!CL$10:CL$107,OFFSET('6. Patients'!$ET$9,1,MATCH($D10,'6. Patients'!$EU$9:$FI$9,0),ROWS('6. Patients'!DY$10:DY$107))),0)+
IFERROR(SUMPRODUCT('6. Patients'!CL$10:CL$107,OFFSET('6. Patients'!$FJ$9,1,MATCH($D10,'6. Patients'!$FK$9:$FY$9,0),ROWS('6. Patients'!DY$10:DY$107))),0),
IFERROR(SUMPRODUCT('6. Patients'!CL$10:CL$107,OFFSET('6. Patients'!$FZ$9,1,MATCH($D10,'6. Patients'!$GA$9:$GO$9,0),ROWS('6. Patients'!DY$10:DY$107))),0)+
IFERROR(SUMPRODUCT('6. Patients'!CL$10:CL$107,OFFSET('6. Patients'!$GP$9,1,MATCH($D10,'6. Patients'!$GQ$9:$HE$9,0),ROWS('6. Patients'!DY$10:DY$107))),0)+
IFERROR(SUMPRODUCT('6. Patients'!CL$10:CL$107,OFFSET('6. Patients'!$HF$9,1,MATCH($D10,'6. Patients'!$HG$9:$HU$9,0),ROWS('6. Patients'!DY$10:DY$107))),0)+
IFERROR(SUMPRODUCT('6. Patients'!CL$10:CL$107,OFFSET('6. Patients'!$HV$9,1,MATCH($D10,'6. Patients'!$HW$9:$IK$9,0),ROWS('6. Patients'!DY$10:DY$107))),0),
IFERROR(SUMPRODUCT('6. Patients'!CL$10:CL$107,OFFSET('6. Patients'!$IL$9,1,MATCH($D10,'6. Patients'!$IM$9:$JA$9,0),ROWS('6. Patients'!DY$10:DY$107))),0)+
IFERROR(SUMPRODUCT('6. Patients'!CL$10:CL$107,OFFSET('6. Patients'!$JB$9,1,MATCH($D10,'6. Patients'!$JC$9:$JQ$9,0),ROWS('6. Patients'!DY$10:DY$107))),0)+
IFERROR(SUMPRODUCT('6. Patients'!CL$10:CL$107,OFFSET('6. Patients'!$JR$9,1,MATCH($D10,'6. Patients'!$JS$9:$KG$9,0),ROWS('6. Patients'!DY$10:DY$107))),0)+
IFERROR(SUMPRODUCT('6. Patients'!CL$10:CL$107,OFFSET('6. Patients'!$KH$9,1,MATCH($D10,'6. Patients'!$KI$9:$KW$9,0),ROWS('6. Patients'!DY$10:DY$107))),0))+
IFERROR(VLOOKUP($D10,$H$61:$L$91,COLUMNS($H$60:$J$60)-1+S$7,0)*$E10*$F10*'1. General Inputs'!$J$25,0),0)</f>
        <v>0</v>
      </c>
      <c r="T10" s="3">
        <f ca="1">ROUNDUP($F10*$E10*CHOOSE(T$7,
IFERROR(SUMPRODUCT('6. Patients'!CM$10:CM$107,OFFSET('6. Patients'!$DN$9,1,MATCH($D10,'6. Patients'!$DO$9:$EC$9,0),ROWS('6. Patients'!DZ$10:DZ$107))),0)+
IFERROR(SUMPRODUCT('6. Patients'!CM$10:CM$107,OFFSET('6. Patients'!$ED$9,1,MATCH($D10,'6. Patients'!$EE$9:$ES$9,0),ROWS('6. Patients'!DZ$10:DZ$107))),0)+
IFERROR(SUMPRODUCT('6. Patients'!CM$10:CM$107,OFFSET('6. Patients'!$ET$9,1,MATCH($D10,'6. Patients'!$EU$9:$FI$9,0),ROWS('6. Patients'!DZ$10:DZ$107))),0)+
IFERROR(SUMPRODUCT('6. Patients'!CM$10:CM$107,OFFSET('6. Patients'!$FJ$9,1,MATCH($D10,'6. Patients'!$FK$9:$FY$9,0),ROWS('6. Patients'!DZ$10:DZ$107))),0),
IFERROR(SUMPRODUCT('6. Patients'!CM$10:CM$107,OFFSET('6. Patients'!$FZ$9,1,MATCH($D10,'6. Patients'!$GA$9:$GO$9,0),ROWS('6. Patients'!DZ$10:DZ$107))),0)+
IFERROR(SUMPRODUCT('6. Patients'!CM$10:CM$107,OFFSET('6. Patients'!$GP$9,1,MATCH($D10,'6. Patients'!$GQ$9:$HE$9,0),ROWS('6. Patients'!DZ$10:DZ$107))),0)+
IFERROR(SUMPRODUCT('6. Patients'!CM$10:CM$107,OFFSET('6. Patients'!$HF$9,1,MATCH($D10,'6. Patients'!$HG$9:$HU$9,0),ROWS('6. Patients'!DZ$10:DZ$107))),0)+
IFERROR(SUMPRODUCT('6. Patients'!CM$10:CM$107,OFFSET('6. Patients'!$HV$9,1,MATCH($D10,'6. Patients'!$HW$9:$IK$9,0),ROWS('6. Patients'!DZ$10:DZ$107))),0),
IFERROR(SUMPRODUCT('6. Patients'!CM$10:CM$107,OFFSET('6. Patients'!$IL$9,1,MATCH($D10,'6. Patients'!$IM$9:$JA$9,0),ROWS('6. Patients'!DZ$10:DZ$107))),0)+
IFERROR(SUMPRODUCT('6. Patients'!CM$10:CM$107,OFFSET('6. Patients'!$JB$9,1,MATCH($D10,'6. Patients'!$JC$9:$JQ$9,0),ROWS('6. Patients'!DZ$10:DZ$107))),0)+
IFERROR(SUMPRODUCT('6. Patients'!CM$10:CM$107,OFFSET('6. Patients'!$JR$9,1,MATCH($D10,'6. Patients'!$JS$9:$KG$9,0),ROWS('6. Patients'!DZ$10:DZ$107))),0)+
IFERROR(SUMPRODUCT('6. Patients'!CM$10:CM$107,OFFSET('6. Patients'!$KH$9,1,MATCH($D10,'6. Patients'!$KI$9:$KW$9,0),ROWS('6. Patients'!DZ$10:DZ$107))),0))+
IFERROR(VLOOKUP($D10,$H$61:$L$91,COLUMNS($H$60:$J$60)-1+T$7,0)*$E10*$F10*'1. General Inputs'!$J$25,0),0)</f>
        <v>0</v>
      </c>
      <c r="U10" s="3">
        <f ca="1">ROUNDUP($F10*$E10*CHOOSE(U$7,
IFERROR(SUMPRODUCT('6. Patients'!CN$10:CN$107,OFFSET('6. Patients'!$DN$9,1,MATCH($D10,'6. Patients'!$DO$9:$EC$9,0),ROWS('6. Patients'!EA$10:EA$107))),0)+
IFERROR(SUMPRODUCT('6. Patients'!CN$10:CN$107,OFFSET('6. Patients'!$ED$9,1,MATCH($D10,'6. Patients'!$EE$9:$ES$9,0),ROWS('6. Patients'!EA$10:EA$107))),0)+
IFERROR(SUMPRODUCT('6. Patients'!CN$10:CN$107,OFFSET('6. Patients'!$ET$9,1,MATCH($D10,'6. Patients'!$EU$9:$FI$9,0),ROWS('6. Patients'!EA$10:EA$107))),0)+
IFERROR(SUMPRODUCT('6. Patients'!CN$10:CN$107,OFFSET('6. Patients'!$FJ$9,1,MATCH($D10,'6. Patients'!$FK$9:$FY$9,0),ROWS('6. Patients'!EA$10:EA$107))),0),
IFERROR(SUMPRODUCT('6. Patients'!CN$10:CN$107,OFFSET('6. Patients'!$FZ$9,1,MATCH($D10,'6. Patients'!$GA$9:$GO$9,0),ROWS('6. Patients'!EA$10:EA$107))),0)+
IFERROR(SUMPRODUCT('6. Patients'!CN$10:CN$107,OFFSET('6. Patients'!$GP$9,1,MATCH($D10,'6. Patients'!$GQ$9:$HE$9,0),ROWS('6. Patients'!EA$10:EA$107))),0)+
IFERROR(SUMPRODUCT('6. Patients'!CN$10:CN$107,OFFSET('6. Patients'!$HF$9,1,MATCH($D10,'6. Patients'!$HG$9:$HU$9,0),ROWS('6. Patients'!EA$10:EA$107))),0)+
IFERROR(SUMPRODUCT('6. Patients'!CN$10:CN$107,OFFSET('6. Patients'!$HV$9,1,MATCH($D10,'6. Patients'!$HW$9:$IK$9,0),ROWS('6. Patients'!EA$10:EA$107))),0),
IFERROR(SUMPRODUCT('6. Patients'!CN$10:CN$107,OFFSET('6. Patients'!$IL$9,1,MATCH($D10,'6. Patients'!$IM$9:$JA$9,0),ROWS('6. Patients'!EA$10:EA$107))),0)+
IFERROR(SUMPRODUCT('6. Patients'!CN$10:CN$107,OFFSET('6. Patients'!$JB$9,1,MATCH($D10,'6. Patients'!$JC$9:$JQ$9,0),ROWS('6. Patients'!EA$10:EA$107))),0)+
IFERROR(SUMPRODUCT('6. Patients'!CN$10:CN$107,OFFSET('6. Patients'!$JR$9,1,MATCH($D10,'6. Patients'!$JS$9:$KG$9,0),ROWS('6. Patients'!EA$10:EA$107))),0)+
IFERROR(SUMPRODUCT('6. Patients'!CN$10:CN$107,OFFSET('6. Patients'!$KH$9,1,MATCH($D10,'6. Patients'!$KI$9:$KW$9,0),ROWS('6. Patients'!EA$10:EA$107))),0))+
IFERROR(VLOOKUP($D10,$H$61:$L$91,COLUMNS($H$60:$J$60)-1+U$7,0)*$E10*$F10*'1. General Inputs'!$J$25,0),0)</f>
        <v>0</v>
      </c>
      <c r="V10" s="3">
        <f ca="1">ROUNDUP($F10*$E10*CHOOSE(V$7,
IFERROR(SUMPRODUCT('6. Patients'!CO$10:CO$107,OFFSET('6. Patients'!$DN$9,1,MATCH($D10,'6. Patients'!$DO$9:$EC$9,0),ROWS('6. Patients'!EB$10:EB$107))),0)+
IFERROR(SUMPRODUCT('6. Patients'!CO$10:CO$107,OFFSET('6. Patients'!$ED$9,1,MATCH($D10,'6. Patients'!$EE$9:$ES$9,0),ROWS('6. Patients'!EB$10:EB$107))),0)+
IFERROR(SUMPRODUCT('6. Patients'!CO$10:CO$107,OFFSET('6. Patients'!$ET$9,1,MATCH($D10,'6. Patients'!$EU$9:$FI$9,0),ROWS('6. Patients'!EB$10:EB$107))),0)+
IFERROR(SUMPRODUCT('6. Patients'!CO$10:CO$107,OFFSET('6. Patients'!$FJ$9,1,MATCH($D10,'6. Patients'!$FK$9:$FY$9,0),ROWS('6. Patients'!EB$10:EB$107))),0),
IFERROR(SUMPRODUCT('6. Patients'!CO$10:CO$107,OFFSET('6. Patients'!$FZ$9,1,MATCH($D10,'6. Patients'!$GA$9:$GO$9,0),ROWS('6. Patients'!EB$10:EB$107))),0)+
IFERROR(SUMPRODUCT('6. Patients'!CO$10:CO$107,OFFSET('6. Patients'!$GP$9,1,MATCH($D10,'6. Patients'!$GQ$9:$HE$9,0),ROWS('6. Patients'!EB$10:EB$107))),0)+
IFERROR(SUMPRODUCT('6. Patients'!CO$10:CO$107,OFFSET('6. Patients'!$HF$9,1,MATCH($D10,'6. Patients'!$HG$9:$HU$9,0),ROWS('6. Patients'!EB$10:EB$107))),0)+
IFERROR(SUMPRODUCT('6. Patients'!CO$10:CO$107,OFFSET('6. Patients'!$HV$9,1,MATCH($D10,'6. Patients'!$HW$9:$IK$9,0),ROWS('6. Patients'!EB$10:EB$107))),0),
IFERROR(SUMPRODUCT('6. Patients'!CO$10:CO$107,OFFSET('6. Patients'!$IL$9,1,MATCH($D10,'6. Patients'!$IM$9:$JA$9,0),ROWS('6. Patients'!EB$10:EB$107))),0)+
IFERROR(SUMPRODUCT('6. Patients'!CO$10:CO$107,OFFSET('6. Patients'!$JB$9,1,MATCH($D10,'6. Patients'!$JC$9:$JQ$9,0),ROWS('6. Patients'!EB$10:EB$107))),0)+
IFERROR(SUMPRODUCT('6. Patients'!CO$10:CO$107,OFFSET('6. Patients'!$JR$9,1,MATCH($D10,'6. Patients'!$JS$9:$KG$9,0),ROWS('6. Patients'!EB$10:EB$107))),0)+
IFERROR(SUMPRODUCT('6. Patients'!CO$10:CO$107,OFFSET('6. Patients'!$KH$9,1,MATCH($D10,'6. Patients'!$KI$9:$KW$9,0),ROWS('6. Patients'!EB$10:EB$107))),0))+
IFERROR(VLOOKUP($D10,$H$61:$L$91,COLUMNS($H$60:$J$60)-1+V$7,0)*$E10*$F10*'1. General Inputs'!$J$25,0),0)</f>
        <v>0</v>
      </c>
      <c r="W10" s="3">
        <f ca="1">ROUNDUP($F10*$E10*CHOOSE(W$7,
IFERROR(SUMPRODUCT('6. Patients'!CP$10:CP$107,OFFSET('6. Patients'!$DN$9,1,MATCH($D10,'6. Patients'!$DO$9:$EC$9,0),ROWS('6. Patients'!EC$10:EC$107))),0)+
IFERROR(SUMPRODUCT('6. Patients'!CP$10:CP$107,OFFSET('6. Patients'!$ED$9,1,MATCH($D10,'6. Patients'!$EE$9:$ES$9,0),ROWS('6. Patients'!EC$10:EC$107))),0)+
IFERROR(SUMPRODUCT('6. Patients'!CP$10:CP$107,OFFSET('6. Patients'!$ET$9,1,MATCH($D10,'6. Patients'!$EU$9:$FI$9,0),ROWS('6. Patients'!EC$10:EC$107))),0)+
IFERROR(SUMPRODUCT('6. Patients'!CP$10:CP$107,OFFSET('6. Patients'!$FJ$9,1,MATCH($D10,'6. Patients'!$FK$9:$FY$9,0),ROWS('6. Patients'!EC$10:EC$107))),0),
IFERROR(SUMPRODUCT('6. Patients'!CP$10:CP$107,OFFSET('6. Patients'!$FZ$9,1,MATCH($D10,'6. Patients'!$GA$9:$GO$9,0),ROWS('6. Patients'!EC$10:EC$107))),0)+
IFERROR(SUMPRODUCT('6. Patients'!CP$10:CP$107,OFFSET('6. Patients'!$GP$9,1,MATCH($D10,'6. Patients'!$GQ$9:$HE$9,0),ROWS('6. Patients'!EC$10:EC$107))),0)+
IFERROR(SUMPRODUCT('6. Patients'!CP$10:CP$107,OFFSET('6. Patients'!$HF$9,1,MATCH($D10,'6. Patients'!$HG$9:$HU$9,0),ROWS('6. Patients'!EC$10:EC$107))),0)+
IFERROR(SUMPRODUCT('6. Patients'!CP$10:CP$107,OFFSET('6. Patients'!$HV$9,1,MATCH($D10,'6. Patients'!$HW$9:$IK$9,0),ROWS('6. Patients'!EC$10:EC$107))),0),
IFERROR(SUMPRODUCT('6. Patients'!CP$10:CP$107,OFFSET('6. Patients'!$IL$9,1,MATCH($D10,'6. Patients'!$IM$9:$JA$9,0),ROWS('6. Patients'!EC$10:EC$107))),0)+
IFERROR(SUMPRODUCT('6. Patients'!CP$10:CP$107,OFFSET('6. Patients'!$JB$9,1,MATCH($D10,'6. Patients'!$JC$9:$JQ$9,0),ROWS('6. Patients'!EC$10:EC$107))),0)+
IFERROR(SUMPRODUCT('6. Patients'!CP$10:CP$107,OFFSET('6. Patients'!$JR$9,1,MATCH($D10,'6. Patients'!$JS$9:$KG$9,0),ROWS('6. Patients'!EC$10:EC$107))),0)+
IFERROR(SUMPRODUCT('6. Patients'!CP$10:CP$107,OFFSET('6. Patients'!$KH$9,1,MATCH($D10,'6. Patients'!$KI$9:$KW$9,0),ROWS('6. Patients'!EC$10:EC$107))),0))+
IFERROR(VLOOKUP($D10,$H$61:$L$91,COLUMNS($H$60:$J$60)-1+W$7,0)*$E10*$F10*'1. General Inputs'!$J$25,0),0)</f>
        <v>0</v>
      </c>
      <c r="X10" s="3">
        <f ca="1">ROUNDUP($F10*$E10*CHOOSE(X$7,
IFERROR(SUMPRODUCT('6. Patients'!CQ$10:CQ$107,OFFSET('6. Patients'!$DN$9,1,MATCH($D10,'6. Patients'!$DO$9:$EC$9,0),ROWS('6. Patients'!ED$10:ED$107))),0)+
IFERROR(SUMPRODUCT('6. Patients'!CQ$10:CQ$107,OFFSET('6. Patients'!$ED$9,1,MATCH($D10,'6. Patients'!$EE$9:$ES$9,0),ROWS('6. Patients'!ED$10:ED$107))),0)+
IFERROR(SUMPRODUCT('6. Patients'!CQ$10:CQ$107,OFFSET('6. Patients'!$ET$9,1,MATCH($D10,'6. Patients'!$EU$9:$FI$9,0),ROWS('6. Patients'!ED$10:ED$107))),0)+
IFERROR(SUMPRODUCT('6. Patients'!CQ$10:CQ$107,OFFSET('6. Patients'!$FJ$9,1,MATCH($D10,'6. Patients'!$FK$9:$FY$9,0),ROWS('6. Patients'!ED$10:ED$107))),0),
IFERROR(SUMPRODUCT('6. Patients'!CQ$10:CQ$107,OFFSET('6. Patients'!$FZ$9,1,MATCH($D10,'6. Patients'!$GA$9:$GO$9,0),ROWS('6. Patients'!ED$10:ED$107))),0)+
IFERROR(SUMPRODUCT('6. Patients'!CQ$10:CQ$107,OFFSET('6. Patients'!$GP$9,1,MATCH($D10,'6. Patients'!$GQ$9:$HE$9,0),ROWS('6. Patients'!ED$10:ED$107))),0)+
IFERROR(SUMPRODUCT('6. Patients'!CQ$10:CQ$107,OFFSET('6. Patients'!$HF$9,1,MATCH($D10,'6. Patients'!$HG$9:$HU$9,0),ROWS('6. Patients'!ED$10:ED$107))),0)+
IFERROR(SUMPRODUCT('6. Patients'!CQ$10:CQ$107,OFFSET('6. Patients'!$HV$9,1,MATCH($D10,'6. Patients'!$HW$9:$IK$9,0),ROWS('6. Patients'!ED$10:ED$107))),0),
IFERROR(SUMPRODUCT('6. Patients'!CQ$10:CQ$107,OFFSET('6. Patients'!$IL$9,1,MATCH($D10,'6. Patients'!$IM$9:$JA$9,0),ROWS('6. Patients'!ED$10:ED$107))),0)+
IFERROR(SUMPRODUCT('6. Patients'!CQ$10:CQ$107,OFFSET('6. Patients'!$JB$9,1,MATCH($D10,'6. Patients'!$JC$9:$JQ$9,0),ROWS('6. Patients'!ED$10:ED$107))),0)+
IFERROR(SUMPRODUCT('6. Patients'!CQ$10:CQ$107,OFFSET('6. Patients'!$JR$9,1,MATCH($D10,'6. Patients'!$JS$9:$KG$9,0),ROWS('6. Patients'!ED$10:ED$107))),0)+
IFERROR(SUMPRODUCT('6. Patients'!CQ$10:CQ$107,OFFSET('6. Patients'!$KH$9,1,MATCH($D10,'6. Patients'!$KI$9:$KW$9,0),ROWS('6. Patients'!ED$10:ED$107))),0))+
IFERROR(VLOOKUP($D10,$H$61:$L$91,COLUMNS($H$60:$J$60)-1+X$7,0)*$E10*$F10*'1. General Inputs'!$J$25,0),0)</f>
        <v>0</v>
      </c>
      <c r="Y10" s="3">
        <f ca="1">ROUNDUP($F10*$E10*CHOOSE(Y$7,
IFERROR(SUMPRODUCT('6. Patients'!CR$10:CR$107,OFFSET('6. Patients'!$DN$9,1,MATCH($D10,'6. Patients'!$DO$9:$EC$9,0),ROWS('6. Patients'!EE$10:EE$107))),0)+
IFERROR(SUMPRODUCT('6. Patients'!CR$10:CR$107,OFFSET('6. Patients'!$ED$9,1,MATCH($D10,'6. Patients'!$EE$9:$ES$9,0),ROWS('6. Patients'!EE$10:EE$107))),0)+
IFERROR(SUMPRODUCT('6. Patients'!CR$10:CR$107,OFFSET('6. Patients'!$ET$9,1,MATCH($D10,'6. Patients'!$EU$9:$FI$9,0),ROWS('6. Patients'!EE$10:EE$107))),0)+
IFERROR(SUMPRODUCT('6. Patients'!CR$10:CR$107,OFFSET('6. Patients'!$FJ$9,1,MATCH($D10,'6. Patients'!$FK$9:$FY$9,0),ROWS('6. Patients'!EE$10:EE$107))),0),
IFERROR(SUMPRODUCT('6. Patients'!CR$10:CR$107,OFFSET('6. Patients'!$FZ$9,1,MATCH($D10,'6. Patients'!$GA$9:$GO$9,0),ROWS('6. Patients'!EE$10:EE$107))),0)+
IFERROR(SUMPRODUCT('6. Patients'!CR$10:CR$107,OFFSET('6. Patients'!$GP$9,1,MATCH($D10,'6. Patients'!$GQ$9:$HE$9,0),ROWS('6. Patients'!EE$10:EE$107))),0)+
IFERROR(SUMPRODUCT('6. Patients'!CR$10:CR$107,OFFSET('6. Patients'!$HF$9,1,MATCH($D10,'6. Patients'!$HG$9:$HU$9,0),ROWS('6. Patients'!EE$10:EE$107))),0)+
IFERROR(SUMPRODUCT('6. Patients'!CR$10:CR$107,OFFSET('6. Patients'!$HV$9,1,MATCH($D10,'6. Patients'!$HW$9:$IK$9,0),ROWS('6. Patients'!EE$10:EE$107))),0),
IFERROR(SUMPRODUCT('6. Patients'!CR$10:CR$107,OFFSET('6. Patients'!$IL$9,1,MATCH($D10,'6. Patients'!$IM$9:$JA$9,0),ROWS('6. Patients'!EE$10:EE$107))),0)+
IFERROR(SUMPRODUCT('6. Patients'!CR$10:CR$107,OFFSET('6. Patients'!$JB$9,1,MATCH($D10,'6. Patients'!$JC$9:$JQ$9,0),ROWS('6. Patients'!EE$10:EE$107))),0)+
IFERROR(SUMPRODUCT('6. Patients'!CR$10:CR$107,OFFSET('6. Patients'!$JR$9,1,MATCH($D10,'6. Patients'!$JS$9:$KG$9,0),ROWS('6. Patients'!EE$10:EE$107))),0)+
IFERROR(SUMPRODUCT('6. Patients'!CR$10:CR$107,OFFSET('6. Patients'!$KH$9,1,MATCH($D10,'6. Patients'!$KI$9:$KW$9,0),ROWS('6. Patients'!EE$10:EE$107))),0))+
IFERROR(VLOOKUP($D10,$H$61:$L$91,COLUMNS($H$60:$J$60)-1+Y$7,0)*$E10*$F10*'1. General Inputs'!$J$25,0),0)</f>
        <v>0</v>
      </c>
      <c r="Z10" s="3">
        <f ca="1">ROUNDUP($F10*$E10*CHOOSE(Z$7,
IFERROR(SUMPRODUCT('6. Patients'!CS$10:CS$107,OFFSET('6. Patients'!$DN$9,1,MATCH($D10,'6. Patients'!$DO$9:$EC$9,0),ROWS('6. Patients'!EF$10:EF$107))),0)+
IFERROR(SUMPRODUCT('6. Patients'!CS$10:CS$107,OFFSET('6. Patients'!$ED$9,1,MATCH($D10,'6. Patients'!$EE$9:$ES$9,0),ROWS('6. Patients'!EF$10:EF$107))),0)+
IFERROR(SUMPRODUCT('6. Patients'!CS$10:CS$107,OFFSET('6. Patients'!$ET$9,1,MATCH($D10,'6. Patients'!$EU$9:$FI$9,0),ROWS('6. Patients'!EF$10:EF$107))),0)+
IFERROR(SUMPRODUCT('6. Patients'!CS$10:CS$107,OFFSET('6. Patients'!$FJ$9,1,MATCH($D10,'6. Patients'!$FK$9:$FY$9,0),ROWS('6. Patients'!EF$10:EF$107))),0),
IFERROR(SUMPRODUCT('6. Patients'!CS$10:CS$107,OFFSET('6. Patients'!$FZ$9,1,MATCH($D10,'6. Patients'!$GA$9:$GO$9,0),ROWS('6. Patients'!EF$10:EF$107))),0)+
IFERROR(SUMPRODUCT('6. Patients'!CS$10:CS$107,OFFSET('6. Patients'!$GP$9,1,MATCH($D10,'6. Patients'!$GQ$9:$HE$9,0),ROWS('6. Patients'!EF$10:EF$107))),0)+
IFERROR(SUMPRODUCT('6. Patients'!CS$10:CS$107,OFFSET('6. Patients'!$HF$9,1,MATCH($D10,'6. Patients'!$HG$9:$HU$9,0),ROWS('6. Patients'!EF$10:EF$107))),0)+
IFERROR(SUMPRODUCT('6. Patients'!CS$10:CS$107,OFFSET('6. Patients'!$HV$9,1,MATCH($D10,'6. Patients'!$HW$9:$IK$9,0),ROWS('6. Patients'!EF$10:EF$107))),0),
IFERROR(SUMPRODUCT('6. Patients'!CS$10:CS$107,OFFSET('6. Patients'!$IL$9,1,MATCH($D10,'6. Patients'!$IM$9:$JA$9,0),ROWS('6. Patients'!EF$10:EF$107))),0)+
IFERROR(SUMPRODUCT('6. Patients'!CS$10:CS$107,OFFSET('6. Patients'!$JB$9,1,MATCH($D10,'6. Patients'!$JC$9:$JQ$9,0),ROWS('6. Patients'!EF$10:EF$107))),0)+
IFERROR(SUMPRODUCT('6. Patients'!CS$10:CS$107,OFFSET('6. Patients'!$JR$9,1,MATCH($D10,'6. Patients'!$JS$9:$KG$9,0),ROWS('6. Patients'!EF$10:EF$107))),0)+
IFERROR(SUMPRODUCT('6. Patients'!CS$10:CS$107,OFFSET('6. Patients'!$KH$9,1,MATCH($D10,'6. Patients'!$KI$9:$KW$9,0),ROWS('6. Patients'!EF$10:EF$107))),0))+
IFERROR(VLOOKUP($D10,$H$61:$L$91,COLUMNS($H$60:$J$60)-1+Z$7,0)*$E10*$F10*'1. General Inputs'!$J$25,0),0)</f>
        <v>0</v>
      </c>
      <c r="AA10" s="3">
        <f ca="1">ROUNDUP($F10*$E10*CHOOSE(AA$7,
IFERROR(SUMPRODUCT('6. Patients'!CT$10:CT$107,OFFSET('6. Patients'!$DN$9,1,MATCH($D10,'6. Patients'!$DO$9:$EC$9,0),ROWS('6. Patients'!EG$10:EG$107))),0)+
IFERROR(SUMPRODUCT('6. Patients'!CT$10:CT$107,OFFSET('6. Patients'!$ED$9,1,MATCH($D10,'6. Patients'!$EE$9:$ES$9,0),ROWS('6. Patients'!EG$10:EG$107))),0)+
IFERROR(SUMPRODUCT('6. Patients'!CT$10:CT$107,OFFSET('6. Patients'!$ET$9,1,MATCH($D10,'6. Patients'!$EU$9:$FI$9,0),ROWS('6. Patients'!EG$10:EG$107))),0)+
IFERROR(SUMPRODUCT('6. Patients'!CT$10:CT$107,OFFSET('6. Patients'!$FJ$9,1,MATCH($D10,'6. Patients'!$FK$9:$FY$9,0),ROWS('6. Patients'!EG$10:EG$107))),0),
IFERROR(SUMPRODUCT('6. Patients'!CT$10:CT$107,OFFSET('6. Patients'!$FZ$9,1,MATCH($D10,'6. Patients'!$GA$9:$GO$9,0),ROWS('6. Patients'!EG$10:EG$107))),0)+
IFERROR(SUMPRODUCT('6. Patients'!CT$10:CT$107,OFFSET('6. Patients'!$GP$9,1,MATCH($D10,'6. Patients'!$GQ$9:$HE$9,0),ROWS('6. Patients'!EG$10:EG$107))),0)+
IFERROR(SUMPRODUCT('6. Patients'!CT$10:CT$107,OFFSET('6. Patients'!$HF$9,1,MATCH($D10,'6. Patients'!$HG$9:$HU$9,0),ROWS('6. Patients'!EG$10:EG$107))),0)+
IFERROR(SUMPRODUCT('6. Patients'!CT$10:CT$107,OFFSET('6. Patients'!$HV$9,1,MATCH($D10,'6. Patients'!$HW$9:$IK$9,0),ROWS('6. Patients'!EG$10:EG$107))),0),
IFERROR(SUMPRODUCT('6. Patients'!CT$10:CT$107,OFFSET('6. Patients'!$IL$9,1,MATCH($D10,'6. Patients'!$IM$9:$JA$9,0),ROWS('6. Patients'!EG$10:EG$107))),0)+
IFERROR(SUMPRODUCT('6. Patients'!CT$10:CT$107,OFFSET('6. Patients'!$JB$9,1,MATCH($D10,'6. Patients'!$JC$9:$JQ$9,0),ROWS('6. Patients'!EG$10:EG$107))),0)+
IFERROR(SUMPRODUCT('6. Patients'!CT$10:CT$107,OFFSET('6. Patients'!$JR$9,1,MATCH($D10,'6. Patients'!$JS$9:$KG$9,0),ROWS('6. Patients'!EG$10:EG$107))),0)+
IFERROR(SUMPRODUCT('6. Patients'!CT$10:CT$107,OFFSET('6. Patients'!$KH$9,1,MATCH($D10,'6. Patients'!$KI$9:$KW$9,0),ROWS('6. Patients'!EG$10:EG$107))),0))+
IFERROR(VLOOKUP($D10,$H$61:$L$91,COLUMNS($H$60:$J$60)-1+AA$7,0)*$E10*$F10*'1. General Inputs'!$J$25,0),0)</f>
        <v>0</v>
      </c>
      <c r="AB10" s="3">
        <f ca="1">ROUNDUP($F10*$E10*CHOOSE(AB$7,
IFERROR(SUMPRODUCT('6. Patients'!CU$10:CU$107,OFFSET('6. Patients'!$DN$9,1,MATCH($D10,'6. Patients'!$DO$9:$EC$9,0),ROWS('6. Patients'!EH$10:EH$107))),0)+
IFERROR(SUMPRODUCT('6. Patients'!CU$10:CU$107,OFFSET('6. Patients'!$ED$9,1,MATCH($D10,'6. Patients'!$EE$9:$ES$9,0),ROWS('6. Patients'!EH$10:EH$107))),0)+
IFERROR(SUMPRODUCT('6. Patients'!CU$10:CU$107,OFFSET('6. Patients'!$ET$9,1,MATCH($D10,'6. Patients'!$EU$9:$FI$9,0),ROWS('6. Patients'!EH$10:EH$107))),0)+
IFERROR(SUMPRODUCT('6. Patients'!CU$10:CU$107,OFFSET('6. Patients'!$FJ$9,1,MATCH($D10,'6. Patients'!$FK$9:$FY$9,0),ROWS('6. Patients'!EH$10:EH$107))),0),
IFERROR(SUMPRODUCT('6. Patients'!CU$10:CU$107,OFFSET('6. Patients'!$FZ$9,1,MATCH($D10,'6. Patients'!$GA$9:$GO$9,0),ROWS('6. Patients'!EH$10:EH$107))),0)+
IFERROR(SUMPRODUCT('6. Patients'!CU$10:CU$107,OFFSET('6. Patients'!$GP$9,1,MATCH($D10,'6. Patients'!$GQ$9:$HE$9,0),ROWS('6. Patients'!EH$10:EH$107))),0)+
IFERROR(SUMPRODUCT('6. Patients'!CU$10:CU$107,OFFSET('6. Patients'!$HF$9,1,MATCH($D10,'6. Patients'!$HG$9:$HU$9,0),ROWS('6. Patients'!EH$10:EH$107))),0)+
IFERROR(SUMPRODUCT('6. Patients'!CU$10:CU$107,OFFSET('6. Patients'!$HV$9,1,MATCH($D10,'6. Patients'!$HW$9:$IK$9,0),ROWS('6. Patients'!EH$10:EH$107))),0),
IFERROR(SUMPRODUCT('6. Patients'!CU$10:CU$107,OFFSET('6. Patients'!$IL$9,1,MATCH($D10,'6. Patients'!$IM$9:$JA$9,0),ROWS('6. Patients'!EH$10:EH$107))),0)+
IFERROR(SUMPRODUCT('6. Patients'!CU$10:CU$107,OFFSET('6. Patients'!$JB$9,1,MATCH($D10,'6. Patients'!$JC$9:$JQ$9,0),ROWS('6. Patients'!EH$10:EH$107))),0)+
IFERROR(SUMPRODUCT('6. Patients'!CU$10:CU$107,OFFSET('6. Patients'!$JR$9,1,MATCH($D10,'6. Patients'!$JS$9:$KG$9,0),ROWS('6. Patients'!EH$10:EH$107))),0)+
IFERROR(SUMPRODUCT('6. Patients'!CU$10:CU$107,OFFSET('6. Patients'!$KH$9,1,MATCH($D10,'6. Patients'!$KI$9:$KW$9,0),ROWS('6. Patients'!EH$10:EH$107))),0))+
IFERROR(VLOOKUP($D10,$H$61:$L$91,COLUMNS($H$60:$J$60)-1+AB$7,0)*$E10*$F10*'1. General Inputs'!$J$25,0),0)</f>
        <v>0</v>
      </c>
      <c r="AC10" s="3">
        <f ca="1">ROUNDUP($F10*$E10*CHOOSE(AC$7,
IFERROR(SUMPRODUCT('6. Patients'!CV$10:CV$107,OFFSET('6. Patients'!$DN$9,1,MATCH($D10,'6. Patients'!$DO$9:$EC$9,0),ROWS('6. Patients'!EI$10:EI$107))),0)+
IFERROR(SUMPRODUCT('6. Patients'!CV$10:CV$107,OFFSET('6. Patients'!$ED$9,1,MATCH($D10,'6. Patients'!$EE$9:$ES$9,0),ROWS('6. Patients'!EI$10:EI$107))),0)+
IFERROR(SUMPRODUCT('6. Patients'!CV$10:CV$107,OFFSET('6. Patients'!$ET$9,1,MATCH($D10,'6. Patients'!$EU$9:$FI$9,0),ROWS('6. Patients'!EI$10:EI$107))),0)+
IFERROR(SUMPRODUCT('6. Patients'!CV$10:CV$107,OFFSET('6. Patients'!$FJ$9,1,MATCH($D10,'6. Patients'!$FK$9:$FY$9,0),ROWS('6. Patients'!EI$10:EI$107))),0),
IFERROR(SUMPRODUCT('6. Patients'!CV$10:CV$107,OFFSET('6. Patients'!$FZ$9,1,MATCH($D10,'6. Patients'!$GA$9:$GO$9,0),ROWS('6. Patients'!EI$10:EI$107))),0)+
IFERROR(SUMPRODUCT('6. Patients'!CV$10:CV$107,OFFSET('6. Patients'!$GP$9,1,MATCH($D10,'6. Patients'!$GQ$9:$HE$9,0),ROWS('6. Patients'!EI$10:EI$107))),0)+
IFERROR(SUMPRODUCT('6. Patients'!CV$10:CV$107,OFFSET('6. Patients'!$HF$9,1,MATCH($D10,'6. Patients'!$HG$9:$HU$9,0),ROWS('6. Patients'!EI$10:EI$107))),0)+
IFERROR(SUMPRODUCT('6. Patients'!CV$10:CV$107,OFFSET('6. Patients'!$HV$9,1,MATCH($D10,'6. Patients'!$HW$9:$IK$9,0),ROWS('6. Patients'!EI$10:EI$107))),0),
IFERROR(SUMPRODUCT('6. Patients'!CV$10:CV$107,OFFSET('6. Patients'!$IL$9,1,MATCH($D10,'6. Patients'!$IM$9:$JA$9,0),ROWS('6. Patients'!EI$10:EI$107))),0)+
IFERROR(SUMPRODUCT('6. Patients'!CV$10:CV$107,OFFSET('6. Patients'!$JB$9,1,MATCH($D10,'6. Patients'!$JC$9:$JQ$9,0),ROWS('6. Patients'!EI$10:EI$107))),0)+
IFERROR(SUMPRODUCT('6. Patients'!CV$10:CV$107,OFFSET('6. Patients'!$JR$9,1,MATCH($D10,'6. Patients'!$JS$9:$KG$9,0),ROWS('6. Patients'!EI$10:EI$107))),0)+
IFERROR(SUMPRODUCT('6. Patients'!CV$10:CV$107,OFFSET('6. Patients'!$KH$9,1,MATCH($D10,'6. Patients'!$KI$9:$KW$9,0),ROWS('6. Patients'!EI$10:EI$107))),0))+
IFERROR(VLOOKUP($D10,$H$61:$L$91,COLUMNS($H$60:$J$60)-1+AC$7,0)*$E10*$F10*'1. General Inputs'!$J$25,0),0)</f>
        <v>0</v>
      </c>
      <c r="AD10" s="3">
        <f ca="1">ROUNDUP($F10*$E10*CHOOSE(AD$7,
IFERROR(SUMPRODUCT('6. Patients'!CW$10:CW$107,OFFSET('6. Patients'!$DN$9,1,MATCH($D10,'6. Patients'!$DO$9:$EC$9,0),ROWS('6. Patients'!EJ$10:EJ$107))),0)+
IFERROR(SUMPRODUCT('6. Patients'!CW$10:CW$107,OFFSET('6. Patients'!$ED$9,1,MATCH($D10,'6. Patients'!$EE$9:$ES$9,0),ROWS('6. Patients'!EJ$10:EJ$107))),0)+
IFERROR(SUMPRODUCT('6. Patients'!CW$10:CW$107,OFFSET('6. Patients'!$ET$9,1,MATCH($D10,'6. Patients'!$EU$9:$FI$9,0),ROWS('6. Patients'!EJ$10:EJ$107))),0)+
IFERROR(SUMPRODUCT('6. Patients'!CW$10:CW$107,OFFSET('6. Patients'!$FJ$9,1,MATCH($D10,'6. Patients'!$FK$9:$FY$9,0),ROWS('6. Patients'!EJ$10:EJ$107))),0),
IFERROR(SUMPRODUCT('6. Patients'!CW$10:CW$107,OFFSET('6. Patients'!$FZ$9,1,MATCH($D10,'6. Patients'!$GA$9:$GO$9,0),ROWS('6. Patients'!EJ$10:EJ$107))),0)+
IFERROR(SUMPRODUCT('6. Patients'!CW$10:CW$107,OFFSET('6. Patients'!$GP$9,1,MATCH($D10,'6. Patients'!$GQ$9:$HE$9,0),ROWS('6. Patients'!EJ$10:EJ$107))),0)+
IFERROR(SUMPRODUCT('6. Patients'!CW$10:CW$107,OFFSET('6. Patients'!$HF$9,1,MATCH($D10,'6. Patients'!$HG$9:$HU$9,0),ROWS('6. Patients'!EJ$10:EJ$107))),0)+
IFERROR(SUMPRODUCT('6. Patients'!CW$10:CW$107,OFFSET('6. Patients'!$HV$9,1,MATCH($D10,'6. Patients'!$HW$9:$IK$9,0),ROWS('6. Patients'!EJ$10:EJ$107))),0),
IFERROR(SUMPRODUCT('6. Patients'!CW$10:CW$107,OFFSET('6. Patients'!$IL$9,1,MATCH($D10,'6. Patients'!$IM$9:$JA$9,0),ROWS('6. Patients'!EJ$10:EJ$107))),0)+
IFERROR(SUMPRODUCT('6. Patients'!CW$10:CW$107,OFFSET('6. Patients'!$JB$9,1,MATCH($D10,'6. Patients'!$JC$9:$JQ$9,0),ROWS('6. Patients'!EJ$10:EJ$107))),0)+
IFERROR(SUMPRODUCT('6. Patients'!CW$10:CW$107,OFFSET('6. Patients'!$JR$9,1,MATCH($D10,'6. Patients'!$JS$9:$KG$9,0),ROWS('6. Patients'!EJ$10:EJ$107))),0)+
IFERROR(SUMPRODUCT('6. Patients'!CW$10:CW$107,OFFSET('6. Patients'!$KH$9,1,MATCH($D10,'6. Patients'!$KI$9:$KW$9,0),ROWS('6. Patients'!EJ$10:EJ$107))),0))+
IFERROR(VLOOKUP($D10,$H$61:$L$91,COLUMNS($H$60:$J$60)-1+AD$7,0)*$E10*$F10*'1. General Inputs'!$J$25,0),0)</f>
        <v>0</v>
      </c>
      <c r="AE10" s="3">
        <f ca="1">ROUNDUP($F10*$E10*CHOOSE(AE$7,
IFERROR(SUMPRODUCT('6. Patients'!CX$10:CX$107,OFFSET('6. Patients'!$DN$9,1,MATCH($D10,'6. Patients'!$DO$9:$EC$9,0),ROWS('6. Patients'!EK$10:EK$107))),0)+
IFERROR(SUMPRODUCT('6. Patients'!CX$10:CX$107,OFFSET('6. Patients'!$ED$9,1,MATCH($D10,'6. Patients'!$EE$9:$ES$9,0),ROWS('6. Patients'!EK$10:EK$107))),0)+
IFERROR(SUMPRODUCT('6. Patients'!CX$10:CX$107,OFFSET('6. Patients'!$ET$9,1,MATCH($D10,'6. Patients'!$EU$9:$FI$9,0),ROWS('6. Patients'!EK$10:EK$107))),0)+
IFERROR(SUMPRODUCT('6. Patients'!CX$10:CX$107,OFFSET('6. Patients'!$FJ$9,1,MATCH($D10,'6. Patients'!$FK$9:$FY$9,0),ROWS('6. Patients'!EK$10:EK$107))),0),
IFERROR(SUMPRODUCT('6. Patients'!CX$10:CX$107,OFFSET('6. Patients'!$FZ$9,1,MATCH($D10,'6. Patients'!$GA$9:$GO$9,0),ROWS('6. Patients'!EK$10:EK$107))),0)+
IFERROR(SUMPRODUCT('6. Patients'!CX$10:CX$107,OFFSET('6. Patients'!$GP$9,1,MATCH($D10,'6. Patients'!$GQ$9:$HE$9,0),ROWS('6. Patients'!EK$10:EK$107))),0)+
IFERROR(SUMPRODUCT('6. Patients'!CX$10:CX$107,OFFSET('6. Patients'!$HF$9,1,MATCH($D10,'6. Patients'!$HG$9:$HU$9,0),ROWS('6. Patients'!EK$10:EK$107))),0)+
IFERROR(SUMPRODUCT('6. Patients'!CX$10:CX$107,OFFSET('6. Patients'!$HV$9,1,MATCH($D10,'6. Patients'!$HW$9:$IK$9,0),ROWS('6. Patients'!EK$10:EK$107))),0),
IFERROR(SUMPRODUCT('6. Patients'!CX$10:CX$107,OFFSET('6. Patients'!$IL$9,1,MATCH($D10,'6. Patients'!$IM$9:$JA$9,0),ROWS('6. Patients'!EK$10:EK$107))),0)+
IFERROR(SUMPRODUCT('6. Patients'!CX$10:CX$107,OFFSET('6. Patients'!$JB$9,1,MATCH($D10,'6. Patients'!$JC$9:$JQ$9,0),ROWS('6. Patients'!EK$10:EK$107))),0)+
IFERROR(SUMPRODUCT('6. Patients'!CX$10:CX$107,OFFSET('6. Patients'!$JR$9,1,MATCH($D10,'6. Patients'!$JS$9:$KG$9,0),ROWS('6. Patients'!EK$10:EK$107))),0)+
IFERROR(SUMPRODUCT('6. Patients'!CX$10:CX$107,OFFSET('6. Patients'!$KH$9,1,MATCH($D10,'6. Patients'!$KI$9:$KW$9,0),ROWS('6. Patients'!EK$10:EK$107))),0))+
IFERROR(VLOOKUP($D10,$H$61:$L$91,COLUMNS($H$60:$J$60)-1+AE$7,0)*$E10*$F10*'1. General Inputs'!$J$25,0),0)</f>
        <v>0</v>
      </c>
      <c r="AF10" s="3">
        <f ca="1">ROUNDUP($F10*$E10*CHOOSE(AF$7,
IFERROR(SUMPRODUCT('6. Patients'!CY$10:CY$107,OFFSET('6. Patients'!$DN$9,1,MATCH($D10,'6. Patients'!$DO$9:$EC$9,0),ROWS('6. Patients'!EL$10:EL$107))),0)+
IFERROR(SUMPRODUCT('6. Patients'!CY$10:CY$107,OFFSET('6. Patients'!$ED$9,1,MATCH($D10,'6. Patients'!$EE$9:$ES$9,0),ROWS('6. Patients'!EL$10:EL$107))),0)+
IFERROR(SUMPRODUCT('6. Patients'!CY$10:CY$107,OFFSET('6. Patients'!$ET$9,1,MATCH($D10,'6. Patients'!$EU$9:$FI$9,0),ROWS('6. Patients'!EL$10:EL$107))),0)+
IFERROR(SUMPRODUCT('6. Patients'!CY$10:CY$107,OFFSET('6. Patients'!$FJ$9,1,MATCH($D10,'6. Patients'!$FK$9:$FY$9,0),ROWS('6. Patients'!EL$10:EL$107))),0),
IFERROR(SUMPRODUCT('6. Patients'!CY$10:CY$107,OFFSET('6. Patients'!$FZ$9,1,MATCH($D10,'6. Patients'!$GA$9:$GO$9,0),ROWS('6. Patients'!EL$10:EL$107))),0)+
IFERROR(SUMPRODUCT('6. Patients'!CY$10:CY$107,OFFSET('6. Patients'!$GP$9,1,MATCH($D10,'6. Patients'!$GQ$9:$HE$9,0),ROWS('6. Patients'!EL$10:EL$107))),0)+
IFERROR(SUMPRODUCT('6. Patients'!CY$10:CY$107,OFFSET('6. Patients'!$HF$9,1,MATCH($D10,'6. Patients'!$HG$9:$HU$9,0),ROWS('6. Patients'!EL$10:EL$107))),0)+
IFERROR(SUMPRODUCT('6. Patients'!CY$10:CY$107,OFFSET('6. Patients'!$HV$9,1,MATCH($D10,'6. Patients'!$HW$9:$IK$9,0),ROWS('6. Patients'!EL$10:EL$107))),0),
IFERROR(SUMPRODUCT('6. Patients'!CY$10:CY$107,OFFSET('6. Patients'!$IL$9,1,MATCH($D10,'6. Patients'!$IM$9:$JA$9,0),ROWS('6. Patients'!EL$10:EL$107))),0)+
IFERROR(SUMPRODUCT('6. Patients'!CY$10:CY$107,OFFSET('6. Patients'!$JB$9,1,MATCH($D10,'6. Patients'!$JC$9:$JQ$9,0),ROWS('6. Patients'!EL$10:EL$107))),0)+
IFERROR(SUMPRODUCT('6. Patients'!CY$10:CY$107,OFFSET('6. Patients'!$JR$9,1,MATCH($D10,'6. Patients'!$JS$9:$KG$9,0),ROWS('6. Patients'!EL$10:EL$107))),0)+
IFERROR(SUMPRODUCT('6. Patients'!CY$10:CY$107,OFFSET('6. Patients'!$KH$9,1,MATCH($D10,'6. Patients'!$KI$9:$KW$9,0),ROWS('6. Patients'!EL$10:EL$107))),0))+
IFERROR(VLOOKUP($D10,$H$61:$L$91,COLUMNS($H$60:$J$60)-1+AF$7,0)*$E10*$F10*'1. General Inputs'!$J$25,0),0)</f>
        <v>0</v>
      </c>
      <c r="AG10" s="3">
        <f ca="1">ROUNDUP($F10*$E10*CHOOSE(AG$7,
IFERROR(SUMPRODUCT('6. Patients'!CZ$10:CZ$107,OFFSET('6. Patients'!$DN$9,1,MATCH($D10,'6. Patients'!$DO$9:$EC$9,0),ROWS('6. Patients'!EM$10:EM$107))),0)+
IFERROR(SUMPRODUCT('6. Patients'!CZ$10:CZ$107,OFFSET('6. Patients'!$ED$9,1,MATCH($D10,'6. Patients'!$EE$9:$ES$9,0),ROWS('6. Patients'!EM$10:EM$107))),0)+
IFERROR(SUMPRODUCT('6. Patients'!CZ$10:CZ$107,OFFSET('6. Patients'!$ET$9,1,MATCH($D10,'6. Patients'!$EU$9:$FI$9,0),ROWS('6. Patients'!EM$10:EM$107))),0)+
IFERROR(SUMPRODUCT('6. Patients'!CZ$10:CZ$107,OFFSET('6. Patients'!$FJ$9,1,MATCH($D10,'6. Patients'!$FK$9:$FY$9,0),ROWS('6. Patients'!EM$10:EM$107))),0),
IFERROR(SUMPRODUCT('6. Patients'!CZ$10:CZ$107,OFFSET('6. Patients'!$FZ$9,1,MATCH($D10,'6. Patients'!$GA$9:$GO$9,0),ROWS('6. Patients'!EM$10:EM$107))),0)+
IFERROR(SUMPRODUCT('6. Patients'!CZ$10:CZ$107,OFFSET('6. Patients'!$GP$9,1,MATCH($D10,'6. Patients'!$GQ$9:$HE$9,0),ROWS('6. Patients'!EM$10:EM$107))),0)+
IFERROR(SUMPRODUCT('6. Patients'!CZ$10:CZ$107,OFFSET('6. Patients'!$HF$9,1,MATCH($D10,'6. Patients'!$HG$9:$HU$9,0),ROWS('6. Patients'!EM$10:EM$107))),0)+
IFERROR(SUMPRODUCT('6. Patients'!CZ$10:CZ$107,OFFSET('6. Patients'!$HV$9,1,MATCH($D10,'6. Patients'!$HW$9:$IK$9,0),ROWS('6. Patients'!EM$10:EM$107))),0),
IFERROR(SUMPRODUCT('6. Patients'!CZ$10:CZ$107,OFFSET('6. Patients'!$IL$9,1,MATCH($D10,'6. Patients'!$IM$9:$JA$9,0),ROWS('6. Patients'!EM$10:EM$107))),0)+
IFERROR(SUMPRODUCT('6. Patients'!CZ$10:CZ$107,OFFSET('6. Patients'!$JB$9,1,MATCH($D10,'6. Patients'!$JC$9:$JQ$9,0),ROWS('6. Patients'!EM$10:EM$107))),0)+
IFERROR(SUMPRODUCT('6. Patients'!CZ$10:CZ$107,OFFSET('6. Patients'!$JR$9,1,MATCH($D10,'6. Patients'!$JS$9:$KG$9,0),ROWS('6. Patients'!EM$10:EM$107))),0)+
IFERROR(SUMPRODUCT('6. Patients'!CZ$10:CZ$107,OFFSET('6. Patients'!$KH$9,1,MATCH($D10,'6. Patients'!$KI$9:$KW$9,0),ROWS('6. Patients'!EM$10:EM$107))),0))+
IFERROR(VLOOKUP($D10,$H$61:$L$91,COLUMNS($H$60:$J$60)-1+AG$7,0)*$E10*$F10*'1. General Inputs'!$J$25,0),0)</f>
        <v>0</v>
      </c>
      <c r="AH10" s="3">
        <f ca="1">ROUNDUP($F10*$E10*CHOOSE(AH$7,
IFERROR(SUMPRODUCT('6. Patients'!DA$10:DA$107,OFFSET('6. Patients'!$DN$9,1,MATCH($D10,'6. Patients'!$DO$9:$EC$9,0),ROWS('6. Patients'!EN$10:EN$107))),0)+
IFERROR(SUMPRODUCT('6. Patients'!DA$10:DA$107,OFFSET('6. Patients'!$ED$9,1,MATCH($D10,'6. Patients'!$EE$9:$ES$9,0),ROWS('6. Patients'!EN$10:EN$107))),0)+
IFERROR(SUMPRODUCT('6. Patients'!DA$10:DA$107,OFFSET('6. Patients'!$ET$9,1,MATCH($D10,'6. Patients'!$EU$9:$FI$9,0),ROWS('6. Patients'!EN$10:EN$107))),0)+
IFERROR(SUMPRODUCT('6. Patients'!DA$10:DA$107,OFFSET('6. Patients'!$FJ$9,1,MATCH($D10,'6. Patients'!$FK$9:$FY$9,0),ROWS('6. Patients'!EN$10:EN$107))),0),
IFERROR(SUMPRODUCT('6. Patients'!DA$10:DA$107,OFFSET('6. Patients'!$FZ$9,1,MATCH($D10,'6. Patients'!$GA$9:$GO$9,0),ROWS('6. Patients'!EN$10:EN$107))),0)+
IFERROR(SUMPRODUCT('6. Patients'!DA$10:DA$107,OFFSET('6. Patients'!$GP$9,1,MATCH($D10,'6. Patients'!$GQ$9:$HE$9,0),ROWS('6. Patients'!EN$10:EN$107))),0)+
IFERROR(SUMPRODUCT('6. Patients'!DA$10:DA$107,OFFSET('6. Patients'!$HF$9,1,MATCH($D10,'6. Patients'!$HG$9:$HU$9,0),ROWS('6. Patients'!EN$10:EN$107))),0)+
IFERROR(SUMPRODUCT('6. Patients'!DA$10:DA$107,OFFSET('6. Patients'!$HV$9,1,MATCH($D10,'6. Patients'!$HW$9:$IK$9,0),ROWS('6. Patients'!EN$10:EN$107))),0),
IFERROR(SUMPRODUCT('6. Patients'!DA$10:DA$107,OFFSET('6. Patients'!$IL$9,1,MATCH($D10,'6. Patients'!$IM$9:$JA$9,0),ROWS('6. Patients'!EN$10:EN$107))),0)+
IFERROR(SUMPRODUCT('6. Patients'!DA$10:DA$107,OFFSET('6. Patients'!$JB$9,1,MATCH($D10,'6. Patients'!$JC$9:$JQ$9,0),ROWS('6. Patients'!EN$10:EN$107))),0)+
IFERROR(SUMPRODUCT('6. Patients'!DA$10:DA$107,OFFSET('6. Patients'!$JR$9,1,MATCH($D10,'6. Patients'!$JS$9:$KG$9,0),ROWS('6. Patients'!EN$10:EN$107))),0)+
IFERROR(SUMPRODUCT('6. Patients'!DA$10:DA$107,OFFSET('6. Patients'!$KH$9,1,MATCH($D10,'6. Patients'!$KI$9:$KW$9,0),ROWS('6. Patients'!EN$10:EN$107))),0))+
IFERROR(VLOOKUP($D10,$H$61:$L$91,COLUMNS($H$60:$J$60)-1+AH$7,0)*$E10*$F10*'1. General Inputs'!$J$25,0),0)</f>
        <v>0</v>
      </c>
      <c r="AI10" s="3">
        <f ca="1">ROUNDUP($F10*$E10*CHOOSE(AI$7,
IFERROR(SUMPRODUCT('6. Patients'!DB$10:DB$107,OFFSET('6. Patients'!$DN$9,1,MATCH($D10,'6. Patients'!$DO$9:$EC$9,0),ROWS('6. Patients'!EO$10:EO$107))),0)+
IFERROR(SUMPRODUCT('6. Patients'!DB$10:DB$107,OFFSET('6. Patients'!$ED$9,1,MATCH($D10,'6. Patients'!$EE$9:$ES$9,0),ROWS('6. Patients'!EO$10:EO$107))),0)+
IFERROR(SUMPRODUCT('6. Patients'!DB$10:DB$107,OFFSET('6. Patients'!$ET$9,1,MATCH($D10,'6. Patients'!$EU$9:$FI$9,0),ROWS('6. Patients'!EO$10:EO$107))),0)+
IFERROR(SUMPRODUCT('6. Patients'!DB$10:DB$107,OFFSET('6. Patients'!$FJ$9,1,MATCH($D10,'6. Patients'!$FK$9:$FY$9,0),ROWS('6. Patients'!EO$10:EO$107))),0),
IFERROR(SUMPRODUCT('6. Patients'!DB$10:DB$107,OFFSET('6. Patients'!$FZ$9,1,MATCH($D10,'6. Patients'!$GA$9:$GO$9,0),ROWS('6. Patients'!EO$10:EO$107))),0)+
IFERROR(SUMPRODUCT('6. Patients'!DB$10:DB$107,OFFSET('6. Patients'!$GP$9,1,MATCH($D10,'6. Patients'!$GQ$9:$HE$9,0),ROWS('6. Patients'!EO$10:EO$107))),0)+
IFERROR(SUMPRODUCT('6. Patients'!DB$10:DB$107,OFFSET('6. Patients'!$HF$9,1,MATCH($D10,'6. Patients'!$HG$9:$HU$9,0),ROWS('6. Patients'!EO$10:EO$107))),0)+
IFERROR(SUMPRODUCT('6. Patients'!DB$10:DB$107,OFFSET('6. Patients'!$HV$9,1,MATCH($D10,'6. Patients'!$HW$9:$IK$9,0),ROWS('6. Patients'!EO$10:EO$107))),0),
IFERROR(SUMPRODUCT('6. Patients'!DB$10:DB$107,OFFSET('6. Patients'!$IL$9,1,MATCH($D10,'6. Patients'!$IM$9:$JA$9,0),ROWS('6. Patients'!EO$10:EO$107))),0)+
IFERROR(SUMPRODUCT('6. Patients'!DB$10:DB$107,OFFSET('6. Patients'!$JB$9,1,MATCH($D10,'6. Patients'!$JC$9:$JQ$9,0),ROWS('6. Patients'!EO$10:EO$107))),0)+
IFERROR(SUMPRODUCT('6. Patients'!DB$10:DB$107,OFFSET('6. Patients'!$JR$9,1,MATCH($D10,'6. Patients'!$JS$9:$KG$9,0),ROWS('6. Patients'!EO$10:EO$107))),0)+
IFERROR(SUMPRODUCT('6. Patients'!DB$10:DB$107,OFFSET('6. Patients'!$KH$9,1,MATCH($D10,'6. Patients'!$KI$9:$KW$9,0),ROWS('6. Patients'!EO$10:EO$107))),0))+
IFERROR(VLOOKUP($D10,$H$61:$L$91,COLUMNS($H$60:$J$60)-1+AI$7,0)*$E10*$F10*'1. General Inputs'!$J$25,0),0)</f>
        <v>0</v>
      </c>
      <c r="AJ10" s="3">
        <f ca="1">ROUNDUP($F10*$E10*CHOOSE(AJ$7,
IFERROR(SUMPRODUCT('6. Patients'!DC$10:DC$107,OFFSET('6. Patients'!$DN$9,1,MATCH($D10,'6. Patients'!$DO$9:$EC$9,0),ROWS('6. Patients'!EP$10:EP$107))),0)+
IFERROR(SUMPRODUCT('6. Patients'!DC$10:DC$107,OFFSET('6. Patients'!$ED$9,1,MATCH($D10,'6. Patients'!$EE$9:$ES$9,0),ROWS('6. Patients'!EP$10:EP$107))),0)+
IFERROR(SUMPRODUCT('6. Patients'!DC$10:DC$107,OFFSET('6. Patients'!$ET$9,1,MATCH($D10,'6. Patients'!$EU$9:$FI$9,0),ROWS('6. Patients'!EP$10:EP$107))),0)+
IFERROR(SUMPRODUCT('6. Patients'!DC$10:DC$107,OFFSET('6. Patients'!$FJ$9,1,MATCH($D10,'6. Patients'!$FK$9:$FY$9,0),ROWS('6. Patients'!EP$10:EP$107))),0),
IFERROR(SUMPRODUCT('6. Patients'!DC$10:DC$107,OFFSET('6. Patients'!$FZ$9,1,MATCH($D10,'6. Patients'!$GA$9:$GO$9,0),ROWS('6. Patients'!EP$10:EP$107))),0)+
IFERROR(SUMPRODUCT('6. Patients'!DC$10:DC$107,OFFSET('6. Patients'!$GP$9,1,MATCH($D10,'6. Patients'!$GQ$9:$HE$9,0),ROWS('6. Patients'!EP$10:EP$107))),0)+
IFERROR(SUMPRODUCT('6. Patients'!DC$10:DC$107,OFFSET('6. Patients'!$HF$9,1,MATCH($D10,'6. Patients'!$HG$9:$HU$9,0),ROWS('6. Patients'!EP$10:EP$107))),0)+
IFERROR(SUMPRODUCT('6. Patients'!DC$10:DC$107,OFFSET('6. Patients'!$HV$9,1,MATCH($D10,'6. Patients'!$HW$9:$IK$9,0),ROWS('6. Patients'!EP$10:EP$107))),0),
IFERROR(SUMPRODUCT('6. Patients'!DC$10:DC$107,OFFSET('6. Patients'!$IL$9,1,MATCH($D10,'6. Patients'!$IM$9:$JA$9,0),ROWS('6. Patients'!EP$10:EP$107))),0)+
IFERROR(SUMPRODUCT('6. Patients'!DC$10:DC$107,OFFSET('6. Patients'!$JB$9,1,MATCH($D10,'6. Patients'!$JC$9:$JQ$9,0),ROWS('6. Patients'!EP$10:EP$107))),0)+
IFERROR(SUMPRODUCT('6. Patients'!DC$10:DC$107,OFFSET('6. Patients'!$JR$9,1,MATCH($D10,'6. Patients'!$JS$9:$KG$9,0),ROWS('6. Patients'!EP$10:EP$107))),0)+
IFERROR(SUMPRODUCT('6. Patients'!DC$10:DC$107,OFFSET('6. Patients'!$KH$9,1,MATCH($D10,'6. Patients'!$KI$9:$KW$9,0),ROWS('6. Patients'!EP$10:EP$107))),0))+
IFERROR(VLOOKUP($D10,$H$61:$L$91,COLUMNS($H$60:$J$60)-1+AJ$7,0)*$E10*$F10*'1. General Inputs'!$J$25,0),0)</f>
        <v>0</v>
      </c>
      <c r="AK10" s="3">
        <f ca="1">ROUNDUP($F10*$E10*CHOOSE(AK$7,
IFERROR(SUMPRODUCT('6. Patients'!DD$10:DD$107,OFFSET('6. Patients'!$DN$9,1,MATCH($D10,'6. Patients'!$DO$9:$EC$9,0),ROWS('6. Patients'!EQ$10:EQ$107))),0)+
IFERROR(SUMPRODUCT('6. Patients'!DD$10:DD$107,OFFSET('6. Patients'!$ED$9,1,MATCH($D10,'6. Patients'!$EE$9:$ES$9,0),ROWS('6. Patients'!EQ$10:EQ$107))),0)+
IFERROR(SUMPRODUCT('6. Patients'!DD$10:DD$107,OFFSET('6. Patients'!$ET$9,1,MATCH($D10,'6. Patients'!$EU$9:$FI$9,0),ROWS('6. Patients'!EQ$10:EQ$107))),0)+
IFERROR(SUMPRODUCT('6. Patients'!DD$10:DD$107,OFFSET('6. Patients'!$FJ$9,1,MATCH($D10,'6. Patients'!$FK$9:$FY$9,0),ROWS('6. Patients'!EQ$10:EQ$107))),0),
IFERROR(SUMPRODUCT('6. Patients'!DD$10:DD$107,OFFSET('6. Patients'!$FZ$9,1,MATCH($D10,'6. Patients'!$GA$9:$GO$9,0),ROWS('6. Patients'!EQ$10:EQ$107))),0)+
IFERROR(SUMPRODUCT('6. Patients'!DD$10:DD$107,OFFSET('6. Patients'!$GP$9,1,MATCH($D10,'6. Patients'!$GQ$9:$HE$9,0),ROWS('6. Patients'!EQ$10:EQ$107))),0)+
IFERROR(SUMPRODUCT('6. Patients'!DD$10:DD$107,OFFSET('6. Patients'!$HF$9,1,MATCH($D10,'6. Patients'!$HG$9:$HU$9,0),ROWS('6. Patients'!EQ$10:EQ$107))),0)+
IFERROR(SUMPRODUCT('6. Patients'!DD$10:DD$107,OFFSET('6. Patients'!$HV$9,1,MATCH($D10,'6. Patients'!$HW$9:$IK$9,0),ROWS('6. Patients'!EQ$10:EQ$107))),0),
IFERROR(SUMPRODUCT('6. Patients'!DD$10:DD$107,OFFSET('6. Patients'!$IL$9,1,MATCH($D10,'6. Patients'!$IM$9:$JA$9,0),ROWS('6. Patients'!EQ$10:EQ$107))),0)+
IFERROR(SUMPRODUCT('6. Patients'!DD$10:DD$107,OFFSET('6. Patients'!$JB$9,1,MATCH($D10,'6. Patients'!$JC$9:$JQ$9,0),ROWS('6. Patients'!EQ$10:EQ$107))),0)+
IFERROR(SUMPRODUCT('6. Patients'!DD$10:DD$107,OFFSET('6. Patients'!$JR$9,1,MATCH($D10,'6. Patients'!$JS$9:$KG$9,0),ROWS('6. Patients'!EQ$10:EQ$107))),0)+
IFERROR(SUMPRODUCT('6. Patients'!DD$10:DD$107,OFFSET('6. Patients'!$KH$9,1,MATCH($D10,'6. Patients'!$KI$9:$KW$9,0),ROWS('6. Patients'!EQ$10:EQ$107))),0))+
IFERROR(VLOOKUP($D10,$H$61:$L$91,COLUMNS($H$60:$J$60)-1+AK$7,0)*$E10*$F10*'1. General Inputs'!$J$25,0),0)</f>
        <v>0</v>
      </c>
      <c r="AL10" s="3">
        <f ca="1">ROUNDUP($F10*$E10*CHOOSE(AL$7,
IFERROR(SUMPRODUCT('6. Patients'!DE$10:DE$107,OFFSET('6. Patients'!$DN$9,1,MATCH($D10,'6. Patients'!$DO$9:$EC$9,0),ROWS('6. Patients'!ER$10:ER$107))),0)+
IFERROR(SUMPRODUCT('6. Patients'!DE$10:DE$107,OFFSET('6. Patients'!$ED$9,1,MATCH($D10,'6. Patients'!$EE$9:$ES$9,0),ROWS('6. Patients'!ER$10:ER$107))),0)+
IFERROR(SUMPRODUCT('6. Patients'!DE$10:DE$107,OFFSET('6. Patients'!$ET$9,1,MATCH($D10,'6. Patients'!$EU$9:$FI$9,0),ROWS('6. Patients'!ER$10:ER$107))),0)+
IFERROR(SUMPRODUCT('6. Patients'!DE$10:DE$107,OFFSET('6. Patients'!$FJ$9,1,MATCH($D10,'6. Patients'!$FK$9:$FY$9,0),ROWS('6. Patients'!ER$10:ER$107))),0),
IFERROR(SUMPRODUCT('6. Patients'!DE$10:DE$107,OFFSET('6. Patients'!$FZ$9,1,MATCH($D10,'6. Patients'!$GA$9:$GO$9,0),ROWS('6. Patients'!ER$10:ER$107))),0)+
IFERROR(SUMPRODUCT('6. Patients'!DE$10:DE$107,OFFSET('6. Patients'!$GP$9,1,MATCH($D10,'6. Patients'!$GQ$9:$HE$9,0),ROWS('6. Patients'!ER$10:ER$107))),0)+
IFERROR(SUMPRODUCT('6. Patients'!DE$10:DE$107,OFFSET('6. Patients'!$HF$9,1,MATCH($D10,'6. Patients'!$HG$9:$HU$9,0),ROWS('6. Patients'!ER$10:ER$107))),0)+
IFERROR(SUMPRODUCT('6. Patients'!DE$10:DE$107,OFFSET('6. Patients'!$HV$9,1,MATCH($D10,'6. Patients'!$HW$9:$IK$9,0),ROWS('6. Patients'!ER$10:ER$107))),0),
IFERROR(SUMPRODUCT('6. Patients'!DE$10:DE$107,OFFSET('6. Patients'!$IL$9,1,MATCH($D10,'6. Patients'!$IM$9:$JA$9,0),ROWS('6. Patients'!ER$10:ER$107))),0)+
IFERROR(SUMPRODUCT('6. Patients'!DE$10:DE$107,OFFSET('6. Patients'!$JB$9,1,MATCH($D10,'6. Patients'!$JC$9:$JQ$9,0),ROWS('6. Patients'!ER$10:ER$107))),0)+
IFERROR(SUMPRODUCT('6. Patients'!DE$10:DE$107,OFFSET('6. Patients'!$JR$9,1,MATCH($D10,'6. Patients'!$JS$9:$KG$9,0),ROWS('6. Patients'!ER$10:ER$107))),0)+
IFERROR(SUMPRODUCT('6. Patients'!DE$10:DE$107,OFFSET('6. Patients'!$KH$9,1,MATCH($D10,'6. Patients'!$KI$9:$KW$9,0),ROWS('6. Patients'!ER$10:ER$107))),0))+
IFERROR(VLOOKUP($D10,$H$61:$L$91,COLUMNS($H$60:$J$60)-1+AL$7,0)*$E10*$F10*'1. General Inputs'!$J$25,0),0)</f>
        <v>0</v>
      </c>
      <c r="AM10" s="3">
        <f ca="1">ROUNDUP($F10*$E10*CHOOSE(AM$7,
IFERROR(SUMPRODUCT('6. Patients'!DF$10:DF$107,OFFSET('6. Patients'!$DN$9,1,MATCH($D10,'6. Patients'!$DO$9:$EC$9,0),ROWS('6. Patients'!ES$10:ES$107))),0)+
IFERROR(SUMPRODUCT('6. Patients'!DF$10:DF$107,OFFSET('6. Patients'!$ED$9,1,MATCH($D10,'6. Patients'!$EE$9:$ES$9,0),ROWS('6. Patients'!ES$10:ES$107))),0)+
IFERROR(SUMPRODUCT('6. Patients'!DF$10:DF$107,OFFSET('6. Patients'!$ET$9,1,MATCH($D10,'6. Patients'!$EU$9:$FI$9,0),ROWS('6. Patients'!ES$10:ES$107))),0)+
IFERROR(SUMPRODUCT('6. Patients'!DF$10:DF$107,OFFSET('6. Patients'!$FJ$9,1,MATCH($D10,'6. Patients'!$FK$9:$FY$9,0),ROWS('6. Patients'!ES$10:ES$107))),0),
IFERROR(SUMPRODUCT('6. Patients'!DF$10:DF$107,OFFSET('6. Patients'!$FZ$9,1,MATCH($D10,'6. Patients'!$GA$9:$GO$9,0),ROWS('6. Patients'!ES$10:ES$107))),0)+
IFERROR(SUMPRODUCT('6. Patients'!DF$10:DF$107,OFFSET('6. Patients'!$GP$9,1,MATCH($D10,'6. Patients'!$GQ$9:$HE$9,0),ROWS('6. Patients'!ES$10:ES$107))),0)+
IFERROR(SUMPRODUCT('6. Patients'!DF$10:DF$107,OFFSET('6. Patients'!$HF$9,1,MATCH($D10,'6. Patients'!$HG$9:$HU$9,0),ROWS('6. Patients'!ES$10:ES$107))),0)+
IFERROR(SUMPRODUCT('6. Patients'!DF$10:DF$107,OFFSET('6. Patients'!$HV$9,1,MATCH($D10,'6. Patients'!$HW$9:$IK$9,0),ROWS('6. Patients'!ES$10:ES$107))),0),
IFERROR(SUMPRODUCT('6. Patients'!DF$10:DF$107,OFFSET('6. Patients'!$IL$9,1,MATCH($D10,'6. Patients'!$IM$9:$JA$9,0),ROWS('6. Patients'!ES$10:ES$107))),0)+
IFERROR(SUMPRODUCT('6. Patients'!DF$10:DF$107,OFFSET('6. Patients'!$JB$9,1,MATCH($D10,'6. Patients'!$JC$9:$JQ$9,0),ROWS('6. Patients'!ES$10:ES$107))),0)+
IFERROR(SUMPRODUCT('6. Patients'!DF$10:DF$107,OFFSET('6. Patients'!$JR$9,1,MATCH($D10,'6. Patients'!$JS$9:$KG$9,0),ROWS('6. Patients'!ES$10:ES$107))),0)+
IFERROR(SUMPRODUCT('6. Patients'!DF$10:DF$107,OFFSET('6. Patients'!$KH$9,1,MATCH($D10,'6. Patients'!$KI$9:$KW$9,0),ROWS('6. Patients'!ES$10:ES$107))),0))+
IFERROR(VLOOKUP($D10,$H$61:$L$91,COLUMNS($H$60:$J$60)-1+AM$7,0)*$E10*$F10*'1. General Inputs'!$J$25,0),0)</f>
        <v>0</v>
      </c>
      <c r="AN10" s="3">
        <f ca="1">ROUNDUP($F10*$E10*CHOOSE(AN$7,
IFERROR(SUMPRODUCT('6. Patients'!DG$10:DG$107,OFFSET('6. Patients'!$DN$9,1,MATCH($D10,'6. Patients'!$DO$9:$EC$9,0),ROWS('6. Patients'!ET$10:ET$107))),0)+
IFERROR(SUMPRODUCT('6. Patients'!DG$10:DG$107,OFFSET('6. Patients'!$ED$9,1,MATCH($D10,'6. Patients'!$EE$9:$ES$9,0),ROWS('6. Patients'!ET$10:ET$107))),0)+
IFERROR(SUMPRODUCT('6. Patients'!DG$10:DG$107,OFFSET('6. Patients'!$ET$9,1,MATCH($D10,'6. Patients'!$EU$9:$FI$9,0),ROWS('6. Patients'!ET$10:ET$107))),0)+
IFERROR(SUMPRODUCT('6. Patients'!DG$10:DG$107,OFFSET('6. Patients'!$FJ$9,1,MATCH($D10,'6. Patients'!$FK$9:$FY$9,0),ROWS('6. Patients'!ET$10:ET$107))),0),
IFERROR(SUMPRODUCT('6. Patients'!DG$10:DG$107,OFFSET('6. Patients'!$FZ$9,1,MATCH($D10,'6. Patients'!$GA$9:$GO$9,0),ROWS('6. Patients'!ET$10:ET$107))),0)+
IFERROR(SUMPRODUCT('6. Patients'!DG$10:DG$107,OFFSET('6. Patients'!$GP$9,1,MATCH($D10,'6. Patients'!$GQ$9:$HE$9,0),ROWS('6. Patients'!ET$10:ET$107))),0)+
IFERROR(SUMPRODUCT('6. Patients'!DG$10:DG$107,OFFSET('6. Patients'!$HF$9,1,MATCH($D10,'6. Patients'!$HG$9:$HU$9,0),ROWS('6. Patients'!ET$10:ET$107))),0)+
IFERROR(SUMPRODUCT('6. Patients'!DG$10:DG$107,OFFSET('6. Patients'!$HV$9,1,MATCH($D10,'6. Patients'!$HW$9:$IK$9,0),ROWS('6. Patients'!ET$10:ET$107))),0),
IFERROR(SUMPRODUCT('6. Patients'!DG$10:DG$107,OFFSET('6. Patients'!$IL$9,1,MATCH($D10,'6. Patients'!$IM$9:$JA$9,0),ROWS('6. Patients'!ET$10:ET$107))),0)+
IFERROR(SUMPRODUCT('6. Patients'!DG$10:DG$107,OFFSET('6. Patients'!$JB$9,1,MATCH($D10,'6. Patients'!$JC$9:$JQ$9,0),ROWS('6. Patients'!ET$10:ET$107))),0)+
IFERROR(SUMPRODUCT('6. Patients'!DG$10:DG$107,OFFSET('6. Patients'!$JR$9,1,MATCH($D10,'6. Patients'!$JS$9:$KG$9,0),ROWS('6. Patients'!ET$10:ET$107))),0)+
IFERROR(SUMPRODUCT('6. Patients'!DG$10:DG$107,OFFSET('6. Patients'!$KH$9,1,MATCH($D10,'6. Patients'!$KI$9:$KW$9,0),ROWS('6. Patients'!ET$10:ET$107))),0))+
IFERROR(VLOOKUP($D10,$H$61:$L$91,COLUMNS($H$60:$J$60)-1+AN$7,0)*$E10*$F10*'1. General Inputs'!$J$25,0),0)</f>
        <v>0</v>
      </c>
      <c r="AO10" s="3">
        <f ca="1">ROUNDUP($F10*$E10*CHOOSE(AO$7,
IFERROR(SUMPRODUCT('6. Patients'!DH$10:DH$107,OFFSET('6. Patients'!$DN$9,1,MATCH($D10,'6. Patients'!$DO$9:$EC$9,0),ROWS('6. Patients'!EU$10:EU$107))),0)+
IFERROR(SUMPRODUCT('6. Patients'!DH$10:DH$107,OFFSET('6. Patients'!$ED$9,1,MATCH($D10,'6. Patients'!$EE$9:$ES$9,0),ROWS('6. Patients'!EU$10:EU$107))),0)+
IFERROR(SUMPRODUCT('6. Patients'!DH$10:DH$107,OFFSET('6. Patients'!$ET$9,1,MATCH($D10,'6. Patients'!$EU$9:$FI$9,0),ROWS('6. Patients'!EU$10:EU$107))),0)+
IFERROR(SUMPRODUCT('6. Patients'!DH$10:DH$107,OFFSET('6. Patients'!$FJ$9,1,MATCH($D10,'6. Patients'!$FK$9:$FY$9,0),ROWS('6. Patients'!EU$10:EU$107))),0),
IFERROR(SUMPRODUCT('6. Patients'!DH$10:DH$107,OFFSET('6. Patients'!$FZ$9,1,MATCH($D10,'6. Patients'!$GA$9:$GO$9,0),ROWS('6. Patients'!EU$10:EU$107))),0)+
IFERROR(SUMPRODUCT('6. Patients'!DH$10:DH$107,OFFSET('6. Patients'!$GP$9,1,MATCH($D10,'6. Patients'!$GQ$9:$HE$9,0),ROWS('6. Patients'!EU$10:EU$107))),0)+
IFERROR(SUMPRODUCT('6. Patients'!DH$10:DH$107,OFFSET('6. Patients'!$HF$9,1,MATCH($D10,'6. Patients'!$HG$9:$HU$9,0),ROWS('6. Patients'!EU$10:EU$107))),0)+
IFERROR(SUMPRODUCT('6. Patients'!DH$10:DH$107,OFFSET('6. Patients'!$HV$9,1,MATCH($D10,'6. Patients'!$HW$9:$IK$9,0),ROWS('6. Patients'!EU$10:EU$107))),0),
IFERROR(SUMPRODUCT('6. Patients'!DH$10:DH$107,OFFSET('6. Patients'!$IL$9,1,MATCH($D10,'6. Patients'!$IM$9:$JA$9,0),ROWS('6. Patients'!EU$10:EU$107))),0)+
IFERROR(SUMPRODUCT('6. Patients'!DH$10:DH$107,OFFSET('6. Patients'!$JB$9,1,MATCH($D10,'6. Patients'!$JC$9:$JQ$9,0),ROWS('6. Patients'!EU$10:EU$107))),0)+
IFERROR(SUMPRODUCT('6. Patients'!DH$10:DH$107,OFFSET('6. Patients'!$JR$9,1,MATCH($D10,'6. Patients'!$JS$9:$KG$9,0),ROWS('6. Patients'!EU$10:EU$107))),0)+
IFERROR(SUMPRODUCT('6. Patients'!DH$10:DH$107,OFFSET('6. Patients'!$KH$9,1,MATCH($D10,'6. Patients'!$KI$9:$KW$9,0),ROWS('6. Patients'!EU$10:EU$107))),0))+
IFERROR(VLOOKUP($D10,$H$61:$L$91,COLUMNS($H$60:$J$60)-1+AO$7,0)*$E10*$F10*'1. General Inputs'!$J$25,0),0)</f>
        <v>0</v>
      </c>
      <c r="AP10" s="3">
        <f ca="1">ROUNDUP($F10*$E10*CHOOSE(AP$7,
IFERROR(SUMPRODUCT('6. Patients'!DI$10:DI$107,OFFSET('6. Patients'!$DN$9,1,MATCH($D10,'6. Patients'!$DO$9:$EC$9,0),ROWS('6. Patients'!EV$10:EV$107))),0)+
IFERROR(SUMPRODUCT('6. Patients'!DI$10:DI$107,OFFSET('6. Patients'!$ED$9,1,MATCH($D10,'6. Patients'!$EE$9:$ES$9,0),ROWS('6. Patients'!EV$10:EV$107))),0)+
IFERROR(SUMPRODUCT('6. Patients'!DI$10:DI$107,OFFSET('6. Patients'!$ET$9,1,MATCH($D10,'6. Patients'!$EU$9:$FI$9,0),ROWS('6. Patients'!EV$10:EV$107))),0)+
IFERROR(SUMPRODUCT('6. Patients'!DI$10:DI$107,OFFSET('6. Patients'!$FJ$9,1,MATCH($D10,'6. Patients'!$FK$9:$FY$9,0),ROWS('6. Patients'!EV$10:EV$107))),0),
IFERROR(SUMPRODUCT('6. Patients'!DI$10:DI$107,OFFSET('6. Patients'!$FZ$9,1,MATCH($D10,'6. Patients'!$GA$9:$GO$9,0),ROWS('6. Patients'!EV$10:EV$107))),0)+
IFERROR(SUMPRODUCT('6. Patients'!DI$10:DI$107,OFFSET('6. Patients'!$GP$9,1,MATCH($D10,'6. Patients'!$GQ$9:$HE$9,0),ROWS('6. Patients'!EV$10:EV$107))),0)+
IFERROR(SUMPRODUCT('6. Patients'!DI$10:DI$107,OFFSET('6. Patients'!$HF$9,1,MATCH($D10,'6. Patients'!$HG$9:$HU$9,0),ROWS('6. Patients'!EV$10:EV$107))),0)+
IFERROR(SUMPRODUCT('6. Patients'!DI$10:DI$107,OFFSET('6. Patients'!$HV$9,1,MATCH($D10,'6. Patients'!$HW$9:$IK$9,0),ROWS('6. Patients'!EV$10:EV$107))),0),
IFERROR(SUMPRODUCT('6. Patients'!DI$10:DI$107,OFFSET('6. Patients'!$IL$9,1,MATCH($D10,'6. Patients'!$IM$9:$JA$9,0),ROWS('6. Patients'!EV$10:EV$107))),0)+
IFERROR(SUMPRODUCT('6. Patients'!DI$10:DI$107,OFFSET('6. Patients'!$JB$9,1,MATCH($D10,'6. Patients'!$JC$9:$JQ$9,0),ROWS('6. Patients'!EV$10:EV$107))),0)+
IFERROR(SUMPRODUCT('6. Patients'!DI$10:DI$107,OFFSET('6. Patients'!$JR$9,1,MATCH($D10,'6. Patients'!$JS$9:$KG$9,0),ROWS('6. Patients'!EV$10:EV$107))),0)+
IFERROR(SUMPRODUCT('6. Patients'!DI$10:DI$107,OFFSET('6. Patients'!$KH$9,1,MATCH($D10,'6. Patients'!$KI$9:$KW$9,0),ROWS('6. Patients'!EV$10:EV$107))),0))+
IFERROR(VLOOKUP($D10,$H$61:$L$91,COLUMNS($H$60:$J$60)-1+AP$7,0)*$E10*$F10*'1. General Inputs'!$J$25,0),0)</f>
        <v>0</v>
      </c>
      <c r="AQ10" s="3">
        <f ca="1">ROUNDUP($F10*$E10*CHOOSE(AQ$7,
IFERROR(SUMPRODUCT('6. Patients'!DJ$10:DJ$107,OFFSET('6. Patients'!$DN$9,1,MATCH($D10,'6. Patients'!$DO$9:$EC$9,0),ROWS('6. Patients'!EW$10:EW$107))),0)+
IFERROR(SUMPRODUCT('6. Patients'!DJ$10:DJ$107,OFFSET('6. Patients'!$ED$9,1,MATCH($D10,'6. Patients'!$EE$9:$ES$9,0),ROWS('6. Patients'!EW$10:EW$107))),0)+
IFERROR(SUMPRODUCT('6. Patients'!DJ$10:DJ$107,OFFSET('6. Patients'!$ET$9,1,MATCH($D10,'6. Patients'!$EU$9:$FI$9,0),ROWS('6. Patients'!EW$10:EW$107))),0)+
IFERROR(SUMPRODUCT('6. Patients'!DJ$10:DJ$107,OFFSET('6. Patients'!$FJ$9,1,MATCH($D10,'6. Patients'!$FK$9:$FY$9,0),ROWS('6. Patients'!EW$10:EW$107))),0),
IFERROR(SUMPRODUCT('6. Patients'!DJ$10:DJ$107,OFFSET('6. Patients'!$FZ$9,1,MATCH($D10,'6. Patients'!$GA$9:$GO$9,0),ROWS('6. Patients'!EW$10:EW$107))),0)+
IFERROR(SUMPRODUCT('6. Patients'!DJ$10:DJ$107,OFFSET('6. Patients'!$GP$9,1,MATCH($D10,'6. Patients'!$GQ$9:$HE$9,0),ROWS('6. Patients'!EW$10:EW$107))),0)+
IFERROR(SUMPRODUCT('6. Patients'!DJ$10:DJ$107,OFFSET('6. Patients'!$HF$9,1,MATCH($D10,'6. Patients'!$HG$9:$HU$9,0),ROWS('6. Patients'!EW$10:EW$107))),0)+
IFERROR(SUMPRODUCT('6. Patients'!DJ$10:DJ$107,OFFSET('6. Patients'!$HV$9,1,MATCH($D10,'6. Patients'!$HW$9:$IK$9,0),ROWS('6. Patients'!EW$10:EW$107))),0),
IFERROR(SUMPRODUCT('6. Patients'!DJ$10:DJ$107,OFFSET('6. Patients'!$IL$9,1,MATCH($D10,'6. Patients'!$IM$9:$JA$9,0),ROWS('6. Patients'!EW$10:EW$107))),0)+
IFERROR(SUMPRODUCT('6. Patients'!DJ$10:DJ$107,OFFSET('6. Patients'!$JB$9,1,MATCH($D10,'6. Patients'!$JC$9:$JQ$9,0),ROWS('6. Patients'!EW$10:EW$107))),0)+
IFERROR(SUMPRODUCT('6. Patients'!DJ$10:DJ$107,OFFSET('6. Patients'!$JR$9,1,MATCH($D10,'6. Patients'!$JS$9:$KG$9,0),ROWS('6. Patients'!EW$10:EW$107))),0)+
IFERROR(SUMPRODUCT('6. Patients'!DJ$10:DJ$107,OFFSET('6. Patients'!$KH$9,1,MATCH($D10,'6. Patients'!$KI$9:$KW$9,0),ROWS('6. Patients'!EW$10:EW$107))),0))+
IFERROR(VLOOKUP($D10,$H$61:$L$91,COLUMNS($H$60:$J$60)-1+AQ$7,0)*$E10*$F10*'1. General Inputs'!$J$25,0),0)</f>
        <v>0</v>
      </c>
      <c r="AR10" s="136"/>
      <c r="AZ10" s="135">
        <f ca="1">IFERROR(SUM(OFFSET('7. Consumption'!H10,0,1,,MIN('1. General Inputs'!$J$27,COLUMNS('7. Consumption'!H$9:$AQ$9)-1))),0)+MAX(0,$AQ10*('1. General Inputs'!$J$27-COLUMNS('7. Consumption'!H$9:$AQ$9)+1))</f>
        <v>0</v>
      </c>
      <c r="BA10" s="135">
        <f ca="1">IFERROR(SUM(OFFSET('7. Consumption'!I10,0,1,,MIN('1. General Inputs'!$J$27,COLUMNS('7. Consumption'!I$9:$AQ$9)-1))),0)+MAX(0,$AQ10*('1. General Inputs'!$J$27-COLUMNS('7. Consumption'!I$9:$AQ$9)+1))</f>
        <v>0</v>
      </c>
      <c r="BB10" s="135">
        <f ca="1">IFERROR(SUM(OFFSET('7. Consumption'!J10,0,1,,MIN('1. General Inputs'!$J$27,COLUMNS('7. Consumption'!J$9:$AQ$9)-1))),0)+MAX(0,$AQ10*('1. General Inputs'!$J$27-COLUMNS('7. Consumption'!J$9:$AQ$9)+1))</f>
        <v>0</v>
      </c>
      <c r="BC10" s="135">
        <f ca="1">IFERROR(SUM(OFFSET('7. Consumption'!K10,0,1,,MIN('1. General Inputs'!$J$27,COLUMNS('7. Consumption'!K$9:$AQ$9)-1))),0)+MAX(0,$AQ10*('1. General Inputs'!$J$27-COLUMNS('7. Consumption'!K$9:$AQ$9)+1))</f>
        <v>0</v>
      </c>
      <c r="BD10" s="135">
        <f ca="1">IFERROR(SUM(OFFSET('7. Consumption'!L10,0,1,,MIN('1. General Inputs'!$J$27,COLUMNS('7. Consumption'!L$9:$AQ$9)-1))),0)+MAX(0,$AQ10*('1. General Inputs'!$J$27-COLUMNS('7. Consumption'!L$9:$AQ$9)+1))</f>
        <v>0</v>
      </c>
      <c r="BE10" s="135">
        <f ca="1">IFERROR(SUM(OFFSET('7. Consumption'!M10,0,1,,MIN('1. General Inputs'!$J$27,COLUMNS('7. Consumption'!M$9:$AQ$9)-1))),0)+MAX(0,$AQ10*('1. General Inputs'!$J$27-COLUMNS('7. Consumption'!M$9:$AQ$9)+1))</f>
        <v>0</v>
      </c>
      <c r="BF10" s="135">
        <f ca="1">IFERROR(SUM(OFFSET('7. Consumption'!N10,0,1,,MIN('1. General Inputs'!$J$27,COLUMNS('7. Consumption'!N$9:$AQ$9)-1))),0)+MAX(0,$AQ10*('1. General Inputs'!$J$27-COLUMNS('7. Consumption'!N$9:$AQ$9)+1))</f>
        <v>0</v>
      </c>
      <c r="BG10" s="135">
        <f ca="1">IFERROR(SUM(OFFSET('7. Consumption'!O10,0,1,,MIN('1. General Inputs'!$J$27,COLUMNS('7. Consumption'!O$9:$AQ$9)-1))),0)+MAX(0,$AQ10*('1. General Inputs'!$J$27-COLUMNS('7. Consumption'!O$9:$AQ$9)+1))</f>
        <v>0</v>
      </c>
      <c r="BH10" s="135">
        <f ca="1">IFERROR(SUM(OFFSET('7. Consumption'!P10,0,1,,MIN('1. General Inputs'!$J$27,COLUMNS('7. Consumption'!P$9:$AQ$9)-1))),0)+MAX(0,$AQ10*('1. General Inputs'!$J$27-COLUMNS('7. Consumption'!P$9:$AQ$9)+1))</f>
        <v>0</v>
      </c>
      <c r="BI10" s="135">
        <f ca="1">IFERROR(SUM(OFFSET('7. Consumption'!Q10,0,1,,MIN('1. General Inputs'!$J$27,COLUMNS('7. Consumption'!Q$9:$AQ$9)-1))),0)+MAX(0,$AQ10*('1. General Inputs'!$J$27-COLUMNS('7. Consumption'!Q$9:$AQ$9)+1))</f>
        <v>0</v>
      </c>
      <c r="BJ10" s="135">
        <f ca="1">IFERROR(SUM(OFFSET('7. Consumption'!R10,0,1,,MIN('1. General Inputs'!$J$27,COLUMNS('7. Consumption'!R$9:$AQ$9)-1))),0)+MAX(0,$AQ10*('1. General Inputs'!$J$27-COLUMNS('7. Consumption'!R$9:$AQ$9)+1))</f>
        <v>0</v>
      </c>
      <c r="BK10" s="135">
        <f ca="1">IFERROR(SUM(OFFSET('7. Consumption'!S10,0,1,,MIN('1. General Inputs'!$J$27,COLUMNS('7. Consumption'!S$9:$AQ$9)-1))),0)+MAX(0,$AQ10*('1. General Inputs'!$J$27-COLUMNS('7. Consumption'!S$9:$AQ$9)+1))</f>
        <v>0</v>
      </c>
      <c r="BL10" s="135">
        <f ca="1">IFERROR(SUM(OFFSET('7. Consumption'!T10,0,1,,MIN('1. General Inputs'!$J$27,COLUMNS('7. Consumption'!T$9:$AQ$9)-1))),0)+MAX(0,$AQ10*('1. General Inputs'!$J$27-COLUMNS('7. Consumption'!T$9:$AQ$9)+1))</f>
        <v>0</v>
      </c>
      <c r="BM10" s="135">
        <f ca="1">IFERROR(SUM(OFFSET('7. Consumption'!U10,0,1,,MIN('1. General Inputs'!$J$27,COLUMNS('7. Consumption'!U$9:$AQ$9)-1))),0)+MAX(0,$AQ10*('1. General Inputs'!$J$27-COLUMNS('7. Consumption'!U$9:$AQ$9)+1))</f>
        <v>0</v>
      </c>
      <c r="BN10" s="135">
        <f ca="1">IFERROR(SUM(OFFSET('7. Consumption'!V10,0,1,,MIN('1. General Inputs'!$J$27,COLUMNS('7. Consumption'!V$9:$AQ$9)-1))),0)+MAX(0,$AQ10*('1. General Inputs'!$J$27-COLUMNS('7. Consumption'!V$9:$AQ$9)+1))</f>
        <v>0</v>
      </c>
      <c r="BO10" s="135">
        <f ca="1">IFERROR(SUM(OFFSET('7. Consumption'!W10,0,1,,MIN('1. General Inputs'!$J$27,COLUMNS('7. Consumption'!W$9:$AQ$9)-1))),0)+MAX(0,$AQ10*('1. General Inputs'!$J$27-COLUMNS('7. Consumption'!W$9:$AQ$9)+1))</f>
        <v>0</v>
      </c>
      <c r="BP10" s="135">
        <f ca="1">IFERROR(SUM(OFFSET('7. Consumption'!X10,0,1,,MIN('1. General Inputs'!$J$27,COLUMNS('7. Consumption'!X$9:$AQ$9)-1))),0)+MAX(0,$AQ10*('1. General Inputs'!$J$27-COLUMNS('7. Consumption'!X$9:$AQ$9)+1))</f>
        <v>0</v>
      </c>
      <c r="BQ10" s="135">
        <f ca="1">IFERROR(SUM(OFFSET('7. Consumption'!Y10,0,1,,MIN('1. General Inputs'!$J$27,COLUMNS('7. Consumption'!Y$9:$AQ$9)-1))),0)+MAX(0,$AQ10*('1. General Inputs'!$J$27-COLUMNS('7. Consumption'!Y$9:$AQ$9)+1))</f>
        <v>0</v>
      </c>
      <c r="BR10" s="135">
        <f ca="1">IFERROR(SUM(OFFSET('7. Consumption'!Z10,0,1,,MIN('1. General Inputs'!$J$27,COLUMNS('7. Consumption'!Z$9:$AQ$9)-1))),0)+MAX(0,$AQ10*('1. General Inputs'!$J$27-COLUMNS('7. Consumption'!Z$9:$AQ$9)+1))</f>
        <v>0</v>
      </c>
      <c r="BS10" s="135">
        <f ca="1">IFERROR(SUM(OFFSET('7. Consumption'!AA10,0,1,,MIN('1. General Inputs'!$J$27,COLUMNS('7. Consumption'!AA$9:$AQ$9)-1))),0)+MAX(0,$AQ10*('1. General Inputs'!$J$27-COLUMNS('7. Consumption'!AA$9:$AQ$9)+1))</f>
        <v>0</v>
      </c>
      <c r="BT10" s="135">
        <f ca="1">IFERROR(SUM(OFFSET('7. Consumption'!AB10,0,1,,MIN('1. General Inputs'!$J$27,COLUMNS('7. Consumption'!AB$9:$AQ$9)-1))),0)+MAX(0,$AQ10*('1. General Inputs'!$J$27-COLUMNS('7. Consumption'!AB$9:$AQ$9)+1))</f>
        <v>0</v>
      </c>
      <c r="BU10" s="135">
        <f ca="1">IFERROR(SUM(OFFSET('7. Consumption'!AC10,0,1,,MIN('1. General Inputs'!$J$27,COLUMNS('7. Consumption'!AC$9:$AQ$9)-1))),0)+MAX(0,$AQ10*('1. General Inputs'!$J$27-COLUMNS('7. Consumption'!AC$9:$AQ$9)+1))</f>
        <v>0</v>
      </c>
      <c r="BV10" s="135">
        <f ca="1">IFERROR(SUM(OFFSET('7. Consumption'!AD10,0,1,,MIN('1. General Inputs'!$J$27,COLUMNS('7. Consumption'!AD$9:$AQ$9)-1))),0)+MAX(0,$AQ10*('1. General Inputs'!$J$27-COLUMNS('7. Consumption'!AD$9:$AQ$9)+1))</f>
        <v>0</v>
      </c>
      <c r="BW10" s="135">
        <f ca="1">IFERROR(SUM(OFFSET('7. Consumption'!AE10,0,1,,MIN('1. General Inputs'!$J$27,COLUMNS('7. Consumption'!AE$9:$AQ$9)-1))),0)+MAX(0,$AQ10*('1. General Inputs'!$J$27-COLUMNS('7. Consumption'!AE$9:$AQ$9)+1))</f>
        <v>0</v>
      </c>
      <c r="BX10" s="135">
        <f ca="1">IFERROR(SUM(OFFSET('7. Consumption'!AF10,0,1,,MIN('1. General Inputs'!$J$27,COLUMNS('7. Consumption'!AF$9:$AQ$9)-1))),0)+MAX(0,$AQ10*('1. General Inputs'!$J$27-COLUMNS('7. Consumption'!AF$9:$AQ$9)+1))</f>
        <v>0</v>
      </c>
      <c r="BY10" s="135">
        <f ca="1">IFERROR(SUM(OFFSET('7. Consumption'!AG10,0,1,,MIN('1. General Inputs'!$J$27,COLUMNS('7. Consumption'!AG$9:$AQ$9)-1))),0)+MAX(0,$AQ10*('1. General Inputs'!$J$27-COLUMNS('7. Consumption'!AG$9:$AQ$9)+1))</f>
        <v>0</v>
      </c>
      <c r="BZ10" s="135">
        <f ca="1">IFERROR(SUM(OFFSET('7. Consumption'!AH10,0,1,,MIN('1. General Inputs'!$J$27,COLUMNS('7. Consumption'!AH$9:$AQ$9)-1))),0)+MAX(0,$AQ10*('1. General Inputs'!$J$27-COLUMNS('7. Consumption'!AH$9:$AQ$9)+1))</f>
        <v>0</v>
      </c>
      <c r="CA10" s="135">
        <f ca="1">IFERROR(SUM(OFFSET('7. Consumption'!AI10,0,1,,MIN('1. General Inputs'!$J$27,COLUMNS('7. Consumption'!AI$9:$AQ$9)-1))),0)+MAX(0,$AQ10*('1. General Inputs'!$J$27-COLUMNS('7. Consumption'!AI$9:$AQ$9)+1))</f>
        <v>0</v>
      </c>
      <c r="CB10" s="135">
        <f ca="1">IFERROR(SUM(OFFSET('7. Consumption'!AJ10,0,1,,MIN('1. General Inputs'!$J$27,COLUMNS('7. Consumption'!AJ$9:$AQ$9)-1))),0)+MAX(0,$AQ10*('1. General Inputs'!$J$27-COLUMNS('7. Consumption'!AJ$9:$AQ$9)+1))</f>
        <v>0</v>
      </c>
      <c r="CC10" s="135">
        <f ca="1">IFERROR(SUM(OFFSET('7. Consumption'!AK10,0,1,,MIN('1. General Inputs'!$J$27,COLUMNS('7. Consumption'!AK$9:$AQ$9)-1))),0)+MAX(0,$AQ10*('1. General Inputs'!$J$27-COLUMNS('7. Consumption'!AK$9:$AQ$9)+1))</f>
        <v>0</v>
      </c>
      <c r="CD10" s="135">
        <f ca="1">IFERROR(SUM(OFFSET('7. Consumption'!AL10,0,1,,MIN('1. General Inputs'!$J$27,COLUMNS('7. Consumption'!AL$9:$AQ$9)-1))),0)+MAX(0,$AQ10*('1. General Inputs'!$J$27-COLUMNS('7. Consumption'!AL$9:$AQ$9)+1))</f>
        <v>0</v>
      </c>
      <c r="CE10" s="135">
        <f ca="1">IFERROR(SUM(OFFSET('7. Consumption'!AM10,0,1,,MIN('1. General Inputs'!$J$27,COLUMNS('7. Consumption'!AM$9:$AQ$9)-1))),0)+MAX(0,$AQ10*('1. General Inputs'!$J$27-COLUMNS('7. Consumption'!AM$9:$AQ$9)+1))</f>
        <v>0</v>
      </c>
      <c r="CF10" s="135">
        <f ca="1">IFERROR(SUM(OFFSET('7. Consumption'!AN10,0,1,,MIN('1. General Inputs'!$J$27,COLUMNS('7. Consumption'!AN$9:$AQ$9)-1))),0)+MAX(0,$AQ10*('1. General Inputs'!$J$27-COLUMNS('7. Consumption'!AN$9:$AQ$9)+1))</f>
        <v>0</v>
      </c>
      <c r="CG10" s="135">
        <f ca="1">IFERROR(SUM(OFFSET('7. Consumption'!AO10,0,1,,MIN('1. General Inputs'!$J$27,COLUMNS('7. Consumption'!AO$9:$AQ$9)-1))),0)+MAX(0,$AQ10*('1. General Inputs'!$J$27-COLUMNS('7. Consumption'!AO$9:$AQ$9)+1))</f>
        <v>0</v>
      </c>
      <c r="CH10" s="135">
        <f ca="1">IFERROR(SUM(OFFSET('7. Consumption'!AP10,0,1,,MIN('1. General Inputs'!$J$27,COLUMNS('7. Consumption'!AP$9:$AQ$9)-1))),0)+MAX(0,$AQ10*('1. General Inputs'!$J$27-COLUMNS('7. Consumption'!AP$9:$AQ$9)+1))</f>
        <v>0</v>
      </c>
      <c r="CI10" s="135">
        <f ca="1">IFERROR(SUM(OFFSET('7. Consumption'!AQ10,0,1,,MIN('1. General Inputs'!$J$27,COLUMNS('7. Consumption'!AQ$9:$AQ$9)-1))),0)+MAX(0,$AQ10*('1. General Inputs'!$J$27-COLUMNS('7. Consumption'!AQ$9:$AQ$9)+1))</f>
        <v>0</v>
      </c>
    </row>
    <row r="11" spans="2:87" ht="15" x14ac:dyDescent="0.25">
      <c r="B11" s="16"/>
      <c r="C11" s="16" t="str">
        <f>IFERROR(VLOOKUP(ROWS($C$9:$C11),'5. Dosing'!$L$14:$M$64,COLUMNS('5. Dosing'!$L$13:$M$13),0),"")</f>
        <v>ABC (300) - 60 tab</v>
      </c>
      <c r="D11" s="16" t="str">
        <f>IFERROR(INDEX('5. Dosing'!E$14:E$64,MATCH('7. Consumption'!$C11,'5. Dosing'!$M$14:$M$64,0)),"")</f>
        <v>ABC</v>
      </c>
      <c r="E11" s="129">
        <f>IFERROR(INDEX('5. Dosing'!K$14:K$64,MATCH('7. Consumption'!$C11,'5. Dosing'!$M$14:$M$64,0)),0)</f>
        <v>1</v>
      </c>
      <c r="F11" s="130">
        <f>IFERROR(INDEX('5. Dosing'!J$14:J$64,MATCH('7. Consumption'!$C11,'5. Dosing'!$M$14:$M$64,0))*(30)/INDEX('5. Dosing'!H$14:H$64,MATCH('7. Consumption'!$C11,'5. Dosing'!$M$14:$M$64,0)),0)</f>
        <v>1</v>
      </c>
      <c r="H11" s="3">
        <f ca="1">ROUNDUP($F11*$E11*CHOOSE(H$7,
IFERROR(SUMPRODUCT('6. Patients'!CA$10:CA$107,OFFSET('6. Patients'!$DN$9,1,MATCH($D11,'6. Patients'!$DO$9:$EC$9,0),ROWS('6. Patients'!DN$10:DN$107))),0)+
IFERROR(SUMPRODUCT('6. Patients'!CA$10:CA$107,OFFSET('6. Patients'!$ED$9,1,MATCH($D11,'6. Patients'!$EE$9:$ES$9,0),ROWS('6. Patients'!DN$10:DN$107))),0)+
IFERROR(SUMPRODUCT('6. Patients'!CA$10:CA$107,OFFSET('6. Patients'!$ET$9,1,MATCH($D11,'6. Patients'!$EU$9:$FI$9,0),ROWS('6. Patients'!DN$10:DN$107))),0)+
IFERROR(SUMPRODUCT('6. Patients'!CA$10:CA$107,OFFSET('6. Patients'!$FJ$9,1,MATCH($D11,'6. Patients'!$FK$9:$FY$9,0),ROWS('6. Patients'!DN$10:DN$107))),0),
IFERROR(SUMPRODUCT('6. Patients'!CA$10:CA$107,OFFSET('6. Patients'!$FZ$9,1,MATCH($D11,'6. Patients'!$GA$9:$GO$9,0),ROWS('6. Patients'!DN$10:DN$107))),0)+
IFERROR(SUMPRODUCT('6. Patients'!CA$10:CA$107,OFFSET('6. Patients'!$GP$9,1,MATCH($D11,'6. Patients'!$GQ$9:$HE$9,0),ROWS('6. Patients'!DN$10:DN$107))),0)+
IFERROR(SUMPRODUCT('6. Patients'!CA$10:CA$107,OFFSET('6. Patients'!$HF$9,1,MATCH($D11,'6. Patients'!$HG$9:$HU$9,0),ROWS('6. Patients'!DN$10:DN$107))),0)+
IFERROR(SUMPRODUCT('6. Patients'!CA$10:CA$107,OFFSET('6. Patients'!$HV$9,1,MATCH($D11,'6. Patients'!$HW$9:$IK$9,0),ROWS('6. Patients'!DN$10:DN$107))),0),
IFERROR(SUMPRODUCT('6. Patients'!CA$10:CA$107,OFFSET('6. Patients'!$IL$9,1,MATCH($D11,'6. Patients'!$IM$9:$JA$9,0),ROWS('6. Patients'!DN$10:DN$107))),0)+
IFERROR(SUMPRODUCT('6. Patients'!CA$10:CA$107,OFFSET('6. Patients'!$JB$9,1,MATCH($D11,'6. Patients'!$JC$9:$JQ$9,0),ROWS('6. Patients'!DN$10:DN$107))),0)+
IFERROR(SUMPRODUCT('6. Patients'!CA$10:CA$107,OFFSET('6. Patients'!$JR$9,1,MATCH($D11,'6. Patients'!$JS$9:$KG$9,0),ROWS('6. Patients'!DN$10:DN$107))),0)+
IFERROR(SUMPRODUCT('6. Patients'!CA$10:CA$107,OFFSET('6. Patients'!$KH$9,1,MATCH($D11,'6. Patients'!$KI$9:$KW$9,0),ROWS('6. Patients'!DN$10:DN$107))),0))+
IFERROR(VLOOKUP($D11,$H$61:$L$91,COLUMNS($H$60:$J$60)-1+H$7,0)*$E11*$F11*'1. General Inputs'!$J$25,0),0)</f>
        <v>0</v>
      </c>
      <c r="I11" s="3">
        <f ca="1">ROUNDUP($F11*$E11*CHOOSE(I$7,
IFERROR(SUMPRODUCT('6. Patients'!CB$10:CB$107,OFFSET('6. Patients'!$DN$9,1,MATCH($D11,'6. Patients'!$DO$9:$EC$9,0),ROWS('6. Patients'!DO$10:DO$107))),0)+
IFERROR(SUMPRODUCT('6. Patients'!CB$10:CB$107,OFFSET('6. Patients'!$ED$9,1,MATCH($D11,'6. Patients'!$EE$9:$ES$9,0),ROWS('6. Patients'!DO$10:DO$107))),0)+
IFERROR(SUMPRODUCT('6. Patients'!CB$10:CB$107,OFFSET('6. Patients'!$ET$9,1,MATCH($D11,'6. Patients'!$EU$9:$FI$9,0),ROWS('6. Patients'!DO$10:DO$107))),0)+
IFERROR(SUMPRODUCT('6. Patients'!CB$10:CB$107,OFFSET('6. Patients'!$FJ$9,1,MATCH($D11,'6. Patients'!$FK$9:$FY$9,0),ROWS('6. Patients'!DO$10:DO$107))),0),
IFERROR(SUMPRODUCT('6. Patients'!CB$10:CB$107,OFFSET('6. Patients'!$FZ$9,1,MATCH($D11,'6. Patients'!$GA$9:$GO$9,0),ROWS('6. Patients'!DO$10:DO$107))),0)+
IFERROR(SUMPRODUCT('6. Patients'!CB$10:CB$107,OFFSET('6. Patients'!$GP$9,1,MATCH($D11,'6. Patients'!$GQ$9:$HE$9,0),ROWS('6. Patients'!DO$10:DO$107))),0)+
IFERROR(SUMPRODUCT('6. Patients'!CB$10:CB$107,OFFSET('6. Patients'!$HF$9,1,MATCH($D11,'6. Patients'!$HG$9:$HU$9,0),ROWS('6. Patients'!DO$10:DO$107))),0)+
IFERROR(SUMPRODUCT('6. Patients'!CB$10:CB$107,OFFSET('6. Patients'!$HV$9,1,MATCH($D11,'6. Patients'!$HW$9:$IK$9,0),ROWS('6. Patients'!DO$10:DO$107))),0),
IFERROR(SUMPRODUCT('6. Patients'!CB$10:CB$107,OFFSET('6. Patients'!$IL$9,1,MATCH($D11,'6. Patients'!$IM$9:$JA$9,0),ROWS('6. Patients'!DO$10:DO$107))),0)+
IFERROR(SUMPRODUCT('6. Patients'!CB$10:CB$107,OFFSET('6. Patients'!$JB$9,1,MATCH($D11,'6. Patients'!$JC$9:$JQ$9,0),ROWS('6. Patients'!DO$10:DO$107))),0)+
IFERROR(SUMPRODUCT('6. Patients'!CB$10:CB$107,OFFSET('6. Patients'!$JR$9,1,MATCH($D11,'6. Patients'!$JS$9:$KG$9,0),ROWS('6. Patients'!DO$10:DO$107))),0)+
IFERROR(SUMPRODUCT('6. Patients'!CB$10:CB$107,OFFSET('6. Patients'!$KH$9,1,MATCH($D11,'6. Patients'!$KI$9:$KW$9,0),ROWS('6. Patients'!DO$10:DO$107))),0))+
IFERROR(VLOOKUP($D11,$H$61:$L$91,COLUMNS($H$60:$J$60)-1+I$7,0)*$E11*$F11*'1. General Inputs'!$J$25,0),0)</f>
        <v>0</v>
      </c>
      <c r="J11" s="3">
        <f ca="1">ROUNDUP($F11*$E11*CHOOSE(J$7,
IFERROR(SUMPRODUCT('6. Patients'!CC$10:CC$107,OFFSET('6. Patients'!$DN$9,1,MATCH($D11,'6. Patients'!$DO$9:$EC$9,0),ROWS('6. Patients'!DP$10:DP$107))),0)+
IFERROR(SUMPRODUCT('6. Patients'!CC$10:CC$107,OFFSET('6. Patients'!$ED$9,1,MATCH($D11,'6. Patients'!$EE$9:$ES$9,0),ROWS('6. Patients'!DP$10:DP$107))),0)+
IFERROR(SUMPRODUCT('6. Patients'!CC$10:CC$107,OFFSET('6. Patients'!$ET$9,1,MATCH($D11,'6. Patients'!$EU$9:$FI$9,0),ROWS('6. Patients'!DP$10:DP$107))),0)+
IFERROR(SUMPRODUCT('6. Patients'!CC$10:CC$107,OFFSET('6. Patients'!$FJ$9,1,MATCH($D11,'6. Patients'!$FK$9:$FY$9,0),ROWS('6. Patients'!DP$10:DP$107))),0),
IFERROR(SUMPRODUCT('6. Patients'!CC$10:CC$107,OFFSET('6. Patients'!$FZ$9,1,MATCH($D11,'6. Patients'!$GA$9:$GO$9,0),ROWS('6. Patients'!DP$10:DP$107))),0)+
IFERROR(SUMPRODUCT('6. Patients'!CC$10:CC$107,OFFSET('6. Patients'!$GP$9,1,MATCH($D11,'6. Patients'!$GQ$9:$HE$9,0),ROWS('6. Patients'!DP$10:DP$107))),0)+
IFERROR(SUMPRODUCT('6. Patients'!CC$10:CC$107,OFFSET('6. Patients'!$HF$9,1,MATCH($D11,'6. Patients'!$HG$9:$HU$9,0),ROWS('6. Patients'!DP$10:DP$107))),0)+
IFERROR(SUMPRODUCT('6. Patients'!CC$10:CC$107,OFFSET('6. Patients'!$HV$9,1,MATCH($D11,'6. Patients'!$HW$9:$IK$9,0),ROWS('6. Patients'!DP$10:DP$107))),0),
IFERROR(SUMPRODUCT('6. Patients'!CC$10:CC$107,OFFSET('6. Patients'!$IL$9,1,MATCH($D11,'6. Patients'!$IM$9:$JA$9,0),ROWS('6. Patients'!DP$10:DP$107))),0)+
IFERROR(SUMPRODUCT('6. Patients'!CC$10:CC$107,OFFSET('6. Patients'!$JB$9,1,MATCH($D11,'6. Patients'!$JC$9:$JQ$9,0),ROWS('6. Patients'!DP$10:DP$107))),0)+
IFERROR(SUMPRODUCT('6. Patients'!CC$10:CC$107,OFFSET('6. Patients'!$JR$9,1,MATCH($D11,'6. Patients'!$JS$9:$KG$9,0),ROWS('6. Patients'!DP$10:DP$107))),0)+
IFERROR(SUMPRODUCT('6. Patients'!CC$10:CC$107,OFFSET('6. Patients'!$KH$9,1,MATCH($D11,'6. Patients'!$KI$9:$KW$9,0),ROWS('6. Patients'!DP$10:DP$107))),0))+
IFERROR(VLOOKUP($D11,$H$61:$L$91,COLUMNS($H$60:$J$60)-1+J$7,0)*$E11*$F11*'1. General Inputs'!$J$25,0),0)</f>
        <v>0</v>
      </c>
      <c r="K11" s="3">
        <f ca="1">ROUNDUP($F11*$E11*CHOOSE(K$7,
IFERROR(SUMPRODUCT('6. Patients'!CD$10:CD$107,OFFSET('6. Patients'!$DN$9,1,MATCH($D11,'6. Patients'!$DO$9:$EC$9,0),ROWS('6. Patients'!DQ$10:DQ$107))),0)+
IFERROR(SUMPRODUCT('6. Patients'!CD$10:CD$107,OFFSET('6. Patients'!$ED$9,1,MATCH($D11,'6. Patients'!$EE$9:$ES$9,0),ROWS('6. Patients'!DQ$10:DQ$107))),0)+
IFERROR(SUMPRODUCT('6. Patients'!CD$10:CD$107,OFFSET('6. Patients'!$ET$9,1,MATCH($D11,'6. Patients'!$EU$9:$FI$9,0),ROWS('6. Patients'!DQ$10:DQ$107))),0)+
IFERROR(SUMPRODUCT('6. Patients'!CD$10:CD$107,OFFSET('6. Patients'!$FJ$9,1,MATCH($D11,'6. Patients'!$FK$9:$FY$9,0),ROWS('6. Patients'!DQ$10:DQ$107))),0),
IFERROR(SUMPRODUCT('6. Patients'!CD$10:CD$107,OFFSET('6. Patients'!$FZ$9,1,MATCH($D11,'6. Patients'!$GA$9:$GO$9,0),ROWS('6. Patients'!DQ$10:DQ$107))),0)+
IFERROR(SUMPRODUCT('6. Patients'!CD$10:CD$107,OFFSET('6. Patients'!$GP$9,1,MATCH($D11,'6. Patients'!$GQ$9:$HE$9,0),ROWS('6. Patients'!DQ$10:DQ$107))),0)+
IFERROR(SUMPRODUCT('6. Patients'!CD$10:CD$107,OFFSET('6. Patients'!$HF$9,1,MATCH($D11,'6. Patients'!$HG$9:$HU$9,0),ROWS('6. Patients'!DQ$10:DQ$107))),0)+
IFERROR(SUMPRODUCT('6. Patients'!CD$10:CD$107,OFFSET('6. Patients'!$HV$9,1,MATCH($D11,'6. Patients'!$HW$9:$IK$9,0),ROWS('6. Patients'!DQ$10:DQ$107))),0),
IFERROR(SUMPRODUCT('6. Patients'!CD$10:CD$107,OFFSET('6. Patients'!$IL$9,1,MATCH($D11,'6. Patients'!$IM$9:$JA$9,0),ROWS('6. Patients'!DQ$10:DQ$107))),0)+
IFERROR(SUMPRODUCT('6. Patients'!CD$10:CD$107,OFFSET('6. Patients'!$JB$9,1,MATCH($D11,'6. Patients'!$JC$9:$JQ$9,0),ROWS('6. Patients'!DQ$10:DQ$107))),0)+
IFERROR(SUMPRODUCT('6. Patients'!CD$10:CD$107,OFFSET('6. Patients'!$JR$9,1,MATCH($D11,'6. Patients'!$JS$9:$KG$9,0),ROWS('6. Patients'!DQ$10:DQ$107))),0)+
IFERROR(SUMPRODUCT('6. Patients'!CD$10:CD$107,OFFSET('6. Patients'!$KH$9,1,MATCH($D11,'6. Patients'!$KI$9:$KW$9,0),ROWS('6. Patients'!DQ$10:DQ$107))),0))+
IFERROR(VLOOKUP($D11,$H$61:$L$91,COLUMNS($H$60:$J$60)-1+K$7,0)*$E11*$F11*'1. General Inputs'!$J$25,0),0)</f>
        <v>0</v>
      </c>
      <c r="L11" s="3">
        <f ca="1">ROUNDUP($F11*$E11*CHOOSE(L$7,
IFERROR(SUMPRODUCT('6. Patients'!CE$10:CE$107,OFFSET('6. Patients'!$DN$9,1,MATCH($D11,'6. Patients'!$DO$9:$EC$9,0),ROWS('6. Patients'!DR$10:DR$107))),0)+
IFERROR(SUMPRODUCT('6. Patients'!CE$10:CE$107,OFFSET('6. Patients'!$ED$9,1,MATCH($D11,'6. Patients'!$EE$9:$ES$9,0),ROWS('6. Patients'!DR$10:DR$107))),0)+
IFERROR(SUMPRODUCT('6. Patients'!CE$10:CE$107,OFFSET('6. Patients'!$ET$9,1,MATCH($D11,'6. Patients'!$EU$9:$FI$9,0),ROWS('6. Patients'!DR$10:DR$107))),0)+
IFERROR(SUMPRODUCT('6. Patients'!CE$10:CE$107,OFFSET('6. Patients'!$FJ$9,1,MATCH($D11,'6. Patients'!$FK$9:$FY$9,0),ROWS('6. Patients'!DR$10:DR$107))),0),
IFERROR(SUMPRODUCT('6. Patients'!CE$10:CE$107,OFFSET('6. Patients'!$FZ$9,1,MATCH($D11,'6. Patients'!$GA$9:$GO$9,0),ROWS('6. Patients'!DR$10:DR$107))),0)+
IFERROR(SUMPRODUCT('6. Patients'!CE$10:CE$107,OFFSET('6. Patients'!$GP$9,1,MATCH($D11,'6. Patients'!$GQ$9:$HE$9,0),ROWS('6. Patients'!DR$10:DR$107))),0)+
IFERROR(SUMPRODUCT('6. Patients'!CE$10:CE$107,OFFSET('6. Patients'!$HF$9,1,MATCH($D11,'6. Patients'!$HG$9:$HU$9,0),ROWS('6. Patients'!DR$10:DR$107))),0)+
IFERROR(SUMPRODUCT('6. Patients'!CE$10:CE$107,OFFSET('6. Patients'!$HV$9,1,MATCH($D11,'6. Patients'!$HW$9:$IK$9,0),ROWS('6. Patients'!DR$10:DR$107))),0),
IFERROR(SUMPRODUCT('6. Patients'!CE$10:CE$107,OFFSET('6. Patients'!$IL$9,1,MATCH($D11,'6. Patients'!$IM$9:$JA$9,0),ROWS('6. Patients'!DR$10:DR$107))),0)+
IFERROR(SUMPRODUCT('6. Patients'!CE$10:CE$107,OFFSET('6. Patients'!$JB$9,1,MATCH($D11,'6. Patients'!$JC$9:$JQ$9,0),ROWS('6. Patients'!DR$10:DR$107))),0)+
IFERROR(SUMPRODUCT('6. Patients'!CE$10:CE$107,OFFSET('6. Patients'!$JR$9,1,MATCH($D11,'6. Patients'!$JS$9:$KG$9,0),ROWS('6. Patients'!DR$10:DR$107))),0)+
IFERROR(SUMPRODUCT('6. Patients'!CE$10:CE$107,OFFSET('6. Patients'!$KH$9,1,MATCH($D11,'6. Patients'!$KI$9:$KW$9,0),ROWS('6. Patients'!DR$10:DR$107))),0))+
IFERROR(VLOOKUP($D11,$H$61:$L$91,COLUMNS($H$60:$J$60)-1+L$7,0)*$E11*$F11*'1. General Inputs'!$J$25,0),0)</f>
        <v>0</v>
      </c>
      <c r="M11" s="3">
        <f ca="1">ROUNDUP($F11*$E11*CHOOSE(M$7,
IFERROR(SUMPRODUCT('6. Patients'!CF$10:CF$107,OFFSET('6. Patients'!$DN$9,1,MATCH($D11,'6. Patients'!$DO$9:$EC$9,0),ROWS('6. Patients'!DS$10:DS$107))),0)+
IFERROR(SUMPRODUCT('6. Patients'!CF$10:CF$107,OFFSET('6. Patients'!$ED$9,1,MATCH($D11,'6. Patients'!$EE$9:$ES$9,0),ROWS('6. Patients'!DS$10:DS$107))),0)+
IFERROR(SUMPRODUCT('6. Patients'!CF$10:CF$107,OFFSET('6. Patients'!$ET$9,1,MATCH($D11,'6. Patients'!$EU$9:$FI$9,0),ROWS('6. Patients'!DS$10:DS$107))),0)+
IFERROR(SUMPRODUCT('6. Patients'!CF$10:CF$107,OFFSET('6. Patients'!$FJ$9,1,MATCH($D11,'6. Patients'!$FK$9:$FY$9,0),ROWS('6. Patients'!DS$10:DS$107))),0),
IFERROR(SUMPRODUCT('6. Patients'!CF$10:CF$107,OFFSET('6. Patients'!$FZ$9,1,MATCH($D11,'6. Patients'!$GA$9:$GO$9,0),ROWS('6. Patients'!DS$10:DS$107))),0)+
IFERROR(SUMPRODUCT('6. Patients'!CF$10:CF$107,OFFSET('6. Patients'!$GP$9,1,MATCH($D11,'6. Patients'!$GQ$9:$HE$9,0),ROWS('6. Patients'!DS$10:DS$107))),0)+
IFERROR(SUMPRODUCT('6. Patients'!CF$10:CF$107,OFFSET('6. Patients'!$HF$9,1,MATCH($D11,'6. Patients'!$HG$9:$HU$9,0),ROWS('6. Patients'!DS$10:DS$107))),0)+
IFERROR(SUMPRODUCT('6. Patients'!CF$10:CF$107,OFFSET('6. Patients'!$HV$9,1,MATCH($D11,'6. Patients'!$HW$9:$IK$9,0),ROWS('6. Patients'!DS$10:DS$107))),0),
IFERROR(SUMPRODUCT('6. Patients'!CF$10:CF$107,OFFSET('6. Patients'!$IL$9,1,MATCH($D11,'6. Patients'!$IM$9:$JA$9,0),ROWS('6. Patients'!DS$10:DS$107))),0)+
IFERROR(SUMPRODUCT('6. Patients'!CF$10:CF$107,OFFSET('6. Patients'!$JB$9,1,MATCH($D11,'6. Patients'!$JC$9:$JQ$9,0),ROWS('6. Patients'!DS$10:DS$107))),0)+
IFERROR(SUMPRODUCT('6. Patients'!CF$10:CF$107,OFFSET('6. Patients'!$JR$9,1,MATCH($D11,'6. Patients'!$JS$9:$KG$9,0),ROWS('6. Patients'!DS$10:DS$107))),0)+
IFERROR(SUMPRODUCT('6. Patients'!CF$10:CF$107,OFFSET('6. Patients'!$KH$9,1,MATCH($D11,'6. Patients'!$KI$9:$KW$9,0),ROWS('6. Patients'!DS$10:DS$107))),0))+
IFERROR(VLOOKUP($D11,$H$61:$L$91,COLUMNS($H$60:$J$60)-1+M$7,0)*$E11*$F11*'1. General Inputs'!$J$25,0),0)</f>
        <v>0</v>
      </c>
      <c r="N11" s="3">
        <f ca="1">ROUNDUP($F11*$E11*CHOOSE(N$7,
IFERROR(SUMPRODUCT('6. Patients'!CG$10:CG$107,OFFSET('6. Patients'!$DN$9,1,MATCH($D11,'6. Patients'!$DO$9:$EC$9,0),ROWS('6. Patients'!DT$10:DT$107))),0)+
IFERROR(SUMPRODUCT('6. Patients'!CG$10:CG$107,OFFSET('6. Patients'!$ED$9,1,MATCH($D11,'6. Patients'!$EE$9:$ES$9,0),ROWS('6. Patients'!DT$10:DT$107))),0)+
IFERROR(SUMPRODUCT('6. Patients'!CG$10:CG$107,OFFSET('6. Patients'!$ET$9,1,MATCH($D11,'6. Patients'!$EU$9:$FI$9,0),ROWS('6. Patients'!DT$10:DT$107))),0)+
IFERROR(SUMPRODUCT('6. Patients'!CG$10:CG$107,OFFSET('6. Patients'!$FJ$9,1,MATCH($D11,'6. Patients'!$FK$9:$FY$9,0),ROWS('6. Patients'!DT$10:DT$107))),0),
IFERROR(SUMPRODUCT('6. Patients'!CG$10:CG$107,OFFSET('6. Patients'!$FZ$9,1,MATCH($D11,'6. Patients'!$GA$9:$GO$9,0),ROWS('6. Patients'!DT$10:DT$107))),0)+
IFERROR(SUMPRODUCT('6. Patients'!CG$10:CG$107,OFFSET('6. Patients'!$GP$9,1,MATCH($D11,'6. Patients'!$GQ$9:$HE$9,0),ROWS('6. Patients'!DT$10:DT$107))),0)+
IFERROR(SUMPRODUCT('6. Patients'!CG$10:CG$107,OFFSET('6. Patients'!$HF$9,1,MATCH($D11,'6. Patients'!$HG$9:$HU$9,0),ROWS('6. Patients'!DT$10:DT$107))),0)+
IFERROR(SUMPRODUCT('6. Patients'!CG$10:CG$107,OFFSET('6. Patients'!$HV$9,1,MATCH($D11,'6. Patients'!$HW$9:$IK$9,0),ROWS('6. Patients'!DT$10:DT$107))),0),
IFERROR(SUMPRODUCT('6. Patients'!CG$10:CG$107,OFFSET('6. Patients'!$IL$9,1,MATCH($D11,'6. Patients'!$IM$9:$JA$9,0),ROWS('6. Patients'!DT$10:DT$107))),0)+
IFERROR(SUMPRODUCT('6. Patients'!CG$10:CG$107,OFFSET('6. Patients'!$JB$9,1,MATCH($D11,'6. Patients'!$JC$9:$JQ$9,0),ROWS('6. Patients'!DT$10:DT$107))),0)+
IFERROR(SUMPRODUCT('6. Patients'!CG$10:CG$107,OFFSET('6. Patients'!$JR$9,1,MATCH($D11,'6. Patients'!$JS$9:$KG$9,0),ROWS('6. Patients'!DT$10:DT$107))),0)+
IFERROR(SUMPRODUCT('6. Patients'!CG$10:CG$107,OFFSET('6. Patients'!$KH$9,1,MATCH($D11,'6. Patients'!$KI$9:$KW$9,0),ROWS('6. Patients'!DT$10:DT$107))),0))+
IFERROR(VLOOKUP($D11,$H$61:$L$91,COLUMNS($H$60:$J$60)-1+N$7,0)*$E11*$F11*'1. General Inputs'!$J$25,0),0)</f>
        <v>0</v>
      </c>
      <c r="O11" s="3">
        <f ca="1">ROUNDUP($F11*$E11*CHOOSE(O$7,
IFERROR(SUMPRODUCT('6. Patients'!CH$10:CH$107,OFFSET('6. Patients'!$DN$9,1,MATCH($D11,'6. Patients'!$DO$9:$EC$9,0),ROWS('6. Patients'!DU$10:DU$107))),0)+
IFERROR(SUMPRODUCT('6. Patients'!CH$10:CH$107,OFFSET('6. Patients'!$ED$9,1,MATCH($D11,'6. Patients'!$EE$9:$ES$9,0),ROWS('6. Patients'!DU$10:DU$107))),0)+
IFERROR(SUMPRODUCT('6. Patients'!CH$10:CH$107,OFFSET('6. Patients'!$ET$9,1,MATCH($D11,'6. Patients'!$EU$9:$FI$9,0),ROWS('6. Patients'!DU$10:DU$107))),0)+
IFERROR(SUMPRODUCT('6. Patients'!CH$10:CH$107,OFFSET('6. Patients'!$FJ$9,1,MATCH($D11,'6. Patients'!$FK$9:$FY$9,0),ROWS('6. Patients'!DU$10:DU$107))),0),
IFERROR(SUMPRODUCT('6. Patients'!CH$10:CH$107,OFFSET('6. Patients'!$FZ$9,1,MATCH($D11,'6. Patients'!$GA$9:$GO$9,0),ROWS('6. Patients'!DU$10:DU$107))),0)+
IFERROR(SUMPRODUCT('6. Patients'!CH$10:CH$107,OFFSET('6. Patients'!$GP$9,1,MATCH($D11,'6. Patients'!$GQ$9:$HE$9,0),ROWS('6. Patients'!DU$10:DU$107))),0)+
IFERROR(SUMPRODUCT('6. Patients'!CH$10:CH$107,OFFSET('6. Patients'!$HF$9,1,MATCH($D11,'6. Patients'!$HG$9:$HU$9,0),ROWS('6. Patients'!DU$10:DU$107))),0)+
IFERROR(SUMPRODUCT('6. Patients'!CH$10:CH$107,OFFSET('6. Patients'!$HV$9,1,MATCH($D11,'6. Patients'!$HW$9:$IK$9,0),ROWS('6. Patients'!DU$10:DU$107))),0),
IFERROR(SUMPRODUCT('6. Patients'!CH$10:CH$107,OFFSET('6. Patients'!$IL$9,1,MATCH($D11,'6. Patients'!$IM$9:$JA$9,0),ROWS('6. Patients'!DU$10:DU$107))),0)+
IFERROR(SUMPRODUCT('6. Patients'!CH$10:CH$107,OFFSET('6. Patients'!$JB$9,1,MATCH($D11,'6. Patients'!$JC$9:$JQ$9,0),ROWS('6. Patients'!DU$10:DU$107))),0)+
IFERROR(SUMPRODUCT('6. Patients'!CH$10:CH$107,OFFSET('6. Patients'!$JR$9,1,MATCH($D11,'6. Patients'!$JS$9:$KG$9,0),ROWS('6. Patients'!DU$10:DU$107))),0)+
IFERROR(SUMPRODUCT('6. Patients'!CH$10:CH$107,OFFSET('6. Patients'!$KH$9,1,MATCH($D11,'6. Patients'!$KI$9:$KW$9,0),ROWS('6. Patients'!DU$10:DU$107))),0))+
IFERROR(VLOOKUP($D11,$H$61:$L$91,COLUMNS($H$60:$J$60)-1+O$7,0)*$E11*$F11*'1. General Inputs'!$J$25,0),0)</f>
        <v>0</v>
      </c>
      <c r="P11" s="3">
        <f ca="1">ROUNDUP($F11*$E11*CHOOSE(P$7,
IFERROR(SUMPRODUCT('6. Patients'!CI$10:CI$107,OFFSET('6. Patients'!$DN$9,1,MATCH($D11,'6. Patients'!$DO$9:$EC$9,0),ROWS('6. Patients'!DV$10:DV$107))),0)+
IFERROR(SUMPRODUCT('6. Patients'!CI$10:CI$107,OFFSET('6. Patients'!$ED$9,1,MATCH($D11,'6. Patients'!$EE$9:$ES$9,0),ROWS('6. Patients'!DV$10:DV$107))),0)+
IFERROR(SUMPRODUCT('6. Patients'!CI$10:CI$107,OFFSET('6. Patients'!$ET$9,1,MATCH($D11,'6. Patients'!$EU$9:$FI$9,0),ROWS('6. Patients'!DV$10:DV$107))),0)+
IFERROR(SUMPRODUCT('6. Patients'!CI$10:CI$107,OFFSET('6. Patients'!$FJ$9,1,MATCH($D11,'6. Patients'!$FK$9:$FY$9,0),ROWS('6. Patients'!DV$10:DV$107))),0),
IFERROR(SUMPRODUCT('6. Patients'!CI$10:CI$107,OFFSET('6. Patients'!$FZ$9,1,MATCH($D11,'6. Patients'!$GA$9:$GO$9,0),ROWS('6. Patients'!DV$10:DV$107))),0)+
IFERROR(SUMPRODUCT('6. Patients'!CI$10:CI$107,OFFSET('6. Patients'!$GP$9,1,MATCH($D11,'6. Patients'!$GQ$9:$HE$9,0),ROWS('6. Patients'!DV$10:DV$107))),0)+
IFERROR(SUMPRODUCT('6. Patients'!CI$10:CI$107,OFFSET('6. Patients'!$HF$9,1,MATCH($D11,'6. Patients'!$HG$9:$HU$9,0),ROWS('6. Patients'!DV$10:DV$107))),0)+
IFERROR(SUMPRODUCT('6. Patients'!CI$10:CI$107,OFFSET('6. Patients'!$HV$9,1,MATCH($D11,'6. Patients'!$HW$9:$IK$9,0),ROWS('6. Patients'!DV$10:DV$107))),0),
IFERROR(SUMPRODUCT('6. Patients'!CI$10:CI$107,OFFSET('6. Patients'!$IL$9,1,MATCH($D11,'6. Patients'!$IM$9:$JA$9,0),ROWS('6. Patients'!DV$10:DV$107))),0)+
IFERROR(SUMPRODUCT('6. Patients'!CI$10:CI$107,OFFSET('6. Patients'!$JB$9,1,MATCH($D11,'6. Patients'!$JC$9:$JQ$9,0),ROWS('6. Patients'!DV$10:DV$107))),0)+
IFERROR(SUMPRODUCT('6. Patients'!CI$10:CI$107,OFFSET('6. Patients'!$JR$9,1,MATCH($D11,'6. Patients'!$JS$9:$KG$9,0),ROWS('6. Patients'!DV$10:DV$107))),0)+
IFERROR(SUMPRODUCT('6. Patients'!CI$10:CI$107,OFFSET('6. Patients'!$KH$9,1,MATCH($D11,'6. Patients'!$KI$9:$KW$9,0),ROWS('6. Patients'!DV$10:DV$107))),0))+
IFERROR(VLOOKUP($D11,$H$61:$L$91,COLUMNS($H$60:$J$60)-1+P$7,0)*$E11*$F11*'1. General Inputs'!$J$25,0),0)</f>
        <v>0</v>
      </c>
      <c r="Q11" s="3">
        <f ca="1">ROUNDUP($F11*$E11*CHOOSE(Q$7,
IFERROR(SUMPRODUCT('6. Patients'!CJ$10:CJ$107,OFFSET('6. Patients'!$DN$9,1,MATCH($D11,'6. Patients'!$DO$9:$EC$9,0),ROWS('6. Patients'!DW$10:DW$107))),0)+
IFERROR(SUMPRODUCT('6. Patients'!CJ$10:CJ$107,OFFSET('6. Patients'!$ED$9,1,MATCH($D11,'6. Patients'!$EE$9:$ES$9,0),ROWS('6. Patients'!DW$10:DW$107))),0)+
IFERROR(SUMPRODUCT('6. Patients'!CJ$10:CJ$107,OFFSET('6. Patients'!$ET$9,1,MATCH($D11,'6. Patients'!$EU$9:$FI$9,0),ROWS('6. Patients'!DW$10:DW$107))),0)+
IFERROR(SUMPRODUCT('6. Patients'!CJ$10:CJ$107,OFFSET('6. Patients'!$FJ$9,1,MATCH($D11,'6. Patients'!$FK$9:$FY$9,0),ROWS('6. Patients'!DW$10:DW$107))),0),
IFERROR(SUMPRODUCT('6. Patients'!CJ$10:CJ$107,OFFSET('6. Patients'!$FZ$9,1,MATCH($D11,'6. Patients'!$GA$9:$GO$9,0),ROWS('6. Patients'!DW$10:DW$107))),0)+
IFERROR(SUMPRODUCT('6. Patients'!CJ$10:CJ$107,OFFSET('6. Patients'!$GP$9,1,MATCH($D11,'6. Patients'!$GQ$9:$HE$9,0),ROWS('6. Patients'!DW$10:DW$107))),0)+
IFERROR(SUMPRODUCT('6. Patients'!CJ$10:CJ$107,OFFSET('6. Patients'!$HF$9,1,MATCH($D11,'6. Patients'!$HG$9:$HU$9,0),ROWS('6. Patients'!DW$10:DW$107))),0)+
IFERROR(SUMPRODUCT('6. Patients'!CJ$10:CJ$107,OFFSET('6. Patients'!$HV$9,1,MATCH($D11,'6. Patients'!$HW$9:$IK$9,0),ROWS('6. Patients'!DW$10:DW$107))),0),
IFERROR(SUMPRODUCT('6. Patients'!CJ$10:CJ$107,OFFSET('6. Patients'!$IL$9,1,MATCH($D11,'6. Patients'!$IM$9:$JA$9,0),ROWS('6. Patients'!DW$10:DW$107))),0)+
IFERROR(SUMPRODUCT('6. Patients'!CJ$10:CJ$107,OFFSET('6. Patients'!$JB$9,1,MATCH($D11,'6. Patients'!$JC$9:$JQ$9,0),ROWS('6. Patients'!DW$10:DW$107))),0)+
IFERROR(SUMPRODUCT('6. Patients'!CJ$10:CJ$107,OFFSET('6. Patients'!$JR$9,1,MATCH($D11,'6. Patients'!$JS$9:$KG$9,0),ROWS('6. Patients'!DW$10:DW$107))),0)+
IFERROR(SUMPRODUCT('6. Patients'!CJ$10:CJ$107,OFFSET('6. Patients'!$KH$9,1,MATCH($D11,'6. Patients'!$KI$9:$KW$9,0),ROWS('6. Patients'!DW$10:DW$107))),0))+
IFERROR(VLOOKUP($D11,$H$61:$L$91,COLUMNS($H$60:$J$60)-1+Q$7,0)*$E11*$F11*'1. General Inputs'!$J$25,0),0)</f>
        <v>0</v>
      </c>
      <c r="R11" s="3">
        <f ca="1">ROUNDUP($F11*$E11*CHOOSE(R$7,
IFERROR(SUMPRODUCT('6. Patients'!CK$10:CK$107,OFFSET('6. Patients'!$DN$9,1,MATCH($D11,'6. Patients'!$DO$9:$EC$9,0),ROWS('6. Patients'!DX$10:DX$107))),0)+
IFERROR(SUMPRODUCT('6. Patients'!CK$10:CK$107,OFFSET('6. Patients'!$ED$9,1,MATCH($D11,'6. Patients'!$EE$9:$ES$9,0),ROWS('6. Patients'!DX$10:DX$107))),0)+
IFERROR(SUMPRODUCT('6. Patients'!CK$10:CK$107,OFFSET('6. Patients'!$ET$9,1,MATCH($D11,'6. Patients'!$EU$9:$FI$9,0),ROWS('6. Patients'!DX$10:DX$107))),0)+
IFERROR(SUMPRODUCT('6. Patients'!CK$10:CK$107,OFFSET('6. Patients'!$FJ$9,1,MATCH($D11,'6. Patients'!$FK$9:$FY$9,0),ROWS('6. Patients'!DX$10:DX$107))),0),
IFERROR(SUMPRODUCT('6. Patients'!CK$10:CK$107,OFFSET('6. Patients'!$FZ$9,1,MATCH($D11,'6. Patients'!$GA$9:$GO$9,0),ROWS('6. Patients'!DX$10:DX$107))),0)+
IFERROR(SUMPRODUCT('6. Patients'!CK$10:CK$107,OFFSET('6. Patients'!$GP$9,1,MATCH($D11,'6. Patients'!$GQ$9:$HE$9,0),ROWS('6. Patients'!DX$10:DX$107))),0)+
IFERROR(SUMPRODUCT('6. Patients'!CK$10:CK$107,OFFSET('6. Patients'!$HF$9,1,MATCH($D11,'6. Patients'!$HG$9:$HU$9,0),ROWS('6. Patients'!DX$10:DX$107))),0)+
IFERROR(SUMPRODUCT('6. Patients'!CK$10:CK$107,OFFSET('6. Patients'!$HV$9,1,MATCH($D11,'6. Patients'!$HW$9:$IK$9,0),ROWS('6. Patients'!DX$10:DX$107))),0),
IFERROR(SUMPRODUCT('6. Patients'!CK$10:CK$107,OFFSET('6. Patients'!$IL$9,1,MATCH($D11,'6. Patients'!$IM$9:$JA$9,0),ROWS('6. Patients'!DX$10:DX$107))),0)+
IFERROR(SUMPRODUCT('6. Patients'!CK$10:CK$107,OFFSET('6. Patients'!$JB$9,1,MATCH($D11,'6. Patients'!$JC$9:$JQ$9,0),ROWS('6. Patients'!DX$10:DX$107))),0)+
IFERROR(SUMPRODUCT('6. Patients'!CK$10:CK$107,OFFSET('6. Patients'!$JR$9,1,MATCH($D11,'6. Patients'!$JS$9:$KG$9,0),ROWS('6. Patients'!DX$10:DX$107))),0)+
IFERROR(SUMPRODUCT('6. Patients'!CK$10:CK$107,OFFSET('6. Patients'!$KH$9,1,MATCH($D11,'6. Patients'!$KI$9:$KW$9,0),ROWS('6. Patients'!DX$10:DX$107))),0))+
IFERROR(VLOOKUP($D11,$H$61:$L$91,COLUMNS($H$60:$J$60)-1+R$7,0)*$E11*$F11*'1. General Inputs'!$J$25,0),0)</f>
        <v>0</v>
      </c>
      <c r="S11" s="3">
        <f ca="1">ROUNDUP($F11*$E11*CHOOSE(S$7,
IFERROR(SUMPRODUCT('6. Patients'!CL$10:CL$107,OFFSET('6. Patients'!$DN$9,1,MATCH($D11,'6. Patients'!$DO$9:$EC$9,0),ROWS('6. Patients'!DY$10:DY$107))),0)+
IFERROR(SUMPRODUCT('6. Patients'!CL$10:CL$107,OFFSET('6. Patients'!$ED$9,1,MATCH($D11,'6. Patients'!$EE$9:$ES$9,0),ROWS('6. Patients'!DY$10:DY$107))),0)+
IFERROR(SUMPRODUCT('6. Patients'!CL$10:CL$107,OFFSET('6. Patients'!$ET$9,1,MATCH($D11,'6. Patients'!$EU$9:$FI$9,0),ROWS('6. Patients'!DY$10:DY$107))),0)+
IFERROR(SUMPRODUCT('6. Patients'!CL$10:CL$107,OFFSET('6. Patients'!$FJ$9,1,MATCH($D11,'6. Patients'!$FK$9:$FY$9,0),ROWS('6. Patients'!DY$10:DY$107))),0),
IFERROR(SUMPRODUCT('6. Patients'!CL$10:CL$107,OFFSET('6. Patients'!$FZ$9,1,MATCH($D11,'6. Patients'!$GA$9:$GO$9,0),ROWS('6. Patients'!DY$10:DY$107))),0)+
IFERROR(SUMPRODUCT('6. Patients'!CL$10:CL$107,OFFSET('6. Patients'!$GP$9,1,MATCH($D11,'6. Patients'!$GQ$9:$HE$9,0),ROWS('6. Patients'!DY$10:DY$107))),0)+
IFERROR(SUMPRODUCT('6. Patients'!CL$10:CL$107,OFFSET('6. Patients'!$HF$9,1,MATCH($D11,'6. Patients'!$HG$9:$HU$9,0),ROWS('6. Patients'!DY$10:DY$107))),0)+
IFERROR(SUMPRODUCT('6. Patients'!CL$10:CL$107,OFFSET('6. Patients'!$HV$9,1,MATCH($D11,'6. Patients'!$HW$9:$IK$9,0),ROWS('6. Patients'!DY$10:DY$107))),0),
IFERROR(SUMPRODUCT('6. Patients'!CL$10:CL$107,OFFSET('6. Patients'!$IL$9,1,MATCH($D11,'6. Patients'!$IM$9:$JA$9,0),ROWS('6. Patients'!DY$10:DY$107))),0)+
IFERROR(SUMPRODUCT('6. Patients'!CL$10:CL$107,OFFSET('6. Patients'!$JB$9,1,MATCH($D11,'6. Patients'!$JC$9:$JQ$9,0),ROWS('6. Patients'!DY$10:DY$107))),0)+
IFERROR(SUMPRODUCT('6. Patients'!CL$10:CL$107,OFFSET('6. Patients'!$JR$9,1,MATCH($D11,'6. Patients'!$JS$9:$KG$9,0),ROWS('6. Patients'!DY$10:DY$107))),0)+
IFERROR(SUMPRODUCT('6. Patients'!CL$10:CL$107,OFFSET('6. Patients'!$KH$9,1,MATCH($D11,'6. Patients'!$KI$9:$KW$9,0),ROWS('6. Patients'!DY$10:DY$107))),0))+
IFERROR(VLOOKUP($D11,$H$61:$L$91,COLUMNS($H$60:$J$60)-1+S$7,0)*$E11*$F11*'1. General Inputs'!$J$25,0),0)</f>
        <v>0</v>
      </c>
      <c r="T11" s="3">
        <f ca="1">ROUNDUP($F11*$E11*CHOOSE(T$7,
IFERROR(SUMPRODUCT('6. Patients'!CM$10:CM$107,OFFSET('6. Patients'!$DN$9,1,MATCH($D11,'6. Patients'!$DO$9:$EC$9,0),ROWS('6. Patients'!DZ$10:DZ$107))),0)+
IFERROR(SUMPRODUCT('6. Patients'!CM$10:CM$107,OFFSET('6. Patients'!$ED$9,1,MATCH($D11,'6. Patients'!$EE$9:$ES$9,0),ROWS('6. Patients'!DZ$10:DZ$107))),0)+
IFERROR(SUMPRODUCT('6. Patients'!CM$10:CM$107,OFFSET('6. Patients'!$ET$9,1,MATCH($D11,'6. Patients'!$EU$9:$FI$9,0),ROWS('6. Patients'!DZ$10:DZ$107))),0)+
IFERROR(SUMPRODUCT('6. Patients'!CM$10:CM$107,OFFSET('6. Patients'!$FJ$9,1,MATCH($D11,'6. Patients'!$FK$9:$FY$9,0),ROWS('6. Patients'!DZ$10:DZ$107))),0),
IFERROR(SUMPRODUCT('6. Patients'!CM$10:CM$107,OFFSET('6. Patients'!$FZ$9,1,MATCH($D11,'6. Patients'!$GA$9:$GO$9,0),ROWS('6. Patients'!DZ$10:DZ$107))),0)+
IFERROR(SUMPRODUCT('6. Patients'!CM$10:CM$107,OFFSET('6. Patients'!$GP$9,1,MATCH($D11,'6. Patients'!$GQ$9:$HE$9,0),ROWS('6. Patients'!DZ$10:DZ$107))),0)+
IFERROR(SUMPRODUCT('6. Patients'!CM$10:CM$107,OFFSET('6. Patients'!$HF$9,1,MATCH($D11,'6. Patients'!$HG$9:$HU$9,0),ROWS('6. Patients'!DZ$10:DZ$107))),0)+
IFERROR(SUMPRODUCT('6. Patients'!CM$10:CM$107,OFFSET('6. Patients'!$HV$9,1,MATCH($D11,'6. Patients'!$HW$9:$IK$9,0),ROWS('6. Patients'!DZ$10:DZ$107))),0),
IFERROR(SUMPRODUCT('6. Patients'!CM$10:CM$107,OFFSET('6. Patients'!$IL$9,1,MATCH($D11,'6. Patients'!$IM$9:$JA$9,0),ROWS('6. Patients'!DZ$10:DZ$107))),0)+
IFERROR(SUMPRODUCT('6. Patients'!CM$10:CM$107,OFFSET('6. Patients'!$JB$9,1,MATCH($D11,'6. Patients'!$JC$9:$JQ$9,0),ROWS('6. Patients'!DZ$10:DZ$107))),0)+
IFERROR(SUMPRODUCT('6. Patients'!CM$10:CM$107,OFFSET('6. Patients'!$JR$9,1,MATCH($D11,'6. Patients'!$JS$9:$KG$9,0),ROWS('6. Patients'!DZ$10:DZ$107))),0)+
IFERROR(SUMPRODUCT('6. Patients'!CM$10:CM$107,OFFSET('6. Patients'!$KH$9,1,MATCH($D11,'6. Patients'!$KI$9:$KW$9,0),ROWS('6. Patients'!DZ$10:DZ$107))),0))+
IFERROR(VLOOKUP($D11,$H$61:$L$91,COLUMNS($H$60:$J$60)-1+T$7,0)*$E11*$F11*'1. General Inputs'!$J$25,0),0)</f>
        <v>0</v>
      </c>
      <c r="U11" s="3">
        <f ca="1">ROUNDUP($F11*$E11*CHOOSE(U$7,
IFERROR(SUMPRODUCT('6. Patients'!CN$10:CN$107,OFFSET('6. Patients'!$DN$9,1,MATCH($D11,'6. Patients'!$DO$9:$EC$9,0),ROWS('6. Patients'!EA$10:EA$107))),0)+
IFERROR(SUMPRODUCT('6. Patients'!CN$10:CN$107,OFFSET('6. Patients'!$ED$9,1,MATCH($D11,'6. Patients'!$EE$9:$ES$9,0),ROWS('6. Patients'!EA$10:EA$107))),0)+
IFERROR(SUMPRODUCT('6. Patients'!CN$10:CN$107,OFFSET('6. Patients'!$ET$9,1,MATCH($D11,'6. Patients'!$EU$9:$FI$9,0),ROWS('6. Patients'!EA$10:EA$107))),0)+
IFERROR(SUMPRODUCT('6. Patients'!CN$10:CN$107,OFFSET('6. Patients'!$FJ$9,1,MATCH($D11,'6. Patients'!$FK$9:$FY$9,0),ROWS('6. Patients'!EA$10:EA$107))),0),
IFERROR(SUMPRODUCT('6. Patients'!CN$10:CN$107,OFFSET('6. Patients'!$FZ$9,1,MATCH($D11,'6. Patients'!$GA$9:$GO$9,0),ROWS('6. Patients'!EA$10:EA$107))),0)+
IFERROR(SUMPRODUCT('6. Patients'!CN$10:CN$107,OFFSET('6. Patients'!$GP$9,1,MATCH($D11,'6. Patients'!$GQ$9:$HE$9,0),ROWS('6. Patients'!EA$10:EA$107))),0)+
IFERROR(SUMPRODUCT('6. Patients'!CN$10:CN$107,OFFSET('6. Patients'!$HF$9,1,MATCH($D11,'6. Patients'!$HG$9:$HU$9,0),ROWS('6. Patients'!EA$10:EA$107))),0)+
IFERROR(SUMPRODUCT('6. Patients'!CN$10:CN$107,OFFSET('6. Patients'!$HV$9,1,MATCH($D11,'6. Patients'!$HW$9:$IK$9,0),ROWS('6. Patients'!EA$10:EA$107))),0),
IFERROR(SUMPRODUCT('6. Patients'!CN$10:CN$107,OFFSET('6. Patients'!$IL$9,1,MATCH($D11,'6. Patients'!$IM$9:$JA$9,0),ROWS('6. Patients'!EA$10:EA$107))),0)+
IFERROR(SUMPRODUCT('6. Patients'!CN$10:CN$107,OFFSET('6. Patients'!$JB$9,1,MATCH($D11,'6. Patients'!$JC$9:$JQ$9,0),ROWS('6. Patients'!EA$10:EA$107))),0)+
IFERROR(SUMPRODUCT('6. Patients'!CN$10:CN$107,OFFSET('6. Patients'!$JR$9,1,MATCH($D11,'6. Patients'!$JS$9:$KG$9,0),ROWS('6. Patients'!EA$10:EA$107))),0)+
IFERROR(SUMPRODUCT('6. Patients'!CN$10:CN$107,OFFSET('6. Patients'!$KH$9,1,MATCH($D11,'6. Patients'!$KI$9:$KW$9,0),ROWS('6. Patients'!EA$10:EA$107))),0))+
IFERROR(VLOOKUP($D11,$H$61:$L$91,COLUMNS($H$60:$J$60)-1+U$7,0)*$E11*$F11*'1. General Inputs'!$J$25,0),0)</f>
        <v>0</v>
      </c>
      <c r="V11" s="3">
        <f ca="1">ROUNDUP($F11*$E11*CHOOSE(V$7,
IFERROR(SUMPRODUCT('6. Patients'!CO$10:CO$107,OFFSET('6. Patients'!$DN$9,1,MATCH($D11,'6. Patients'!$DO$9:$EC$9,0),ROWS('6. Patients'!EB$10:EB$107))),0)+
IFERROR(SUMPRODUCT('6. Patients'!CO$10:CO$107,OFFSET('6. Patients'!$ED$9,1,MATCH($D11,'6. Patients'!$EE$9:$ES$9,0),ROWS('6. Patients'!EB$10:EB$107))),0)+
IFERROR(SUMPRODUCT('6. Patients'!CO$10:CO$107,OFFSET('6. Patients'!$ET$9,1,MATCH($D11,'6. Patients'!$EU$9:$FI$9,0),ROWS('6. Patients'!EB$10:EB$107))),0)+
IFERROR(SUMPRODUCT('6. Patients'!CO$10:CO$107,OFFSET('6. Patients'!$FJ$9,1,MATCH($D11,'6. Patients'!$FK$9:$FY$9,0),ROWS('6. Patients'!EB$10:EB$107))),0),
IFERROR(SUMPRODUCT('6. Patients'!CO$10:CO$107,OFFSET('6. Patients'!$FZ$9,1,MATCH($D11,'6. Patients'!$GA$9:$GO$9,0),ROWS('6. Patients'!EB$10:EB$107))),0)+
IFERROR(SUMPRODUCT('6. Patients'!CO$10:CO$107,OFFSET('6. Patients'!$GP$9,1,MATCH($D11,'6. Patients'!$GQ$9:$HE$9,0),ROWS('6. Patients'!EB$10:EB$107))),0)+
IFERROR(SUMPRODUCT('6. Patients'!CO$10:CO$107,OFFSET('6. Patients'!$HF$9,1,MATCH($D11,'6. Patients'!$HG$9:$HU$9,0),ROWS('6. Patients'!EB$10:EB$107))),0)+
IFERROR(SUMPRODUCT('6. Patients'!CO$10:CO$107,OFFSET('6. Patients'!$HV$9,1,MATCH($D11,'6. Patients'!$HW$9:$IK$9,0),ROWS('6. Patients'!EB$10:EB$107))),0),
IFERROR(SUMPRODUCT('6. Patients'!CO$10:CO$107,OFFSET('6. Patients'!$IL$9,1,MATCH($D11,'6. Patients'!$IM$9:$JA$9,0),ROWS('6. Patients'!EB$10:EB$107))),0)+
IFERROR(SUMPRODUCT('6. Patients'!CO$10:CO$107,OFFSET('6. Patients'!$JB$9,1,MATCH($D11,'6. Patients'!$JC$9:$JQ$9,0),ROWS('6. Patients'!EB$10:EB$107))),0)+
IFERROR(SUMPRODUCT('6. Patients'!CO$10:CO$107,OFFSET('6. Patients'!$JR$9,1,MATCH($D11,'6. Patients'!$JS$9:$KG$9,0),ROWS('6. Patients'!EB$10:EB$107))),0)+
IFERROR(SUMPRODUCT('6. Patients'!CO$10:CO$107,OFFSET('6. Patients'!$KH$9,1,MATCH($D11,'6. Patients'!$KI$9:$KW$9,0),ROWS('6. Patients'!EB$10:EB$107))),0))+
IFERROR(VLOOKUP($D11,$H$61:$L$91,COLUMNS($H$60:$J$60)-1+V$7,0)*$E11*$F11*'1. General Inputs'!$J$25,0),0)</f>
        <v>0</v>
      </c>
      <c r="W11" s="3">
        <f ca="1">ROUNDUP($F11*$E11*CHOOSE(W$7,
IFERROR(SUMPRODUCT('6. Patients'!CP$10:CP$107,OFFSET('6. Patients'!$DN$9,1,MATCH($D11,'6. Patients'!$DO$9:$EC$9,0),ROWS('6. Patients'!EC$10:EC$107))),0)+
IFERROR(SUMPRODUCT('6. Patients'!CP$10:CP$107,OFFSET('6. Patients'!$ED$9,1,MATCH($D11,'6. Patients'!$EE$9:$ES$9,0),ROWS('6. Patients'!EC$10:EC$107))),0)+
IFERROR(SUMPRODUCT('6. Patients'!CP$10:CP$107,OFFSET('6. Patients'!$ET$9,1,MATCH($D11,'6. Patients'!$EU$9:$FI$9,0),ROWS('6. Patients'!EC$10:EC$107))),0)+
IFERROR(SUMPRODUCT('6. Patients'!CP$10:CP$107,OFFSET('6. Patients'!$FJ$9,1,MATCH($D11,'6. Patients'!$FK$9:$FY$9,0),ROWS('6. Patients'!EC$10:EC$107))),0),
IFERROR(SUMPRODUCT('6. Patients'!CP$10:CP$107,OFFSET('6. Patients'!$FZ$9,1,MATCH($D11,'6. Patients'!$GA$9:$GO$9,0),ROWS('6. Patients'!EC$10:EC$107))),0)+
IFERROR(SUMPRODUCT('6. Patients'!CP$10:CP$107,OFFSET('6. Patients'!$GP$9,1,MATCH($D11,'6. Patients'!$GQ$9:$HE$9,0),ROWS('6. Patients'!EC$10:EC$107))),0)+
IFERROR(SUMPRODUCT('6. Patients'!CP$10:CP$107,OFFSET('6. Patients'!$HF$9,1,MATCH($D11,'6. Patients'!$HG$9:$HU$9,0),ROWS('6. Patients'!EC$10:EC$107))),0)+
IFERROR(SUMPRODUCT('6. Patients'!CP$10:CP$107,OFFSET('6. Patients'!$HV$9,1,MATCH($D11,'6. Patients'!$HW$9:$IK$9,0),ROWS('6. Patients'!EC$10:EC$107))),0),
IFERROR(SUMPRODUCT('6. Patients'!CP$10:CP$107,OFFSET('6. Patients'!$IL$9,1,MATCH($D11,'6. Patients'!$IM$9:$JA$9,0),ROWS('6. Patients'!EC$10:EC$107))),0)+
IFERROR(SUMPRODUCT('6. Patients'!CP$10:CP$107,OFFSET('6. Patients'!$JB$9,1,MATCH($D11,'6. Patients'!$JC$9:$JQ$9,0),ROWS('6. Patients'!EC$10:EC$107))),0)+
IFERROR(SUMPRODUCT('6. Patients'!CP$10:CP$107,OFFSET('6. Patients'!$JR$9,1,MATCH($D11,'6. Patients'!$JS$9:$KG$9,0),ROWS('6. Patients'!EC$10:EC$107))),0)+
IFERROR(SUMPRODUCT('6. Patients'!CP$10:CP$107,OFFSET('6. Patients'!$KH$9,1,MATCH($D11,'6. Patients'!$KI$9:$KW$9,0),ROWS('6. Patients'!EC$10:EC$107))),0))+
IFERROR(VLOOKUP($D11,$H$61:$L$91,COLUMNS($H$60:$J$60)-1+W$7,0)*$E11*$F11*'1. General Inputs'!$J$25,0),0)</f>
        <v>0</v>
      </c>
      <c r="X11" s="3">
        <f ca="1">ROUNDUP($F11*$E11*CHOOSE(X$7,
IFERROR(SUMPRODUCT('6. Patients'!CQ$10:CQ$107,OFFSET('6. Patients'!$DN$9,1,MATCH($D11,'6. Patients'!$DO$9:$EC$9,0),ROWS('6. Patients'!ED$10:ED$107))),0)+
IFERROR(SUMPRODUCT('6. Patients'!CQ$10:CQ$107,OFFSET('6. Patients'!$ED$9,1,MATCH($D11,'6. Patients'!$EE$9:$ES$9,0),ROWS('6. Patients'!ED$10:ED$107))),0)+
IFERROR(SUMPRODUCT('6. Patients'!CQ$10:CQ$107,OFFSET('6. Patients'!$ET$9,1,MATCH($D11,'6. Patients'!$EU$9:$FI$9,0),ROWS('6. Patients'!ED$10:ED$107))),0)+
IFERROR(SUMPRODUCT('6. Patients'!CQ$10:CQ$107,OFFSET('6. Patients'!$FJ$9,1,MATCH($D11,'6. Patients'!$FK$9:$FY$9,0),ROWS('6. Patients'!ED$10:ED$107))),0),
IFERROR(SUMPRODUCT('6. Patients'!CQ$10:CQ$107,OFFSET('6. Patients'!$FZ$9,1,MATCH($D11,'6. Patients'!$GA$9:$GO$9,0),ROWS('6. Patients'!ED$10:ED$107))),0)+
IFERROR(SUMPRODUCT('6. Patients'!CQ$10:CQ$107,OFFSET('6. Patients'!$GP$9,1,MATCH($D11,'6. Patients'!$GQ$9:$HE$9,0),ROWS('6. Patients'!ED$10:ED$107))),0)+
IFERROR(SUMPRODUCT('6. Patients'!CQ$10:CQ$107,OFFSET('6. Patients'!$HF$9,1,MATCH($D11,'6. Patients'!$HG$9:$HU$9,0),ROWS('6. Patients'!ED$10:ED$107))),0)+
IFERROR(SUMPRODUCT('6. Patients'!CQ$10:CQ$107,OFFSET('6. Patients'!$HV$9,1,MATCH($D11,'6. Patients'!$HW$9:$IK$9,0),ROWS('6. Patients'!ED$10:ED$107))),0),
IFERROR(SUMPRODUCT('6. Patients'!CQ$10:CQ$107,OFFSET('6. Patients'!$IL$9,1,MATCH($D11,'6. Patients'!$IM$9:$JA$9,0),ROWS('6. Patients'!ED$10:ED$107))),0)+
IFERROR(SUMPRODUCT('6. Patients'!CQ$10:CQ$107,OFFSET('6. Patients'!$JB$9,1,MATCH($D11,'6. Patients'!$JC$9:$JQ$9,0),ROWS('6. Patients'!ED$10:ED$107))),0)+
IFERROR(SUMPRODUCT('6. Patients'!CQ$10:CQ$107,OFFSET('6. Patients'!$JR$9,1,MATCH($D11,'6. Patients'!$JS$9:$KG$9,0),ROWS('6. Patients'!ED$10:ED$107))),0)+
IFERROR(SUMPRODUCT('6. Patients'!CQ$10:CQ$107,OFFSET('6. Patients'!$KH$9,1,MATCH($D11,'6. Patients'!$KI$9:$KW$9,0),ROWS('6. Patients'!ED$10:ED$107))),0))+
IFERROR(VLOOKUP($D11,$H$61:$L$91,COLUMNS($H$60:$J$60)-1+X$7,0)*$E11*$F11*'1. General Inputs'!$J$25,0),0)</f>
        <v>0</v>
      </c>
      <c r="Y11" s="3">
        <f ca="1">ROUNDUP($F11*$E11*CHOOSE(Y$7,
IFERROR(SUMPRODUCT('6. Patients'!CR$10:CR$107,OFFSET('6. Patients'!$DN$9,1,MATCH($D11,'6. Patients'!$DO$9:$EC$9,0),ROWS('6. Patients'!EE$10:EE$107))),0)+
IFERROR(SUMPRODUCT('6. Patients'!CR$10:CR$107,OFFSET('6. Patients'!$ED$9,1,MATCH($D11,'6. Patients'!$EE$9:$ES$9,0),ROWS('6. Patients'!EE$10:EE$107))),0)+
IFERROR(SUMPRODUCT('6. Patients'!CR$10:CR$107,OFFSET('6. Patients'!$ET$9,1,MATCH($D11,'6. Patients'!$EU$9:$FI$9,0),ROWS('6. Patients'!EE$10:EE$107))),0)+
IFERROR(SUMPRODUCT('6. Patients'!CR$10:CR$107,OFFSET('6. Patients'!$FJ$9,1,MATCH($D11,'6. Patients'!$FK$9:$FY$9,0),ROWS('6. Patients'!EE$10:EE$107))),0),
IFERROR(SUMPRODUCT('6. Patients'!CR$10:CR$107,OFFSET('6. Patients'!$FZ$9,1,MATCH($D11,'6. Patients'!$GA$9:$GO$9,0),ROWS('6. Patients'!EE$10:EE$107))),0)+
IFERROR(SUMPRODUCT('6. Patients'!CR$10:CR$107,OFFSET('6. Patients'!$GP$9,1,MATCH($D11,'6. Patients'!$GQ$9:$HE$9,0),ROWS('6. Patients'!EE$10:EE$107))),0)+
IFERROR(SUMPRODUCT('6. Patients'!CR$10:CR$107,OFFSET('6. Patients'!$HF$9,1,MATCH($D11,'6. Patients'!$HG$9:$HU$9,0),ROWS('6. Patients'!EE$10:EE$107))),0)+
IFERROR(SUMPRODUCT('6. Patients'!CR$10:CR$107,OFFSET('6. Patients'!$HV$9,1,MATCH($D11,'6. Patients'!$HW$9:$IK$9,0),ROWS('6. Patients'!EE$10:EE$107))),0),
IFERROR(SUMPRODUCT('6. Patients'!CR$10:CR$107,OFFSET('6. Patients'!$IL$9,1,MATCH($D11,'6. Patients'!$IM$9:$JA$9,0),ROWS('6. Patients'!EE$10:EE$107))),0)+
IFERROR(SUMPRODUCT('6. Patients'!CR$10:CR$107,OFFSET('6. Patients'!$JB$9,1,MATCH($D11,'6. Patients'!$JC$9:$JQ$9,0),ROWS('6. Patients'!EE$10:EE$107))),0)+
IFERROR(SUMPRODUCT('6. Patients'!CR$10:CR$107,OFFSET('6. Patients'!$JR$9,1,MATCH($D11,'6. Patients'!$JS$9:$KG$9,0),ROWS('6. Patients'!EE$10:EE$107))),0)+
IFERROR(SUMPRODUCT('6. Patients'!CR$10:CR$107,OFFSET('6. Patients'!$KH$9,1,MATCH($D11,'6. Patients'!$KI$9:$KW$9,0),ROWS('6. Patients'!EE$10:EE$107))),0))+
IFERROR(VLOOKUP($D11,$H$61:$L$91,COLUMNS($H$60:$J$60)-1+Y$7,0)*$E11*$F11*'1. General Inputs'!$J$25,0),0)</f>
        <v>0</v>
      </c>
      <c r="Z11" s="3">
        <f ca="1">ROUNDUP($F11*$E11*CHOOSE(Z$7,
IFERROR(SUMPRODUCT('6. Patients'!CS$10:CS$107,OFFSET('6. Patients'!$DN$9,1,MATCH($D11,'6. Patients'!$DO$9:$EC$9,0),ROWS('6. Patients'!EF$10:EF$107))),0)+
IFERROR(SUMPRODUCT('6. Patients'!CS$10:CS$107,OFFSET('6. Patients'!$ED$9,1,MATCH($D11,'6. Patients'!$EE$9:$ES$9,0),ROWS('6. Patients'!EF$10:EF$107))),0)+
IFERROR(SUMPRODUCT('6. Patients'!CS$10:CS$107,OFFSET('6. Patients'!$ET$9,1,MATCH($D11,'6. Patients'!$EU$9:$FI$9,0),ROWS('6. Patients'!EF$10:EF$107))),0)+
IFERROR(SUMPRODUCT('6. Patients'!CS$10:CS$107,OFFSET('6. Patients'!$FJ$9,1,MATCH($D11,'6. Patients'!$FK$9:$FY$9,0),ROWS('6. Patients'!EF$10:EF$107))),0),
IFERROR(SUMPRODUCT('6. Patients'!CS$10:CS$107,OFFSET('6. Patients'!$FZ$9,1,MATCH($D11,'6. Patients'!$GA$9:$GO$9,0),ROWS('6. Patients'!EF$10:EF$107))),0)+
IFERROR(SUMPRODUCT('6. Patients'!CS$10:CS$107,OFFSET('6. Patients'!$GP$9,1,MATCH($D11,'6. Patients'!$GQ$9:$HE$9,0),ROWS('6. Patients'!EF$10:EF$107))),0)+
IFERROR(SUMPRODUCT('6. Patients'!CS$10:CS$107,OFFSET('6. Patients'!$HF$9,1,MATCH($D11,'6. Patients'!$HG$9:$HU$9,0),ROWS('6. Patients'!EF$10:EF$107))),0)+
IFERROR(SUMPRODUCT('6. Patients'!CS$10:CS$107,OFFSET('6. Patients'!$HV$9,1,MATCH($D11,'6. Patients'!$HW$9:$IK$9,0),ROWS('6. Patients'!EF$10:EF$107))),0),
IFERROR(SUMPRODUCT('6. Patients'!CS$10:CS$107,OFFSET('6. Patients'!$IL$9,1,MATCH($D11,'6. Patients'!$IM$9:$JA$9,0),ROWS('6. Patients'!EF$10:EF$107))),0)+
IFERROR(SUMPRODUCT('6. Patients'!CS$10:CS$107,OFFSET('6. Patients'!$JB$9,1,MATCH($D11,'6. Patients'!$JC$9:$JQ$9,0),ROWS('6. Patients'!EF$10:EF$107))),0)+
IFERROR(SUMPRODUCT('6. Patients'!CS$10:CS$107,OFFSET('6. Patients'!$JR$9,1,MATCH($D11,'6. Patients'!$JS$9:$KG$9,0),ROWS('6. Patients'!EF$10:EF$107))),0)+
IFERROR(SUMPRODUCT('6. Patients'!CS$10:CS$107,OFFSET('6. Patients'!$KH$9,1,MATCH($D11,'6. Patients'!$KI$9:$KW$9,0),ROWS('6. Patients'!EF$10:EF$107))),0))+
IFERROR(VLOOKUP($D11,$H$61:$L$91,COLUMNS($H$60:$J$60)-1+Z$7,0)*$E11*$F11*'1. General Inputs'!$J$25,0),0)</f>
        <v>0</v>
      </c>
      <c r="AA11" s="3">
        <f ca="1">ROUNDUP($F11*$E11*CHOOSE(AA$7,
IFERROR(SUMPRODUCT('6. Patients'!CT$10:CT$107,OFFSET('6. Patients'!$DN$9,1,MATCH($D11,'6. Patients'!$DO$9:$EC$9,0),ROWS('6. Patients'!EG$10:EG$107))),0)+
IFERROR(SUMPRODUCT('6. Patients'!CT$10:CT$107,OFFSET('6. Patients'!$ED$9,1,MATCH($D11,'6. Patients'!$EE$9:$ES$9,0),ROWS('6. Patients'!EG$10:EG$107))),0)+
IFERROR(SUMPRODUCT('6. Patients'!CT$10:CT$107,OFFSET('6. Patients'!$ET$9,1,MATCH($D11,'6. Patients'!$EU$9:$FI$9,0),ROWS('6. Patients'!EG$10:EG$107))),0)+
IFERROR(SUMPRODUCT('6. Patients'!CT$10:CT$107,OFFSET('6. Patients'!$FJ$9,1,MATCH($D11,'6. Patients'!$FK$9:$FY$9,0),ROWS('6. Patients'!EG$10:EG$107))),0),
IFERROR(SUMPRODUCT('6. Patients'!CT$10:CT$107,OFFSET('6. Patients'!$FZ$9,1,MATCH($D11,'6. Patients'!$GA$9:$GO$9,0),ROWS('6. Patients'!EG$10:EG$107))),0)+
IFERROR(SUMPRODUCT('6. Patients'!CT$10:CT$107,OFFSET('6. Patients'!$GP$9,1,MATCH($D11,'6. Patients'!$GQ$9:$HE$9,0),ROWS('6. Patients'!EG$10:EG$107))),0)+
IFERROR(SUMPRODUCT('6. Patients'!CT$10:CT$107,OFFSET('6. Patients'!$HF$9,1,MATCH($D11,'6. Patients'!$HG$9:$HU$9,0),ROWS('6. Patients'!EG$10:EG$107))),0)+
IFERROR(SUMPRODUCT('6. Patients'!CT$10:CT$107,OFFSET('6. Patients'!$HV$9,1,MATCH($D11,'6. Patients'!$HW$9:$IK$9,0),ROWS('6. Patients'!EG$10:EG$107))),0),
IFERROR(SUMPRODUCT('6. Patients'!CT$10:CT$107,OFFSET('6. Patients'!$IL$9,1,MATCH($D11,'6. Patients'!$IM$9:$JA$9,0),ROWS('6. Patients'!EG$10:EG$107))),0)+
IFERROR(SUMPRODUCT('6. Patients'!CT$10:CT$107,OFFSET('6. Patients'!$JB$9,1,MATCH($D11,'6. Patients'!$JC$9:$JQ$9,0),ROWS('6. Patients'!EG$10:EG$107))),0)+
IFERROR(SUMPRODUCT('6. Patients'!CT$10:CT$107,OFFSET('6. Patients'!$JR$9,1,MATCH($D11,'6. Patients'!$JS$9:$KG$9,0),ROWS('6. Patients'!EG$10:EG$107))),0)+
IFERROR(SUMPRODUCT('6. Patients'!CT$10:CT$107,OFFSET('6. Patients'!$KH$9,1,MATCH($D11,'6. Patients'!$KI$9:$KW$9,0),ROWS('6. Patients'!EG$10:EG$107))),0))+
IFERROR(VLOOKUP($D11,$H$61:$L$91,COLUMNS($H$60:$J$60)-1+AA$7,0)*$E11*$F11*'1. General Inputs'!$J$25,0),0)</f>
        <v>0</v>
      </c>
      <c r="AB11" s="3">
        <f ca="1">ROUNDUP($F11*$E11*CHOOSE(AB$7,
IFERROR(SUMPRODUCT('6. Patients'!CU$10:CU$107,OFFSET('6. Patients'!$DN$9,1,MATCH($D11,'6. Patients'!$DO$9:$EC$9,0),ROWS('6. Patients'!EH$10:EH$107))),0)+
IFERROR(SUMPRODUCT('6. Patients'!CU$10:CU$107,OFFSET('6. Patients'!$ED$9,1,MATCH($D11,'6. Patients'!$EE$9:$ES$9,0),ROWS('6. Patients'!EH$10:EH$107))),0)+
IFERROR(SUMPRODUCT('6. Patients'!CU$10:CU$107,OFFSET('6. Patients'!$ET$9,1,MATCH($D11,'6. Patients'!$EU$9:$FI$9,0),ROWS('6. Patients'!EH$10:EH$107))),0)+
IFERROR(SUMPRODUCT('6. Patients'!CU$10:CU$107,OFFSET('6. Patients'!$FJ$9,1,MATCH($D11,'6. Patients'!$FK$9:$FY$9,0),ROWS('6. Patients'!EH$10:EH$107))),0),
IFERROR(SUMPRODUCT('6. Patients'!CU$10:CU$107,OFFSET('6. Patients'!$FZ$9,1,MATCH($D11,'6. Patients'!$GA$9:$GO$9,0),ROWS('6. Patients'!EH$10:EH$107))),0)+
IFERROR(SUMPRODUCT('6. Patients'!CU$10:CU$107,OFFSET('6. Patients'!$GP$9,1,MATCH($D11,'6. Patients'!$GQ$9:$HE$9,0),ROWS('6. Patients'!EH$10:EH$107))),0)+
IFERROR(SUMPRODUCT('6. Patients'!CU$10:CU$107,OFFSET('6. Patients'!$HF$9,1,MATCH($D11,'6. Patients'!$HG$9:$HU$9,0),ROWS('6. Patients'!EH$10:EH$107))),0)+
IFERROR(SUMPRODUCT('6. Patients'!CU$10:CU$107,OFFSET('6. Patients'!$HV$9,1,MATCH($D11,'6. Patients'!$HW$9:$IK$9,0),ROWS('6. Patients'!EH$10:EH$107))),0),
IFERROR(SUMPRODUCT('6. Patients'!CU$10:CU$107,OFFSET('6. Patients'!$IL$9,1,MATCH($D11,'6. Patients'!$IM$9:$JA$9,0),ROWS('6. Patients'!EH$10:EH$107))),0)+
IFERROR(SUMPRODUCT('6. Patients'!CU$10:CU$107,OFFSET('6. Patients'!$JB$9,1,MATCH($D11,'6. Patients'!$JC$9:$JQ$9,0),ROWS('6. Patients'!EH$10:EH$107))),0)+
IFERROR(SUMPRODUCT('6. Patients'!CU$10:CU$107,OFFSET('6. Patients'!$JR$9,1,MATCH($D11,'6. Patients'!$JS$9:$KG$9,0),ROWS('6. Patients'!EH$10:EH$107))),0)+
IFERROR(SUMPRODUCT('6. Patients'!CU$10:CU$107,OFFSET('6. Patients'!$KH$9,1,MATCH($D11,'6. Patients'!$KI$9:$KW$9,0),ROWS('6. Patients'!EH$10:EH$107))),0))+
IFERROR(VLOOKUP($D11,$H$61:$L$91,COLUMNS($H$60:$J$60)-1+AB$7,0)*$E11*$F11*'1. General Inputs'!$J$25,0),0)</f>
        <v>0</v>
      </c>
      <c r="AC11" s="3">
        <f ca="1">ROUNDUP($F11*$E11*CHOOSE(AC$7,
IFERROR(SUMPRODUCT('6. Patients'!CV$10:CV$107,OFFSET('6. Patients'!$DN$9,1,MATCH($D11,'6. Patients'!$DO$9:$EC$9,0),ROWS('6. Patients'!EI$10:EI$107))),0)+
IFERROR(SUMPRODUCT('6. Patients'!CV$10:CV$107,OFFSET('6. Patients'!$ED$9,1,MATCH($D11,'6. Patients'!$EE$9:$ES$9,0),ROWS('6. Patients'!EI$10:EI$107))),0)+
IFERROR(SUMPRODUCT('6. Patients'!CV$10:CV$107,OFFSET('6. Patients'!$ET$9,1,MATCH($D11,'6. Patients'!$EU$9:$FI$9,0),ROWS('6. Patients'!EI$10:EI$107))),0)+
IFERROR(SUMPRODUCT('6. Patients'!CV$10:CV$107,OFFSET('6. Patients'!$FJ$9,1,MATCH($D11,'6. Patients'!$FK$9:$FY$9,0),ROWS('6. Patients'!EI$10:EI$107))),0),
IFERROR(SUMPRODUCT('6. Patients'!CV$10:CV$107,OFFSET('6. Patients'!$FZ$9,1,MATCH($D11,'6. Patients'!$GA$9:$GO$9,0),ROWS('6. Patients'!EI$10:EI$107))),0)+
IFERROR(SUMPRODUCT('6. Patients'!CV$10:CV$107,OFFSET('6. Patients'!$GP$9,1,MATCH($D11,'6. Patients'!$GQ$9:$HE$9,0),ROWS('6. Patients'!EI$10:EI$107))),0)+
IFERROR(SUMPRODUCT('6. Patients'!CV$10:CV$107,OFFSET('6. Patients'!$HF$9,1,MATCH($D11,'6. Patients'!$HG$9:$HU$9,0),ROWS('6. Patients'!EI$10:EI$107))),0)+
IFERROR(SUMPRODUCT('6. Patients'!CV$10:CV$107,OFFSET('6. Patients'!$HV$9,1,MATCH($D11,'6. Patients'!$HW$9:$IK$9,0),ROWS('6. Patients'!EI$10:EI$107))),0),
IFERROR(SUMPRODUCT('6. Patients'!CV$10:CV$107,OFFSET('6. Patients'!$IL$9,1,MATCH($D11,'6. Patients'!$IM$9:$JA$9,0),ROWS('6. Patients'!EI$10:EI$107))),0)+
IFERROR(SUMPRODUCT('6. Patients'!CV$10:CV$107,OFFSET('6. Patients'!$JB$9,1,MATCH($D11,'6. Patients'!$JC$9:$JQ$9,0),ROWS('6. Patients'!EI$10:EI$107))),0)+
IFERROR(SUMPRODUCT('6. Patients'!CV$10:CV$107,OFFSET('6. Patients'!$JR$9,1,MATCH($D11,'6. Patients'!$JS$9:$KG$9,0),ROWS('6. Patients'!EI$10:EI$107))),0)+
IFERROR(SUMPRODUCT('6. Patients'!CV$10:CV$107,OFFSET('6. Patients'!$KH$9,1,MATCH($D11,'6. Patients'!$KI$9:$KW$9,0),ROWS('6. Patients'!EI$10:EI$107))),0))+
IFERROR(VLOOKUP($D11,$H$61:$L$91,COLUMNS($H$60:$J$60)-1+AC$7,0)*$E11*$F11*'1. General Inputs'!$J$25,0),0)</f>
        <v>0</v>
      </c>
      <c r="AD11" s="3">
        <f ca="1">ROUNDUP($F11*$E11*CHOOSE(AD$7,
IFERROR(SUMPRODUCT('6. Patients'!CW$10:CW$107,OFFSET('6. Patients'!$DN$9,1,MATCH($D11,'6. Patients'!$DO$9:$EC$9,0),ROWS('6. Patients'!EJ$10:EJ$107))),0)+
IFERROR(SUMPRODUCT('6. Patients'!CW$10:CW$107,OFFSET('6. Patients'!$ED$9,1,MATCH($D11,'6. Patients'!$EE$9:$ES$9,0),ROWS('6. Patients'!EJ$10:EJ$107))),0)+
IFERROR(SUMPRODUCT('6. Patients'!CW$10:CW$107,OFFSET('6. Patients'!$ET$9,1,MATCH($D11,'6. Patients'!$EU$9:$FI$9,0),ROWS('6. Patients'!EJ$10:EJ$107))),0)+
IFERROR(SUMPRODUCT('6. Patients'!CW$10:CW$107,OFFSET('6. Patients'!$FJ$9,1,MATCH($D11,'6. Patients'!$FK$9:$FY$9,0),ROWS('6. Patients'!EJ$10:EJ$107))),0),
IFERROR(SUMPRODUCT('6. Patients'!CW$10:CW$107,OFFSET('6. Patients'!$FZ$9,1,MATCH($D11,'6. Patients'!$GA$9:$GO$9,0),ROWS('6. Patients'!EJ$10:EJ$107))),0)+
IFERROR(SUMPRODUCT('6. Patients'!CW$10:CW$107,OFFSET('6. Patients'!$GP$9,1,MATCH($D11,'6. Patients'!$GQ$9:$HE$9,0),ROWS('6. Patients'!EJ$10:EJ$107))),0)+
IFERROR(SUMPRODUCT('6. Patients'!CW$10:CW$107,OFFSET('6. Patients'!$HF$9,1,MATCH($D11,'6. Patients'!$HG$9:$HU$9,0),ROWS('6. Patients'!EJ$10:EJ$107))),0)+
IFERROR(SUMPRODUCT('6. Patients'!CW$10:CW$107,OFFSET('6. Patients'!$HV$9,1,MATCH($D11,'6. Patients'!$HW$9:$IK$9,0),ROWS('6. Patients'!EJ$10:EJ$107))),0),
IFERROR(SUMPRODUCT('6. Patients'!CW$10:CW$107,OFFSET('6. Patients'!$IL$9,1,MATCH($D11,'6. Patients'!$IM$9:$JA$9,0),ROWS('6. Patients'!EJ$10:EJ$107))),0)+
IFERROR(SUMPRODUCT('6. Patients'!CW$10:CW$107,OFFSET('6. Patients'!$JB$9,1,MATCH($D11,'6. Patients'!$JC$9:$JQ$9,0),ROWS('6. Patients'!EJ$10:EJ$107))),0)+
IFERROR(SUMPRODUCT('6. Patients'!CW$10:CW$107,OFFSET('6. Patients'!$JR$9,1,MATCH($D11,'6. Patients'!$JS$9:$KG$9,0),ROWS('6. Patients'!EJ$10:EJ$107))),0)+
IFERROR(SUMPRODUCT('6. Patients'!CW$10:CW$107,OFFSET('6. Patients'!$KH$9,1,MATCH($D11,'6. Patients'!$KI$9:$KW$9,0),ROWS('6. Patients'!EJ$10:EJ$107))),0))+
IFERROR(VLOOKUP($D11,$H$61:$L$91,COLUMNS($H$60:$J$60)-1+AD$7,0)*$E11*$F11*'1. General Inputs'!$J$25,0),0)</f>
        <v>0</v>
      </c>
      <c r="AE11" s="3">
        <f ca="1">ROUNDUP($F11*$E11*CHOOSE(AE$7,
IFERROR(SUMPRODUCT('6. Patients'!CX$10:CX$107,OFFSET('6. Patients'!$DN$9,1,MATCH($D11,'6. Patients'!$DO$9:$EC$9,0),ROWS('6. Patients'!EK$10:EK$107))),0)+
IFERROR(SUMPRODUCT('6. Patients'!CX$10:CX$107,OFFSET('6. Patients'!$ED$9,1,MATCH($D11,'6. Patients'!$EE$9:$ES$9,0),ROWS('6. Patients'!EK$10:EK$107))),0)+
IFERROR(SUMPRODUCT('6. Patients'!CX$10:CX$107,OFFSET('6. Patients'!$ET$9,1,MATCH($D11,'6. Patients'!$EU$9:$FI$9,0),ROWS('6. Patients'!EK$10:EK$107))),0)+
IFERROR(SUMPRODUCT('6. Patients'!CX$10:CX$107,OFFSET('6. Patients'!$FJ$9,1,MATCH($D11,'6. Patients'!$FK$9:$FY$9,0),ROWS('6. Patients'!EK$10:EK$107))),0),
IFERROR(SUMPRODUCT('6. Patients'!CX$10:CX$107,OFFSET('6. Patients'!$FZ$9,1,MATCH($D11,'6. Patients'!$GA$9:$GO$9,0),ROWS('6. Patients'!EK$10:EK$107))),0)+
IFERROR(SUMPRODUCT('6. Patients'!CX$10:CX$107,OFFSET('6. Patients'!$GP$9,1,MATCH($D11,'6. Patients'!$GQ$9:$HE$9,0),ROWS('6. Patients'!EK$10:EK$107))),0)+
IFERROR(SUMPRODUCT('6. Patients'!CX$10:CX$107,OFFSET('6. Patients'!$HF$9,1,MATCH($D11,'6. Patients'!$HG$9:$HU$9,0),ROWS('6. Patients'!EK$10:EK$107))),0)+
IFERROR(SUMPRODUCT('6. Patients'!CX$10:CX$107,OFFSET('6. Patients'!$HV$9,1,MATCH($D11,'6. Patients'!$HW$9:$IK$9,0),ROWS('6. Patients'!EK$10:EK$107))),0),
IFERROR(SUMPRODUCT('6. Patients'!CX$10:CX$107,OFFSET('6. Patients'!$IL$9,1,MATCH($D11,'6. Patients'!$IM$9:$JA$9,0),ROWS('6. Patients'!EK$10:EK$107))),0)+
IFERROR(SUMPRODUCT('6. Patients'!CX$10:CX$107,OFFSET('6. Patients'!$JB$9,1,MATCH($D11,'6. Patients'!$JC$9:$JQ$9,0),ROWS('6. Patients'!EK$10:EK$107))),0)+
IFERROR(SUMPRODUCT('6. Patients'!CX$10:CX$107,OFFSET('6. Patients'!$JR$9,1,MATCH($D11,'6. Patients'!$JS$9:$KG$9,0),ROWS('6. Patients'!EK$10:EK$107))),0)+
IFERROR(SUMPRODUCT('6. Patients'!CX$10:CX$107,OFFSET('6. Patients'!$KH$9,1,MATCH($D11,'6. Patients'!$KI$9:$KW$9,0),ROWS('6. Patients'!EK$10:EK$107))),0))+
IFERROR(VLOOKUP($D11,$H$61:$L$91,COLUMNS($H$60:$J$60)-1+AE$7,0)*$E11*$F11*'1. General Inputs'!$J$25,0),0)</f>
        <v>0</v>
      </c>
      <c r="AF11" s="3">
        <f ca="1">ROUNDUP($F11*$E11*CHOOSE(AF$7,
IFERROR(SUMPRODUCT('6. Patients'!CY$10:CY$107,OFFSET('6. Patients'!$DN$9,1,MATCH($D11,'6. Patients'!$DO$9:$EC$9,0),ROWS('6. Patients'!EL$10:EL$107))),0)+
IFERROR(SUMPRODUCT('6. Patients'!CY$10:CY$107,OFFSET('6. Patients'!$ED$9,1,MATCH($D11,'6. Patients'!$EE$9:$ES$9,0),ROWS('6. Patients'!EL$10:EL$107))),0)+
IFERROR(SUMPRODUCT('6. Patients'!CY$10:CY$107,OFFSET('6. Patients'!$ET$9,1,MATCH($D11,'6. Patients'!$EU$9:$FI$9,0),ROWS('6. Patients'!EL$10:EL$107))),0)+
IFERROR(SUMPRODUCT('6. Patients'!CY$10:CY$107,OFFSET('6. Patients'!$FJ$9,1,MATCH($D11,'6. Patients'!$FK$9:$FY$9,0),ROWS('6. Patients'!EL$10:EL$107))),0),
IFERROR(SUMPRODUCT('6. Patients'!CY$10:CY$107,OFFSET('6. Patients'!$FZ$9,1,MATCH($D11,'6. Patients'!$GA$9:$GO$9,0),ROWS('6. Patients'!EL$10:EL$107))),0)+
IFERROR(SUMPRODUCT('6. Patients'!CY$10:CY$107,OFFSET('6. Patients'!$GP$9,1,MATCH($D11,'6. Patients'!$GQ$9:$HE$9,0),ROWS('6. Patients'!EL$10:EL$107))),0)+
IFERROR(SUMPRODUCT('6. Patients'!CY$10:CY$107,OFFSET('6. Patients'!$HF$9,1,MATCH($D11,'6. Patients'!$HG$9:$HU$9,0),ROWS('6. Patients'!EL$10:EL$107))),0)+
IFERROR(SUMPRODUCT('6. Patients'!CY$10:CY$107,OFFSET('6. Patients'!$HV$9,1,MATCH($D11,'6. Patients'!$HW$9:$IK$9,0),ROWS('6. Patients'!EL$10:EL$107))),0),
IFERROR(SUMPRODUCT('6. Patients'!CY$10:CY$107,OFFSET('6. Patients'!$IL$9,1,MATCH($D11,'6. Patients'!$IM$9:$JA$9,0),ROWS('6. Patients'!EL$10:EL$107))),0)+
IFERROR(SUMPRODUCT('6. Patients'!CY$10:CY$107,OFFSET('6. Patients'!$JB$9,1,MATCH($D11,'6. Patients'!$JC$9:$JQ$9,0),ROWS('6. Patients'!EL$10:EL$107))),0)+
IFERROR(SUMPRODUCT('6. Patients'!CY$10:CY$107,OFFSET('6. Patients'!$JR$9,1,MATCH($D11,'6. Patients'!$JS$9:$KG$9,0),ROWS('6. Patients'!EL$10:EL$107))),0)+
IFERROR(SUMPRODUCT('6. Patients'!CY$10:CY$107,OFFSET('6. Patients'!$KH$9,1,MATCH($D11,'6. Patients'!$KI$9:$KW$9,0),ROWS('6. Patients'!EL$10:EL$107))),0))+
IFERROR(VLOOKUP($D11,$H$61:$L$91,COLUMNS($H$60:$J$60)-1+AF$7,0)*$E11*$F11*'1. General Inputs'!$J$25,0),0)</f>
        <v>0</v>
      </c>
      <c r="AG11" s="3">
        <f ca="1">ROUNDUP($F11*$E11*CHOOSE(AG$7,
IFERROR(SUMPRODUCT('6. Patients'!CZ$10:CZ$107,OFFSET('6. Patients'!$DN$9,1,MATCH($D11,'6. Patients'!$DO$9:$EC$9,0),ROWS('6. Patients'!EM$10:EM$107))),0)+
IFERROR(SUMPRODUCT('6. Patients'!CZ$10:CZ$107,OFFSET('6. Patients'!$ED$9,1,MATCH($D11,'6. Patients'!$EE$9:$ES$9,0),ROWS('6. Patients'!EM$10:EM$107))),0)+
IFERROR(SUMPRODUCT('6. Patients'!CZ$10:CZ$107,OFFSET('6. Patients'!$ET$9,1,MATCH($D11,'6. Patients'!$EU$9:$FI$9,0),ROWS('6. Patients'!EM$10:EM$107))),0)+
IFERROR(SUMPRODUCT('6. Patients'!CZ$10:CZ$107,OFFSET('6. Patients'!$FJ$9,1,MATCH($D11,'6. Patients'!$FK$9:$FY$9,0),ROWS('6. Patients'!EM$10:EM$107))),0),
IFERROR(SUMPRODUCT('6. Patients'!CZ$10:CZ$107,OFFSET('6. Patients'!$FZ$9,1,MATCH($D11,'6. Patients'!$GA$9:$GO$9,0),ROWS('6. Patients'!EM$10:EM$107))),0)+
IFERROR(SUMPRODUCT('6. Patients'!CZ$10:CZ$107,OFFSET('6. Patients'!$GP$9,1,MATCH($D11,'6. Patients'!$GQ$9:$HE$9,0),ROWS('6. Patients'!EM$10:EM$107))),0)+
IFERROR(SUMPRODUCT('6. Patients'!CZ$10:CZ$107,OFFSET('6. Patients'!$HF$9,1,MATCH($D11,'6. Patients'!$HG$9:$HU$9,0),ROWS('6. Patients'!EM$10:EM$107))),0)+
IFERROR(SUMPRODUCT('6. Patients'!CZ$10:CZ$107,OFFSET('6. Patients'!$HV$9,1,MATCH($D11,'6. Patients'!$HW$9:$IK$9,0),ROWS('6. Patients'!EM$10:EM$107))),0),
IFERROR(SUMPRODUCT('6. Patients'!CZ$10:CZ$107,OFFSET('6. Patients'!$IL$9,1,MATCH($D11,'6. Patients'!$IM$9:$JA$9,0),ROWS('6. Patients'!EM$10:EM$107))),0)+
IFERROR(SUMPRODUCT('6. Patients'!CZ$10:CZ$107,OFFSET('6. Patients'!$JB$9,1,MATCH($D11,'6. Patients'!$JC$9:$JQ$9,0),ROWS('6. Patients'!EM$10:EM$107))),0)+
IFERROR(SUMPRODUCT('6. Patients'!CZ$10:CZ$107,OFFSET('6. Patients'!$JR$9,1,MATCH($D11,'6. Patients'!$JS$9:$KG$9,0),ROWS('6. Patients'!EM$10:EM$107))),0)+
IFERROR(SUMPRODUCT('6. Patients'!CZ$10:CZ$107,OFFSET('6. Patients'!$KH$9,1,MATCH($D11,'6. Patients'!$KI$9:$KW$9,0),ROWS('6. Patients'!EM$10:EM$107))),0))+
IFERROR(VLOOKUP($D11,$H$61:$L$91,COLUMNS($H$60:$J$60)-1+AG$7,0)*$E11*$F11*'1. General Inputs'!$J$25,0),0)</f>
        <v>0</v>
      </c>
      <c r="AH11" s="3">
        <f ca="1">ROUNDUP($F11*$E11*CHOOSE(AH$7,
IFERROR(SUMPRODUCT('6. Patients'!DA$10:DA$107,OFFSET('6. Patients'!$DN$9,1,MATCH($D11,'6. Patients'!$DO$9:$EC$9,0),ROWS('6. Patients'!EN$10:EN$107))),0)+
IFERROR(SUMPRODUCT('6. Patients'!DA$10:DA$107,OFFSET('6. Patients'!$ED$9,1,MATCH($D11,'6. Patients'!$EE$9:$ES$9,0),ROWS('6. Patients'!EN$10:EN$107))),0)+
IFERROR(SUMPRODUCT('6. Patients'!DA$10:DA$107,OFFSET('6. Patients'!$ET$9,1,MATCH($D11,'6. Patients'!$EU$9:$FI$9,0),ROWS('6. Patients'!EN$10:EN$107))),0)+
IFERROR(SUMPRODUCT('6. Patients'!DA$10:DA$107,OFFSET('6. Patients'!$FJ$9,1,MATCH($D11,'6. Patients'!$FK$9:$FY$9,0),ROWS('6. Patients'!EN$10:EN$107))),0),
IFERROR(SUMPRODUCT('6. Patients'!DA$10:DA$107,OFFSET('6. Patients'!$FZ$9,1,MATCH($D11,'6. Patients'!$GA$9:$GO$9,0),ROWS('6. Patients'!EN$10:EN$107))),0)+
IFERROR(SUMPRODUCT('6. Patients'!DA$10:DA$107,OFFSET('6. Patients'!$GP$9,1,MATCH($D11,'6. Patients'!$GQ$9:$HE$9,0),ROWS('6. Patients'!EN$10:EN$107))),0)+
IFERROR(SUMPRODUCT('6. Patients'!DA$10:DA$107,OFFSET('6. Patients'!$HF$9,1,MATCH($D11,'6. Patients'!$HG$9:$HU$9,0),ROWS('6. Patients'!EN$10:EN$107))),0)+
IFERROR(SUMPRODUCT('6. Patients'!DA$10:DA$107,OFFSET('6. Patients'!$HV$9,1,MATCH($D11,'6. Patients'!$HW$9:$IK$9,0),ROWS('6. Patients'!EN$10:EN$107))),0),
IFERROR(SUMPRODUCT('6. Patients'!DA$10:DA$107,OFFSET('6. Patients'!$IL$9,1,MATCH($D11,'6. Patients'!$IM$9:$JA$9,0),ROWS('6. Patients'!EN$10:EN$107))),0)+
IFERROR(SUMPRODUCT('6. Patients'!DA$10:DA$107,OFFSET('6. Patients'!$JB$9,1,MATCH($D11,'6. Patients'!$JC$9:$JQ$9,0),ROWS('6. Patients'!EN$10:EN$107))),0)+
IFERROR(SUMPRODUCT('6. Patients'!DA$10:DA$107,OFFSET('6. Patients'!$JR$9,1,MATCH($D11,'6. Patients'!$JS$9:$KG$9,0),ROWS('6. Patients'!EN$10:EN$107))),0)+
IFERROR(SUMPRODUCT('6. Patients'!DA$10:DA$107,OFFSET('6. Patients'!$KH$9,1,MATCH($D11,'6. Patients'!$KI$9:$KW$9,0),ROWS('6. Patients'!EN$10:EN$107))),0))+
IFERROR(VLOOKUP($D11,$H$61:$L$91,COLUMNS($H$60:$J$60)-1+AH$7,0)*$E11*$F11*'1. General Inputs'!$J$25,0),0)</f>
        <v>0</v>
      </c>
      <c r="AI11" s="3">
        <f ca="1">ROUNDUP($F11*$E11*CHOOSE(AI$7,
IFERROR(SUMPRODUCT('6. Patients'!DB$10:DB$107,OFFSET('6. Patients'!$DN$9,1,MATCH($D11,'6. Patients'!$DO$9:$EC$9,0),ROWS('6. Patients'!EO$10:EO$107))),0)+
IFERROR(SUMPRODUCT('6. Patients'!DB$10:DB$107,OFFSET('6. Patients'!$ED$9,1,MATCH($D11,'6. Patients'!$EE$9:$ES$9,0),ROWS('6. Patients'!EO$10:EO$107))),0)+
IFERROR(SUMPRODUCT('6. Patients'!DB$10:DB$107,OFFSET('6. Patients'!$ET$9,1,MATCH($D11,'6. Patients'!$EU$9:$FI$9,0),ROWS('6. Patients'!EO$10:EO$107))),0)+
IFERROR(SUMPRODUCT('6. Patients'!DB$10:DB$107,OFFSET('6. Patients'!$FJ$9,1,MATCH($D11,'6. Patients'!$FK$9:$FY$9,0),ROWS('6. Patients'!EO$10:EO$107))),0),
IFERROR(SUMPRODUCT('6. Patients'!DB$10:DB$107,OFFSET('6. Patients'!$FZ$9,1,MATCH($D11,'6. Patients'!$GA$9:$GO$9,0),ROWS('6. Patients'!EO$10:EO$107))),0)+
IFERROR(SUMPRODUCT('6. Patients'!DB$10:DB$107,OFFSET('6. Patients'!$GP$9,1,MATCH($D11,'6. Patients'!$GQ$9:$HE$9,0),ROWS('6. Patients'!EO$10:EO$107))),0)+
IFERROR(SUMPRODUCT('6. Patients'!DB$10:DB$107,OFFSET('6. Patients'!$HF$9,1,MATCH($D11,'6. Patients'!$HG$9:$HU$9,0),ROWS('6. Patients'!EO$10:EO$107))),0)+
IFERROR(SUMPRODUCT('6. Patients'!DB$10:DB$107,OFFSET('6. Patients'!$HV$9,1,MATCH($D11,'6. Patients'!$HW$9:$IK$9,0),ROWS('6. Patients'!EO$10:EO$107))),0),
IFERROR(SUMPRODUCT('6. Patients'!DB$10:DB$107,OFFSET('6. Patients'!$IL$9,1,MATCH($D11,'6. Patients'!$IM$9:$JA$9,0),ROWS('6. Patients'!EO$10:EO$107))),0)+
IFERROR(SUMPRODUCT('6. Patients'!DB$10:DB$107,OFFSET('6. Patients'!$JB$9,1,MATCH($D11,'6. Patients'!$JC$9:$JQ$9,0),ROWS('6. Patients'!EO$10:EO$107))),0)+
IFERROR(SUMPRODUCT('6. Patients'!DB$10:DB$107,OFFSET('6. Patients'!$JR$9,1,MATCH($D11,'6. Patients'!$JS$9:$KG$9,0),ROWS('6. Patients'!EO$10:EO$107))),0)+
IFERROR(SUMPRODUCT('6. Patients'!DB$10:DB$107,OFFSET('6. Patients'!$KH$9,1,MATCH($D11,'6. Patients'!$KI$9:$KW$9,0),ROWS('6. Patients'!EO$10:EO$107))),0))+
IFERROR(VLOOKUP($D11,$H$61:$L$91,COLUMNS($H$60:$J$60)-1+AI$7,0)*$E11*$F11*'1. General Inputs'!$J$25,0),0)</f>
        <v>0</v>
      </c>
      <c r="AJ11" s="3">
        <f ca="1">ROUNDUP($F11*$E11*CHOOSE(AJ$7,
IFERROR(SUMPRODUCT('6. Patients'!DC$10:DC$107,OFFSET('6. Patients'!$DN$9,1,MATCH($D11,'6. Patients'!$DO$9:$EC$9,0),ROWS('6. Patients'!EP$10:EP$107))),0)+
IFERROR(SUMPRODUCT('6. Patients'!DC$10:DC$107,OFFSET('6. Patients'!$ED$9,1,MATCH($D11,'6. Patients'!$EE$9:$ES$9,0),ROWS('6. Patients'!EP$10:EP$107))),0)+
IFERROR(SUMPRODUCT('6. Patients'!DC$10:DC$107,OFFSET('6. Patients'!$ET$9,1,MATCH($D11,'6. Patients'!$EU$9:$FI$9,0),ROWS('6. Patients'!EP$10:EP$107))),0)+
IFERROR(SUMPRODUCT('6. Patients'!DC$10:DC$107,OFFSET('6. Patients'!$FJ$9,1,MATCH($D11,'6. Patients'!$FK$9:$FY$9,0),ROWS('6. Patients'!EP$10:EP$107))),0),
IFERROR(SUMPRODUCT('6. Patients'!DC$10:DC$107,OFFSET('6. Patients'!$FZ$9,1,MATCH($D11,'6. Patients'!$GA$9:$GO$9,0),ROWS('6. Patients'!EP$10:EP$107))),0)+
IFERROR(SUMPRODUCT('6. Patients'!DC$10:DC$107,OFFSET('6. Patients'!$GP$9,1,MATCH($D11,'6. Patients'!$GQ$9:$HE$9,0),ROWS('6. Patients'!EP$10:EP$107))),0)+
IFERROR(SUMPRODUCT('6. Patients'!DC$10:DC$107,OFFSET('6. Patients'!$HF$9,1,MATCH($D11,'6. Patients'!$HG$9:$HU$9,0),ROWS('6. Patients'!EP$10:EP$107))),0)+
IFERROR(SUMPRODUCT('6. Patients'!DC$10:DC$107,OFFSET('6. Patients'!$HV$9,1,MATCH($D11,'6. Patients'!$HW$9:$IK$9,0),ROWS('6. Patients'!EP$10:EP$107))),0),
IFERROR(SUMPRODUCT('6. Patients'!DC$10:DC$107,OFFSET('6. Patients'!$IL$9,1,MATCH($D11,'6. Patients'!$IM$9:$JA$9,0),ROWS('6. Patients'!EP$10:EP$107))),0)+
IFERROR(SUMPRODUCT('6. Patients'!DC$10:DC$107,OFFSET('6. Patients'!$JB$9,1,MATCH($D11,'6. Patients'!$JC$9:$JQ$9,0),ROWS('6. Patients'!EP$10:EP$107))),0)+
IFERROR(SUMPRODUCT('6. Patients'!DC$10:DC$107,OFFSET('6. Patients'!$JR$9,1,MATCH($D11,'6. Patients'!$JS$9:$KG$9,0),ROWS('6. Patients'!EP$10:EP$107))),0)+
IFERROR(SUMPRODUCT('6. Patients'!DC$10:DC$107,OFFSET('6. Patients'!$KH$9,1,MATCH($D11,'6. Patients'!$KI$9:$KW$9,0),ROWS('6. Patients'!EP$10:EP$107))),0))+
IFERROR(VLOOKUP($D11,$H$61:$L$91,COLUMNS($H$60:$J$60)-1+AJ$7,0)*$E11*$F11*'1. General Inputs'!$J$25,0),0)</f>
        <v>0</v>
      </c>
      <c r="AK11" s="3">
        <f ca="1">ROUNDUP($F11*$E11*CHOOSE(AK$7,
IFERROR(SUMPRODUCT('6. Patients'!DD$10:DD$107,OFFSET('6. Patients'!$DN$9,1,MATCH($D11,'6. Patients'!$DO$9:$EC$9,0),ROWS('6. Patients'!EQ$10:EQ$107))),0)+
IFERROR(SUMPRODUCT('6. Patients'!DD$10:DD$107,OFFSET('6. Patients'!$ED$9,1,MATCH($D11,'6. Patients'!$EE$9:$ES$9,0),ROWS('6. Patients'!EQ$10:EQ$107))),0)+
IFERROR(SUMPRODUCT('6. Patients'!DD$10:DD$107,OFFSET('6. Patients'!$ET$9,1,MATCH($D11,'6. Patients'!$EU$9:$FI$9,0),ROWS('6. Patients'!EQ$10:EQ$107))),0)+
IFERROR(SUMPRODUCT('6. Patients'!DD$10:DD$107,OFFSET('6. Patients'!$FJ$9,1,MATCH($D11,'6. Patients'!$FK$9:$FY$9,0),ROWS('6. Patients'!EQ$10:EQ$107))),0),
IFERROR(SUMPRODUCT('6. Patients'!DD$10:DD$107,OFFSET('6. Patients'!$FZ$9,1,MATCH($D11,'6. Patients'!$GA$9:$GO$9,0),ROWS('6. Patients'!EQ$10:EQ$107))),0)+
IFERROR(SUMPRODUCT('6. Patients'!DD$10:DD$107,OFFSET('6. Patients'!$GP$9,1,MATCH($D11,'6. Patients'!$GQ$9:$HE$9,0),ROWS('6. Patients'!EQ$10:EQ$107))),0)+
IFERROR(SUMPRODUCT('6. Patients'!DD$10:DD$107,OFFSET('6. Patients'!$HF$9,1,MATCH($D11,'6. Patients'!$HG$9:$HU$9,0),ROWS('6. Patients'!EQ$10:EQ$107))),0)+
IFERROR(SUMPRODUCT('6. Patients'!DD$10:DD$107,OFFSET('6. Patients'!$HV$9,1,MATCH($D11,'6. Patients'!$HW$9:$IK$9,0),ROWS('6. Patients'!EQ$10:EQ$107))),0),
IFERROR(SUMPRODUCT('6. Patients'!DD$10:DD$107,OFFSET('6. Patients'!$IL$9,1,MATCH($D11,'6. Patients'!$IM$9:$JA$9,0),ROWS('6. Patients'!EQ$10:EQ$107))),0)+
IFERROR(SUMPRODUCT('6. Patients'!DD$10:DD$107,OFFSET('6. Patients'!$JB$9,1,MATCH($D11,'6. Patients'!$JC$9:$JQ$9,0),ROWS('6. Patients'!EQ$10:EQ$107))),0)+
IFERROR(SUMPRODUCT('6. Patients'!DD$10:DD$107,OFFSET('6. Patients'!$JR$9,1,MATCH($D11,'6. Patients'!$JS$9:$KG$9,0),ROWS('6. Patients'!EQ$10:EQ$107))),0)+
IFERROR(SUMPRODUCT('6. Patients'!DD$10:DD$107,OFFSET('6. Patients'!$KH$9,1,MATCH($D11,'6. Patients'!$KI$9:$KW$9,0),ROWS('6. Patients'!EQ$10:EQ$107))),0))+
IFERROR(VLOOKUP($D11,$H$61:$L$91,COLUMNS($H$60:$J$60)-1+AK$7,0)*$E11*$F11*'1. General Inputs'!$J$25,0),0)</f>
        <v>0</v>
      </c>
      <c r="AL11" s="3">
        <f ca="1">ROUNDUP($F11*$E11*CHOOSE(AL$7,
IFERROR(SUMPRODUCT('6. Patients'!DE$10:DE$107,OFFSET('6. Patients'!$DN$9,1,MATCH($D11,'6. Patients'!$DO$9:$EC$9,0),ROWS('6. Patients'!ER$10:ER$107))),0)+
IFERROR(SUMPRODUCT('6. Patients'!DE$10:DE$107,OFFSET('6. Patients'!$ED$9,1,MATCH($D11,'6. Patients'!$EE$9:$ES$9,0),ROWS('6. Patients'!ER$10:ER$107))),0)+
IFERROR(SUMPRODUCT('6. Patients'!DE$10:DE$107,OFFSET('6. Patients'!$ET$9,1,MATCH($D11,'6. Patients'!$EU$9:$FI$9,0),ROWS('6. Patients'!ER$10:ER$107))),0)+
IFERROR(SUMPRODUCT('6. Patients'!DE$10:DE$107,OFFSET('6. Patients'!$FJ$9,1,MATCH($D11,'6. Patients'!$FK$9:$FY$9,0),ROWS('6. Patients'!ER$10:ER$107))),0),
IFERROR(SUMPRODUCT('6. Patients'!DE$10:DE$107,OFFSET('6. Patients'!$FZ$9,1,MATCH($D11,'6. Patients'!$GA$9:$GO$9,0),ROWS('6. Patients'!ER$10:ER$107))),0)+
IFERROR(SUMPRODUCT('6. Patients'!DE$10:DE$107,OFFSET('6. Patients'!$GP$9,1,MATCH($D11,'6. Patients'!$GQ$9:$HE$9,0),ROWS('6. Patients'!ER$10:ER$107))),0)+
IFERROR(SUMPRODUCT('6. Patients'!DE$10:DE$107,OFFSET('6. Patients'!$HF$9,1,MATCH($D11,'6. Patients'!$HG$9:$HU$9,0),ROWS('6. Patients'!ER$10:ER$107))),0)+
IFERROR(SUMPRODUCT('6. Patients'!DE$10:DE$107,OFFSET('6. Patients'!$HV$9,1,MATCH($D11,'6. Patients'!$HW$9:$IK$9,0),ROWS('6. Patients'!ER$10:ER$107))),0),
IFERROR(SUMPRODUCT('6. Patients'!DE$10:DE$107,OFFSET('6. Patients'!$IL$9,1,MATCH($D11,'6. Patients'!$IM$9:$JA$9,0),ROWS('6. Patients'!ER$10:ER$107))),0)+
IFERROR(SUMPRODUCT('6. Patients'!DE$10:DE$107,OFFSET('6. Patients'!$JB$9,1,MATCH($D11,'6. Patients'!$JC$9:$JQ$9,0),ROWS('6. Patients'!ER$10:ER$107))),0)+
IFERROR(SUMPRODUCT('6. Patients'!DE$10:DE$107,OFFSET('6. Patients'!$JR$9,1,MATCH($D11,'6. Patients'!$JS$9:$KG$9,0),ROWS('6. Patients'!ER$10:ER$107))),0)+
IFERROR(SUMPRODUCT('6. Patients'!DE$10:DE$107,OFFSET('6. Patients'!$KH$9,1,MATCH($D11,'6. Patients'!$KI$9:$KW$9,0),ROWS('6. Patients'!ER$10:ER$107))),0))+
IFERROR(VLOOKUP($D11,$H$61:$L$91,COLUMNS($H$60:$J$60)-1+AL$7,0)*$E11*$F11*'1. General Inputs'!$J$25,0),0)</f>
        <v>0</v>
      </c>
      <c r="AM11" s="3">
        <f ca="1">ROUNDUP($F11*$E11*CHOOSE(AM$7,
IFERROR(SUMPRODUCT('6. Patients'!DF$10:DF$107,OFFSET('6. Patients'!$DN$9,1,MATCH($D11,'6. Patients'!$DO$9:$EC$9,0),ROWS('6. Patients'!ES$10:ES$107))),0)+
IFERROR(SUMPRODUCT('6. Patients'!DF$10:DF$107,OFFSET('6. Patients'!$ED$9,1,MATCH($D11,'6. Patients'!$EE$9:$ES$9,0),ROWS('6. Patients'!ES$10:ES$107))),0)+
IFERROR(SUMPRODUCT('6. Patients'!DF$10:DF$107,OFFSET('6. Patients'!$ET$9,1,MATCH($D11,'6. Patients'!$EU$9:$FI$9,0),ROWS('6. Patients'!ES$10:ES$107))),0)+
IFERROR(SUMPRODUCT('6. Patients'!DF$10:DF$107,OFFSET('6. Patients'!$FJ$9,1,MATCH($D11,'6. Patients'!$FK$9:$FY$9,0),ROWS('6. Patients'!ES$10:ES$107))),0),
IFERROR(SUMPRODUCT('6. Patients'!DF$10:DF$107,OFFSET('6. Patients'!$FZ$9,1,MATCH($D11,'6. Patients'!$GA$9:$GO$9,0),ROWS('6. Patients'!ES$10:ES$107))),0)+
IFERROR(SUMPRODUCT('6. Patients'!DF$10:DF$107,OFFSET('6. Patients'!$GP$9,1,MATCH($D11,'6. Patients'!$GQ$9:$HE$9,0),ROWS('6. Patients'!ES$10:ES$107))),0)+
IFERROR(SUMPRODUCT('6. Patients'!DF$10:DF$107,OFFSET('6. Patients'!$HF$9,1,MATCH($D11,'6. Patients'!$HG$9:$HU$9,0),ROWS('6. Patients'!ES$10:ES$107))),0)+
IFERROR(SUMPRODUCT('6. Patients'!DF$10:DF$107,OFFSET('6. Patients'!$HV$9,1,MATCH($D11,'6. Patients'!$HW$9:$IK$9,0),ROWS('6. Patients'!ES$10:ES$107))),0),
IFERROR(SUMPRODUCT('6. Patients'!DF$10:DF$107,OFFSET('6. Patients'!$IL$9,1,MATCH($D11,'6. Patients'!$IM$9:$JA$9,0),ROWS('6. Patients'!ES$10:ES$107))),0)+
IFERROR(SUMPRODUCT('6. Patients'!DF$10:DF$107,OFFSET('6. Patients'!$JB$9,1,MATCH($D11,'6. Patients'!$JC$9:$JQ$9,0),ROWS('6. Patients'!ES$10:ES$107))),0)+
IFERROR(SUMPRODUCT('6. Patients'!DF$10:DF$107,OFFSET('6. Patients'!$JR$9,1,MATCH($D11,'6. Patients'!$JS$9:$KG$9,0),ROWS('6. Patients'!ES$10:ES$107))),0)+
IFERROR(SUMPRODUCT('6. Patients'!DF$10:DF$107,OFFSET('6. Patients'!$KH$9,1,MATCH($D11,'6. Patients'!$KI$9:$KW$9,0),ROWS('6. Patients'!ES$10:ES$107))),0))+
IFERROR(VLOOKUP($D11,$H$61:$L$91,COLUMNS($H$60:$J$60)-1+AM$7,0)*$E11*$F11*'1. General Inputs'!$J$25,0),0)</f>
        <v>0</v>
      </c>
      <c r="AN11" s="3">
        <f ca="1">ROUNDUP($F11*$E11*CHOOSE(AN$7,
IFERROR(SUMPRODUCT('6. Patients'!DG$10:DG$107,OFFSET('6. Patients'!$DN$9,1,MATCH($D11,'6. Patients'!$DO$9:$EC$9,0),ROWS('6. Patients'!ET$10:ET$107))),0)+
IFERROR(SUMPRODUCT('6. Patients'!DG$10:DG$107,OFFSET('6. Patients'!$ED$9,1,MATCH($D11,'6. Patients'!$EE$9:$ES$9,0),ROWS('6. Patients'!ET$10:ET$107))),0)+
IFERROR(SUMPRODUCT('6. Patients'!DG$10:DG$107,OFFSET('6. Patients'!$ET$9,1,MATCH($D11,'6. Patients'!$EU$9:$FI$9,0),ROWS('6. Patients'!ET$10:ET$107))),0)+
IFERROR(SUMPRODUCT('6. Patients'!DG$10:DG$107,OFFSET('6. Patients'!$FJ$9,1,MATCH($D11,'6. Patients'!$FK$9:$FY$9,0),ROWS('6. Patients'!ET$10:ET$107))),0),
IFERROR(SUMPRODUCT('6. Patients'!DG$10:DG$107,OFFSET('6. Patients'!$FZ$9,1,MATCH($D11,'6. Patients'!$GA$9:$GO$9,0),ROWS('6. Patients'!ET$10:ET$107))),0)+
IFERROR(SUMPRODUCT('6. Patients'!DG$10:DG$107,OFFSET('6. Patients'!$GP$9,1,MATCH($D11,'6. Patients'!$GQ$9:$HE$9,0),ROWS('6. Patients'!ET$10:ET$107))),0)+
IFERROR(SUMPRODUCT('6. Patients'!DG$10:DG$107,OFFSET('6. Patients'!$HF$9,1,MATCH($D11,'6. Patients'!$HG$9:$HU$9,0),ROWS('6. Patients'!ET$10:ET$107))),0)+
IFERROR(SUMPRODUCT('6. Patients'!DG$10:DG$107,OFFSET('6. Patients'!$HV$9,1,MATCH($D11,'6. Patients'!$HW$9:$IK$9,0),ROWS('6. Patients'!ET$10:ET$107))),0),
IFERROR(SUMPRODUCT('6. Patients'!DG$10:DG$107,OFFSET('6. Patients'!$IL$9,1,MATCH($D11,'6. Patients'!$IM$9:$JA$9,0),ROWS('6. Patients'!ET$10:ET$107))),0)+
IFERROR(SUMPRODUCT('6. Patients'!DG$10:DG$107,OFFSET('6. Patients'!$JB$9,1,MATCH($D11,'6. Patients'!$JC$9:$JQ$9,0),ROWS('6. Patients'!ET$10:ET$107))),0)+
IFERROR(SUMPRODUCT('6. Patients'!DG$10:DG$107,OFFSET('6. Patients'!$JR$9,1,MATCH($D11,'6. Patients'!$JS$9:$KG$9,0),ROWS('6. Patients'!ET$10:ET$107))),0)+
IFERROR(SUMPRODUCT('6. Patients'!DG$10:DG$107,OFFSET('6. Patients'!$KH$9,1,MATCH($D11,'6. Patients'!$KI$9:$KW$9,0),ROWS('6. Patients'!ET$10:ET$107))),0))+
IFERROR(VLOOKUP($D11,$H$61:$L$91,COLUMNS($H$60:$J$60)-1+AN$7,0)*$E11*$F11*'1. General Inputs'!$J$25,0),0)</f>
        <v>0</v>
      </c>
      <c r="AO11" s="3">
        <f ca="1">ROUNDUP($F11*$E11*CHOOSE(AO$7,
IFERROR(SUMPRODUCT('6. Patients'!DH$10:DH$107,OFFSET('6. Patients'!$DN$9,1,MATCH($D11,'6. Patients'!$DO$9:$EC$9,0),ROWS('6. Patients'!EU$10:EU$107))),0)+
IFERROR(SUMPRODUCT('6. Patients'!DH$10:DH$107,OFFSET('6. Patients'!$ED$9,1,MATCH($D11,'6. Patients'!$EE$9:$ES$9,0),ROWS('6. Patients'!EU$10:EU$107))),0)+
IFERROR(SUMPRODUCT('6. Patients'!DH$10:DH$107,OFFSET('6. Patients'!$ET$9,1,MATCH($D11,'6. Patients'!$EU$9:$FI$9,0),ROWS('6. Patients'!EU$10:EU$107))),0)+
IFERROR(SUMPRODUCT('6. Patients'!DH$10:DH$107,OFFSET('6. Patients'!$FJ$9,1,MATCH($D11,'6. Patients'!$FK$9:$FY$9,0),ROWS('6. Patients'!EU$10:EU$107))),0),
IFERROR(SUMPRODUCT('6. Patients'!DH$10:DH$107,OFFSET('6. Patients'!$FZ$9,1,MATCH($D11,'6. Patients'!$GA$9:$GO$9,0),ROWS('6. Patients'!EU$10:EU$107))),0)+
IFERROR(SUMPRODUCT('6. Patients'!DH$10:DH$107,OFFSET('6. Patients'!$GP$9,1,MATCH($D11,'6. Patients'!$GQ$9:$HE$9,0),ROWS('6. Patients'!EU$10:EU$107))),0)+
IFERROR(SUMPRODUCT('6. Patients'!DH$10:DH$107,OFFSET('6. Patients'!$HF$9,1,MATCH($D11,'6. Patients'!$HG$9:$HU$9,0),ROWS('6. Patients'!EU$10:EU$107))),0)+
IFERROR(SUMPRODUCT('6. Patients'!DH$10:DH$107,OFFSET('6. Patients'!$HV$9,1,MATCH($D11,'6. Patients'!$HW$9:$IK$9,0),ROWS('6. Patients'!EU$10:EU$107))),0),
IFERROR(SUMPRODUCT('6. Patients'!DH$10:DH$107,OFFSET('6. Patients'!$IL$9,1,MATCH($D11,'6. Patients'!$IM$9:$JA$9,0),ROWS('6. Patients'!EU$10:EU$107))),0)+
IFERROR(SUMPRODUCT('6. Patients'!DH$10:DH$107,OFFSET('6. Patients'!$JB$9,1,MATCH($D11,'6. Patients'!$JC$9:$JQ$9,0),ROWS('6. Patients'!EU$10:EU$107))),0)+
IFERROR(SUMPRODUCT('6. Patients'!DH$10:DH$107,OFFSET('6. Patients'!$JR$9,1,MATCH($D11,'6. Patients'!$JS$9:$KG$9,0),ROWS('6. Patients'!EU$10:EU$107))),0)+
IFERROR(SUMPRODUCT('6. Patients'!DH$10:DH$107,OFFSET('6. Patients'!$KH$9,1,MATCH($D11,'6. Patients'!$KI$9:$KW$9,0),ROWS('6. Patients'!EU$10:EU$107))),0))+
IFERROR(VLOOKUP($D11,$H$61:$L$91,COLUMNS($H$60:$J$60)-1+AO$7,0)*$E11*$F11*'1. General Inputs'!$J$25,0),0)</f>
        <v>0</v>
      </c>
      <c r="AP11" s="3">
        <f ca="1">ROUNDUP($F11*$E11*CHOOSE(AP$7,
IFERROR(SUMPRODUCT('6. Patients'!DI$10:DI$107,OFFSET('6. Patients'!$DN$9,1,MATCH($D11,'6. Patients'!$DO$9:$EC$9,0),ROWS('6. Patients'!EV$10:EV$107))),0)+
IFERROR(SUMPRODUCT('6. Patients'!DI$10:DI$107,OFFSET('6. Patients'!$ED$9,1,MATCH($D11,'6. Patients'!$EE$9:$ES$9,0),ROWS('6. Patients'!EV$10:EV$107))),0)+
IFERROR(SUMPRODUCT('6. Patients'!DI$10:DI$107,OFFSET('6. Patients'!$ET$9,1,MATCH($D11,'6. Patients'!$EU$9:$FI$9,0),ROWS('6. Patients'!EV$10:EV$107))),0)+
IFERROR(SUMPRODUCT('6. Patients'!DI$10:DI$107,OFFSET('6. Patients'!$FJ$9,1,MATCH($D11,'6. Patients'!$FK$9:$FY$9,0),ROWS('6. Patients'!EV$10:EV$107))),0),
IFERROR(SUMPRODUCT('6. Patients'!DI$10:DI$107,OFFSET('6. Patients'!$FZ$9,1,MATCH($D11,'6. Patients'!$GA$9:$GO$9,0),ROWS('6. Patients'!EV$10:EV$107))),0)+
IFERROR(SUMPRODUCT('6. Patients'!DI$10:DI$107,OFFSET('6. Patients'!$GP$9,1,MATCH($D11,'6. Patients'!$GQ$9:$HE$9,0),ROWS('6. Patients'!EV$10:EV$107))),0)+
IFERROR(SUMPRODUCT('6. Patients'!DI$10:DI$107,OFFSET('6. Patients'!$HF$9,1,MATCH($D11,'6. Patients'!$HG$9:$HU$9,0),ROWS('6. Patients'!EV$10:EV$107))),0)+
IFERROR(SUMPRODUCT('6. Patients'!DI$10:DI$107,OFFSET('6. Patients'!$HV$9,1,MATCH($D11,'6. Patients'!$HW$9:$IK$9,0),ROWS('6. Patients'!EV$10:EV$107))),0),
IFERROR(SUMPRODUCT('6. Patients'!DI$10:DI$107,OFFSET('6. Patients'!$IL$9,1,MATCH($D11,'6. Patients'!$IM$9:$JA$9,0),ROWS('6. Patients'!EV$10:EV$107))),0)+
IFERROR(SUMPRODUCT('6. Patients'!DI$10:DI$107,OFFSET('6. Patients'!$JB$9,1,MATCH($D11,'6. Patients'!$JC$9:$JQ$9,0),ROWS('6. Patients'!EV$10:EV$107))),0)+
IFERROR(SUMPRODUCT('6. Patients'!DI$10:DI$107,OFFSET('6. Patients'!$JR$9,1,MATCH($D11,'6. Patients'!$JS$9:$KG$9,0),ROWS('6. Patients'!EV$10:EV$107))),0)+
IFERROR(SUMPRODUCT('6. Patients'!DI$10:DI$107,OFFSET('6. Patients'!$KH$9,1,MATCH($D11,'6. Patients'!$KI$9:$KW$9,0),ROWS('6. Patients'!EV$10:EV$107))),0))+
IFERROR(VLOOKUP($D11,$H$61:$L$91,COLUMNS($H$60:$J$60)-1+AP$7,0)*$E11*$F11*'1. General Inputs'!$J$25,0),0)</f>
        <v>0</v>
      </c>
      <c r="AQ11" s="3">
        <f ca="1">ROUNDUP($F11*$E11*CHOOSE(AQ$7,
IFERROR(SUMPRODUCT('6. Patients'!DJ$10:DJ$107,OFFSET('6. Patients'!$DN$9,1,MATCH($D11,'6. Patients'!$DO$9:$EC$9,0),ROWS('6. Patients'!EW$10:EW$107))),0)+
IFERROR(SUMPRODUCT('6. Patients'!DJ$10:DJ$107,OFFSET('6. Patients'!$ED$9,1,MATCH($D11,'6. Patients'!$EE$9:$ES$9,0),ROWS('6. Patients'!EW$10:EW$107))),0)+
IFERROR(SUMPRODUCT('6. Patients'!DJ$10:DJ$107,OFFSET('6. Patients'!$ET$9,1,MATCH($D11,'6. Patients'!$EU$9:$FI$9,0),ROWS('6. Patients'!EW$10:EW$107))),0)+
IFERROR(SUMPRODUCT('6. Patients'!DJ$10:DJ$107,OFFSET('6. Patients'!$FJ$9,1,MATCH($D11,'6. Patients'!$FK$9:$FY$9,0),ROWS('6. Patients'!EW$10:EW$107))),0),
IFERROR(SUMPRODUCT('6. Patients'!DJ$10:DJ$107,OFFSET('6. Patients'!$FZ$9,1,MATCH($D11,'6. Patients'!$GA$9:$GO$9,0),ROWS('6. Patients'!EW$10:EW$107))),0)+
IFERROR(SUMPRODUCT('6. Patients'!DJ$10:DJ$107,OFFSET('6. Patients'!$GP$9,1,MATCH($D11,'6. Patients'!$GQ$9:$HE$9,0),ROWS('6. Patients'!EW$10:EW$107))),0)+
IFERROR(SUMPRODUCT('6. Patients'!DJ$10:DJ$107,OFFSET('6. Patients'!$HF$9,1,MATCH($D11,'6. Patients'!$HG$9:$HU$9,0),ROWS('6. Patients'!EW$10:EW$107))),0)+
IFERROR(SUMPRODUCT('6. Patients'!DJ$10:DJ$107,OFFSET('6. Patients'!$HV$9,1,MATCH($D11,'6. Patients'!$HW$9:$IK$9,0),ROWS('6. Patients'!EW$10:EW$107))),0),
IFERROR(SUMPRODUCT('6. Patients'!DJ$10:DJ$107,OFFSET('6. Patients'!$IL$9,1,MATCH($D11,'6. Patients'!$IM$9:$JA$9,0),ROWS('6. Patients'!EW$10:EW$107))),0)+
IFERROR(SUMPRODUCT('6. Patients'!DJ$10:DJ$107,OFFSET('6. Patients'!$JB$9,1,MATCH($D11,'6. Patients'!$JC$9:$JQ$9,0),ROWS('6. Patients'!EW$10:EW$107))),0)+
IFERROR(SUMPRODUCT('6. Patients'!DJ$10:DJ$107,OFFSET('6. Patients'!$JR$9,1,MATCH($D11,'6. Patients'!$JS$9:$KG$9,0),ROWS('6. Patients'!EW$10:EW$107))),0)+
IFERROR(SUMPRODUCT('6. Patients'!DJ$10:DJ$107,OFFSET('6. Patients'!$KH$9,1,MATCH($D11,'6. Patients'!$KI$9:$KW$9,0),ROWS('6. Patients'!EW$10:EW$107))),0))+
IFERROR(VLOOKUP($D11,$H$61:$L$91,COLUMNS($H$60:$J$60)-1+AQ$7,0)*$E11*$F11*'1. General Inputs'!$J$25,0),0)</f>
        <v>0</v>
      </c>
      <c r="AR11" s="136"/>
      <c r="AZ11" s="135">
        <f ca="1">IFERROR(SUM(OFFSET('7. Consumption'!H11,0,1,,MIN('1. General Inputs'!$J$27,COLUMNS('7. Consumption'!H$9:$AQ$9)-1))),0)+MAX(0,$AQ11*('1. General Inputs'!$J$27-COLUMNS('7. Consumption'!H$9:$AQ$9)+1))</f>
        <v>0</v>
      </c>
      <c r="BA11" s="135">
        <f ca="1">IFERROR(SUM(OFFSET('7. Consumption'!I11,0,1,,MIN('1. General Inputs'!$J$27,COLUMNS('7. Consumption'!I$9:$AQ$9)-1))),0)+MAX(0,$AQ11*('1. General Inputs'!$J$27-COLUMNS('7. Consumption'!I$9:$AQ$9)+1))</f>
        <v>0</v>
      </c>
      <c r="BB11" s="135">
        <f ca="1">IFERROR(SUM(OFFSET('7. Consumption'!J11,0,1,,MIN('1. General Inputs'!$J$27,COLUMNS('7. Consumption'!J$9:$AQ$9)-1))),0)+MAX(0,$AQ11*('1. General Inputs'!$J$27-COLUMNS('7. Consumption'!J$9:$AQ$9)+1))</f>
        <v>0</v>
      </c>
      <c r="BC11" s="135">
        <f ca="1">IFERROR(SUM(OFFSET('7. Consumption'!K11,0,1,,MIN('1. General Inputs'!$J$27,COLUMNS('7. Consumption'!K$9:$AQ$9)-1))),0)+MAX(0,$AQ11*('1. General Inputs'!$J$27-COLUMNS('7. Consumption'!K$9:$AQ$9)+1))</f>
        <v>0</v>
      </c>
      <c r="BD11" s="135">
        <f ca="1">IFERROR(SUM(OFFSET('7. Consumption'!L11,0,1,,MIN('1. General Inputs'!$J$27,COLUMNS('7. Consumption'!L$9:$AQ$9)-1))),0)+MAX(0,$AQ11*('1. General Inputs'!$J$27-COLUMNS('7. Consumption'!L$9:$AQ$9)+1))</f>
        <v>0</v>
      </c>
      <c r="BE11" s="135">
        <f ca="1">IFERROR(SUM(OFFSET('7. Consumption'!M11,0,1,,MIN('1. General Inputs'!$J$27,COLUMNS('7. Consumption'!M$9:$AQ$9)-1))),0)+MAX(0,$AQ11*('1. General Inputs'!$J$27-COLUMNS('7. Consumption'!M$9:$AQ$9)+1))</f>
        <v>0</v>
      </c>
      <c r="BF11" s="135">
        <f ca="1">IFERROR(SUM(OFFSET('7. Consumption'!N11,0,1,,MIN('1. General Inputs'!$J$27,COLUMNS('7. Consumption'!N$9:$AQ$9)-1))),0)+MAX(0,$AQ11*('1. General Inputs'!$J$27-COLUMNS('7. Consumption'!N$9:$AQ$9)+1))</f>
        <v>0</v>
      </c>
      <c r="BG11" s="135">
        <f ca="1">IFERROR(SUM(OFFSET('7. Consumption'!O11,0,1,,MIN('1. General Inputs'!$J$27,COLUMNS('7. Consumption'!O$9:$AQ$9)-1))),0)+MAX(0,$AQ11*('1. General Inputs'!$J$27-COLUMNS('7. Consumption'!O$9:$AQ$9)+1))</f>
        <v>0</v>
      </c>
      <c r="BH11" s="135">
        <f ca="1">IFERROR(SUM(OFFSET('7. Consumption'!P11,0,1,,MIN('1. General Inputs'!$J$27,COLUMNS('7. Consumption'!P$9:$AQ$9)-1))),0)+MAX(0,$AQ11*('1. General Inputs'!$J$27-COLUMNS('7. Consumption'!P$9:$AQ$9)+1))</f>
        <v>0</v>
      </c>
      <c r="BI11" s="135">
        <f ca="1">IFERROR(SUM(OFFSET('7. Consumption'!Q11,0,1,,MIN('1. General Inputs'!$J$27,COLUMNS('7. Consumption'!Q$9:$AQ$9)-1))),0)+MAX(0,$AQ11*('1. General Inputs'!$J$27-COLUMNS('7. Consumption'!Q$9:$AQ$9)+1))</f>
        <v>0</v>
      </c>
      <c r="BJ11" s="135">
        <f ca="1">IFERROR(SUM(OFFSET('7. Consumption'!R11,0,1,,MIN('1. General Inputs'!$J$27,COLUMNS('7. Consumption'!R$9:$AQ$9)-1))),0)+MAX(0,$AQ11*('1. General Inputs'!$J$27-COLUMNS('7. Consumption'!R$9:$AQ$9)+1))</f>
        <v>0</v>
      </c>
      <c r="BK11" s="135">
        <f ca="1">IFERROR(SUM(OFFSET('7. Consumption'!S11,0,1,,MIN('1. General Inputs'!$J$27,COLUMNS('7. Consumption'!S$9:$AQ$9)-1))),0)+MAX(0,$AQ11*('1. General Inputs'!$J$27-COLUMNS('7. Consumption'!S$9:$AQ$9)+1))</f>
        <v>0</v>
      </c>
      <c r="BL11" s="135">
        <f ca="1">IFERROR(SUM(OFFSET('7. Consumption'!T11,0,1,,MIN('1. General Inputs'!$J$27,COLUMNS('7. Consumption'!T$9:$AQ$9)-1))),0)+MAX(0,$AQ11*('1. General Inputs'!$J$27-COLUMNS('7. Consumption'!T$9:$AQ$9)+1))</f>
        <v>0</v>
      </c>
      <c r="BM11" s="135">
        <f ca="1">IFERROR(SUM(OFFSET('7. Consumption'!U11,0,1,,MIN('1. General Inputs'!$J$27,COLUMNS('7. Consumption'!U$9:$AQ$9)-1))),0)+MAX(0,$AQ11*('1. General Inputs'!$J$27-COLUMNS('7. Consumption'!U$9:$AQ$9)+1))</f>
        <v>0</v>
      </c>
      <c r="BN11" s="135">
        <f ca="1">IFERROR(SUM(OFFSET('7. Consumption'!V11,0,1,,MIN('1. General Inputs'!$J$27,COLUMNS('7. Consumption'!V$9:$AQ$9)-1))),0)+MAX(0,$AQ11*('1. General Inputs'!$J$27-COLUMNS('7. Consumption'!V$9:$AQ$9)+1))</f>
        <v>0</v>
      </c>
      <c r="BO11" s="135">
        <f ca="1">IFERROR(SUM(OFFSET('7. Consumption'!W11,0,1,,MIN('1. General Inputs'!$J$27,COLUMNS('7. Consumption'!W$9:$AQ$9)-1))),0)+MAX(0,$AQ11*('1. General Inputs'!$J$27-COLUMNS('7. Consumption'!W$9:$AQ$9)+1))</f>
        <v>0</v>
      </c>
      <c r="BP11" s="135">
        <f ca="1">IFERROR(SUM(OFFSET('7. Consumption'!X11,0,1,,MIN('1. General Inputs'!$J$27,COLUMNS('7. Consumption'!X$9:$AQ$9)-1))),0)+MAX(0,$AQ11*('1. General Inputs'!$J$27-COLUMNS('7. Consumption'!X$9:$AQ$9)+1))</f>
        <v>0</v>
      </c>
      <c r="BQ11" s="135">
        <f ca="1">IFERROR(SUM(OFFSET('7. Consumption'!Y11,0,1,,MIN('1. General Inputs'!$J$27,COLUMNS('7. Consumption'!Y$9:$AQ$9)-1))),0)+MAX(0,$AQ11*('1. General Inputs'!$J$27-COLUMNS('7. Consumption'!Y$9:$AQ$9)+1))</f>
        <v>0</v>
      </c>
      <c r="BR11" s="135">
        <f ca="1">IFERROR(SUM(OFFSET('7. Consumption'!Z11,0,1,,MIN('1. General Inputs'!$J$27,COLUMNS('7. Consumption'!Z$9:$AQ$9)-1))),0)+MAX(0,$AQ11*('1. General Inputs'!$J$27-COLUMNS('7. Consumption'!Z$9:$AQ$9)+1))</f>
        <v>0</v>
      </c>
      <c r="BS11" s="135">
        <f ca="1">IFERROR(SUM(OFFSET('7. Consumption'!AA11,0,1,,MIN('1. General Inputs'!$J$27,COLUMNS('7. Consumption'!AA$9:$AQ$9)-1))),0)+MAX(0,$AQ11*('1. General Inputs'!$J$27-COLUMNS('7. Consumption'!AA$9:$AQ$9)+1))</f>
        <v>0</v>
      </c>
      <c r="BT11" s="135">
        <f ca="1">IFERROR(SUM(OFFSET('7. Consumption'!AB11,0,1,,MIN('1. General Inputs'!$J$27,COLUMNS('7. Consumption'!AB$9:$AQ$9)-1))),0)+MAX(0,$AQ11*('1. General Inputs'!$J$27-COLUMNS('7. Consumption'!AB$9:$AQ$9)+1))</f>
        <v>0</v>
      </c>
      <c r="BU11" s="135">
        <f ca="1">IFERROR(SUM(OFFSET('7. Consumption'!AC11,0,1,,MIN('1. General Inputs'!$J$27,COLUMNS('7. Consumption'!AC$9:$AQ$9)-1))),0)+MAX(0,$AQ11*('1. General Inputs'!$J$27-COLUMNS('7. Consumption'!AC$9:$AQ$9)+1))</f>
        <v>0</v>
      </c>
      <c r="BV11" s="135">
        <f ca="1">IFERROR(SUM(OFFSET('7. Consumption'!AD11,0,1,,MIN('1. General Inputs'!$J$27,COLUMNS('7. Consumption'!AD$9:$AQ$9)-1))),0)+MAX(0,$AQ11*('1. General Inputs'!$J$27-COLUMNS('7. Consumption'!AD$9:$AQ$9)+1))</f>
        <v>0</v>
      </c>
      <c r="BW11" s="135">
        <f ca="1">IFERROR(SUM(OFFSET('7. Consumption'!AE11,0,1,,MIN('1. General Inputs'!$J$27,COLUMNS('7. Consumption'!AE$9:$AQ$9)-1))),0)+MAX(0,$AQ11*('1. General Inputs'!$J$27-COLUMNS('7. Consumption'!AE$9:$AQ$9)+1))</f>
        <v>0</v>
      </c>
      <c r="BX11" s="135">
        <f ca="1">IFERROR(SUM(OFFSET('7. Consumption'!AF11,0,1,,MIN('1. General Inputs'!$J$27,COLUMNS('7. Consumption'!AF$9:$AQ$9)-1))),0)+MAX(0,$AQ11*('1. General Inputs'!$J$27-COLUMNS('7. Consumption'!AF$9:$AQ$9)+1))</f>
        <v>0</v>
      </c>
      <c r="BY11" s="135">
        <f ca="1">IFERROR(SUM(OFFSET('7. Consumption'!AG11,0,1,,MIN('1. General Inputs'!$J$27,COLUMNS('7. Consumption'!AG$9:$AQ$9)-1))),0)+MAX(0,$AQ11*('1. General Inputs'!$J$27-COLUMNS('7. Consumption'!AG$9:$AQ$9)+1))</f>
        <v>0</v>
      </c>
      <c r="BZ11" s="135">
        <f ca="1">IFERROR(SUM(OFFSET('7. Consumption'!AH11,0,1,,MIN('1. General Inputs'!$J$27,COLUMNS('7. Consumption'!AH$9:$AQ$9)-1))),0)+MAX(0,$AQ11*('1. General Inputs'!$J$27-COLUMNS('7. Consumption'!AH$9:$AQ$9)+1))</f>
        <v>0</v>
      </c>
      <c r="CA11" s="135">
        <f ca="1">IFERROR(SUM(OFFSET('7. Consumption'!AI11,0,1,,MIN('1. General Inputs'!$J$27,COLUMNS('7. Consumption'!AI$9:$AQ$9)-1))),0)+MAX(0,$AQ11*('1. General Inputs'!$J$27-COLUMNS('7. Consumption'!AI$9:$AQ$9)+1))</f>
        <v>0</v>
      </c>
      <c r="CB11" s="135">
        <f ca="1">IFERROR(SUM(OFFSET('7. Consumption'!AJ11,0,1,,MIN('1. General Inputs'!$J$27,COLUMNS('7. Consumption'!AJ$9:$AQ$9)-1))),0)+MAX(0,$AQ11*('1. General Inputs'!$J$27-COLUMNS('7. Consumption'!AJ$9:$AQ$9)+1))</f>
        <v>0</v>
      </c>
      <c r="CC11" s="135">
        <f ca="1">IFERROR(SUM(OFFSET('7. Consumption'!AK11,0,1,,MIN('1. General Inputs'!$J$27,COLUMNS('7. Consumption'!AK$9:$AQ$9)-1))),0)+MAX(0,$AQ11*('1. General Inputs'!$J$27-COLUMNS('7. Consumption'!AK$9:$AQ$9)+1))</f>
        <v>0</v>
      </c>
      <c r="CD11" s="135">
        <f ca="1">IFERROR(SUM(OFFSET('7. Consumption'!AL11,0,1,,MIN('1. General Inputs'!$J$27,COLUMNS('7. Consumption'!AL$9:$AQ$9)-1))),0)+MAX(0,$AQ11*('1. General Inputs'!$J$27-COLUMNS('7. Consumption'!AL$9:$AQ$9)+1))</f>
        <v>0</v>
      </c>
      <c r="CE11" s="135">
        <f ca="1">IFERROR(SUM(OFFSET('7. Consumption'!AM11,0,1,,MIN('1. General Inputs'!$J$27,COLUMNS('7. Consumption'!AM$9:$AQ$9)-1))),0)+MAX(0,$AQ11*('1. General Inputs'!$J$27-COLUMNS('7. Consumption'!AM$9:$AQ$9)+1))</f>
        <v>0</v>
      </c>
      <c r="CF11" s="135">
        <f ca="1">IFERROR(SUM(OFFSET('7. Consumption'!AN11,0,1,,MIN('1. General Inputs'!$J$27,COLUMNS('7. Consumption'!AN$9:$AQ$9)-1))),0)+MAX(0,$AQ11*('1. General Inputs'!$J$27-COLUMNS('7. Consumption'!AN$9:$AQ$9)+1))</f>
        <v>0</v>
      </c>
      <c r="CG11" s="135">
        <f ca="1">IFERROR(SUM(OFFSET('7. Consumption'!AO11,0,1,,MIN('1. General Inputs'!$J$27,COLUMNS('7. Consumption'!AO$9:$AQ$9)-1))),0)+MAX(0,$AQ11*('1. General Inputs'!$J$27-COLUMNS('7. Consumption'!AO$9:$AQ$9)+1))</f>
        <v>0</v>
      </c>
      <c r="CH11" s="135">
        <f ca="1">IFERROR(SUM(OFFSET('7. Consumption'!AP11,0,1,,MIN('1. General Inputs'!$J$27,COLUMNS('7. Consumption'!AP$9:$AQ$9)-1))),0)+MAX(0,$AQ11*('1. General Inputs'!$J$27-COLUMNS('7. Consumption'!AP$9:$AQ$9)+1))</f>
        <v>0</v>
      </c>
      <c r="CI11" s="135">
        <f ca="1">IFERROR(SUM(OFFSET('7. Consumption'!AQ11,0,1,,MIN('1. General Inputs'!$J$27,COLUMNS('7. Consumption'!AQ$9:$AQ$9)-1))),0)+MAX(0,$AQ11*('1. General Inputs'!$J$27-COLUMNS('7. Consumption'!AQ$9:$AQ$9)+1))</f>
        <v>0</v>
      </c>
    </row>
    <row r="12" spans="2:87" ht="15" x14ac:dyDescent="0.25">
      <c r="B12" s="16"/>
      <c r="C12" s="16" t="str">
        <f>IFERROR(VLOOKUP(ROWS($C$9:$C12),'5. Dosing'!$L$14:$M$64,COLUMNS('5. Dosing'!$L$13:$M$13),0),"")</f>
        <v>ABC+3TC (600/300) - 30 tab</v>
      </c>
      <c r="D12" s="16" t="str">
        <f>IFERROR(INDEX('5. Dosing'!E$14:E$64,MATCH('7. Consumption'!$C12,'5. Dosing'!$M$14:$M$64,0)),"")</f>
        <v>ABC+3TC</v>
      </c>
      <c r="E12" s="129">
        <f>IFERROR(INDEX('5. Dosing'!K$14:K$64,MATCH('7. Consumption'!$C12,'5. Dosing'!$M$14:$M$64,0)),0)</f>
        <v>1</v>
      </c>
      <c r="F12" s="130">
        <f>IFERROR(INDEX('5. Dosing'!J$14:J$64,MATCH('7. Consumption'!$C12,'5. Dosing'!$M$14:$M$64,0))*(30)/INDEX('5. Dosing'!H$14:H$64,MATCH('7. Consumption'!$C12,'5. Dosing'!$M$14:$M$64,0)),0)</f>
        <v>1</v>
      </c>
      <c r="H12" s="3">
        <f ca="1">ROUNDUP($F12*$E12*CHOOSE(H$7,
IFERROR(SUMPRODUCT('6. Patients'!CA$10:CA$107,OFFSET('6. Patients'!$DN$9,1,MATCH($D12,'6. Patients'!$DO$9:$EC$9,0),ROWS('6. Patients'!DN$10:DN$107))),0)+
IFERROR(SUMPRODUCT('6. Patients'!CA$10:CA$107,OFFSET('6. Patients'!$ED$9,1,MATCH($D12,'6. Patients'!$EE$9:$ES$9,0),ROWS('6. Patients'!DN$10:DN$107))),0)+
IFERROR(SUMPRODUCT('6. Patients'!CA$10:CA$107,OFFSET('6. Patients'!$ET$9,1,MATCH($D12,'6. Patients'!$EU$9:$FI$9,0),ROWS('6. Patients'!DN$10:DN$107))),0)+
IFERROR(SUMPRODUCT('6. Patients'!CA$10:CA$107,OFFSET('6. Patients'!$FJ$9,1,MATCH($D12,'6. Patients'!$FK$9:$FY$9,0),ROWS('6. Patients'!DN$10:DN$107))),0),
IFERROR(SUMPRODUCT('6. Patients'!CA$10:CA$107,OFFSET('6. Patients'!$FZ$9,1,MATCH($D12,'6. Patients'!$GA$9:$GO$9,0),ROWS('6. Patients'!DN$10:DN$107))),0)+
IFERROR(SUMPRODUCT('6. Patients'!CA$10:CA$107,OFFSET('6. Patients'!$GP$9,1,MATCH($D12,'6. Patients'!$GQ$9:$HE$9,0),ROWS('6. Patients'!DN$10:DN$107))),0)+
IFERROR(SUMPRODUCT('6. Patients'!CA$10:CA$107,OFFSET('6. Patients'!$HF$9,1,MATCH($D12,'6. Patients'!$HG$9:$HU$9,0),ROWS('6. Patients'!DN$10:DN$107))),0)+
IFERROR(SUMPRODUCT('6. Patients'!CA$10:CA$107,OFFSET('6. Patients'!$HV$9,1,MATCH($D12,'6. Patients'!$HW$9:$IK$9,0),ROWS('6. Patients'!DN$10:DN$107))),0),
IFERROR(SUMPRODUCT('6. Patients'!CA$10:CA$107,OFFSET('6. Patients'!$IL$9,1,MATCH($D12,'6. Patients'!$IM$9:$JA$9,0),ROWS('6. Patients'!DN$10:DN$107))),0)+
IFERROR(SUMPRODUCT('6. Patients'!CA$10:CA$107,OFFSET('6. Patients'!$JB$9,1,MATCH($D12,'6. Patients'!$JC$9:$JQ$9,0),ROWS('6. Patients'!DN$10:DN$107))),0)+
IFERROR(SUMPRODUCT('6. Patients'!CA$10:CA$107,OFFSET('6. Patients'!$JR$9,1,MATCH($D12,'6. Patients'!$JS$9:$KG$9,0),ROWS('6. Patients'!DN$10:DN$107))),0)+
IFERROR(SUMPRODUCT('6. Patients'!CA$10:CA$107,OFFSET('6. Patients'!$KH$9,1,MATCH($D12,'6. Patients'!$KI$9:$KW$9,0),ROWS('6. Patients'!DN$10:DN$107))),0))+
IFERROR(VLOOKUP($D12,$H$61:$L$91,COLUMNS($H$60:$J$60)-1+H$7,0)*$E12*$F12*'1. General Inputs'!$J$25,0),0)</f>
        <v>0</v>
      </c>
      <c r="I12" s="3">
        <f ca="1">ROUNDUP($F12*$E12*CHOOSE(I$7,
IFERROR(SUMPRODUCT('6. Patients'!CB$10:CB$107,OFFSET('6. Patients'!$DN$9,1,MATCH($D12,'6. Patients'!$DO$9:$EC$9,0),ROWS('6. Patients'!DO$10:DO$107))),0)+
IFERROR(SUMPRODUCT('6. Patients'!CB$10:CB$107,OFFSET('6. Patients'!$ED$9,1,MATCH($D12,'6. Patients'!$EE$9:$ES$9,0),ROWS('6. Patients'!DO$10:DO$107))),0)+
IFERROR(SUMPRODUCT('6. Patients'!CB$10:CB$107,OFFSET('6. Patients'!$ET$9,1,MATCH($D12,'6. Patients'!$EU$9:$FI$9,0),ROWS('6. Patients'!DO$10:DO$107))),0)+
IFERROR(SUMPRODUCT('6. Patients'!CB$10:CB$107,OFFSET('6. Patients'!$FJ$9,1,MATCH($D12,'6. Patients'!$FK$9:$FY$9,0),ROWS('6. Patients'!DO$10:DO$107))),0),
IFERROR(SUMPRODUCT('6. Patients'!CB$10:CB$107,OFFSET('6. Patients'!$FZ$9,1,MATCH($D12,'6. Patients'!$GA$9:$GO$9,0),ROWS('6. Patients'!DO$10:DO$107))),0)+
IFERROR(SUMPRODUCT('6. Patients'!CB$10:CB$107,OFFSET('6. Patients'!$GP$9,1,MATCH($D12,'6. Patients'!$GQ$9:$HE$9,0),ROWS('6. Patients'!DO$10:DO$107))),0)+
IFERROR(SUMPRODUCT('6. Patients'!CB$10:CB$107,OFFSET('6. Patients'!$HF$9,1,MATCH($D12,'6. Patients'!$HG$9:$HU$9,0),ROWS('6. Patients'!DO$10:DO$107))),0)+
IFERROR(SUMPRODUCT('6. Patients'!CB$10:CB$107,OFFSET('6. Patients'!$HV$9,1,MATCH($D12,'6. Patients'!$HW$9:$IK$9,0),ROWS('6. Patients'!DO$10:DO$107))),0),
IFERROR(SUMPRODUCT('6. Patients'!CB$10:CB$107,OFFSET('6. Patients'!$IL$9,1,MATCH($D12,'6. Patients'!$IM$9:$JA$9,0),ROWS('6. Patients'!DO$10:DO$107))),0)+
IFERROR(SUMPRODUCT('6. Patients'!CB$10:CB$107,OFFSET('6. Patients'!$JB$9,1,MATCH($D12,'6. Patients'!$JC$9:$JQ$9,0),ROWS('6. Patients'!DO$10:DO$107))),0)+
IFERROR(SUMPRODUCT('6. Patients'!CB$10:CB$107,OFFSET('6. Patients'!$JR$9,1,MATCH($D12,'6. Patients'!$JS$9:$KG$9,0),ROWS('6. Patients'!DO$10:DO$107))),0)+
IFERROR(SUMPRODUCT('6. Patients'!CB$10:CB$107,OFFSET('6. Patients'!$KH$9,1,MATCH($D12,'6. Patients'!$KI$9:$KW$9,0),ROWS('6. Patients'!DO$10:DO$107))),0))+
IFERROR(VLOOKUP($D12,$H$61:$L$91,COLUMNS($H$60:$J$60)-1+I$7,0)*$E12*$F12*'1. General Inputs'!$J$25,0),0)</f>
        <v>0</v>
      </c>
      <c r="J12" s="3">
        <f ca="1">ROUNDUP($F12*$E12*CHOOSE(J$7,
IFERROR(SUMPRODUCT('6. Patients'!CC$10:CC$107,OFFSET('6. Patients'!$DN$9,1,MATCH($D12,'6. Patients'!$DO$9:$EC$9,0),ROWS('6. Patients'!DP$10:DP$107))),0)+
IFERROR(SUMPRODUCT('6. Patients'!CC$10:CC$107,OFFSET('6. Patients'!$ED$9,1,MATCH($D12,'6. Patients'!$EE$9:$ES$9,0),ROWS('6. Patients'!DP$10:DP$107))),0)+
IFERROR(SUMPRODUCT('6. Patients'!CC$10:CC$107,OFFSET('6. Patients'!$ET$9,1,MATCH($D12,'6. Patients'!$EU$9:$FI$9,0),ROWS('6. Patients'!DP$10:DP$107))),0)+
IFERROR(SUMPRODUCT('6. Patients'!CC$10:CC$107,OFFSET('6. Patients'!$FJ$9,1,MATCH($D12,'6. Patients'!$FK$9:$FY$9,0),ROWS('6. Patients'!DP$10:DP$107))),0),
IFERROR(SUMPRODUCT('6. Patients'!CC$10:CC$107,OFFSET('6. Patients'!$FZ$9,1,MATCH($D12,'6. Patients'!$GA$9:$GO$9,0),ROWS('6. Patients'!DP$10:DP$107))),0)+
IFERROR(SUMPRODUCT('6. Patients'!CC$10:CC$107,OFFSET('6. Patients'!$GP$9,1,MATCH($D12,'6. Patients'!$GQ$9:$HE$9,0),ROWS('6. Patients'!DP$10:DP$107))),0)+
IFERROR(SUMPRODUCT('6. Patients'!CC$10:CC$107,OFFSET('6. Patients'!$HF$9,1,MATCH($D12,'6. Patients'!$HG$9:$HU$9,0),ROWS('6. Patients'!DP$10:DP$107))),0)+
IFERROR(SUMPRODUCT('6. Patients'!CC$10:CC$107,OFFSET('6. Patients'!$HV$9,1,MATCH($D12,'6. Patients'!$HW$9:$IK$9,0),ROWS('6. Patients'!DP$10:DP$107))),0),
IFERROR(SUMPRODUCT('6. Patients'!CC$10:CC$107,OFFSET('6. Patients'!$IL$9,1,MATCH($D12,'6. Patients'!$IM$9:$JA$9,0),ROWS('6. Patients'!DP$10:DP$107))),0)+
IFERROR(SUMPRODUCT('6. Patients'!CC$10:CC$107,OFFSET('6. Patients'!$JB$9,1,MATCH($D12,'6. Patients'!$JC$9:$JQ$9,0),ROWS('6. Patients'!DP$10:DP$107))),0)+
IFERROR(SUMPRODUCT('6. Patients'!CC$10:CC$107,OFFSET('6. Patients'!$JR$9,1,MATCH($D12,'6. Patients'!$JS$9:$KG$9,0),ROWS('6. Patients'!DP$10:DP$107))),0)+
IFERROR(SUMPRODUCT('6. Patients'!CC$10:CC$107,OFFSET('6. Patients'!$KH$9,1,MATCH($D12,'6. Patients'!$KI$9:$KW$9,0),ROWS('6. Patients'!DP$10:DP$107))),0))+
IFERROR(VLOOKUP($D12,$H$61:$L$91,COLUMNS($H$60:$J$60)-1+J$7,0)*$E12*$F12*'1. General Inputs'!$J$25,0),0)</f>
        <v>0</v>
      </c>
      <c r="K12" s="3">
        <f ca="1">ROUNDUP($F12*$E12*CHOOSE(K$7,
IFERROR(SUMPRODUCT('6. Patients'!CD$10:CD$107,OFFSET('6. Patients'!$DN$9,1,MATCH($D12,'6. Patients'!$DO$9:$EC$9,0),ROWS('6. Patients'!DQ$10:DQ$107))),0)+
IFERROR(SUMPRODUCT('6. Patients'!CD$10:CD$107,OFFSET('6. Patients'!$ED$9,1,MATCH($D12,'6. Patients'!$EE$9:$ES$9,0),ROWS('6. Patients'!DQ$10:DQ$107))),0)+
IFERROR(SUMPRODUCT('6. Patients'!CD$10:CD$107,OFFSET('6. Patients'!$ET$9,1,MATCH($D12,'6. Patients'!$EU$9:$FI$9,0),ROWS('6. Patients'!DQ$10:DQ$107))),0)+
IFERROR(SUMPRODUCT('6. Patients'!CD$10:CD$107,OFFSET('6. Patients'!$FJ$9,1,MATCH($D12,'6. Patients'!$FK$9:$FY$9,0),ROWS('6. Patients'!DQ$10:DQ$107))),0),
IFERROR(SUMPRODUCT('6. Patients'!CD$10:CD$107,OFFSET('6. Patients'!$FZ$9,1,MATCH($D12,'6. Patients'!$GA$9:$GO$9,0),ROWS('6. Patients'!DQ$10:DQ$107))),0)+
IFERROR(SUMPRODUCT('6. Patients'!CD$10:CD$107,OFFSET('6. Patients'!$GP$9,1,MATCH($D12,'6. Patients'!$GQ$9:$HE$9,0),ROWS('6. Patients'!DQ$10:DQ$107))),0)+
IFERROR(SUMPRODUCT('6. Patients'!CD$10:CD$107,OFFSET('6. Patients'!$HF$9,1,MATCH($D12,'6. Patients'!$HG$9:$HU$9,0),ROWS('6. Patients'!DQ$10:DQ$107))),0)+
IFERROR(SUMPRODUCT('6. Patients'!CD$10:CD$107,OFFSET('6. Patients'!$HV$9,1,MATCH($D12,'6. Patients'!$HW$9:$IK$9,0),ROWS('6. Patients'!DQ$10:DQ$107))),0),
IFERROR(SUMPRODUCT('6. Patients'!CD$10:CD$107,OFFSET('6. Patients'!$IL$9,1,MATCH($D12,'6. Patients'!$IM$9:$JA$9,0),ROWS('6. Patients'!DQ$10:DQ$107))),0)+
IFERROR(SUMPRODUCT('6. Patients'!CD$10:CD$107,OFFSET('6. Patients'!$JB$9,1,MATCH($D12,'6. Patients'!$JC$9:$JQ$9,0),ROWS('6. Patients'!DQ$10:DQ$107))),0)+
IFERROR(SUMPRODUCT('6. Patients'!CD$10:CD$107,OFFSET('6. Patients'!$JR$9,1,MATCH($D12,'6. Patients'!$JS$9:$KG$9,0),ROWS('6. Patients'!DQ$10:DQ$107))),0)+
IFERROR(SUMPRODUCT('6. Patients'!CD$10:CD$107,OFFSET('6. Patients'!$KH$9,1,MATCH($D12,'6. Patients'!$KI$9:$KW$9,0),ROWS('6. Patients'!DQ$10:DQ$107))),0))+
IFERROR(VLOOKUP($D12,$H$61:$L$91,COLUMNS($H$60:$J$60)-1+K$7,0)*$E12*$F12*'1. General Inputs'!$J$25,0),0)</f>
        <v>0</v>
      </c>
      <c r="L12" s="3">
        <f ca="1">ROUNDUP($F12*$E12*CHOOSE(L$7,
IFERROR(SUMPRODUCT('6. Patients'!CE$10:CE$107,OFFSET('6. Patients'!$DN$9,1,MATCH($D12,'6. Patients'!$DO$9:$EC$9,0),ROWS('6. Patients'!DR$10:DR$107))),0)+
IFERROR(SUMPRODUCT('6. Patients'!CE$10:CE$107,OFFSET('6. Patients'!$ED$9,1,MATCH($D12,'6. Patients'!$EE$9:$ES$9,0),ROWS('6. Patients'!DR$10:DR$107))),0)+
IFERROR(SUMPRODUCT('6. Patients'!CE$10:CE$107,OFFSET('6. Patients'!$ET$9,1,MATCH($D12,'6. Patients'!$EU$9:$FI$9,0),ROWS('6. Patients'!DR$10:DR$107))),0)+
IFERROR(SUMPRODUCT('6. Patients'!CE$10:CE$107,OFFSET('6. Patients'!$FJ$9,1,MATCH($D12,'6. Patients'!$FK$9:$FY$9,0),ROWS('6. Patients'!DR$10:DR$107))),0),
IFERROR(SUMPRODUCT('6. Patients'!CE$10:CE$107,OFFSET('6. Patients'!$FZ$9,1,MATCH($D12,'6. Patients'!$GA$9:$GO$9,0),ROWS('6. Patients'!DR$10:DR$107))),0)+
IFERROR(SUMPRODUCT('6. Patients'!CE$10:CE$107,OFFSET('6. Patients'!$GP$9,1,MATCH($D12,'6. Patients'!$GQ$9:$HE$9,0),ROWS('6. Patients'!DR$10:DR$107))),0)+
IFERROR(SUMPRODUCT('6. Patients'!CE$10:CE$107,OFFSET('6. Patients'!$HF$9,1,MATCH($D12,'6. Patients'!$HG$9:$HU$9,0),ROWS('6. Patients'!DR$10:DR$107))),0)+
IFERROR(SUMPRODUCT('6. Patients'!CE$10:CE$107,OFFSET('6. Patients'!$HV$9,1,MATCH($D12,'6. Patients'!$HW$9:$IK$9,0),ROWS('6. Patients'!DR$10:DR$107))),0),
IFERROR(SUMPRODUCT('6. Patients'!CE$10:CE$107,OFFSET('6. Patients'!$IL$9,1,MATCH($D12,'6. Patients'!$IM$9:$JA$9,0),ROWS('6. Patients'!DR$10:DR$107))),0)+
IFERROR(SUMPRODUCT('6. Patients'!CE$10:CE$107,OFFSET('6. Patients'!$JB$9,1,MATCH($D12,'6. Patients'!$JC$9:$JQ$9,0),ROWS('6. Patients'!DR$10:DR$107))),0)+
IFERROR(SUMPRODUCT('6. Patients'!CE$10:CE$107,OFFSET('6. Patients'!$JR$9,1,MATCH($D12,'6. Patients'!$JS$9:$KG$9,0),ROWS('6. Patients'!DR$10:DR$107))),0)+
IFERROR(SUMPRODUCT('6. Patients'!CE$10:CE$107,OFFSET('6. Patients'!$KH$9,1,MATCH($D12,'6. Patients'!$KI$9:$KW$9,0),ROWS('6. Patients'!DR$10:DR$107))),0))+
IFERROR(VLOOKUP($D12,$H$61:$L$91,COLUMNS($H$60:$J$60)-1+L$7,0)*$E12*$F12*'1. General Inputs'!$J$25,0),0)</f>
        <v>0</v>
      </c>
      <c r="M12" s="3">
        <f ca="1">ROUNDUP($F12*$E12*CHOOSE(M$7,
IFERROR(SUMPRODUCT('6. Patients'!CF$10:CF$107,OFFSET('6. Patients'!$DN$9,1,MATCH($D12,'6. Patients'!$DO$9:$EC$9,0),ROWS('6. Patients'!DS$10:DS$107))),0)+
IFERROR(SUMPRODUCT('6. Patients'!CF$10:CF$107,OFFSET('6. Patients'!$ED$9,1,MATCH($D12,'6. Patients'!$EE$9:$ES$9,0),ROWS('6. Patients'!DS$10:DS$107))),0)+
IFERROR(SUMPRODUCT('6. Patients'!CF$10:CF$107,OFFSET('6. Patients'!$ET$9,1,MATCH($D12,'6. Patients'!$EU$9:$FI$9,0),ROWS('6. Patients'!DS$10:DS$107))),0)+
IFERROR(SUMPRODUCT('6. Patients'!CF$10:CF$107,OFFSET('6. Patients'!$FJ$9,1,MATCH($D12,'6. Patients'!$FK$9:$FY$9,0),ROWS('6. Patients'!DS$10:DS$107))),0),
IFERROR(SUMPRODUCT('6. Patients'!CF$10:CF$107,OFFSET('6. Patients'!$FZ$9,1,MATCH($D12,'6. Patients'!$GA$9:$GO$9,0),ROWS('6. Patients'!DS$10:DS$107))),0)+
IFERROR(SUMPRODUCT('6. Patients'!CF$10:CF$107,OFFSET('6. Patients'!$GP$9,1,MATCH($D12,'6. Patients'!$GQ$9:$HE$9,0),ROWS('6. Patients'!DS$10:DS$107))),0)+
IFERROR(SUMPRODUCT('6. Patients'!CF$10:CF$107,OFFSET('6. Patients'!$HF$9,1,MATCH($D12,'6. Patients'!$HG$9:$HU$9,0),ROWS('6. Patients'!DS$10:DS$107))),0)+
IFERROR(SUMPRODUCT('6. Patients'!CF$10:CF$107,OFFSET('6. Patients'!$HV$9,1,MATCH($D12,'6. Patients'!$HW$9:$IK$9,0),ROWS('6. Patients'!DS$10:DS$107))),0),
IFERROR(SUMPRODUCT('6. Patients'!CF$10:CF$107,OFFSET('6. Patients'!$IL$9,1,MATCH($D12,'6. Patients'!$IM$9:$JA$9,0),ROWS('6. Patients'!DS$10:DS$107))),0)+
IFERROR(SUMPRODUCT('6. Patients'!CF$10:CF$107,OFFSET('6. Patients'!$JB$9,1,MATCH($D12,'6. Patients'!$JC$9:$JQ$9,0),ROWS('6. Patients'!DS$10:DS$107))),0)+
IFERROR(SUMPRODUCT('6. Patients'!CF$10:CF$107,OFFSET('6. Patients'!$JR$9,1,MATCH($D12,'6. Patients'!$JS$9:$KG$9,0),ROWS('6. Patients'!DS$10:DS$107))),0)+
IFERROR(SUMPRODUCT('6. Patients'!CF$10:CF$107,OFFSET('6. Patients'!$KH$9,1,MATCH($D12,'6. Patients'!$KI$9:$KW$9,0),ROWS('6. Patients'!DS$10:DS$107))),0))+
IFERROR(VLOOKUP($D12,$H$61:$L$91,COLUMNS($H$60:$J$60)-1+M$7,0)*$E12*$F12*'1. General Inputs'!$J$25,0),0)</f>
        <v>0</v>
      </c>
      <c r="N12" s="3">
        <f ca="1">ROUNDUP($F12*$E12*CHOOSE(N$7,
IFERROR(SUMPRODUCT('6. Patients'!CG$10:CG$107,OFFSET('6. Patients'!$DN$9,1,MATCH($D12,'6. Patients'!$DO$9:$EC$9,0),ROWS('6. Patients'!DT$10:DT$107))),0)+
IFERROR(SUMPRODUCT('6. Patients'!CG$10:CG$107,OFFSET('6. Patients'!$ED$9,1,MATCH($D12,'6. Patients'!$EE$9:$ES$9,0),ROWS('6. Patients'!DT$10:DT$107))),0)+
IFERROR(SUMPRODUCT('6. Patients'!CG$10:CG$107,OFFSET('6. Patients'!$ET$9,1,MATCH($D12,'6. Patients'!$EU$9:$FI$9,0),ROWS('6. Patients'!DT$10:DT$107))),0)+
IFERROR(SUMPRODUCT('6. Patients'!CG$10:CG$107,OFFSET('6. Patients'!$FJ$9,1,MATCH($D12,'6. Patients'!$FK$9:$FY$9,0),ROWS('6. Patients'!DT$10:DT$107))),0),
IFERROR(SUMPRODUCT('6. Patients'!CG$10:CG$107,OFFSET('6. Patients'!$FZ$9,1,MATCH($D12,'6. Patients'!$GA$9:$GO$9,0),ROWS('6. Patients'!DT$10:DT$107))),0)+
IFERROR(SUMPRODUCT('6. Patients'!CG$10:CG$107,OFFSET('6. Patients'!$GP$9,1,MATCH($D12,'6. Patients'!$GQ$9:$HE$9,0),ROWS('6. Patients'!DT$10:DT$107))),0)+
IFERROR(SUMPRODUCT('6. Patients'!CG$10:CG$107,OFFSET('6. Patients'!$HF$9,1,MATCH($D12,'6. Patients'!$HG$9:$HU$9,0),ROWS('6. Patients'!DT$10:DT$107))),0)+
IFERROR(SUMPRODUCT('6. Patients'!CG$10:CG$107,OFFSET('6. Patients'!$HV$9,1,MATCH($D12,'6. Patients'!$HW$9:$IK$9,0),ROWS('6. Patients'!DT$10:DT$107))),0),
IFERROR(SUMPRODUCT('6. Patients'!CG$10:CG$107,OFFSET('6. Patients'!$IL$9,1,MATCH($D12,'6. Patients'!$IM$9:$JA$9,0),ROWS('6. Patients'!DT$10:DT$107))),0)+
IFERROR(SUMPRODUCT('6. Patients'!CG$10:CG$107,OFFSET('6. Patients'!$JB$9,1,MATCH($D12,'6. Patients'!$JC$9:$JQ$9,0),ROWS('6. Patients'!DT$10:DT$107))),0)+
IFERROR(SUMPRODUCT('6. Patients'!CG$10:CG$107,OFFSET('6. Patients'!$JR$9,1,MATCH($D12,'6. Patients'!$JS$9:$KG$9,0),ROWS('6. Patients'!DT$10:DT$107))),0)+
IFERROR(SUMPRODUCT('6. Patients'!CG$10:CG$107,OFFSET('6. Patients'!$KH$9,1,MATCH($D12,'6. Patients'!$KI$9:$KW$9,0),ROWS('6. Patients'!DT$10:DT$107))),0))+
IFERROR(VLOOKUP($D12,$H$61:$L$91,COLUMNS($H$60:$J$60)-1+N$7,0)*$E12*$F12*'1. General Inputs'!$J$25,0),0)</f>
        <v>0</v>
      </c>
      <c r="O12" s="3">
        <f ca="1">ROUNDUP($F12*$E12*CHOOSE(O$7,
IFERROR(SUMPRODUCT('6. Patients'!CH$10:CH$107,OFFSET('6. Patients'!$DN$9,1,MATCH($D12,'6. Patients'!$DO$9:$EC$9,0),ROWS('6. Patients'!DU$10:DU$107))),0)+
IFERROR(SUMPRODUCT('6. Patients'!CH$10:CH$107,OFFSET('6. Patients'!$ED$9,1,MATCH($D12,'6. Patients'!$EE$9:$ES$9,0),ROWS('6. Patients'!DU$10:DU$107))),0)+
IFERROR(SUMPRODUCT('6. Patients'!CH$10:CH$107,OFFSET('6. Patients'!$ET$9,1,MATCH($D12,'6. Patients'!$EU$9:$FI$9,0),ROWS('6. Patients'!DU$10:DU$107))),0)+
IFERROR(SUMPRODUCT('6. Patients'!CH$10:CH$107,OFFSET('6. Patients'!$FJ$9,1,MATCH($D12,'6. Patients'!$FK$9:$FY$9,0),ROWS('6. Patients'!DU$10:DU$107))),0),
IFERROR(SUMPRODUCT('6. Patients'!CH$10:CH$107,OFFSET('6. Patients'!$FZ$9,1,MATCH($D12,'6. Patients'!$GA$9:$GO$9,0),ROWS('6. Patients'!DU$10:DU$107))),0)+
IFERROR(SUMPRODUCT('6. Patients'!CH$10:CH$107,OFFSET('6. Patients'!$GP$9,1,MATCH($D12,'6. Patients'!$GQ$9:$HE$9,0),ROWS('6. Patients'!DU$10:DU$107))),0)+
IFERROR(SUMPRODUCT('6. Patients'!CH$10:CH$107,OFFSET('6. Patients'!$HF$9,1,MATCH($D12,'6. Patients'!$HG$9:$HU$9,0),ROWS('6. Patients'!DU$10:DU$107))),0)+
IFERROR(SUMPRODUCT('6. Patients'!CH$10:CH$107,OFFSET('6. Patients'!$HV$9,1,MATCH($D12,'6. Patients'!$HW$9:$IK$9,0),ROWS('6. Patients'!DU$10:DU$107))),0),
IFERROR(SUMPRODUCT('6. Patients'!CH$10:CH$107,OFFSET('6. Patients'!$IL$9,1,MATCH($D12,'6. Patients'!$IM$9:$JA$9,0),ROWS('6. Patients'!DU$10:DU$107))),0)+
IFERROR(SUMPRODUCT('6. Patients'!CH$10:CH$107,OFFSET('6. Patients'!$JB$9,1,MATCH($D12,'6. Patients'!$JC$9:$JQ$9,0),ROWS('6. Patients'!DU$10:DU$107))),0)+
IFERROR(SUMPRODUCT('6. Patients'!CH$10:CH$107,OFFSET('6. Patients'!$JR$9,1,MATCH($D12,'6. Patients'!$JS$9:$KG$9,0),ROWS('6. Patients'!DU$10:DU$107))),0)+
IFERROR(SUMPRODUCT('6. Patients'!CH$10:CH$107,OFFSET('6. Patients'!$KH$9,1,MATCH($D12,'6. Patients'!$KI$9:$KW$9,0),ROWS('6. Patients'!DU$10:DU$107))),0))+
IFERROR(VLOOKUP($D12,$H$61:$L$91,COLUMNS($H$60:$J$60)-1+O$7,0)*$E12*$F12*'1. General Inputs'!$J$25,0),0)</f>
        <v>0</v>
      </c>
      <c r="P12" s="3">
        <f ca="1">ROUNDUP($F12*$E12*CHOOSE(P$7,
IFERROR(SUMPRODUCT('6. Patients'!CI$10:CI$107,OFFSET('6. Patients'!$DN$9,1,MATCH($D12,'6. Patients'!$DO$9:$EC$9,0),ROWS('6. Patients'!DV$10:DV$107))),0)+
IFERROR(SUMPRODUCT('6. Patients'!CI$10:CI$107,OFFSET('6. Patients'!$ED$9,1,MATCH($D12,'6. Patients'!$EE$9:$ES$9,0),ROWS('6. Patients'!DV$10:DV$107))),0)+
IFERROR(SUMPRODUCT('6. Patients'!CI$10:CI$107,OFFSET('6. Patients'!$ET$9,1,MATCH($D12,'6. Patients'!$EU$9:$FI$9,0),ROWS('6. Patients'!DV$10:DV$107))),0)+
IFERROR(SUMPRODUCT('6. Patients'!CI$10:CI$107,OFFSET('6. Patients'!$FJ$9,1,MATCH($D12,'6. Patients'!$FK$9:$FY$9,0),ROWS('6. Patients'!DV$10:DV$107))),0),
IFERROR(SUMPRODUCT('6. Patients'!CI$10:CI$107,OFFSET('6. Patients'!$FZ$9,1,MATCH($D12,'6. Patients'!$GA$9:$GO$9,0),ROWS('6. Patients'!DV$10:DV$107))),0)+
IFERROR(SUMPRODUCT('6. Patients'!CI$10:CI$107,OFFSET('6. Patients'!$GP$9,1,MATCH($D12,'6. Patients'!$GQ$9:$HE$9,0),ROWS('6. Patients'!DV$10:DV$107))),0)+
IFERROR(SUMPRODUCT('6. Patients'!CI$10:CI$107,OFFSET('6. Patients'!$HF$9,1,MATCH($D12,'6. Patients'!$HG$9:$HU$9,0),ROWS('6. Patients'!DV$10:DV$107))),0)+
IFERROR(SUMPRODUCT('6. Patients'!CI$10:CI$107,OFFSET('6. Patients'!$HV$9,1,MATCH($D12,'6. Patients'!$HW$9:$IK$9,0),ROWS('6. Patients'!DV$10:DV$107))),0),
IFERROR(SUMPRODUCT('6. Patients'!CI$10:CI$107,OFFSET('6. Patients'!$IL$9,1,MATCH($D12,'6. Patients'!$IM$9:$JA$9,0),ROWS('6. Patients'!DV$10:DV$107))),0)+
IFERROR(SUMPRODUCT('6. Patients'!CI$10:CI$107,OFFSET('6. Patients'!$JB$9,1,MATCH($D12,'6. Patients'!$JC$9:$JQ$9,0),ROWS('6. Patients'!DV$10:DV$107))),0)+
IFERROR(SUMPRODUCT('6. Patients'!CI$10:CI$107,OFFSET('6. Patients'!$JR$9,1,MATCH($D12,'6. Patients'!$JS$9:$KG$9,0),ROWS('6. Patients'!DV$10:DV$107))),0)+
IFERROR(SUMPRODUCT('6. Patients'!CI$10:CI$107,OFFSET('6. Patients'!$KH$9,1,MATCH($D12,'6. Patients'!$KI$9:$KW$9,0),ROWS('6. Patients'!DV$10:DV$107))),0))+
IFERROR(VLOOKUP($D12,$H$61:$L$91,COLUMNS($H$60:$J$60)-1+P$7,0)*$E12*$F12*'1. General Inputs'!$J$25,0),0)</f>
        <v>0</v>
      </c>
      <c r="Q12" s="3">
        <f ca="1">ROUNDUP($F12*$E12*CHOOSE(Q$7,
IFERROR(SUMPRODUCT('6. Patients'!CJ$10:CJ$107,OFFSET('6. Patients'!$DN$9,1,MATCH($D12,'6. Patients'!$DO$9:$EC$9,0),ROWS('6. Patients'!DW$10:DW$107))),0)+
IFERROR(SUMPRODUCT('6. Patients'!CJ$10:CJ$107,OFFSET('6. Patients'!$ED$9,1,MATCH($D12,'6. Patients'!$EE$9:$ES$9,0),ROWS('6. Patients'!DW$10:DW$107))),0)+
IFERROR(SUMPRODUCT('6. Patients'!CJ$10:CJ$107,OFFSET('6. Patients'!$ET$9,1,MATCH($D12,'6. Patients'!$EU$9:$FI$9,0),ROWS('6. Patients'!DW$10:DW$107))),0)+
IFERROR(SUMPRODUCT('6. Patients'!CJ$10:CJ$107,OFFSET('6. Patients'!$FJ$9,1,MATCH($D12,'6. Patients'!$FK$9:$FY$9,0),ROWS('6. Patients'!DW$10:DW$107))),0),
IFERROR(SUMPRODUCT('6. Patients'!CJ$10:CJ$107,OFFSET('6. Patients'!$FZ$9,1,MATCH($D12,'6. Patients'!$GA$9:$GO$9,0),ROWS('6. Patients'!DW$10:DW$107))),0)+
IFERROR(SUMPRODUCT('6. Patients'!CJ$10:CJ$107,OFFSET('6. Patients'!$GP$9,1,MATCH($D12,'6. Patients'!$GQ$9:$HE$9,0),ROWS('6. Patients'!DW$10:DW$107))),0)+
IFERROR(SUMPRODUCT('6. Patients'!CJ$10:CJ$107,OFFSET('6. Patients'!$HF$9,1,MATCH($D12,'6. Patients'!$HG$9:$HU$9,0),ROWS('6. Patients'!DW$10:DW$107))),0)+
IFERROR(SUMPRODUCT('6. Patients'!CJ$10:CJ$107,OFFSET('6. Patients'!$HV$9,1,MATCH($D12,'6. Patients'!$HW$9:$IK$9,0),ROWS('6. Patients'!DW$10:DW$107))),0),
IFERROR(SUMPRODUCT('6. Patients'!CJ$10:CJ$107,OFFSET('6. Patients'!$IL$9,1,MATCH($D12,'6. Patients'!$IM$9:$JA$9,0),ROWS('6. Patients'!DW$10:DW$107))),0)+
IFERROR(SUMPRODUCT('6. Patients'!CJ$10:CJ$107,OFFSET('6. Patients'!$JB$9,1,MATCH($D12,'6. Patients'!$JC$9:$JQ$9,0),ROWS('6. Patients'!DW$10:DW$107))),0)+
IFERROR(SUMPRODUCT('6. Patients'!CJ$10:CJ$107,OFFSET('6. Patients'!$JR$9,1,MATCH($D12,'6. Patients'!$JS$9:$KG$9,0),ROWS('6. Patients'!DW$10:DW$107))),0)+
IFERROR(SUMPRODUCT('6. Patients'!CJ$10:CJ$107,OFFSET('6. Patients'!$KH$9,1,MATCH($D12,'6. Patients'!$KI$9:$KW$9,0),ROWS('6. Patients'!DW$10:DW$107))),0))+
IFERROR(VLOOKUP($D12,$H$61:$L$91,COLUMNS($H$60:$J$60)-1+Q$7,0)*$E12*$F12*'1. General Inputs'!$J$25,0),0)</f>
        <v>0</v>
      </c>
      <c r="R12" s="3">
        <f ca="1">ROUNDUP($F12*$E12*CHOOSE(R$7,
IFERROR(SUMPRODUCT('6. Patients'!CK$10:CK$107,OFFSET('6. Patients'!$DN$9,1,MATCH($D12,'6. Patients'!$DO$9:$EC$9,0),ROWS('6. Patients'!DX$10:DX$107))),0)+
IFERROR(SUMPRODUCT('6. Patients'!CK$10:CK$107,OFFSET('6. Patients'!$ED$9,1,MATCH($D12,'6. Patients'!$EE$9:$ES$9,0),ROWS('6. Patients'!DX$10:DX$107))),0)+
IFERROR(SUMPRODUCT('6. Patients'!CK$10:CK$107,OFFSET('6. Patients'!$ET$9,1,MATCH($D12,'6. Patients'!$EU$9:$FI$9,0),ROWS('6. Patients'!DX$10:DX$107))),0)+
IFERROR(SUMPRODUCT('6. Patients'!CK$10:CK$107,OFFSET('6. Patients'!$FJ$9,1,MATCH($D12,'6. Patients'!$FK$9:$FY$9,0),ROWS('6. Patients'!DX$10:DX$107))),0),
IFERROR(SUMPRODUCT('6. Patients'!CK$10:CK$107,OFFSET('6. Patients'!$FZ$9,1,MATCH($D12,'6. Patients'!$GA$9:$GO$9,0),ROWS('6. Patients'!DX$10:DX$107))),0)+
IFERROR(SUMPRODUCT('6. Patients'!CK$10:CK$107,OFFSET('6. Patients'!$GP$9,1,MATCH($D12,'6. Patients'!$GQ$9:$HE$9,0),ROWS('6. Patients'!DX$10:DX$107))),0)+
IFERROR(SUMPRODUCT('6. Patients'!CK$10:CK$107,OFFSET('6. Patients'!$HF$9,1,MATCH($D12,'6. Patients'!$HG$9:$HU$9,0),ROWS('6. Patients'!DX$10:DX$107))),0)+
IFERROR(SUMPRODUCT('6. Patients'!CK$10:CK$107,OFFSET('6. Patients'!$HV$9,1,MATCH($D12,'6. Patients'!$HW$9:$IK$9,0),ROWS('6. Patients'!DX$10:DX$107))),0),
IFERROR(SUMPRODUCT('6. Patients'!CK$10:CK$107,OFFSET('6. Patients'!$IL$9,1,MATCH($D12,'6. Patients'!$IM$9:$JA$9,0),ROWS('6. Patients'!DX$10:DX$107))),0)+
IFERROR(SUMPRODUCT('6. Patients'!CK$10:CK$107,OFFSET('6. Patients'!$JB$9,1,MATCH($D12,'6. Patients'!$JC$9:$JQ$9,0),ROWS('6. Patients'!DX$10:DX$107))),0)+
IFERROR(SUMPRODUCT('6. Patients'!CK$10:CK$107,OFFSET('6. Patients'!$JR$9,1,MATCH($D12,'6. Patients'!$JS$9:$KG$9,0),ROWS('6. Patients'!DX$10:DX$107))),0)+
IFERROR(SUMPRODUCT('6. Patients'!CK$10:CK$107,OFFSET('6. Patients'!$KH$9,1,MATCH($D12,'6. Patients'!$KI$9:$KW$9,0),ROWS('6. Patients'!DX$10:DX$107))),0))+
IFERROR(VLOOKUP($D12,$H$61:$L$91,COLUMNS($H$60:$J$60)-1+R$7,0)*$E12*$F12*'1. General Inputs'!$J$25,0),0)</f>
        <v>0</v>
      </c>
      <c r="S12" s="3">
        <f ca="1">ROUNDUP($F12*$E12*CHOOSE(S$7,
IFERROR(SUMPRODUCT('6. Patients'!CL$10:CL$107,OFFSET('6. Patients'!$DN$9,1,MATCH($D12,'6. Patients'!$DO$9:$EC$9,0),ROWS('6. Patients'!DY$10:DY$107))),0)+
IFERROR(SUMPRODUCT('6. Patients'!CL$10:CL$107,OFFSET('6. Patients'!$ED$9,1,MATCH($D12,'6. Patients'!$EE$9:$ES$9,0),ROWS('6. Patients'!DY$10:DY$107))),0)+
IFERROR(SUMPRODUCT('6. Patients'!CL$10:CL$107,OFFSET('6. Patients'!$ET$9,1,MATCH($D12,'6. Patients'!$EU$9:$FI$9,0),ROWS('6. Patients'!DY$10:DY$107))),0)+
IFERROR(SUMPRODUCT('6. Patients'!CL$10:CL$107,OFFSET('6. Patients'!$FJ$9,1,MATCH($D12,'6. Patients'!$FK$9:$FY$9,0),ROWS('6. Patients'!DY$10:DY$107))),0),
IFERROR(SUMPRODUCT('6. Patients'!CL$10:CL$107,OFFSET('6. Patients'!$FZ$9,1,MATCH($D12,'6. Patients'!$GA$9:$GO$9,0),ROWS('6. Patients'!DY$10:DY$107))),0)+
IFERROR(SUMPRODUCT('6. Patients'!CL$10:CL$107,OFFSET('6. Patients'!$GP$9,1,MATCH($D12,'6. Patients'!$GQ$9:$HE$9,0),ROWS('6. Patients'!DY$10:DY$107))),0)+
IFERROR(SUMPRODUCT('6. Patients'!CL$10:CL$107,OFFSET('6. Patients'!$HF$9,1,MATCH($D12,'6. Patients'!$HG$9:$HU$9,0),ROWS('6. Patients'!DY$10:DY$107))),0)+
IFERROR(SUMPRODUCT('6. Patients'!CL$10:CL$107,OFFSET('6. Patients'!$HV$9,1,MATCH($D12,'6. Patients'!$HW$9:$IK$9,0),ROWS('6. Patients'!DY$10:DY$107))),0),
IFERROR(SUMPRODUCT('6. Patients'!CL$10:CL$107,OFFSET('6. Patients'!$IL$9,1,MATCH($D12,'6. Patients'!$IM$9:$JA$9,0),ROWS('6. Patients'!DY$10:DY$107))),0)+
IFERROR(SUMPRODUCT('6. Patients'!CL$10:CL$107,OFFSET('6. Patients'!$JB$9,1,MATCH($D12,'6. Patients'!$JC$9:$JQ$9,0),ROWS('6. Patients'!DY$10:DY$107))),0)+
IFERROR(SUMPRODUCT('6. Patients'!CL$10:CL$107,OFFSET('6. Patients'!$JR$9,1,MATCH($D12,'6. Patients'!$JS$9:$KG$9,0),ROWS('6. Patients'!DY$10:DY$107))),0)+
IFERROR(SUMPRODUCT('6. Patients'!CL$10:CL$107,OFFSET('6. Patients'!$KH$9,1,MATCH($D12,'6. Patients'!$KI$9:$KW$9,0),ROWS('6. Patients'!DY$10:DY$107))),0))+
IFERROR(VLOOKUP($D12,$H$61:$L$91,COLUMNS($H$60:$J$60)-1+S$7,0)*$E12*$F12*'1. General Inputs'!$J$25,0),0)</f>
        <v>0</v>
      </c>
      <c r="T12" s="3">
        <f ca="1">ROUNDUP($F12*$E12*CHOOSE(T$7,
IFERROR(SUMPRODUCT('6. Patients'!CM$10:CM$107,OFFSET('6. Patients'!$DN$9,1,MATCH($D12,'6. Patients'!$DO$9:$EC$9,0),ROWS('6. Patients'!DZ$10:DZ$107))),0)+
IFERROR(SUMPRODUCT('6. Patients'!CM$10:CM$107,OFFSET('6. Patients'!$ED$9,1,MATCH($D12,'6. Patients'!$EE$9:$ES$9,0),ROWS('6. Patients'!DZ$10:DZ$107))),0)+
IFERROR(SUMPRODUCT('6. Patients'!CM$10:CM$107,OFFSET('6. Patients'!$ET$9,1,MATCH($D12,'6. Patients'!$EU$9:$FI$9,0),ROWS('6. Patients'!DZ$10:DZ$107))),0)+
IFERROR(SUMPRODUCT('6. Patients'!CM$10:CM$107,OFFSET('6. Patients'!$FJ$9,1,MATCH($D12,'6. Patients'!$FK$9:$FY$9,0),ROWS('6. Patients'!DZ$10:DZ$107))),0),
IFERROR(SUMPRODUCT('6. Patients'!CM$10:CM$107,OFFSET('6. Patients'!$FZ$9,1,MATCH($D12,'6. Patients'!$GA$9:$GO$9,0),ROWS('6. Patients'!DZ$10:DZ$107))),0)+
IFERROR(SUMPRODUCT('6. Patients'!CM$10:CM$107,OFFSET('6. Patients'!$GP$9,1,MATCH($D12,'6. Patients'!$GQ$9:$HE$9,0),ROWS('6. Patients'!DZ$10:DZ$107))),0)+
IFERROR(SUMPRODUCT('6. Patients'!CM$10:CM$107,OFFSET('6. Patients'!$HF$9,1,MATCH($D12,'6. Patients'!$HG$9:$HU$9,0),ROWS('6. Patients'!DZ$10:DZ$107))),0)+
IFERROR(SUMPRODUCT('6. Patients'!CM$10:CM$107,OFFSET('6. Patients'!$HV$9,1,MATCH($D12,'6. Patients'!$HW$9:$IK$9,0),ROWS('6. Patients'!DZ$10:DZ$107))),0),
IFERROR(SUMPRODUCT('6. Patients'!CM$10:CM$107,OFFSET('6. Patients'!$IL$9,1,MATCH($D12,'6. Patients'!$IM$9:$JA$9,0),ROWS('6. Patients'!DZ$10:DZ$107))),0)+
IFERROR(SUMPRODUCT('6. Patients'!CM$10:CM$107,OFFSET('6. Patients'!$JB$9,1,MATCH($D12,'6. Patients'!$JC$9:$JQ$9,0),ROWS('6. Patients'!DZ$10:DZ$107))),0)+
IFERROR(SUMPRODUCT('6. Patients'!CM$10:CM$107,OFFSET('6. Patients'!$JR$9,1,MATCH($D12,'6. Patients'!$JS$9:$KG$9,0),ROWS('6. Patients'!DZ$10:DZ$107))),0)+
IFERROR(SUMPRODUCT('6. Patients'!CM$10:CM$107,OFFSET('6. Patients'!$KH$9,1,MATCH($D12,'6. Patients'!$KI$9:$KW$9,0),ROWS('6. Patients'!DZ$10:DZ$107))),0))+
IFERROR(VLOOKUP($D12,$H$61:$L$91,COLUMNS($H$60:$J$60)-1+T$7,0)*$E12*$F12*'1. General Inputs'!$J$25,0),0)</f>
        <v>0</v>
      </c>
      <c r="U12" s="3">
        <f ca="1">ROUNDUP($F12*$E12*CHOOSE(U$7,
IFERROR(SUMPRODUCT('6. Patients'!CN$10:CN$107,OFFSET('6. Patients'!$DN$9,1,MATCH($D12,'6. Patients'!$DO$9:$EC$9,0),ROWS('6. Patients'!EA$10:EA$107))),0)+
IFERROR(SUMPRODUCT('6. Patients'!CN$10:CN$107,OFFSET('6. Patients'!$ED$9,1,MATCH($D12,'6. Patients'!$EE$9:$ES$9,0),ROWS('6. Patients'!EA$10:EA$107))),0)+
IFERROR(SUMPRODUCT('6. Patients'!CN$10:CN$107,OFFSET('6. Patients'!$ET$9,1,MATCH($D12,'6. Patients'!$EU$9:$FI$9,0),ROWS('6. Patients'!EA$10:EA$107))),0)+
IFERROR(SUMPRODUCT('6. Patients'!CN$10:CN$107,OFFSET('6. Patients'!$FJ$9,1,MATCH($D12,'6. Patients'!$FK$9:$FY$9,0),ROWS('6. Patients'!EA$10:EA$107))),0),
IFERROR(SUMPRODUCT('6. Patients'!CN$10:CN$107,OFFSET('6. Patients'!$FZ$9,1,MATCH($D12,'6. Patients'!$GA$9:$GO$9,0),ROWS('6. Patients'!EA$10:EA$107))),0)+
IFERROR(SUMPRODUCT('6. Patients'!CN$10:CN$107,OFFSET('6. Patients'!$GP$9,1,MATCH($D12,'6. Patients'!$GQ$9:$HE$9,0),ROWS('6. Patients'!EA$10:EA$107))),0)+
IFERROR(SUMPRODUCT('6. Patients'!CN$10:CN$107,OFFSET('6. Patients'!$HF$9,1,MATCH($D12,'6. Patients'!$HG$9:$HU$9,0),ROWS('6. Patients'!EA$10:EA$107))),0)+
IFERROR(SUMPRODUCT('6. Patients'!CN$10:CN$107,OFFSET('6. Patients'!$HV$9,1,MATCH($D12,'6. Patients'!$HW$9:$IK$9,0),ROWS('6. Patients'!EA$10:EA$107))),0),
IFERROR(SUMPRODUCT('6. Patients'!CN$10:CN$107,OFFSET('6. Patients'!$IL$9,1,MATCH($D12,'6. Patients'!$IM$9:$JA$9,0),ROWS('6. Patients'!EA$10:EA$107))),0)+
IFERROR(SUMPRODUCT('6. Patients'!CN$10:CN$107,OFFSET('6. Patients'!$JB$9,1,MATCH($D12,'6. Patients'!$JC$9:$JQ$9,0),ROWS('6. Patients'!EA$10:EA$107))),0)+
IFERROR(SUMPRODUCT('6. Patients'!CN$10:CN$107,OFFSET('6. Patients'!$JR$9,1,MATCH($D12,'6. Patients'!$JS$9:$KG$9,0),ROWS('6. Patients'!EA$10:EA$107))),0)+
IFERROR(SUMPRODUCT('6. Patients'!CN$10:CN$107,OFFSET('6. Patients'!$KH$9,1,MATCH($D12,'6. Patients'!$KI$9:$KW$9,0),ROWS('6. Patients'!EA$10:EA$107))),0))+
IFERROR(VLOOKUP($D12,$H$61:$L$91,COLUMNS($H$60:$J$60)-1+U$7,0)*$E12*$F12*'1. General Inputs'!$J$25,0),0)</f>
        <v>0</v>
      </c>
      <c r="V12" s="3">
        <f ca="1">ROUNDUP($F12*$E12*CHOOSE(V$7,
IFERROR(SUMPRODUCT('6. Patients'!CO$10:CO$107,OFFSET('6. Patients'!$DN$9,1,MATCH($D12,'6. Patients'!$DO$9:$EC$9,0),ROWS('6. Patients'!EB$10:EB$107))),0)+
IFERROR(SUMPRODUCT('6. Patients'!CO$10:CO$107,OFFSET('6. Patients'!$ED$9,1,MATCH($D12,'6. Patients'!$EE$9:$ES$9,0),ROWS('6. Patients'!EB$10:EB$107))),0)+
IFERROR(SUMPRODUCT('6. Patients'!CO$10:CO$107,OFFSET('6. Patients'!$ET$9,1,MATCH($D12,'6. Patients'!$EU$9:$FI$9,0),ROWS('6. Patients'!EB$10:EB$107))),0)+
IFERROR(SUMPRODUCT('6. Patients'!CO$10:CO$107,OFFSET('6. Patients'!$FJ$9,1,MATCH($D12,'6. Patients'!$FK$9:$FY$9,0),ROWS('6. Patients'!EB$10:EB$107))),0),
IFERROR(SUMPRODUCT('6. Patients'!CO$10:CO$107,OFFSET('6. Patients'!$FZ$9,1,MATCH($D12,'6. Patients'!$GA$9:$GO$9,0),ROWS('6. Patients'!EB$10:EB$107))),0)+
IFERROR(SUMPRODUCT('6. Patients'!CO$10:CO$107,OFFSET('6. Patients'!$GP$9,1,MATCH($D12,'6. Patients'!$GQ$9:$HE$9,0),ROWS('6. Patients'!EB$10:EB$107))),0)+
IFERROR(SUMPRODUCT('6. Patients'!CO$10:CO$107,OFFSET('6. Patients'!$HF$9,1,MATCH($D12,'6. Patients'!$HG$9:$HU$9,0),ROWS('6. Patients'!EB$10:EB$107))),0)+
IFERROR(SUMPRODUCT('6. Patients'!CO$10:CO$107,OFFSET('6. Patients'!$HV$9,1,MATCH($D12,'6. Patients'!$HW$9:$IK$9,0),ROWS('6. Patients'!EB$10:EB$107))),0),
IFERROR(SUMPRODUCT('6. Patients'!CO$10:CO$107,OFFSET('6. Patients'!$IL$9,1,MATCH($D12,'6. Patients'!$IM$9:$JA$9,0),ROWS('6. Patients'!EB$10:EB$107))),0)+
IFERROR(SUMPRODUCT('6. Patients'!CO$10:CO$107,OFFSET('6. Patients'!$JB$9,1,MATCH($D12,'6. Patients'!$JC$9:$JQ$9,0),ROWS('6. Patients'!EB$10:EB$107))),0)+
IFERROR(SUMPRODUCT('6. Patients'!CO$10:CO$107,OFFSET('6. Patients'!$JR$9,1,MATCH($D12,'6. Patients'!$JS$9:$KG$9,0),ROWS('6. Patients'!EB$10:EB$107))),0)+
IFERROR(SUMPRODUCT('6. Patients'!CO$10:CO$107,OFFSET('6. Patients'!$KH$9,1,MATCH($D12,'6. Patients'!$KI$9:$KW$9,0),ROWS('6. Patients'!EB$10:EB$107))),0))+
IFERROR(VLOOKUP($D12,$H$61:$L$91,COLUMNS($H$60:$J$60)-1+V$7,0)*$E12*$F12*'1. General Inputs'!$J$25,0),0)</f>
        <v>0</v>
      </c>
      <c r="W12" s="3">
        <f ca="1">ROUNDUP($F12*$E12*CHOOSE(W$7,
IFERROR(SUMPRODUCT('6. Patients'!CP$10:CP$107,OFFSET('6. Patients'!$DN$9,1,MATCH($D12,'6. Patients'!$DO$9:$EC$9,0),ROWS('6. Patients'!EC$10:EC$107))),0)+
IFERROR(SUMPRODUCT('6. Patients'!CP$10:CP$107,OFFSET('6. Patients'!$ED$9,1,MATCH($D12,'6. Patients'!$EE$9:$ES$9,0),ROWS('6. Patients'!EC$10:EC$107))),0)+
IFERROR(SUMPRODUCT('6. Patients'!CP$10:CP$107,OFFSET('6. Patients'!$ET$9,1,MATCH($D12,'6. Patients'!$EU$9:$FI$9,0),ROWS('6. Patients'!EC$10:EC$107))),0)+
IFERROR(SUMPRODUCT('6. Patients'!CP$10:CP$107,OFFSET('6. Patients'!$FJ$9,1,MATCH($D12,'6. Patients'!$FK$9:$FY$9,0),ROWS('6. Patients'!EC$10:EC$107))),0),
IFERROR(SUMPRODUCT('6. Patients'!CP$10:CP$107,OFFSET('6. Patients'!$FZ$9,1,MATCH($D12,'6. Patients'!$GA$9:$GO$9,0),ROWS('6. Patients'!EC$10:EC$107))),0)+
IFERROR(SUMPRODUCT('6. Patients'!CP$10:CP$107,OFFSET('6. Patients'!$GP$9,1,MATCH($D12,'6. Patients'!$GQ$9:$HE$9,0),ROWS('6. Patients'!EC$10:EC$107))),0)+
IFERROR(SUMPRODUCT('6. Patients'!CP$10:CP$107,OFFSET('6. Patients'!$HF$9,1,MATCH($D12,'6. Patients'!$HG$9:$HU$9,0),ROWS('6. Patients'!EC$10:EC$107))),0)+
IFERROR(SUMPRODUCT('6. Patients'!CP$10:CP$107,OFFSET('6. Patients'!$HV$9,1,MATCH($D12,'6. Patients'!$HW$9:$IK$9,0),ROWS('6. Patients'!EC$10:EC$107))),0),
IFERROR(SUMPRODUCT('6. Patients'!CP$10:CP$107,OFFSET('6. Patients'!$IL$9,1,MATCH($D12,'6. Patients'!$IM$9:$JA$9,0),ROWS('6. Patients'!EC$10:EC$107))),0)+
IFERROR(SUMPRODUCT('6. Patients'!CP$10:CP$107,OFFSET('6. Patients'!$JB$9,1,MATCH($D12,'6. Patients'!$JC$9:$JQ$9,0),ROWS('6. Patients'!EC$10:EC$107))),0)+
IFERROR(SUMPRODUCT('6. Patients'!CP$10:CP$107,OFFSET('6. Patients'!$JR$9,1,MATCH($D12,'6. Patients'!$JS$9:$KG$9,0),ROWS('6. Patients'!EC$10:EC$107))),0)+
IFERROR(SUMPRODUCT('6. Patients'!CP$10:CP$107,OFFSET('6. Patients'!$KH$9,1,MATCH($D12,'6. Patients'!$KI$9:$KW$9,0),ROWS('6. Patients'!EC$10:EC$107))),0))+
IFERROR(VLOOKUP($D12,$H$61:$L$91,COLUMNS($H$60:$J$60)-1+W$7,0)*$E12*$F12*'1. General Inputs'!$J$25,0),0)</f>
        <v>0</v>
      </c>
      <c r="X12" s="3">
        <f ca="1">ROUNDUP($F12*$E12*CHOOSE(X$7,
IFERROR(SUMPRODUCT('6. Patients'!CQ$10:CQ$107,OFFSET('6. Patients'!$DN$9,1,MATCH($D12,'6. Patients'!$DO$9:$EC$9,0),ROWS('6. Patients'!ED$10:ED$107))),0)+
IFERROR(SUMPRODUCT('6. Patients'!CQ$10:CQ$107,OFFSET('6. Patients'!$ED$9,1,MATCH($D12,'6. Patients'!$EE$9:$ES$9,0),ROWS('6. Patients'!ED$10:ED$107))),0)+
IFERROR(SUMPRODUCT('6. Patients'!CQ$10:CQ$107,OFFSET('6. Patients'!$ET$9,1,MATCH($D12,'6. Patients'!$EU$9:$FI$9,0),ROWS('6. Patients'!ED$10:ED$107))),0)+
IFERROR(SUMPRODUCT('6. Patients'!CQ$10:CQ$107,OFFSET('6. Patients'!$FJ$9,1,MATCH($D12,'6. Patients'!$FK$9:$FY$9,0),ROWS('6. Patients'!ED$10:ED$107))),0),
IFERROR(SUMPRODUCT('6. Patients'!CQ$10:CQ$107,OFFSET('6. Patients'!$FZ$9,1,MATCH($D12,'6. Patients'!$GA$9:$GO$9,0),ROWS('6. Patients'!ED$10:ED$107))),0)+
IFERROR(SUMPRODUCT('6. Patients'!CQ$10:CQ$107,OFFSET('6. Patients'!$GP$9,1,MATCH($D12,'6. Patients'!$GQ$9:$HE$9,0),ROWS('6. Patients'!ED$10:ED$107))),0)+
IFERROR(SUMPRODUCT('6. Patients'!CQ$10:CQ$107,OFFSET('6. Patients'!$HF$9,1,MATCH($D12,'6. Patients'!$HG$9:$HU$9,0),ROWS('6. Patients'!ED$10:ED$107))),0)+
IFERROR(SUMPRODUCT('6. Patients'!CQ$10:CQ$107,OFFSET('6. Patients'!$HV$9,1,MATCH($D12,'6. Patients'!$HW$9:$IK$9,0),ROWS('6. Patients'!ED$10:ED$107))),0),
IFERROR(SUMPRODUCT('6. Patients'!CQ$10:CQ$107,OFFSET('6. Patients'!$IL$9,1,MATCH($D12,'6. Patients'!$IM$9:$JA$9,0),ROWS('6. Patients'!ED$10:ED$107))),0)+
IFERROR(SUMPRODUCT('6. Patients'!CQ$10:CQ$107,OFFSET('6. Patients'!$JB$9,1,MATCH($D12,'6. Patients'!$JC$9:$JQ$9,0),ROWS('6. Patients'!ED$10:ED$107))),0)+
IFERROR(SUMPRODUCT('6. Patients'!CQ$10:CQ$107,OFFSET('6. Patients'!$JR$9,1,MATCH($D12,'6. Patients'!$JS$9:$KG$9,0),ROWS('6. Patients'!ED$10:ED$107))),0)+
IFERROR(SUMPRODUCT('6. Patients'!CQ$10:CQ$107,OFFSET('6. Patients'!$KH$9,1,MATCH($D12,'6. Patients'!$KI$9:$KW$9,0),ROWS('6. Patients'!ED$10:ED$107))),0))+
IFERROR(VLOOKUP($D12,$H$61:$L$91,COLUMNS($H$60:$J$60)-1+X$7,0)*$E12*$F12*'1. General Inputs'!$J$25,0),0)</f>
        <v>0</v>
      </c>
      <c r="Y12" s="3">
        <f ca="1">ROUNDUP($F12*$E12*CHOOSE(Y$7,
IFERROR(SUMPRODUCT('6. Patients'!CR$10:CR$107,OFFSET('6. Patients'!$DN$9,1,MATCH($D12,'6. Patients'!$DO$9:$EC$9,0),ROWS('6. Patients'!EE$10:EE$107))),0)+
IFERROR(SUMPRODUCT('6. Patients'!CR$10:CR$107,OFFSET('6. Patients'!$ED$9,1,MATCH($D12,'6. Patients'!$EE$9:$ES$9,0),ROWS('6. Patients'!EE$10:EE$107))),0)+
IFERROR(SUMPRODUCT('6. Patients'!CR$10:CR$107,OFFSET('6. Patients'!$ET$9,1,MATCH($D12,'6. Patients'!$EU$9:$FI$9,0),ROWS('6. Patients'!EE$10:EE$107))),0)+
IFERROR(SUMPRODUCT('6. Patients'!CR$10:CR$107,OFFSET('6. Patients'!$FJ$9,1,MATCH($D12,'6. Patients'!$FK$9:$FY$9,0),ROWS('6. Patients'!EE$10:EE$107))),0),
IFERROR(SUMPRODUCT('6. Patients'!CR$10:CR$107,OFFSET('6. Patients'!$FZ$9,1,MATCH($D12,'6. Patients'!$GA$9:$GO$9,0),ROWS('6. Patients'!EE$10:EE$107))),0)+
IFERROR(SUMPRODUCT('6. Patients'!CR$10:CR$107,OFFSET('6. Patients'!$GP$9,1,MATCH($D12,'6. Patients'!$GQ$9:$HE$9,0),ROWS('6. Patients'!EE$10:EE$107))),0)+
IFERROR(SUMPRODUCT('6. Patients'!CR$10:CR$107,OFFSET('6. Patients'!$HF$9,1,MATCH($D12,'6. Patients'!$HG$9:$HU$9,0),ROWS('6. Patients'!EE$10:EE$107))),0)+
IFERROR(SUMPRODUCT('6. Patients'!CR$10:CR$107,OFFSET('6. Patients'!$HV$9,1,MATCH($D12,'6. Patients'!$HW$9:$IK$9,0),ROWS('6. Patients'!EE$10:EE$107))),0),
IFERROR(SUMPRODUCT('6. Patients'!CR$10:CR$107,OFFSET('6. Patients'!$IL$9,1,MATCH($D12,'6. Patients'!$IM$9:$JA$9,0),ROWS('6. Patients'!EE$10:EE$107))),0)+
IFERROR(SUMPRODUCT('6. Patients'!CR$10:CR$107,OFFSET('6. Patients'!$JB$9,1,MATCH($D12,'6. Patients'!$JC$9:$JQ$9,0),ROWS('6. Patients'!EE$10:EE$107))),0)+
IFERROR(SUMPRODUCT('6. Patients'!CR$10:CR$107,OFFSET('6. Patients'!$JR$9,1,MATCH($D12,'6. Patients'!$JS$9:$KG$9,0),ROWS('6. Patients'!EE$10:EE$107))),0)+
IFERROR(SUMPRODUCT('6. Patients'!CR$10:CR$107,OFFSET('6. Patients'!$KH$9,1,MATCH($D12,'6. Patients'!$KI$9:$KW$9,0),ROWS('6. Patients'!EE$10:EE$107))),0))+
IFERROR(VLOOKUP($D12,$H$61:$L$91,COLUMNS($H$60:$J$60)-1+Y$7,0)*$E12*$F12*'1. General Inputs'!$J$25,0),0)</f>
        <v>0</v>
      </c>
      <c r="Z12" s="3">
        <f ca="1">ROUNDUP($F12*$E12*CHOOSE(Z$7,
IFERROR(SUMPRODUCT('6. Patients'!CS$10:CS$107,OFFSET('6. Patients'!$DN$9,1,MATCH($D12,'6. Patients'!$DO$9:$EC$9,0),ROWS('6. Patients'!EF$10:EF$107))),0)+
IFERROR(SUMPRODUCT('6. Patients'!CS$10:CS$107,OFFSET('6. Patients'!$ED$9,1,MATCH($D12,'6. Patients'!$EE$9:$ES$9,0),ROWS('6. Patients'!EF$10:EF$107))),0)+
IFERROR(SUMPRODUCT('6. Patients'!CS$10:CS$107,OFFSET('6. Patients'!$ET$9,1,MATCH($D12,'6. Patients'!$EU$9:$FI$9,0),ROWS('6. Patients'!EF$10:EF$107))),0)+
IFERROR(SUMPRODUCT('6. Patients'!CS$10:CS$107,OFFSET('6. Patients'!$FJ$9,1,MATCH($D12,'6. Patients'!$FK$9:$FY$9,0),ROWS('6. Patients'!EF$10:EF$107))),0),
IFERROR(SUMPRODUCT('6. Patients'!CS$10:CS$107,OFFSET('6. Patients'!$FZ$9,1,MATCH($D12,'6. Patients'!$GA$9:$GO$9,0),ROWS('6. Patients'!EF$10:EF$107))),0)+
IFERROR(SUMPRODUCT('6. Patients'!CS$10:CS$107,OFFSET('6. Patients'!$GP$9,1,MATCH($D12,'6. Patients'!$GQ$9:$HE$9,0),ROWS('6. Patients'!EF$10:EF$107))),0)+
IFERROR(SUMPRODUCT('6. Patients'!CS$10:CS$107,OFFSET('6. Patients'!$HF$9,1,MATCH($D12,'6. Patients'!$HG$9:$HU$9,0),ROWS('6. Patients'!EF$10:EF$107))),0)+
IFERROR(SUMPRODUCT('6. Patients'!CS$10:CS$107,OFFSET('6. Patients'!$HV$9,1,MATCH($D12,'6. Patients'!$HW$9:$IK$9,0),ROWS('6. Patients'!EF$10:EF$107))),0),
IFERROR(SUMPRODUCT('6. Patients'!CS$10:CS$107,OFFSET('6. Patients'!$IL$9,1,MATCH($D12,'6. Patients'!$IM$9:$JA$9,0),ROWS('6. Patients'!EF$10:EF$107))),0)+
IFERROR(SUMPRODUCT('6. Patients'!CS$10:CS$107,OFFSET('6. Patients'!$JB$9,1,MATCH($D12,'6. Patients'!$JC$9:$JQ$9,0),ROWS('6. Patients'!EF$10:EF$107))),0)+
IFERROR(SUMPRODUCT('6. Patients'!CS$10:CS$107,OFFSET('6. Patients'!$JR$9,1,MATCH($D12,'6. Patients'!$JS$9:$KG$9,0),ROWS('6. Patients'!EF$10:EF$107))),0)+
IFERROR(SUMPRODUCT('6. Patients'!CS$10:CS$107,OFFSET('6. Patients'!$KH$9,1,MATCH($D12,'6. Patients'!$KI$9:$KW$9,0),ROWS('6. Patients'!EF$10:EF$107))),0))+
IFERROR(VLOOKUP($D12,$H$61:$L$91,COLUMNS($H$60:$J$60)-1+Z$7,0)*$E12*$F12*'1. General Inputs'!$J$25,0),0)</f>
        <v>0</v>
      </c>
      <c r="AA12" s="3">
        <f ca="1">ROUNDUP($F12*$E12*CHOOSE(AA$7,
IFERROR(SUMPRODUCT('6. Patients'!CT$10:CT$107,OFFSET('6. Patients'!$DN$9,1,MATCH($D12,'6. Patients'!$DO$9:$EC$9,0),ROWS('6. Patients'!EG$10:EG$107))),0)+
IFERROR(SUMPRODUCT('6. Patients'!CT$10:CT$107,OFFSET('6. Patients'!$ED$9,1,MATCH($D12,'6. Patients'!$EE$9:$ES$9,0),ROWS('6. Patients'!EG$10:EG$107))),0)+
IFERROR(SUMPRODUCT('6. Patients'!CT$10:CT$107,OFFSET('6. Patients'!$ET$9,1,MATCH($D12,'6. Patients'!$EU$9:$FI$9,0),ROWS('6. Patients'!EG$10:EG$107))),0)+
IFERROR(SUMPRODUCT('6. Patients'!CT$10:CT$107,OFFSET('6. Patients'!$FJ$9,1,MATCH($D12,'6. Patients'!$FK$9:$FY$9,0),ROWS('6. Patients'!EG$10:EG$107))),0),
IFERROR(SUMPRODUCT('6. Patients'!CT$10:CT$107,OFFSET('6. Patients'!$FZ$9,1,MATCH($D12,'6. Patients'!$GA$9:$GO$9,0),ROWS('6. Patients'!EG$10:EG$107))),0)+
IFERROR(SUMPRODUCT('6. Patients'!CT$10:CT$107,OFFSET('6. Patients'!$GP$9,1,MATCH($D12,'6. Patients'!$GQ$9:$HE$9,0),ROWS('6. Patients'!EG$10:EG$107))),0)+
IFERROR(SUMPRODUCT('6. Patients'!CT$10:CT$107,OFFSET('6. Patients'!$HF$9,1,MATCH($D12,'6. Patients'!$HG$9:$HU$9,0),ROWS('6. Patients'!EG$10:EG$107))),0)+
IFERROR(SUMPRODUCT('6. Patients'!CT$10:CT$107,OFFSET('6. Patients'!$HV$9,1,MATCH($D12,'6. Patients'!$HW$9:$IK$9,0),ROWS('6. Patients'!EG$10:EG$107))),0),
IFERROR(SUMPRODUCT('6. Patients'!CT$10:CT$107,OFFSET('6. Patients'!$IL$9,1,MATCH($D12,'6. Patients'!$IM$9:$JA$9,0),ROWS('6. Patients'!EG$10:EG$107))),0)+
IFERROR(SUMPRODUCT('6. Patients'!CT$10:CT$107,OFFSET('6. Patients'!$JB$9,1,MATCH($D12,'6. Patients'!$JC$9:$JQ$9,0),ROWS('6. Patients'!EG$10:EG$107))),0)+
IFERROR(SUMPRODUCT('6. Patients'!CT$10:CT$107,OFFSET('6. Patients'!$JR$9,1,MATCH($D12,'6. Patients'!$JS$9:$KG$9,0),ROWS('6. Patients'!EG$10:EG$107))),0)+
IFERROR(SUMPRODUCT('6. Patients'!CT$10:CT$107,OFFSET('6. Patients'!$KH$9,1,MATCH($D12,'6. Patients'!$KI$9:$KW$9,0),ROWS('6. Patients'!EG$10:EG$107))),0))+
IFERROR(VLOOKUP($D12,$H$61:$L$91,COLUMNS($H$60:$J$60)-1+AA$7,0)*$E12*$F12*'1. General Inputs'!$J$25,0),0)</f>
        <v>0</v>
      </c>
      <c r="AB12" s="3">
        <f ca="1">ROUNDUP($F12*$E12*CHOOSE(AB$7,
IFERROR(SUMPRODUCT('6. Patients'!CU$10:CU$107,OFFSET('6. Patients'!$DN$9,1,MATCH($D12,'6. Patients'!$DO$9:$EC$9,0),ROWS('6. Patients'!EH$10:EH$107))),0)+
IFERROR(SUMPRODUCT('6. Patients'!CU$10:CU$107,OFFSET('6. Patients'!$ED$9,1,MATCH($D12,'6. Patients'!$EE$9:$ES$9,0),ROWS('6. Patients'!EH$10:EH$107))),0)+
IFERROR(SUMPRODUCT('6. Patients'!CU$10:CU$107,OFFSET('6. Patients'!$ET$9,1,MATCH($D12,'6. Patients'!$EU$9:$FI$9,0),ROWS('6. Patients'!EH$10:EH$107))),0)+
IFERROR(SUMPRODUCT('6. Patients'!CU$10:CU$107,OFFSET('6. Patients'!$FJ$9,1,MATCH($D12,'6. Patients'!$FK$9:$FY$9,0),ROWS('6. Patients'!EH$10:EH$107))),0),
IFERROR(SUMPRODUCT('6. Patients'!CU$10:CU$107,OFFSET('6. Patients'!$FZ$9,1,MATCH($D12,'6. Patients'!$GA$9:$GO$9,0),ROWS('6. Patients'!EH$10:EH$107))),0)+
IFERROR(SUMPRODUCT('6. Patients'!CU$10:CU$107,OFFSET('6. Patients'!$GP$9,1,MATCH($D12,'6. Patients'!$GQ$9:$HE$9,0),ROWS('6. Patients'!EH$10:EH$107))),0)+
IFERROR(SUMPRODUCT('6. Patients'!CU$10:CU$107,OFFSET('6. Patients'!$HF$9,1,MATCH($D12,'6. Patients'!$HG$9:$HU$9,0),ROWS('6. Patients'!EH$10:EH$107))),0)+
IFERROR(SUMPRODUCT('6. Patients'!CU$10:CU$107,OFFSET('6. Patients'!$HV$9,1,MATCH($D12,'6. Patients'!$HW$9:$IK$9,0),ROWS('6. Patients'!EH$10:EH$107))),0),
IFERROR(SUMPRODUCT('6. Patients'!CU$10:CU$107,OFFSET('6. Patients'!$IL$9,1,MATCH($D12,'6. Patients'!$IM$9:$JA$9,0),ROWS('6. Patients'!EH$10:EH$107))),0)+
IFERROR(SUMPRODUCT('6. Patients'!CU$10:CU$107,OFFSET('6. Patients'!$JB$9,1,MATCH($D12,'6. Patients'!$JC$9:$JQ$9,0),ROWS('6. Patients'!EH$10:EH$107))),0)+
IFERROR(SUMPRODUCT('6. Patients'!CU$10:CU$107,OFFSET('6. Patients'!$JR$9,1,MATCH($D12,'6. Patients'!$JS$9:$KG$9,0),ROWS('6. Patients'!EH$10:EH$107))),0)+
IFERROR(SUMPRODUCT('6. Patients'!CU$10:CU$107,OFFSET('6. Patients'!$KH$9,1,MATCH($D12,'6. Patients'!$KI$9:$KW$9,0),ROWS('6. Patients'!EH$10:EH$107))),0))+
IFERROR(VLOOKUP($D12,$H$61:$L$91,COLUMNS($H$60:$J$60)-1+AB$7,0)*$E12*$F12*'1. General Inputs'!$J$25,0),0)</f>
        <v>0</v>
      </c>
      <c r="AC12" s="3">
        <f ca="1">ROUNDUP($F12*$E12*CHOOSE(AC$7,
IFERROR(SUMPRODUCT('6. Patients'!CV$10:CV$107,OFFSET('6. Patients'!$DN$9,1,MATCH($D12,'6. Patients'!$DO$9:$EC$9,0),ROWS('6. Patients'!EI$10:EI$107))),0)+
IFERROR(SUMPRODUCT('6. Patients'!CV$10:CV$107,OFFSET('6. Patients'!$ED$9,1,MATCH($D12,'6. Patients'!$EE$9:$ES$9,0),ROWS('6. Patients'!EI$10:EI$107))),0)+
IFERROR(SUMPRODUCT('6. Patients'!CV$10:CV$107,OFFSET('6. Patients'!$ET$9,1,MATCH($D12,'6. Patients'!$EU$9:$FI$9,0),ROWS('6. Patients'!EI$10:EI$107))),0)+
IFERROR(SUMPRODUCT('6. Patients'!CV$10:CV$107,OFFSET('6. Patients'!$FJ$9,1,MATCH($D12,'6. Patients'!$FK$9:$FY$9,0),ROWS('6. Patients'!EI$10:EI$107))),0),
IFERROR(SUMPRODUCT('6. Patients'!CV$10:CV$107,OFFSET('6. Patients'!$FZ$9,1,MATCH($D12,'6. Patients'!$GA$9:$GO$9,0),ROWS('6. Patients'!EI$10:EI$107))),0)+
IFERROR(SUMPRODUCT('6. Patients'!CV$10:CV$107,OFFSET('6. Patients'!$GP$9,1,MATCH($D12,'6. Patients'!$GQ$9:$HE$9,0),ROWS('6. Patients'!EI$10:EI$107))),0)+
IFERROR(SUMPRODUCT('6. Patients'!CV$10:CV$107,OFFSET('6. Patients'!$HF$9,1,MATCH($D12,'6. Patients'!$HG$9:$HU$9,0),ROWS('6. Patients'!EI$10:EI$107))),0)+
IFERROR(SUMPRODUCT('6. Patients'!CV$10:CV$107,OFFSET('6. Patients'!$HV$9,1,MATCH($D12,'6. Patients'!$HW$9:$IK$9,0),ROWS('6. Patients'!EI$10:EI$107))),0),
IFERROR(SUMPRODUCT('6. Patients'!CV$10:CV$107,OFFSET('6. Patients'!$IL$9,1,MATCH($D12,'6. Patients'!$IM$9:$JA$9,0),ROWS('6. Patients'!EI$10:EI$107))),0)+
IFERROR(SUMPRODUCT('6. Patients'!CV$10:CV$107,OFFSET('6. Patients'!$JB$9,1,MATCH($D12,'6. Patients'!$JC$9:$JQ$9,0),ROWS('6. Patients'!EI$10:EI$107))),0)+
IFERROR(SUMPRODUCT('6. Patients'!CV$10:CV$107,OFFSET('6. Patients'!$JR$9,1,MATCH($D12,'6. Patients'!$JS$9:$KG$9,0),ROWS('6. Patients'!EI$10:EI$107))),0)+
IFERROR(SUMPRODUCT('6. Patients'!CV$10:CV$107,OFFSET('6. Patients'!$KH$9,1,MATCH($D12,'6. Patients'!$KI$9:$KW$9,0),ROWS('6. Patients'!EI$10:EI$107))),0))+
IFERROR(VLOOKUP($D12,$H$61:$L$91,COLUMNS($H$60:$J$60)-1+AC$7,0)*$E12*$F12*'1. General Inputs'!$J$25,0),0)</f>
        <v>0</v>
      </c>
      <c r="AD12" s="3">
        <f ca="1">ROUNDUP($F12*$E12*CHOOSE(AD$7,
IFERROR(SUMPRODUCT('6. Patients'!CW$10:CW$107,OFFSET('6. Patients'!$DN$9,1,MATCH($D12,'6. Patients'!$DO$9:$EC$9,0),ROWS('6. Patients'!EJ$10:EJ$107))),0)+
IFERROR(SUMPRODUCT('6. Patients'!CW$10:CW$107,OFFSET('6. Patients'!$ED$9,1,MATCH($D12,'6. Patients'!$EE$9:$ES$9,0),ROWS('6. Patients'!EJ$10:EJ$107))),0)+
IFERROR(SUMPRODUCT('6. Patients'!CW$10:CW$107,OFFSET('6. Patients'!$ET$9,1,MATCH($D12,'6. Patients'!$EU$9:$FI$9,0),ROWS('6. Patients'!EJ$10:EJ$107))),0)+
IFERROR(SUMPRODUCT('6. Patients'!CW$10:CW$107,OFFSET('6. Patients'!$FJ$9,1,MATCH($D12,'6. Patients'!$FK$9:$FY$9,0),ROWS('6. Patients'!EJ$10:EJ$107))),0),
IFERROR(SUMPRODUCT('6. Patients'!CW$10:CW$107,OFFSET('6. Patients'!$FZ$9,1,MATCH($D12,'6. Patients'!$GA$9:$GO$9,0),ROWS('6. Patients'!EJ$10:EJ$107))),0)+
IFERROR(SUMPRODUCT('6. Patients'!CW$10:CW$107,OFFSET('6. Patients'!$GP$9,1,MATCH($D12,'6. Patients'!$GQ$9:$HE$9,0),ROWS('6. Patients'!EJ$10:EJ$107))),0)+
IFERROR(SUMPRODUCT('6. Patients'!CW$10:CW$107,OFFSET('6. Patients'!$HF$9,1,MATCH($D12,'6. Patients'!$HG$9:$HU$9,0),ROWS('6. Patients'!EJ$10:EJ$107))),0)+
IFERROR(SUMPRODUCT('6. Patients'!CW$10:CW$107,OFFSET('6. Patients'!$HV$9,1,MATCH($D12,'6. Patients'!$HW$9:$IK$9,0),ROWS('6. Patients'!EJ$10:EJ$107))),0),
IFERROR(SUMPRODUCT('6. Patients'!CW$10:CW$107,OFFSET('6. Patients'!$IL$9,1,MATCH($D12,'6. Patients'!$IM$9:$JA$9,0),ROWS('6. Patients'!EJ$10:EJ$107))),0)+
IFERROR(SUMPRODUCT('6. Patients'!CW$10:CW$107,OFFSET('6. Patients'!$JB$9,1,MATCH($D12,'6. Patients'!$JC$9:$JQ$9,0),ROWS('6. Patients'!EJ$10:EJ$107))),0)+
IFERROR(SUMPRODUCT('6. Patients'!CW$10:CW$107,OFFSET('6. Patients'!$JR$9,1,MATCH($D12,'6. Patients'!$JS$9:$KG$9,0),ROWS('6. Patients'!EJ$10:EJ$107))),0)+
IFERROR(SUMPRODUCT('6. Patients'!CW$10:CW$107,OFFSET('6. Patients'!$KH$9,1,MATCH($D12,'6. Patients'!$KI$9:$KW$9,0),ROWS('6. Patients'!EJ$10:EJ$107))),0))+
IFERROR(VLOOKUP($D12,$H$61:$L$91,COLUMNS($H$60:$J$60)-1+AD$7,0)*$E12*$F12*'1. General Inputs'!$J$25,0),0)</f>
        <v>0</v>
      </c>
      <c r="AE12" s="3">
        <f ca="1">ROUNDUP($F12*$E12*CHOOSE(AE$7,
IFERROR(SUMPRODUCT('6. Patients'!CX$10:CX$107,OFFSET('6. Patients'!$DN$9,1,MATCH($D12,'6. Patients'!$DO$9:$EC$9,0),ROWS('6. Patients'!EK$10:EK$107))),0)+
IFERROR(SUMPRODUCT('6. Patients'!CX$10:CX$107,OFFSET('6. Patients'!$ED$9,1,MATCH($D12,'6. Patients'!$EE$9:$ES$9,0),ROWS('6. Patients'!EK$10:EK$107))),0)+
IFERROR(SUMPRODUCT('6. Patients'!CX$10:CX$107,OFFSET('6. Patients'!$ET$9,1,MATCH($D12,'6. Patients'!$EU$9:$FI$9,0),ROWS('6. Patients'!EK$10:EK$107))),0)+
IFERROR(SUMPRODUCT('6. Patients'!CX$10:CX$107,OFFSET('6. Patients'!$FJ$9,1,MATCH($D12,'6. Patients'!$FK$9:$FY$9,0),ROWS('6. Patients'!EK$10:EK$107))),0),
IFERROR(SUMPRODUCT('6. Patients'!CX$10:CX$107,OFFSET('6. Patients'!$FZ$9,1,MATCH($D12,'6. Patients'!$GA$9:$GO$9,0),ROWS('6. Patients'!EK$10:EK$107))),0)+
IFERROR(SUMPRODUCT('6. Patients'!CX$10:CX$107,OFFSET('6. Patients'!$GP$9,1,MATCH($D12,'6. Patients'!$GQ$9:$HE$9,0),ROWS('6. Patients'!EK$10:EK$107))),0)+
IFERROR(SUMPRODUCT('6. Patients'!CX$10:CX$107,OFFSET('6. Patients'!$HF$9,1,MATCH($D12,'6. Patients'!$HG$9:$HU$9,0),ROWS('6. Patients'!EK$10:EK$107))),0)+
IFERROR(SUMPRODUCT('6. Patients'!CX$10:CX$107,OFFSET('6. Patients'!$HV$9,1,MATCH($D12,'6. Patients'!$HW$9:$IK$9,0),ROWS('6. Patients'!EK$10:EK$107))),0),
IFERROR(SUMPRODUCT('6. Patients'!CX$10:CX$107,OFFSET('6. Patients'!$IL$9,1,MATCH($D12,'6. Patients'!$IM$9:$JA$9,0),ROWS('6. Patients'!EK$10:EK$107))),0)+
IFERROR(SUMPRODUCT('6. Patients'!CX$10:CX$107,OFFSET('6. Patients'!$JB$9,1,MATCH($D12,'6. Patients'!$JC$9:$JQ$9,0),ROWS('6. Patients'!EK$10:EK$107))),0)+
IFERROR(SUMPRODUCT('6. Patients'!CX$10:CX$107,OFFSET('6. Patients'!$JR$9,1,MATCH($D12,'6. Patients'!$JS$9:$KG$9,0),ROWS('6. Patients'!EK$10:EK$107))),0)+
IFERROR(SUMPRODUCT('6. Patients'!CX$10:CX$107,OFFSET('6. Patients'!$KH$9,1,MATCH($D12,'6. Patients'!$KI$9:$KW$9,0),ROWS('6. Patients'!EK$10:EK$107))),0))+
IFERROR(VLOOKUP($D12,$H$61:$L$91,COLUMNS($H$60:$J$60)-1+AE$7,0)*$E12*$F12*'1. General Inputs'!$J$25,0),0)</f>
        <v>0</v>
      </c>
      <c r="AF12" s="3">
        <f ca="1">ROUNDUP($F12*$E12*CHOOSE(AF$7,
IFERROR(SUMPRODUCT('6. Patients'!CY$10:CY$107,OFFSET('6. Patients'!$DN$9,1,MATCH($D12,'6. Patients'!$DO$9:$EC$9,0),ROWS('6. Patients'!EL$10:EL$107))),0)+
IFERROR(SUMPRODUCT('6. Patients'!CY$10:CY$107,OFFSET('6. Patients'!$ED$9,1,MATCH($D12,'6. Patients'!$EE$9:$ES$9,0),ROWS('6. Patients'!EL$10:EL$107))),0)+
IFERROR(SUMPRODUCT('6. Patients'!CY$10:CY$107,OFFSET('6. Patients'!$ET$9,1,MATCH($D12,'6. Patients'!$EU$9:$FI$9,0),ROWS('6. Patients'!EL$10:EL$107))),0)+
IFERROR(SUMPRODUCT('6. Patients'!CY$10:CY$107,OFFSET('6. Patients'!$FJ$9,1,MATCH($D12,'6. Patients'!$FK$9:$FY$9,0),ROWS('6. Patients'!EL$10:EL$107))),0),
IFERROR(SUMPRODUCT('6. Patients'!CY$10:CY$107,OFFSET('6. Patients'!$FZ$9,1,MATCH($D12,'6. Patients'!$GA$9:$GO$9,0),ROWS('6. Patients'!EL$10:EL$107))),0)+
IFERROR(SUMPRODUCT('6. Patients'!CY$10:CY$107,OFFSET('6. Patients'!$GP$9,1,MATCH($D12,'6. Patients'!$GQ$9:$HE$9,0),ROWS('6. Patients'!EL$10:EL$107))),0)+
IFERROR(SUMPRODUCT('6. Patients'!CY$10:CY$107,OFFSET('6. Patients'!$HF$9,1,MATCH($D12,'6. Patients'!$HG$9:$HU$9,0),ROWS('6. Patients'!EL$10:EL$107))),0)+
IFERROR(SUMPRODUCT('6. Patients'!CY$10:CY$107,OFFSET('6. Patients'!$HV$9,1,MATCH($D12,'6. Patients'!$HW$9:$IK$9,0),ROWS('6. Patients'!EL$10:EL$107))),0),
IFERROR(SUMPRODUCT('6. Patients'!CY$10:CY$107,OFFSET('6. Patients'!$IL$9,1,MATCH($D12,'6. Patients'!$IM$9:$JA$9,0),ROWS('6. Patients'!EL$10:EL$107))),0)+
IFERROR(SUMPRODUCT('6. Patients'!CY$10:CY$107,OFFSET('6. Patients'!$JB$9,1,MATCH($D12,'6. Patients'!$JC$9:$JQ$9,0),ROWS('6. Patients'!EL$10:EL$107))),0)+
IFERROR(SUMPRODUCT('6. Patients'!CY$10:CY$107,OFFSET('6. Patients'!$JR$9,1,MATCH($D12,'6. Patients'!$JS$9:$KG$9,0),ROWS('6. Patients'!EL$10:EL$107))),0)+
IFERROR(SUMPRODUCT('6. Patients'!CY$10:CY$107,OFFSET('6. Patients'!$KH$9,1,MATCH($D12,'6. Patients'!$KI$9:$KW$9,0),ROWS('6. Patients'!EL$10:EL$107))),0))+
IFERROR(VLOOKUP($D12,$H$61:$L$91,COLUMNS($H$60:$J$60)-1+AF$7,0)*$E12*$F12*'1. General Inputs'!$J$25,0),0)</f>
        <v>0</v>
      </c>
      <c r="AG12" s="3">
        <f ca="1">ROUNDUP($F12*$E12*CHOOSE(AG$7,
IFERROR(SUMPRODUCT('6. Patients'!CZ$10:CZ$107,OFFSET('6. Patients'!$DN$9,1,MATCH($D12,'6. Patients'!$DO$9:$EC$9,0),ROWS('6. Patients'!EM$10:EM$107))),0)+
IFERROR(SUMPRODUCT('6. Patients'!CZ$10:CZ$107,OFFSET('6. Patients'!$ED$9,1,MATCH($D12,'6. Patients'!$EE$9:$ES$9,0),ROWS('6. Patients'!EM$10:EM$107))),0)+
IFERROR(SUMPRODUCT('6. Patients'!CZ$10:CZ$107,OFFSET('6. Patients'!$ET$9,1,MATCH($D12,'6. Patients'!$EU$9:$FI$9,0),ROWS('6. Patients'!EM$10:EM$107))),0)+
IFERROR(SUMPRODUCT('6. Patients'!CZ$10:CZ$107,OFFSET('6. Patients'!$FJ$9,1,MATCH($D12,'6. Patients'!$FK$9:$FY$9,0),ROWS('6. Patients'!EM$10:EM$107))),0),
IFERROR(SUMPRODUCT('6. Patients'!CZ$10:CZ$107,OFFSET('6. Patients'!$FZ$9,1,MATCH($D12,'6. Patients'!$GA$9:$GO$9,0),ROWS('6. Patients'!EM$10:EM$107))),0)+
IFERROR(SUMPRODUCT('6. Patients'!CZ$10:CZ$107,OFFSET('6. Patients'!$GP$9,1,MATCH($D12,'6. Patients'!$GQ$9:$HE$9,0),ROWS('6. Patients'!EM$10:EM$107))),0)+
IFERROR(SUMPRODUCT('6. Patients'!CZ$10:CZ$107,OFFSET('6. Patients'!$HF$9,1,MATCH($D12,'6. Patients'!$HG$9:$HU$9,0),ROWS('6. Patients'!EM$10:EM$107))),0)+
IFERROR(SUMPRODUCT('6. Patients'!CZ$10:CZ$107,OFFSET('6. Patients'!$HV$9,1,MATCH($D12,'6. Patients'!$HW$9:$IK$9,0),ROWS('6. Patients'!EM$10:EM$107))),0),
IFERROR(SUMPRODUCT('6. Patients'!CZ$10:CZ$107,OFFSET('6. Patients'!$IL$9,1,MATCH($D12,'6. Patients'!$IM$9:$JA$9,0),ROWS('6. Patients'!EM$10:EM$107))),0)+
IFERROR(SUMPRODUCT('6. Patients'!CZ$10:CZ$107,OFFSET('6. Patients'!$JB$9,1,MATCH($D12,'6. Patients'!$JC$9:$JQ$9,0),ROWS('6. Patients'!EM$10:EM$107))),0)+
IFERROR(SUMPRODUCT('6. Patients'!CZ$10:CZ$107,OFFSET('6. Patients'!$JR$9,1,MATCH($D12,'6. Patients'!$JS$9:$KG$9,0),ROWS('6. Patients'!EM$10:EM$107))),0)+
IFERROR(SUMPRODUCT('6. Patients'!CZ$10:CZ$107,OFFSET('6. Patients'!$KH$9,1,MATCH($D12,'6. Patients'!$KI$9:$KW$9,0),ROWS('6. Patients'!EM$10:EM$107))),0))+
IFERROR(VLOOKUP($D12,$H$61:$L$91,COLUMNS($H$60:$J$60)-1+AG$7,0)*$E12*$F12*'1. General Inputs'!$J$25,0),0)</f>
        <v>0</v>
      </c>
      <c r="AH12" s="3">
        <f ca="1">ROUNDUP($F12*$E12*CHOOSE(AH$7,
IFERROR(SUMPRODUCT('6. Patients'!DA$10:DA$107,OFFSET('6. Patients'!$DN$9,1,MATCH($D12,'6. Patients'!$DO$9:$EC$9,0),ROWS('6. Patients'!EN$10:EN$107))),0)+
IFERROR(SUMPRODUCT('6. Patients'!DA$10:DA$107,OFFSET('6. Patients'!$ED$9,1,MATCH($D12,'6. Patients'!$EE$9:$ES$9,0),ROWS('6. Patients'!EN$10:EN$107))),0)+
IFERROR(SUMPRODUCT('6. Patients'!DA$10:DA$107,OFFSET('6. Patients'!$ET$9,1,MATCH($D12,'6. Patients'!$EU$9:$FI$9,0),ROWS('6. Patients'!EN$10:EN$107))),0)+
IFERROR(SUMPRODUCT('6. Patients'!DA$10:DA$107,OFFSET('6. Patients'!$FJ$9,1,MATCH($D12,'6. Patients'!$FK$9:$FY$9,0),ROWS('6. Patients'!EN$10:EN$107))),0),
IFERROR(SUMPRODUCT('6. Patients'!DA$10:DA$107,OFFSET('6. Patients'!$FZ$9,1,MATCH($D12,'6. Patients'!$GA$9:$GO$9,0),ROWS('6. Patients'!EN$10:EN$107))),0)+
IFERROR(SUMPRODUCT('6. Patients'!DA$10:DA$107,OFFSET('6. Patients'!$GP$9,1,MATCH($D12,'6. Patients'!$GQ$9:$HE$9,0),ROWS('6. Patients'!EN$10:EN$107))),0)+
IFERROR(SUMPRODUCT('6. Patients'!DA$10:DA$107,OFFSET('6. Patients'!$HF$9,1,MATCH($D12,'6. Patients'!$HG$9:$HU$9,0),ROWS('6. Patients'!EN$10:EN$107))),0)+
IFERROR(SUMPRODUCT('6. Patients'!DA$10:DA$107,OFFSET('6. Patients'!$HV$9,1,MATCH($D12,'6. Patients'!$HW$9:$IK$9,0),ROWS('6. Patients'!EN$10:EN$107))),0),
IFERROR(SUMPRODUCT('6. Patients'!DA$10:DA$107,OFFSET('6. Patients'!$IL$9,1,MATCH($D12,'6. Patients'!$IM$9:$JA$9,0),ROWS('6. Patients'!EN$10:EN$107))),0)+
IFERROR(SUMPRODUCT('6. Patients'!DA$10:DA$107,OFFSET('6. Patients'!$JB$9,1,MATCH($D12,'6. Patients'!$JC$9:$JQ$9,0),ROWS('6. Patients'!EN$10:EN$107))),0)+
IFERROR(SUMPRODUCT('6. Patients'!DA$10:DA$107,OFFSET('6. Patients'!$JR$9,1,MATCH($D12,'6. Patients'!$JS$9:$KG$9,0),ROWS('6. Patients'!EN$10:EN$107))),0)+
IFERROR(SUMPRODUCT('6. Patients'!DA$10:DA$107,OFFSET('6. Patients'!$KH$9,1,MATCH($D12,'6. Patients'!$KI$9:$KW$9,0),ROWS('6. Patients'!EN$10:EN$107))),0))+
IFERROR(VLOOKUP($D12,$H$61:$L$91,COLUMNS($H$60:$J$60)-1+AH$7,0)*$E12*$F12*'1. General Inputs'!$J$25,0),0)</f>
        <v>0</v>
      </c>
      <c r="AI12" s="3">
        <f ca="1">ROUNDUP($F12*$E12*CHOOSE(AI$7,
IFERROR(SUMPRODUCT('6. Patients'!DB$10:DB$107,OFFSET('6. Patients'!$DN$9,1,MATCH($D12,'6. Patients'!$DO$9:$EC$9,0),ROWS('6. Patients'!EO$10:EO$107))),0)+
IFERROR(SUMPRODUCT('6. Patients'!DB$10:DB$107,OFFSET('6. Patients'!$ED$9,1,MATCH($D12,'6. Patients'!$EE$9:$ES$9,0),ROWS('6. Patients'!EO$10:EO$107))),0)+
IFERROR(SUMPRODUCT('6. Patients'!DB$10:DB$107,OFFSET('6. Patients'!$ET$9,1,MATCH($D12,'6. Patients'!$EU$9:$FI$9,0),ROWS('6. Patients'!EO$10:EO$107))),0)+
IFERROR(SUMPRODUCT('6. Patients'!DB$10:DB$107,OFFSET('6. Patients'!$FJ$9,1,MATCH($D12,'6. Patients'!$FK$9:$FY$9,0),ROWS('6. Patients'!EO$10:EO$107))),0),
IFERROR(SUMPRODUCT('6. Patients'!DB$10:DB$107,OFFSET('6. Patients'!$FZ$9,1,MATCH($D12,'6. Patients'!$GA$9:$GO$9,0),ROWS('6. Patients'!EO$10:EO$107))),0)+
IFERROR(SUMPRODUCT('6. Patients'!DB$10:DB$107,OFFSET('6. Patients'!$GP$9,1,MATCH($D12,'6. Patients'!$GQ$9:$HE$9,0),ROWS('6. Patients'!EO$10:EO$107))),0)+
IFERROR(SUMPRODUCT('6. Patients'!DB$10:DB$107,OFFSET('6. Patients'!$HF$9,1,MATCH($D12,'6. Patients'!$HG$9:$HU$9,0),ROWS('6. Patients'!EO$10:EO$107))),0)+
IFERROR(SUMPRODUCT('6. Patients'!DB$10:DB$107,OFFSET('6. Patients'!$HV$9,1,MATCH($D12,'6. Patients'!$HW$9:$IK$9,0),ROWS('6. Patients'!EO$10:EO$107))),0),
IFERROR(SUMPRODUCT('6. Patients'!DB$10:DB$107,OFFSET('6. Patients'!$IL$9,1,MATCH($D12,'6. Patients'!$IM$9:$JA$9,0),ROWS('6. Patients'!EO$10:EO$107))),0)+
IFERROR(SUMPRODUCT('6. Patients'!DB$10:DB$107,OFFSET('6. Patients'!$JB$9,1,MATCH($D12,'6. Patients'!$JC$9:$JQ$9,0),ROWS('6. Patients'!EO$10:EO$107))),0)+
IFERROR(SUMPRODUCT('6. Patients'!DB$10:DB$107,OFFSET('6. Patients'!$JR$9,1,MATCH($D12,'6. Patients'!$JS$9:$KG$9,0),ROWS('6. Patients'!EO$10:EO$107))),0)+
IFERROR(SUMPRODUCT('6. Patients'!DB$10:DB$107,OFFSET('6. Patients'!$KH$9,1,MATCH($D12,'6. Patients'!$KI$9:$KW$9,0),ROWS('6. Patients'!EO$10:EO$107))),0))+
IFERROR(VLOOKUP($D12,$H$61:$L$91,COLUMNS($H$60:$J$60)-1+AI$7,0)*$E12*$F12*'1. General Inputs'!$J$25,0),0)</f>
        <v>0</v>
      </c>
      <c r="AJ12" s="3">
        <f ca="1">ROUNDUP($F12*$E12*CHOOSE(AJ$7,
IFERROR(SUMPRODUCT('6. Patients'!DC$10:DC$107,OFFSET('6. Patients'!$DN$9,1,MATCH($D12,'6. Patients'!$DO$9:$EC$9,0),ROWS('6. Patients'!EP$10:EP$107))),0)+
IFERROR(SUMPRODUCT('6. Patients'!DC$10:DC$107,OFFSET('6. Patients'!$ED$9,1,MATCH($D12,'6. Patients'!$EE$9:$ES$9,0),ROWS('6. Patients'!EP$10:EP$107))),0)+
IFERROR(SUMPRODUCT('6. Patients'!DC$10:DC$107,OFFSET('6. Patients'!$ET$9,1,MATCH($D12,'6. Patients'!$EU$9:$FI$9,0),ROWS('6. Patients'!EP$10:EP$107))),0)+
IFERROR(SUMPRODUCT('6. Patients'!DC$10:DC$107,OFFSET('6. Patients'!$FJ$9,1,MATCH($D12,'6. Patients'!$FK$9:$FY$9,0),ROWS('6. Patients'!EP$10:EP$107))),0),
IFERROR(SUMPRODUCT('6. Patients'!DC$10:DC$107,OFFSET('6. Patients'!$FZ$9,1,MATCH($D12,'6. Patients'!$GA$9:$GO$9,0),ROWS('6. Patients'!EP$10:EP$107))),0)+
IFERROR(SUMPRODUCT('6. Patients'!DC$10:DC$107,OFFSET('6. Patients'!$GP$9,1,MATCH($D12,'6. Patients'!$GQ$9:$HE$9,0),ROWS('6. Patients'!EP$10:EP$107))),0)+
IFERROR(SUMPRODUCT('6. Patients'!DC$10:DC$107,OFFSET('6. Patients'!$HF$9,1,MATCH($D12,'6. Patients'!$HG$9:$HU$9,0),ROWS('6. Patients'!EP$10:EP$107))),0)+
IFERROR(SUMPRODUCT('6. Patients'!DC$10:DC$107,OFFSET('6. Patients'!$HV$9,1,MATCH($D12,'6. Patients'!$HW$9:$IK$9,0),ROWS('6. Patients'!EP$10:EP$107))),0),
IFERROR(SUMPRODUCT('6. Patients'!DC$10:DC$107,OFFSET('6. Patients'!$IL$9,1,MATCH($D12,'6. Patients'!$IM$9:$JA$9,0),ROWS('6. Patients'!EP$10:EP$107))),0)+
IFERROR(SUMPRODUCT('6. Patients'!DC$10:DC$107,OFFSET('6. Patients'!$JB$9,1,MATCH($D12,'6. Patients'!$JC$9:$JQ$9,0),ROWS('6. Patients'!EP$10:EP$107))),0)+
IFERROR(SUMPRODUCT('6. Patients'!DC$10:DC$107,OFFSET('6. Patients'!$JR$9,1,MATCH($D12,'6. Patients'!$JS$9:$KG$9,0),ROWS('6. Patients'!EP$10:EP$107))),0)+
IFERROR(SUMPRODUCT('6. Patients'!DC$10:DC$107,OFFSET('6. Patients'!$KH$9,1,MATCH($D12,'6. Patients'!$KI$9:$KW$9,0),ROWS('6. Patients'!EP$10:EP$107))),0))+
IFERROR(VLOOKUP($D12,$H$61:$L$91,COLUMNS($H$60:$J$60)-1+AJ$7,0)*$E12*$F12*'1. General Inputs'!$J$25,0),0)</f>
        <v>0</v>
      </c>
      <c r="AK12" s="3">
        <f ca="1">ROUNDUP($F12*$E12*CHOOSE(AK$7,
IFERROR(SUMPRODUCT('6. Patients'!DD$10:DD$107,OFFSET('6. Patients'!$DN$9,1,MATCH($D12,'6. Patients'!$DO$9:$EC$9,0),ROWS('6. Patients'!EQ$10:EQ$107))),0)+
IFERROR(SUMPRODUCT('6. Patients'!DD$10:DD$107,OFFSET('6. Patients'!$ED$9,1,MATCH($D12,'6. Patients'!$EE$9:$ES$9,0),ROWS('6. Patients'!EQ$10:EQ$107))),0)+
IFERROR(SUMPRODUCT('6. Patients'!DD$10:DD$107,OFFSET('6. Patients'!$ET$9,1,MATCH($D12,'6. Patients'!$EU$9:$FI$9,0),ROWS('6. Patients'!EQ$10:EQ$107))),0)+
IFERROR(SUMPRODUCT('6. Patients'!DD$10:DD$107,OFFSET('6. Patients'!$FJ$9,1,MATCH($D12,'6. Patients'!$FK$9:$FY$9,0),ROWS('6. Patients'!EQ$10:EQ$107))),0),
IFERROR(SUMPRODUCT('6. Patients'!DD$10:DD$107,OFFSET('6. Patients'!$FZ$9,1,MATCH($D12,'6. Patients'!$GA$9:$GO$9,0),ROWS('6. Patients'!EQ$10:EQ$107))),0)+
IFERROR(SUMPRODUCT('6. Patients'!DD$10:DD$107,OFFSET('6. Patients'!$GP$9,1,MATCH($D12,'6. Patients'!$GQ$9:$HE$9,0),ROWS('6. Patients'!EQ$10:EQ$107))),0)+
IFERROR(SUMPRODUCT('6. Patients'!DD$10:DD$107,OFFSET('6. Patients'!$HF$9,1,MATCH($D12,'6. Patients'!$HG$9:$HU$9,0),ROWS('6. Patients'!EQ$10:EQ$107))),0)+
IFERROR(SUMPRODUCT('6. Patients'!DD$10:DD$107,OFFSET('6. Patients'!$HV$9,1,MATCH($D12,'6. Patients'!$HW$9:$IK$9,0),ROWS('6. Patients'!EQ$10:EQ$107))),0),
IFERROR(SUMPRODUCT('6. Patients'!DD$10:DD$107,OFFSET('6. Patients'!$IL$9,1,MATCH($D12,'6. Patients'!$IM$9:$JA$9,0),ROWS('6. Patients'!EQ$10:EQ$107))),0)+
IFERROR(SUMPRODUCT('6. Patients'!DD$10:DD$107,OFFSET('6. Patients'!$JB$9,1,MATCH($D12,'6. Patients'!$JC$9:$JQ$9,0),ROWS('6. Patients'!EQ$10:EQ$107))),0)+
IFERROR(SUMPRODUCT('6. Patients'!DD$10:DD$107,OFFSET('6. Patients'!$JR$9,1,MATCH($D12,'6. Patients'!$JS$9:$KG$9,0),ROWS('6. Patients'!EQ$10:EQ$107))),0)+
IFERROR(SUMPRODUCT('6. Patients'!DD$10:DD$107,OFFSET('6. Patients'!$KH$9,1,MATCH($D12,'6. Patients'!$KI$9:$KW$9,0),ROWS('6. Patients'!EQ$10:EQ$107))),0))+
IFERROR(VLOOKUP($D12,$H$61:$L$91,COLUMNS($H$60:$J$60)-1+AK$7,0)*$E12*$F12*'1. General Inputs'!$J$25,0),0)</f>
        <v>0</v>
      </c>
      <c r="AL12" s="3">
        <f ca="1">ROUNDUP($F12*$E12*CHOOSE(AL$7,
IFERROR(SUMPRODUCT('6. Patients'!DE$10:DE$107,OFFSET('6. Patients'!$DN$9,1,MATCH($D12,'6. Patients'!$DO$9:$EC$9,0),ROWS('6. Patients'!ER$10:ER$107))),0)+
IFERROR(SUMPRODUCT('6. Patients'!DE$10:DE$107,OFFSET('6. Patients'!$ED$9,1,MATCH($D12,'6. Patients'!$EE$9:$ES$9,0),ROWS('6. Patients'!ER$10:ER$107))),0)+
IFERROR(SUMPRODUCT('6. Patients'!DE$10:DE$107,OFFSET('6. Patients'!$ET$9,1,MATCH($D12,'6. Patients'!$EU$9:$FI$9,0),ROWS('6. Patients'!ER$10:ER$107))),0)+
IFERROR(SUMPRODUCT('6. Patients'!DE$10:DE$107,OFFSET('6. Patients'!$FJ$9,1,MATCH($D12,'6. Patients'!$FK$9:$FY$9,0),ROWS('6. Patients'!ER$10:ER$107))),0),
IFERROR(SUMPRODUCT('6. Patients'!DE$10:DE$107,OFFSET('6. Patients'!$FZ$9,1,MATCH($D12,'6. Patients'!$GA$9:$GO$9,0),ROWS('6. Patients'!ER$10:ER$107))),0)+
IFERROR(SUMPRODUCT('6. Patients'!DE$10:DE$107,OFFSET('6. Patients'!$GP$9,1,MATCH($D12,'6. Patients'!$GQ$9:$HE$9,0),ROWS('6. Patients'!ER$10:ER$107))),0)+
IFERROR(SUMPRODUCT('6. Patients'!DE$10:DE$107,OFFSET('6. Patients'!$HF$9,1,MATCH($D12,'6. Patients'!$HG$9:$HU$9,0),ROWS('6. Patients'!ER$10:ER$107))),0)+
IFERROR(SUMPRODUCT('6. Patients'!DE$10:DE$107,OFFSET('6. Patients'!$HV$9,1,MATCH($D12,'6. Patients'!$HW$9:$IK$9,0),ROWS('6. Patients'!ER$10:ER$107))),0),
IFERROR(SUMPRODUCT('6. Patients'!DE$10:DE$107,OFFSET('6. Patients'!$IL$9,1,MATCH($D12,'6. Patients'!$IM$9:$JA$9,0),ROWS('6. Patients'!ER$10:ER$107))),0)+
IFERROR(SUMPRODUCT('6. Patients'!DE$10:DE$107,OFFSET('6. Patients'!$JB$9,1,MATCH($D12,'6. Patients'!$JC$9:$JQ$9,0),ROWS('6. Patients'!ER$10:ER$107))),0)+
IFERROR(SUMPRODUCT('6. Patients'!DE$10:DE$107,OFFSET('6. Patients'!$JR$9,1,MATCH($D12,'6. Patients'!$JS$9:$KG$9,0),ROWS('6. Patients'!ER$10:ER$107))),0)+
IFERROR(SUMPRODUCT('6. Patients'!DE$10:DE$107,OFFSET('6. Patients'!$KH$9,1,MATCH($D12,'6. Patients'!$KI$9:$KW$9,0),ROWS('6. Patients'!ER$10:ER$107))),0))+
IFERROR(VLOOKUP($D12,$H$61:$L$91,COLUMNS($H$60:$J$60)-1+AL$7,0)*$E12*$F12*'1. General Inputs'!$J$25,0),0)</f>
        <v>0</v>
      </c>
      <c r="AM12" s="3">
        <f ca="1">ROUNDUP($F12*$E12*CHOOSE(AM$7,
IFERROR(SUMPRODUCT('6. Patients'!DF$10:DF$107,OFFSET('6. Patients'!$DN$9,1,MATCH($D12,'6. Patients'!$DO$9:$EC$9,0),ROWS('6. Patients'!ES$10:ES$107))),0)+
IFERROR(SUMPRODUCT('6. Patients'!DF$10:DF$107,OFFSET('6. Patients'!$ED$9,1,MATCH($D12,'6. Patients'!$EE$9:$ES$9,0),ROWS('6. Patients'!ES$10:ES$107))),0)+
IFERROR(SUMPRODUCT('6. Patients'!DF$10:DF$107,OFFSET('6. Patients'!$ET$9,1,MATCH($D12,'6. Patients'!$EU$9:$FI$9,0),ROWS('6. Patients'!ES$10:ES$107))),0)+
IFERROR(SUMPRODUCT('6. Patients'!DF$10:DF$107,OFFSET('6. Patients'!$FJ$9,1,MATCH($D12,'6. Patients'!$FK$9:$FY$9,0),ROWS('6. Patients'!ES$10:ES$107))),0),
IFERROR(SUMPRODUCT('6. Patients'!DF$10:DF$107,OFFSET('6. Patients'!$FZ$9,1,MATCH($D12,'6. Patients'!$GA$9:$GO$9,0),ROWS('6. Patients'!ES$10:ES$107))),0)+
IFERROR(SUMPRODUCT('6. Patients'!DF$10:DF$107,OFFSET('6. Patients'!$GP$9,1,MATCH($D12,'6. Patients'!$GQ$9:$HE$9,0),ROWS('6. Patients'!ES$10:ES$107))),0)+
IFERROR(SUMPRODUCT('6. Patients'!DF$10:DF$107,OFFSET('6. Patients'!$HF$9,1,MATCH($D12,'6. Patients'!$HG$9:$HU$9,0),ROWS('6. Patients'!ES$10:ES$107))),0)+
IFERROR(SUMPRODUCT('6. Patients'!DF$10:DF$107,OFFSET('6. Patients'!$HV$9,1,MATCH($D12,'6. Patients'!$HW$9:$IK$9,0),ROWS('6. Patients'!ES$10:ES$107))),0),
IFERROR(SUMPRODUCT('6. Patients'!DF$10:DF$107,OFFSET('6. Patients'!$IL$9,1,MATCH($D12,'6. Patients'!$IM$9:$JA$9,0),ROWS('6. Patients'!ES$10:ES$107))),0)+
IFERROR(SUMPRODUCT('6. Patients'!DF$10:DF$107,OFFSET('6. Patients'!$JB$9,1,MATCH($D12,'6. Patients'!$JC$9:$JQ$9,0),ROWS('6. Patients'!ES$10:ES$107))),0)+
IFERROR(SUMPRODUCT('6. Patients'!DF$10:DF$107,OFFSET('6. Patients'!$JR$9,1,MATCH($D12,'6. Patients'!$JS$9:$KG$9,0),ROWS('6. Patients'!ES$10:ES$107))),0)+
IFERROR(SUMPRODUCT('6. Patients'!DF$10:DF$107,OFFSET('6. Patients'!$KH$9,1,MATCH($D12,'6. Patients'!$KI$9:$KW$9,0),ROWS('6. Patients'!ES$10:ES$107))),0))+
IFERROR(VLOOKUP($D12,$H$61:$L$91,COLUMNS($H$60:$J$60)-1+AM$7,0)*$E12*$F12*'1. General Inputs'!$J$25,0),0)</f>
        <v>0</v>
      </c>
      <c r="AN12" s="3">
        <f ca="1">ROUNDUP($F12*$E12*CHOOSE(AN$7,
IFERROR(SUMPRODUCT('6. Patients'!DG$10:DG$107,OFFSET('6. Patients'!$DN$9,1,MATCH($D12,'6. Patients'!$DO$9:$EC$9,0),ROWS('6. Patients'!ET$10:ET$107))),0)+
IFERROR(SUMPRODUCT('6. Patients'!DG$10:DG$107,OFFSET('6. Patients'!$ED$9,1,MATCH($D12,'6. Patients'!$EE$9:$ES$9,0),ROWS('6. Patients'!ET$10:ET$107))),0)+
IFERROR(SUMPRODUCT('6. Patients'!DG$10:DG$107,OFFSET('6. Patients'!$ET$9,1,MATCH($D12,'6. Patients'!$EU$9:$FI$9,0),ROWS('6. Patients'!ET$10:ET$107))),0)+
IFERROR(SUMPRODUCT('6. Patients'!DG$10:DG$107,OFFSET('6. Patients'!$FJ$9,1,MATCH($D12,'6. Patients'!$FK$9:$FY$9,0),ROWS('6. Patients'!ET$10:ET$107))),0),
IFERROR(SUMPRODUCT('6. Patients'!DG$10:DG$107,OFFSET('6. Patients'!$FZ$9,1,MATCH($D12,'6. Patients'!$GA$9:$GO$9,0),ROWS('6. Patients'!ET$10:ET$107))),0)+
IFERROR(SUMPRODUCT('6. Patients'!DG$10:DG$107,OFFSET('6. Patients'!$GP$9,1,MATCH($D12,'6. Patients'!$GQ$9:$HE$9,0),ROWS('6. Patients'!ET$10:ET$107))),0)+
IFERROR(SUMPRODUCT('6. Patients'!DG$10:DG$107,OFFSET('6. Patients'!$HF$9,1,MATCH($D12,'6. Patients'!$HG$9:$HU$9,0),ROWS('6. Patients'!ET$10:ET$107))),0)+
IFERROR(SUMPRODUCT('6. Patients'!DG$10:DG$107,OFFSET('6. Patients'!$HV$9,1,MATCH($D12,'6. Patients'!$HW$9:$IK$9,0),ROWS('6. Patients'!ET$10:ET$107))),0),
IFERROR(SUMPRODUCT('6. Patients'!DG$10:DG$107,OFFSET('6. Patients'!$IL$9,1,MATCH($D12,'6. Patients'!$IM$9:$JA$9,0),ROWS('6. Patients'!ET$10:ET$107))),0)+
IFERROR(SUMPRODUCT('6. Patients'!DG$10:DG$107,OFFSET('6. Patients'!$JB$9,1,MATCH($D12,'6. Patients'!$JC$9:$JQ$9,0),ROWS('6. Patients'!ET$10:ET$107))),0)+
IFERROR(SUMPRODUCT('6. Patients'!DG$10:DG$107,OFFSET('6. Patients'!$JR$9,1,MATCH($D12,'6. Patients'!$JS$9:$KG$9,0),ROWS('6. Patients'!ET$10:ET$107))),0)+
IFERROR(SUMPRODUCT('6. Patients'!DG$10:DG$107,OFFSET('6. Patients'!$KH$9,1,MATCH($D12,'6. Patients'!$KI$9:$KW$9,0),ROWS('6. Patients'!ET$10:ET$107))),0))+
IFERROR(VLOOKUP($D12,$H$61:$L$91,COLUMNS($H$60:$J$60)-1+AN$7,0)*$E12*$F12*'1. General Inputs'!$J$25,0),0)</f>
        <v>0</v>
      </c>
      <c r="AO12" s="3">
        <f ca="1">ROUNDUP($F12*$E12*CHOOSE(AO$7,
IFERROR(SUMPRODUCT('6. Patients'!DH$10:DH$107,OFFSET('6. Patients'!$DN$9,1,MATCH($D12,'6. Patients'!$DO$9:$EC$9,0),ROWS('6. Patients'!EU$10:EU$107))),0)+
IFERROR(SUMPRODUCT('6. Patients'!DH$10:DH$107,OFFSET('6. Patients'!$ED$9,1,MATCH($D12,'6. Patients'!$EE$9:$ES$9,0),ROWS('6. Patients'!EU$10:EU$107))),0)+
IFERROR(SUMPRODUCT('6. Patients'!DH$10:DH$107,OFFSET('6. Patients'!$ET$9,1,MATCH($D12,'6. Patients'!$EU$9:$FI$9,0),ROWS('6. Patients'!EU$10:EU$107))),0)+
IFERROR(SUMPRODUCT('6. Patients'!DH$10:DH$107,OFFSET('6. Patients'!$FJ$9,1,MATCH($D12,'6. Patients'!$FK$9:$FY$9,0),ROWS('6. Patients'!EU$10:EU$107))),0),
IFERROR(SUMPRODUCT('6. Patients'!DH$10:DH$107,OFFSET('6. Patients'!$FZ$9,1,MATCH($D12,'6. Patients'!$GA$9:$GO$9,0),ROWS('6. Patients'!EU$10:EU$107))),0)+
IFERROR(SUMPRODUCT('6. Patients'!DH$10:DH$107,OFFSET('6. Patients'!$GP$9,1,MATCH($D12,'6. Patients'!$GQ$9:$HE$9,0),ROWS('6. Patients'!EU$10:EU$107))),0)+
IFERROR(SUMPRODUCT('6. Patients'!DH$10:DH$107,OFFSET('6. Patients'!$HF$9,1,MATCH($D12,'6. Patients'!$HG$9:$HU$9,0),ROWS('6. Patients'!EU$10:EU$107))),0)+
IFERROR(SUMPRODUCT('6. Patients'!DH$10:DH$107,OFFSET('6. Patients'!$HV$9,1,MATCH($D12,'6. Patients'!$HW$9:$IK$9,0),ROWS('6. Patients'!EU$10:EU$107))),0),
IFERROR(SUMPRODUCT('6. Patients'!DH$10:DH$107,OFFSET('6. Patients'!$IL$9,1,MATCH($D12,'6. Patients'!$IM$9:$JA$9,0),ROWS('6. Patients'!EU$10:EU$107))),0)+
IFERROR(SUMPRODUCT('6. Patients'!DH$10:DH$107,OFFSET('6. Patients'!$JB$9,1,MATCH($D12,'6. Patients'!$JC$9:$JQ$9,0),ROWS('6. Patients'!EU$10:EU$107))),0)+
IFERROR(SUMPRODUCT('6. Patients'!DH$10:DH$107,OFFSET('6. Patients'!$JR$9,1,MATCH($D12,'6. Patients'!$JS$9:$KG$9,0),ROWS('6. Patients'!EU$10:EU$107))),0)+
IFERROR(SUMPRODUCT('6. Patients'!DH$10:DH$107,OFFSET('6. Patients'!$KH$9,1,MATCH($D12,'6. Patients'!$KI$9:$KW$9,0),ROWS('6. Patients'!EU$10:EU$107))),0))+
IFERROR(VLOOKUP($D12,$H$61:$L$91,COLUMNS($H$60:$J$60)-1+AO$7,0)*$E12*$F12*'1. General Inputs'!$J$25,0),0)</f>
        <v>0</v>
      </c>
      <c r="AP12" s="3">
        <f ca="1">ROUNDUP($F12*$E12*CHOOSE(AP$7,
IFERROR(SUMPRODUCT('6. Patients'!DI$10:DI$107,OFFSET('6. Patients'!$DN$9,1,MATCH($D12,'6. Patients'!$DO$9:$EC$9,0),ROWS('6. Patients'!EV$10:EV$107))),0)+
IFERROR(SUMPRODUCT('6. Patients'!DI$10:DI$107,OFFSET('6. Patients'!$ED$9,1,MATCH($D12,'6. Patients'!$EE$9:$ES$9,0),ROWS('6. Patients'!EV$10:EV$107))),0)+
IFERROR(SUMPRODUCT('6. Patients'!DI$10:DI$107,OFFSET('6. Patients'!$ET$9,1,MATCH($D12,'6. Patients'!$EU$9:$FI$9,0),ROWS('6. Patients'!EV$10:EV$107))),0)+
IFERROR(SUMPRODUCT('6. Patients'!DI$10:DI$107,OFFSET('6. Patients'!$FJ$9,1,MATCH($D12,'6. Patients'!$FK$9:$FY$9,0),ROWS('6. Patients'!EV$10:EV$107))),0),
IFERROR(SUMPRODUCT('6. Patients'!DI$10:DI$107,OFFSET('6. Patients'!$FZ$9,1,MATCH($D12,'6. Patients'!$GA$9:$GO$9,0),ROWS('6. Patients'!EV$10:EV$107))),0)+
IFERROR(SUMPRODUCT('6. Patients'!DI$10:DI$107,OFFSET('6. Patients'!$GP$9,1,MATCH($D12,'6. Patients'!$GQ$9:$HE$9,0),ROWS('6. Patients'!EV$10:EV$107))),0)+
IFERROR(SUMPRODUCT('6. Patients'!DI$10:DI$107,OFFSET('6. Patients'!$HF$9,1,MATCH($D12,'6. Patients'!$HG$9:$HU$9,0),ROWS('6. Patients'!EV$10:EV$107))),0)+
IFERROR(SUMPRODUCT('6. Patients'!DI$10:DI$107,OFFSET('6. Patients'!$HV$9,1,MATCH($D12,'6. Patients'!$HW$9:$IK$9,0),ROWS('6. Patients'!EV$10:EV$107))),0),
IFERROR(SUMPRODUCT('6. Patients'!DI$10:DI$107,OFFSET('6. Patients'!$IL$9,1,MATCH($D12,'6. Patients'!$IM$9:$JA$9,0),ROWS('6. Patients'!EV$10:EV$107))),0)+
IFERROR(SUMPRODUCT('6. Patients'!DI$10:DI$107,OFFSET('6. Patients'!$JB$9,1,MATCH($D12,'6. Patients'!$JC$9:$JQ$9,0),ROWS('6. Patients'!EV$10:EV$107))),0)+
IFERROR(SUMPRODUCT('6. Patients'!DI$10:DI$107,OFFSET('6. Patients'!$JR$9,1,MATCH($D12,'6. Patients'!$JS$9:$KG$9,0),ROWS('6. Patients'!EV$10:EV$107))),0)+
IFERROR(SUMPRODUCT('6. Patients'!DI$10:DI$107,OFFSET('6. Patients'!$KH$9,1,MATCH($D12,'6. Patients'!$KI$9:$KW$9,0),ROWS('6. Patients'!EV$10:EV$107))),0))+
IFERROR(VLOOKUP($D12,$H$61:$L$91,COLUMNS($H$60:$J$60)-1+AP$7,0)*$E12*$F12*'1. General Inputs'!$J$25,0),0)</f>
        <v>0</v>
      </c>
      <c r="AQ12" s="3">
        <f ca="1">ROUNDUP($F12*$E12*CHOOSE(AQ$7,
IFERROR(SUMPRODUCT('6. Patients'!DJ$10:DJ$107,OFFSET('6. Patients'!$DN$9,1,MATCH($D12,'6. Patients'!$DO$9:$EC$9,0),ROWS('6. Patients'!EW$10:EW$107))),0)+
IFERROR(SUMPRODUCT('6. Patients'!DJ$10:DJ$107,OFFSET('6. Patients'!$ED$9,1,MATCH($D12,'6. Patients'!$EE$9:$ES$9,0),ROWS('6. Patients'!EW$10:EW$107))),0)+
IFERROR(SUMPRODUCT('6. Patients'!DJ$10:DJ$107,OFFSET('6. Patients'!$ET$9,1,MATCH($D12,'6. Patients'!$EU$9:$FI$9,0),ROWS('6. Patients'!EW$10:EW$107))),0)+
IFERROR(SUMPRODUCT('6. Patients'!DJ$10:DJ$107,OFFSET('6. Patients'!$FJ$9,1,MATCH($D12,'6. Patients'!$FK$9:$FY$9,0),ROWS('6. Patients'!EW$10:EW$107))),0),
IFERROR(SUMPRODUCT('6. Patients'!DJ$10:DJ$107,OFFSET('6. Patients'!$FZ$9,1,MATCH($D12,'6. Patients'!$GA$9:$GO$9,0),ROWS('6. Patients'!EW$10:EW$107))),0)+
IFERROR(SUMPRODUCT('6. Patients'!DJ$10:DJ$107,OFFSET('6. Patients'!$GP$9,1,MATCH($D12,'6. Patients'!$GQ$9:$HE$9,0),ROWS('6. Patients'!EW$10:EW$107))),0)+
IFERROR(SUMPRODUCT('6. Patients'!DJ$10:DJ$107,OFFSET('6. Patients'!$HF$9,1,MATCH($D12,'6. Patients'!$HG$9:$HU$9,0),ROWS('6. Patients'!EW$10:EW$107))),0)+
IFERROR(SUMPRODUCT('6. Patients'!DJ$10:DJ$107,OFFSET('6. Patients'!$HV$9,1,MATCH($D12,'6. Patients'!$HW$9:$IK$9,0),ROWS('6. Patients'!EW$10:EW$107))),0),
IFERROR(SUMPRODUCT('6. Patients'!DJ$10:DJ$107,OFFSET('6. Patients'!$IL$9,1,MATCH($D12,'6. Patients'!$IM$9:$JA$9,0),ROWS('6. Patients'!EW$10:EW$107))),0)+
IFERROR(SUMPRODUCT('6. Patients'!DJ$10:DJ$107,OFFSET('6. Patients'!$JB$9,1,MATCH($D12,'6. Patients'!$JC$9:$JQ$9,0),ROWS('6. Patients'!EW$10:EW$107))),0)+
IFERROR(SUMPRODUCT('6. Patients'!DJ$10:DJ$107,OFFSET('6. Patients'!$JR$9,1,MATCH($D12,'6. Patients'!$JS$9:$KG$9,0),ROWS('6. Patients'!EW$10:EW$107))),0)+
IFERROR(SUMPRODUCT('6. Patients'!DJ$10:DJ$107,OFFSET('6. Patients'!$KH$9,1,MATCH($D12,'6. Patients'!$KI$9:$KW$9,0),ROWS('6. Patients'!EW$10:EW$107))),0))+
IFERROR(VLOOKUP($D12,$H$61:$L$91,COLUMNS($H$60:$J$60)-1+AQ$7,0)*$E12*$F12*'1. General Inputs'!$J$25,0),0)</f>
        <v>0</v>
      </c>
      <c r="AR12" s="136"/>
      <c r="AZ12" s="135">
        <f ca="1">IFERROR(SUM(OFFSET('7. Consumption'!H12,0,1,,MIN('1. General Inputs'!$J$27,COLUMNS('7. Consumption'!H$9:$AQ$9)-1))),0)+MAX(0,$AQ12*('1. General Inputs'!$J$27-COLUMNS('7. Consumption'!H$9:$AQ$9)+1))</f>
        <v>0</v>
      </c>
      <c r="BA12" s="135">
        <f ca="1">IFERROR(SUM(OFFSET('7. Consumption'!I12,0,1,,MIN('1. General Inputs'!$J$27,COLUMNS('7. Consumption'!I$9:$AQ$9)-1))),0)+MAX(0,$AQ12*('1. General Inputs'!$J$27-COLUMNS('7. Consumption'!I$9:$AQ$9)+1))</f>
        <v>0</v>
      </c>
      <c r="BB12" s="135">
        <f ca="1">IFERROR(SUM(OFFSET('7. Consumption'!J12,0,1,,MIN('1. General Inputs'!$J$27,COLUMNS('7. Consumption'!J$9:$AQ$9)-1))),0)+MAX(0,$AQ12*('1. General Inputs'!$J$27-COLUMNS('7. Consumption'!J$9:$AQ$9)+1))</f>
        <v>0</v>
      </c>
      <c r="BC12" s="135">
        <f ca="1">IFERROR(SUM(OFFSET('7. Consumption'!K12,0,1,,MIN('1. General Inputs'!$J$27,COLUMNS('7. Consumption'!K$9:$AQ$9)-1))),0)+MAX(0,$AQ12*('1. General Inputs'!$J$27-COLUMNS('7. Consumption'!K$9:$AQ$9)+1))</f>
        <v>0</v>
      </c>
      <c r="BD12" s="135">
        <f ca="1">IFERROR(SUM(OFFSET('7. Consumption'!L12,0,1,,MIN('1. General Inputs'!$J$27,COLUMNS('7. Consumption'!L$9:$AQ$9)-1))),0)+MAX(0,$AQ12*('1. General Inputs'!$J$27-COLUMNS('7. Consumption'!L$9:$AQ$9)+1))</f>
        <v>0</v>
      </c>
      <c r="BE12" s="135">
        <f ca="1">IFERROR(SUM(OFFSET('7. Consumption'!M12,0,1,,MIN('1. General Inputs'!$J$27,COLUMNS('7. Consumption'!M$9:$AQ$9)-1))),0)+MAX(0,$AQ12*('1. General Inputs'!$J$27-COLUMNS('7. Consumption'!M$9:$AQ$9)+1))</f>
        <v>0</v>
      </c>
      <c r="BF12" s="135">
        <f ca="1">IFERROR(SUM(OFFSET('7. Consumption'!N12,0,1,,MIN('1. General Inputs'!$J$27,COLUMNS('7. Consumption'!N$9:$AQ$9)-1))),0)+MAX(0,$AQ12*('1. General Inputs'!$J$27-COLUMNS('7. Consumption'!N$9:$AQ$9)+1))</f>
        <v>0</v>
      </c>
      <c r="BG12" s="135">
        <f ca="1">IFERROR(SUM(OFFSET('7. Consumption'!O12,0,1,,MIN('1. General Inputs'!$J$27,COLUMNS('7. Consumption'!O$9:$AQ$9)-1))),0)+MAX(0,$AQ12*('1. General Inputs'!$J$27-COLUMNS('7. Consumption'!O$9:$AQ$9)+1))</f>
        <v>0</v>
      </c>
      <c r="BH12" s="135">
        <f ca="1">IFERROR(SUM(OFFSET('7. Consumption'!P12,0,1,,MIN('1. General Inputs'!$J$27,COLUMNS('7. Consumption'!P$9:$AQ$9)-1))),0)+MAX(0,$AQ12*('1. General Inputs'!$J$27-COLUMNS('7. Consumption'!P$9:$AQ$9)+1))</f>
        <v>0</v>
      </c>
      <c r="BI12" s="135">
        <f ca="1">IFERROR(SUM(OFFSET('7. Consumption'!Q12,0,1,,MIN('1. General Inputs'!$J$27,COLUMNS('7. Consumption'!Q$9:$AQ$9)-1))),0)+MAX(0,$AQ12*('1. General Inputs'!$J$27-COLUMNS('7. Consumption'!Q$9:$AQ$9)+1))</f>
        <v>0</v>
      </c>
      <c r="BJ12" s="135">
        <f ca="1">IFERROR(SUM(OFFSET('7. Consumption'!R12,0,1,,MIN('1. General Inputs'!$J$27,COLUMNS('7. Consumption'!R$9:$AQ$9)-1))),0)+MAX(0,$AQ12*('1. General Inputs'!$J$27-COLUMNS('7. Consumption'!R$9:$AQ$9)+1))</f>
        <v>0</v>
      </c>
      <c r="BK12" s="135">
        <f ca="1">IFERROR(SUM(OFFSET('7. Consumption'!S12,0,1,,MIN('1. General Inputs'!$J$27,COLUMNS('7. Consumption'!S$9:$AQ$9)-1))),0)+MAX(0,$AQ12*('1. General Inputs'!$J$27-COLUMNS('7. Consumption'!S$9:$AQ$9)+1))</f>
        <v>0</v>
      </c>
      <c r="BL12" s="135">
        <f ca="1">IFERROR(SUM(OFFSET('7. Consumption'!T12,0,1,,MIN('1. General Inputs'!$J$27,COLUMNS('7. Consumption'!T$9:$AQ$9)-1))),0)+MAX(0,$AQ12*('1. General Inputs'!$J$27-COLUMNS('7. Consumption'!T$9:$AQ$9)+1))</f>
        <v>0</v>
      </c>
      <c r="BM12" s="135">
        <f ca="1">IFERROR(SUM(OFFSET('7. Consumption'!U12,0,1,,MIN('1. General Inputs'!$J$27,COLUMNS('7. Consumption'!U$9:$AQ$9)-1))),0)+MAX(0,$AQ12*('1. General Inputs'!$J$27-COLUMNS('7. Consumption'!U$9:$AQ$9)+1))</f>
        <v>0</v>
      </c>
      <c r="BN12" s="135">
        <f ca="1">IFERROR(SUM(OFFSET('7. Consumption'!V12,0,1,,MIN('1. General Inputs'!$J$27,COLUMNS('7. Consumption'!V$9:$AQ$9)-1))),0)+MAX(0,$AQ12*('1. General Inputs'!$J$27-COLUMNS('7. Consumption'!V$9:$AQ$9)+1))</f>
        <v>0</v>
      </c>
      <c r="BO12" s="135">
        <f ca="1">IFERROR(SUM(OFFSET('7. Consumption'!W12,0,1,,MIN('1. General Inputs'!$J$27,COLUMNS('7. Consumption'!W$9:$AQ$9)-1))),0)+MAX(0,$AQ12*('1. General Inputs'!$J$27-COLUMNS('7. Consumption'!W$9:$AQ$9)+1))</f>
        <v>0</v>
      </c>
      <c r="BP12" s="135">
        <f ca="1">IFERROR(SUM(OFFSET('7. Consumption'!X12,0,1,,MIN('1. General Inputs'!$J$27,COLUMNS('7. Consumption'!X$9:$AQ$9)-1))),0)+MAX(0,$AQ12*('1. General Inputs'!$J$27-COLUMNS('7. Consumption'!X$9:$AQ$9)+1))</f>
        <v>0</v>
      </c>
      <c r="BQ12" s="135">
        <f ca="1">IFERROR(SUM(OFFSET('7. Consumption'!Y12,0,1,,MIN('1. General Inputs'!$J$27,COLUMNS('7. Consumption'!Y$9:$AQ$9)-1))),0)+MAX(0,$AQ12*('1. General Inputs'!$J$27-COLUMNS('7. Consumption'!Y$9:$AQ$9)+1))</f>
        <v>0</v>
      </c>
      <c r="BR12" s="135">
        <f ca="1">IFERROR(SUM(OFFSET('7. Consumption'!Z12,0,1,,MIN('1. General Inputs'!$J$27,COLUMNS('7. Consumption'!Z$9:$AQ$9)-1))),0)+MAX(0,$AQ12*('1. General Inputs'!$J$27-COLUMNS('7. Consumption'!Z$9:$AQ$9)+1))</f>
        <v>0</v>
      </c>
      <c r="BS12" s="135">
        <f ca="1">IFERROR(SUM(OFFSET('7. Consumption'!AA12,0,1,,MIN('1. General Inputs'!$J$27,COLUMNS('7. Consumption'!AA$9:$AQ$9)-1))),0)+MAX(0,$AQ12*('1. General Inputs'!$J$27-COLUMNS('7. Consumption'!AA$9:$AQ$9)+1))</f>
        <v>0</v>
      </c>
      <c r="BT12" s="135">
        <f ca="1">IFERROR(SUM(OFFSET('7. Consumption'!AB12,0,1,,MIN('1. General Inputs'!$J$27,COLUMNS('7. Consumption'!AB$9:$AQ$9)-1))),0)+MAX(0,$AQ12*('1. General Inputs'!$J$27-COLUMNS('7. Consumption'!AB$9:$AQ$9)+1))</f>
        <v>0</v>
      </c>
      <c r="BU12" s="135">
        <f ca="1">IFERROR(SUM(OFFSET('7. Consumption'!AC12,0,1,,MIN('1. General Inputs'!$J$27,COLUMNS('7. Consumption'!AC$9:$AQ$9)-1))),0)+MAX(0,$AQ12*('1. General Inputs'!$J$27-COLUMNS('7. Consumption'!AC$9:$AQ$9)+1))</f>
        <v>0</v>
      </c>
      <c r="BV12" s="135">
        <f ca="1">IFERROR(SUM(OFFSET('7. Consumption'!AD12,0,1,,MIN('1. General Inputs'!$J$27,COLUMNS('7. Consumption'!AD$9:$AQ$9)-1))),0)+MAX(0,$AQ12*('1. General Inputs'!$J$27-COLUMNS('7. Consumption'!AD$9:$AQ$9)+1))</f>
        <v>0</v>
      </c>
      <c r="BW12" s="135">
        <f ca="1">IFERROR(SUM(OFFSET('7. Consumption'!AE12,0,1,,MIN('1. General Inputs'!$J$27,COLUMNS('7. Consumption'!AE$9:$AQ$9)-1))),0)+MAX(0,$AQ12*('1. General Inputs'!$J$27-COLUMNS('7. Consumption'!AE$9:$AQ$9)+1))</f>
        <v>0</v>
      </c>
      <c r="BX12" s="135">
        <f ca="1">IFERROR(SUM(OFFSET('7. Consumption'!AF12,0,1,,MIN('1. General Inputs'!$J$27,COLUMNS('7. Consumption'!AF$9:$AQ$9)-1))),0)+MAX(0,$AQ12*('1. General Inputs'!$J$27-COLUMNS('7. Consumption'!AF$9:$AQ$9)+1))</f>
        <v>0</v>
      </c>
      <c r="BY12" s="135">
        <f ca="1">IFERROR(SUM(OFFSET('7. Consumption'!AG12,0,1,,MIN('1. General Inputs'!$J$27,COLUMNS('7. Consumption'!AG$9:$AQ$9)-1))),0)+MAX(0,$AQ12*('1. General Inputs'!$J$27-COLUMNS('7. Consumption'!AG$9:$AQ$9)+1))</f>
        <v>0</v>
      </c>
      <c r="BZ12" s="135">
        <f ca="1">IFERROR(SUM(OFFSET('7. Consumption'!AH12,0,1,,MIN('1. General Inputs'!$J$27,COLUMNS('7. Consumption'!AH$9:$AQ$9)-1))),0)+MAX(0,$AQ12*('1. General Inputs'!$J$27-COLUMNS('7. Consumption'!AH$9:$AQ$9)+1))</f>
        <v>0</v>
      </c>
      <c r="CA12" s="135">
        <f ca="1">IFERROR(SUM(OFFSET('7. Consumption'!AI12,0,1,,MIN('1. General Inputs'!$J$27,COLUMNS('7. Consumption'!AI$9:$AQ$9)-1))),0)+MAX(0,$AQ12*('1. General Inputs'!$J$27-COLUMNS('7. Consumption'!AI$9:$AQ$9)+1))</f>
        <v>0</v>
      </c>
      <c r="CB12" s="135">
        <f ca="1">IFERROR(SUM(OFFSET('7. Consumption'!AJ12,0,1,,MIN('1. General Inputs'!$J$27,COLUMNS('7. Consumption'!AJ$9:$AQ$9)-1))),0)+MAX(0,$AQ12*('1. General Inputs'!$J$27-COLUMNS('7. Consumption'!AJ$9:$AQ$9)+1))</f>
        <v>0</v>
      </c>
      <c r="CC12" s="135">
        <f ca="1">IFERROR(SUM(OFFSET('7. Consumption'!AK12,0,1,,MIN('1. General Inputs'!$J$27,COLUMNS('7. Consumption'!AK$9:$AQ$9)-1))),0)+MAX(0,$AQ12*('1. General Inputs'!$J$27-COLUMNS('7. Consumption'!AK$9:$AQ$9)+1))</f>
        <v>0</v>
      </c>
      <c r="CD12" s="135">
        <f ca="1">IFERROR(SUM(OFFSET('7. Consumption'!AL12,0,1,,MIN('1. General Inputs'!$J$27,COLUMNS('7. Consumption'!AL$9:$AQ$9)-1))),0)+MAX(0,$AQ12*('1. General Inputs'!$J$27-COLUMNS('7. Consumption'!AL$9:$AQ$9)+1))</f>
        <v>0</v>
      </c>
      <c r="CE12" s="135">
        <f ca="1">IFERROR(SUM(OFFSET('7. Consumption'!AM12,0,1,,MIN('1. General Inputs'!$J$27,COLUMNS('7. Consumption'!AM$9:$AQ$9)-1))),0)+MAX(0,$AQ12*('1. General Inputs'!$J$27-COLUMNS('7. Consumption'!AM$9:$AQ$9)+1))</f>
        <v>0</v>
      </c>
      <c r="CF12" s="135">
        <f ca="1">IFERROR(SUM(OFFSET('7. Consumption'!AN12,0,1,,MIN('1. General Inputs'!$J$27,COLUMNS('7. Consumption'!AN$9:$AQ$9)-1))),0)+MAX(0,$AQ12*('1. General Inputs'!$J$27-COLUMNS('7. Consumption'!AN$9:$AQ$9)+1))</f>
        <v>0</v>
      </c>
      <c r="CG12" s="135">
        <f ca="1">IFERROR(SUM(OFFSET('7. Consumption'!AO12,0,1,,MIN('1. General Inputs'!$J$27,COLUMNS('7. Consumption'!AO$9:$AQ$9)-1))),0)+MAX(0,$AQ12*('1. General Inputs'!$J$27-COLUMNS('7. Consumption'!AO$9:$AQ$9)+1))</f>
        <v>0</v>
      </c>
      <c r="CH12" s="135">
        <f ca="1">IFERROR(SUM(OFFSET('7. Consumption'!AP12,0,1,,MIN('1. General Inputs'!$J$27,COLUMNS('7. Consumption'!AP$9:$AQ$9)-1))),0)+MAX(0,$AQ12*('1. General Inputs'!$J$27-COLUMNS('7. Consumption'!AP$9:$AQ$9)+1))</f>
        <v>0</v>
      </c>
      <c r="CI12" s="135">
        <f ca="1">IFERROR(SUM(OFFSET('7. Consumption'!AQ12,0,1,,MIN('1. General Inputs'!$J$27,COLUMNS('7. Consumption'!AQ$9:$AQ$9)-1))),0)+MAX(0,$AQ12*('1. General Inputs'!$J$27-COLUMNS('7. Consumption'!AQ$9:$AQ$9)+1))</f>
        <v>0</v>
      </c>
    </row>
    <row r="13" spans="2:87" ht="15" x14ac:dyDescent="0.25">
      <c r="B13" s="16"/>
      <c r="C13" s="16" t="str">
        <f>IFERROR(VLOOKUP(ROWS($C$9:$C13),'5. Dosing'!$L$14:$M$64,COLUMNS('5. Dosing'!$L$13:$M$13),0),"")</f>
        <v>ATV/r (300/100) - 30 tab</v>
      </c>
      <c r="D13" s="16" t="str">
        <f>IFERROR(INDEX('5. Dosing'!E$14:E$64,MATCH('7. Consumption'!$C13,'5. Dosing'!$M$14:$M$64,0)),"")</f>
        <v>ATV/r</v>
      </c>
      <c r="E13" s="129">
        <f>IFERROR(INDEX('5. Dosing'!K$14:K$64,MATCH('7. Consumption'!$C13,'5. Dosing'!$M$14:$M$64,0)),0)</f>
        <v>1</v>
      </c>
      <c r="F13" s="130">
        <f>IFERROR(INDEX('5. Dosing'!J$14:J$64,MATCH('7. Consumption'!$C13,'5. Dosing'!$M$14:$M$64,0))*(30)/INDEX('5. Dosing'!H$14:H$64,MATCH('7. Consumption'!$C13,'5. Dosing'!$M$14:$M$64,0)),0)</f>
        <v>1</v>
      </c>
      <c r="H13" s="3">
        <f ca="1">ROUNDUP($F13*$E13*CHOOSE(H$7,
IFERROR(SUMPRODUCT('6. Patients'!CA$10:CA$107,OFFSET('6. Patients'!$DN$9,1,MATCH($D13,'6. Patients'!$DO$9:$EC$9,0),ROWS('6. Patients'!DN$10:DN$107))),0)+
IFERROR(SUMPRODUCT('6. Patients'!CA$10:CA$107,OFFSET('6. Patients'!$ED$9,1,MATCH($D13,'6. Patients'!$EE$9:$ES$9,0),ROWS('6. Patients'!DN$10:DN$107))),0)+
IFERROR(SUMPRODUCT('6. Patients'!CA$10:CA$107,OFFSET('6. Patients'!$ET$9,1,MATCH($D13,'6. Patients'!$EU$9:$FI$9,0),ROWS('6. Patients'!DN$10:DN$107))),0)+
IFERROR(SUMPRODUCT('6. Patients'!CA$10:CA$107,OFFSET('6. Patients'!$FJ$9,1,MATCH($D13,'6. Patients'!$FK$9:$FY$9,0),ROWS('6. Patients'!DN$10:DN$107))),0),
IFERROR(SUMPRODUCT('6. Patients'!CA$10:CA$107,OFFSET('6. Patients'!$FZ$9,1,MATCH($D13,'6. Patients'!$GA$9:$GO$9,0),ROWS('6. Patients'!DN$10:DN$107))),0)+
IFERROR(SUMPRODUCT('6. Patients'!CA$10:CA$107,OFFSET('6. Patients'!$GP$9,1,MATCH($D13,'6. Patients'!$GQ$9:$HE$9,0),ROWS('6. Patients'!DN$10:DN$107))),0)+
IFERROR(SUMPRODUCT('6. Patients'!CA$10:CA$107,OFFSET('6. Patients'!$HF$9,1,MATCH($D13,'6. Patients'!$HG$9:$HU$9,0),ROWS('6. Patients'!DN$10:DN$107))),0)+
IFERROR(SUMPRODUCT('6. Patients'!CA$10:CA$107,OFFSET('6. Patients'!$HV$9,1,MATCH($D13,'6. Patients'!$HW$9:$IK$9,0),ROWS('6. Patients'!DN$10:DN$107))),0),
IFERROR(SUMPRODUCT('6. Patients'!CA$10:CA$107,OFFSET('6. Patients'!$IL$9,1,MATCH($D13,'6. Patients'!$IM$9:$JA$9,0),ROWS('6. Patients'!DN$10:DN$107))),0)+
IFERROR(SUMPRODUCT('6. Patients'!CA$10:CA$107,OFFSET('6. Patients'!$JB$9,1,MATCH($D13,'6. Patients'!$JC$9:$JQ$9,0),ROWS('6. Patients'!DN$10:DN$107))),0)+
IFERROR(SUMPRODUCT('6. Patients'!CA$10:CA$107,OFFSET('6. Patients'!$JR$9,1,MATCH($D13,'6. Patients'!$JS$9:$KG$9,0),ROWS('6. Patients'!DN$10:DN$107))),0)+
IFERROR(SUMPRODUCT('6. Patients'!CA$10:CA$107,OFFSET('6. Patients'!$KH$9,1,MATCH($D13,'6. Patients'!$KI$9:$KW$9,0),ROWS('6. Patients'!DN$10:DN$107))),0))+
IFERROR(VLOOKUP($D13,$H$61:$L$91,COLUMNS($H$60:$J$60)-1+H$7,0)*$E13*$F13*'1. General Inputs'!$J$25,0),0)</f>
        <v>0</v>
      </c>
      <c r="I13" s="3">
        <f ca="1">ROUNDUP($F13*$E13*CHOOSE(I$7,
IFERROR(SUMPRODUCT('6. Patients'!CB$10:CB$107,OFFSET('6. Patients'!$DN$9,1,MATCH($D13,'6. Patients'!$DO$9:$EC$9,0),ROWS('6. Patients'!DO$10:DO$107))),0)+
IFERROR(SUMPRODUCT('6. Patients'!CB$10:CB$107,OFFSET('6. Patients'!$ED$9,1,MATCH($D13,'6. Patients'!$EE$9:$ES$9,0),ROWS('6. Patients'!DO$10:DO$107))),0)+
IFERROR(SUMPRODUCT('6. Patients'!CB$10:CB$107,OFFSET('6. Patients'!$ET$9,1,MATCH($D13,'6. Patients'!$EU$9:$FI$9,0),ROWS('6. Patients'!DO$10:DO$107))),0)+
IFERROR(SUMPRODUCT('6. Patients'!CB$10:CB$107,OFFSET('6. Patients'!$FJ$9,1,MATCH($D13,'6. Patients'!$FK$9:$FY$9,0),ROWS('6. Patients'!DO$10:DO$107))),0),
IFERROR(SUMPRODUCT('6. Patients'!CB$10:CB$107,OFFSET('6. Patients'!$FZ$9,1,MATCH($D13,'6. Patients'!$GA$9:$GO$9,0),ROWS('6. Patients'!DO$10:DO$107))),0)+
IFERROR(SUMPRODUCT('6. Patients'!CB$10:CB$107,OFFSET('6. Patients'!$GP$9,1,MATCH($D13,'6. Patients'!$GQ$9:$HE$9,0),ROWS('6. Patients'!DO$10:DO$107))),0)+
IFERROR(SUMPRODUCT('6. Patients'!CB$10:CB$107,OFFSET('6. Patients'!$HF$9,1,MATCH($D13,'6. Patients'!$HG$9:$HU$9,0),ROWS('6. Patients'!DO$10:DO$107))),0)+
IFERROR(SUMPRODUCT('6. Patients'!CB$10:CB$107,OFFSET('6. Patients'!$HV$9,1,MATCH($D13,'6. Patients'!$HW$9:$IK$9,0),ROWS('6. Patients'!DO$10:DO$107))),0),
IFERROR(SUMPRODUCT('6. Patients'!CB$10:CB$107,OFFSET('6. Patients'!$IL$9,1,MATCH($D13,'6. Patients'!$IM$9:$JA$9,0),ROWS('6. Patients'!DO$10:DO$107))),0)+
IFERROR(SUMPRODUCT('6. Patients'!CB$10:CB$107,OFFSET('6. Patients'!$JB$9,1,MATCH($D13,'6. Patients'!$JC$9:$JQ$9,0),ROWS('6. Patients'!DO$10:DO$107))),0)+
IFERROR(SUMPRODUCT('6. Patients'!CB$10:CB$107,OFFSET('6. Patients'!$JR$9,1,MATCH($D13,'6. Patients'!$JS$9:$KG$9,0),ROWS('6. Patients'!DO$10:DO$107))),0)+
IFERROR(SUMPRODUCT('6. Patients'!CB$10:CB$107,OFFSET('6. Patients'!$KH$9,1,MATCH($D13,'6. Patients'!$KI$9:$KW$9,0),ROWS('6. Patients'!DO$10:DO$107))),0))+
IFERROR(VLOOKUP($D13,$H$61:$L$91,COLUMNS($H$60:$J$60)-1+I$7,0)*$E13*$F13*'1. General Inputs'!$J$25,0),0)</f>
        <v>0</v>
      </c>
      <c r="J13" s="3">
        <f ca="1">ROUNDUP($F13*$E13*CHOOSE(J$7,
IFERROR(SUMPRODUCT('6. Patients'!CC$10:CC$107,OFFSET('6. Patients'!$DN$9,1,MATCH($D13,'6. Patients'!$DO$9:$EC$9,0),ROWS('6. Patients'!DP$10:DP$107))),0)+
IFERROR(SUMPRODUCT('6. Patients'!CC$10:CC$107,OFFSET('6. Patients'!$ED$9,1,MATCH($D13,'6. Patients'!$EE$9:$ES$9,0),ROWS('6. Patients'!DP$10:DP$107))),0)+
IFERROR(SUMPRODUCT('6. Patients'!CC$10:CC$107,OFFSET('6. Patients'!$ET$9,1,MATCH($D13,'6. Patients'!$EU$9:$FI$9,0),ROWS('6. Patients'!DP$10:DP$107))),0)+
IFERROR(SUMPRODUCT('6. Patients'!CC$10:CC$107,OFFSET('6. Patients'!$FJ$9,1,MATCH($D13,'6. Patients'!$FK$9:$FY$9,0),ROWS('6. Patients'!DP$10:DP$107))),0),
IFERROR(SUMPRODUCT('6. Patients'!CC$10:CC$107,OFFSET('6. Patients'!$FZ$9,1,MATCH($D13,'6. Patients'!$GA$9:$GO$9,0),ROWS('6. Patients'!DP$10:DP$107))),0)+
IFERROR(SUMPRODUCT('6. Patients'!CC$10:CC$107,OFFSET('6. Patients'!$GP$9,1,MATCH($D13,'6. Patients'!$GQ$9:$HE$9,0),ROWS('6. Patients'!DP$10:DP$107))),0)+
IFERROR(SUMPRODUCT('6. Patients'!CC$10:CC$107,OFFSET('6. Patients'!$HF$9,1,MATCH($D13,'6. Patients'!$HG$9:$HU$9,0),ROWS('6. Patients'!DP$10:DP$107))),0)+
IFERROR(SUMPRODUCT('6. Patients'!CC$10:CC$107,OFFSET('6. Patients'!$HV$9,1,MATCH($D13,'6. Patients'!$HW$9:$IK$9,0),ROWS('6. Patients'!DP$10:DP$107))),0),
IFERROR(SUMPRODUCT('6. Patients'!CC$10:CC$107,OFFSET('6. Patients'!$IL$9,1,MATCH($D13,'6. Patients'!$IM$9:$JA$9,0),ROWS('6. Patients'!DP$10:DP$107))),0)+
IFERROR(SUMPRODUCT('6. Patients'!CC$10:CC$107,OFFSET('6. Patients'!$JB$9,1,MATCH($D13,'6. Patients'!$JC$9:$JQ$9,0),ROWS('6. Patients'!DP$10:DP$107))),0)+
IFERROR(SUMPRODUCT('6. Patients'!CC$10:CC$107,OFFSET('6. Patients'!$JR$9,1,MATCH($D13,'6. Patients'!$JS$9:$KG$9,0),ROWS('6. Patients'!DP$10:DP$107))),0)+
IFERROR(SUMPRODUCT('6. Patients'!CC$10:CC$107,OFFSET('6. Patients'!$KH$9,1,MATCH($D13,'6. Patients'!$KI$9:$KW$9,0),ROWS('6. Patients'!DP$10:DP$107))),0))+
IFERROR(VLOOKUP($D13,$H$61:$L$91,COLUMNS($H$60:$J$60)-1+J$7,0)*$E13*$F13*'1. General Inputs'!$J$25,0),0)</f>
        <v>0</v>
      </c>
      <c r="K13" s="3">
        <f ca="1">ROUNDUP($F13*$E13*CHOOSE(K$7,
IFERROR(SUMPRODUCT('6. Patients'!CD$10:CD$107,OFFSET('6. Patients'!$DN$9,1,MATCH($D13,'6. Patients'!$DO$9:$EC$9,0),ROWS('6. Patients'!DQ$10:DQ$107))),0)+
IFERROR(SUMPRODUCT('6. Patients'!CD$10:CD$107,OFFSET('6. Patients'!$ED$9,1,MATCH($D13,'6. Patients'!$EE$9:$ES$9,0),ROWS('6. Patients'!DQ$10:DQ$107))),0)+
IFERROR(SUMPRODUCT('6. Patients'!CD$10:CD$107,OFFSET('6. Patients'!$ET$9,1,MATCH($D13,'6. Patients'!$EU$9:$FI$9,0),ROWS('6. Patients'!DQ$10:DQ$107))),0)+
IFERROR(SUMPRODUCT('6. Patients'!CD$10:CD$107,OFFSET('6. Patients'!$FJ$9,1,MATCH($D13,'6. Patients'!$FK$9:$FY$9,0),ROWS('6. Patients'!DQ$10:DQ$107))),0),
IFERROR(SUMPRODUCT('6. Patients'!CD$10:CD$107,OFFSET('6. Patients'!$FZ$9,1,MATCH($D13,'6. Patients'!$GA$9:$GO$9,0),ROWS('6. Patients'!DQ$10:DQ$107))),0)+
IFERROR(SUMPRODUCT('6. Patients'!CD$10:CD$107,OFFSET('6. Patients'!$GP$9,1,MATCH($D13,'6. Patients'!$GQ$9:$HE$9,0),ROWS('6. Patients'!DQ$10:DQ$107))),0)+
IFERROR(SUMPRODUCT('6. Patients'!CD$10:CD$107,OFFSET('6. Patients'!$HF$9,1,MATCH($D13,'6. Patients'!$HG$9:$HU$9,0),ROWS('6. Patients'!DQ$10:DQ$107))),0)+
IFERROR(SUMPRODUCT('6. Patients'!CD$10:CD$107,OFFSET('6. Patients'!$HV$9,1,MATCH($D13,'6. Patients'!$HW$9:$IK$9,0),ROWS('6. Patients'!DQ$10:DQ$107))),0),
IFERROR(SUMPRODUCT('6. Patients'!CD$10:CD$107,OFFSET('6. Patients'!$IL$9,1,MATCH($D13,'6. Patients'!$IM$9:$JA$9,0),ROWS('6. Patients'!DQ$10:DQ$107))),0)+
IFERROR(SUMPRODUCT('6. Patients'!CD$10:CD$107,OFFSET('6. Patients'!$JB$9,1,MATCH($D13,'6. Patients'!$JC$9:$JQ$9,0),ROWS('6. Patients'!DQ$10:DQ$107))),0)+
IFERROR(SUMPRODUCT('6. Patients'!CD$10:CD$107,OFFSET('6. Patients'!$JR$9,1,MATCH($D13,'6. Patients'!$JS$9:$KG$9,0),ROWS('6. Patients'!DQ$10:DQ$107))),0)+
IFERROR(SUMPRODUCT('6. Patients'!CD$10:CD$107,OFFSET('6. Patients'!$KH$9,1,MATCH($D13,'6. Patients'!$KI$9:$KW$9,0),ROWS('6. Patients'!DQ$10:DQ$107))),0))+
IFERROR(VLOOKUP($D13,$H$61:$L$91,COLUMNS($H$60:$J$60)-1+K$7,0)*$E13*$F13*'1. General Inputs'!$J$25,0),0)</f>
        <v>0</v>
      </c>
      <c r="L13" s="3">
        <f ca="1">ROUNDUP($F13*$E13*CHOOSE(L$7,
IFERROR(SUMPRODUCT('6. Patients'!CE$10:CE$107,OFFSET('6. Patients'!$DN$9,1,MATCH($D13,'6. Patients'!$DO$9:$EC$9,0),ROWS('6. Patients'!DR$10:DR$107))),0)+
IFERROR(SUMPRODUCT('6. Patients'!CE$10:CE$107,OFFSET('6. Patients'!$ED$9,1,MATCH($D13,'6. Patients'!$EE$9:$ES$9,0),ROWS('6. Patients'!DR$10:DR$107))),0)+
IFERROR(SUMPRODUCT('6. Patients'!CE$10:CE$107,OFFSET('6. Patients'!$ET$9,1,MATCH($D13,'6. Patients'!$EU$9:$FI$9,0),ROWS('6. Patients'!DR$10:DR$107))),0)+
IFERROR(SUMPRODUCT('6. Patients'!CE$10:CE$107,OFFSET('6. Patients'!$FJ$9,1,MATCH($D13,'6. Patients'!$FK$9:$FY$9,0),ROWS('6. Patients'!DR$10:DR$107))),0),
IFERROR(SUMPRODUCT('6. Patients'!CE$10:CE$107,OFFSET('6. Patients'!$FZ$9,1,MATCH($D13,'6. Patients'!$GA$9:$GO$9,0),ROWS('6. Patients'!DR$10:DR$107))),0)+
IFERROR(SUMPRODUCT('6. Patients'!CE$10:CE$107,OFFSET('6. Patients'!$GP$9,1,MATCH($D13,'6. Patients'!$GQ$9:$HE$9,0),ROWS('6. Patients'!DR$10:DR$107))),0)+
IFERROR(SUMPRODUCT('6. Patients'!CE$10:CE$107,OFFSET('6. Patients'!$HF$9,1,MATCH($D13,'6. Patients'!$HG$9:$HU$9,0),ROWS('6. Patients'!DR$10:DR$107))),0)+
IFERROR(SUMPRODUCT('6. Patients'!CE$10:CE$107,OFFSET('6. Patients'!$HV$9,1,MATCH($D13,'6. Patients'!$HW$9:$IK$9,0),ROWS('6. Patients'!DR$10:DR$107))),0),
IFERROR(SUMPRODUCT('6. Patients'!CE$10:CE$107,OFFSET('6. Patients'!$IL$9,1,MATCH($D13,'6. Patients'!$IM$9:$JA$9,0),ROWS('6. Patients'!DR$10:DR$107))),0)+
IFERROR(SUMPRODUCT('6. Patients'!CE$10:CE$107,OFFSET('6. Patients'!$JB$9,1,MATCH($D13,'6. Patients'!$JC$9:$JQ$9,0),ROWS('6. Patients'!DR$10:DR$107))),0)+
IFERROR(SUMPRODUCT('6. Patients'!CE$10:CE$107,OFFSET('6. Patients'!$JR$9,1,MATCH($D13,'6. Patients'!$JS$9:$KG$9,0),ROWS('6. Patients'!DR$10:DR$107))),0)+
IFERROR(SUMPRODUCT('6. Patients'!CE$10:CE$107,OFFSET('6. Patients'!$KH$9,1,MATCH($D13,'6. Patients'!$KI$9:$KW$9,0),ROWS('6. Patients'!DR$10:DR$107))),0))+
IFERROR(VLOOKUP($D13,$H$61:$L$91,COLUMNS($H$60:$J$60)-1+L$7,0)*$E13*$F13*'1. General Inputs'!$J$25,0),0)</f>
        <v>0</v>
      </c>
      <c r="M13" s="3">
        <f ca="1">ROUNDUP($F13*$E13*CHOOSE(M$7,
IFERROR(SUMPRODUCT('6. Patients'!CF$10:CF$107,OFFSET('6. Patients'!$DN$9,1,MATCH($D13,'6. Patients'!$DO$9:$EC$9,0),ROWS('6. Patients'!DS$10:DS$107))),0)+
IFERROR(SUMPRODUCT('6. Patients'!CF$10:CF$107,OFFSET('6. Patients'!$ED$9,1,MATCH($D13,'6. Patients'!$EE$9:$ES$9,0),ROWS('6. Patients'!DS$10:DS$107))),0)+
IFERROR(SUMPRODUCT('6. Patients'!CF$10:CF$107,OFFSET('6. Patients'!$ET$9,1,MATCH($D13,'6. Patients'!$EU$9:$FI$9,0),ROWS('6. Patients'!DS$10:DS$107))),0)+
IFERROR(SUMPRODUCT('6. Patients'!CF$10:CF$107,OFFSET('6. Patients'!$FJ$9,1,MATCH($D13,'6. Patients'!$FK$9:$FY$9,0),ROWS('6. Patients'!DS$10:DS$107))),0),
IFERROR(SUMPRODUCT('6. Patients'!CF$10:CF$107,OFFSET('6. Patients'!$FZ$9,1,MATCH($D13,'6. Patients'!$GA$9:$GO$9,0),ROWS('6. Patients'!DS$10:DS$107))),0)+
IFERROR(SUMPRODUCT('6. Patients'!CF$10:CF$107,OFFSET('6. Patients'!$GP$9,1,MATCH($D13,'6. Patients'!$GQ$9:$HE$9,0),ROWS('6. Patients'!DS$10:DS$107))),0)+
IFERROR(SUMPRODUCT('6. Patients'!CF$10:CF$107,OFFSET('6. Patients'!$HF$9,1,MATCH($D13,'6. Patients'!$HG$9:$HU$9,0),ROWS('6. Patients'!DS$10:DS$107))),0)+
IFERROR(SUMPRODUCT('6. Patients'!CF$10:CF$107,OFFSET('6. Patients'!$HV$9,1,MATCH($D13,'6. Patients'!$HW$9:$IK$9,0),ROWS('6. Patients'!DS$10:DS$107))),0),
IFERROR(SUMPRODUCT('6. Patients'!CF$10:CF$107,OFFSET('6. Patients'!$IL$9,1,MATCH($D13,'6. Patients'!$IM$9:$JA$9,0),ROWS('6. Patients'!DS$10:DS$107))),0)+
IFERROR(SUMPRODUCT('6. Patients'!CF$10:CF$107,OFFSET('6. Patients'!$JB$9,1,MATCH($D13,'6. Patients'!$JC$9:$JQ$9,0),ROWS('6. Patients'!DS$10:DS$107))),0)+
IFERROR(SUMPRODUCT('6. Patients'!CF$10:CF$107,OFFSET('6. Patients'!$JR$9,1,MATCH($D13,'6. Patients'!$JS$9:$KG$9,0),ROWS('6. Patients'!DS$10:DS$107))),0)+
IFERROR(SUMPRODUCT('6. Patients'!CF$10:CF$107,OFFSET('6. Patients'!$KH$9,1,MATCH($D13,'6. Patients'!$KI$9:$KW$9,0),ROWS('6. Patients'!DS$10:DS$107))),0))+
IFERROR(VLOOKUP($D13,$H$61:$L$91,COLUMNS($H$60:$J$60)-1+M$7,0)*$E13*$F13*'1. General Inputs'!$J$25,0),0)</f>
        <v>0</v>
      </c>
      <c r="N13" s="3">
        <f ca="1">ROUNDUP($F13*$E13*CHOOSE(N$7,
IFERROR(SUMPRODUCT('6. Patients'!CG$10:CG$107,OFFSET('6. Patients'!$DN$9,1,MATCH($D13,'6. Patients'!$DO$9:$EC$9,0),ROWS('6. Patients'!DT$10:DT$107))),0)+
IFERROR(SUMPRODUCT('6. Patients'!CG$10:CG$107,OFFSET('6. Patients'!$ED$9,1,MATCH($D13,'6. Patients'!$EE$9:$ES$9,0),ROWS('6. Patients'!DT$10:DT$107))),0)+
IFERROR(SUMPRODUCT('6. Patients'!CG$10:CG$107,OFFSET('6. Patients'!$ET$9,1,MATCH($D13,'6. Patients'!$EU$9:$FI$9,0),ROWS('6. Patients'!DT$10:DT$107))),0)+
IFERROR(SUMPRODUCT('6. Patients'!CG$10:CG$107,OFFSET('6. Patients'!$FJ$9,1,MATCH($D13,'6. Patients'!$FK$9:$FY$9,0),ROWS('6. Patients'!DT$10:DT$107))),0),
IFERROR(SUMPRODUCT('6. Patients'!CG$10:CG$107,OFFSET('6. Patients'!$FZ$9,1,MATCH($D13,'6. Patients'!$GA$9:$GO$9,0),ROWS('6. Patients'!DT$10:DT$107))),0)+
IFERROR(SUMPRODUCT('6. Patients'!CG$10:CG$107,OFFSET('6. Patients'!$GP$9,1,MATCH($D13,'6. Patients'!$GQ$9:$HE$9,0),ROWS('6. Patients'!DT$10:DT$107))),0)+
IFERROR(SUMPRODUCT('6. Patients'!CG$10:CG$107,OFFSET('6. Patients'!$HF$9,1,MATCH($D13,'6. Patients'!$HG$9:$HU$9,0),ROWS('6. Patients'!DT$10:DT$107))),0)+
IFERROR(SUMPRODUCT('6. Patients'!CG$10:CG$107,OFFSET('6. Patients'!$HV$9,1,MATCH($D13,'6. Patients'!$HW$9:$IK$9,0),ROWS('6. Patients'!DT$10:DT$107))),0),
IFERROR(SUMPRODUCT('6. Patients'!CG$10:CG$107,OFFSET('6. Patients'!$IL$9,1,MATCH($D13,'6. Patients'!$IM$9:$JA$9,0),ROWS('6. Patients'!DT$10:DT$107))),0)+
IFERROR(SUMPRODUCT('6. Patients'!CG$10:CG$107,OFFSET('6. Patients'!$JB$9,1,MATCH($D13,'6. Patients'!$JC$9:$JQ$9,0),ROWS('6. Patients'!DT$10:DT$107))),0)+
IFERROR(SUMPRODUCT('6. Patients'!CG$10:CG$107,OFFSET('6. Patients'!$JR$9,1,MATCH($D13,'6. Patients'!$JS$9:$KG$9,0),ROWS('6. Patients'!DT$10:DT$107))),0)+
IFERROR(SUMPRODUCT('6. Patients'!CG$10:CG$107,OFFSET('6. Patients'!$KH$9,1,MATCH($D13,'6. Patients'!$KI$9:$KW$9,0),ROWS('6. Patients'!DT$10:DT$107))),0))+
IFERROR(VLOOKUP($D13,$H$61:$L$91,COLUMNS($H$60:$J$60)-1+N$7,0)*$E13*$F13*'1. General Inputs'!$J$25,0),0)</f>
        <v>0</v>
      </c>
      <c r="O13" s="3">
        <f ca="1">ROUNDUP($F13*$E13*CHOOSE(O$7,
IFERROR(SUMPRODUCT('6. Patients'!CH$10:CH$107,OFFSET('6. Patients'!$DN$9,1,MATCH($D13,'6. Patients'!$DO$9:$EC$9,0),ROWS('6. Patients'!DU$10:DU$107))),0)+
IFERROR(SUMPRODUCT('6. Patients'!CH$10:CH$107,OFFSET('6. Patients'!$ED$9,1,MATCH($D13,'6. Patients'!$EE$9:$ES$9,0),ROWS('6. Patients'!DU$10:DU$107))),0)+
IFERROR(SUMPRODUCT('6. Patients'!CH$10:CH$107,OFFSET('6. Patients'!$ET$9,1,MATCH($D13,'6. Patients'!$EU$9:$FI$9,0),ROWS('6. Patients'!DU$10:DU$107))),0)+
IFERROR(SUMPRODUCT('6. Patients'!CH$10:CH$107,OFFSET('6. Patients'!$FJ$9,1,MATCH($D13,'6. Patients'!$FK$9:$FY$9,0),ROWS('6. Patients'!DU$10:DU$107))),0),
IFERROR(SUMPRODUCT('6. Patients'!CH$10:CH$107,OFFSET('6. Patients'!$FZ$9,1,MATCH($D13,'6. Patients'!$GA$9:$GO$9,0),ROWS('6. Patients'!DU$10:DU$107))),0)+
IFERROR(SUMPRODUCT('6. Patients'!CH$10:CH$107,OFFSET('6. Patients'!$GP$9,1,MATCH($D13,'6. Patients'!$GQ$9:$HE$9,0),ROWS('6. Patients'!DU$10:DU$107))),0)+
IFERROR(SUMPRODUCT('6. Patients'!CH$10:CH$107,OFFSET('6. Patients'!$HF$9,1,MATCH($D13,'6. Patients'!$HG$9:$HU$9,0),ROWS('6. Patients'!DU$10:DU$107))),0)+
IFERROR(SUMPRODUCT('6. Patients'!CH$10:CH$107,OFFSET('6. Patients'!$HV$9,1,MATCH($D13,'6. Patients'!$HW$9:$IK$9,0),ROWS('6. Patients'!DU$10:DU$107))),0),
IFERROR(SUMPRODUCT('6. Patients'!CH$10:CH$107,OFFSET('6. Patients'!$IL$9,1,MATCH($D13,'6. Patients'!$IM$9:$JA$9,0),ROWS('6. Patients'!DU$10:DU$107))),0)+
IFERROR(SUMPRODUCT('6. Patients'!CH$10:CH$107,OFFSET('6. Patients'!$JB$9,1,MATCH($D13,'6. Patients'!$JC$9:$JQ$9,0),ROWS('6. Patients'!DU$10:DU$107))),0)+
IFERROR(SUMPRODUCT('6. Patients'!CH$10:CH$107,OFFSET('6. Patients'!$JR$9,1,MATCH($D13,'6. Patients'!$JS$9:$KG$9,0),ROWS('6. Patients'!DU$10:DU$107))),0)+
IFERROR(SUMPRODUCT('6. Patients'!CH$10:CH$107,OFFSET('6. Patients'!$KH$9,1,MATCH($D13,'6. Patients'!$KI$9:$KW$9,0),ROWS('6. Patients'!DU$10:DU$107))),0))+
IFERROR(VLOOKUP($D13,$H$61:$L$91,COLUMNS($H$60:$J$60)-1+O$7,0)*$E13*$F13*'1. General Inputs'!$J$25,0),0)</f>
        <v>0</v>
      </c>
      <c r="P13" s="3">
        <f ca="1">ROUNDUP($F13*$E13*CHOOSE(P$7,
IFERROR(SUMPRODUCT('6. Patients'!CI$10:CI$107,OFFSET('6. Patients'!$DN$9,1,MATCH($D13,'6. Patients'!$DO$9:$EC$9,0),ROWS('6. Patients'!DV$10:DV$107))),0)+
IFERROR(SUMPRODUCT('6. Patients'!CI$10:CI$107,OFFSET('6. Patients'!$ED$9,1,MATCH($D13,'6. Patients'!$EE$9:$ES$9,0),ROWS('6. Patients'!DV$10:DV$107))),0)+
IFERROR(SUMPRODUCT('6. Patients'!CI$10:CI$107,OFFSET('6. Patients'!$ET$9,1,MATCH($D13,'6. Patients'!$EU$9:$FI$9,0),ROWS('6. Patients'!DV$10:DV$107))),0)+
IFERROR(SUMPRODUCT('6. Patients'!CI$10:CI$107,OFFSET('6. Patients'!$FJ$9,1,MATCH($D13,'6. Patients'!$FK$9:$FY$9,0),ROWS('6. Patients'!DV$10:DV$107))),0),
IFERROR(SUMPRODUCT('6. Patients'!CI$10:CI$107,OFFSET('6. Patients'!$FZ$9,1,MATCH($D13,'6. Patients'!$GA$9:$GO$9,0),ROWS('6. Patients'!DV$10:DV$107))),0)+
IFERROR(SUMPRODUCT('6. Patients'!CI$10:CI$107,OFFSET('6. Patients'!$GP$9,1,MATCH($D13,'6. Patients'!$GQ$9:$HE$9,0),ROWS('6. Patients'!DV$10:DV$107))),0)+
IFERROR(SUMPRODUCT('6. Patients'!CI$10:CI$107,OFFSET('6. Patients'!$HF$9,1,MATCH($D13,'6. Patients'!$HG$9:$HU$9,0),ROWS('6. Patients'!DV$10:DV$107))),0)+
IFERROR(SUMPRODUCT('6. Patients'!CI$10:CI$107,OFFSET('6. Patients'!$HV$9,1,MATCH($D13,'6. Patients'!$HW$9:$IK$9,0),ROWS('6. Patients'!DV$10:DV$107))),0),
IFERROR(SUMPRODUCT('6. Patients'!CI$10:CI$107,OFFSET('6. Patients'!$IL$9,1,MATCH($D13,'6. Patients'!$IM$9:$JA$9,0),ROWS('6. Patients'!DV$10:DV$107))),0)+
IFERROR(SUMPRODUCT('6. Patients'!CI$10:CI$107,OFFSET('6. Patients'!$JB$9,1,MATCH($D13,'6. Patients'!$JC$9:$JQ$9,0),ROWS('6. Patients'!DV$10:DV$107))),0)+
IFERROR(SUMPRODUCT('6. Patients'!CI$10:CI$107,OFFSET('6. Patients'!$JR$9,1,MATCH($D13,'6. Patients'!$JS$9:$KG$9,0),ROWS('6. Patients'!DV$10:DV$107))),0)+
IFERROR(SUMPRODUCT('6. Patients'!CI$10:CI$107,OFFSET('6. Patients'!$KH$9,1,MATCH($D13,'6. Patients'!$KI$9:$KW$9,0),ROWS('6. Patients'!DV$10:DV$107))),0))+
IFERROR(VLOOKUP($D13,$H$61:$L$91,COLUMNS($H$60:$J$60)-1+P$7,0)*$E13*$F13*'1. General Inputs'!$J$25,0),0)</f>
        <v>0</v>
      </c>
      <c r="Q13" s="3">
        <f ca="1">ROUNDUP($F13*$E13*CHOOSE(Q$7,
IFERROR(SUMPRODUCT('6. Patients'!CJ$10:CJ$107,OFFSET('6. Patients'!$DN$9,1,MATCH($D13,'6. Patients'!$DO$9:$EC$9,0),ROWS('6. Patients'!DW$10:DW$107))),0)+
IFERROR(SUMPRODUCT('6. Patients'!CJ$10:CJ$107,OFFSET('6. Patients'!$ED$9,1,MATCH($D13,'6. Patients'!$EE$9:$ES$9,0),ROWS('6. Patients'!DW$10:DW$107))),0)+
IFERROR(SUMPRODUCT('6. Patients'!CJ$10:CJ$107,OFFSET('6. Patients'!$ET$9,1,MATCH($D13,'6. Patients'!$EU$9:$FI$9,0),ROWS('6. Patients'!DW$10:DW$107))),0)+
IFERROR(SUMPRODUCT('6. Patients'!CJ$10:CJ$107,OFFSET('6. Patients'!$FJ$9,1,MATCH($D13,'6. Patients'!$FK$9:$FY$9,0),ROWS('6. Patients'!DW$10:DW$107))),0),
IFERROR(SUMPRODUCT('6. Patients'!CJ$10:CJ$107,OFFSET('6. Patients'!$FZ$9,1,MATCH($D13,'6. Patients'!$GA$9:$GO$9,0),ROWS('6. Patients'!DW$10:DW$107))),0)+
IFERROR(SUMPRODUCT('6. Patients'!CJ$10:CJ$107,OFFSET('6. Patients'!$GP$9,1,MATCH($D13,'6. Patients'!$GQ$9:$HE$9,0),ROWS('6. Patients'!DW$10:DW$107))),0)+
IFERROR(SUMPRODUCT('6. Patients'!CJ$10:CJ$107,OFFSET('6. Patients'!$HF$9,1,MATCH($D13,'6. Patients'!$HG$9:$HU$9,0),ROWS('6. Patients'!DW$10:DW$107))),0)+
IFERROR(SUMPRODUCT('6. Patients'!CJ$10:CJ$107,OFFSET('6. Patients'!$HV$9,1,MATCH($D13,'6. Patients'!$HW$9:$IK$9,0),ROWS('6. Patients'!DW$10:DW$107))),0),
IFERROR(SUMPRODUCT('6. Patients'!CJ$10:CJ$107,OFFSET('6. Patients'!$IL$9,1,MATCH($D13,'6. Patients'!$IM$9:$JA$9,0),ROWS('6. Patients'!DW$10:DW$107))),0)+
IFERROR(SUMPRODUCT('6. Patients'!CJ$10:CJ$107,OFFSET('6. Patients'!$JB$9,1,MATCH($D13,'6. Patients'!$JC$9:$JQ$9,0),ROWS('6. Patients'!DW$10:DW$107))),0)+
IFERROR(SUMPRODUCT('6. Patients'!CJ$10:CJ$107,OFFSET('6. Patients'!$JR$9,1,MATCH($D13,'6. Patients'!$JS$9:$KG$9,0),ROWS('6. Patients'!DW$10:DW$107))),0)+
IFERROR(SUMPRODUCT('6. Patients'!CJ$10:CJ$107,OFFSET('6. Patients'!$KH$9,1,MATCH($D13,'6. Patients'!$KI$9:$KW$9,0),ROWS('6. Patients'!DW$10:DW$107))),0))+
IFERROR(VLOOKUP($D13,$H$61:$L$91,COLUMNS($H$60:$J$60)-1+Q$7,0)*$E13*$F13*'1. General Inputs'!$J$25,0),0)</f>
        <v>0</v>
      </c>
      <c r="R13" s="3">
        <f ca="1">ROUNDUP($F13*$E13*CHOOSE(R$7,
IFERROR(SUMPRODUCT('6. Patients'!CK$10:CK$107,OFFSET('6. Patients'!$DN$9,1,MATCH($D13,'6. Patients'!$DO$9:$EC$9,0),ROWS('6. Patients'!DX$10:DX$107))),0)+
IFERROR(SUMPRODUCT('6. Patients'!CK$10:CK$107,OFFSET('6. Patients'!$ED$9,1,MATCH($D13,'6. Patients'!$EE$9:$ES$9,0),ROWS('6. Patients'!DX$10:DX$107))),0)+
IFERROR(SUMPRODUCT('6. Patients'!CK$10:CK$107,OFFSET('6. Patients'!$ET$9,1,MATCH($D13,'6. Patients'!$EU$9:$FI$9,0),ROWS('6. Patients'!DX$10:DX$107))),0)+
IFERROR(SUMPRODUCT('6. Patients'!CK$10:CK$107,OFFSET('6. Patients'!$FJ$9,1,MATCH($D13,'6. Patients'!$FK$9:$FY$9,0),ROWS('6. Patients'!DX$10:DX$107))),0),
IFERROR(SUMPRODUCT('6. Patients'!CK$10:CK$107,OFFSET('6. Patients'!$FZ$9,1,MATCH($D13,'6. Patients'!$GA$9:$GO$9,0),ROWS('6. Patients'!DX$10:DX$107))),0)+
IFERROR(SUMPRODUCT('6. Patients'!CK$10:CK$107,OFFSET('6. Patients'!$GP$9,1,MATCH($D13,'6. Patients'!$GQ$9:$HE$9,0),ROWS('6. Patients'!DX$10:DX$107))),0)+
IFERROR(SUMPRODUCT('6. Patients'!CK$10:CK$107,OFFSET('6. Patients'!$HF$9,1,MATCH($D13,'6. Patients'!$HG$9:$HU$9,0),ROWS('6. Patients'!DX$10:DX$107))),0)+
IFERROR(SUMPRODUCT('6. Patients'!CK$10:CK$107,OFFSET('6. Patients'!$HV$9,1,MATCH($D13,'6. Patients'!$HW$9:$IK$9,0),ROWS('6. Patients'!DX$10:DX$107))),0),
IFERROR(SUMPRODUCT('6. Patients'!CK$10:CK$107,OFFSET('6. Patients'!$IL$9,1,MATCH($D13,'6. Patients'!$IM$9:$JA$9,0),ROWS('6. Patients'!DX$10:DX$107))),0)+
IFERROR(SUMPRODUCT('6. Patients'!CK$10:CK$107,OFFSET('6. Patients'!$JB$9,1,MATCH($D13,'6. Patients'!$JC$9:$JQ$9,0),ROWS('6. Patients'!DX$10:DX$107))),0)+
IFERROR(SUMPRODUCT('6. Patients'!CK$10:CK$107,OFFSET('6. Patients'!$JR$9,1,MATCH($D13,'6. Patients'!$JS$9:$KG$9,0),ROWS('6. Patients'!DX$10:DX$107))),0)+
IFERROR(SUMPRODUCT('6. Patients'!CK$10:CK$107,OFFSET('6. Patients'!$KH$9,1,MATCH($D13,'6. Patients'!$KI$9:$KW$9,0),ROWS('6. Patients'!DX$10:DX$107))),0))+
IFERROR(VLOOKUP($D13,$H$61:$L$91,COLUMNS($H$60:$J$60)-1+R$7,0)*$E13*$F13*'1. General Inputs'!$J$25,0),0)</f>
        <v>0</v>
      </c>
      <c r="S13" s="3">
        <f ca="1">ROUNDUP($F13*$E13*CHOOSE(S$7,
IFERROR(SUMPRODUCT('6. Patients'!CL$10:CL$107,OFFSET('6. Patients'!$DN$9,1,MATCH($D13,'6. Patients'!$DO$9:$EC$9,0),ROWS('6. Patients'!DY$10:DY$107))),0)+
IFERROR(SUMPRODUCT('6. Patients'!CL$10:CL$107,OFFSET('6. Patients'!$ED$9,1,MATCH($D13,'6. Patients'!$EE$9:$ES$9,0),ROWS('6. Patients'!DY$10:DY$107))),0)+
IFERROR(SUMPRODUCT('6. Patients'!CL$10:CL$107,OFFSET('6. Patients'!$ET$9,1,MATCH($D13,'6. Patients'!$EU$9:$FI$9,0),ROWS('6. Patients'!DY$10:DY$107))),0)+
IFERROR(SUMPRODUCT('6. Patients'!CL$10:CL$107,OFFSET('6. Patients'!$FJ$9,1,MATCH($D13,'6. Patients'!$FK$9:$FY$9,0),ROWS('6. Patients'!DY$10:DY$107))),0),
IFERROR(SUMPRODUCT('6. Patients'!CL$10:CL$107,OFFSET('6. Patients'!$FZ$9,1,MATCH($D13,'6. Patients'!$GA$9:$GO$9,0),ROWS('6. Patients'!DY$10:DY$107))),0)+
IFERROR(SUMPRODUCT('6. Patients'!CL$10:CL$107,OFFSET('6. Patients'!$GP$9,1,MATCH($D13,'6. Patients'!$GQ$9:$HE$9,0),ROWS('6. Patients'!DY$10:DY$107))),0)+
IFERROR(SUMPRODUCT('6. Patients'!CL$10:CL$107,OFFSET('6. Patients'!$HF$9,1,MATCH($D13,'6. Patients'!$HG$9:$HU$9,0),ROWS('6. Patients'!DY$10:DY$107))),0)+
IFERROR(SUMPRODUCT('6. Patients'!CL$10:CL$107,OFFSET('6. Patients'!$HV$9,1,MATCH($D13,'6. Patients'!$HW$9:$IK$9,0),ROWS('6. Patients'!DY$10:DY$107))),0),
IFERROR(SUMPRODUCT('6. Patients'!CL$10:CL$107,OFFSET('6. Patients'!$IL$9,1,MATCH($D13,'6. Patients'!$IM$9:$JA$9,0),ROWS('6. Patients'!DY$10:DY$107))),0)+
IFERROR(SUMPRODUCT('6. Patients'!CL$10:CL$107,OFFSET('6. Patients'!$JB$9,1,MATCH($D13,'6. Patients'!$JC$9:$JQ$9,0),ROWS('6. Patients'!DY$10:DY$107))),0)+
IFERROR(SUMPRODUCT('6. Patients'!CL$10:CL$107,OFFSET('6. Patients'!$JR$9,1,MATCH($D13,'6. Patients'!$JS$9:$KG$9,0),ROWS('6. Patients'!DY$10:DY$107))),0)+
IFERROR(SUMPRODUCT('6. Patients'!CL$10:CL$107,OFFSET('6. Patients'!$KH$9,1,MATCH($D13,'6. Patients'!$KI$9:$KW$9,0),ROWS('6. Patients'!DY$10:DY$107))),0))+
IFERROR(VLOOKUP($D13,$H$61:$L$91,COLUMNS($H$60:$J$60)-1+S$7,0)*$E13*$F13*'1. General Inputs'!$J$25,0),0)</f>
        <v>0</v>
      </c>
      <c r="T13" s="3">
        <f ca="1">ROUNDUP($F13*$E13*CHOOSE(T$7,
IFERROR(SUMPRODUCT('6. Patients'!CM$10:CM$107,OFFSET('6. Patients'!$DN$9,1,MATCH($D13,'6. Patients'!$DO$9:$EC$9,0),ROWS('6. Patients'!DZ$10:DZ$107))),0)+
IFERROR(SUMPRODUCT('6. Patients'!CM$10:CM$107,OFFSET('6. Patients'!$ED$9,1,MATCH($D13,'6. Patients'!$EE$9:$ES$9,0),ROWS('6. Patients'!DZ$10:DZ$107))),0)+
IFERROR(SUMPRODUCT('6. Patients'!CM$10:CM$107,OFFSET('6. Patients'!$ET$9,1,MATCH($D13,'6. Patients'!$EU$9:$FI$9,0),ROWS('6. Patients'!DZ$10:DZ$107))),0)+
IFERROR(SUMPRODUCT('6. Patients'!CM$10:CM$107,OFFSET('6. Patients'!$FJ$9,1,MATCH($D13,'6. Patients'!$FK$9:$FY$9,0),ROWS('6. Patients'!DZ$10:DZ$107))),0),
IFERROR(SUMPRODUCT('6. Patients'!CM$10:CM$107,OFFSET('6. Patients'!$FZ$9,1,MATCH($D13,'6. Patients'!$GA$9:$GO$9,0),ROWS('6. Patients'!DZ$10:DZ$107))),0)+
IFERROR(SUMPRODUCT('6. Patients'!CM$10:CM$107,OFFSET('6. Patients'!$GP$9,1,MATCH($D13,'6. Patients'!$GQ$9:$HE$9,0),ROWS('6. Patients'!DZ$10:DZ$107))),0)+
IFERROR(SUMPRODUCT('6. Patients'!CM$10:CM$107,OFFSET('6. Patients'!$HF$9,1,MATCH($D13,'6. Patients'!$HG$9:$HU$9,0),ROWS('6. Patients'!DZ$10:DZ$107))),0)+
IFERROR(SUMPRODUCT('6. Patients'!CM$10:CM$107,OFFSET('6. Patients'!$HV$9,1,MATCH($D13,'6. Patients'!$HW$9:$IK$9,0),ROWS('6. Patients'!DZ$10:DZ$107))),0),
IFERROR(SUMPRODUCT('6. Patients'!CM$10:CM$107,OFFSET('6. Patients'!$IL$9,1,MATCH($D13,'6. Patients'!$IM$9:$JA$9,0),ROWS('6. Patients'!DZ$10:DZ$107))),0)+
IFERROR(SUMPRODUCT('6. Patients'!CM$10:CM$107,OFFSET('6. Patients'!$JB$9,1,MATCH($D13,'6. Patients'!$JC$9:$JQ$9,0),ROWS('6. Patients'!DZ$10:DZ$107))),0)+
IFERROR(SUMPRODUCT('6. Patients'!CM$10:CM$107,OFFSET('6. Patients'!$JR$9,1,MATCH($D13,'6. Patients'!$JS$9:$KG$9,0),ROWS('6. Patients'!DZ$10:DZ$107))),0)+
IFERROR(SUMPRODUCT('6. Patients'!CM$10:CM$107,OFFSET('6. Patients'!$KH$9,1,MATCH($D13,'6. Patients'!$KI$9:$KW$9,0),ROWS('6. Patients'!DZ$10:DZ$107))),0))+
IFERROR(VLOOKUP($D13,$H$61:$L$91,COLUMNS($H$60:$J$60)-1+T$7,0)*$E13*$F13*'1. General Inputs'!$J$25,0),0)</f>
        <v>0</v>
      </c>
      <c r="U13" s="3">
        <f ca="1">ROUNDUP($F13*$E13*CHOOSE(U$7,
IFERROR(SUMPRODUCT('6. Patients'!CN$10:CN$107,OFFSET('6. Patients'!$DN$9,1,MATCH($D13,'6. Patients'!$DO$9:$EC$9,0),ROWS('6. Patients'!EA$10:EA$107))),0)+
IFERROR(SUMPRODUCT('6. Patients'!CN$10:CN$107,OFFSET('6. Patients'!$ED$9,1,MATCH($D13,'6. Patients'!$EE$9:$ES$9,0),ROWS('6. Patients'!EA$10:EA$107))),0)+
IFERROR(SUMPRODUCT('6. Patients'!CN$10:CN$107,OFFSET('6. Patients'!$ET$9,1,MATCH($D13,'6. Patients'!$EU$9:$FI$9,0),ROWS('6. Patients'!EA$10:EA$107))),0)+
IFERROR(SUMPRODUCT('6. Patients'!CN$10:CN$107,OFFSET('6. Patients'!$FJ$9,1,MATCH($D13,'6. Patients'!$FK$9:$FY$9,0),ROWS('6. Patients'!EA$10:EA$107))),0),
IFERROR(SUMPRODUCT('6. Patients'!CN$10:CN$107,OFFSET('6. Patients'!$FZ$9,1,MATCH($D13,'6. Patients'!$GA$9:$GO$9,0),ROWS('6. Patients'!EA$10:EA$107))),0)+
IFERROR(SUMPRODUCT('6. Patients'!CN$10:CN$107,OFFSET('6. Patients'!$GP$9,1,MATCH($D13,'6. Patients'!$GQ$9:$HE$9,0),ROWS('6. Patients'!EA$10:EA$107))),0)+
IFERROR(SUMPRODUCT('6. Patients'!CN$10:CN$107,OFFSET('6. Patients'!$HF$9,1,MATCH($D13,'6. Patients'!$HG$9:$HU$9,0),ROWS('6. Patients'!EA$10:EA$107))),0)+
IFERROR(SUMPRODUCT('6. Patients'!CN$10:CN$107,OFFSET('6. Patients'!$HV$9,1,MATCH($D13,'6. Patients'!$HW$9:$IK$9,0),ROWS('6. Patients'!EA$10:EA$107))),0),
IFERROR(SUMPRODUCT('6. Patients'!CN$10:CN$107,OFFSET('6. Patients'!$IL$9,1,MATCH($D13,'6. Patients'!$IM$9:$JA$9,0),ROWS('6. Patients'!EA$10:EA$107))),0)+
IFERROR(SUMPRODUCT('6. Patients'!CN$10:CN$107,OFFSET('6. Patients'!$JB$9,1,MATCH($D13,'6. Patients'!$JC$9:$JQ$9,0),ROWS('6. Patients'!EA$10:EA$107))),0)+
IFERROR(SUMPRODUCT('6. Patients'!CN$10:CN$107,OFFSET('6. Patients'!$JR$9,1,MATCH($D13,'6. Patients'!$JS$9:$KG$9,0),ROWS('6. Patients'!EA$10:EA$107))),0)+
IFERROR(SUMPRODUCT('6. Patients'!CN$10:CN$107,OFFSET('6. Patients'!$KH$9,1,MATCH($D13,'6. Patients'!$KI$9:$KW$9,0),ROWS('6. Patients'!EA$10:EA$107))),0))+
IFERROR(VLOOKUP($D13,$H$61:$L$91,COLUMNS($H$60:$J$60)-1+U$7,0)*$E13*$F13*'1. General Inputs'!$J$25,0),0)</f>
        <v>0</v>
      </c>
      <c r="V13" s="3">
        <f ca="1">ROUNDUP($F13*$E13*CHOOSE(V$7,
IFERROR(SUMPRODUCT('6. Patients'!CO$10:CO$107,OFFSET('6. Patients'!$DN$9,1,MATCH($D13,'6. Patients'!$DO$9:$EC$9,0),ROWS('6. Patients'!EB$10:EB$107))),0)+
IFERROR(SUMPRODUCT('6. Patients'!CO$10:CO$107,OFFSET('6. Patients'!$ED$9,1,MATCH($D13,'6. Patients'!$EE$9:$ES$9,0),ROWS('6. Patients'!EB$10:EB$107))),0)+
IFERROR(SUMPRODUCT('6. Patients'!CO$10:CO$107,OFFSET('6. Patients'!$ET$9,1,MATCH($D13,'6. Patients'!$EU$9:$FI$9,0),ROWS('6. Patients'!EB$10:EB$107))),0)+
IFERROR(SUMPRODUCT('6. Patients'!CO$10:CO$107,OFFSET('6. Patients'!$FJ$9,1,MATCH($D13,'6. Patients'!$FK$9:$FY$9,0),ROWS('6. Patients'!EB$10:EB$107))),0),
IFERROR(SUMPRODUCT('6. Patients'!CO$10:CO$107,OFFSET('6. Patients'!$FZ$9,1,MATCH($D13,'6. Patients'!$GA$9:$GO$9,0),ROWS('6. Patients'!EB$10:EB$107))),0)+
IFERROR(SUMPRODUCT('6. Patients'!CO$10:CO$107,OFFSET('6. Patients'!$GP$9,1,MATCH($D13,'6. Patients'!$GQ$9:$HE$9,0),ROWS('6. Patients'!EB$10:EB$107))),0)+
IFERROR(SUMPRODUCT('6. Patients'!CO$10:CO$107,OFFSET('6. Patients'!$HF$9,1,MATCH($D13,'6. Patients'!$HG$9:$HU$9,0),ROWS('6. Patients'!EB$10:EB$107))),0)+
IFERROR(SUMPRODUCT('6. Patients'!CO$10:CO$107,OFFSET('6. Patients'!$HV$9,1,MATCH($D13,'6. Patients'!$HW$9:$IK$9,0),ROWS('6. Patients'!EB$10:EB$107))),0),
IFERROR(SUMPRODUCT('6. Patients'!CO$10:CO$107,OFFSET('6. Patients'!$IL$9,1,MATCH($D13,'6. Patients'!$IM$9:$JA$9,0),ROWS('6. Patients'!EB$10:EB$107))),0)+
IFERROR(SUMPRODUCT('6. Patients'!CO$10:CO$107,OFFSET('6. Patients'!$JB$9,1,MATCH($D13,'6. Patients'!$JC$9:$JQ$9,0),ROWS('6. Patients'!EB$10:EB$107))),0)+
IFERROR(SUMPRODUCT('6. Patients'!CO$10:CO$107,OFFSET('6. Patients'!$JR$9,1,MATCH($D13,'6. Patients'!$JS$9:$KG$9,0),ROWS('6. Patients'!EB$10:EB$107))),0)+
IFERROR(SUMPRODUCT('6. Patients'!CO$10:CO$107,OFFSET('6. Patients'!$KH$9,1,MATCH($D13,'6. Patients'!$KI$9:$KW$9,0),ROWS('6. Patients'!EB$10:EB$107))),0))+
IFERROR(VLOOKUP($D13,$H$61:$L$91,COLUMNS($H$60:$J$60)-1+V$7,0)*$E13*$F13*'1. General Inputs'!$J$25,0),0)</f>
        <v>0</v>
      </c>
      <c r="W13" s="3">
        <f ca="1">ROUNDUP($F13*$E13*CHOOSE(W$7,
IFERROR(SUMPRODUCT('6. Patients'!CP$10:CP$107,OFFSET('6. Patients'!$DN$9,1,MATCH($D13,'6. Patients'!$DO$9:$EC$9,0),ROWS('6. Patients'!EC$10:EC$107))),0)+
IFERROR(SUMPRODUCT('6. Patients'!CP$10:CP$107,OFFSET('6. Patients'!$ED$9,1,MATCH($D13,'6. Patients'!$EE$9:$ES$9,0),ROWS('6. Patients'!EC$10:EC$107))),0)+
IFERROR(SUMPRODUCT('6. Patients'!CP$10:CP$107,OFFSET('6. Patients'!$ET$9,1,MATCH($D13,'6. Patients'!$EU$9:$FI$9,0),ROWS('6. Patients'!EC$10:EC$107))),0)+
IFERROR(SUMPRODUCT('6. Patients'!CP$10:CP$107,OFFSET('6. Patients'!$FJ$9,1,MATCH($D13,'6. Patients'!$FK$9:$FY$9,0),ROWS('6. Patients'!EC$10:EC$107))),0),
IFERROR(SUMPRODUCT('6. Patients'!CP$10:CP$107,OFFSET('6. Patients'!$FZ$9,1,MATCH($D13,'6. Patients'!$GA$9:$GO$9,0),ROWS('6. Patients'!EC$10:EC$107))),0)+
IFERROR(SUMPRODUCT('6. Patients'!CP$10:CP$107,OFFSET('6. Patients'!$GP$9,1,MATCH($D13,'6. Patients'!$GQ$9:$HE$9,0),ROWS('6. Patients'!EC$10:EC$107))),0)+
IFERROR(SUMPRODUCT('6. Patients'!CP$10:CP$107,OFFSET('6. Patients'!$HF$9,1,MATCH($D13,'6. Patients'!$HG$9:$HU$9,0),ROWS('6. Patients'!EC$10:EC$107))),0)+
IFERROR(SUMPRODUCT('6. Patients'!CP$10:CP$107,OFFSET('6. Patients'!$HV$9,1,MATCH($D13,'6. Patients'!$HW$9:$IK$9,0),ROWS('6. Patients'!EC$10:EC$107))),0),
IFERROR(SUMPRODUCT('6. Patients'!CP$10:CP$107,OFFSET('6. Patients'!$IL$9,1,MATCH($D13,'6. Patients'!$IM$9:$JA$9,0),ROWS('6. Patients'!EC$10:EC$107))),0)+
IFERROR(SUMPRODUCT('6. Patients'!CP$10:CP$107,OFFSET('6. Patients'!$JB$9,1,MATCH($D13,'6. Patients'!$JC$9:$JQ$9,0),ROWS('6. Patients'!EC$10:EC$107))),0)+
IFERROR(SUMPRODUCT('6. Patients'!CP$10:CP$107,OFFSET('6. Patients'!$JR$9,1,MATCH($D13,'6. Patients'!$JS$9:$KG$9,0),ROWS('6. Patients'!EC$10:EC$107))),0)+
IFERROR(SUMPRODUCT('6. Patients'!CP$10:CP$107,OFFSET('6. Patients'!$KH$9,1,MATCH($D13,'6. Patients'!$KI$9:$KW$9,0),ROWS('6. Patients'!EC$10:EC$107))),0))+
IFERROR(VLOOKUP($D13,$H$61:$L$91,COLUMNS($H$60:$J$60)-1+W$7,0)*$E13*$F13*'1. General Inputs'!$J$25,0),0)</f>
        <v>0</v>
      </c>
      <c r="X13" s="3">
        <f ca="1">ROUNDUP($F13*$E13*CHOOSE(X$7,
IFERROR(SUMPRODUCT('6. Patients'!CQ$10:CQ$107,OFFSET('6. Patients'!$DN$9,1,MATCH($D13,'6. Patients'!$DO$9:$EC$9,0),ROWS('6. Patients'!ED$10:ED$107))),0)+
IFERROR(SUMPRODUCT('6. Patients'!CQ$10:CQ$107,OFFSET('6. Patients'!$ED$9,1,MATCH($D13,'6. Patients'!$EE$9:$ES$9,0),ROWS('6. Patients'!ED$10:ED$107))),0)+
IFERROR(SUMPRODUCT('6. Patients'!CQ$10:CQ$107,OFFSET('6. Patients'!$ET$9,1,MATCH($D13,'6. Patients'!$EU$9:$FI$9,0),ROWS('6. Patients'!ED$10:ED$107))),0)+
IFERROR(SUMPRODUCT('6. Patients'!CQ$10:CQ$107,OFFSET('6. Patients'!$FJ$9,1,MATCH($D13,'6. Patients'!$FK$9:$FY$9,0),ROWS('6. Patients'!ED$10:ED$107))),0),
IFERROR(SUMPRODUCT('6. Patients'!CQ$10:CQ$107,OFFSET('6. Patients'!$FZ$9,1,MATCH($D13,'6. Patients'!$GA$9:$GO$9,0),ROWS('6. Patients'!ED$10:ED$107))),0)+
IFERROR(SUMPRODUCT('6. Patients'!CQ$10:CQ$107,OFFSET('6. Patients'!$GP$9,1,MATCH($D13,'6. Patients'!$GQ$9:$HE$9,0),ROWS('6. Patients'!ED$10:ED$107))),0)+
IFERROR(SUMPRODUCT('6. Patients'!CQ$10:CQ$107,OFFSET('6. Patients'!$HF$9,1,MATCH($D13,'6. Patients'!$HG$9:$HU$9,0),ROWS('6. Patients'!ED$10:ED$107))),0)+
IFERROR(SUMPRODUCT('6. Patients'!CQ$10:CQ$107,OFFSET('6. Patients'!$HV$9,1,MATCH($D13,'6. Patients'!$HW$9:$IK$9,0),ROWS('6. Patients'!ED$10:ED$107))),0),
IFERROR(SUMPRODUCT('6. Patients'!CQ$10:CQ$107,OFFSET('6. Patients'!$IL$9,1,MATCH($D13,'6. Patients'!$IM$9:$JA$9,0),ROWS('6. Patients'!ED$10:ED$107))),0)+
IFERROR(SUMPRODUCT('6. Patients'!CQ$10:CQ$107,OFFSET('6. Patients'!$JB$9,1,MATCH($D13,'6. Patients'!$JC$9:$JQ$9,0),ROWS('6. Patients'!ED$10:ED$107))),0)+
IFERROR(SUMPRODUCT('6. Patients'!CQ$10:CQ$107,OFFSET('6. Patients'!$JR$9,1,MATCH($D13,'6. Patients'!$JS$9:$KG$9,0),ROWS('6. Patients'!ED$10:ED$107))),0)+
IFERROR(SUMPRODUCT('6. Patients'!CQ$10:CQ$107,OFFSET('6. Patients'!$KH$9,1,MATCH($D13,'6. Patients'!$KI$9:$KW$9,0),ROWS('6. Patients'!ED$10:ED$107))),0))+
IFERROR(VLOOKUP($D13,$H$61:$L$91,COLUMNS($H$60:$J$60)-1+X$7,0)*$E13*$F13*'1. General Inputs'!$J$25,0),0)</f>
        <v>0</v>
      </c>
      <c r="Y13" s="3">
        <f ca="1">ROUNDUP($F13*$E13*CHOOSE(Y$7,
IFERROR(SUMPRODUCT('6. Patients'!CR$10:CR$107,OFFSET('6. Patients'!$DN$9,1,MATCH($D13,'6. Patients'!$DO$9:$EC$9,0),ROWS('6. Patients'!EE$10:EE$107))),0)+
IFERROR(SUMPRODUCT('6. Patients'!CR$10:CR$107,OFFSET('6. Patients'!$ED$9,1,MATCH($D13,'6. Patients'!$EE$9:$ES$9,0),ROWS('6. Patients'!EE$10:EE$107))),0)+
IFERROR(SUMPRODUCT('6. Patients'!CR$10:CR$107,OFFSET('6. Patients'!$ET$9,1,MATCH($D13,'6. Patients'!$EU$9:$FI$9,0),ROWS('6. Patients'!EE$10:EE$107))),0)+
IFERROR(SUMPRODUCT('6. Patients'!CR$10:CR$107,OFFSET('6. Patients'!$FJ$9,1,MATCH($D13,'6. Patients'!$FK$9:$FY$9,0),ROWS('6. Patients'!EE$10:EE$107))),0),
IFERROR(SUMPRODUCT('6. Patients'!CR$10:CR$107,OFFSET('6. Patients'!$FZ$9,1,MATCH($D13,'6. Patients'!$GA$9:$GO$9,0),ROWS('6. Patients'!EE$10:EE$107))),0)+
IFERROR(SUMPRODUCT('6. Patients'!CR$10:CR$107,OFFSET('6. Patients'!$GP$9,1,MATCH($D13,'6. Patients'!$GQ$9:$HE$9,0),ROWS('6. Patients'!EE$10:EE$107))),0)+
IFERROR(SUMPRODUCT('6. Patients'!CR$10:CR$107,OFFSET('6. Patients'!$HF$9,1,MATCH($D13,'6. Patients'!$HG$9:$HU$9,0),ROWS('6. Patients'!EE$10:EE$107))),0)+
IFERROR(SUMPRODUCT('6. Patients'!CR$10:CR$107,OFFSET('6. Patients'!$HV$9,1,MATCH($D13,'6. Patients'!$HW$9:$IK$9,0),ROWS('6. Patients'!EE$10:EE$107))),0),
IFERROR(SUMPRODUCT('6. Patients'!CR$10:CR$107,OFFSET('6. Patients'!$IL$9,1,MATCH($D13,'6. Patients'!$IM$9:$JA$9,0),ROWS('6. Patients'!EE$10:EE$107))),0)+
IFERROR(SUMPRODUCT('6. Patients'!CR$10:CR$107,OFFSET('6. Patients'!$JB$9,1,MATCH($D13,'6. Patients'!$JC$9:$JQ$9,0),ROWS('6. Patients'!EE$10:EE$107))),0)+
IFERROR(SUMPRODUCT('6. Patients'!CR$10:CR$107,OFFSET('6. Patients'!$JR$9,1,MATCH($D13,'6. Patients'!$JS$9:$KG$9,0),ROWS('6. Patients'!EE$10:EE$107))),0)+
IFERROR(SUMPRODUCT('6. Patients'!CR$10:CR$107,OFFSET('6. Patients'!$KH$9,1,MATCH($D13,'6. Patients'!$KI$9:$KW$9,0),ROWS('6. Patients'!EE$10:EE$107))),0))+
IFERROR(VLOOKUP($D13,$H$61:$L$91,COLUMNS($H$60:$J$60)-1+Y$7,0)*$E13*$F13*'1. General Inputs'!$J$25,0),0)</f>
        <v>0</v>
      </c>
      <c r="Z13" s="3">
        <f ca="1">ROUNDUP($F13*$E13*CHOOSE(Z$7,
IFERROR(SUMPRODUCT('6. Patients'!CS$10:CS$107,OFFSET('6. Patients'!$DN$9,1,MATCH($D13,'6. Patients'!$DO$9:$EC$9,0),ROWS('6. Patients'!EF$10:EF$107))),0)+
IFERROR(SUMPRODUCT('6. Patients'!CS$10:CS$107,OFFSET('6. Patients'!$ED$9,1,MATCH($D13,'6. Patients'!$EE$9:$ES$9,0),ROWS('6. Patients'!EF$10:EF$107))),0)+
IFERROR(SUMPRODUCT('6. Patients'!CS$10:CS$107,OFFSET('6. Patients'!$ET$9,1,MATCH($D13,'6. Patients'!$EU$9:$FI$9,0),ROWS('6. Patients'!EF$10:EF$107))),0)+
IFERROR(SUMPRODUCT('6. Patients'!CS$10:CS$107,OFFSET('6. Patients'!$FJ$9,1,MATCH($D13,'6. Patients'!$FK$9:$FY$9,0),ROWS('6. Patients'!EF$10:EF$107))),0),
IFERROR(SUMPRODUCT('6. Patients'!CS$10:CS$107,OFFSET('6. Patients'!$FZ$9,1,MATCH($D13,'6. Patients'!$GA$9:$GO$9,0),ROWS('6. Patients'!EF$10:EF$107))),0)+
IFERROR(SUMPRODUCT('6. Patients'!CS$10:CS$107,OFFSET('6. Patients'!$GP$9,1,MATCH($D13,'6. Patients'!$GQ$9:$HE$9,0),ROWS('6. Patients'!EF$10:EF$107))),0)+
IFERROR(SUMPRODUCT('6. Patients'!CS$10:CS$107,OFFSET('6. Patients'!$HF$9,1,MATCH($D13,'6. Patients'!$HG$9:$HU$9,0),ROWS('6. Patients'!EF$10:EF$107))),0)+
IFERROR(SUMPRODUCT('6. Patients'!CS$10:CS$107,OFFSET('6. Patients'!$HV$9,1,MATCH($D13,'6. Patients'!$HW$9:$IK$9,0),ROWS('6. Patients'!EF$10:EF$107))),0),
IFERROR(SUMPRODUCT('6. Patients'!CS$10:CS$107,OFFSET('6. Patients'!$IL$9,1,MATCH($D13,'6. Patients'!$IM$9:$JA$9,0),ROWS('6. Patients'!EF$10:EF$107))),0)+
IFERROR(SUMPRODUCT('6. Patients'!CS$10:CS$107,OFFSET('6. Patients'!$JB$9,1,MATCH($D13,'6. Patients'!$JC$9:$JQ$9,0),ROWS('6. Patients'!EF$10:EF$107))),0)+
IFERROR(SUMPRODUCT('6. Patients'!CS$10:CS$107,OFFSET('6. Patients'!$JR$9,1,MATCH($D13,'6. Patients'!$JS$9:$KG$9,0),ROWS('6. Patients'!EF$10:EF$107))),0)+
IFERROR(SUMPRODUCT('6. Patients'!CS$10:CS$107,OFFSET('6. Patients'!$KH$9,1,MATCH($D13,'6. Patients'!$KI$9:$KW$9,0),ROWS('6. Patients'!EF$10:EF$107))),0))+
IFERROR(VLOOKUP($D13,$H$61:$L$91,COLUMNS($H$60:$J$60)-1+Z$7,0)*$E13*$F13*'1. General Inputs'!$J$25,0),0)</f>
        <v>0</v>
      </c>
      <c r="AA13" s="3">
        <f ca="1">ROUNDUP($F13*$E13*CHOOSE(AA$7,
IFERROR(SUMPRODUCT('6. Patients'!CT$10:CT$107,OFFSET('6. Patients'!$DN$9,1,MATCH($D13,'6. Patients'!$DO$9:$EC$9,0),ROWS('6. Patients'!EG$10:EG$107))),0)+
IFERROR(SUMPRODUCT('6. Patients'!CT$10:CT$107,OFFSET('6. Patients'!$ED$9,1,MATCH($D13,'6. Patients'!$EE$9:$ES$9,0),ROWS('6. Patients'!EG$10:EG$107))),0)+
IFERROR(SUMPRODUCT('6. Patients'!CT$10:CT$107,OFFSET('6. Patients'!$ET$9,1,MATCH($D13,'6. Patients'!$EU$9:$FI$9,0),ROWS('6. Patients'!EG$10:EG$107))),0)+
IFERROR(SUMPRODUCT('6. Patients'!CT$10:CT$107,OFFSET('6. Patients'!$FJ$9,1,MATCH($D13,'6. Patients'!$FK$9:$FY$9,0),ROWS('6. Patients'!EG$10:EG$107))),0),
IFERROR(SUMPRODUCT('6. Patients'!CT$10:CT$107,OFFSET('6. Patients'!$FZ$9,1,MATCH($D13,'6. Patients'!$GA$9:$GO$9,0),ROWS('6. Patients'!EG$10:EG$107))),0)+
IFERROR(SUMPRODUCT('6. Patients'!CT$10:CT$107,OFFSET('6. Patients'!$GP$9,1,MATCH($D13,'6. Patients'!$GQ$9:$HE$9,0),ROWS('6. Patients'!EG$10:EG$107))),0)+
IFERROR(SUMPRODUCT('6. Patients'!CT$10:CT$107,OFFSET('6. Patients'!$HF$9,1,MATCH($D13,'6. Patients'!$HG$9:$HU$9,0),ROWS('6. Patients'!EG$10:EG$107))),0)+
IFERROR(SUMPRODUCT('6. Patients'!CT$10:CT$107,OFFSET('6. Patients'!$HV$9,1,MATCH($D13,'6. Patients'!$HW$9:$IK$9,0),ROWS('6. Patients'!EG$10:EG$107))),0),
IFERROR(SUMPRODUCT('6. Patients'!CT$10:CT$107,OFFSET('6. Patients'!$IL$9,1,MATCH($D13,'6. Patients'!$IM$9:$JA$9,0),ROWS('6. Patients'!EG$10:EG$107))),0)+
IFERROR(SUMPRODUCT('6. Patients'!CT$10:CT$107,OFFSET('6. Patients'!$JB$9,1,MATCH($D13,'6. Patients'!$JC$9:$JQ$9,0),ROWS('6. Patients'!EG$10:EG$107))),0)+
IFERROR(SUMPRODUCT('6. Patients'!CT$10:CT$107,OFFSET('6. Patients'!$JR$9,1,MATCH($D13,'6. Patients'!$JS$9:$KG$9,0),ROWS('6. Patients'!EG$10:EG$107))),0)+
IFERROR(SUMPRODUCT('6. Patients'!CT$10:CT$107,OFFSET('6. Patients'!$KH$9,1,MATCH($D13,'6. Patients'!$KI$9:$KW$9,0),ROWS('6. Patients'!EG$10:EG$107))),0))+
IFERROR(VLOOKUP($D13,$H$61:$L$91,COLUMNS($H$60:$J$60)-1+AA$7,0)*$E13*$F13*'1. General Inputs'!$J$25,0),0)</f>
        <v>0</v>
      </c>
      <c r="AB13" s="3">
        <f ca="1">ROUNDUP($F13*$E13*CHOOSE(AB$7,
IFERROR(SUMPRODUCT('6. Patients'!CU$10:CU$107,OFFSET('6. Patients'!$DN$9,1,MATCH($D13,'6. Patients'!$DO$9:$EC$9,0),ROWS('6. Patients'!EH$10:EH$107))),0)+
IFERROR(SUMPRODUCT('6. Patients'!CU$10:CU$107,OFFSET('6. Patients'!$ED$9,1,MATCH($D13,'6. Patients'!$EE$9:$ES$9,0),ROWS('6. Patients'!EH$10:EH$107))),0)+
IFERROR(SUMPRODUCT('6. Patients'!CU$10:CU$107,OFFSET('6. Patients'!$ET$9,1,MATCH($D13,'6. Patients'!$EU$9:$FI$9,0),ROWS('6. Patients'!EH$10:EH$107))),0)+
IFERROR(SUMPRODUCT('6. Patients'!CU$10:CU$107,OFFSET('6. Patients'!$FJ$9,1,MATCH($D13,'6. Patients'!$FK$9:$FY$9,0),ROWS('6. Patients'!EH$10:EH$107))),0),
IFERROR(SUMPRODUCT('6. Patients'!CU$10:CU$107,OFFSET('6. Patients'!$FZ$9,1,MATCH($D13,'6. Patients'!$GA$9:$GO$9,0),ROWS('6. Patients'!EH$10:EH$107))),0)+
IFERROR(SUMPRODUCT('6. Patients'!CU$10:CU$107,OFFSET('6. Patients'!$GP$9,1,MATCH($D13,'6. Patients'!$GQ$9:$HE$9,0),ROWS('6. Patients'!EH$10:EH$107))),0)+
IFERROR(SUMPRODUCT('6. Patients'!CU$10:CU$107,OFFSET('6. Patients'!$HF$9,1,MATCH($D13,'6. Patients'!$HG$9:$HU$9,0),ROWS('6. Patients'!EH$10:EH$107))),0)+
IFERROR(SUMPRODUCT('6. Patients'!CU$10:CU$107,OFFSET('6. Patients'!$HV$9,1,MATCH($D13,'6. Patients'!$HW$9:$IK$9,0),ROWS('6. Patients'!EH$10:EH$107))),0),
IFERROR(SUMPRODUCT('6. Patients'!CU$10:CU$107,OFFSET('6. Patients'!$IL$9,1,MATCH($D13,'6. Patients'!$IM$9:$JA$9,0),ROWS('6. Patients'!EH$10:EH$107))),0)+
IFERROR(SUMPRODUCT('6. Patients'!CU$10:CU$107,OFFSET('6. Patients'!$JB$9,1,MATCH($D13,'6. Patients'!$JC$9:$JQ$9,0),ROWS('6. Patients'!EH$10:EH$107))),0)+
IFERROR(SUMPRODUCT('6. Patients'!CU$10:CU$107,OFFSET('6. Patients'!$JR$9,1,MATCH($D13,'6. Patients'!$JS$9:$KG$9,0),ROWS('6. Patients'!EH$10:EH$107))),0)+
IFERROR(SUMPRODUCT('6. Patients'!CU$10:CU$107,OFFSET('6. Patients'!$KH$9,1,MATCH($D13,'6. Patients'!$KI$9:$KW$9,0),ROWS('6. Patients'!EH$10:EH$107))),0))+
IFERROR(VLOOKUP($D13,$H$61:$L$91,COLUMNS($H$60:$J$60)-1+AB$7,0)*$E13*$F13*'1. General Inputs'!$J$25,0),0)</f>
        <v>0</v>
      </c>
      <c r="AC13" s="3">
        <f ca="1">ROUNDUP($F13*$E13*CHOOSE(AC$7,
IFERROR(SUMPRODUCT('6. Patients'!CV$10:CV$107,OFFSET('6. Patients'!$DN$9,1,MATCH($D13,'6. Patients'!$DO$9:$EC$9,0),ROWS('6. Patients'!EI$10:EI$107))),0)+
IFERROR(SUMPRODUCT('6. Patients'!CV$10:CV$107,OFFSET('6. Patients'!$ED$9,1,MATCH($D13,'6. Patients'!$EE$9:$ES$9,0),ROWS('6. Patients'!EI$10:EI$107))),0)+
IFERROR(SUMPRODUCT('6. Patients'!CV$10:CV$107,OFFSET('6. Patients'!$ET$9,1,MATCH($D13,'6. Patients'!$EU$9:$FI$9,0),ROWS('6. Patients'!EI$10:EI$107))),0)+
IFERROR(SUMPRODUCT('6. Patients'!CV$10:CV$107,OFFSET('6. Patients'!$FJ$9,1,MATCH($D13,'6. Patients'!$FK$9:$FY$9,0),ROWS('6. Patients'!EI$10:EI$107))),0),
IFERROR(SUMPRODUCT('6. Patients'!CV$10:CV$107,OFFSET('6. Patients'!$FZ$9,1,MATCH($D13,'6. Patients'!$GA$9:$GO$9,0),ROWS('6. Patients'!EI$10:EI$107))),0)+
IFERROR(SUMPRODUCT('6. Patients'!CV$10:CV$107,OFFSET('6. Patients'!$GP$9,1,MATCH($D13,'6. Patients'!$GQ$9:$HE$9,0),ROWS('6. Patients'!EI$10:EI$107))),0)+
IFERROR(SUMPRODUCT('6. Patients'!CV$10:CV$107,OFFSET('6. Patients'!$HF$9,1,MATCH($D13,'6. Patients'!$HG$9:$HU$9,0),ROWS('6. Patients'!EI$10:EI$107))),0)+
IFERROR(SUMPRODUCT('6. Patients'!CV$10:CV$107,OFFSET('6. Patients'!$HV$9,1,MATCH($D13,'6. Patients'!$HW$9:$IK$9,0),ROWS('6. Patients'!EI$10:EI$107))),0),
IFERROR(SUMPRODUCT('6. Patients'!CV$10:CV$107,OFFSET('6. Patients'!$IL$9,1,MATCH($D13,'6. Patients'!$IM$9:$JA$9,0),ROWS('6. Patients'!EI$10:EI$107))),0)+
IFERROR(SUMPRODUCT('6. Patients'!CV$10:CV$107,OFFSET('6. Patients'!$JB$9,1,MATCH($D13,'6. Patients'!$JC$9:$JQ$9,0),ROWS('6. Patients'!EI$10:EI$107))),0)+
IFERROR(SUMPRODUCT('6. Patients'!CV$10:CV$107,OFFSET('6. Patients'!$JR$9,1,MATCH($D13,'6. Patients'!$JS$9:$KG$9,0),ROWS('6. Patients'!EI$10:EI$107))),0)+
IFERROR(SUMPRODUCT('6. Patients'!CV$10:CV$107,OFFSET('6. Patients'!$KH$9,1,MATCH($D13,'6. Patients'!$KI$9:$KW$9,0),ROWS('6. Patients'!EI$10:EI$107))),0))+
IFERROR(VLOOKUP($D13,$H$61:$L$91,COLUMNS($H$60:$J$60)-1+AC$7,0)*$E13*$F13*'1. General Inputs'!$J$25,0),0)</f>
        <v>0</v>
      </c>
      <c r="AD13" s="3">
        <f ca="1">ROUNDUP($F13*$E13*CHOOSE(AD$7,
IFERROR(SUMPRODUCT('6. Patients'!CW$10:CW$107,OFFSET('6. Patients'!$DN$9,1,MATCH($D13,'6. Patients'!$DO$9:$EC$9,0),ROWS('6. Patients'!EJ$10:EJ$107))),0)+
IFERROR(SUMPRODUCT('6. Patients'!CW$10:CW$107,OFFSET('6. Patients'!$ED$9,1,MATCH($D13,'6. Patients'!$EE$9:$ES$9,0),ROWS('6. Patients'!EJ$10:EJ$107))),0)+
IFERROR(SUMPRODUCT('6. Patients'!CW$10:CW$107,OFFSET('6. Patients'!$ET$9,1,MATCH($D13,'6. Patients'!$EU$9:$FI$9,0),ROWS('6. Patients'!EJ$10:EJ$107))),0)+
IFERROR(SUMPRODUCT('6. Patients'!CW$10:CW$107,OFFSET('6. Patients'!$FJ$9,1,MATCH($D13,'6. Patients'!$FK$9:$FY$9,0),ROWS('6. Patients'!EJ$10:EJ$107))),0),
IFERROR(SUMPRODUCT('6. Patients'!CW$10:CW$107,OFFSET('6. Patients'!$FZ$9,1,MATCH($D13,'6. Patients'!$GA$9:$GO$9,0),ROWS('6. Patients'!EJ$10:EJ$107))),0)+
IFERROR(SUMPRODUCT('6. Patients'!CW$10:CW$107,OFFSET('6. Patients'!$GP$9,1,MATCH($D13,'6. Patients'!$GQ$9:$HE$9,0),ROWS('6. Patients'!EJ$10:EJ$107))),0)+
IFERROR(SUMPRODUCT('6. Patients'!CW$10:CW$107,OFFSET('6. Patients'!$HF$9,1,MATCH($D13,'6. Patients'!$HG$9:$HU$9,0),ROWS('6. Patients'!EJ$10:EJ$107))),0)+
IFERROR(SUMPRODUCT('6. Patients'!CW$10:CW$107,OFFSET('6. Patients'!$HV$9,1,MATCH($D13,'6. Patients'!$HW$9:$IK$9,0),ROWS('6. Patients'!EJ$10:EJ$107))),0),
IFERROR(SUMPRODUCT('6. Patients'!CW$10:CW$107,OFFSET('6. Patients'!$IL$9,1,MATCH($D13,'6. Patients'!$IM$9:$JA$9,0),ROWS('6. Patients'!EJ$10:EJ$107))),0)+
IFERROR(SUMPRODUCT('6. Patients'!CW$10:CW$107,OFFSET('6. Patients'!$JB$9,1,MATCH($D13,'6. Patients'!$JC$9:$JQ$9,0),ROWS('6. Patients'!EJ$10:EJ$107))),0)+
IFERROR(SUMPRODUCT('6. Patients'!CW$10:CW$107,OFFSET('6. Patients'!$JR$9,1,MATCH($D13,'6. Patients'!$JS$9:$KG$9,0),ROWS('6. Patients'!EJ$10:EJ$107))),0)+
IFERROR(SUMPRODUCT('6. Patients'!CW$10:CW$107,OFFSET('6. Patients'!$KH$9,1,MATCH($D13,'6. Patients'!$KI$9:$KW$9,0),ROWS('6. Patients'!EJ$10:EJ$107))),0))+
IFERROR(VLOOKUP($D13,$H$61:$L$91,COLUMNS($H$60:$J$60)-1+AD$7,0)*$E13*$F13*'1. General Inputs'!$J$25,0),0)</f>
        <v>0</v>
      </c>
      <c r="AE13" s="3">
        <f ca="1">ROUNDUP($F13*$E13*CHOOSE(AE$7,
IFERROR(SUMPRODUCT('6. Patients'!CX$10:CX$107,OFFSET('6. Patients'!$DN$9,1,MATCH($D13,'6. Patients'!$DO$9:$EC$9,0),ROWS('6. Patients'!EK$10:EK$107))),0)+
IFERROR(SUMPRODUCT('6. Patients'!CX$10:CX$107,OFFSET('6. Patients'!$ED$9,1,MATCH($D13,'6. Patients'!$EE$9:$ES$9,0),ROWS('6. Patients'!EK$10:EK$107))),0)+
IFERROR(SUMPRODUCT('6. Patients'!CX$10:CX$107,OFFSET('6. Patients'!$ET$9,1,MATCH($D13,'6. Patients'!$EU$9:$FI$9,0),ROWS('6. Patients'!EK$10:EK$107))),0)+
IFERROR(SUMPRODUCT('6. Patients'!CX$10:CX$107,OFFSET('6. Patients'!$FJ$9,1,MATCH($D13,'6. Patients'!$FK$9:$FY$9,0),ROWS('6. Patients'!EK$10:EK$107))),0),
IFERROR(SUMPRODUCT('6. Patients'!CX$10:CX$107,OFFSET('6. Patients'!$FZ$9,1,MATCH($D13,'6. Patients'!$GA$9:$GO$9,0),ROWS('6. Patients'!EK$10:EK$107))),0)+
IFERROR(SUMPRODUCT('6. Patients'!CX$10:CX$107,OFFSET('6. Patients'!$GP$9,1,MATCH($D13,'6. Patients'!$GQ$9:$HE$9,0),ROWS('6. Patients'!EK$10:EK$107))),0)+
IFERROR(SUMPRODUCT('6. Patients'!CX$10:CX$107,OFFSET('6. Patients'!$HF$9,1,MATCH($D13,'6. Patients'!$HG$9:$HU$9,0),ROWS('6. Patients'!EK$10:EK$107))),0)+
IFERROR(SUMPRODUCT('6. Patients'!CX$10:CX$107,OFFSET('6. Patients'!$HV$9,1,MATCH($D13,'6. Patients'!$HW$9:$IK$9,0),ROWS('6. Patients'!EK$10:EK$107))),0),
IFERROR(SUMPRODUCT('6. Patients'!CX$10:CX$107,OFFSET('6. Patients'!$IL$9,1,MATCH($D13,'6. Patients'!$IM$9:$JA$9,0),ROWS('6. Patients'!EK$10:EK$107))),0)+
IFERROR(SUMPRODUCT('6. Patients'!CX$10:CX$107,OFFSET('6. Patients'!$JB$9,1,MATCH($D13,'6. Patients'!$JC$9:$JQ$9,0),ROWS('6. Patients'!EK$10:EK$107))),0)+
IFERROR(SUMPRODUCT('6. Patients'!CX$10:CX$107,OFFSET('6. Patients'!$JR$9,1,MATCH($D13,'6. Patients'!$JS$9:$KG$9,0),ROWS('6. Patients'!EK$10:EK$107))),0)+
IFERROR(SUMPRODUCT('6. Patients'!CX$10:CX$107,OFFSET('6. Patients'!$KH$9,1,MATCH($D13,'6. Patients'!$KI$9:$KW$9,0),ROWS('6. Patients'!EK$10:EK$107))),0))+
IFERROR(VLOOKUP($D13,$H$61:$L$91,COLUMNS($H$60:$J$60)-1+AE$7,0)*$E13*$F13*'1. General Inputs'!$J$25,0),0)</f>
        <v>0</v>
      </c>
      <c r="AF13" s="3">
        <f ca="1">ROUNDUP($F13*$E13*CHOOSE(AF$7,
IFERROR(SUMPRODUCT('6. Patients'!CY$10:CY$107,OFFSET('6. Patients'!$DN$9,1,MATCH($D13,'6. Patients'!$DO$9:$EC$9,0),ROWS('6. Patients'!EL$10:EL$107))),0)+
IFERROR(SUMPRODUCT('6. Patients'!CY$10:CY$107,OFFSET('6. Patients'!$ED$9,1,MATCH($D13,'6. Patients'!$EE$9:$ES$9,0),ROWS('6. Patients'!EL$10:EL$107))),0)+
IFERROR(SUMPRODUCT('6. Patients'!CY$10:CY$107,OFFSET('6. Patients'!$ET$9,1,MATCH($D13,'6. Patients'!$EU$9:$FI$9,0),ROWS('6. Patients'!EL$10:EL$107))),0)+
IFERROR(SUMPRODUCT('6. Patients'!CY$10:CY$107,OFFSET('6. Patients'!$FJ$9,1,MATCH($D13,'6. Patients'!$FK$9:$FY$9,0),ROWS('6. Patients'!EL$10:EL$107))),0),
IFERROR(SUMPRODUCT('6. Patients'!CY$10:CY$107,OFFSET('6. Patients'!$FZ$9,1,MATCH($D13,'6. Patients'!$GA$9:$GO$9,0),ROWS('6. Patients'!EL$10:EL$107))),0)+
IFERROR(SUMPRODUCT('6. Patients'!CY$10:CY$107,OFFSET('6. Patients'!$GP$9,1,MATCH($D13,'6. Patients'!$GQ$9:$HE$9,0),ROWS('6. Patients'!EL$10:EL$107))),0)+
IFERROR(SUMPRODUCT('6. Patients'!CY$10:CY$107,OFFSET('6. Patients'!$HF$9,1,MATCH($D13,'6. Patients'!$HG$9:$HU$9,0),ROWS('6. Patients'!EL$10:EL$107))),0)+
IFERROR(SUMPRODUCT('6. Patients'!CY$10:CY$107,OFFSET('6. Patients'!$HV$9,1,MATCH($D13,'6. Patients'!$HW$9:$IK$9,0),ROWS('6. Patients'!EL$10:EL$107))),0),
IFERROR(SUMPRODUCT('6. Patients'!CY$10:CY$107,OFFSET('6. Patients'!$IL$9,1,MATCH($D13,'6. Patients'!$IM$9:$JA$9,0),ROWS('6. Patients'!EL$10:EL$107))),0)+
IFERROR(SUMPRODUCT('6. Patients'!CY$10:CY$107,OFFSET('6. Patients'!$JB$9,1,MATCH($D13,'6. Patients'!$JC$9:$JQ$9,0),ROWS('6. Patients'!EL$10:EL$107))),0)+
IFERROR(SUMPRODUCT('6. Patients'!CY$10:CY$107,OFFSET('6. Patients'!$JR$9,1,MATCH($D13,'6. Patients'!$JS$9:$KG$9,0),ROWS('6. Patients'!EL$10:EL$107))),0)+
IFERROR(SUMPRODUCT('6. Patients'!CY$10:CY$107,OFFSET('6. Patients'!$KH$9,1,MATCH($D13,'6. Patients'!$KI$9:$KW$9,0),ROWS('6. Patients'!EL$10:EL$107))),0))+
IFERROR(VLOOKUP($D13,$H$61:$L$91,COLUMNS($H$60:$J$60)-1+AF$7,0)*$E13*$F13*'1. General Inputs'!$J$25,0),0)</f>
        <v>0</v>
      </c>
      <c r="AG13" s="3">
        <f ca="1">ROUNDUP($F13*$E13*CHOOSE(AG$7,
IFERROR(SUMPRODUCT('6. Patients'!CZ$10:CZ$107,OFFSET('6. Patients'!$DN$9,1,MATCH($D13,'6. Patients'!$DO$9:$EC$9,0),ROWS('6. Patients'!EM$10:EM$107))),0)+
IFERROR(SUMPRODUCT('6. Patients'!CZ$10:CZ$107,OFFSET('6. Patients'!$ED$9,1,MATCH($D13,'6. Patients'!$EE$9:$ES$9,0),ROWS('6. Patients'!EM$10:EM$107))),0)+
IFERROR(SUMPRODUCT('6. Patients'!CZ$10:CZ$107,OFFSET('6. Patients'!$ET$9,1,MATCH($D13,'6. Patients'!$EU$9:$FI$9,0),ROWS('6. Patients'!EM$10:EM$107))),0)+
IFERROR(SUMPRODUCT('6. Patients'!CZ$10:CZ$107,OFFSET('6. Patients'!$FJ$9,1,MATCH($D13,'6. Patients'!$FK$9:$FY$9,0),ROWS('6. Patients'!EM$10:EM$107))),0),
IFERROR(SUMPRODUCT('6. Patients'!CZ$10:CZ$107,OFFSET('6. Patients'!$FZ$9,1,MATCH($D13,'6. Patients'!$GA$9:$GO$9,0),ROWS('6. Patients'!EM$10:EM$107))),0)+
IFERROR(SUMPRODUCT('6. Patients'!CZ$10:CZ$107,OFFSET('6. Patients'!$GP$9,1,MATCH($D13,'6. Patients'!$GQ$9:$HE$9,0),ROWS('6. Patients'!EM$10:EM$107))),0)+
IFERROR(SUMPRODUCT('6. Patients'!CZ$10:CZ$107,OFFSET('6. Patients'!$HF$9,1,MATCH($D13,'6. Patients'!$HG$9:$HU$9,0),ROWS('6. Patients'!EM$10:EM$107))),0)+
IFERROR(SUMPRODUCT('6. Patients'!CZ$10:CZ$107,OFFSET('6. Patients'!$HV$9,1,MATCH($D13,'6. Patients'!$HW$9:$IK$9,0),ROWS('6. Patients'!EM$10:EM$107))),0),
IFERROR(SUMPRODUCT('6. Patients'!CZ$10:CZ$107,OFFSET('6. Patients'!$IL$9,1,MATCH($D13,'6. Patients'!$IM$9:$JA$9,0),ROWS('6. Patients'!EM$10:EM$107))),0)+
IFERROR(SUMPRODUCT('6. Patients'!CZ$10:CZ$107,OFFSET('6. Patients'!$JB$9,1,MATCH($D13,'6. Patients'!$JC$9:$JQ$9,0),ROWS('6. Patients'!EM$10:EM$107))),0)+
IFERROR(SUMPRODUCT('6. Patients'!CZ$10:CZ$107,OFFSET('6. Patients'!$JR$9,1,MATCH($D13,'6. Patients'!$JS$9:$KG$9,0),ROWS('6. Patients'!EM$10:EM$107))),0)+
IFERROR(SUMPRODUCT('6. Patients'!CZ$10:CZ$107,OFFSET('6. Patients'!$KH$9,1,MATCH($D13,'6. Patients'!$KI$9:$KW$9,0),ROWS('6. Patients'!EM$10:EM$107))),0))+
IFERROR(VLOOKUP($D13,$H$61:$L$91,COLUMNS($H$60:$J$60)-1+AG$7,0)*$E13*$F13*'1. General Inputs'!$J$25,0),0)</f>
        <v>0</v>
      </c>
      <c r="AH13" s="3">
        <f ca="1">ROUNDUP($F13*$E13*CHOOSE(AH$7,
IFERROR(SUMPRODUCT('6. Patients'!DA$10:DA$107,OFFSET('6. Patients'!$DN$9,1,MATCH($D13,'6. Patients'!$DO$9:$EC$9,0),ROWS('6. Patients'!EN$10:EN$107))),0)+
IFERROR(SUMPRODUCT('6. Patients'!DA$10:DA$107,OFFSET('6. Patients'!$ED$9,1,MATCH($D13,'6. Patients'!$EE$9:$ES$9,0),ROWS('6. Patients'!EN$10:EN$107))),0)+
IFERROR(SUMPRODUCT('6. Patients'!DA$10:DA$107,OFFSET('6. Patients'!$ET$9,1,MATCH($D13,'6. Patients'!$EU$9:$FI$9,0),ROWS('6. Patients'!EN$10:EN$107))),0)+
IFERROR(SUMPRODUCT('6. Patients'!DA$10:DA$107,OFFSET('6. Patients'!$FJ$9,1,MATCH($D13,'6. Patients'!$FK$9:$FY$9,0),ROWS('6. Patients'!EN$10:EN$107))),0),
IFERROR(SUMPRODUCT('6. Patients'!DA$10:DA$107,OFFSET('6. Patients'!$FZ$9,1,MATCH($D13,'6. Patients'!$GA$9:$GO$9,0),ROWS('6. Patients'!EN$10:EN$107))),0)+
IFERROR(SUMPRODUCT('6. Patients'!DA$10:DA$107,OFFSET('6. Patients'!$GP$9,1,MATCH($D13,'6. Patients'!$GQ$9:$HE$9,0),ROWS('6. Patients'!EN$10:EN$107))),0)+
IFERROR(SUMPRODUCT('6. Patients'!DA$10:DA$107,OFFSET('6. Patients'!$HF$9,1,MATCH($D13,'6. Patients'!$HG$9:$HU$9,0),ROWS('6. Patients'!EN$10:EN$107))),0)+
IFERROR(SUMPRODUCT('6. Patients'!DA$10:DA$107,OFFSET('6. Patients'!$HV$9,1,MATCH($D13,'6. Patients'!$HW$9:$IK$9,0),ROWS('6. Patients'!EN$10:EN$107))),0),
IFERROR(SUMPRODUCT('6. Patients'!DA$10:DA$107,OFFSET('6. Patients'!$IL$9,1,MATCH($D13,'6. Patients'!$IM$9:$JA$9,0),ROWS('6. Patients'!EN$10:EN$107))),0)+
IFERROR(SUMPRODUCT('6. Patients'!DA$10:DA$107,OFFSET('6. Patients'!$JB$9,1,MATCH($D13,'6. Patients'!$JC$9:$JQ$9,0),ROWS('6. Patients'!EN$10:EN$107))),0)+
IFERROR(SUMPRODUCT('6. Patients'!DA$10:DA$107,OFFSET('6. Patients'!$JR$9,1,MATCH($D13,'6. Patients'!$JS$9:$KG$9,0),ROWS('6. Patients'!EN$10:EN$107))),0)+
IFERROR(SUMPRODUCT('6. Patients'!DA$10:DA$107,OFFSET('6. Patients'!$KH$9,1,MATCH($D13,'6. Patients'!$KI$9:$KW$9,0),ROWS('6. Patients'!EN$10:EN$107))),0))+
IFERROR(VLOOKUP($D13,$H$61:$L$91,COLUMNS($H$60:$J$60)-1+AH$7,0)*$E13*$F13*'1. General Inputs'!$J$25,0),0)</f>
        <v>0</v>
      </c>
      <c r="AI13" s="3">
        <f ca="1">ROUNDUP($F13*$E13*CHOOSE(AI$7,
IFERROR(SUMPRODUCT('6. Patients'!DB$10:DB$107,OFFSET('6. Patients'!$DN$9,1,MATCH($D13,'6. Patients'!$DO$9:$EC$9,0),ROWS('6. Patients'!EO$10:EO$107))),0)+
IFERROR(SUMPRODUCT('6. Patients'!DB$10:DB$107,OFFSET('6. Patients'!$ED$9,1,MATCH($D13,'6. Patients'!$EE$9:$ES$9,0),ROWS('6. Patients'!EO$10:EO$107))),0)+
IFERROR(SUMPRODUCT('6. Patients'!DB$10:DB$107,OFFSET('6. Patients'!$ET$9,1,MATCH($D13,'6. Patients'!$EU$9:$FI$9,0),ROWS('6. Patients'!EO$10:EO$107))),0)+
IFERROR(SUMPRODUCT('6. Patients'!DB$10:DB$107,OFFSET('6. Patients'!$FJ$9,1,MATCH($D13,'6. Patients'!$FK$9:$FY$9,0),ROWS('6. Patients'!EO$10:EO$107))),0),
IFERROR(SUMPRODUCT('6. Patients'!DB$10:DB$107,OFFSET('6. Patients'!$FZ$9,1,MATCH($D13,'6. Patients'!$GA$9:$GO$9,0),ROWS('6. Patients'!EO$10:EO$107))),0)+
IFERROR(SUMPRODUCT('6. Patients'!DB$10:DB$107,OFFSET('6. Patients'!$GP$9,1,MATCH($D13,'6. Patients'!$GQ$9:$HE$9,0),ROWS('6. Patients'!EO$10:EO$107))),0)+
IFERROR(SUMPRODUCT('6. Patients'!DB$10:DB$107,OFFSET('6. Patients'!$HF$9,1,MATCH($D13,'6. Patients'!$HG$9:$HU$9,0),ROWS('6. Patients'!EO$10:EO$107))),0)+
IFERROR(SUMPRODUCT('6. Patients'!DB$10:DB$107,OFFSET('6. Patients'!$HV$9,1,MATCH($D13,'6. Patients'!$HW$9:$IK$9,0),ROWS('6. Patients'!EO$10:EO$107))),0),
IFERROR(SUMPRODUCT('6. Patients'!DB$10:DB$107,OFFSET('6. Patients'!$IL$9,1,MATCH($D13,'6. Patients'!$IM$9:$JA$9,0),ROWS('6. Patients'!EO$10:EO$107))),0)+
IFERROR(SUMPRODUCT('6. Patients'!DB$10:DB$107,OFFSET('6. Patients'!$JB$9,1,MATCH($D13,'6. Patients'!$JC$9:$JQ$9,0),ROWS('6. Patients'!EO$10:EO$107))),0)+
IFERROR(SUMPRODUCT('6. Patients'!DB$10:DB$107,OFFSET('6. Patients'!$JR$9,1,MATCH($D13,'6. Patients'!$JS$9:$KG$9,0),ROWS('6. Patients'!EO$10:EO$107))),0)+
IFERROR(SUMPRODUCT('6. Patients'!DB$10:DB$107,OFFSET('6. Patients'!$KH$9,1,MATCH($D13,'6. Patients'!$KI$9:$KW$9,0),ROWS('6. Patients'!EO$10:EO$107))),0))+
IFERROR(VLOOKUP($D13,$H$61:$L$91,COLUMNS($H$60:$J$60)-1+AI$7,0)*$E13*$F13*'1. General Inputs'!$J$25,0),0)</f>
        <v>0</v>
      </c>
      <c r="AJ13" s="3">
        <f ca="1">ROUNDUP($F13*$E13*CHOOSE(AJ$7,
IFERROR(SUMPRODUCT('6. Patients'!DC$10:DC$107,OFFSET('6. Patients'!$DN$9,1,MATCH($D13,'6. Patients'!$DO$9:$EC$9,0),ROWS('6. Patients'!EP$10:EP$107))),0)+
IFERROR(SUMPRODUCT('6. Patients'!DC$10:DC$107,OFFSET('6. Patients'!$ED$9,1,MATCH($D13,'6. Patients'!$EE$9:$ES$9,0),ROWS('6. Patients'!EP$10:EP$107))),0)+
IFERROR(SUMPRODUCT('6. Patients'!DC$10:DC$107,OFFSET('6. Patients'!$ET$9,1,MATCH($D13,'6. Patients'!$EU$9:$FI$9,0),ROWS('6. Patients'!EP$10:EP$107))),0)+
IFERROR(SUMPRODUCT('6. Patients'!DC$10:DC$107,OFFSET('6. Patients'!$FJ$9,1,MATCH($D13,'6. Patients'!$FK$9:$FY$9,0),ROWS('6. Patients'!EP$10:EP$107))),0),
IFERROR(SUMPRODUCT('6. Patients'!DC$10:DC$107,OFFSET('6. Patients'!$FZ$9,1,MATCH($D13,'6. Patients'!$GA$9:$GO$9,0),ROWS('6. Patients'!EP$10:EP$107))),0)+
IFERROR(SUMPRODUCT('6. Patients'!DC$10:DC$107,OFFSET('6. Patients'!$GP$9,1,MATCH($D13,'6. Patients'!$GQ$9:$HE$9,0),ROWS('6. Patients'!EP$10:EP$107))),0)+
IFERROR(SUMPRODUCT('6. Patients'!DC$10:DC$107,OFFSET('6. Patients'!$HF$9,1,MATCH($D13,'6. Patients'!$HG$9:$HU$9,0),ROWS('6. Patients'!EP$10:EP$107))),0)+
IFERROR(SUMPRODUCT('6. Patients'!DC$10:DC$107,OFFSET('6. Patients'!$HV$9,1,MATCH($D13,'6. Patients'!$HW$9:$IK$9,0),ROWS('6. Patients'!EP$10:EP$107))),0),
IFERROR(SUMPRODUCT('6. Patients'!DC$10:DC$107,OFFSET('6. Patients'!$IL$9,1,MATCH($D13,'6. Patients'!$IM$9:$JA$9,0),ROWS('6. Patients'!EP$10:EP$107))),0)+
IFERROR(SUMPRODUCT('6. Patients'!DC$10:DC$107,OFFSET('6. Patients'!$JB$9,1,MATCH($D13,'6. Patients'!$JC$9:$JQ$9,0),ROWS('6. Patients'!EP$10:EP$107))),0)+
IFERROR(SUMPRODUCT('6. Patients'!DC$10:DC$107,OFFSET('6. Patients'!$JR$9,1,MATCH($D13,'6. Patients'!$JS$9:$KG$9,0),ROWS('6. Patients'!EP$10:EP$107))),0)+
IFERROR(SUMPRODUCT('6. Patients'!DC$10:DC$107,OFFSET('6. Patients'!$KH$9,1,MATCH($D13,'6. Patients'!$KI$9:$KW$9,0),ROWS('6. Patients'!EP$10:EP$107))),0))+
IFERROR(VLOOKUP($D13,$H$61:$L$91,COLUMNS($H$60:$J$60)-1+AJ$7,0)*$E13*$F13*'1. General Inputs'!$J$25,0),0)</f>
        <v>0</v>
      </c>
      <c r="AK13" s="3">
        <f ca="1">ROUNDUP($F13*$E13*CHOOSE(AK$7,
IFERROR(SUMPRODUCT('6. Patients'!DD$10:DD$107,OFFSET('6. Patients'!$DN$9,1,MATCH($D13,'6. Patients'!$DO$9:$EC$9,0),ROWS('6. Patients'!EQ$10:EQ$107))),0)+
IFERROR(SUMPRODUCT('6. Patients'!DD$10:DD$107,OFFSET('6. Patients'!$ED$9,1,MATCH($D13,'6. Patients'!$EE$9:$ES$9,0),ROWS('6. Patients'!EQ$10:EQ$107))),0)+
IFERROR(SUMPRODUCT('6. Patients'!DD$10:DD$107,OFFSET('6. Patients'!$ET$9,1,MATCH($D13,'6. Patients'!$EU$9:$FI$9,0),ROWS('6. Patients'!EQ$10:EQ$107))),0)+
IFERROR(SUMPRODUCT('6. Patients'!DD$10:DD$107,OFFSET('6. Patients'!$FJ$9,1,MATCH($D13,'6. Patients'!$FK$9:$FY$9,0),ROWS('6. Patients'!EQ$10:EQ$107))),0),
IFERROR(SUMPRODUCT('6. Patients'!DD$10:DD$107,OFFSET('6. Patients'!$FZ$9,1,MATCH($D13,'6. Patients'!$GA$9:$GO$9,0),ROWS('6. Patients'!EQ$10:EQ$107))),0)+
IFERROR(SUMPRODUCT('6. Patients'!DD$10:DD$107,OFFSET('6. Patients'!$GP$9,1,MATCH($D13,'6. Patients'!$GQ$9:$HE$9,0),ROWS('6. Patients'!EQ$10:EQ$107))),0)+
IFERROR(SUMPRODUCT('6. Patients'!DD$10:DD$107,OFFSET('6. Patients'!$HF$9,1,MATCH($D13,'6. Patients'!$HG$9:$HU$9,0),ROWS('6. Patients'!EQ$10:EQ$107))),0)+
IFERROR(SUMPRODUCT('6. Patients'!DD$10:DD$107,OFFSET('6. Patients'!$HV$9,1,MATCH($D13,'6. Patients'!$HW$9:$IK$9,0),ROWS('6. Patients'!EQ$10:EQ$107))),0),
IFERROR(SUMPRODUCT('6. Patients'!DD$10:DD$107,OFFSET('6. Patients'!$IL$9,1,MATCH($D13,'6. Patients'!$IM$9:$JA$9,0),ROWS('6. Patients'!EQ$10:EQ$107))),0)+
IFERROR(SUMPRODUCT('6. Patients'!DD$10:DD$107,OFFSET('6. Patients'!$JB$9,1,MATCH($D13,'6. Patients'!$JC$9:$JQ$9,0),ROWS('6. Patients'!EQ$10:EQ$107))),0)+
IFERROR(SUMPRODUCT('6. Patients'!DD$10:DD$107,OFFSET('6. Patients'!$JR$9,1,MATCH($D13,'6. Patients'!$JS$9:$KG$9,0),ROWS('6. Patients'!EQ$10:EQ$107))),0)+
IFERROR(SUMPRODUCT('6. Patients'!DD$10:DD$107,OFFSET('6. Patients'!$KH$9,1,MATCH($D13,'6. Patients'!$KI$9:$KW$9,0),ROWS('6. Patients'!EQ$10:EQ$107))),0))+
IFERROR(VLOOKUP($D13,$H$61:$L$91,COLUMNS($H$60:$J$60)-1+AK$7,0)*$E13*$F13*'1. General Inputs'!$J$25,0),0)</f>
        <v>0</v>
      </c>
      <c r="AL13" s="3">
        <f ca="1">ROUNDUP($F13*$E13*CHOOSE(AL$7,
IFERROR(SUMPRODUCT('6. Patients'!DE$10:DE$107,OFFSET('6. Patients'!$DN$9,1,MATCH($D13,'6. Patients'!$DO$9:$EC$9,0),ROWS('6. Patients'!ER$10:ER$107))),0)+
IFERROR(SUMPRODUCT('6. Patients'!DE$10:DE$107,OFFSET('6. Patients'!$ED$9,1,MATCH($D13,'6. Patients'!$EE$9:$ES$9,0),ROWS('6. Patients'!ER$10:ER$107))),0)+
IFERROR(SUMPRODUCT('6. Patients'!DE$10:DE$107,OFFSET('6. Patients'!$ET$9,1,MATCH($D13,'6. Patients'!$EU$9:$FI$9,0),ROWS('6. Patients'!ER$10:ER$107))),0)+
IFERROR(SUMPRODUCT('6. Patients'!DE$10:DE$107,OFFSET('6. Patients'!$FJ$9,1,MATCH($D13,'6. Patients'!$FK$9:$FY$9,0),ROWS('6. Patients'!ER$10:ER$107))),0),
IFERROR(SUMPRODUCT('6. Patients'!DE$10:DE$107,OFFSET('6. Patients'!$FZ$9,1,MATCH($D13,'6. Patients'!$GA$9:$GO$9,0),ROWS('6. Patients'!ER$10:ER$107))),0)+
IFERROR(SUMPRODUCT('6. Patients'!DE$10:DE$107,OFFSET('6. Patients'!$GP$9,1,MATCH($D13,'6. Patients'!$GQ$9:$HE$9,0),ROWS('6. Patients'!ER$10:ER$107))),0)+
IFERROR(SUMPRODUCT('6. Patients'!DE$10:DE$107,OFFSET('6. Patients'!$HF$9,1,MATCH($D13,'6. Patients'!$HG$9:$HU$9,0),ROWS('6. Patients'!ER$10:ER$107))),0)+
IFERROR(SUMPRODUCT('6. Patients'!DE$10:DE$107,OFFSET('6. Patients'!$HV$9,1,MATCH($D13,'6. Patients'!$HW$9:$IK$9,0),ROWS('6. Patients'!ER$10:ER$107))),0),
IFERROR(SUMPRODUCT('6. Patients'!DE$10:DE$107,OFFSET('6. Patients'!$IL$9,1,MATCH($D13,'6. Patients'!$IM$9:$JA$9,0),ROWS('6. Patients'!ER$10:ER$107))),0)+
IFERROR(SUMPRODUCT('6. Patients'!DE$10:DE$107,OFFSET('6. Patients'!$JB$9,1,MATCH($D13,'6. Patients'!$JC$9:$JQ$9,0),ROWS('6. Patients'!ER$10:ER$107))),0)+
IFERROR(SUMPRODUCT('6. Patients'!DE$10:DE$107,OFFSET('6. Patients'!$JR$9,1,MATCH($D13,'6. Patients'!$JS$9:$KG$9,0),ROWS('6. Patients'!ER$10:ER$107))),0)+
IFERROR(SUMPRODUCT('6. Patients'!DE$10:DE$107,OFFSET('6. Patients'!$KH$9,1,MATCH($D13,'6. Patients'!$KI$9:$KW$9,0),ROWS('6. Patients'!ER$10:ER$107))),0))+
IFERROR(VLOOKUP($D13,$H$61:$L$91,COLUMNS($H$60:$J$60)-1+AL$7,0)*$E13*$F13*'1. General Inputs'!$J$25,0),0)</f>
        <v>0</v>
      </c>
      <c r="AM13" s="3">
        <f ca="1">ROUNDUP($F13*$E13*CHOOSE(AM$7,
IFERROR(SUMPRODUCT('6. Patients'!DF$10:DF$107,OFFSET('6. Patients'!$DN$9,1,MATCH($D13,'6. Patients'!$DO$9:$EC$9,0),ROWS('6. Patients'!ES$10:ES$107))),0)+
IFERROR(SUMPRODUCT('6. Patients'!DF$10:DF$107,OFFSET('6. Patients'!$ED$9,1,MATCH($D13,'6. Patients'!$EE$9:$ES$9,0),ROWS('6. Patients'!ES$10:ES$107))),0)+
IFERROR(SUMPRODUCT('6. Patients'!DF$10:DF$107,OFFSET('6. Patients'!$ET$9,1,MATCH($D13,'6. Patients'!$EU$9:$FI$9,0),ROWS('6. Patients'!ES$10:ES$107))),0)+
IFERROR(SUMPRODUCT('6. Patients'!DF$10:DF$107,OFFSET('6. Patients'!$FJ$9,1,MATCH($D13,'6. Patients'!$FK$9:$FY$9,0),ROWS('6. Patients'!ES$10:ES$107))),0),
IFERROR(SUMPRODUCT('6. Patients'!DF$10:DF$107,OFFSET('6. Patients'!$FZ$9,1,MATCH($D13,'6. Patients'!$GA$9:$GO$9,0),ROWS('6. Patients'!ES$10:ES$107))),0)+
IFERROR(SUMPRODUCT('6. Patients'!DF$10:DF$107,OFFSET('6. Patients'!$GP$9,1,MATCH($D13,'6. Patients'!$GQ$9:$HE$9,0),ROWS('6. Patients'!ES$10:ES$107))),0)+
IFERROR(SUMPRODUCT('6. Patients'!DF$10:DF$107,OFFSET('6. Patients'!$HF$9,1,MATCH($D13,'6. Patients'!$HG$9:$HU$9,0),ROWS('6. Patients'!ES$10:ES$107))),0)+
IFERROR(SUMPRODUCT('6. Patients'!DF$10:DF$107,OFFSET('6. Patients'!$HV$9,1,MATCH($D13,'6. Patients'!$HW$9:$IK$9,0),ROWS('6. Patients'!ES$10:ES$107))),0),
IFERROR(SUMPRODUCT('6. Patients'!DF$10:DF$107,OFFSET('6. Patients'!$IL$9,1,MATCH($D13,'6. Patients'!$IM$9:$JA$9,0),ROWS('6. Patients'!ES$10:ES$107))),0)+
IFERROR(SUMPRODUCT('6. Patients'!DF$10:DF$107,OFFSET('6. Patients'!$JB$9,1,MATCH($D13,'6. Patients'!$JC$9:$JQ$9,0),ROWS('6. Patients'!ES$10:ES$107))),0)+
IFERROR(SUMPRODUCT('6. Patients'!DF$10:DF$107,OFFSET('6. Patients'!$JR$9,1,MATCH($D13,'6. Patients'!$JS$9:$KG$9,0),ROWS('6. Patients'!ES$10:ES$107))),0)+
IFERROR(SUMPRODUCT('6. Patients'!DF$10:DF$107,OFFSET('6. Patients'!$KH$9,1,MATCH($D13,'6. Patients'!$KI$9:$KW$9,0),ROWS('6. Patients'!ES$10:ES$107))),0))+
IFERROR(VLOOKUP($D13,$H$61:$L$91,COLUMNS($H$60:$J$60)-1+AM$7,0)*$E13*$F13*'1. General Inputs'!$J$25,0),0)</f>
        <v>0</v>
      </c>
      <c r="AN13" s="3">
        <f ca="1">ROUNDUP($F13*$E13*CHOOSE(AN$7,
IFERROR(SUMPRODUCT('6. Patients'!DG$10:DG$107,OFFSET('6. Patients'!$DN$9,1,MATCH($D13,'6. Patients'!$DO$9:$EC$9,0),ROWS('6. Patients'!ET$10:ET$107))),0)+
IFERROR(SUMPRODUCT('6. Patients'!DG$10:DG$107,OFFSET('6. Patients'!$ED$9,1,MATCH($D13,'6. Patients'!$EE$9:$ES$9,0),ROWS('6. Patients'!ET$10:ET$107))),0)+
IFERROR(SUMPRODUCT('6. Patients'!DG$10:DG$107,OFFSET('6. Patients'!$ET$9,1,MATCH($D13,'6. Patients'!$EU$9:$FI$9,0),ROWS('6. Patients'!ET$10:ET$107))),0)+
IFERROR(SUMPRODUCT('6. Patients'!DG$10:DG$107,OFFSET('6. Patients'!$FJ$9,1,MATCH($D13,'6. Patients'!$FK$9:$FY$9,0),ROWS('6. Patients'!ET$10:ET$107))),0),
IFERROR(SUMPRODUCT('6. Patients'!DG$10:DG$107,OFFSET('6. Patients'!$FZ$9,1,MATCH($D13,'6. Patients'!$GA$9:$GO$9,0),ROWS('6. Patients'!ET$10:ET$107))),0)+
IFERROR(SUMPRODUCT('6. Patients'!DG$10:DG$107,OFFSET('6. Patients'!$GP$9,1,MATCH($D13,'6. Patients'!$GQ$9:$HE$9,0),ROWS('6. Patients'!ET$10:ET$107))),0)+
IFERROR(SUMPRODUCT('6. Patients'!DG$10:DG$107,OFFSET('6. Patients'!$HF$9,1,MATCH($D13,'6. Patients'!$HG$9:$HU$9,0),ROWS('6. Patients'!ET$10:ET$107))),0)+
IFERROR(SUMPRODUCT('6. Patients'!DG$10:DG$107,OFFSET('6. Patients'!$HV$9,1,MATCH($D13,'6. Patients'!$HW$9:$IK$9,0),ROWS('6. Patients'!ET$10:ET$107))),0),
IFERROR(SUMPRODUCT('6. Patients'!DG$10:DG$107,OFFSET('6. Patients'!$IL$9,1,MATCH($D13,'6. Patients'!$IM$9:$JA$9,0),ROWS('6. Patients'!ET$10:ET$107))),0)+
IFERROR(SUMPRODUCT('6. Patients'!DG$10:DG$107,OFFSET('6. Patients'!$JB$9,1,MATCH($D13,'6. Patients'!$JC$9:$JQ$9,0),ROWS('6. Patients'!ET$10:ET$107))),0)+
IFERROR(SUMPRODUCT('6. Patients'!DG$10:DG$107,OFFSET('6. Patients'!$JR$9,1,MATCH($D13,'6. Patients'!$JS$9:$KG$9,0),ROWS('6. Patients'!ET$10:ET$107))),0)+
IFERROR(SUMPRODUCT('6. Patients'!DG$10:DG$107,OFFSET('6. Patients'!$KH$9,1,MATCH($D13,'6. Patients'!$KI$9:$KW$9,0),ROWS('6. Patients'!ET$10:ET$107))),0))+
IFERROR(VLOOKUP($D13,$H$61:$L$91,COLUMNS($H$60:$J$60)-1+AN$7,0)*$E13*$F13*'1. General Inputs'!$J$25,0),0)</f>
        <v>0</v>
      </c>
      <c r="AO13" s="3">
        <f ca="1">ROUNDUP($F13*$E13*CHOOSE(AO$7,
IFERROR(SUMPRODUCT('6. Patients'!DH$10:DH$107,OFFSET('6. Patients'!$DN$9,1,MATCH($D13,'6. Patients'!$DO$9:$EC$9,0),ROWS('6. Patients'!EU$10:EU$107))),0)+
IFERROR(SUMPRODUCT('6. Patients'!DH$10:DH$107,OFFSET('6. Patients'!$ED$9,1,MATCH($D13,'6. Patients'!$EE$9:$ES$9,0),ROWS('6. Patients'!EU$10:EU$107))),0)+
IFERROR(SUMPRODUCT('6. Patients'!DH$10:DH$107,OFFSET('6. Patients'!$ET$9,1,MATCH($D13,'6. Patients'!$EU$9:$FI$9,0),ROWS('6. Patients'!EU$10:EU$107))),0)+
IFERROR(SUMPRODUCT('6. Patients'!DH$10:DH$107,OFFSET('6. Patients'!$FJ$9,1,MATCH($D13,'6. Patients'!$FK$9:$FY$9,0),ROWS('6. Patients'!EU$10:EU$107))),0),
IFERROR(SUMPRODUCT('6. Patients'!DH$10:DH$107,OFFSET('6. Patients'!$FZ$9,1,MATCH($D13,'6. Patients'!$GA$9:$GO$9,0),ROWS('6. Patients'!EU$10:EU$107))),0)+
IFERROR(SUMPRODUCT('6. Patients'!DH$10:DH$107,OFFSET('6. Patients'!$GP$9,1,MATCH($D13,'6. Patients'!$GQ$9:$HE$9,0),ROWS('6. Patients'!EU$10:EU$107))),0)+
IFERROR(SUMPRODUCT('6. Patients'!DH$10:DH$107,OFFSET('6. Patients'!$HF$9,1,MATCH($D13,'6. Patients'!$HG$9:$HU$9,0),ROWS('6. Patients'!EU$10:EU$107))),0)+
IFERROR(SUMPRODUCT('6. Patients'!DH$10:DH$107,OFFSET('6. Patients'!$HV$9,1,MATCH($D13,'6. Patients'!$HW$9:$IK$9,0),ROWS('6. Patients'!EU$10:EU$107))),0),
IFERROR(SUMPRODUCT('6. Patients'!DH$10:DH$107,OFFSET('6. Patients'!$IL$9,1,MATCH($D13,'6. Patients'!$IM$9:$JA$9,0),ROWS('6. Patients'!EU$10:EU$107))),0)+
IFERROR(SUMPRODUCT('6. Patients'!DH$10:DH$107,OFFSET('6. Patients'!$JB$9,1,MATCH($D13,'6. Patients'!$JC$9:$JQ$9,0),ROWS('6. Patients'!EU$10:EU$107))),0)+
IFERROR(SUMPRODUCT('6. Patients'!DH$10:DH$107,OFFSET('6. Patients'!$JR$9,1,MATCH($D13,'6. Patients'!$JS$9:$KG$9,0),ROWS('6. Patients'!EU$10:EU$107))),0)+
IFERROR(SUMPRODUCT('6. Patients'!DH$10:DH$107,OFFSET('6. Patients'!$KH$9,1,MATCH($D13,'6. Patients'!$KI$9:$KW$9,0),ROWS('6. Patients'!EU$10:EU$107))),0))+
IFERROR(VLOOKUP($D13,$H$61:$L$91,COLUMNS($H$60:$J$60)-1+AO$7,0)*$E13*$F13*'1. General Inputs'!$J$25,0),0)</f>
        <v>0</v>
      </c>
      <c r="AP13" s="3">
        <f ca="1">ROUNDUP($F13*$E13*CHOOSE(AP$7,
IFERROR(SUMPRODUCT('6. Patients'!DI$10:DI$107,OFFSET('6. Patients'!$DN$9,1,MATCH($D13,'6. Patients'!$DO$9:$EC$9,0),ROWS('6. Patients'!EV$10:EV$107))),0)+
IFERROR(SUMPRODUCT('6. Patients'!DI$10:DI$107,OFFSET('6. Patients'!$ED$9,1,MATCH($D13,'6. Patients'!$EE$9:$ES$9,0),ROWS('6. Patients'!EV$10:EV$107))),0)+
IFERROR(SUMPRODUCT('6. Patients'!DI$10:DI$107,OFFSET('6. Patients'!$ET$9,1,MATCH($D13,'6. Patients'!$EU$9:$FI$9,0),ROWS('6. Patients'!EV$10:EV$107))),0)+
IFERROR(SUMPRODUCT('6. Patients'!DI$10:DI$107,OFFSET('6. Patients'!$FJ$9,1,MATCH($D13,'6. Patients'!$FK$9:$FY$9,0),ROWS('6. Patients'!EV$10:EV$107))),0),
IFERROR(SUMPRODUCT('6. Patients'!DI$10:DI$107,OFFSET('6. Patients'!$FZ$9,1,MATCH($D13,'6. Patients'!$GA$9:$GO$9,0),ROWS('6. Patients'!EV$10:EV$107))),0)+
IFERROR(SUMPRODUCT('6. Patients'!DI$10:DI$107,OFFSET('6. Patients'!$GP$9,1,MATCH($D13,'6. Patients'!$GQ$9:$HE$9,0),ROWS('6. Patients'!EV$10:EV$107))),0)+
IFERROR(SUMPRODUCT('6. Patients'!DI$10:DI$107,OFFSET('6. Patients'!$HF$9,1,MATCH($D13,'6. Patients'!$HG$9:$HU$9,0),ROWS('6. Patients'!EV$10:EV$107))),0)+
IFERROR(SUMPRODUCT('6. Patients'!DI$10:DI$107,OFFSET('6. Patients'!$HV$9,1,MATCH($D13,'6. Patients'!$HW$9:$IK$9,0),ROWS('6. Patients'!EV$10:EV$107))),0),
IFERROR(SUMPRODUCT('6. Patients'!DI$10:DI$107,OFFSET('6. Patients'!$IL$9,1,MATCH($D13,'6. Patients'!$IM$9:$JA$9,0),ROWS('6. Patients'!EV$10:EV$107))),0)+
IFERROR(SUMPRODUCT('6. Patients'!DI$10:DI$107,OFFSET('6. Patients'!$JB$9,1,MATCH($D13,'6. Patients'!$JC$9:$JQ$9,0),ROWS('6. Patients'!EV$10:EV$107))),0)+
IFERROR(SUMPRODUCT('6. Patients'!DI$10:DI$107,OFFSET('6. Patients'!$JR$9,1,MATCH($D13,'6. Patients'!$JS$9:$KG$9,0),ROWS('6. Patients'!EV$10:EV$107))),0)+
IFERROR(SUMPRODUCT('6. Patients'!DI$10:DI$107,OFFSET('6. Patients'!$KH$9,1,MATCH($D13,'6. Patients'!$KI$9:$KW$9,0),ROWS('6. Patients'!EV$10:EV$107))),0))+
IFERROR(VLOOKUP($D13,$H$61:$L$91,COLUMNS($H$60:$J$60)-1+AP$7,0)*$E13*$F13*'1. General Inputs'!$J$25,0),0)</f>
        <v>0</v>
      </c>
      <c r="AQ13" s="3">
        <f ca="1">ROUNDUP($F13*$E13*CHOOSE(AQ$7,
IFERROR(SUMPRODUCT('6. Patients'!DJ$10:DJ$107,OFFSET('6. Patients'!$DN$9,1,MATCH($D13,'6. Patients'!$DO$9:$EC$9,0),ROWS('6. Patients'!EW$10:EW$107))),0)+
IFERROR(SUMPRODUCT('6. Patients'!DJ$10:DJ$107,OFFSET('6. Patients'!$ED$9,1,MATCH($D13,'6. Patients'!$EE$9:$ES$9,0),ROWS('6. Patients'!EW$10:EW$107))),0)+
IFERROR(SUMPRODUCT('6. Patients'!DJ$10:DJ$107,OFFSET('6. Patients'!$ET$9,1,MATCH($D13,'6. Patients'!$EU$9:$FI$9,0),ROWS('6. Patients'!EW$10:EW$107))),0)+
IFERROR(SUMPRODUCT('6. Patients'!DJ$10:DJ$107,OFFSET('6. Patients'!$FJ$9,1,MATCH($D13,'6. Patients'!$FK$9:$FY$9,0),ROWS('6. Patients'!EW$10:EW$107))),0),
IFERROR(SUMPRODUCT('6. Patients'!DJ$10:DJ$107,OFFSET('6. Patients'!$FZ$9,1,MATCH($D13,'6. Patients'!$GA$9:$GO$9,0),ROWS('6. Patients'!EW$10:EW$107))),0)+
IFERROR(SUMPRODUCT('6. Patients'!DJ$10:DJ$107,OFFSET('6. Patients'!$GP$9,1,MATCH($D13,'6. Patients'!$GQ$9:$HE$9,0),ROWS('6. Patients'!EW$10:EW$107))),0)+
IFERROR(SUMPRODUCT('6. Patients'!DJ$10:DJ$107,OFFSET('6. Patients'!$HF$9,1,MATCH($D13,'6. Patients'!$HG$9:$HU$9,0),ROWS('6. Patients'!EW$10:EW$107))),0)+
IFERROR(SUMPRODUCT('6. Patients'!DJ$10:DJ$107,OFFSET('6. Patients'!$HV$9,1,MATCH($D13,'6. Patients'!$HW$9:$IK$9,0),ROWS('6. Patients'!EW$10:EW$107))),0),
IFERROR(SUMPRODUCT('6. Patients'!DJ$10:DJ$107,OFFSET('6. Patients'!$IL$9,1,MATCH($D13,'6. Patients'!$IM$9:$JA$9,0),ROWS('6. Patients'!EW$10:EW$107))),0)+
IFERROR(SUMPRODUCT('6. Patients'!DJ$10:DJ$107,OFFSET('6. Patients'!$JB$9,1,MATCH($D13,'6. Patients'!$JC$9:$JQ$9,0),ROWS('6. Patients'!EW$10:EW$107))),0)+
IFERROR(SUMPRODUCT('6. Patients'!DJ$10:DJ$107,OFFSET('6. Patients'!$JR$9,1,MATCH($D13,'6. Patients'!$JS$9:$KG$9,0),ROWS('6. Patients'!EW$10:EW$107))),0)+
IFERROR(SUMPRODUCT('6. Patients'!DJ$10:DJ$107,OFFSET('6. Patients'!$KH$9,1,MATCH($D13,'6. Patients'!$KI$9:$KW$9,0),ROWS('6. Patients'!EW$10:EW$107))),0))+
IFERROR(VLOOKUP($D13,$H$61:$L$91,COLUMNS($H$60:$J$60)-1+AQ$7,0)*$E13*$F13*'1. General Inputs'!$J$25,0),0)</f>
        <v>0</v>
      </c>
      <c r="AR13" s="136"/>
      <c r="AZ13" s="135">
        <f ca="1">IFERROR(SUM(OFFSET('7. Consumption'!H13,0,1,,MIN('1. General Inputs'!$J$27,COLUMNS('7. Consumption'!H$9:$AQ$9)-1))),0)+MAX(0,$AQ13*('1. General Inputs'!$J$27-COLUMNS('7. Consumption'!H$9:$AQ$9)+1))</f>
        <v>0</v>
      </c>
      <c r="BA13" s="135">
        <f ca="1">IFERROR(SUM(OFFSET('7. Consumption'!I13,0,1,,MIN('1. General Inputs'!$J$27,COLUMNS('7. Consumption'!I$9:$AQ$9)-1))),0)+MAX(0,$AQ13*('1. General Inputs'!$J$27-COLUMNS('7. Consumption'!I$9:$AQ$9)+1))</f>
        <v>0</v>
      </c>
      <c r="BB13" s="135">
        <f ca="1">IFERROR(SUM(OFFSET('7. Consumption'!J13,0,1,,MIN('1. General Inputs'!$J$27,COLUMNS('7. Consumption'!J$9:$AQ$9)-1))),0)+MAX(0,$AQ13*('1. General Inputs'!$J$27-COLUMNS('7. Consumption'!J$9:$AQ$9)+1))</f>
        <v>0</v>
      </c>
      <c r="BC13" s="135">
        <f ca="1">IFERROR(SUM(OFFSET('7. Consumption'!K13,0,1,,MIN('1. General Inputs'!$J$27,COLUMNS('7. Consumption'!K$9:$AQ$9)-1))),0)+MAX(0,$AQ13*('1. General Inputs'!$J$27-COLUMNS('7. Consumption'!K$9:$AQ$9)+1))</f>
        <v>0</v>
      </c>
      <c r="BD13" s="135">
        <f ca="1">IFERROR(SUM(OFFSET('7. Consumption'!L13,0,1,,MIN('1. General Inputs'!$J$27,COLUMNS('7. Consumption'!L$9:$AQ$9)-1))),0)+MAX(0,$AQ13*('1. General Inputs'!$J$27-COLUMNS('7. Consumption'!L$9:$AQ$9)+1))</f>
        <v>0</v>
      </c>
      <c r="BE13" s="135">
        <f ca="1">IFERROR(SUM(OFFSET('7. Consumption'!M13,0,1,,MIN('1. General Inputs'!$J$27,COLUMNS('7. Consumption'!M$9:$AQ$9)-1))),0)+MAX(0,$AQ13*('1. General Inputs'!$J$27-COLUMNS('7. Consumption'!M$9:$AQ$9)+1))</f>
        <v>0</v>
      </c>
      <c r="BF13" s="135">
        <f ca="1">IFERROR(SUM(OFFSET('7. Consumption'!N13,0,1,,MIN('1. General Inputs'!$J$27,COLUMNS('7. Consumption'!N$9:$AQ$9)-1))),0)+MAX(0,$AQ13*('1. General Inputs'!$J$27-COLUMNS('7. Consumption'!N$9:$AQ$9)+1))</f>
        <v>0</v>
      </c>
      <c r="BG13" s="135">
        <f ca="1">IFERROR(SUM(OFFSET('7. Consumption'!O13,0,1,,MIN('1. General Inputs'!$J$27,COLUMNS('7. Consumption'!O$9:$AQ$9)-1))),0)+MAX(0,$AQ13*('1. General Inputs'!$J$27-COLUMNS('7. Consumption'!O$9:$AQ$9)+1))</f>
        <v>0</v>
      </c>
      <c r="BH13" s="135">
        <f ca="1">IFERROR(SUM(OFFSET('7. Consumption'!P13,0,1,,MIN('1. General Inputs'!$J$27,COLUMNS('7. Consumption'!P$9:$AQ$9)-1))),0)+MAX(0,$AQ13*('1. General Inputs'!$J$27-COLUMNS('7. Consumption'!P$9:$AQ$9)+1))</f>
        <v>0</v>
      </c>
      <c r="BI13" s="135">
        <f ca="1">IFERROR(SUM(OFFSET('7. Consumption'!Q13,0,1,,MIN('1. General Inputs'!$J$27,COLUMNS('7. Consumption'!Q$9:$AQ$9)-1))),0)+MAX(0,$AQ13*('1. General Inputs'!$J$27-COLUMNS('7. Consumption'!Q$9:$AQ$9)+1))</f>
        <v>0</v>
      </c>
      <c r="BJ13" s="135">
        <f ca="1">IFERROR(SUM(OFFSET('7. Consumption'!R13,0,1,,MIN('1. General Inputs'!$J$27,COLUMNS('7. Consumption'!R$9:$AQ$9)-1))),0)+MAX(0,$AQ13*('1. General Inputs'!$J$27-COLUMNS('7. Consumption'!R$9:$AQ$9)+1))</f>
        <v>0</v>
      </c>
      <c r="BK13" s="135">
        <f ca="1">IFERROR(SUM(OFFSET('7. Consumption'!S13,0,1,,MIN('1. General Inputs'!$J$27,COLUMNS('7. Consumption'!S$9:$AQ$9)-1))),0)+MAX(0,$AQ13*('1. General Inputs'!$J$27-COLUMNS('7. Consumption'!S$9:$AQ$9)+1))</f>
        <v>0</v>
      </c>
      <c r="BL13" s="135">
        <f ca="1">IFERROR(SUM(OFFSET('7. Consumption'!T13,0,1,,MIN('1. General Inputs'!$J$27,COLUMNS('7. Consumption'!T$9:$AQ$9)-1))),0)+MAX(0,$AQ13*('1. General Inputs'!$J$27-COLUMNS('7. Consumption'!T$9:$AQ$9)+1))</f>
        <v>0</v>
      </c>
      <c r="BM13" s="135">
        <f ca="1">IFERROR(SUM(OFFSET('7. Consumption'!U13,0,1,,MIN('1. General Inputs'!$J$27,COLUMNS('7. Consumption'!U$9:$AQ$9)-1))),0)+MAX(0,$AQ13*('1. General Inputs'!$J$27-COLUMNS('7. Consumption'!U$9:$AQ$9)+1))</f>
        <v>0</v>
      </c>
      <c r="BN13" s="135">
        <f ca="1">IFERROR(SUM(OFFSET('7. Consumption'!V13,0,1,,MIN('1. General Inputs'!$J$27,COLUMNS('7. Consumption'!V$9:$AQ$9)-1))),0)+MAX(0,$AQ13*('1. General Inputs'!$J$27-COLUMNS('7. Consumption'!V$9:$AQ$9)+1))</f>
        <v>0</v>
      </c>
      <c r="BO13" s="135">
        <f ca="1">IFERROR(SUM(OFFSET('7. Consumption'!W13,0,1,,MIN('1. General Inputs'!$J$27,COLUMNS('7. Consumption'!W$9:$AQ$9)-1))),0)+MAX(0,$AQ13*('1. General Inputs'!$J$27-COLUMNS('7. Consumption'!W$9:$AQ$9)+1))</f>
        <v>0</v>
      </c>
      <c r="BP13" s="135">
        <f ca="1">IFERROR(SUM(OFFSET('7. Consumption'!X13,0,1,,MIN('1. General Inputs'!$J$27,COLUMNS('7. Consumption'!X$9:$AQ$9)-1))),0)+MAX(0,$AQ13*('1. General Inputs'!$J$27-COLUMNS('7. Consumption'!X$9:$AQ$9)+1))</f>
        <v>0</v>
      </c>
      <c r="BQ13" s="135">
        <f ca="1">IFERROR(SUM(OFFSET('7. Consumption'!Y13,0,1,,MIN('1. General Inputs'!$J$27,COLUMNS('7. Consumption'!Y$9:$AQ$9)-1))),0)+MAX(0,$AQ13*('1. General Inputs'!$J$27-COLUMNS('7. Consumption'!Y$9:$AQ$9)+1))</f>
        <v>0</v>
      </c>
      <c r="BR13" s="135">
        <f ca="1">IFERROR(SUM(OFFSET('7. Consumption'!Z13,0,1,,MIN('1. General Inputs'!$J$27,COLUMNS('7. Consumption'!Z$9:$AQ$9)-1))),0)+MAX(0,$AQ13*('1. General Inputs'!$J$27-COLUMNS('7. Consumption'!Z$9:$AQ$9)+1))</f>
        <v>0</v>
      </c>
      <c r="BS13" s="135">
        <f ca="1">IFERROR(SUM(OFFSET('7. Consumption'!AA13,0,1,,MIN('1. General Inputs'!$J$27,COLUMNS('7. Consumption'!AA$9:$AQ$9)-1))),0)+MAX(0,$AQ13*('1. General Inputs'!$J$27-COLUMNS('7. Consumption'!AA$9:$AQ$9)+1))</f>
        <v>0</v>
      </c>
      <c r="BT13" s="135">
        <f ca="1">IFERROR(SUM(OFFSET('7. Consumption'!AB13,0,1,,MIN('1. General Inputs'!$J$27,COLUMNS('7. Consumption'!AB$9:$AQ$9)-1))),0)+MAX(0,$AQ13*('1. General Inputs'!$J$27-COLUMNS('7. Consumption'!AB$9:$AQ$9)+1))</f>
        <v>0</v>
      </c>
      <c r="BU13" s="135">
        <f ca="1">IFERROR(SUM(OFFSET('7. Consumption'!AC13,0,1,,MIN('1. General Inputs'!$J$27,COLUMNS('7. Consumption'!AC$9:$AQ$9)-1))),0)+MAX(0,$AQ13*('1. General Inputs'!$J$27-COLUMNS('7. Consumption'!AC$9:$AQ$9)+1))</f>
        <v>0</v>
      </c>
      <c r="BV13" s="135">
        <f ca="1">IFERROR(SUM(OFFSET('7. Consumption'!AD13,0,1,,MIN('1. General Inputs'!$J$27,COLUMNS('7. Consumption'!AD$9:$AQ$9)-1))),0)+MAX(0,$AQ13*('1. General Inputs'!$J$27-COLUMNS('7. Consumption'!AD$9:$AQ$9)+1))</f>
        <v>0</v>
      </c>
      <c r="BW13" s="135">
        <f ca="1">IFERROR(SUM(OFFSET('7. Consumption'!AE13,0,1,,MIN('1. General Inputs'!$J$27,COLUMNS('7. Consumption'!AE$9:$AQ$9)-1))),0)+MAX(0,$AQ13*('1. General Inputs'!$J$27-COLUMNS('7. Consumption'!AE$9:$AQ$9)+1))</f>
        <v>0</v>
      </c>
      <c r="BX13" s="135">
        <f ca="1">IFERROR(SUM(OFFSET('7. Consumption'!AF13,0,1,,MIN('1. General Inputs'!$J$27,COLUMNS('7. Consumption'!AF$9:$AQ$9)-1))),0)+MAX(0,$AQ13*('1. General Inputs'!$J$27-COLUMNS('7. Consumption'!AF$9:$AQ$9)+1))</f>
        <v>0</v>
      </c>
      <c r="BY13" s="135">
        <f ca="1">IFERROR(SUM(OFFSET('7. Consumption'!AG13,0,1,,MIN('1. General Inputs'!$J$27,COLUMNS('7. Consumption'!AG$9:$AQ$9)-1))),0)+MAX(0,$AQ13*('1. General Inputs'!$J$27-COLUMNS('7. Consumption'!AG$9:$AQ$9)+1))</f>
        <v>0</v>
      </c>
      <c r="BZ13" s="135">
        <f ca="1">IFERROR(SUM(OFFSET('7. Consumption'!AH13,0,1,,MIN('1. General Inputs'!$J$27,COLUMNS('7. Consumption'!AH$9:$AQ$9)-1))),0)+MAX(0,$AQ13*('1. General Inputs'!$J$27-COLUMNS('7. Consumption'!AH$9:$AQ$9)+1))</f>
        <v>0</v>
      </c>
      <c r="CA13" s="135">
        <f ca="1">IFERROR(SUM(OFFSET('7. Consumption'!AI13,0,1,,MIN('1. General Inputs'!$J$27,COLUMNS('7. Consumption'!AI$9:$AQ$9)-1))),0)+MAX(0,$AQ13*('1. General Inputs'!$J$27-COLUMNS('7. Consumption'!AI$9:$AQ$9)+1))</f>
        <v>0</v>
      </c>
      <c r="CB13" s="135">
        <f ca="1">IFERROR(SUM(OFFSET('7. Consumption'!AJ13,0,1,,MIN('1. General Inputs'!$J$27,COLUMNS('7. Consumption'!AJ$9:$AQ$9)-1))),0)+MAX(0,$AQ13*('1. General Inputs'!$J$27-COLUMNS('7. Consumption'!AJ$9:$AQ$9)+1))</f>
        <v>0</v>
      </c>
      <c r="CC13" s="135">
        <f ca="1">IFERROR(SUM(OFFSET('7. Consumption'!AK13,0,1,,MIN('1. General Inputs'!$J$27,COLUMNS('7. Consumption'!AK$9:$AQ$9)-1))),0)+MAX(0,$AQ13*('1. General Inputs'!$J$27-COLUMNS('7. Consumption'!AK$9:$AQ$9)+1))</f>
        <v>0</v>
      </c>
      <c r="CD13" s="135">
        <f ca="1">IFERROR(SUM(OFFSET('7. Consumption'!AL13,0,1,,MIN('1. General Inputs'!$J$27,COLUMNS('7. Consumption'!AL$9:$AQ$9)-1))),0)+MAX(0,$AQ13*('1. General Inputs'!$J$27-COLUMNS('7. Consumption'!AL$9:$AQ$9)+1))</f>
        <v>0</v>
      </c>
      <c r="CE13" s="135">
        <f ca="1">IFERROR(SUM(OFFSET('7. Consumption'!AM13,0,1,,MIN('1. General Inputs'!$J$27,COLUMNS('7. Consumption'!AM$9:$AQ$9)-1))),0)+MAX(0,$AQ13*('1. General Inputs'!$J$27-COLUMNS('7. Consumption'!AM$9:$AQ$9)+1))</f>
        <v>0</v>
      </c>
      <c r="CF13" s="135">
        <f ca="1">IFERROR(SUM(OFFSET('7. Consumption'!AN13,0,1,,MIN('1. General Inputs'!$J$27,COLUMNS('7. Consumption'!AN$9:$AQ$9)-1))),0)+MAX(0,$AQ13*('1. General Inputs'!$J$27-COLUMNS('7. Consumption'!AN$9:$AQ$9)+1))</f>
        <v>0</v>
      </c>
      <c r="CG13" s="135">
        <f ca="1">IFERROR(SUM(OFFSET('7. Consumption'!AO13,0,1,,MIN('1. General Inputs'!$J$27,COLUMNS('7. Consumption'!AO$9:$AQ$9)-1))),0)+MAX(0,$AQ13*('1. General Inputs'!$J$27-COLUMNS('7. Consumption'!AO$9:$AQ$9)+1))</f>
        <v>0</v>
      </c>
      <c r="CH13" s="135">
        <f ca="1">IFERROR(SUM(OFFSET('7. Consumption'!AP13,0,1,,MIN('1. General Inputs'!$J$27,COLUMNS('7. Consumption'!AP$9:$AQ$9)-1))),0)+MAX(0,$AQ13*('1. General Inputs'!$J$27-COLUMNS('7. Consumption'!AP$9:$AQ$9)+1))</f>
        <v>0</v>
      </c>
      <c r="CI13" s="135">
        <f ca="1">IFERROR(SUM(OFFSET('7. Consumption'!AQ13,0,1,,MIN('1. General Inputs'!$J$27,COLUMNS('7. Consumption'!AQ$9:$AQ$9)-1))),0)+MAX(0,$AQ13*('1. General Inputs'!$J$27-COLUMNS('7. Consumption'!AQ$9:$AQ$9)+1))</f>
        <v>0</v>
      </c>
    </row>
    <row r="14" spans="2:87" ht="15" x14ac:dyDescent="0.25">
      <c r="B14" s="16"/>
      <c r="C14" s="16" t="str">
        <f>IFERROR(VLOOKUP(ROWS($C$9:$C14),'5. Dosing'!$L$14:$M$64,COLUMNS('5. Dosing'!$L$13:$M$13),0),"")</f>
        <v>AZT (300) - 60 tab</v>
      </c>
      <c r="D14" s="16" t="str">
        <f>IFERROR(INDEX('5. Dosing'!E$14:E$64,MATCH('7. Consumption'!$C14,'5. Dosing'!$M$14:$M$64,0)),"")</f>
        <v>AZT</v>
      </c>
      <c r="E14" s="129">
        <f>IFERROR(INDEX('5. Dosing'!K$14:K$64,MATCH('7. Consumption'!$C14,'5. Dosing'!$M$14:$M$64,0)),0)</f>
        <v>1</v>
      </c>
      <c r="F14" s="130">
        <f>IFERROR(INDEX('5. Dosing'!J$14:J$64,MATCH('7. Consumption'!$C14,'5. Dosing'!$M$14:$M$64,0))*(30)/INDEX('5. Dosing'!H$14:H$64,MATCH('7. Consumption'!$C14,'5. Dosing'!$M$14:$M$64,0)),0)</f>
        <v>1</v>
      </c>
      <c r="H14" s="3">
        <f ca="1">ROUNDUP($F14*$E14*CHOOSE(H$7,
IFERROR(SUMPRODUCT('6. Patients'!CA$10:CA$107,OFFSET('6. Patients'!$DN$9,1,MATCH($D14,'6. Patients'!$DO$9:$EC$9,0),ROWS('6. Patients'!DN$10:DN$107))),0)+
IFERROR(SUMPRODUCT('6. Patients'!CA$10:CA$107,OFFSET('6. Patients'!$ED$9,1,MATCH($D14,'6. Patients'!$EE$9:$ES$9,0),ROWS('6. Patients'!DN$10:DN$107))),0)+
IFERROR(SUMPRODUCT('6. Patients'!CA$10:CA$107,OFFSET('6. Patients'!$ET$9,1,MATCH($D14,'6. Patients'!$EU$9:$FI$9,0),ROWS('6. Patients'!DN$10:DN$107))),0)+
IFERROR(SUMPRODUCT('6. Patients'!CA$10:CA$107,OFFSET('6. Patients'!$FJ$9,1,MATCH($D14,'6. Patients'!$FK$9:$FY$9,0),ROWS('6. Patients'!DN$10:DN$107))),0),
IFERROR(SUMPRODUCT('6. Patients'!CA$10:CA$107,OFFSET('6. Patients'!$FZ$9,1,MATCH($D14,'6. Patients'!$GA$9:$GO$9,0),ROWS('6. Patients'!DN$10:DN$107))),0)+
IFERROR(SUMPRODUCT('6. Patients'!CA$10:CA$107,OFFSET('6. Patients'!$GP$9,1,MATCH($D14,'6. Patients'!$GQ$9:$HE$9,0),ROWS('6. Patients'!DN$10:DN$107))),0)+
IFERROR(SUMPRODUCT('6. Patients'!CA$10:CA$107,OFFSET('6. Patients'!$HF$9,1,MATCH($D14,'6. Patients'!$HG$9:$HU$9,0),ROWS('6. Patients'!DN$10:DN$107))),0)+
IFERROR(SUMPRODUCT('6. Patients'!CA$10:CA$107,OFFSET('6. Patients'!$HV$9,1,MATCH($D14,'6. Patients'!$HW$9:$IK$9,0),ROWS('6. Patients'!DN$10:DN$107))),0),
IFERROR(SUMPRODUCT('6. Patients'!CA$10:CA$107,OFFSET('6. Patients'!$IL$9,1,MATCH($D14,'6. Patients'!$IM$9:$JA$9,0),ROWS('6. Patients'!DN$10:DN$107))),0)+
IFERROR(SUMPRODUCT('6. Patients'!CA$10:CA$107,OFFSET('6. Patients'!$JB$9,1,MATCH($D14,'6. Patients'!$JC$9:$JQ$9,0),ROWS('6. Patients'!DN$10:DN$107))),0)+
IFERROR(SUMPRODUCT('6. Patients'!CA$10:CA$107,OFFSET('6. Patients'!$JR$9,1,MATCH($D14,'6. Patients'!$JS$9:$KG$9,0),ROWS('6. Patients'!DN$10:DN$107))),0)+
IFERROR(SUMPRODUCT('6. Patients'!CA$10:CA$107,OFFSET('6. Patients'!$KH$9,1,MATCH($D14,'6. Patients'!$KI$9:$KW$9,0),ROWS('6. Patients'!DN$10:DN$107))),0))+
IFERROR(VLOOKUP($D14,$H$61:$L$91,COLUMNS($H$60:$J$60)-1+H$7,0)*$E14*$F14*'1. General Inputs'!$J$25,0),0)</f>
        <v>0</v>
      </c>
      <c r="I14" s="3">
        <f ca="1">ROUNDUP($F14*$E14*CHOOSE(I$7,
IFERROR(SUMPRODUCT('6. Patients'!CB$10:CB$107,OFFSET('6. Patients'!$DN$9,1,MATCH($D14,'6. Patients'!$DO$9:$EC$9,0),ROWS('6. Patients'!DO$10:DO$107))),0)+
IFERROR(SUMPRODUCT('6. Patients'!CB$10:CB$107,OFFSET('6. Patients'!$ED$9,1,MATCH($D14,'6. Patients'!$EE$9:$ES$9,0),ROWS('6. Patients'!DO$10:DO$107))),0)+
IFERROR(SUMPRODUCT('6. Patients'!CB$10:CB$107,OFFSET('6. Patients'!$ET$9,1,MATCH($D14,'6. Patients'!$EU$9:$FI$9,0),ROWS('6. Patients'!DO$10:DO$107))),0)+
IFERROR(SUMPRODUCT('6. Patients'!CB$10:CB$107,OFFSET('6. Patients'!$FJ$9,1,MATCH($D14,'6. Patients'!$FK$9:$FY$9,0),ROWS('6. Patients'!DO$10:DO$107))),0),
IFERROR(SUMPRODUCT('6. Patients'!CB$10:CB$107,OFFSET('6. Patients'!$FZ$9,1,MATCH($D14,'6. Patients'!$GA$9:$GO$9,0),ROWS('6. Patients'!DO$10:DO$107))),0)+
IFERROR(SUMPRODUCT('6. Patients'!CB$10:CB$107,OFFSET('6. Patients'!$GP$9,1,MATCH($D14,'6. Patients'!$GQ$9:$HE$9,0),ROWS('6. Patients'!DO$10:DO$107))),0)+
IFERROR(SUMPRODUCT('6. Patients'!CB$10:CB$107,OFFSET('6. Patients'!$HF$9,1,MATCH($D14,'6. Patients'!$HG$9:$HU$9,0),ROWS('6. Patients'!DO$10:DO$107))),0)+
IFERROR(SUMPRODUCT('6. Patients'!CB$10:CB$107,OFFSET('6. Patients'!$HV$9,1,MATCH($D14,'6. Patients'!$HW$9:$IK$9,0),ROWS('6. Patients'!DO$10:DO$107))),0),
IFERROR(SUMPRODUCT('6. Patients'!CB$10:CB$107,OFFSET('6. Patients'!$IL$9,1,MATCH($D14,'6. Patients'!$IM$9:$JA$9,0),ROWS('6. Patients'!DO$10:DO$107))),0)+
IFERROR(SUMPRODUCT('6. Patients'!CB$10:CB$107,OFFSET('6. Patients'!$JB$9,1,MATCH($D14,'6. Patients'!$JC$9:$JQ$9,0),ROWS('6. Patients'!DO$10:DO$107))),0)+
IFERROR(SUMPRODUCT('6. Patients'!CB$10:CB$107,OFFSET('6. Patients'!$JR$9,1,MATCH($D14,'6. Patients'!$JS$9:$KG$9,0),ROWS('6. Patients'!DO$10:DO$107))),0)+
IFERROR(SUMPRODUCT('6. Patients'!CB$10:CB$107,OFFSET('6. Patients'!$KH$9,1,MATCH($D14,'6. Patients'!$KI$9:$KW$9,0),ROWS('6. Patients'!DO$10:DO$107))),0))+
IFERROR(VLOOKUP($D14,$H$61:$L$91,COLUMNS($H$60:$J$60)-1+I$7,0)*$E14*$F14*'1. General Inputs'!$J$25,0),0)</f>
        <v>0</v>
      </c>
      <c r="J14" s="3">
        <f ca="1">ROUNDUP($F14*$E14*CHOOSE(J$7,
IFERROR(SUMPRODUCT('6. Patients'!CC$10:CC$107,OFFSET('6. Patients'!$DN$9,1,MATCH($D14,'6. Patients'!$DO$9:$EC$9,0),ROWS('6. Patients'!DP$10:DP$107))),0)+
IFERROR(SUMPRODUCT('6. Patients'!CC$10:CC$107,OFFSET('6. Patients'!$ED$9,1,MATCH($D14,'6. Patients'!$EE$9:$ES$9,0),ROWS('6. Patients'!DP$10:DP$107))),0)+
IFERROR(SUMPRODUCT('6. Patients'!CC$10:CC$107,OFFSET('6. Patients'!$ET$9,1,MATCH($D14,'6. Patients'!$EU$9:$FI$9,0),ROWS('6. Patients'!DP$10:DP$107))),0)+
IFERROR(SUMPRODUCT('6. Patients'!CC$10:CC$107,OFFSET('6. Patients'!$FJ$9,1,MATCH($D14,'6. Patients'!$FK$9:$FY$9,0),ROWS('6. Patients'!DP$10:DP$107))),0),
IFERROR(SUMPRODUCT('6. Patients'!CC$10:CC$107,OFFSET('6. Patients'!$FZ$9,1,MATCH($D14,'6. Patients'!$GA$9:$GO$9,0),ROWS('6. Patients'!DP$10:DP$107))),0)+
IFERROR(SUMPRODUCT('6. Patients'!CC$10:CC$107,OFFSET('6. Patients'!$GP$9,1,MATCH($D14,'6. Patients'!$GQ$9:$HE$9,0),ROWS('6. Patients'!DP$10:DP$107))),0)+
IFERROR(SUMPRODUCT('6. Patients'!CC$10:CC$107,OFFSET('6. Patients'!$HF$9,1,MATCH($D14,'6. Patients'!$HG$9:$HU$9,0),ROWS('6. Patients'!DP$10:DP$107))),0)+
IFERROR(SUMPRODUCT('6. Patients'!CC$10:CC$107,OFFSET('6. Patients'!$HV$9,1,MATCH($D14,'6. Patients'!$HW$9:$IK$9,0),ROWS('6. Patients'!DP$10:DP$107))),0),
IFERROR(SUMPRODUCT('6. Patients'!CC$10:CC$107,OFFSET('6. Patients'!$IL$9,1,MATCH($D14,'6. Patients'!$IM$9:$JA$9,0),ROWS('6. Patients'!DP$10:DP$107))),0)+
IFERROR(SUMPRODUCT('6. Patients'!CC$10:CC$107,OFFSET('6. Patients'!$JB$9,1,MATCH($D14,'6. Patients'!$JC$9:$JQ$9,0),ROWS('6. Patients'!DP$10:DP$107))),0)+
IFERROR(SUMPRODUCT('6. Patients'!CC$10:CC$107,OFFSET('6. Patients'!$JR$9,1,MATCH($D14,'6. Patients'!$JS$9:$KG$9,0),ROWS('6. Patients'!DP$10:DP$107))),0)+
IFERROR(SUMPRODUCT('6. Patients'!CC$10:CC$107,OFFSET('6. Patients'!$KH$9,1,MATCH($D14,'6. Patients'!$KI$9:$KW$9,0),ROWS('6. Patients'!DP$10:DP$107))),0))+
IFERROR(VLOOKUP($D14,$H$61:$L$91,COLUMNS($H$60:$J$60)-1+J$7,0)*$E14*$F14*'1. General Inputs'!$J$25,0),0)</f>
        <v>0</v>
      </c>
      <c r="K14" s="3">
        <f ca="1">ROUNDUP($F14*$E14*CHOOSE(K$7,
IFERROR(SUMPRODUCT('6. Patients'!CD$10:CD$107,OFFSET('6. Patients'!$DN$9,1,MATCH($D14,'6. Patients'!$DO$9:$EC$9,0),ROWS('6. Patients'!DQ$10:DQ$107))),0)+
IFERROR(SUMPRODUCT('6. Patients'!CD$10:CD$107,OFFSET('6. Patients'!$ED$9,1,MATCH($D14,'6. Patients'!$EE$9:$ES$9,0),ROWS('6. Patients'!DQ$10:DQ$107))),0)+
IFERROR(SUMPRODUCT('6. Patients'!CD$10:CD$107,OFFSET('6. Patients'!$ET$9,1,MATCH($D14,'6. Patients'!$EU$9:$FI$9,0),ROWS('6. Patients'!DQ$10:DQ$107))),0)+
IFERROR(SUMPRODUCT('6. Patients'!CD$10:CD$107,OFFSET('6. Patients'!$FJ$9,1,MATCH($D14,'6. Patients'!$FK$9:$FY$9,0),ROWS('6. Patients'!DQ$10:DQ$107))),0),
IFERROR(SUMPRODUCT('6. Patients'!CD$10:CD$107,OFFSET('6. Patients'!$FZ$9,1,MATCH($D14,'6. Patients'!$GA$9:$GO$9,0),ROWS('6. Patients'!DQ$10:DQ$107))),0)+
IFERROR(SUMPRODUCT('6. Patients'!CD$10:CD$107,OFFSET('6. Patients'!$GP$9,1,MATCH($D14,'6. Patients'!$GQ$9:$HE$9,0),ROWS('6. Patients'!DQ$10:DQ$107))),0)+
IFERROR(SUMPRODUCT('6. Patients'!CD$10:CD$107,OFFSET('6. Patients'!$HF$9,1,MATCH($D14,'6. Patients'!$HG$9:$HU$9,0),ROWS('6. Patients'!DQ$10:DQ$107))),0)+
IFERROR(SUMPRODUCT('6. Patients'!CD$10:CD$107,OFFSET('6. Patients'!$HV$9,1,MATCH($D14,'6. Patients'!$HW$9:$IK$9,0),ROWS('6. Patients'!DQ$10:DQ$107))),0),
IFERROR(SUMPRODUCT('6. Patients'!CD$10:CD$107,OFFSET('6. Patients'!$IL$9,1,MATCH($D14,'6. Patients'!$IM$9:$JA$9,0),ROWS('6. Patients'!DQ$10:DQ$107))),0)+
IFERROR(SUMPRODUCT('6. Patients'!CD$10:CD$107,OFFSET('6. Patients'!$JB$9,1,MATCH($D14,'6. Patients'!$JC$9:$JQ$9,0),ROWS('6. Patients'!DQ$10:DQ$107))),0)+
IFERROR(SUMPRODUCT('6. Patients'!CD$10:CD$107,OFFSET('6. Patients'!$JR$9,1,MATCH($D14,'6. Patients'!$JS$9:$KG$9,0),ROWS('6. Patients'!DQ$10:DQ$107))),0)+
IFERROR(SUMPRODUCT('6. Patients'!CD$10:CD$107,OFFSET('6. Patients'!$KH$9,1,MATCH($D14,'6. Patients'!$KI$9:$KW$9,0),ROWS('6. Patients'!DQ$10:DQ$107))),0))+
IFERROR(VLOOKUP($D14,$H$61:$L$91,COLUMNS($H$60:$J$60)-1+K$7,0)*$E14*$F14*'1. General Inputs'!$J$25,0),0)</f>
        <v>0</v>
      </c>
      <c r="L14" s="3">
        <f ca="1">ROUNDUP($F14*$E14*CHOOSE(L$7,
IFERROR(SUMPRODUCT('6. Patients'!CE$10:CE$107,OFFSET('6. Patients'!$DN$9,1,MATCH($D14,'6. Patients'!$DO$9:$EC$9,0),ROWS('6. Patients'!DR$10:DR$107))),0)+
IFERROR(SUMPRODUCT('6. Patients'!CE$10:CE$107,OFFSET('6. Patients'!$ED$9,1,MATCH($D14,'6. Patients'!$EE$9:$ES$9,0),ROWS('6. Patients'!DR$10:DR$107))),0)+
IFERROR(SUMPRODUCT('6. Patients'!CE$10:CE$107,OFFSET('6. Patients'!$ET$9,1,MATCH($D14,'6. Patients'!$EU$9:$FI$9,0),ROWS('6. Patients'!DR$10:DR$107))),0)+
IFERROR(SUMPRODUCT('6. Patients'!CE$10:CE$107,OFFSET('6. Patients'!$FJ$9,1,MATCH($D14,'6. Patients'!$FK$9:$FY$9,0),ROWS('6. Patients'!DR$10:DR$107))),0),
IFERROR(SUMPRODUCT('6. Patients'!CE$10:CE$107,OFFSET('6. Patients'!$FZ$9,1,MATCH($D14,'6. Patients'!$GA$9:$GO$9,0),ROWS('6. Patients'!DR$10:DR$107))),0)+
IFERROR(SUMPRODUCT('6. Patients'!CE$10:CE$107,OFFSET('6. Patients'!$GP$9,1,MATCH($D14,'6. Patients'!$GQ$9:$HE$9,0),ROWS('6. Patients'!DR$10:DR$107))),0)+
IFERROR(SUMPRODUCT('6. Patients'!CE$10:CE$107,OFFSET('6. Patients'!$HF$9,1,MATCH($D14,'6. Patients'!$HG$9:$HU$9,0),ROWS('6. Patients'!DR$10:DR$107))),0)+
IFERROR(SUMPRODUCT('6. Patients'!CE$10:CE$107,OFFSET('6. Patients'!$HV$9,1,MATCH($D14,'6. Patients'!$HW$9:$IK$9,0),ROWS('6. Patients'!DR$10:DR$107))),0),
IFERROR(SUMPRODUCT('6. Patients'!CE$10:CE$107,OFFSET('6. Patients'!$IL$9,1,MATCH($D14,'6. Patients'!$IM$9:$JA$9,0),ROWS('6. Patients'!DR$10:DR$107))),0)+
IFERROR(SUMPRODUCT('6. Patients'!CE$10:CE$107,OFFSET('6. Patients'!$JB$9,1,MATCH($D14,'6. Patients'!$JC$9:$JQ$9,0),ROWS('6. Patients'!DR$10:DR$107))),0)+
IFERROR(SUMPRODUCT('6. Patients'!CE$10:CE$107,OFFSET('6. Patients'!$JR$9,1,MATCH($D14,'6. Patients'!$JS$9:$KG$9,0),ROWS('6. Patients'!DR$10:DR$107))),0)+
IFERROR(SUMPRODUCT('6. Patients'!CE$10:CE$107,OFFSET('6. Patients'!$KH$9,1,MATCH($D14,'6. Patients'!$KI$9:$KW$9,0),ROWS('6. Patients'!DR$10:DR$107))),0))+
IFERROR(VLOOKUP($D14,$H$61:$L$91,COLUMNS($H$60:$J$60)-1+L$7,0)*$E14*$F14*'1. General Inputs'!$J$25,0),0)</f>
        <v>0</v>
      </c>
      <c r="M14" s="3">
        <f ca="1">ROUNDUP($F14*$E14*CHOOSE(M$7,
IFERROR(SUMPRODUCT('6. Patients'!CF$10:CF$107,OFFSET('6. Patients'!$DN$9,1,MATCH($D14,'6. Patients'!$DO$9:$EC$9,0),ROWS('6. Patients'!DS$10:DS$107))),0)+
IFERROR(SUMPRODUCT('6. Patients'!CF$10:CF$107,OFFSET('6. Patients'!$ED$9,1,MATCH($D14,'6. Patients'!$EE$9:$ES$9,0),ROWS('6. Patients'!DS$10:DS$107))),0)+
IFERROR(SUMPRODUCT('6. Patients'!CF$10:CF$107,OFFSET('6. Patients'!$ET$9,1,MATCH($D14,'6. Patients'!$EU$9:$FI$9,0),ROWS('6. Patients'!DS$10:DS$107))),0)+
IFERROR(SUMPRODUCT('6. Patients'!CF$10:CF$107,OFFSET('6. Patients'!$FJ$9,1,MATCH($D14,'6. Patients'!$FK$9:$FY$9,0),ROWS('6. Patients'!DS$10:DS$107))),0),
IFERROR(SUMPRODUCT('6. Patients'!CF$10:CF$107,OFFSET('6. Patients'!$FZ$9,1,MATCH($D14,'6. Patients'!$GA$9:$GO$9,0),ROWS('6. Patients'!DS$10:DS$107))),0)+
IFERROR(SUMPRODUCT('6. Patients'!CF$10:CF$107,OFFSET('6. Patients'!$GP$9,1,MATCH($D14,'6. Patients'!$GQ$9:$HE$9,0),ROWS('6. Patients'!DS$10:DS$107))),0)+
IFERROR(SUMPRODUCT('6. Patients'!CF$10:CF$107,OFFSET('6. Patients'!$HF$9,1,MATCH($D14,'6. Patients'!$HG$9:$HU$9,0),ROWS('6. Patients'!DS$10:DS$107))),0)+
IFERROR(SUMPRODUCT('6. Patients'!CF$10:CF$107,OFFSET('6. Patients'!$HV$9,1,MATCH($D14,'6. Patients'!$HW$9:$IK$9,0),ROWS('6. Patients'!DS$10:DS$107))),0),
IFERROR(SUMPRODUCT('6. Patients'!CF$10:CF$107,OFFSET('6. Patients'!$IL$9,1,MATCH($D14,'6. Patients'!$IM$9:$JA$9,0),ROWS('6. Patients'!DS$10:DS$107))),0)+
IFERROR(SUMPRODUCT('6. Patients'!CF$10:CF$107,OFFSET('6. Patients'!$JB$9,1,MATCH($D14,'6. Patients'!$JC$9:$JQ$9,0),ROWS('6. Patients'!DS$10:DS$107))),0)+
IFERROR(SUMPRODUCT('6. Patients'!CF$10:CF$107,OFFSET('6. Patients'!$JR$9,1,MATCH($D14,'6. Patients'!$JS$9:$KG$9,0),ROWS('6. Patients'!DS$10:DS$107))),0)+
IFERROR(SUMPRODUCT('6. Patients'!CF$10:CF$107,OFFSET('6. Patients'!$KH$9,1,MATCH($D14,'6. Patients'!$KI$9:$KW$9,0),ROWS('6. Patients'!DS$10:DS$107))),0))+
IFERROR(VLOOKUP($D14,$H$61:$L$91,COLUMNS($H$60:$J$60)-1+M$7,0)*$E14*$F14*'1. General Inputs'!$J$25,0),0)</f>
        <v>0</v>
      </c>
      <c r="N14" s="3">
        <f ca="1">ROUNDUP($F14*$E14*CHOOSE(N$7,
IFERROR(SUMPRODUCT('6. Patients'!CG$10:CG$107,OFFSET('6. Patients'!$DN$9,1,MATCH($D14,'6. Patients'!$DO$9:$EC$9,0),ROWS('6. Patients'!DT$10:DT$107))),0)+
IFERROR(SUMPRODUCT('6. Patients'!CG$10:CG$107,OFFSET('6. Patients'!$ED$9,1,MATCH($D14,'6. Patients'!$EE$9:$ES$9,0),ROWS('6. Patients'!DT$10:DT$107))),0)+
IFERROR(SUMPRODUCT('6. Patients'!CG$10:CG$107,OFFSET('6. Patients'!$ET$9,1,MATCH($D14,'6. Patients'!$EU$9:$FI$9,0),ROWS('6. Patients'!DT$10:DT$107))),0)+
IFERROR(SUMPRODUCT('6. Patients'!CG$10:CG$107,OFFSET('6. Patients'!$FJ$9,1,MATCH($D14,'6. Patients'!$FK$9:$FY$9,0),ROWS('6. Patients'!DT$10:DT$107))),0),
IFERROR(SUMPRODUCT('6. Patients'!CG$10:CG$107,OFFSET('6. Patients'!$FZ$9,1,MATCH($D14,'6. Patients'!$GA$9:$GO$9,0),ROWS('6. Patients'!DT$10:DT$107))),0)+
IFERROR(SUMPRODUCT('6. Patients'!CG$10:CG$107,OFFSET('6. Patients'!$GP$9,1,MATCH($D14,'6. Patients'!$GQ$9:$HE$9,0),ROWS('6. Patients'!DT$10:DT$107))),0)+
IFERROR(SUMPRODUCT('6. Patients'!CG$10:CG$107,OFFSET('6. Patients'!$HF$9,1,MATCH($D14,'6. Patients'!$HG$9:$HU$9,0),ROWS('6. Patients'!DT$10:DT$107))),0)+
IFERROR(SUMPRODUCT('6. Patients'!CG$10:CG$107,OFFSET('6. Patients'!$HV$9,1,MATCH($D14,'6. Patients'!$HW$9:$IK$9,0),ROWS('6. Patients'!DT$10:DT$107))),0),
IFERROR(SUMPRODUCT('6. Patients'!CG$10:CG$107,OFFSET('6. Patients'!$IL$9,1,MATCH($D14,'6. Patients'!$IM$9:$JA$9,0),ROWS('6. Patients'!DT$10:DT$107))),0)+
IFERROR(SUMPRODUCT('6. Patients'!CG$10:CG$107,OFFSET('6. Patients'!$JB$9,1,MATCH($D14,'6. Patients'!$JC$9:$JQ$9,0),ROWS('6. Patients'!DT$10:DT$107))),0)+
IFERROR(SUMPRODUCT('6. Patients'!CG$10:CG$107,OFFSET('6. Patients'!$JR$9,1,MATCH($D14,'6. Patients'!$JS$9:$KG$9,0),ROWS('6. Patients'!DT$10:DT$107))),0)+
IFERROR(SUMPRODUCT('6. Patients'!CG$10:CG$107,OFFSET('6. Patients'!$KH$9,1,MATCH($D14,'6. Patients'!$KI$9:$KW$9,0),ROWS('6. Patients'!DT$10:DT$107))),0))+
IFERROR(VLOOKUP($D14,$H$61:$L$91,COLUMNS($H$60:$J$60)-1+N$7,0)*$E14*$F14*'1. General Inputs'!$J$25,0),0)</f>
        <v>0</v>
      </c>
      <c r="O14" s="3">
        <f ca="1">ROUNDUP($F14*$E14*CHOOSE(O$7,
IFERROR(SUMPRODUCT('6. Patients'!CH$10:CH$107,OFFSET('6. Patients'!$DN$9,1,MATCH($D14,'6. Patients'!$DO$9:$EC$9,0),ROWS('6. Patients'!DU$10:DU$107))),0)+
IFERROR(SUMPRODUCT('6. Patients'!CH$10:CH$107,OFFSET('6. Patients'!$ED$9,1,MATCH($D14,'6. Patients'!$EE$9:$ES$9,0),ROWS('6. Patients'!DU$10:DU$107))),0)+
IFERROR(SUMPRODUCT('6. Patients'!CH$10:CH$107,OFFSET('6. Patients'!$ET$9,1,MATCH($D14,'6. Patients'!$EU$9:$FI$9,0),ROWS('6. Patients'!DU$10:DU$107))),0)+
IFERROR(SUMPRODUCT('6. Patients'!CH$10:CH$107,OFFSET('6. Patients'!$FJ$9,1,MATCH($D14,'6. Patients'!$FK$9:$FY$9,0),ROWS('6. Patients'!DU$10:DU$107))),0),
IFERROR(SUMPRODUCT('6. Patients'!CH$10:CH$107,OFFSET('6. Patients'!$FZ$9,1,MATCH($D14,'6. Patients'!$GA$9:$GO$9,0),ROWS('6. Patients'!DU$10:DU$107))),0)+
IFERROR(SUMPRODUCT('6. Patients'!CH$10:CH$107,OFFSET('6. Patients'!$GP$9,1,MATCH($D14,'6. Patients'!$GQ$9:$HE$9,0),ROWS('6. Patients'!DU$10:DU$107))),0)+
IFERROR(SUMPRODUCT('6. Patients'!CH$10:CH$107,OFFSET('6. Patients'!$HF$9,1,MATCH($D14,'6. Patients'!$HG$9:$HU$9,0),ROWS('6. Patients'!DU$10:DU$107))),0)+
IFERROR(SUMPRODUCT('6. Patients'!CH$10:CH$107,OFFSET('6. Patients'!$HV$9,1,MATCH($D14,'6. Patients'!$HW$9:$IK$9,0),ROWS('6. Patients'!DU$10:DU$107))),0),
IFERROR(SUMPRODUCT('6. Patients'!CH$10:CH$107,OFFSET('6. Patients'!$IL$9,1,MATCH($D14,'6. Patients'!$IM$9:$JA$9,0),ROWS('6. Patients'!DU$10:DU$107))),0)+
IFERROR(SUMPRODUCT('6. Patients'!CH$10:CH$107,OFFSET('6. Patients'!$JB$9,1,MATCH($D14,'6. Patients'!$JC$9:$JQ$9,0),ROWS('6. Patients'!DU$10:DU$107))),0)+
IFERROR(SUMPRODUCT('6. Patients'!CH$10:CH$107,OFFSET('6. Patients'!$JR$9,1,MATCH($D14,'6. Patients'!$JS$9:$KG$9,0),ROWS('6. Patients'!DU$10:DU$107))),0)+
IFERROR(SUMPRODUCT('6. Patients'!CH$10:CH$107,OFFSET('6. Patients'!$KH$9,1,MATCH($D14,'6. Patients'!$KI$9:$KW$9,0),ROWS('6. Patients'!DU$10:DU$107))),0))+
IFERROR(VLOOKUP($D14,$H$61:$L$91,COLUMNS($H$60:$J$60)-1+O$7,0)*$E14*$F14*'1. General Inputs'!$J$25,0),0)</f>
        <v>0</v>
      </c>
      <c r="P14" s="3">
        <f ca="1">ROUNDUP($F14*$E14*CHOOSE(P$7,
IFERROR(SUMPRODUCT('6. Patients'!CI$10:CI$107,OFFSET('6. Patients'!$DN$9,1,MATCH($D14,'6. Patients'!$DO$9:$EC$9,0),ROWS('6. Patients'!DV$10:DV$107))),0)+
IFERROR(SUMPRODUCT('6. Patients'!CI$10:CI$107,OFFSET('6. Patients'!$ED$9,1,MATCH($D14,'6. Patients'!$EE$9:$ES$9,0),ROWS('6. Patients'!DV$10:DV$107))),0)+
IFERROR(SUMPRODUCT('6. Patients'!CI$10:CI$107,OFFSET('6. Patients'!$ET$9,1,MATCH($D14,'6. Patients'!$EU$9:$FI$9,0),ROWS('6. Patients'!DV$10:DV$107))),0)+
IFERROR(SUMPRODUCT('6. Patients'!CI$10:CI$107,OFFSET('6. Patients'!$FJ$9,1,MATCH($D14,'6. Patients'!$FK$9:$FY$9,0),ROWS('6. Patients'!DV$10:DV$107))),0),
IFERROR(SUMPRODUCT('6. Patients'!CI$10:CI$107,OFFSET('6. Patients'!$FZ$9,1,MATCH($D14,'6. Patients'!$GA$9:$GO$9,0),ROWS('6. Patients'!DV$10:DV$107))),0)+
IFERROR(SUMPRODUCT('6. Patients'!CI$10:CI$107,OFFSET('6. Patients'!$GP$9,1,MATCH($D14,'6. Patients'!$GQ$9:$HE$9,0),ROWS('6. Patients'!DV$10:DV$107))),0)+
IFERROR(SUMPRODUCT('6. Patients'!CI$10:CI$107,OFFSET('6. Patients'!$HF$9,1,MATCH($D14,'6. Patients'!$HG$9:$HU$9,0),ROWS('6. Patients'!DV$10:DV$107))),0)+
IFERROR(SUMPRODUCT('6. Patients'!CI$10:CI$107,OFFSET('6. Patients'!$HV$9,1,MATCH($D14,'6. Patients'!$HW$9:$IK$9,0),ROWS('6. Patients'!DV$10:DV$107))),0),
IFERROR(SUMPRODUCT('6. Patients'!CI$10:CI$107,OFFSET('6. Patients'!$IL$9,1,MATCH($D14,'6. Patients'!$IM$9:$JA$9,0),ROWS('6. Patients'!DV$10:DV$107))),0)+
IFERROR(SUMPRODUCT('6. Patients'!CI$10:CI$107,OFFSET('6. Patients'!$JB$9,1,MATCH($D14,'6. Patients'!$JC$9:$JQ$9,0),ROWS('6. Patients'!DV$10:DV$107))),0)+
IFERROR(SUMPRODUCT('6. Patients'!CI$10:CI$107,OFFSET('6. Patients'!$JR$9,1,MATCH($D14,'6. Patients'!$JS$9:$KG$9,0),ROWS('6. Patients'!DV$10:DV$107))),0)+
IFERROR(SUMPRODUCT('6. Patients'!CI$10:CI$107,OFFSET('6. Patients'!$KH$9,1,MATCH($D14,'6. Patients'!$KI$9:$KW$9,0),ROWS('6. Patients'!DV$10:DV$107))),0))+
IFERROR(VLOOKUP($D14,$H$61:$L$91,COLUMNS($H$60:$J$60)-1+P$7,0)*$E14*$F14*'1. General Inputs'!$J$25,0),0)</f>
        <v>0</v>
      </c>
      <c r="Q14" s="3">
        <f ca="1">ROUNDUP($F14*$E14*CHOOSE(Q$7,
IFERROR(SUMPRODUCT('6. Patients'!CJ$10:CJ$107,OFFSET('6. Patients'!$DN$9,1,MATCH($D14,'6. Patients'!$DO$9:$EC$9,0),ROWS('6. Patients'!DW$10:DW$107))),0)+
IFERROR(SUMPRODUCT('6. Patients'!CJ$10:CJ$107,OFFSET('6. Patients'!$ED$9,1,MATCH($D14,'6. Patients'!$EE$9:$ES$9,0),ROWS('6. Patients'!DW$10:DW$107))),0)+
IFERROR(SUMPRODUCT('6. Patients'!CJ$10:CJ$107,OFFSET('6. Patients'!$ET$9,1,MATCH($D14,'6. Patients'!$EU$9:$FI$9,0),ROWS('6. Patients'!DW$10:DW$107))),0)+
IFERROR(SUMPRODUCT('6. Patients'!CJ$10:CJ$107,OFFSET('6. Patients'!$FJ$9,1,MATCH($D14,'6. Patients'!$FK$9:$FY$9,0),ROWS('6. Patients'!DW$10:DW$107))),0),
IFERROR(SUMPRODUCT('6. Patients'!CJ$10:CJ$107,OFFSET('6. Patients'!$FZ$9,1,MATCH($D14,'6. Patients'!$GA$9:$GO$9,0),ROWS('6. Patients'!DW$10:DW$107))),0)+
IFERROR(SUMPRODUCT('6. Patients'!CJ$10:CJ$107,OFFSET('6. Patients'!$GP$9,1,MATCH($D14,'6. Patients'!$GQ$9:$HE$9,0),ROWS('6. Patients'!DW$10:DW$107))),0)+
IFERROR(SUMPRODUCT('6. Patients'!CJ$10:CJ$107,OFFSET('6. Patients'!$HF$9,1,MATCH($D14,'6. Patients'!$HG$9:$HU$9,0),ROWS('6. Patients'!DW$10:DW$107))),0)+
IFERROR(SUMPRODUCT('6. Patients'!CJ$10:CJ$107,OFFSET('6. Patients'!$HV$9,1,MATCH($D14,'6. Patients'!$HW$9:$IK$9,0),ROWS('6. Patients'!DW$10:DW$107))),0),
IFERROR(SUMPRODUCT('6. Patients'!CJ$10:CJ$107,OFFSET('6. Patients'!$IL$9,1,MATCH($D14,'6. Patients'!$IM$9:$JA$9,0),ROWS('6. Patients'!DW$10:DW$107))),0)+
IFERROR(SUMPRODUCT('6. Patients'!CJ$10:CJ$107,OFFSET('6. Patients'!$JB$9,1,MATCH($D14,'6. Patients'!$JC$9:$JQ$9,0),ROWS('6. Patients'!DW$10:DW$107))),0)+
IFERROR(SUMPRODUCT('6. Patients'!CJ$10:CJ$107,OFFSET('6. Patients'!$JR$9,1,MATCH($D14,'6. Patients'!$JS$9:$KG$9,0),ROWS('6. Patients'!DW$10:DW$107))),0)+
IFERROR(SUMPRODUCT('6. Patients'!CJ$10:CJ$107,OFFSET('6. Patients'!$KH$9,1,MATCH($D14,'6. Patients'!$KI$9:$KW$9,0),ROWS('6. Patients'!DW$10:DW$107))),0))+
IFERROR(VLOOKUP($D14,$H$61:$L$91,COLUMNS($H$60:$J$60)-1+Q$7,0)*$E14*$F14*'1. General Inputs'!$J$25,0),0)</f>
        <v>0</v>
      </c>
      <c r="R14" s="3">
        <f ca="1">ROUNDUP($F14*$E14*CHOOSE(R$7,
IFERROR(SUMPRODUCT('6. Patients'!CK$10:CK$107,OFFSET('6. Patients'!$DN$9,1,MATCH($D14,'6. Patients'!$DO$9:$EC$9,0),ROWS('6. Patients'!DX$10:DX$107))),0)+
IFERROR(SUMPRODUCT('6. Patients'!CK$10:CK$107,OFFSET('6. Patients'!$ED$9,1,MATCH($D14,'6. Patients'!$EE$9:$ES$9,0),ROWS('6. Patients'!DX$10:DX$107))),0)+
IFERROR(SUMPRODUCT('6. Patients'!CK$10:CK$107,OFFSET('6. Patients'!$ET$9,1,MATCH($D14,'6. Patients'!$EU$9:$FI$9,0),ROWS('6. Patients'!DX$10:DX$107))),0)+
IFERROR(SUMPRODUCT('6. Patients'!CK$10:CK$107,OFFSET('6. Patients'!$FJ$9,1,MATCH($D14,'6. Patients'!$FK$9:$FY$9,0),ROWS('6. Patients'!DX$10:DX$107))),0),
IFERROR(SUMPRODUCT('6. Patients'!CK$10:CK$107,OFFSET('6. Patients'!$FZ$9,1,MATCH($D14,'6. Patients'!$GA$9:$GO$9,0),ROWS('6. Patients'!DX$10:DX$107))),0)+
IFERROR(SUMPRODUCT('6. Patients'!CK$10:CK$107,OFFSET('6. Patients'!$GP$9,1,MATCH($D14,'6. Patients'!$GQ$9:$HE$9,0),ROWS('6. Patients'!DX$10:DX$107))),0)+
IFERROR(SUMPRODUCT('6. Patients'!CK$10:CK$107,OFFSET('6. Patients'!$HF$9,1,MATCH($D14,'6. Patients'!$HG$9:$HU$9,0),ROWS('6. Patients'!DX$10:DX$107))),0)+
IFERROR(SUMPRODUCT('6. Patients'!CK$10:CK$107,OFFSET('6. Patients'!$HV$9,1,MATCH($D14,'6. Patients'!$HW$9:$IK$9,0),ROWS('6. Patients'!DX$10:DX$107))),0),
IFERROR(SUMPRODUCT('6. Patients'!CK$10:CK$107,OFFSET('6. Patients'!$IL$9,1,MATCH($D14,'6. Patients'!$IM$9:$JA$9,0),ROWS('6. Patients'!DX$10:DX$107))),0)+
IFERROR(SUMPRODUCT('6. Patients'!CK$10:CK$107,OFFSET('6. Patients'!$JB$9,1,MATCH($D14,'6. Patients'!$JC$9:$JQ$9,0),ROWS('6. Patients'!DX$10:DX$107))),0)+
IFERROR(SUMPRODUCT('6. Patients'!CK$10:CK$107,OFFSET('6. Patients'!$JR$9,1,MATCH($D14,'6. Patients'!$JS$9:$KG$9,0),ROWS('6. Patients'!DX$10:DX$107))),0)+
IFERROR(SUMPRODUCT('6. Patients'!CK$10:CK$107,OFFSET('6. Patients'!$KH$9,1,MATCH($D14,'6. Patients'!$KI$9:$KW$9,0),ROWS('6. Patients'!DX$10:DX$107))),0))+
IFERROR(VLOOKUP($D14,$H$61:$L$91,COLUMNS($H$60:$J$60)-1+R$7,0)*$E14*$F14*'1. General Inputs'!$J$25,0),0)</f>
        <v>0</v>
      </c>
      <c r="S14" s="3">
        <f ca="1">ROUNDUP($F14*$E14*CHOOSE(S$7,
IFERROR(SUMPRODUCT('6. Patients'!CL$10:CL$107,OFFSET('6. Patients'!$DN$9,1,MATCH($D14,'6. Patients'!$DO$9:$EC$9,0),ROWS('6. Patients'!DY$10:DY$107))),0)+
IFERROR(SUMPRODUCT('6. Patients'!CL$10:CL$107,OFFSET('6. Patients'!$ED$9,1,MATCH($D14,'6. Patients'!$EE$9:$ES$9,0),ROWS('6. Patients'!DY$10:DY$107))),0)+
IFERROR(SUMPRODUCT('6. Patients'!CL$10:CL$107,OFFSET('6. Patients'!$ET$9,1,MATCH($D14,'6. Patients'!$EU$9:$FI$9,0),ROWS('6. Patients'!DY$10:DY$107))),0)+
IFERROR(SUMPRODUCT('6. Patients'!CL$10:CL$107,OFFSET('6. Patients'!$FJ$9,1,MATCH($D14,'6. Patients'!$FK$9:$FY$9,0),ROWS('6. Patients'!DY$10:DY$107))),0),
IFERROR(SUMPRODUCT('6. Patients'!CL$10:CL$107,OFFSET('6. Patients'!$FZ$9,1,MATCH($D14,'6. Patients'!$GA$9:$GO$9,0),ROWS('6. Patients'!DY$10:DY$107))),0)+
IFERROR(SUMPRODUCT('6. Patients'!CL$10:CL$107,OFFSET('6. Patients'!$GP$9,1,MATCH($D14,'6. Patients'!$GQ$9:$HE$9,0),ROWS('6. Patients'!DY$10:DY$107))),0)+
IFERROR(SUMPRODUCT('6. Patients'!CL$10:CL$107,OFFSET('6. Patients'!$HF$9,1,MATCH($D14,'6. Patients'!$HG$9:$HU$9,0),ROWS('6. Patients'!DY$10:DY$107))),0)+
IFERROR(SUMPRODUCT('6. Patients'!CL$10:CL$107,OFFSET('6. Patients'!$HV$9,1,MATCH($D14,'6. Patients'!$HW$9:$IK$9,0),ROWS('6. Patients'!DY$10:DY$107))),0),
IFERROR(SUMPRODUCT('6. Patients'!CL$10:CL$107,OFFSET('6. Patients'!$IL$9,1,MATCH($D14,'6. Patients'!$IM$9:$JA$9,0),ROWS('6. Patients'!DY$10:DY$107))),0)+
IFERROR(SUMPRODUCT('6. Patients'!CL$10:CL$107,OFFSET('6. Patients'!$JB$9,1,MATCH($D14,'6. Patients'!$JC$9:$JQ$9,0),ROWS('6. Patients'!DY$10:DY$107))),0)+
IFERROR(SUMPRODUCT('6. Patients'!CL$10:CL$107,OFFSET('6. Patients'!$JR$9,1,MATCH($D14,'6. Patients'!$JS$9:$KG$9,0),ROWS('6. Patients'!DY$10:DY$107))),0)+
IFERROR(SUMPRODUCT('6. Patients'!CL$10:CL$107,OFFSET('6. Patients'!$KH$9,1,MATCH($D14,'6. Patients'!$KI$9:$KW$9,0),ROWS('6. Patients'!DY$10:DY$107))),0))+
IFERROR(VLOOKUP($D14,$H$61:$L$91,COLUMNS($H$60:$J$60)-1+S$7,0)*$E14*$F14*'1. General Inputs'!$J$25,0),0)</f>
        <v>0</v>
      </c>
      <c r="T14" s="3">
        <f ca="1">ROUNDUP($F14*$E14*CHOOSE(T$7,
IFERROR(SUMPRODUCT('6. Patients'!CM$10:CM$107,OFFSET('6. Patients'!$DN$9,1,MATCH($D14,'6. Patients'!$DO$9:$EC$9,0),ROWS('6. Patients'!DZ$10:DZ$107))),0)+
IFERROR(SUMPRODUCT('6. Patients'!CM$10:CM$107,OFFSET('6. Patients'!$ED$9,1,MATCH($D14,'6. Patients'!$EE$9:$ES$9,0),ROWS('6. Patients'!DZ$10:DZ$107))),0)+
IFERROR(SUMPRODUCT('6. Patients'!CM$10:CM$107,OFFSET('6. Patients'!$ET$9,1,MATCH($D14,'6. Patients'!$EU$9:$FI$9,0),ROWS('6. Patients'!DZ$10:DZ$107))),0)+
IFERROR(SUMPRODUCT('6. Patients'!CM$10:CM$107,OFFSET('6. Patients'!$FJ$9,1,MATCH($D14,'6. Patients'!$FK$9:$FY$9,0),ROWS('6. Patients'!DZ$10:DZ$107))),0),
IFERROR(SUMPRODUCT('6. Patients'!CM$10:CM$107,OFFSET('6. Patients'!$FZ$9,1,MATCH($D14,'6. Patients'!$GA$9:$GO$9,0),ROWS('6. Patients'!DZ$10:DZ$107))),0)+
IFERROR(SUMPRODUCT('6. Patients'!CM$10:CM$107,OFFSET('6. Patients'!$GP$9,1,MATCH($D14,'6. Patients'!$GQ$9:$HE$9,0),ROWS('6. Patients'!DZ$10:DZ$107))),0)+
IFERROR(SUMPRODUCT('6. Patients'!CM$10:CM$107,OFFSET('6. Patients'!$HF$9,1,MATCH($D14,'6. Patients'!$HG$9:$HU$9,0),ROWS('6. Patients'!DZ$10:DZ$107))),0)+
IFERROR(SUMPRODUCT('6. Patients'!CM$10:CM$107,OFFSET('6. Patients'!$HV$9,1,MATCH($D14,'6. Patients'!$HW$9:$IK$9,0),ROWS('6. Patients'!DZ$10:DZ$107))),0),
IFERROR(SUMPRODUCT('6. Patients'!CM$10:CM$107,OFFSET('6. Patients'!$IL$9,1,MATCH($D14,'6. Patients'!$IM$9:$JA$9,0),ROWS('6. Patients'!DZ$10:DZ$107))),0)+
IFERROR(SUMPRODUCT('6. Patients'!CM$10:CM$107,OFFSET('6. Patients'!$JB$9,1,MATCH($D14,'6. Patients'!$JC$9:$JQ$9,0),ROWS('6. Patients'!DZ$10:DZ$107))),0)+
IFERROR(SUMPRODUCT('6. Patients'!CM$10:CM$107,OFFSET('6. Patients'!$JR$9,1,MATCH($D14,'6. Patients'!$JS$9:$KG$9,0),ROWS('6. Patients'!DZ$10:DZ$107))),0)+
IFERROR(SUMPRODUCT('6. Patients'!CM$10:CM$107,OFFSET('6. Patients'!$KH$9,1,MATCH($D14,'6. Patients'!$KI$9:$KW$9,0),ROWS('6. Patients'!DZ$10:DZ$107))),0))+
IFERROR(VLOOKUP($D14,$H$61:$L$91,COLUMNS($H$60:$J$60)-1+T$7,0)*$E14*$F14*'1. General Inputs'!$J$25,0),0)</f>
        <v>0</v>
      </c>
      <c r="U14" s="3">
        <f ca="1">ROUNDUP($F14*$E14*CHOOSE(U$7,
IFERROR(SUMPRODUCT('6. Patients'!CN$10:CN$107,OFFSET('6. Patients'!$DN$9,1,MATCH($D14,'6. Patients'!$DO$9:$EC$9,0),ROWS('6. Patients'!EA$10:EA$107))),0)+
IFERROR(SUMPRODUCT('6. Patients'!CN$10:CN$107,OFFSET('6. Patients'!$ED$9,1,MATCH($D14,'6. Patients'!$EE$9:$ES$9,0),ROWS('6. Patients'!EA$10:EA$107))),0)+
IFERROR(SUMPRODUCT('6. Patients'!CN$10:CN$107,OFFSET('6. Patients'!$ET$9,1,MATCH($D14,'6. Patients'!$EU$9:$FI$9,0),ROWS('6. Patients'!EA$10:EA$107))),0)+
IFERROR(SUMPRODUCT('6. Patients'!CN$10:CN$107,OFFSET('6. Patients'!$FJ$9,1,MATCH($D14,'6. Patients'!$FK$9:$FY$9,0),ROWS('6. Patients'!EA$10:EA$107))),0),
IFERROR(SUMPRODUCT('6. Patients'!CN$10:CN$107,OFFSET('6. Patients'!$FZ$9,1,MATCH($D14,'6. Patients'!$GA$9:$GO$9,0),ROWS('6. Patients'!EA$10:EA$107))),0)+
IFERROR(SUMPRODUCT('6. Patients'!CN$10:CN$107,OFFSET('6. Patients'!$GP$9,1,MATCH($D14,'6. Patients'!$GQ$9:$HE$9,0),ROWS('6. Patients'!EA$10:EA$107))),0)+
IFERROR(SUMPRODUCT('6. Patients'!CN$10:CN$107,OFFSET('6. Patients'!$HF$9,1,MATCH($D14,'6. Patients'!$HG$9:$HU$9,0),ROWS('6. Patients'!EA$10:EA$107))),0)+
IFERROR(SUMPRODUCT('6. Patients'!CN$10:CN$107,OFFSET('6. Patients'!$HV$9,1,MATCH($D14,'6. Patients'!$HW$9:$IK$9,0),ROWS('6. Patients'!EA$10:EA$107))),0),
IFERROR(SUMPRODUCT('6. Patients'!CN$10:CN$107,OFFSET('6. Patients'!$IL$9,1,MATCH($D14,'6. Patients'!$IM$9:$JA$9,0),ROWS('6. Patients'!EA$10:EA$107))),0)+
IFERROR(SUMPRODUCT('6. Patients'!CN$10:CN$107,OFFSET('6. Patients'!$JB$9,1,MATCH($D14,'6. Patients'!$JC$9:$JQ$9,0),ROWS('6. Patients'!EA$10:EA$107))),0)+
IFERROR(SUMPRODUCT('6. Patients'!CN$10:CN$107,OFFSET('6. Patients'!$JR$9,1,MATCH($D14,'6. Patients'!$JS$9:$KG$9,0),ROWS('6. Patients'!EA$10:EA$107))),0)+
IFERROR(SUMPRODUCT('6. Patients'!CN$10:CN$107,OFFSET('6. Patients'!$KH$9,1,MATCH($D14,'6. Patients'!$KI$9:$KW$9,0),ROWS('6. Patients'!EA$10:EA$107))),0))+
IFERROR(VLOOKUP($D14,$H$61:$L$91,COLUMNS($H$60:$J$60)-1+U$7,0)*$E14*$F14*'1. General Inputs'!$J$25,0),0)</f>
        <v>0</v>
      </c>
      <c r="V14" s="3">
        <f ca="1">ROUNDUP($F14*$E14*CHOOSE(V$7,
IFERROR(SUMPRODUCT('6. Patients'!CO$10:CO$107,OFFSET('6. Patients'!$DN$9,1,MATCH($D14,'6. Patients'!$DO$9:$EC$9,0),ROWS('6. Patients'!EB$10:EB$107))),0)+
IFERROR(SUMPRODUCT('6. Patients'!CO$10:CO$107,OFFSET('6. Patients'!$ED$9,1,MATCH($D14,'6. Patients'!$EE$9:$ES$9,0),ROWS('6. Patients'!EB$10:EB$107))),0)+
IFERROR(SUMPRODUCT('6. Patients'!CO$10:CO$107,OFFSET('6. Patients'!$ET$9,1,MATCH($D14,'6. Patients'!$EU$9:$FI$9,0),ROWS('6. Patients'!EB$10:EB$107))),0)+
IFERROR(SUMPRODUCT('6. Patients'!CO$10:CO$107,OFFSET('6. Patients'!$FJ$9,1,MATCH($D14,'6. Patients'!$FK$9:$FY$9,0),ROWS('6. Patients'!EB$10:EB$107))),0),
IFERROR(SUMPRODUCT('6. Patients'!CO$10:CO$107,OFFSET('6. Patients'!$FZ$9,1,MATCH($D14,'6. Patients'!$GA$9:$GO$9,0),ROWS('6. Patients'!EB$10:EB$107))),0)+
IFERROR(SUMPRODUCT('6. Patients'!CO$10:CO$107,OFFSET('6. Patients'!$GP$9,1,MATCH($D14,'6. Patients'!$GQ$9:$HE$9,0),ROWS('6. Patients'!EB$10:EB$107))),0)+
IFERROR(SUMPRODUCT('6. Patients'!CO$10:CO$107,OFFSET('6. Patients'!$HF$9,1,MATCH($D14,'6. Patients'!$HG$9:$HU$9,0),ROWS('6. Patients'!EB$10:EB$107))),0)+
IFERROR(SUMPRODUCT('6. Patients'!CO$10:CO$107,OFFSET('6. Patients'!$HV$9,1,MATCH($D14,'6. Patients'!$HW$9:$IK$9,0),ROWS('6. Patients'!EB$10:EB$107))),0),
IFERROR(SUMPRODUCT('6. Patients'!CO$10:CO$107,OFFSET('6. Patients'!$IL$9,1,MATCH($D14,'6. Patients'!$IM$9:$JA$9,0),ROWS('6. Patients'!EB$10:EB$107))),0)+
IFERROR(SUMPRODUCT('6. Patients'!CO$10:CO$107,OFFSET('6. Patients'!$JB$9,1,MATCH($D14,'6. Patients'!$JC$9:$JQ$9,0),ROWS('6. Patients'!EB$10:EB$107))),0)+
IFERROR(SUMPRODUCT('6. Patients'!CO$10:CO$107,OFFSET('6. Patients'!$JR$9,1,MATCH($D14,'6. Patients'!$JS$9:$KG$9,0),ROWS('6. Patients'!EB$10:EB$107))),0)+
IFERROR(SUMPRODUCT('6. Patients'!CO$10:CO$107,OFFSET('6. Patients'!$KH$9,1,MATCH($D14,'6. Patients'!$KI$9:$KW$9,0),ROWS('6. Patients'!EB$10:EB$107))),0))+
IFERROR(VLOOKUP($D14,$H$61:$L$91,COLUMNS($H$60:$J$60)-1+V$7,0)*$E14*$F14*'1. General Inputs'!$J$25,0),0)</f>
        <v>0</v>
      </c>
      <c r="W14" s="3">
        <f ca="1">ROUNDUP($F14*$E14*CHOOSE(W$7,
IFERROR(SUMPRODUCT('6. Patients'!CP$10:CP$107,OFFSET('6. Patients'!$DN$9,1,MATCH($D14,'6. Patients'!$DO$9:$EC$9,0),ROWS('6. Patients'!EC$10:EC$107))),0)+
IFERROR(SUMPRODUCT('6. Patients'!CP$10:CP$107,OFFSET('6. Patients'!$ED$9,1,MATCH($D14,'6. Patients'!$EE$9:$ES$9,0),ROWS('6. Patients'!EC$10:EC$107))),0)+
IFERROR(SUMPRODUCT('6. Patients'!CP$10:CP$107,OFFSET('6. Patients'!$ET$9,1,MATCH($D14,'6. Patients'!$EU$9:$FI$9,0),ROWS('6. Patients'!EC$10:EC$107))),0)+
IFERROR(SUMPRODUCT('6. Patients'!CP$10:CP$107,OFFSET('6. Patients'!$FJ$9,1,MATCH($D14,'6. Patients'!$FK$9:$FY$9,0),ROWS('6. Patients'!EC$10:EC$107))),0),
IFERROR(SUMPRODUCT('6. Patients'!CP$10:CP$107,OFFSET('6. Patients'!$FZ$9,1,MATCH($D14,'6. Patients'!$GA$9:$GO$9,0),ROWS('6. Patients'!EC$10:EC$107))),0)+
IFERROR(SUMPRODUCT('6. Patients'!CP$10:CP$107,OFFSET('6. Patients'!$GP$9,1,MATCH($D14,'6. Patients'!$GQ$9:$HE$9,0),ROWS('6. Patients'!EC$10:EC$107))),0)+
IFERROR(SUMPRODUCT('6. Patients'!CP$10:CP$107,OFFSET('6. Patients'!$HF$9,1,MATCH($D14,'6. Patients'!$HG$9:$HU$9,0),ROWS('6. Patients'!EC$10:EC$107))),0)+
IFERROR(SUMPRODUCT('6. Patients'!CP$10:CP$107,OFFSET('6. Patients'!$HV$9,1,MATCH($D14,'6. Patients'!$HW$9:$IK$9,0),ROWS('6. Patients'!EC$10:EC$107))),0),
IFERROR(SUMPRODUCT('6. Patients'!CP$10:CP$107,OFFSET('6. Patients'!$IL$9,1,MATCH($D14,'6. Patients'!$IM$9:$JA$9,0),ROWS('6. Patients'!EC$10:EC$107))),0)+
IFERROR(SUMPRODUCT('6. Patients'!CP$10:CP$107,OFFSET('6. Patients'!$JB$9,1,MATCH($D14,'6. Patients'!$JC$9:$JQ$9,0),ROWS('6. Patients'!EC$10:EC$107))),0)+
IFERROR(SUMPRODUCT('6. Patients'!CP$10:CP$107,OFFSET('6. Patients'!$JR$9,1,MATCH($D14,'6. Patients'!$JS$9:$KG$9,0),ROWS('6. Patients'!EC$10:EC$107))),0)+
IFERROR(SUMPRODUCT('6. Patients'!CP$10:CP$107,OFFSET('6. Patients'!$KH$9,1,MATCH($D14,'6. Patients'!$KI$9:$KW$9,0),ROWS('6. Patients'!EC$10:EC$107))),0))+
IFERROR(VLOOKUP($D14,$H$61:$L$91,COLUMNS($H$60:$J$60)-1+W$7,0)*$E14*$F14*'1. General Inputs'!$J$25,0),0)</f>
        <v>0</v>
      </c>
      <c r="X14" s="3">
        <f ca="1">ROUNDUP($F14*$E14*CHOOSE(X$7,
IFERROR(SUMPRODUCT('6. Patients'!CQ$10:CQ$107,OFFSET('6. Patients'!$DN$9,1,MATCH($D14,'6. Patients'!$DO$9:$EC$9,0),ROWS('6. Patients'!ED$10:ED$107))),0)+
IFERROR(SUMPRODUCT('6. Patients'!CQ$10:CQ$107,OFFSET('6. Patients'!$ED$9,1,MATCH($D14,'6. Patients'!$EE$9:$ES$9,0),ROWS('6. Patients'!ED$10:ED$107))),0)+
IFERROR(SUMPRODUCT('6. Patients'!CQ$10:CQ$107,OFFSET('6. Patients'!$ET$9,1,MATCH($D14,'6. Patients'!$EU$9:$FI$9,0),ROWS('6. Patients'!ED$10:ED$107))),0)+
IFERROR(SUMPRODUCT('6. Patients'!CQ$10:CQ$107,OFFSET('6. Patients'!$FJ$9,1,MATCH($D14,'6. Patients'!$FK$9:$FY$9,0),ROWS('6. Patients'!ED$10:ED$107))),0),
IFERROR(SUMPRODUCT('6. Patients'!CQ$10:CQ$107,OFFSET('6. Patients'!$FZ$9,1,MATCH($D14,'6. Patients'!$GA$9:$GO$9,0),ROWS('6. Patients'!ED$10:ED$107))),0)+
IFERROR(SUMPRODUCT('6. Patients'!CQ$10:CQ$107,OFFSET('6. Patients'!$GP$9,1,MATCH($D14,'6. Patients'!$GQ$9:$HE$9,0),ROWS('6. Patients'!ED$10:ED$107))),0)+
IFERROR(SUMPRODUCT('6. Patients'!CQ$10:CQ$107,OFFSET('6. Patients'!$HF$9,1,MATCH($D14,'6. Patients'!$HG$9:$HU$9,0),ROWS('6. Patients'!ED$10:ED$107))),0)+
IFERROR(SUMPRODUCT('6. Patients'!CQ$10:CQ$107,OFFSET('6. Patients'!$HV$9,1,MATCH($D14,'6. Patients'!$HW$9:$IK$9,0),ROWS('6. Patients'!ED$10:ED$107))),0),
IFERROR(SUMPRODUCT('6. Patients'!CQ$10:CQ$107,OFFSET('6. Patients'!$IL$9,1,MATCH($D14,'6. Patients'!$IM$9:$JA$9,0),ROWS('6. Patients'!ED$10:ED$107))),0)+
IFERROR(SUMPRODUCT('6. Patients'!CQ$10:CQ$107,OFFSET('6. Patients'!$JB$9,1,MATCH($D14,'6. Patients'!$JC$9:$JQ$9,0),ROWS('6. Patients'!ED$10:ED$107))),0)+
IFERROR(SUMPRODUCT('6. Patients'!CQ$10:CQ$107,OFFSET('6. Patients'!$JR$9,1,MATCH($D14,'6. Patients'!$JS$9:$KG$9,0),ROWS('6. Patients'!ED$10:ED$107))),0)+
IFERROR(SUMPRODUCT('6. Patients'!CQ$10:CQ$107,OFFSET('6. Patients'!$KH$9,1,MATCH($D14,'6. Patients'!$KI$9:$KW$9,0),ROWS('6. Patients'!ED$10:ED$107))),0))+
IFERROR(VLOOKUP($D14,$H$61:$L$91,COLUMNS($H$60:$J$60)-1+X$7,0)*$E14*$F14*'1. General Inputs'!$J$25,0),0)</f>
        <v>0</v>
      </c>
      <c r="Y14" s="3">
        <f ca="1">ROUNDUP($F14*$E14*CHOOSE(Y$7,
IFERROR(SUMPRODUCT('6. Patients'!CR$10:CR$107,OFFSET('6. Patients'!$DN$9,1,MATCH($D14,'6. Patients'!$DO$9:$EC$9,0),ROWS('6. Patients'!EE$10:EE$107))),0)+
IFERROR(SUMPRODUCT('6. Patients'!CR$10:CR$107,OFFSET('6. Patients'!$ED$9,1,MATCH($D14,'6. Patients'!$EE$9:$ES$9,0),ROWS('6. Patients'!EE$10:EE$107))),0)+
IFERROR(SUMPRODUCT('6. Patients'!CR$10:CR$107,OFFSET('6. Patients'!$ET$9,1,MATCH($D14,'6. Patients'!$EU$9:$FI$9,0),ROWS('6. Patients'!EE$10:EE$107))),0)+
IFERROR(SUMPRODUCT('6. Patients'!CR$10:CR$107,OFFSET('6. Patients'!$FJ$9,1,MATCH($D14,'6. Patients'!$FK$9:$FY$9,0),ROWS('6. Patients'!EE$10:EE$107))),0),
IFERROR(SUMPRODUCT('6. Patients'!CR$10:CR$107,OFFSET('6. Patients'!$FZ$9,1,MATCH($D14,'6. Patients'!$GA$9:$GO$9,0),ROWS('6. Patients'!EE$10:EE$107))),0)+
IFERROR(SUMPRODUCT('6. Patients'!CR$10:CR$107,OFFSET('6. Patients'!$GP$9,1,MATCH($D14,'6. Patients'!$GQ$9:$HE$9,0),ROWS('6. Patients'!EE$10:EE$107))),0)+
IFERROR(SUMPRODUCT('6. Patients'!CR$10:CR$107,OFFSET('6. Patients'!$HF$9,1,MATCH($D14,'6. Patients'!$HG$9:$HU$9,0),ROWS('6. Patients'!EE$10:EE$107))),0)+
IFERROR(SUMPRODUCT('6. Patients'!CR$10:CR$107,OFFSET('6. Patients'!$HV$9,1,MATCH($D14,'6. Patients'!$HW$9:$IK$9,0),ROWS('6. Patients'!EE$10:EE$107))),0),
IFERROR(SUMPRODUCT('6. Patients'!CR$10:CR$107,OFFSET('6. Patients'!$IL$9,1,MATCH($D14,'6. Patients'!$IM$9:$JA$9,0),ROWS('6. Patients'!EE$10:EE$107))),0)+
IFERROR(SUMPRODUCT('6. Patients'!CR$10:CR$107,OFFSET('6. Patients'!$JB$9,1,MATCH($D14,'6. Patients'!$JC$9:$JQ$9,0),ROWS('6. Patients'!EE$10:EE$107))),0)+
IFERROR(SUMPRODUCT('6. Patients'!CR$10:CR$107,OFFSET('6. Patients'!$JR$9,1,MATCH($D14,'6. Patients'!$JS$9:$KG$9,0),ROWS('6. Patients'!EE$10:EE$107))),0)+
IFERROR(SUMPRODUCT('6. Patients'!CR$10:CR$107,OFFSET('6. Patients'!$KH$9,1,MATCH($D14,'6. Patients'!$KI$9:$KW$9,0),ROWS('6. Patients'!EE$10:EE$107))),0))+
IFERROR(VLOOKUP($D14,$H$61:$L$91,COLUMNS($H$60:$J$60)-1+Y$7,0)*$E14*$F14*'1. General Inputs'!$J$25,0),0)</f>
        <v>0</v>
      </c>
      <c r="Z14" s="3">
        <f ca="1">ROUNDUP($F14*$E14*CHOOSE(Z$7,
IFERROR(SUMPRODUCT('6. Patients'!CS$10:CS$107,OFFSET('6. Patients'!$DN$9,1,MATCH($D14,'6. Patients'!$DO$9:$EC$9,0),ROWS('6. Patients'!EF$10:EF$107))),0)+
IFERROR(SUMPRODUCT('6. Patients'!CS$10:CS$107,OFFSET('6. Patients'!$ED$9,1,MATCH($D14,'6. Patients'!$EE$9:$ES$9,0),ROWS('6. Patients'!EF$10:EF$107))),0)+
IFERROR(SUMPRODUCT('6. Patients'!CS$10:CS$107,OFFSET('6. Patients'!$ET$9,1,MATCH($D14,'6. Patients'!$EU$9:$FI$9,0),ROWS('6. Patients'!EF$10:EF$107))),0)+
IFERROR(SUMPRODUCT('6. Patients'!CS$10:CS$107,OFFSET('6. Patients'!$FJ$9,1,MATCH($D14,'6. Patients'!$FK$9:$FY$9,0),ROWS('6. Patients'!EF$10:EF$107))),0),
IFERROR(SUMPRODUCT('6. Patients'!CS$10:CS$107,OFFSET('6. Patients'!$FZ$9,1,MATCH($D14,'6. Patients'!$GA$9:$GO$9,0),ROWS('6. Patients'!EF$10:EF$107))),0)+
IFERROR(SUMPRODUCT('6. Patients'!CS$10:CS$107,OFFSET('6. Patients'!$GP$9,1,MATCH($D14,'6. Patients'!$GQ$9:$HE$9,0),ROWS('6. Patients'!EF$10:EF$107))),0)+
IFERROR(SUMPRODUCT('6. Patients'!CS$10:CS$107,OFFSET('6. Patients'!$HF$9,1,MATCH($D14,'6. Patients'!$HG$9:$HU$9,0),ROWS('6. Patients'!EF$10:EF$107))),0)+
IFERROR(SUMPRODUCT('6. Patients'!CS$10:CS$107,OFFSET('6. Patients'!$HV$9,1,MATCH($D14,'6. Patients'!$HW$9:$IK$9,0),ROWS('6. Patients'!EF$10:EF$107))),0),
IFERROR(SUMPRODUCT('6. Patients'!CS$10:CS$107,OFFSET('6. Patients'!$IL$9,1,MATCH($D14,'6. Patients'!$IM$9:$JA$9,0),ROWS('6. Patients'!EF$10:EF$107))),0)+
IFERROR(SUMPRODUCT('6. Patients'!CS$10:CS$107,OFFSET('6. Patients'!$JB$9,1,MATCH($D14,'6. Patients'!$JC$9:$JQ$9,0),ROWS('6. Patients'!EF$10:EF$107))),0)+
IFERROR(SUMPRODUCT('6. Patients'!CS$10:CS$107,OFFSET('6. Patients'!$JR$9,1,MATCH($D14,'6. Patients'!$JS$9:$KG$9,0),ROWS('6. Patients'!EF$10:EF$107))),0)+
IFERROR(SUMPRODUCT('6. Patients'!CS$10:CS$107,OFFSET('6. Patients'!$KH$9,1,MATCH($D14,'6. Patients'!$KI$9:$KW$9,0),ROWS('6. Patients'!EF$10:EF$107))),0))+
IFERROR(VLOOKUP($D14,$H$61:$L$91,COLUMNS($H$60:$J$60)-1+Z$7,0)*$E14*$F14*'1. General Inputs'!$J$25,0),0)</f>
        <v>0</v>
      </c>
      <c r="AA14" s="3">
        <f ca="1">ROUNDUP($F14*$E14*CHOOSE(AA$7,
IFERROR(SUMPRODUCT('6. Patients'!CT$10:CT$107,OFFSET('6. Patients'!$DN$9,1,MATCH($D14,'6. Patients'!$DO$9:$EC$9,0),ROWS('6. Patients'!EG$10:EG$107))),0)+
IFERROR(SUMPRODUCT('6. Patients'!CT$10:CT$107,OFFSET('6. Patients'!$ED$9,1,MATCH($D14,'6. Patients'!$EE$9:$ES$9,0),ROWS('6. Patients'!EG$10:EG$107))),0)+
IFERROR(SUMPRODUCT('6. Patients'!CT$10:CT$107,OFFSET('6. Patients'!$ET$9,1,MATCH($D14,'6. Patients'!$EU$9:$FI$9,0),ROWS('6. Patients'!EG$10:EG$107))),0)+
IFERROR(SUMPRODUCT('6. Patients'!CT$10:CT$107,OFFSET('6. Patients'!$FJ$9,1,MATCH($D14,'6. Patients'!$FK$9:$FY$9,0),ROWS('6. Patients'!EG$10:EG$107))),0),
IFERROR(SUMPRODUCT('6. Patients'!CT$10:CT$107,OFFSET('6. Patients'!$FZ$9,1,MATCH($D14,'6. Patients'!$GA$9:$GO$9,0),ROWS('6. Patients'!EG$10:EG$107))),0)+
IFERROR(SUMPRODUCT('6. Patients'!CT$10:CT$107,OFFSET('6. Patients'!$GP$9,1,MATCH($D14,'6. Patients'!$GQ$9:$HE$9,0),ROWS('6. Patients'!EG$10:EG$107))),0)+
IFERROR(SUMPRODUCT('6. Patients'!CT$10:CT$107,OFFSET('6. Patients'!$HF$9,1,MATCH($D14,'6. Patients'!$HG$9:$HU$9,0),ROWS('6. Patients'!EG$10:EG$107))),0)+
IFERROR(SUMPRODUCT('6. Patients'!CT$10:CT$107,OFFSET('6. Patients'!$HV$9,1,MATCH($D14,'6. Patients'!$HW$9:$IK$9,0),ROWS('6. Patients'!EG$10:EG$107))),0),
IFERROR(SUMPRODUCT('6. Patients'!CT$10:CT$107,OFFSET('6. Patients'!$IL$9,1,MATCH($D14,'6. Patients'!$IM$9:$JA$9,0),ROWS('6. Patients'!EG$10:EG$107))),0)+
IFERROR(SUMPRODUCT('6. Patients'!CT$10:CT$107,OFFSET('6. Patients'!$JB$9,1,MATCH($D14,'6. Patients'!$JC$9:$JQ$9,0),ROWS('6. Patients'!EG$10:EG$107))),0)+
IFERROR(SUMPRODUCT('6. Patients'!CT$10:CT$107,OFFSET('6. Patients'!$JR$9,1,MATCH($D14,'6. Patients'!$JS$9:$KG$9,0),ROWS('6. Patients'!EG$10:EG$107))),0)+
IFERROR(SUMPRODUCT('6. Patients'!CT$10:CT$107,OFFSET('6. Patients'!$KH$9,1,MATCH($D14,'6. Patients'!$KI$9:$KW$9,0),ROWS('6. Patients'!EG$10:EG$107))),0))+
IFERROR(VLOOKUP($D14,$H$61:$L$91,COLUMNS($H$60:$J$60)-1+AA$7,0)*$E14*$F14*'1. General Inputs'!$J$25,0),0)</f>
        <v>0</v>
      </c>
      <c r="AB14" s="3">
        <f ca="1">ROUNDUP($F14*$E14*CHOOSE(AB$7,
IFERROR(SUMPRODUCT('6. Patients'!CU$10:CU$107,OFFSET('6. Patients'!$DN$9,1,MATCH($D14,'6. Patients'!$DO$9:$EC$9,0),ROWS('6. Patients'!EH$10:EH$107))),0)+
IFERROR(SUMPRODUCT('6. Patients'!CU$10:CU$107,OFFSET('6. Patients'!$ED$9,1,MATCH($D14,'6. Patients'!$EE$9:$ES$9,0),ROWS('6. Patients'!EH$10:EH$107))),0)+
IFERROR(SUMPRODUCT('6. Patients'!CU$10:CU$107,OFFSET('6. Patients'!$ET$9,1,MATCH($D14,'6. Patients'!$EU$9:$FI$9,0),ROWS('6. Patients'!EH$10:EH$107))),0)+
IFERROR(SUMPRODUCT('6. Patients'!CU$10:CU$107,OFFSET('6. Patients'!$FJ$9,1,MATCH($D14,'6. Patients'!$FK$9:$FY$9,0),ROWS('6. Patients'!EH$10:EH$107))),0),
IFERROR(SUMPRODUCT('6. Patients'!CU$10:CU$107,OFFSET('6. Patients'!$FZ$9,1,MATCH($D14,'6. Patients'!$GA$9:$GO$9,0),ROWS('6. Patients'!EH$10:EH$107))),0)+
IFERROR(SUMPRODUCT('6. Patients'!CU$10:CU$107,OFFSET('6. Patients'!$GP$9,1,MATCH($D14,'6. Patients'!$GQ$9:$HE$9,0),ROWS('6. Patients'!EH$10:EH$107))),0)+
IFERROR(SUMPRODUCT('6. Patients'!CU$10:CU$107,OFFSET('6. Patients'!$HF$9,1,MATCH($D14,'6. Patients'!$HG$9:$HU$9,0),ROWS('6. Patients'!EH$10:EH$107))),0)+
IFERROR(SUMPRODUCT('6. Patients'!CU$10:CU$107,OFFSET('6. Patients'!$HV$9,1,MATCH($D14,'6. Patients'!$HW$9:$IK$9,0),ROWS('6. Patients'!EH$10:EH$107))),0),
IFERROR(SUMPRODUCT('6. Patients'!CU$10:CU$107,OFFSET('6. Patients'!$IL$9,1,MATCH($D14,'6. Patients'!$IM$9:$JA$9,0),ROWS('6. Patients'!EH$10:EH$107))),0)+
IFERROR(SUMPRODUCT('6. Patients'!CU$10:CU$107,OFFSET('6. Patients'!$JB$9,1,MATCH($D14,'6. Patients'!$JC$9:$JQ$9,0),ROWS('6. Patients'!EH$10:EH$107))),0)+
IFERROR(SUMPRODUCT('6. Patients'!CU$10:CU$107,OFFSET('6. Patients'!$JR$9,1,MATCH($D14,'6. Patients'!$JS$9:$KG$9,0),ROWS('6. Patients'!EH$10:EH$107))),0)+
IFERROR(SUMPRODUCT('6. Patients'!CU$10:CU$107,OFFSET('6. Patients'!$KH$9,1,MATCH($D14,'6. Patients'!$KI$9:$KW$9,0),ROWS('6. Patients'!EH$10:EH$107))),0))+
IFERROR(VLOOKUP($D14,$H$61:$L$91,COLUMNS($H$60:$J$60)-1+AB$7,0)*$E14*$F14*'1. General Inputs'!$J$25,0),0)</f>
        <v>0</v>
      </c>
      <c r="AC14" s="3">
        <f ca="1">ROUNDUP($F14*$E14*CHOOSE(AC$7,
IFERROR(SUMPRODUCT('6. Patients'!CV$10:CV$107,OFFSET('6. Patients'!$DN$9,1,MATCH($D14,'6. Patients'!$DO$9:$EC$9,0),ROWS('6. Patients'!EI$10:EI$107))),0)+
IFERROR(SUMPRODUCT('6. Patients'!CV$10:CV$107,OFFSET('6. Patients'!$ED$9,1,MATCH($D14,'6. Patients'!$EE$9:$ES$9,0),ROWS('6. Patients'!EI$10:EI$107))),0)+
IFERROR(SUMPRODUCT('6. Patients'!CV$10:CV$107,OFFSET('6. Patients'!$ET$9,1,MATCH($D14,'6. Patients'!$EU$9:$FI$9,0),ROWS('6. Patients'!EI$10:EI$107))),0)+
IFERROR(SUMPRODUCT('6. Patients'!CV$10:CV$107,OFFSET('6. Patients'!$FJ$9,1,MATCH($D14,'6. Patients'!$FK$9:$FY$9,0),ROWS('6. Patients'!EI$10:EI$107))),0),
IFERROR(SUMPRODUCT('6. Patients'!CV$10:CV$107,OFFSET('6. Patients'!$FZ$9,1,MATCH($D14,'6. Patients'!$GA$9:$GO$9,0),ROWS('6. Patients'!EI$10:EI$107))),0)+
IFERROR(SUMPRODUCT('6. Patients'!CV$10:CV$107,OFFSET('6. Patients'!$GP$9,1,MATCH($D14,'6. Patients'!$GQ$9:$HE$9,0),ROWS('6. Patients'!EI$10:EI$107))),0)+
IFERROR(SUMPRODUCT('6. Patients'!CV$10:CV$107,OFFSET('6. Patients'!$HF$9,1,MATCH($D14,'6. Patients'!$HG$9:$HU$9,0),ROWS('6. Patients'!EI$10:EI$107))),0)+
IFERROR(SUMPRODUCT('6. Patients'!CV$10:CV$107,OFFSET('6. Patients'!$HV$9,1,MATCH($D14,'6. Patients'!$HW$9:$IK$9,0),ROWS('6. Patients'!EI$10:EI$107))),0),
IFERROR(SUMPRODUCT('6. Patients'!CV$10:CV$107,OFFSET('6. Patients'!$IL$9,1,MATCH($D14,'6. Patients'!$IM$9:$JA$9,0),ROWS('6. Patients'!EI$10:EI$107))),0)+
IFERROR(SUMPRODUCT('6. Patients'!CV$10:CV$107,OFFSET('6. Patients'!$JB$9,1,MATCH($D14,'6. Patients'!$JC$9:$JQ$9,0),ROWS('6. Patients'!EI$10:EI$107))),0)+
IFERROR(SUMPRODUCT('6. Patients'!CV$10:CV$107,OFFSET('6. Patients'!$JR$9,1,MATCH($D14,'6. Patients'!$JS$9:$KG$9,0),ROWS('6. Patients'!EI$10:EI$107))),0)+
IFERROR(SUMPRODUCT('6. Patients'!CV$10:CV$107,OFFSET('6. Patients'!$KH$9,1,MATCH($D14,'6. Patients'!$KI$9:$KW$9,0),ROWS('6. Patients'!EI$10:EI$107))),0))+
IFERROR(VLOOKUP($D14,$H$61:$L$91,COLUMNS($H$60:$J$60)-1+AC$7,0)*$E14*$F14*'1. General Inputs'!$J$25,0),0)</f>
        <v>0</v>
      </c>
      <c r="AD14" s="3">
        <f ca="1">ROUNDUP($F14*$E14*CHOOSE(AD$7,
IFERROR(SUMPRODUCT('6. Patients'!CW$10:CW$107,OFFSET('6. Patients'!$DN$9,1,MATCH($D14,'6. Patients'!$DO$9:$EC$9,0),ROWS('6. Patients'!EJ$10:EJ$107))),0)+
IFERROR(SUMPRODUCT('6. Patients'!CW$10:CW$107,OFFSET('6. Patients'!$ED$9,1,MATCH($D14,'6. Patients'!$EE$9:$ES$9,0),ROWS('6. Patients'!EJ$10:EJ$107))),0)+
IFERROR(SUMPRODUCT('6. Patients'!CW$10:CW$107,OFFSET('6. Patients'!$ET$9,1,MATCH($D14,'6. Patients'!$EU$9:$FI$9,0),ROWS('6. Patients'!EJ$10:EJ$107))),0)+
IFERROR(SUMPRODUCT('6. Patients'!CW$10:CW$107,OFFSET('6. Patients'!$FJ$9,1,MATCH($D14,'6. Patients'!$FK$9:$FY$9,0),ROWS('6. Patients'!EJ$10:EJ$107))),0),
IFERROR(SUMPRODUCT('6. Patients'!CW$10:CW$107,OFFSET('6. Patients'!$FZ$9,1,MATCH($D14,'6. Patients'!$GA$9:$GO$9,0),ROWS('6. Patients'!EJ$10:EJ$107))),0)+
IFERROR(SUMPRODUCT('6. Patients'!CW$10:CW$107,OFFSET('6. Patients'!$GP$9,1,MATCH($D14,'6. Patients'!$GQ$9:$HE$9,0),ROWS('6. Patients'!EJ$10:EJ$107))),0)+
IFERROR(SUMPRODUCT('6. Patients'!CW$10:CW$107,OFFSET('6. Patients'!$HF$9,1,MATCH($D14,'6. Patients'!$HG$9:$HU$9,0),ROWS('6. Patients'!EJ$10:EJ$107))),0)+
IFERROR(SUMPRODUCT('6. Patients'!CW$10:CW$107,OFFSET('6. Patients'!$HV$9,1,MATCH($D14,'6. Patients'!$HW$9:$IK$9,0),ROWS('6. Patients'!EJ$10:EJ$107))),0),
IFERROR(SUMPRODUCT('6. Patients'!CW$10:CW$107,OFFSET('6. Patients'!$IL$9,1,MATCH($D14,'6. Patients'!$IM$9:$JA$9,0),ROWS('6. Patients'!EJ$10:EJ$107))),0)+
IFERROR(SUMPRODUCT('6. Patients'!CW$10:CW$107,OFFSET('6. Patients'!$JB$9,1,MATCH($D14,'6. Patients'!$JC$9:$JQ$9,0),ROWS('6. Patients'!EJ$10:EJ$107))),0)+
IFERROR(SUMPRODUCT('6. Patients'!CW$10:CW$107,OFFSET('6. Patients'!$JR$9,1,MATCH($D14,'6. Patients'!$JS$9:$KG$9,0),ROWS('6. Patients'!EJ$10:EJ$107))),0)+
IFERROR(SUMPRODUCT('6. Patients'!CW$10:CW$107,OFFSET('6. Patients'!$KH$9,1,MATCH($D14,'6. Patients'!$KI$9:$KW$9,0),ROWS('6. Patients'!EJ$10:EJ$107))),0))+
IFERROR(VLOOKUP($D14,$H$61:$L$91,COLUMNS($H$60:$J$60)-1+AD$7,0)*$E14*$F14*'1. General Inputs'!$J$25,0),0)</f>
        <v>0</v>
      </c>
      <c r="AE14" s="3">
        <f ca="1">ROUNDUP($F14*$E14*CHOOSE(AE$7,
IFERROR(SUMPRODUCT('6. Patients'!CX$10:CX$107,OFFSET('6. Patients'!$DN$9,1,MATCH($D14,'6. Patients'!$DO$9:$EC$9,0),ROWS('6. Patients'!EK$10:EK$107))),0)+
IFERROR(SUMPRODUCT('6. Patients'!CX$10:CX$107,OFFSET('6. Patients'!$ED$9,1,MATCH($D14,'6. Patients'!$EE$9:$ES$9,0),ROWS('6. Patients'!EK$10:EK$107))),0)+
IFERROR(SUMPRODUCT('6. Patients'!CX$10:CX$107,OFFSET('6. Patients'!$ET$9,1,MATCH($D14,'6. Patients'!$EU$9:$FI$9,0),ROWS('6. Patients'!EK$10:EK$107))),0)+
IFERROR(SUMPRODUCT('6. Patients'!CX$10:CX$107,OFFSET('6. Patients'!$FJ$9,1,MATCH($D14,'6. Patients'!$FK$9:$FY$9,0),ROWS('6. Patients'!EK$10:EK$107))),0),
IFERROR(SUMPRODUCT('6. Patients'!CX$10:CX$107,OFFSET('6. Patients'!$FZ$9,1,MATCH($D14,'6. Patients'!$GA$9:$GO$9,0),ROWS('6. Patients'!EK$10:EK$107))),0)+
IFERROR(SUMPRODUCT('6. Patients'!CX$10:CX$107,OFFSET('6. Patients'!$GP$9,1,MATCH($D14,'6. Patients'!$GQ$9:$HE$9,0),ROWS('6. Patients'!EK$10:EK$107))),0)+
IFERROR(SUMPRODUCT('6. Patients'!CX$10:CX$107,OFFSET('6. Patients'!$HF$9,1,MATCH($D14,'6. Patients'!$HG$9:$HU$9,0),ROWS('6. Patients'!EK$10:EK$107))),0)+
IFERROR(SUMPRODUCT('6. Patients'!CX$10:CX$107,OFFSET('6. Patients'!$HV$9,1,MATCH($D14,'6. Patients'!$HW$9:$IK$9,0),ROWS('6. Patients'!EK$10:EK$107))),0),
IFERROR(SUMPRODUCT('6. Patients'!CX$10:CX$107,OFFSET('6. Patients'!$IL$9,1,MATCH($D14,'6. Patients'!$IM$9:$JA$9,0),ROWS('6. Patients'!EK$10:EK$107))),0)+
IFERROR(SUMPRODUCT('6. Patients'!CX$10:CX$107,OFFSET('6. Patients'!$JB$9,1,MATCH($D14,'6. Patients'!$JC$9:$JQ$9,0),ROWS('6. Patients'!EK$10:EK$107))),0)+
IFERROR(SUMPRODUCT('6. Patients'!CX$10:CX$107,OFFSET('6. Patients'!$JR$9,1,MATCH($D14,'6. Patients'!$JS$9:$KG$9,0),ROWS('6. Patients'!EK$10:EK$107))),0)+
IFERROR(SUMPRODUCT('6. Patients'!CX$10:CX$107,OFFSET('6. Patients'!$KH$9,1,MATCH($D14,'6. Patients'!$KI$9:$KW$9,0),ROWS('6. Patients'!EK$10:EK$107))),0))+
IFERROR(VLOOKUP($D14,$H$61:$L$91,COLUMNS($H$60:$J$60)-1+AE$7,0)*$E14*$F14*'1. General Inputs'!$J$25,0),0)</f>
        <v>0</v>
      </c>
      <c r="AF14" s="3">
        <f ca="1">ROUNDUP($F14*$E14*CHOOSE(AF$7,
IFERROR(SUMPRODUCT('6. Patients'!CY$10:CY$107,OFFSET('6. Patients'!$DN$9,1,MATCH($D14,'6. Patients'!$DO$9:$EC$9,0),ROWS('6. Patients'!EL$10:EL$107))),0)+
IFERROR(SUMPRODUCT('6. Patients'!CY$10:CY$107,OFFSET('6. Patients'!$ED$9,1,MATCH($D14,'6. Patients'!$EE$9:$ES$9,0),ROWS('6. Patients'!EL$10:EL$107))),0)+
IFERROR(SUMPRODUCT('6. Patients'!CY$10:CY$107,OFFSET('6. Patients'!$ET$9,1,MATCH($D14,'6. Patients'!$EU$9:$FI$9,0),ROWS('6. Patients'!EL$10:EL$107))),0)+
IFERROR(SUMPRODUCT('6. Patients'!CY$10:CY$107,OFFSET('6. Patients'!$FJ$9,1,MATCH($D14,'6. Patients'!$FK$9:$FY$9,0),ROWS('6. Patients'!EL$10:EL$107))),0),
IFERROR(SUMPRODUCT('6. Patients'!CY$10:CY$107,OFFSET('6. Patients'!$FZ$9,1,MATCH($D14,'6. Patients'!$GA$9:$GO$9,0),ROWS('6. Patients'!EL$10:EL$107))),0)+
IFERROR(SUMPRODUCT('6. Patients'!CY$10:CY$107,OFFSET('6. Patients'!$GP$9,1,MATCH($D14,'6. Patients'!$GQ$9:$HE$9,0),ROWS('6. Patients'!EL$10:EL$107))),0)+
IFERROR(SUMPRODUCT('6. Patients'!CY$10:CY$107,OFFSET('6. Patients'!$HF$9,1,MATCH($D14,'6. Patients'!$HG$9:$HU$9,0),ROWS('6. Patients'!EL$10:EL$107))),0)+
IFERROR(SUMPRODUCT('6. Patients'!CY$10:CY$107,OFFSET('6. Patients'!$HV$9,1,MATCH($D14,'6. Patients'!$HW$9:$IK$9,0),ROWS('6. Patients'!EL$10:EL$107))),0),
IFERROR(SUMPRODUCT('6. Patients'!CY$10:CY$107,OFFSET('6. Patients'!$IL$9,1,MATCH($D14,'6. Patients'!$IM$9:$JA$9,0),ROWS('6. Patients'!EL$10:EL$107))),0)+
IFERROR(SUMPRODUCT('6. Patients'!CY$10:CY$107,OFFSET('6. Patients'!$JB$9,1,MATCH($D14,'6. Patients'!$JC$9:$JQ$9,0),ROWS('6. Patients'!EL$10:EL$107))),0)+
IFERROR(SUMPRODUCT('6. Patients'!CY$10:CY$107,OFFSET('6. Patients'!$JR$9,1,MATCH($D14,'6. Patients'!$JS$9:$KG$9,0),ROWS('6. Patients'!EL$10:EL$107))),0)+
IFERROR(SUMPRODUCT('6. Patients'!CY$10:CY$107,OFFSET('6. Patients'!$KH$9,1,MATCH($D14,'6. Patients'!$KI$9:$KW$9,0),ROWS('6. Patients'!EL$10:EL$107))),0))+
IFERROR(VLOOKUP($D14,$H$61:$L$91,COLUMNS($H$60:$J$60)-1+AF$7,0)*$E14*$F14*'1. General Inputs'!$J$25,0),0)</f>
        <v>0</v>
      </c>
      <c r="AG14" s="3">
        <f ca="1">ROUNDUP($F14*$E14*CHOOSE(AG$7,
IFERROR(SUMPRODUCT('6. Patients'!CZ$10:CZ$107,OFFSET('6. Patients'!$DN$9,1,MATCH($D14,'6. Patients'!$DO$9:$EC$9,0),ROWS('6. Patients'!EM$10:EM$107))),0)+
IFERROR(SUMPRODUCT('6. Patients'!CZ$10:CZ$107,OFFSET('6. Patients'!$ED$9,1,MATCH($D14,'6. Patients'!$EE$9:$ES$9,0),ROWS('6. Patients'!EM$10:EM$107))),0)+
IFERROR(SUMPRODUCT('6. Patients'!CZ$10:CZ$107,OFFSET('6. Patients'!$ET$9,1,MATCH($D14,'6. Patients'!$EU$9:$FI$9,0),ROWS('6. Patients'!EM$10:EM$107))),0)+
IFERROR(SUMPRODUCT('6. Patients'!CZ$10:CZ$107,OFFSET('6. Patients'!$FJ$9,1,MATCH($D14,'6. Patients'!$FK$9:$FY$9,0),ROWS('6. Patients'!EM$10:EM$107))),0),
IFERROR(SUMPRODUCT('6. Patients'!CZ$10:CZ$107,OFFSET('6. Patients'!$FZ$9,1,MATCH($D14,'6. Patients'!$GA$9:$GO$9,0),ROWS('6. Patients'!EM$10:EM$107))),0)+
IFERROR(SUMPRODUCT('6. Patients'!CZ$10:CZ$107,OFFSET('6. Patients'!$GP$9,1,MATCH($D14,'6. Patients'!$GQ$9:$HE$9,0),ROWS('6. Patients'!EM$10:EM$107))),0)+
IFERROR(SUMPRODUCT('6. Patients'!CZ$10:CZ$107,OFFSET('6. Patients'!$HF$9,1,MATCH($D14,'6. Patients'!$HG$9:$HU$9,0),ROWS('6. Patients'!EM$10:EM$107))),0)+
IFERROR(SUMPRODUCT('6. Patients'!CZ$10:CZ$107,OFFSET('6. Patients'!$HV$9,1,MATCH($D14,'6. Patients'!$HW$9:$IK$9,0),ROWS('6. Patients'!EM$10:EM$107))),0),
IFERROR(SUMPRODUCT('6. Patients'!CZ$10:CZ$107,OFFSET('6. Patients'!$IL$9,1,MATCH($D14,'6. Patients'!$IM$9:$JA$9,0),ROWS('6. Patients'!EM$10:EM$107))),0)+
IFERROR(SUMPRODUCT('6. Patients'!CZ$10:CZ$107,OFFSET('6. Patients'!$JB$9,1,MATCH($D14,'6. Patients'!$JC$9:$JQ$9,0),ROWS('6. Patients'!EM$10:EM$107))),0)+
IFERROR(SUMPRODUCT('6. Patients'!CZ$10:CZ$107,OFFSET('6. Patients'!$JR$9,1,MATCH($D14,'6. Patients'!$JS$9:$KG$9,0),ROWS('6. Patients'!EM$10:EM$107))),0)+
IFERROR(SUMPRODUCT('6. Patients'!CZ$10:CZ$107,OFFSET('6. Patients'!$KH$9,1,MATCH($D14,'6. Patients'!$KI$9:$KW$9,0),ROWS('6. Patients'!EM$10:EM$107))),0))+
IFERROR(VLOOKUP($D14,$H$61:$L$91,COLUMNS($H$60:$J$60)-1+AG$7,0)*$E14*$F14*'1. General Inputs'!$J$25,0),0)</f>
        <v>0</v>
      </c>
      <c r="AH14" s="3">
        <f ca="1">ROUNDUP($F14*$E14*CHOOSE(AH$7,
IFERROR(SUMPRODUCT('6. Patients'!DA$10:DA$107,OFFSET('6. Patients'!$DN$9,1,MATCH($D14,'6. Patients'!$DO$9:$EC$9,0),ROWS('6. Patients'!EN$10:EN$107))),0)+
IFERROR(SUMPRODUCT('6. Patients'!DA$10:DA$107,OFFSET('6. Patients'!$ED$9,1,MATCH($D14,'6. Patients'!$EE$9:$ES$9,0),ROWS('6. Patients'!EN$10:EN$107))),0)+
IFERROR(SUMPRODUCT('6. Patients'!DA$10:DA$107,OFFSET('6. Patients'!$ET$9,1,MATCH($D14,'6. Patients'!$EU$9:$FI$9,0),ROWS('6. Patients'!EN$10:EN$107))),0)+
IFERROR(SUMPRODUCT('6. Patients'!DA$10:DA$107,OFFSET('6. Patients'!$FJ$9,1,MATCH($D14,'6. Patients'!$FK$9:$FY$9,0),ROWS('6. Patients'!EN$10:EN$107))),0),
IFERROR(SUMPRODUCT('6. Patients'!DA$10:DA$107,OFFSET('6. Patients'!$FZ$9,1,MATCH($D14,'6. Patients'!$GA$9:$GO$9,0),ROWS('6. Patients'!EN$10:EN$107))),0)+
IFERROR(SUMPRODUCT('6. Patients'!DA$10:DA$107,OFFSET('6. Patients'!$GP$9,1,MATCH($D14,'6. Patients'!$GQ$9:$HE$9,0),ROWS('6. Patients'!EN$10:EN$107))),0)+
IFERROR(SUMPRODUCT('6. Patients'!DA$10:DA$107,OFFSET('6. Patients'!$HF$9,1,MATCH($D14,'6. Patients'!$HG$9:$HU$9,0),ROWS('6. Patients'!EN$10:EN$107))),0)+
IFERROR(SUMPRODUCT('6. Patients'!DA$10:DA$107,OFFSET('6. Patients'!$HV$9,1,MATCH($D14,'6. Patients'!$HW$9:$IK$9,0),ROWS('6. Patients'!EN$10:EN$107))),0),
IFERROR(SUMPRODUCT('6. Patients'!DA$10:DA$107,OFFSET('6. Patients'!$IL$9,1,MATCH($D14,'6. Patients'!$IM$9:$JA$9,0),ROWS('6. Patients'!EN$10:EN$107))),0)+
IFERROR(SUMPRODUCT('6. Patients'!DA$10:DA$107,OFFSET('6. Patients'!$JB$9,1,MATCH($D14,'6. Patients'!$JC$9:$JQ$9,0),ROWS('6. Patients'!EN$10:EN$107))),0)+
IFERROR(SUMPRODUCT('6. Patients'!DA$10:DA$107,OFFSET('6. Patients'!$JR$9,1,MATCH($D14,'6. Patients'!$JS$9:$KG$9,0),ROWS('6. Patients'!EN$10:EN$107))),0)+
IFERROR(SUMPRODUCT('6. Patients'!DA$10:DA$107,OFFSET('6. Patients'!$KH$9,1,MATCH($D14,'6. Patients'!$KI$9:$KW$9,0),ROWS('6. Patients'!EN$10:EN$107))),0))+
IFERROR(VLOOKUP($D14,$H$61:$L$91,COLUMNS($H$60:$J$60)-1+AH$7,0)*$E14*$F14*'1. General Inputs'!$J$25,0),0)</f>
        <v>0</v>
      </c>
      <c r="AI14" s="3">
        <f ca="1">ROUNDUP($F14*$E14*CHOOSE(AI$7,
IFERROR(SUMPRODUCT('6. Patients'!DB$10:DB$107,OFFSET('6. Patients'!$DN$9,1,MATCH($D14,'6. Patients'!$DO$9:$EC$9,0),ROWS('6. Patients'!EO$10:EO$107))),0)+
IFERROR(SUMPRODUCT('6. Patients'!DB$10:DB$107,OFFSET('6. Patients'!$ED$9,1,MATCH($D14,'6. Patients'!$EE$9:$ES$9,0),ROWS('6. Patients'!EO$10:EO$107))),0)+
IFERROR(SUMPRODUCT('6. Patients'!DB$10:DB$107,OFFSET('6. Patients'!$ET$9,1,MATCH($D14,'6. Patients'!$EU$9:$FI$9,0),ROWS('6. Patients'!EO$10:EO$107))),0)+
IFERROR(SUMPRODUCT('6. Patients'!DB$10:DB$107,OFFSET('6. Patients'!$FJ$9,1,MATCH($D14,'6. Patients'!$FK$9:$FY$9,0),ROWS('6. Patients'!EO$10:EO$107))),0),
IFERROR(SUMPRODUCT('6. Patients'!DB$10:DB$107,OFFSET('6. Patients'!$FZ$9,1,MATCH($D14,'6. Patients'!$GA$9:$GO$9,0),ROWS('6. Patients'!EO$10:EO$107))),0)+
IFERROR(SUMPRODUCT('6. Patients'!DB$10:DB$107,OFFSET('6. Patients'!$GP$9,1,MATCH($D14,'6. Patients'!$GQ$9:$HE$9,0),ROWS('6. Patients'!EO$10:EO$107))),0)+
IFERROR(SUMPRODUCT('6. Patients'!DB$10:DB$107,OFFSET('6. Patients'!$HF$9,1,MATCH($D14,'6. Patients'!$HG$9:$HU$9,0),ROWS('6. Patients'!EO$10:EO$107))),0)+
IFERROR(SUMPRODUCT('6. Patients'!DB$10:DB$107,OFFSET('6. Patients'!$HV$9,1,MATCH($D14,'6. Patients'!$HW$9:$IK$9,0),ROWS('6. Patients'!EO$10:EO$107))),0),
IFERROR(SUMPRODUCT('6. Patients'!DB$10:DB$107,OFFSET('6. Patients'!$IL$9,1,MATCH($D14,'6. Patients'!$IM$9:$JA$9,0),ROWS('6. Patients'!EO$10:EO$107))),0)+
IFERROR(SUMPRODUCT('6. Patients'!DB$10:DB$107,OFFSET('6. Patients'!$JB$9,1,MATCH($D14,'6. Patients'!$JC$9:$JQ$9,0),ROWS('6. Patients'!EO$10:EO$107))),0)+
IFERROR(SUMPRODUCT('6. Patients'!DB$10:DB$107,OFFSET('6. Patients'!$JR$9,1,MATCH($D14,'6. Patients'!$JS$9:$KG$9,0),ROWS('6. Patients'!EO$10:EO$107))),0)+
IFERROR(SUMPRODUCT('6. Patients'!DB$10:DB$107,OFFSET('6. Patients'!$KH$9,1,MATCH($D14,'6. Patients'!$KI$9:$KW$9,0),ROWS('6. Patients'!EO$10:EO$107))),0))+
IFERROR(VLOOKUP($D14,$H$61:$L$91,COLUMNS($H$60:$J$60)-1+AI$7,0)*$E14*$F14*'1. General Inputs'!$J$25,0),0)</f>
        <v>0</v>
      </c>
      <c r="AJ14" s="3">
        <f ca="1">ROUNDUP($F14*$E14*CHOOSE(AJ$7,
IFERROR(SUMPRODUCT('6. Patients'!DC$10:DC$107,OFFSET('6. Patients'!$DN$9,1,MATCH($D14,'6. Patients'!$DO$9:$EC$9,0),ROWS('6. Patients'!EP$10:EP$107))),0)+
IFERROR(SUMPRODUCT('6. Patients'!DC$10:DC$107,OFFSET('6. Patients'!$ED$9,1,MATCH($D14,'6. Patients'!$EE$9:$ES$9,0),ROWS('6. Patients'!EP$10:EP$107))),0)+
IFERROR(SUMPRODUCT('6. Patients'!DC$10:DC$107,OFFSET('6. Patients'!$ET$9,1,MATCH($D14,'6. Patients'!$EU$9:$FI$9,0),ROWS('6. Patients'!EP$10:EP$107))),0)+
IFERROR(SUMPRODUCT('6. Patients'!DC$10:DC$107,OFFSET('6. Patients'!$FJ$9,1,MATCH($D14,'6. Patients'!$FK$9:$FY$9,0),ROWS('6. Patients'!EP$10:EP$107))),0),
IFERROR(SUMPRODUCT('6. Patients'!DC$10:DC$107,OFFSET('6. Patients'!$FZ$9,1,MATCH($D14,'6. Patients'!$GA$9:$GO$9,0),ROWS('6. Patients'!EP$10:EP$107))),0)+
IFERROR(SUMPRODUCT('6. Patients'!DC$10:DC$107,OFFSET('6. Patients'!$GP$9,1,MATCH($D14,'6. Patients'!$GQ$9:$HE$9,0),ROWS('6. Patients'!EP$10:EP$107))),0)+
IFERROR(SUMPRODUCT('6. Patients'!DC$10:DC$107,OFFSET('6. Patients'!$HF$9,1,MATCH($D14,'6. Patients'!$HG$9:$HU$9,0),ROWS('6. Patients'!EP$10:EP$107))),0)+
IFERROR(SUMPRODUCT('6. Patients'!DC$10:DC$107,OFFSET('6. Patients'!$HV$9,1,MATCH($D14,'6. Patients'!$HW$9:$IK$9,0),ROWS('6. Patients'!EP$10:EP$107))),0),
IFERROR(SUMPRODUCT('6. Patients'!DC$10:DC$107,OFFSET('6. Patients'!$IL$9,1,MATCH($D14,'6. Patients'!$IM$9:$JA$9,0),ROWS('6. Patients'!EP$10:EP$107))),0)+
IFERROR(SUMPRODUCT('6. Patients'!DC$10:DC$107,OFFSET('6. Patients'!$JB$9,1,MATCH($D14,'6. Patients'!$JC$9:$JQ$9,0),ROWS('6. Patients'!EP$10:EP$107))),0)+
IFERROR(SUMPRODUCT('6. Patients'!DC$10:DC$107,OFFSET('6. Patients'!$JR$9,1,MATCH($D14,'6. Patients'!$JS$9:$KG$9,0),ROWS('6. Patients'!EP$10:EP$107))),0)+
IFERROR(SUMPRODUCT('6. Patients'!DC$10:DC$107,OFFSET('6. Patients'!$KH$9,1,MATCH($D14,'6. Patients'!$KI$9:$KW$9,0),ROWS('6. Patients'!EP$10:EP$107))),0))+
IFERROR(VLOOKUP($D14,$H$61:$L$91,COLUMNS($H$60:$J$60)-1+AJ$7,0)*$E14*$F14*'1. General Inputs'!$J$25,0),0)</f>
        <v>0</v>
      </c>
      <c r="AK14" s="3">
        <f ca="1">ROUNDUP($F14*$E14*CHOOSE(AK$7,
IFERROR(SUMPRODUCT('6. Patients'!DD$10:DD$107,OFFSET('6. Patients'!$DN$9,1,MATCH($D14,'6. Patients'!$DO$9:$EC$9,0),ROWS('6. Patients'!EQ$10:EQ$107))),0)+
IFERROR(SUMPRODUCT('6. Patients'!DD$10:DD$107,OFFSET('6. Patients'!$ED$9,1,MATCH($D14,'6. Patients'!$EE$9:$ES$9,0),ROWS('6. Patients'!EQ$10:EQ$107))),0)+
IFERROR(SUMPRODUCT('6. Patients'!DD$10:DD$107,OFFSET('6. Patients'!$ET$9,1,MATCH($D14,'6. Patients'!$EU$9:$FI$9,0),ROWS('6. Patients'!EQ$10:EQ$107))),0)+
IFERROR(SUMPRODUCT('6. Patients'!DD$10:DD$107,OFFSET('6. Patients'!$FJ$9,1,MATCH($D14,'6. Patients'!$FK$9:$FY$9,0),ROWS('6. Patients'!EQ$10:EQ$107))),0),
IFERROR(SUMPRODUCT('6. Patients'!DD$10:DD$107,OFFSET('6. Patients'!$FZ$9,1,MATCH($D14,'6. Patients'!$GA$9:$GO$9,0),ROWS('6. Patients'!EQ$10:EQ$107))),0)+
IFERROR(SUMPRODUCT('6. Patients'!DD$10:DD$107,OFFSET('6. Patients'!$GP$9,1,MATCH($D14,'6. Patients'!$GQ$9:$HE$9,0),ROWS('6. Patients'!EQ$10:EQ$107))),0)+
IFERROR(SUMPRODUCT('6. Patients'!DD$10:DD$107,OFFSET('6. Patients'!$HF$9,1,MATCH($D14,'6. Patients'!$HG$9:$HU$9,0),ROWS('6. Patients'!EQ$10:EQ$107))),0)+
IFERROR(SUMPRODUCT('6. Patients'!DD$10:DD$107,OFFSET('6. Patients'!$HV$9,1,MATCH($D14,'6. Patients'!$HW$9:$IK$9,0),ROWS('6. Patients'!EQ$10:EQ$107))),0),
IFERROR(SUMPRODUCT('6. Patients'!DD$10:DD$107,OFFSET('6. Patients'!$IL$9,1,MATCH($D14,'6. Patients'!$IM$9:$JA$9,0),ROWS('6. Patients'!EQ$10:EQ$107))),0)+
IFERROR(SUMPRODUCT('6. Patients'!DD$10:DD$107,OFFSET('6. Patients'!$JB$9,1,MATCH($D14,'6. Patients'!$JC$9:$JQ$9,0),ROWS('6. Patients'!EQ$10:EQ$107))),0)+
IFERROR(SUMPRODUCT('6. Patients'!DD$10:DD$107,OFFSET('6. Patients'!$JR$9,1,MATCH($D14,'6. Patients'!$JS$9:$KG$9,0),ROWS('6. Patients'!EQ$10:EQ$107))),0)+
IFERROR(SUMPRODUCT('6. Patients'!DD$10:DD$107,OFFSET('6. Patients'!$KH$9,1,MATCH($D14,'6. Patients'!$KI$9:$KW$9,0),ROWS('6. Patients'!EQ$10:EQ$107))),0))+
IFERROR(VLOOKUP($D14,$H$61:$L$91,COLUMNS($H$60:$J$60)-1+AK$7,0)*$E14*$F14*'1. General Inputs'!$J$25,0),0)</f>
        <v>0</v>
      </c>
      <c r="AL14" s="3">
        <f ca="1">ROUNDUP($F14*$E14*CHOOSE(AL$7,
IFERROR(SUMPRODUCT('6. Patients'!DE$10:DE$107,OFFSET('6. Patients'!$DN$9,1,MATCH($D14,'6. Patients'!$DO$9:$EC$9,0),ROWS('6. Patients'!ER$10:ER$107))),0)+
IFERROR(SUMPRODUCT('6. Patients'!DE$10:DE$107,OFFSET('6. Patients'!$ED$9,1,MATCH($D14,'6. Patients'!$EE$9:$ES$9,0),ROWS('6. Patients'!ER$10:ER$107))),0)+
IFERROR(SUMPRODUCT('6. Patients'!DE$10:DE$107,OFFSET('6. Patients'!$ET$9,1,MATCH($D14,'6. Patients'!$EU$9:$FI$9,0),ROWS('6. Patients'!ER$10:ER$107))),0)+
IFERROR(SUMPRODUCT('6. Patients'!DE$10:DE$107,OFFSET('6. Patients'!$FJ$9,1,MATCH($D14,'6. Patients'!$FK$9:$FY$9,0),ROWS('6. Patients'!ER$10:ER$107))),0),
IFERROR(SUMPRODUCT('6. Patients'!DE$10:DE$107,OFFSET('6. Patients'!$FZ$9,1,MATCH($D14,'6. Patients'!$GA$9:$GO$9,0),ROWS('6. Patients'!ER$10:ER$107))),0)+
IFERROR(SUMPRODUCT('6. Patients'!DE$10:DE$107,OFFSET('6. Patients'!$GP$9,1,MATCH($D14,'6. Patients'!$GQ$9:$HE$9,0),ROWS('6. Patients'!ER$10:ER$107))),0)+
IFERROR(SUMPRODUCT('6. Patients'!DE$10:DE$107,OFFSET('6. Patients'!$HF$9,1,MATCH($D14,'6. Patients'!$HG$9:$HU$9,0),ROWS('6. Patients'!ER$10:ER$107))),0)+
IFERROR(SUMPRODUCT('6. Patients'!DE$10:DE$107,OFFSET('6. Patients'!$HV$9,1,MATCH($D14,'6. Patients'!$HW$9:$IK$9,0),ROWS('6. Patients'!ER$10:ER$107))),0),
IFERROR(SUMPRODUCT('6. Patients'!DE$10:DE$107,OFFSET('6. Patients'!$IL$9,1,MATCH($D14,'6. Patients'!$IM$9:$JA$9,0),ROWS('6. Patients'!ER$10:ER$107))),0)+
IFERROR(SUMPRODUCT('6. Patients'!DE$10:DE$107,OFFSET('6. Patients'!$JB$9,1,MATCH($D14,'6. Patients'!$JC$9:$JQ$9,0),ROWS('6. Patients'!ER$10:ER$107))),0)+
IFERROR(SUMPRODUCT('6. Patients'!DE$10:DE$107,OFFSET('6. Patients'!$JR$9,1,MATCH($D14,'6. Patients'!$JS$9:$KG$9,0),ROWS('6. Patients'!ER$10:ER$107))),0)+
IFERROR(SUMPRODUCT('6. Patients'!DE$10:DE$107,OFFSET('6. Patients'!$KH$9,1,MATCH($D14,'6. Patients'!$KI$9:$KW$9,0),ROWS('6. Patients'!ER$10:ER$107))),0))+
IFERROR(VLOOKUP($D14,$H$61:$L$91,COLUMNS($H$60:$J$60)-1+AL$7,0)*$E14*$F14*'1. General Inputs'!$J$25,0),0)</f>
        <v>0</v>
      </c>
      <c r="AM14" s="3">
        <f ca="1">ROUNDUP($F14*$E14*CHOOSE(AM$7,
IFERROR(SUMPRODUCT('6. Patients'!DF$10:DF$107,OFFSET('6. Patients'!$DN$9,1,MATCH($D14,'6. Patients'!$DO$9:$EC$9,0),ROWS('6. Patients'!ES$10:ES$107))),0)+
IFERROR(SUMPRODUCT('6. Patients'!DF$10:DF$107,OFFSET('6. Patients'!$ED$9,1,MATCH($D14,'6. Patients'!$EE$9:$ES$9,0),ROWS('6. Patients'!ES$10:ES$107))),0)+
IFERROR(SUMPRODUCT('6. Patients'!DF$10:DF$107,OFFSET('6. Patients'!$ET$9,1,MATCH($D14,'6. Patients'!$EU$9:$FI$9,0),ROWS('6. Patients'!ES$10:ES$107))),0)+
IFERROR(SUMPRODUCT('6. Patients'!DF$10:DF$107,OFFSET('6. Patients'!$FJ$9,1,MATCH($D14,'6. Patients'!$FK$9:$FY$9,0),ROWS('6. Patients'!ES$10:ES$107))),0),
IFERROR(SUMPRODUCT('6. Patients'!DF$10:DF$107,OFFSET('6. Patients'!$FZ$9,1,MATCH($D14,'6. Patients'!$GA$9:$GO$9,0),ROWS('6. Patients'!ES$10:ES$107))),0)+
IFERROR(SUMPRODUCT('6. Patients'!DF$10:DF$107,OFFSET('6. Patients'!$GP$9,1,MATCH($D14,'6. Patients'!$GQ$9:$HE$9,0),ROWS('6. Patients'!ES$10:ES$107))),0)+
IFERROR(SUMPRODUCT('6. Patients'!DF$10:DF$107,OFFSET('6. Patients'!$HF$9,1,MATCH($D14,'6. Patients'!$HG$9:$HU$9,0),ROWS('6. Patients'!ES$10:ES$107))),0)+
IFERROR(SUMPRODUCT('6. Patients'!DF$10:DF$107,OFFSET('6. Patients'!$HV$9,1,MATCH($D14,'6. Patients'!$HW$9:$IK$9,0),ROWS('6. Patients'!ES$10:ES$107))),0),
IFERROR(SUMPRODUCT('6. Patients'!DF$10:DF$107,OFFSET('6. Patients'!$IL$9,1,MATCH($D14,'6. Patients'!$IM$9:$JA$9,0),ROWS('6. Patients'!ES$10:ES$107))),0)+
IFERROR(SUMPRODUCT('6. Patients'!DF$10:DF$107,OFFSET('6. Patients'!$JB$9,1,MATCH($D14,'6. Patients'!$JC$9:$JQ$9,0),ROWS('6. Patients'!ES$10:ES$107))),0)+
IFERROR(SUMPRODUCT('6. Patients'!DF$10:DF$107,OFFSET('6. Patients'!$JR$9,1,MATCH($D14,'6. Patients'!$JS$9:$KG$9,0),ROWS('6. Patients'!ES$10:ES$107))),0)+
IFERROR(SUMPRODUCT('6. Patients'!DF$10:DF$107,OFFSET('6. Patients'!$KH$9,1,MATCH($D14,'6. Patients'!$KI$9:$KW$9,0),ROWS('6. Patients'!ES$10:ES$107))),0))+
IFERROR(VLOOKUP($D14,$H$61:$L$91,COLUMNS($H$60:$J$60)-1+AM$7,0)*$E14*$F14*'1. General Inputs'!$J$25,0),0)</f>
        <v>0</v>
      </c>
      <c r="AN14" s="3">
        <f ca="1">ROUNDUP($F14*$E14*CHOOSE(AN$7,
IFERROR(SUMPRODUCT('6. Patients'!DG$10:DG$107,OFFSET('6. Patients'!$DN$9,1,MATCH($D14,'6. Patients'!$DO$9:$EC$9,0),ROWS('6. Patients'!ET$10:ET$107))),0)+
IFERROR(SUMPRODUCT('6. Patients'!DG$10:DG$107,OFFSET('6. Patients'!$ED$9,1,MATCH($D14,'6. Patients'!$EE$9:$ES$9,0),ROWS('6. Patients'!ET$10:ET$107))),0)+
IFERROR(SUMPRODUCT('6. Patients'!DG$10:DG$107,OFFSET('6. Patients'!$ET$9,1,MATCH($D14,'6. Patients'!$EU$9:$FI$9,0),ROWS('6. Patients'!ET$10:ET$107))),0)+
IFERROR(SUMPRODUCT('6. Patients'!DG$10:DG$107,OFFSET('6. Patients'!$FJ$9,1,MATCH($D14,'6. Patients'!$FK$9:$FY$9,0),ROWS('6. Patients'!ET$10:ET$107))),0),
IFERROR(SUMPRODUCT('6. Patients'!DG$10:DG$107,OFFSET('6. Patients'!$FZ$9,1,MATCH($D14,'6. Patients'!$GA$9:$GO$9,0),ROWS('6. Patients'!ET$10:ET$107))),0)+
IFERROR(SUMPRODUCT('6. Patients'!DG$10:DG$107,OFFSET('6. Patients'!$GP$9,1,MATCH($D14,'6. Patients'!$GQ$9:$HE$9,0),ROWS('6. Patients'!ET$10:ET$107))),0)+
IFERROR(SUMPRODUCT('6. Patients'!DG$10:DG$107,OFFSET('6. Patients'!$HF$9,1,MATCH($D14,'6. Patients'!$HG$9:$HU$9,0),ROWS('6. Patients'!ET$10:ET$107))),0)+
IFERROR(SUMPRODUCT('6. Patients'!DG$10:DG$107,OFFSET('6. Patients'!$HV$9,1,MATCH($D14,'6. Patients'!$HW$9:$IK$9,0),ROWS('6. Patients'!ET$10:ET$107))),0),
IFERROR(SUMPRODUCT('6. Patients'!DG$10:DG$107,OFFSET('6. Patients'!$IL$9,1,MATCH($D14,'6. Patients'!$IM$9:$JA$9,0),ROWS('6. Patients'!ET$10:ET$107))),0)+
IFERROR(SUMPRODUCT('6. Patients'!DG$10:DG$107,OFFSET('6. Patients'!$JB$9,1,MATCH($D14,'6. Patients'!$JC$9:$JQ$9,0),ROWS('6. Patients'!ET$10:ET$107))),0)+
IFERROR(SUMPRODUCT('6. Patients'!DG$10:DG$107,OFFSET('6. Patients'!$JR$9,1,MATCH($D14,'6. Patients'!$JS$9:$KG$9,0),ROWS('6. Patients'!ET$10:ET$107))),0)+
IFERROR(SUMPRODUCT('6. Patients'!DG$10:DG$107,OFFSET('6. Patients'!$KH$9,1,MATCH($D14,'6. Patients'!$KI$9:$KW$9,0),ROWS('6. Patients'!ET$10:ET$107))),0))+
IFERROR(VLOOKUP($D14,$H$61:$L$91,COLUMNS($H$60:$J$60)-1+AN$7,0)*$E14*$F14*'1. General Inputs'!$J$25,0),0)</f>
        <v>0</v>
      </c>
      <c r="AO14" s="3">
        <f ca="1">ROUNDUP($F14*$E14*CHOOSE(AO$7,
IFERROR(SUMPRODUCT('6. Patients'!DH$10:DH$107,OFFSET('6. Patients'!$DN$9,1,MATCH($D14,'6. Patients'!$DO$9:$EC$9,0),ROWS('6. Patients'!EU$10:EU$107))),0)+
IFERROR(SUMPRODUCT('6. Patients'!DH$10:DH$107,OFFSET('6. Patients'!$ED$9,1,MATCH($D14,'6. Patients'!$EE$9:$ES$9,0),ROWS('6. Patients'!EU$10:EU$107))),0)+
IFERROR(SUMPRODUCT('6. Patients'!DH$10:DH$107,OFFSET('6. Patients'!$ET$9,1,MATCH($D14,'6. Patients'!$EU$9:$FI$9,0),ROWS('6. Patients'!EU$10:EU$107))),0)+
IFERROR(SUMPRODUCT('6. Patients'!DH$10:DH$107,OFFSET('6. Patients'!$FJ$9,1,MATCH($D14,'6. Patients'!$FK$9:$FY$9,0),ROWS('6. Patients'!EU$10:EU$107))),0),
IFERROR(SUMPRODUCT('6. Patients'!DH$10:DH$107,OFFSET('6. Patients'!$FZ$9,1,MATCH($D14,'6. Patients'!$GA$9:$GO$9,0),ROWS('6. Patients'!EU$10:EU$107))),0)+
IFERROR(SUMPRODUCT('6. Patients'!DH$10:DH$107,OFFSET('6. Patients'!$GP$9,1,MATCH($D14,'6. Patients'!$GQ$9:$HE$9,0),ROWS('6. Patients'!EU$10:EU$107))),0)+
IFERROR(SUMPRODUCT('6. Patients'!DH$10:DH$107,OFFSET('6. Patients'!$HF$9,1,MATCH($D14,'6. Patients'!$HG$9:$HU$9,0),ROWS('6. Patients'!EU$10:EU$107))),0)+
IFERROR(SUMPRODUCT('6. Patients'!DH$10:DH$107,OFFSET('6. Patients'!$HV$9,1,MATCH($D14,'6. Patients'!$HW$9:$IK$9,0),ROWS('6. Patients'!EU$10:EU$107))),0),
IFERROR(SUMPRODUCT('6. Patients'!DH$10:DH$107,OFFSET('6. Patients'!$IL$9,1,MATCH($D14,'6. Patients'!$IM$9:$JA$9,0),ROWS('6. Patients'!EU$10:EU$107))),0)+
IFERROR(SUMPRODUCT('6. Patients'!DH$10:DH$107,OFFSET('6. Patients'!$JB$9,1,MATCH($D14,'6. Patients'!$JC$9:$JQ$9,0),ROWS('6. Patients'!EU$10:EU$107))),0)+
IFERROR(SUMPRODUCT('6. Patients'!DH$10:DH$107,OFFSET('6. Patients'!$JR$9,1,MATCH($D14,'6. Patients'!$JS$9:$KG$9,0),ROWS('6. Patients'!EU$10:EU$107))),0)+
IFERROR(SUMPRODUCT('6. Patients'!DH$10:DH$107,OFFSET('6. Patients'!$KH$9,1,MATCH($D14,'6. Patients'!$KI$9:$KW$9,0),ROWS('6. Patients'!EU$10:EU$107))),0))+
IFERROR(VLOOKUP($D14,$H$61:$L$91,COLUMNS($H$60:$J$60)-1+AO$7,0)*$E14*$F14*'1. General Inputs'!$J$25,0),0)</f>
        <v>0</v>
      </c>
      <c r="AP14" s="3">
        <f ca="1">ROUNDUP($F14*$E14*CHOOSE(AP$7,
IFERROR(SUMPRODUCT('6. Patients'!DI$10:DI$107,OFFSET('6. Patients'!$DN$9,1,MATCH($D14,'6. Patients'!$DO$9:$EC$9,0),ROWS('6. Patients'!EV$10:EV$107))),0)+
IFERROR(SUMPRODUCT('6. Patients'!DI$10:DI$107,OFFSET('6. Patients'!$ED$9,1,MATCH($D14,'6. Patients'!$EE$9:$ES$9,0),ROWS('6. Patients'!EV$10:EV$107))),0)+
IFERROR(SUMPRODUCT('6. Patients'!DI$10:DI$107,OFFSET('6. Patients'!$ET$9,1,MATCH($D14,'6. Patients'!$EU$9:$FI$9,0),ROWS('6. Patients'!EV$10:EV$107))),0)+
IFERROR(SUMPRODUCT('6. Patients'!DI$10:DI$107,OFFSET('6. Patients'!$FJ$9,1,MATCH($D14,'6. Patients'!$FK$9:$FY$9,0),ROWS('6. Patients'!EV$10:EV$107))),0),
IFERROR(SUMPRODUCT('6. Patients'!DI$10:DI$107,OFFSET('6. Patients'!$FZ$9,1,MATCH($D14,'6. Patients'!$GA$9:$GO$9,0),ROWS('6. Patients'!EV$10:EV$107))),0)+
IFERROR(SUMPRODUCT('6. Patients'!DI$10:DI$107,OFFSET('6. Patients'!$GP$9,1,MATCH($D14,'6. Patients'!$GQ$9:$HE$9,0),ROWS('6. Patients'!EV$10:EV$107))),0)+
IFERROR(SUMPRODUCT('6. Patients'!DI$10:DI$107,OFFSET('6. Patients'!$HF$9,1,MATCH($D14,'6. Patients'!$HG$9:$HU$9,0),ROWS('6. Patients'!EV$10:EV$107))),0)+
IFERROR(SUMPRODUCT('6. Patients'!DI$10:DI$107,OFFSET('6. Patients'!$HV$9,1,MATCH($D14,'6. Patients'!$HW$9:$IK$9,0),ROWS('6. Patients'!EV$10:EV$107))),0),
IFERROR(SUMPRODUCT('6. Patients'!DI$10:DI$107,OFFSET('6. Patients'!$IL$9,1,MATCH($D14,'6. Patients'!$IM$9:$JA$9,0),ROWS('6. Patients'!EV$10:EV$107))),0)+
IFERROR(SUMPRODUCT('6. Patients'!DI$10:DI$107,OFFSET('6. Patients'!$JB$9,1,MATCH($D14,'6. Patients'!$JC$9:$JQ$9,0),ROWS('6. Patients'!EV$10:EV$107))),0)+
IFERROR(SUMPRODUCT('6. Patients'!DI$10:DI$107,OFFSET('6. Patients'!$JR$9,1,MATCH($D14,'6. Patients'!$JS$9:$KG$9,0),ROWS('6. Patients'!EV$10:EV$107))),0)+
IFERROR(SUMPRODUCT('6. Patients'!DI$10:DI$107,OFFSET('6. Patients'!$KH$9,1,MATCH($D14,'6. Patients'!$KI$9:$KW$9,0),ROWS('6. Patients'!EV$10:EV$107))),0))+
IFERROR(VLOOKUP($D14,$H$61:$L$91,COLUMNS($H$60:$J$60)-1+AP$7,0)*$E14*$F14*'1. General Inputs'!$J$25,0),0)</f>
        <v>0</v>
      </c>
      <c r="AQ14" s="3">
        <f ca="1">ROUNDUP($F14*$E14*CHOOSE(AQ$7,
IFERROR(SUMPRODUCT('6. Patients'!DJ$10:DJ$107,OFFSET('6. Patients'!$DN$9,1,MATCH($D14,'6. Patients'!$DO$9:$EC$9,0),ROWS('6. Patients'!EW$10:EW$107))),0)+
IFERROR(SUMPRODUCT('6. Patients'!DJ$10:DJ$107,OFFSET('6. Patients'!$ED$9,1,MATCH($D14,'6. Patients'!$EE$9:$ES$9,0),ROWS('6. Patients'!EW$10:EW$107))),0)+
IFERROR(SUMPRODUCT('6. Patients'!DJ$10:DJ$107,OFFSET('6. Patients'!$ET$9,1,MATCH($D14,'6. Patients'!$EU$9:$FI$9,0),ROWS('6. Patients'!EW$10:EW$107))),0)+
IFERROR(SUMPRODUCT('6. Patients'!DJ$10:DJ$107,OFFSET('6. Patients'!$FJ$9,1,MATCH($D14,'6. Patients'!$FK$9:$FY$9,0),ROWS('6. Patients'!EW$10:EW$107))),0),
IFERROR(SUMPRODUCT('6. Patients'!DJ$10:DJ$107,OFFSET('6. Patients'!$FZ$9,1,MATCH($D14,'6. Patients'!$GA$9:$GO$9,0),ROWS('6. Patients'!EW$10:EW$107))),0)+
IFERROR(SUMPRODUCT('6. Patients'!DJ$10:DJ$107,OFFSET('6. Patients'!$GP$9,1,MATCH($D14,'6. Patients'!$GQ$9:$HE$9,0),ROWS('6. Patients'!EW$10:EW$107))),0)+
IFERROR(SUMPRODUCT('6. Patients'!DJ$10:DJ$107,OFFSET('6. Patients'!$HF$9,1,MATCH($D14,'6. Patients'!$HG$9:$HU$9,0),ROWS('6. Patients'!EW$10:EW$107))),0)+
IFERROR(SUMPRODUCT('6. Patients'!DJ$10:DJ$107,OFFSET('6. Patients'!$HV$9,1,MATCH($D14,'6. Patients'!$HW$9:$IK$9,0),ROWS('6. Patients'!EW$10:EW$107))),0),
IFERROR(SUMPRODUCT('6. Patients'!DJ$10:DJ$107,OFFSET('6. Patients'!$IL$9,1,MATCH($D14,'6. Patients'!$IM$9:$JA$9,0),ROWS('6. Patients'!EW$10:EW$107))),0)+
IFERROR(SUMPRODUCT('6. Patients'!DJ$10:DJ$107,OFFSET('6. Patients'!$JB$9,1,MATCH($D14,'6. Patients'!$JC$9:$JQ$9,0),ROWS('6. Patients'!EW$10:EW$107))),0)+
IFERROR(SUMPRODUCT('6. Patients'!DJ$10:DJ$107,OFFSET('6. Patients'!$JR$9,1,MATCH($D14,'6. Patients'!$JS$9:$KG$9,0),ROWS('6. Patients'!EW$10:EW$107))),0)+
IFERROR(SUMPRODUCT('6. Patients'!DJ$10:DJ$107,OFFSET('6. Patients'!$KH$9,1,MATCH($D14,'6. Patients'!$KI$9:$KW$9,0),ROWS('6. Patients'!EW$10:EW$107))),0))+
IFERROR(VLOOKUP($D14,$H$61:$L$91,COLUMNS($H$60:$J$60)-1+AQ$7,0)*$E14*$F14*'1. General Inputs'!$J$25,0),0)</f>
        <v>0</v>
      </c>
      <c r="AR14" s="136"/>
      <c r="AZ14" s="135">
        <f ca="1">IFERROR(SUM(OFFSET('7. Consumption'!H14,0,1,,MIN('1. General Inputs'!$J$27,COLUMNS('7. Consumption'!H$9:$AQ$9)-1))),0)+MAX(0,$AQ14*('1. General Inputs'!$J$27-COLUMNS('7. Consumption'!H$9:$AQ$9)+1))</f>
        <v>0</v>
      </c>
      <c r="BA14" s="135">
        <f ca="1">IFERROR(SUM(OFFSET('7. Consumption'!I14,0,1,,MIN('1. General Inputs'!$J$27,COLUMNS('7. Consumption'!I$9:$AQ$9)-1))),0)+MAX(0,$AQ14*('1. General Inputs'!$J$27-COLUMNS('7. Consumption'!I$9:$AQ$9)+1))</f>
        <v>0</v>
      </c>
      <c r="BB14" s="135">
        <f ca="1">IFERROR(SUM(OFFSET('7. Consumption'!J14,0,1,,MIN('1. General Inputs'!$J$27,COLUMNS('7. Consumption'!J$9:$AQ$9)-1))),0)+MAX(0,$AQ14*('1. General Inputs'!$J$27-COLUMNS('7. Consumption'!J$9:$AQ$9)+1))</f>
        <v>0</v>
      </c>
      <c r="BC14" s="135">
        <f ca="1">IFERROR(SUM(OFFSET('7. Consumption'!K14,0,1,,MIN('1. General Inputs'!$J$27,COLUMNS('7. Consumption'!K$9:$AQ$9)-1))),0)+MAX(0,$AQ14*('1. General Inputs'!$J$27-COLUMNS('7. Consumption'!K$9:$AQ$9)+1))</f>
        <v>0</v>
      </c>
      <c r="BD14" s="135">
        <f ca="1">IFERROR(SUM(OFFSET('7. Consumption'!L14,0,1,,MIN('1. General Inputs'!$J$27,COLUMNS('7. Consumption'!L$9:$AQ$9)-1))),0)+MAX(0,$AQ14*('1. General Inputs'!$J$27-COLUMNS('7. Consumption'!L$9:$AQ$9)+1))</f>
        <v>0</v>
      </c>
      <c r="BE14" s="135">
        <f ca="1">IFERROR(SUM(OFFSET('7. Consumption'!M14,0,1,,MIN('1. General Inputs'!$J$27,COLUMNS('7. Consumption'!M$9:$AQ$9)-1))),0)+MAX(0,$AQ14*('1. General Inputs'!$J$27-COLUMNS('7. Consumption'!M$9:$AQ$9)+1))</f>
        <v>0</v>
      </c>
      <c r="BF14" s="135">
        <f ca="1">IFERROR(SUM(OFFSET('7. Consumption'!N14,0,1,,MIN('1. General Inputs'!$J$27,COLUMNS('7. Consumption'!N$9:$AQ$9)-1))),0)+MAX(0,$AQ14*('1. General Inputs'!$J$27-COLUMNS('7. Consumption'!N$9:$AQ$9)+1))</f>
        <v>0</v>
      </c>
      <c r="BG14" s="135">
        <f ca="1">IFERROR(SUM(OFFSET('7. Consumption'!O14,0,1,,MIN('1. General Inputs'!$J$27,COLUMNS('7. Consumption'!O$9:$AQ$9)-1))),0)+MAX(0,$AQ14*('1. General Inputs'!$J$27-COLUMNS('7. Consumption'!O$9:$AQ$9)+1))</f>
        <v>0</v>
      </c>
      <c r="BH14" s="135">
        <f ca="1">IFERROR(SUM(OFFSET('7. Consumption'!P14,0,1,,MIN('1. General Inputs'!$J$27,COLUMNS('7. Consumption'!P$9:$AQ$9)-1))),0)+MAX(0,$AQ14*('1. General Inputs'!$J$27-COLUMNS('7. Consumption'!P$9:$AQ$9)+1))</f>
        <v>0</v>
      </c>
      <c r="BI14" s="135">
        <f ca="1">IFERROR(SUM(OFFSET('7. Consumption'!Q14,0,1,,MIN('1. General Inputs'!$J$27,COLUMNS('7. Consumption'!Q$9:$AQ$9)-1))),0)+MAX(0,$AQ14*('1. General Inputs'!$J$27-COLUMNS('7. Consumption'!Q$9:$AQ$9)+1))</f>
        <v>0</v>
      </c>
      <c r="BJ14" s="135">
        <f ca="1">IFERROR(SUM(OFFSET('7. Consumption'!R14,0,1,,MIN('1. General Inputs'!$J$27,COLUMNS('7. Consumption'!R$9:$AQ$9)-1))),0)+MAX(0,$AQ14*('1. General Inputs'!$J$27-COLUMNS('7. Consumption'!R$9:$AQ$9)+1))</f>
        <v>0</v>
      </c>
      <c r="BK14" s="135">
        <f ca="1">IFERROR(SUM(OFFSET('7. Consumption'!S14,0,1,,MIN('1. General Inputs'!$J$27,COLUMNS('7. Consumption'!S$9:$AQ$9)-1))),0)+MAX(0,$AQ14*('1. General Inputs'!$J$27-COLUMNS('7. Consumption'!S$9:$AQ$9)+1))</f>
        <v>0</v>
      </c>
      <c r="BL14" s="135">
        <f ca="1">IFERROR(SUM(OFFSET('7. Consumption'!T14,0,1,,MIN('1. General Inputs'!$J$27,COLUMNS('7. Consumption'!T$9:$AQ$9)-1))),0)+MAX(0,$AQ14*('1. General Inputs'!$J$27-COLUMNS('7. Consumption'!T$9:$AQ$9)+1))</f>
        <v>0</v>
      </c>
      <c r="BM14" s="135">
        <f ca="1">IFERROR(SUM(OFFSET('7. Consumption'!U14,0,1,,MIN('1. General Inputs'!$J$27,COLUMNS('7. Consumption'!U$9:$AQ$9)-1))),0)+MAX(0,$AQ14*('1. General Inputs'!$J$27-COLUMNS('7. Consumption'!U$9:$AQ$9)+1))</f>
        <v>0</v>
      </c>
      <c r="BN14" s="135">
        <f ca="1">IFERROR(SUM(OFFSET('7. Consumption'!V14,0,1,,MIN('1. General Inputs'!$J$27,COLUMNS('7. Consumption'!V$9:$AQ$9)-1))),0)+MAX(0,$AQ14*('1. General Inputs'!$J$27-COLUMNS('7. Consumption'!V$9:$AQ$9)+1))</f>
        <v>0</v>
      </c>
      <c r="BO14" s="135">
        <f ca="1">IFERROR(SUM(OFFSET('7. Consumption'!W14,0,1,,MIN('1. General Inputs'!$J$27,COLUMNS('7. Consumption'!W$9:$AQ$9)-1))),0)+MAX(0,$AQ14*('1. General Inputs'!$J$27-COLUMNS('7. Consumption'!W$9:$AQ$9)+1))</f>
        <v>0</v>
      </c>
      <c r="BP14" s="135">
        <f ca="1">IFERROR(SUM(OFFSET('7. Consumption'!X14,0,1,,MIN('1. General Inputs'!$J$27,COLUMNS('7. Consumption'!X$9:$AQ$9)-1))),0)+MAX(0,$AQ14*('1. General Inputs'!$J$27-COLUMNS('7. Consumption'!X$9:$AQ$9)+1))</f>
        <v>0</v>
      </c>
      <c r="BQ14" s="135">
        <f ca="1">IFERROR(SUM(OFFSET('7. Consumption'!Y14,0,1,,MIN('1. General Inputs'!$J$27,COLUMNS('7. Consumption'!Y$9:$AQ$9)-1))),0)+MAX(0,$AQ14*('1. General Inputs'!$J$27-COLUMNS('7. Consumption'!Y$9:$AQ$9)+1))</f>
        <v>0</v>
      </c>
      <c r="BR14" s="135">
        <f ca="1">IFERROR(SUM(OFFSET('7. Consumption'!Z14,0,1,,MIN('1. General Inputs'!$J$27,COLUMNS('7. Consumption'!Z$9:$AQ$9)-1))),0)+MAX(0,$AQ14*('1. General Inputs'!$J$27-COLUMNS('7. Consumption'!Z$9:$AQ$9)+1))</f>
        <v>0</v>
      </c>
      <c r="BS14" s="135">
        <f ca="1">IFERROR(SUM(OFFSET('7. Consumption'!AA14,0,1,,MIN('1. General Inputs'!$J$27,COLUMNS('7. Consumption'!AA$9:$AQ$9)-1))),0)+MAX(0,$AQ14*('1. General Inputs'!$J$27-COLUMNS('7. Consumption'!AA$9:$AQ$9)+1))</f>
        <v>0</v>
      </c>
      <c r="BT14" s="135">
        <f ca="1">IFERROR(SUM(OFFSET('7. Consumption'!AB14,0,1,,MIN('1. General Inputs'!$J$27,COLUMNS('7. Consumption'!AB$9:$AQ$9)-1))),0)+MAX(0,$AQ14*('1. General Inputs'!$J$27-COLUMNS('7. Consumption'!AB$9:$AQ$9)+1))</f>
        <v>0</v>
      </c>
      <c r="BU14" s="135">
        <f ca="1">IFERROR(SUM(OFFSET('7. Consumption'!AC14,0,1,,MIN('1. General Inputs'!$J$27,COLUMNS('7. Consumption'!AC$9:$AQ$9)-1))),0)+MAX(0,$AQ14*('1. General Inputs'!$J$27-COLUMNS('7. Consumption'!AC$9:$AQ$9)+1))</f>
        <v>0</v>
      </c>
      <c r="BV14" s="135">
        <f ca="1">IFERROR(SUM(OFFSET('7. Consumption'!AD14,0,1,,MIN('1. General Inputs'!$J$27,COLUMNS('7. Consumption'!AD$9:$AQ$9)-1))),0)+MAX(0,$AQ14*('1. General Inputs'!$J$27-COLUMNS('7. Consumption'!AD$9:$AQ$9)+1))</f>
        <v>0</v>
      </c>
      <c r="BW14" s="135">
        <f ca="1">IFERROR(SUM(OFFSET('7. Consumption'!AE14,0,1,,MIN('1. General Inputs'!$J$27,COLUMNS('7. Consumption'!AE$9:$AQ$9)-1))),0)+MAX(0,$AQ14*('1. General Inputs'!$J$27-COLUMNS('7. Consumption'!AE$9:$AQ$9)+1))</f>
        <v>0</v>
      </c>
      <c r="BX14" s="135">
        <f ca="1">IFERROR(SUM(OFFSET('7. Consumption'!AF14,0,1,,MIN('1. General Inputs'!$J$27,COLUMNS('7. Consumption'!AF$9:$AQ$9)-1))),0)+MAX(0,$AQ14*('1. General Inputs'!$J$27-COLUMNS('7. Consumption'!AF$9:$AQ$9)+1))</f>
        <v>0</v>
      </c>
      <c r="BY14" s="135">
        <f ca="1">IFERROR(SUM(OFFSET('7. Consumption'!AG14,0,1,,MIN('1. General Inputs'!$J$27,COLUMNS('7. Consumption'!AG$9:$AQ$9)-1))),0)+MAX(0,$AQ14*('1. General Inputs'!$J$27-COLUMNS('7. Consumption'!AG$9:$AQ$9)+1))</f>
        <v>0</v>
      </c>
      <c r="BZ14" s="135">
        <f ca="1">IFERROR(SUM(OFFSET('7. Consumption'!AH14,0,1,,MIN('1. General Inputs'!$J$27,COLUMNS('7. Consumption'!AH$9:$AQ$9)-1))),0)+MAX(0,$AQ14*('1. General Inputs'!$J$27-COLUMNS('7. Consumption'!AH$9:$AQ$9)+1))</f>
        <v>0</v>
      </c>
      <c r="CA14" s="135">
        <f ca="1">IFERROR(SUM(OFFSET('7. Consumption'!AI14,0,1,,MIN('1. General Inputs'!$J$27,COLUMNS('7. Consumption'!AI$9:$AQ$9)-1))),0)+MAX(0,$AQ14*('1. General Inputs'!$J$27-COLUMNS('7. Consumption'!AI$9:$AQ$9)+1))</f>
        <v>0</v>
      </c>
      <c r="CB14" s="135">
        <f ca="1">IFERROR(SUM(OFFSET('7. Consumption'!AJ14,0,1,,MIN('1. General Inputs'!$J$27,COLUMNS('7. Consumption'!AJ$9:$AQ$9)-1))),0)+MAX(0,$AQ14*('1. General Inputs'!$J$27-COLUMNS('7. Consumption'!AJ$9:$AQ$9)+1))</f>
        <v>0</v>
      </c>
      <c r="CC14" s="135">
        <f ca="1">IFERROR(SUM(OFFSET('7. Consumption'!AK14,0,1,,MIN('1. General Inputs'!$J$27,COLUMNS('7. Consumption'!AK$9:$AQ$9)-1))),0)+MAX(0,$AQ14*('1. General Inputs'!$J$27-COLUMNS('7. Consumption'!AK$9:$AQ$9)+1))</f>
        <v>0</v>
      </c>
      <c r="CD14" s="135">
        <f ca="1">IFERROR(SUM(OFFSET('7. Consumption'!AL14,0,1,,MIN('1. General Inputs'!$J$27,COLUMNS('7. Consumption'!AL$9:$AQ$9)-1))),0)+MAX(0,$AQ14*('1. General Inputs'!$J$27-COLUMNS('7. Consumption'!AL$9:$AQ$9)+1))</f>
        <v>0</v>
      </c>
      <c r="CE14" s="135">
        <f ca="1">IFERROR(SUM(OFFSET('7. Consumption'!AM14,0,1,,MIN('1. General Inputs'!$J$27,COLUMNS('7. Consumption'!AM$9:$AQ$9)-1))),0)+MAX(0,$AQ14*('1. General Inputs'!$J$27-COLUMNS('7. Consumption'!AM$9:$AQ$9)+1))</f>
        <v>0</v>
      </c>
      <c r="CF14" s="135">
        <f ca="1">IFERROR(SUM(OFFSET('7. Consumption'!AN14,0,1,,MIN('1. General Inputs'!$J$27,COLUMNS('7. Consumption'!AN$9:$AQ$9)-1))),0)+MAX(0,$AQ14*('1. General Inputs'!$J$27-COLUMNS('7. Consumption'!AN$9:$AQ$9)+1))</f>
        <v>0</v>
      </c>
      <c r="CG14" s="135">
        <f ca="1">IFERROR(SUM(OFFSET('7. Consumption'!AO14,0,1,,MIN('1. General Inputs'!$J$27,COLUMNS('7. Consumption'!AO$9:$AQ$9)-1))),0)+MAX(0,$AQ14*('1. General Inputs'!$J$27-COLUMNS('7. Consumption'!AO$9:$AQ$9)+1))</f>
        <v>0</v>
      </c>
      <c r="CH14" s="135">
        <f ca="1">IFERROR(SUM(OFFSET('7. Consumption'!AP14,0,1,,MIN('1. General Inputs'!$J$27,COLUMNS('7. Consumption'!AP$9:$AQ$9)-1))),0)+MAX(0,$AQ14*('1. General Inputs'!$J$27-COLUMNS('7. Consumption'!AP$9:$AQ$9)+1))</f>
        <v>0</v>
      </c>
      <c r="CI14" s="135">
        <f ca="1">IFERROR(SUM(OFFSET('7. Consumption'!AQ14,0,1,,MIN('1. General Inputs'!$J$27,COLUMNS('7. Consumption'!AQ$9:$AQ$9)-1))),0)+MAX(0,$AQ14*('1. General Inputs'!$J$27-COLUMNS('7. Consumption'!AQ$9:$AQ$9)+1))</f>
        <v>0</v>
      </c>
    </row>
    <row r="15" spans="2:87" ht="15" x14ac:dyDescent="0.25">
      <c r="B15" s="16"/>
      <c r="C15" s="16" t="str">
        <f>IFERROR(VLOOKUP(ROWS($C$9:$C15),'5. Dosing'!$L$14:$M$64,COLUMNS('5. Dosing'!$L$13:$M$13),0),"")</f>
        <v>AZT+3TC (300/150) - 60 tab</v>
      </c>
      <c r="D15" s="16" t="str">
        <f>IFERROR(INDEX('5. Dosing'!E$14:E$64,MATCH('7. Consumption'!$C15,'5. Dosing'!$M$14:$M$64,0)),"")</f>
        <v>AZT+3TC</v>
      </c>
      <c r="E15" s="129">
        <f>IFERROR(INDEX('5. Dosing'!K$14:K$64,MATCH('7. Consumption'!$C15,'5. Dosing'!$M$14:$M$64,0)),0)</f>
        <v>1</v>
      </c>
      <c r="F15" s="130">
        <f>IFERROR(INDEX('5. Dosing'!J$14:J$64,MATCH('7. Consumption'!$C15,'5. Dosing'!$M$14:$M$64,0))*(30)/INDEX('5. Dosing'!H$14:H$64,MATCH('7. Consumption'!$C15,'5. Dosing'!$M$14:$M$64,0)),0)</f>
        <v>1</v>
      </c>
      <c r="H15" s="3">
        <f ca="1">ROUNDUP($F15*$E15*CHOOSE(H$7,
IFERROR(SUMPRODUCT('6. Patients'!CA$10:CA$107,OFFSET('6. Patients'!$DN$9,1,MATCH($D15,'6. Patients'!$DO$9:$EC$9,0),ROWS('6. Patients'!DN$10:DN$107))),0)+
IFERROR(SUMPRODUCT('6. Patients'!CA$10:CA$107,OFFSET('6. Patients'!$ED$9,1,MATCH($D15,'6. Patients'!$EE$9:$ES$9,0),ROWS('6. Patients'!DN$10:DN$107))),0)+
IFERROR(SUMPRODUCT('6. Patients'!CA$10:CA$107,OFFSET('6. Patients'!$ET$9,1,MATCH($D15,'6. Patients'!$EU$9:$FI$9,0),ROWS('6. Patients'!DN$10:DN$107))),0)+
IFERROR(SUMPRODUCT('6. Patients'!CA$10:CA$107,OFFSET('6. Patients'!$FJ$9,1,MATCH($D15,'6. Patients'!$FK$9:$FY$9,0),ROWS('6. Patients'!DN$10:DN$107))),0),
IFERROR(SUMPRODUCT('6. Patients'!CA$10:CA$107,OFFSET('6. Patients'!$FZ$9,1,MATCH($D15,'6. Patients'!$GA$9:$GO$9,0),ROWS('6. Patients'!DN$10:DN$107))),0)+
IFERROR(SUMPRODUCT('6. Patients'!CA$10:CA$107,OFFSET('6. Patients'!$GP$9,1,MATCH($D15,'6. Patients'!$GQ$9:$HE$9,0),ROWS('6. Patients'!DN$10:DN$107))),0)+
IFERROR(SUMPRODUCT('6. Patients'!CA$10:CA$107,OFFSET('6. Patients'!$HF$9,1,MATCH($D15,'6. Patients'!$HG$9:$HU$9,0),ROWS('6. Patients'!DN$10:DN$107))),0)+
IFERROR(SUMPRODUCT('6. Patients'!CA$10:CA$107,OFFSET('6. Patients'!$HV$9,1,MATCH($D15,'6. Patients'!$HW$9:$IK$9,0),ROWS('6. Patients'!DN$10:DN$107))),0),
IFERROR(SUMPRODUCT('6. Patients'!CA$10:CA$107,OFFSET('6. Patients'!$IL$9,1,MATCH($D15,'6. Patients'!$IM$9:$JA$9,0),ROWS('6. Patients'!DN$10:DN$107))),0)+
IFERROR(SUMPRODUCT('6. Patients'!CA$10:CA$107,OFFSET('6. Patients'!$JB$9,1,MATCH($D15,'6. Patients'!$JC$9:$JQ$9,0),ROWS('6. Patients'!DN$10:DN$107))),0)+
IFERROR(SUMPRODUCT('6. Patients'!CA$10:CA$107,OFFSET('6. Patients'!$JR$9,1,MATCH($D15,'6. Patients'!$JS$9:$KG$9,0),ROWS('6. Patients'!DN$10:DN$107))),0)+
IFERROR(SUMPRODUCT('6. Patients'!CA$10:CA$107,OFFSET('6. Patients'!$KH$9,1,MATCH($D15,'6. Patients'!$KI$9:$KW$9,0),ROWS('6. Patients'!DN$10:DN$107))),0))+
IFERROR(VLOOKUP($D15,$H$61:$L$91,COLUMNS($H$60:$J$60)-1+H$7,0)*$E15*$F15*'1. General Inputs'!$J$25,0),0)</f>
        <v>0</v>
      </c>
      <c r="I15" s="3">
        <f ca="1">ROUNDUP($F15*$E15*CHOOSE(I$7,
IFERROR(SUMPRODUCT('6. Patients'!CB$10:CB$107,OFFSET('6. Patients'!$DN$9,1,MATCH($D15,'6. Patients'!$DO$9:$EC$9,0),ROWS('6. Patients'!DO$10:DO$107))),0)+
IFERROR(SUMPRODUCT('6. Patients'!CB$10:CB$107,OFFSET('6. Patients'!$ED$9,1,MATCH($D15,'6. Patients'!$EE$9:$ES$9,0),ROWS('6. Patients'!DO$10:DO$107))),0)+
IFERROR(SUMPRODUCT('6. Patients'!CB$10:CB$107,OFFSET('6. Patients'!$ET$9,1,MATCH($D15,'6. Patients'!$EU$9:$FI$9,0),ROWS('6. Patients'!DO$10:DO$107))),0)+
IFERROR(SUMPRODUCT('6. Patients'!CB$10:CB$107,OFFSET('6. Patients'!$FJ$9,1,MATCH($D15,'6. Patients'!$FK$9:$FY$9,0),ROWS('6. Patients'!DO$10:DO$107))),0),
IFERROR(SUMPRODUCT('6. Patients'!CB$10:CB$107,OFFSET('6. Patients'!$FZ$9,1,MATCH($D15,'6. Patients'!$GA$9:$GO$9,0),ROWS('6. Patients'!DO$10:DO$107))),0)+
IFERROR(SUMPRODUCT('6. Patients'!CB$10:CB$107,OFFSET('6. Patients'!$GP$9,1,MATCH($D15,'6. Patients'!$GQ$9:$HE$9,0),ROWS('6. Patients'!DO$10:DO$107))),0)+
IFERROR(SUMPRODUCT('6. Patients'!CB$10:CB$107,OFFSET('6. Patients'!$HF$9,1,MATCH($D15,'6. Patients'!$HG$9:$HU$9,0),ROWS('6. Patients'!DO$10:DO$107))),0)+
IFERROR(SUMPRODUCT('6. Patients'!CB$10:CB$107,OFFSET('6. Patients'!$HV$9,1,MATCH($D15,'6. Patients'!$HW$9:$IK$9,0),ROWS('6. Patients'!DO$10:DO$107))),0),
IFERROR(SUMPRODUCT('6. Patients'!CB$10:CB$107,OFFSET('6. Patients'!$IL$9,1,MATCH($D15,'6. Patients'!$IM$9:$JA$9,0),ROWS('6. Patients'!DO$10:DO$107))),0)+
IFERROR(SUMPRODUCT('6. Patients'!CB$10:CB$107,OFFSET('6. Patients'!$JB$9,1,MATCH($D15,'6. Patients'!$JC$9:$JQ$9,0),ROWS('6. Patients'!DO$10:DO$107))),0)+
IFERROR(SUMPRODUCT('6. Patients'!CB$10:CB$107,OFFSET('6. Patients'!$JR$9,1,MATCH($D15,'6. Patients'!$JS$9:$KG$9,0),ROWS('6. Patients'!DO$10:DO$107))),0)+
IFERROR(SUMPRODUCT('6. Patients'!CB$10:CB$107,OFFSET('6. Patients'!$KH$9,1,MATCH($D15,'6. Patients'!$KI$9:$KW$9,0),ROWS('6. Patients'!DO$10:DO$107))),0))+
IFERROR(VLOOKUP($D15,$H$61:$L$91,COLUMNS($H$60:$J$60)-1+I$7,0)*$E15*$F15*'1. General Inputs'!$J$25,0),0)</f>
        <v>0</v>
      </c>
      <c r="J15" s="3">
        <f ca="1">ROUNDUP($F15*$E15*CHOOSE(J$7,
IFERROR(SUMPRODUCT('6. Patients'!CC$10:CC$107,OFFSET('6. Patients'!$DN$9,1,MATCH($D15,'6. Patients'!$DO$9:$EC$9,0),ROWS('6. Patients'!DP$10:DP$107))),0)+
IFERROR(SUMPRODUCT('6. Patients'!CC$10:CC$107,OFFSET('6. Patients'!$ED$9,1,MATCH($D15,'6. Patients'!$EE$9:$ES$9,0),ROWS('6. Patients'!DP$10:DP$107))),0)+
IFERROR(SUMPRODUCT('6. Patients'!CC$10:CC$107,OFFSET('6. Patients'!$ET$9,1,MATCH($D15,'6. Patients'!$EU$9:$FI$9,0),ROWS('6. Patients'!DP$10:DP$107))),0)+
IFERROR(SUMPRODUCT('6. Patients'!CC$10:CC$107,OFFSET('6. Patients'!$FJ$9,1,MATCH($D15,'6. Patients'!$FK$9:$FY$9,0),ROWS('6. Patients'!DP$10:DP$107))),0),
IFERROR(SUMPRODUCT('6. Patients'!CC$10:CC$107,OFFSET('6. Patients'!$FZ$9,1,MATCH($D15,'6. Patients'!$GA$9:$GO$9,0),ROWS('6. Patients'!DP$10:DP$107))),0)+
IFERROR(SUMPRODUCT('6. Patients'!CC$10:CC$107,OFFSET('6. Patients'!$GP$9,1,MATCH($D15,'6. Patients'!$GQ$9:$HE$9,0),ROWS('6. Patients'!DP$10:DP$107))),0)+
IFERROR(SUMPRODUCT('6. Patients'!CC$10:CC$107,OFFSET('6. Patients'!$HF$9,1,MATCH($D15,'6. Patients'!$HG$9:$HU$9,0),ROWS('6. Patients'!DP$10:DP$107))),0)+
IFERROR(SUMPRODUCT('6. Patients'!CC$10:CC$107,OFFSET('6. Patients'!$HV$9,1,MATCH($D15,'6. Patients'!$HW$9:$IK$9,0),ROWS('6. Patients'!DP$10:DP$107))),0),
IFERROR(SUMPRODUCT('6. Patients'!CC$10:CC$107,OFFSET('6. Patients'!$IL$9,1,MATCH($D15,'6. Patients'!$IM$9:$JA$9,0),ROWS('6. Patients'!DP$10:DP$107))),0)+
IFERROR(SUMPRODUCT('6. Patients'!CC$10:CC$107,OFFSET('6. Patients'!$JB$9,1,MATCH($D15,'6. Patients'!$JC$9:$JQ$9,0),ROWS('6. Patients'!DP$10:DP$107))),0)+
IFERROR(SUMPRODUCT('6. Patients'!CC$10:CC$107,OFFSET('6. Patients'!$JR$9,1,MATCH($D15,'6. Patients'!$JS$9:$KG$9,0),ROWS('6. Patients'!DP$10:DP$107))),0)+
IFERROR(SUMPRODUCT('6. Patients'!CC$10:CC$107,OFFSET('6. Patients'!$KH$9,1,MATCH($D15,'6. Patients'!$KI$9:$KW$9,0),ROWS('6. Patients'!DP$10:DP$107))),0))+
IFERROR(VLOOKUP($D15,$H$61:$L$91,COLUMNS($H$60:$J$60)-1+J$7,0)*$E15*$F15*'1. General Inputs'!$J$25,0),0)</f>
        <v>0</v>
      </c>
      <c r="K15" s="3">
        <f ca="1">ROUNDUP($F15*$E15*CHOOSE(K$7,
IFERROR(SUMPRODUCT('6. Patients'!CD$10:CD$107,OFFSET('6. Patients'!$DN$9,1,MATCH($D15,'6. Patients'!$DO$9:$EC$9,0),ROWS('6. Patients'!DQ$10:DQ$107))),0)+
IFERROR(SUMPRODUCT('6. Patients'!CD$10:CD$107,OFFSET('6. Patients'!$ED$9,1,MATCH($D15,'6. Patients'!$EE$9:$ES$9,0),ROWS('6. Patients'!DQ$10:DQ$107))),0)+
IFERROR(SUMPRODUCT('6. Patients'!CD$10:CD$107,OFFSET('6. Patients'!$ET$9,1,MATCH($D15,'6. Patients'!$EU$9:$FI$9,0),ROWS('6. Patients'!DQ$10:DQ$107))),0)+
IFERROR(SUMPRODUCT('6. Patients'!CD$10:CD$107,OFFSET('6. Patients'!$FJ$9,1,MATCH($D15,'6. Patients'!$FK$9:$FY$9,0),ROWS('6. Patients'!DQ$10:DQ$107))),0),
IFERROR(SUMPRODUCT('6. Patients'!CD$10:CD$107,OFFSET('6. Patients'!$FZ$9,1,MATCH($D15,'6. Patients'!$GA$9:$GO$9,0),ROWS('6. Patients'!DQ$10:DQ$107))),0)+
IFERROR(SUMPRODUCT('6. Patients'!CD$10:CD$107,OFFSET('6. Patients'!$GP$9,1,MATCH($D15,'6. Patients'!$GQ$9:$HE$9,0),ROWS('6. Patients'!DQ$10:DQ$107))),0)+
IFERROR(SUMPRODUCT('6. Patients'!CD$10:CD$107,OFFSET('6. Patients'!$HF$9,1,MATCH($D15,'6. Patients'!$HG$9:$HU$9,0),ROWS('6. Patients'!DQ$10:DQ$107))),0)+
IFERROR(SUMPRODUCT('6. Patients'!CD$10:CD$107,OFFSET('6. Patients'!$HV$9,1,MATCH($D15,'6. Patients'!$HW$9:$IK$9,0),ROWS('6. Patients'!DQ$10:DQ$107))),0),
IFERROR(SUMPRODUCT('6. Patients'!CD$10:CD$107,OFFSET('6. Patients'!$IL$9,1,MATCH($D15,'6. Patients'!$IM$9:$JA$9,0),ROWS('6. Patients'!DQ$10:DQ$107))),0)+
IFERROR(SUMPRODUCT('6. Patients'!CD$10:CD$107,OFFSET('6. Patients'!$JB$9,1,MATCH($D15,'6. Patients'!$JC$9:$JQ$9,0),ROWS('6. Patients'!DQ$10:DQ$107))),0)+
IFERROR(SUMPRODUCT('6. Patients'!CD$10:CD$107,OFFSET('6. Patients'!$JR$9,1,MATCH($D15,'6. Patients'!$JS$9:$KG$9,0),ROWS('6. Patients'!DQ$10:DQ$107))),0)+
IFERROR(SUMPRODUCT('6. Patients'!CD$10:CD$107,OFFSET('6. Patients'!$KH$9,1,MATCH($D15,'6. Patients'!$KI$9:$KW$9,0),ROWS('6. Patients'!DQ$10:DQ$107))),0))+
IFERROR(VLOOKUP($D15,$H$61:$L$91,COLUMNS($H$60:$J$60)-1+K$7,0)*$E15*$F15*'1. General Inputs'!$J$25,0),0)</f>
        <v>0</v>
      </c>
      <c r="L15" s="3">
        <f ca="1">ROUNDUP($F15*$E15*CHOOSE(L$7,
IFERROR(SUMPRODUCT('6. Patients'!CE$10:CE$107,OFFSET('6. Patients'!$DN$9,1,MATCH($D15,'6. Patients'!$DO$9:$EC$9,0),ROWS('6. Patients'!DR$10:DR$107))),0)+
IFERROR(SUMPRODUCT('6. Patients'!CE$10:CE$107,OFFSET('6. Patients'!$ED$9,1,MATCH($D15,'6. Patients'!$EE$9:$ES$9,0),ROWS('6. Patients'!DR$10:DR$107))),0)+
IFERROR(SUMPRODUCT('6. Patients'!CE$10:CE$107,OFFSET('6. Patients'!$ET$9,1,MATCH($D15,'6. Patients'!$EU$9:$FI$9,0),ROWS('6. Patients'!DR$10:DR$107))),0)+
IFERROR(SUMPRODUCT('6. Patients'!CE$10:CE$107,OFFSET('6. Patients'!$FJ$9,1,MATCH($D15,'6. Patients'!$FK$9:$FY$9,0),ROWS('6. Patients'!DR$10:DR$107))),0),
IFERROR(SUMPRODUCT('6. Patients'!CE$10:CE$107,OFFSET('6. Patients'!$FZ$9,1,MATCH($D15,'6. Patients'!$GA$9:$GO$9,0),ROWS('6. Patients'!DR$10:DR$107))),0)+
IFERROR(SUMPRODUCT('6. Patients'!CE$10:CE$107,OFFSET('6. Patients'!$GP$9,1,MATCH($D15,'6. Patients'!$GQ$9:$HE$9,0),ROWS('6. Patients'!DR$10:DR$107))),0)+
IFERROR(SUMPRODUCT('6. Patients'!CE$10:CE$107,OFFSET('6. Patients'!$HF$9,1,MATCH($D15,'6. Patients'!$HG$9:$HU$9,0),ROWS('6. Patients'!DR$10:DR$107))),0)+
IFERROR(SUMPRODUCT('6. Patients'!CE$10:CE$107,OFFSET('6. Patients'!$HV$9,1,MATCH($D15,'6. Patients'!$HW$9:$IK$9,0),ROWS('6. Patients'!DR$10:DR$107))),0),
IFERROR(SUMPRODUCT('6. Patients'!CE$10:CE$107,OFFSET('6. Patients'!$IL$9,1,MATCH($D15,'6. Patients'!$IM$9:$JA$9,0),ROWS('6. Patients'!DR$10:DR$107))),0)+
IFERROR(SUMPRODUCT('6. Patients'!CE$10:CE$107,OFFSET('6. Patients'!$JB$9,1,MATCH($D15,'6. Patients'!$JC$9:$JQ$9,0),ROWS('6. Patients'!DR$10:DR$107))),0)+
IFERROR(SUMPRODUCT('6. Patients'!CE$10:CE$107,OFFSET('6. Patients'!$JR$9,1,MATCH($D15,'6. Patients'!$JS$9:$KG$9,0),ROWS('6. Patients'!DR$10:DR$107))),0)+
IFERROR(SUMPRODUCT('6. Patients'!CE$10:CE$107,OFFSET('6. Patients'!$KH$9,1,MATCH($D15,'6. Patients'!$KI$9:$KW$9,0),ROWS('6. Patients'!DR$10:DR$107))),0))+
IFERROR(VLOOKUP($D15,$H$61:$L$91,COLUMNS($H$60:$J$60)-1+L$7,0)*$E15*$F15*'1. General Inputs'!$J$25,0),0)</f>
        <v>0</v>
      </c>
      <c r="M15" s="3">
        <f ca="1">ROUNDUP($F15*$E15*CHOOSE(M$7,
IFERROR(SUMPRODUCT('6. Patients'!CF$10:CF$107,OFFSET('6. Patients'!$DN$9,1,MATCH($D15,'6. Patients'!$DO$9:$EC$9,0),ROWS('6. Patients'!DS$10:DS$107))),0)+
IFERROR(SUMPRODUCT('6. Patients'!CF$10:CF$107,OFFSET('6. Patients'!$ED$9,1,MATCH($D15,'6. Patients'!$EE$9:$ES$9,0),ROWS('6. Patients'!DS$10:DS$107))),0)+
IFERROR(SUMPRODUCT('6. Patients'!CF$10:CF$107,OFFSET('6. Patients'!$ET$9,1,MATCH($D15,'6. Patients'!$EU$9:$FI$9,0),ROWS('6. Patients'!DS$10:DS$107))),0)+
IFERROR(SUMPRODUCT('6. Patients'!CF$10:CF$107,OFFSET('6. Patients'!$FJ$9,1,MATCH($D15,'6. Patients'!$FK$9:$FY$9,0),ROWS('6. Patients'!DS$10:DS$107))),0),
IFERROR(SUMPRODUCT('6. Patients'!CF$10:CF$107,OFFSET('6. Patients'!$FZ$9,1,MATCH($D15,'6. Patients'!$GA$9:$GO$9,0),ROWS('6. Patients'!DS$10:DS$107))),0)+
IFERROR(SUMPRODUCT('6. Patients'!CF$10:CF$107,OFFSET('6. Patients'!$GP$9,1,MATCH($D15,'6. Patients'!$GQ$9:$HE$9,0),ROWS('6. Patients'!DS$10:DS$107))),0)+
IFERROR(SUMPRODUCT('6. Patients'!CF$10:CF$107,OFFSET('6. Patients'!$HF$9,1,MATCH($D15,'6. Patients'!$HG$9:$HU$9,0),ROWS('6. Patients'!DS$10:DS$107))),0)+
IFERROR(SUMPRODUCT('6. Patients'!CF$10:CF$107,OFFSET('6. Patients'!$HV$9,1,MATCH($D15,'6. Patients'!$HW$9:$IK$9,0),ROWS('6. Patients'!DS$10:DS$107))),0),
IFERROR(SUMPRODUCT('6. Patients'!CF$10:CF$107,OFFSET('6. Patients'!$IL$9,1,MATCH($D15,'6. Patients'!$IM$9:$JA$9,0),ROWS('6. Patients'!DS$10:DS$107))),0)+
IFERROR(SUMPRODUCT('6. Patients'!CF$10:CF$107,OFFSET('6. Patients'!$JB$9,1,MATCH($D15,'6. Patients'!$JC$9:$JQ$9,0),ROWS('6. Patients'!DS$10:DS$107))),0)+
IFERROR(SUMPRODUCT('6. Patients'!CF$10:CF$107,OFFSET('6. Patients'!$JR$9,1,MATCH($D15,'6. Patients'!$JS$9:$KG$9,0),ROWS('6. Patients'!DS$10:DS$107))),0)+
IFERROR(SUMPRODUCT('6. Patients'!CF$10:CF$107,OFFSET('6. Patients'!$KH$9,1,MATCH($D15,'6. Patients'!$KI$9:$KW$9,0),ROWS('6. Patients'!DS$10:DS$107))),0))+
IFERROR(VLOOKUP($D15,$H$61:$L$91,COLUMNS($H$60:$J$60)-1+M$7,0)*$E15*$F15*'1. General Inputs'!$J$25,0),0)</f>
        <v>0</v>
      </c>
      <c r="N15" s="3">
        <f ca="1">ROUNDUP($F15*$E15*CHOOSE(N$7,
IFERROR(SUMPRODUCT('6. Patients'!CG$10:CG$107,OFFSET('6. Patients'!$DN$9,1,MATCH($D15,'6. Patients'!$DO$9:$EC$9,0),ROWS('6. Patients'!DT$10:DT$107))),0)+
IFERROR(SUMPRODUCT('6. Patients'!CG$10:CG$107,OFFSET('6. Patients'!$ED$9,1,MATCH($D15,'6. Patients'!$EE$9:$ES$9,0),ROWS('6. Patients'!DT$10:DT$107))),0)+
IFERROR(SUMPRODUCT('6. Patients'!CG$10:CG$107,OFFSET('6. Patients'!$ET$9,1,MATCH($D15,'6. Patients'!$EU$9:$FI$9,0),ROWS('6. Patients'!DT$10:DT$107))),0)+
IFERROR(SUMPRODUCT('6. Patients'!CG$10:CG$107,OFFSET('6. Patients'!$FJ$9,1,MATCH($D15,'6. Patients'!$FK$9:$FY$9,0),ROWS('6. Patients'!DT$10:DT$107))),0),
IFERROR(SUMPRODUCT('6. Patients'!CG$10:CG$107,OFFSET('6. Patients'!$FZ$9,1,MATCH($D15,'6. Patients'!$GA$9:$GO$9,0),ROWS('6. Patients'!DT$10:DT$107))),0)+
IFERROR(SUMPRODUCT('6. Patients'!CG$10:CG$107,OFFSET('6. Patients'!$GP$9,1,MATCH($D15,'6. Patients'!$GQ$9:$HE$9,0),ROWS('6. Patients'!DT$10:DT$107))),0)+
IFERROR(SUMPRODUCT('6. Patients'!CG$10:CG$107,OFFSET('6. Patients'!$HF$9,1,MATCH($D15,'6. Patients'!$HG$9:$HU$9,0),ROWS('6. Patients'!DT$10:DT$107))),0)+
IFERROR(SUMPRODUCT('6. Patients'!CG$10:CG$107,OFFSET('6. Patients'!$HV$9,1,MATCH($D15,'6. Patients'!$HW$9:$IK$9,0),ROWS('6. Patients'!DT$10:DT$107))),0),
IFERROR(SUMPRODUCT('6. Patients'!CG$10:CG$107,OFFSET('6. Patients'!$IL$9,1,MATCH($D15,'6. Patients'!$IM$9:$JA$9,0),ROWS('6. Patients'!DT$10:DT$107))),0)+
IFERROR(SUMPRODUCT('6. Patients'!CG$10:CG$107,OFFSET('6. Patients'!$JB$9,1,MATCH($D15,'6. Patients'!$JC$9:$JQ$9,0),ROWS('6. Patients'!DT$10:DT$107))),0)+
IFERROR(SUMPRODUCT('6. Patients'!CG$10:CG$107,OFFSET('6. Patients'!$JR$9,1,MATCH($D15,'6. Patients'!$JS$9:$KG$9,0),ROWS('6. Patients'!DT$10:DT$107))),0)+
IFERROR(SUMPRODUCT('6. Patients'!CG$10:CG$107,OFFSET('6. Patients'!$KH$9,1,MATCH($D15,'6. Patients'!$KI$9:$KW$9,0),ROWS('6. Patients'!DT$10:DT$107))),0))+
IFERROR(VLOOKUP($D15,$H$61:$L$91,COLUMNS($H$60:$J$60)-1+N$7,0)*$E15*$F15*'1. General Inputs'!$J$25,0),0)</f>
        <v>0</v>
      </c>
      <c r="O15" s="3">
        <f ca="1">ROUNDUP($F15*$E15*CHOOSE(O$7,
IFERROR(SUMPRODUCT('6. Patients'!CH$10:CH$107,OFFSET('6. Patients'!$DN$9,1,MATCH($D15,'6. Patients'!$DO$9:$EC$9,0),ROWS('6. Patients'!DU$10:DU$107))),0)+
IFERROR(SUMPRODUCT('6. Patients'!CH$10:CH$107,OFFSET('6. Patients'!$ED$9,1,MATCH($D15,'6. Patients'!$EE$9:$ES$9,0),ROWS('6. Patients'!DU$10:DU$107))),0)+
IFERROR(SUMPRODUCT('6. Patients'!CH$10:CH$107,OFFSET('6. Patients'!$ET$9,1,MATCH($D15,'6. Patients'!$EU$9:$FI$9,0),ROWS('6. Patients'!DU$10:DU$107))),0)+
IFERROR(SUMPRODUCT('6. Patients'!CH$10:CH$107,OFFSET('6. Patients'!$FJ$9,1,MATCH($D15,'6. Patients'!$FK$9:$FY$9,0),ROWS('6. Patients'!DU$10:DU$107))),0),
IFERROR(SUMPRODUCT('6. Patients'!CH$10:CH$107,OFFSET('6. Patients'!$FZ$9,1,MATCH($D15,'6. Patients'!$GA$9:$GO$9,0),ROWS('6. Patients'!DU$10:DU$107))),0)+
IFERROR(SUMPRODUCT('6. Patients'!CH$10:CH$107,OFFSET('6. Patients'!$GP$9,1,MATCH($D15,'6. Patients'!$GQ$9:$HE$9,0),ROWS('6. Patients'!DU$10:DU$107))),0)+
IFERROR(SUMPRODUCT('6. Patients'!CH$10:CH$107,OFFSET('6. Patients'!$HF$9,1,MATCH($D15,'6. Patients'!$HG$9:$HU$9,0),ROWS('6. Patients'!DU$10:DU$107))),0)+
IFERROR(SUMPRODUCT('6. Patients'!CH$10:CH$107,OFFSET('6. Patients'!$HV$9,1,MATCH($D15,'6. Patients'!$HW$9:$IK$9,0),ROWS('6. Patients'!DU$10:DU$107))),0),
IFERROR(SUMPRODUCT('6. Patients'!CH$10:CH$107,OFFSET('6. Patients'!$IL$9,1,MATCH($D15,'6. Patients'!$IM$9:$JA$9,0),ROWS('6. Patients'!DU$10:DU$107))),0)+
IFERROR(SUMPRODUCT('6. Patients'!CH$10:CH$107,OFFSET('6. Patients'!$JB$9,1,MATCH($D15,'6. Patients'!$JC$9:$JQ$9,0),ROWS('6. Patients'!DU$10:DU$107))),0)+
IFERROR(SUMPRODUCT('6. Patients'!CH$10:CH$107,OFFSET('6. Patients'!$JR$9,1,MATCH($D15,'6. Patients'!$JS$9:$KG$9,0),ROWS('6. Patients'!DU$10:DU$107))),0)+
IFERROR(SUMPRODUCT('6. Patients'!CH$10:CH$107,OFFSET('6. Patients'!$KH$9,1,MATCH($D15,'6. Patients'!$KI$9:$KW$9,0),ROWS('6. Patients'!DU$10:DU$107))),0))+
IFERROR(VLOOKUP($D15,$H$61:$L$91,COLUMNS($H$60:$J$60)-1+O$7,0)*$E15*$F15*'1. General Inputs'!$J$25,0),0)</f>
        <v>0</v>
      </c>
      <c r="P15" s="3">
        <f ca="1">ROUNDUP($F15*$E15*CHOOSE(P$7,
IFERROR(SUMPRODUCT('6. Patients'!CI$10:CI$107,OFFSET('6. Patients'!$DN$9,1,MATCH($D15,'6. Patients'!$DO$9:$EC$9,0),ROWS('6. Patients'!DV$10:DV$107))),0)+
IFERROR(SUMPRODUCT('6. Patients'!CI$10:CI$107,OFFSET('6. Patients'!$ED$9,1,MATCH($D15,'6. Patients'!$EE$9:$ES$9,0),ROWS('6. Patients'!DV$10:DV$107))),0)+
IFERROR(SUMPRODUCT('6. Patients'!CI$10:CI$107,OFFSET('6. Patients'!$ET$9,1,MATCH($D15,'6. Patients'!$EU$9:$FI$9,0),ROWS('6. Patients'!DV$10:DV$107))),0)+
IFERROR(SUMPRODUCT('6. Patients'!CI$10:CI$107,OFFSET('6. Patients'!$FJ$9,1,MATCH($D15,'6. Patients'!$FK$9:$FY$9,0),ROWS('6. Patients'!DV$10:DV$107))),0),
IFERROR(SUMPRODUCT('6. Patients'!CI$10:CI$107,OFFSET('6. Patients'!$FZ$9,1,MATCH($D15,'6. Patients'!$GA$9:$GO$9,0),ROWS('6. Patients'!DV$10:DV$107))),0)+
IFERROR(SUMPRODUCT('6. Patients'!CI$10:CI$107,OFFSET('6. Patients'!$GP$9,1,MATCH($D15,'6. Patients'!$GQ$9:$HE$9,0),ROWS('6. Patients'!DV$10:DV$107))),0)+
IFERROR(SUMPRODUCT('6. Patients'!CI$10:CI$107,OFFSET('6. Patients'!$HF$9,1,MATCH($D15,'6. Patients'!$HG$9:$HU$9,0),ROWS('6. Patients'!DV$10:DV$107))),0)+
IFERROR(SUMPRODUCT('6. Patients'!CI$10:CI$107,OFFSET('6. Patients'!$HV$9,1,MATCH($D15,'6. Patients'!$HW$9:$IK$9,0),ROWS('6. Patients'!DV$10:DV$107))),0),
IFERROR(SUMPRODUCT('6. Patients'!CI$10:CI$107,OFFSET('6. Patients'!$IL$9,1,MATCH($D15,'6. Patients'!$IM$9:$JA$9,0),ROWS('6. Patients'!DV$10:DV$107))),0)+
IFERROR(SUMPRODUCT('6. Patients'!CI$10:CI$107,OFFSET('6. Patients'!$JB$9,1,MATCH($D15,'6. Patients'!$JC$9:$JQ$9,0),ROWS('6. Patients'!DV$10:DV$107))),0)+
IFERROR(SUMPRODUCT('6. Patients'!CI$10:CI$107,OFFSET('6. Patients'!$JR$9,1,MATCH($D15,'6. Patients'!$JS$9:$KG$9,0),ROWS('6. Patients'!DV$10:DV$107))),0)+
IFERROR(SUMPRODUCT('6. Patients'!CI$10:CI$107,OFFSET('6. Patients'!$KH$9,1,MATCH($D15,'6. Patients'!$KI$9:$KW$9,0),ROWS('6. Patients'!DV$10:DV$107))),0))+
IFERROR(VLOOKUP($D15,$H$61:$L$91,COLUMNS($H$60:$J$60)-1+P$7,0)*$E15*$F15*'1. General Inputs'!$J$25,0),0)</f>
        <v>0</v>
      </c>
      <c r="Q15" s="3">
        <f ca="1">ROUNDUP($F15*$E15*CHOOSE(Q$7,
IFERROR(SUMPRODUCT('6. Patients'!CJ$10:CJ$107,OFFSET('6. Patients'!$DN$9,1,MATCH($D15,'6. Patients'!$DO$9:$EC$9,0),ROWS('6. Patients'!DW$10:DW$107))),0)+
IFERROR(SUMPRODUCT('6. Patients'!CJ$10:CJ$107,OFFSET('6. Patients'!$ED$9,1,MATCH($D15,'6. Patients'!$EE$9:$ES$9,0),ROWS('6. Patients'!DW$10:DW$107))),0)+
IFERROR(SUMPRODUCT('6. Patients'!CJ$10:CJ$107,OFFSET('6. Patients'!$ET$9,1,MATCH($D15,'6. Patients'!$EU$9:$FI$9,0),ROWS('6. Patients'!DW$10:DW$107))),0)+
IFERROR(SUMPRODUCT('6. Patients'!CJ$10:CJ$107,OFFSET('6. Patients'!$FJ$9,1,MATCH($D15,'6. Patients'!$FK$9:$FY$9,0),ROWS('6. Patients'!DW$10:DW$107))),0),
IFERROR(SUMPRODUCT('6. Patients'!CJ$10:CJ$107,OFFSET('6. Patients'!$FZ$9,1,MATCH($D15,'6. Patients'!$GA$9:$GO$9,0),ROWS('6. Patients'!DW$10:DW$107))),0)+
IFERROR(SUMPRODUCT('6. Patients'!CJ$10:CJ$107,OFFSET('6. Patients'!$GP$9,1,MATCH($D15,'6. Patients'!$GQ$9:$HE$9,0),ROWS('6. Patients'!DW$10:DW$107))),0)+
IFERROR(SUMPRODUCT('6. Patients'!CJ$10:CJ$107,OFFSET('6. Patients'!$HF$9,1,MATCH($D15,'6. Patients'!$HG$9:$HU$9,0),ROWS('6. Patients'!DW$10:DW$107))),0)+
IFERROR(SUMPRODUCT('6. Patients'!CJ$10:CJ$107,OFFSET('6. Patients'!$HV$9,1,MATCH($D15,'6. Patients'!$HW$9:$IK$9,0),ROWS('6. Patients'!DW$10:DW$107))),0),
IFERROR(SUMPRODUCT('6. Patients'!CJ$10:CJ$107,OFFSET('6. Patients'!$IL$9,1,MATCH($D15,'6. Patients'!$IM$9:$JA$9,0),ROWS('6. Patients'!DW$10:DW$107))),0)+
IFERROR(SUMPRODUCT('6. Patients'!CJ$10:CJ$107,OFFSET('6. Patients'!$JB$9,1,MATCH($D15,'6. Patients'!$JC$9:$JQ$9,0),ROWS('6. Patients'!DW$10:DW$107))),0)+
IFERROR(SUMPRODUCT('6. Patients'!CJ$10:CJ$107,OFFSET('6. Patients'!$JR$9,1,MATCH($D15,'6. Patients'!$JS$9:$KG$9,0),ROWS('6. Patients'!DW$10:DW$107))),0)+
IFERROR(SUMPRODUCT('6. Patients'!CJ$10:CJ$107,OFFSET('6. Patients'!$KH$9,1,MATCH($D15,'6. Patients'!$KI$9:$KW$9,0),ROWS('6. Patients'!DW$10:DW$107))),0))+
IFERROR(VLOOKUP($D15,$H$61:$L$91,COLUMNS($H$60:$J$60)-1+Q$7,0)*$E15*$F15*'1. General Inputs'!$J$25,0),0)</f>
        <v>0</v>
      </c>
      <c r="R15" s="3">
        <f ca="1">ROUNDUP($F15*$E15*CHOOSE(R$7,
IFERROR(SUMPRODUCT('6. Patients'!CK$10:CK$107,OFFSET('6. Patients'!$DN$9,1,MATCH($D15,'6. Patients'!$DO$9:$EC$9,0),ROWS('6. Patients'!DX$10:DX$107))),0)+
IFERROR(SUMPRODUCT('6. Patients'!CK$10:CK$107,OFFSET('6. Patients'!$ED$9,1,MATCH($D15,'6. Patients'!$EE$9:$ES$9,0),ROWS('6. Patients'!DX$10:DX$107))),0)+
IFERROR(SUMPRODUCT('6. Patients'!CK$10:CK$107,OFFSET('6. Patients'!$ET$9,1,MATCH($D15,'6. Patients'!$EU$9:$FI$9,0),ROWS('6. Patients'!DX$10:DX$107))),0)+
IFERROR(SUMPRODUCT('6. Patients'!CK$10:CK$107,OFFSET('6. Patients'!$FJ$9,1,MATCH($D15,'6. Patients'!$FK$9:$FY$9,0),ROWS('6. Patients'!DX$10:DX$107))),0),
IFERROR(SUMPRODUCT('6. Patients'!CK$10:CK$107,OFFSET('6. Patients'!$FZ$9,1,MATCH($D15,'6. Patients'!$GA$9:$GO$9,0),ROWS('6. Patients'!DX$10:DX$107))),0)+
IFERROR(SUMPRODUCT('6. Patients'!CK$10:CK$107,OFFSET('6. Patients'!$GP$9,1,MATCH($D15,'6. Patients'!$GQ$9:$HE$9,0),ROWS('6. Patients'!DX$10:DX$107))),0)+
IFERROR(SUMPRODUCT('6. Patients'!CK$10:CK$107,OFFSET('6. Patients'!$HF$9,1,MATCH($D15,'6. Patients'!$HG$9:$HU$9,0),ROWS('6. Patients'!DX$10:DX$107))),0)+
IFERROR(SUMPRODUCT('6. Patients'!CK$10:CK$107,OFFSET('6. Patients'!$HV$9,1,MATCH($D15,'6. Patients'!$HW$9:$IK$9,0),ROWS('6. Patients'!DX$10:DX$107))),0),
IFERROR(SUMPRODUCT('6. Patients'!CK$10:CK$107,OFFSET('6. Patients'!$IL$9,1,MATCH($D15,'6. Patients'!$IM$9:$JA$9,0),ROWS('6. Patients'!DX$10:DX$107))),0)+
IFERROR(SUMPRODUCT('6. Patients'!CK$10:CK$107,OFFSET('6. Patients'!$JB$9,1,MATCH($D15,'6. Patients'!$JC$9:$JQ$9,0),ROWS('6. Patients'!DX$10:DX$107))),0)+
IFERROR(SUMPRODUCT('6. Patients'!CK$10:CK$107,OFFSET('6. Patients'!$JR$9,1,MATCH($D15,'6. Patients'!$JS$9:$KG$9,0),ROWS('6. Patients'!DX$10:DX$107))),0)+
IFERROR(SUMPRODUCT('6. Patients'!CK$10:CK$107,OFFSET('6. Patients'!$KH$9,1,MATCH($D15,'6. Patients'!$KI$9:$KW$9,0),ROWS('6. Patients'!DX$10:DX$107))),0))+
IFERROR(VLOOKUP($D15,$H$61:$L$91,COLUMNS($H$60:$J$60)-1+R$7,0)*$E15*$F15*'1. General Inputs'!$J$25,0),0)</f>
        <v>0</v>
      </c>
      <c r="S15" s="3">
        <f ca="1">ROUNDUP($F15*$E15*CHOOSE(S$7,
IFERROR(SUMPRODUCT('6. Patients'!CL$10:CL$107,OFFSET('6. Patients'!$DN$9,1,MATCH($D15,'6. Patients'!$DO$9:$EC$9,0),ROWS('6. Patients'!DY$10:DY$107))),0)+
IFERROR(SUMPRODUCT('6. Patients'!CL$10:CL$107,OFFSET('6. Patients'!$ED$9,1,MATCH($D15,'6. Patients'!$EE$9:$ES$9,0),ROWS('6. Patients'!DY$10:DY$107))),0)+
IFERROR(SUMPRODUCT('6. Patients'!CL$10:CL$107,OFFSET('6. Patients'!$ET$9,1,MATCH($D15,'6. Patients'!$EU$9:$FI$9,0),ROWS('6. Patients'!DY$10:DY$107))),0)+
IFERROR(SUMPRODUCT('6. Patients'!CL$10:CL$107,OFFSET('6. Patients'!$FJ$9,1,MATCH($D15,'6. Patients'!$FK$9:$FY$9,0),ROWS('6. Patients'!DY$10:DY$107))),0),
IFERROR(SUMPRODUCT('6. Patients'!CL$10:CL$107,OFFSET('6. Patients'!$FZ$9,1,MATCH($D15,'6. Patients'!$GA$9:$GO$9,0),ROWS('6. Patients'!DY$10:DY$107))),0)+
IFERROR(SUMPRODUCT('6. Patients'!CL$10:CL$107,OFFSET('6. Patients'!$GP$9,1,MATCH($D15,'6. Patients'!$GQ$9:$HE$9,0),ROWS('6. Patients'!DY$10:DY$107))),0)+
IFERROR(SUMPRODUCT('6. Patients'!CL$10:CL$107,OFFSET('6. Patients'!$HF$9,1,MATCH($D15,'6. Patients'!$HG$9:$HU$9,0),ROWS('6. Patients'!DY$10:DY$107))),0)+
IFERROR(SUMPRODUCT('6. Patients'!CL$10:CL$107,OFFSET('6. Patients'!$HV$9,1,MATCH($D15,'6. Patients'!$HW$9:$IK$9,0),ROWS('6. Patients'!DY$10:DY$107))),0),
IFERROR(SUMPRODUCT('6. Patients'!CL$10:CL$107,OFFSET('6. Patients'!$IL$9,1,MATCH($D15,'6. Patients'!$IM$9:$JA$9,0),ROWS('6. Patients'!DY$10:DY$107))),0)+
IFERROR(SUMPRODUCT('6. Patients'!CL$10:CL$107,OFFSET('6. Patients'!$JB$9,1,MATCH($D15,'6. Patients'!$JC$9:$JQ$9,0),ROWS('6. Patients'!DY$10:DY$107))),0)+
IFERROR(SUMPRODUCT('6. Patients'!CL$10:CL$107,OFFSET('6. Patients'!$JR$9,1,MATCH($D15,'6. Patients'!$JS$9:$KG$9,0),ROWS('6. Patients'!DY$10:DY$107))),0)+
IFERROR(SUMPRODUCT('6. Patients'!CL$10:CL$107,OFFSET('6. Patients'!$KH$9,1,MATCH($D15,'6. Patients'!$KI$9:$KW$9,0),ROWS('6. Patients'!DY$10:DY$107))),0))+
IFERROR(VLOOKUP($D15,$H$61:$L$91,COLUMNS($H$60:$J$60)-1+S$7,0)*$E15*$F15*'1. General Inputs'!$J$25,0),0)</f>
        <v>0</v>
      </c>
      <c r="T15" s="3">
        <f ca="1">ROUNDUP($F15*$E15*CHOOSE(T$7,
IFERROR(SUMPRODUCT('6. Patients'!CM$10:CM$107,OFFSET('6. Patients'!$DN$9,1,MATCH($D15,'6. Patients'!$DO$9:$EC$9,0),ROWS('6. Patients'!DZ$10:DZ$107))),0)+
IFERROR(SUMPRODUCT('6. Patients'!CM$10:CM$107,OFFSET('6. Patients'!$ED$9,1,MATCH($D15,'6. Patients'!$EE$9:$ES$9,0),ROWS('6. Patients'!DZ$10:DZ$107))),0)+
IFERROR(SUMPRODUCT('6. Patients'!CM$10:CM$107,OFFSET('6. Patients'!$ET$9,1,MATCH($D15,'6. Patients'!$EU$9:$FI$9,0),ROWS('6. Patients'!DZ$10:DZ$107))),0)+
IFERROR(SUMPRODUCT('6. Patients'!CM$10:CM$107,OFFSET('6. Patients'!$FJ$9,1,MATCH($D15,'6. Patients'!$FK$9:$FY$9,0),ROWS('6. Patients'!DZ$10:DZ$107))),0),
IFERROR(SUMPRODUCT('6. Patients'!CM$10:CM$107,OFFSET('6. Patients'!$FZ$9,1,MATCH($D15,'6. Patients'!$GA$9:$GO$9,0),ROWS('6. Patients'!DZ$10:DZ$107))),0)+
IFERROR(SUMPRODUCT('6. Patients'!CM$10:CM$107,OFFSET('6. Patients'!$GP$9,1,MATCH($D15,'6. Patients'!$GQ$9:$HE$9,0),ROWS('6. Patients'!DZ$10:DZ$107))),0)+
IFERROR(SUMPRODUCT('6. Patients'!CM$10:CM$107,OFFSET('6. Patients'!$HF$9,1,MATCH($D15,'6. Patients'!$HG$9:$HU$9,0),ROWS('6. Patients'!DZ$10:DZ$107))),0)+
IFERROR(SUMPRODUCT('6. Patients'!CM$10:CM$107,OFFSET('6. Patients'!$HV$9,1,MATCH($D15,'6. Patients'!$HW$9:$IK$9,0),ROWS('6. Patients'!DZ$10:DZ$107))),0),
IFERROR(SUMPRODUCT('6. Patients'!CM$10:CM$107,OFFSET('6. Patients'!$IL$9,1,MATCH($D15,'6. Patients'!$IM$9:$JA$9,0),ROWS('6. Patients'!DZ$10:DZ$107))),0)+
IFERROR(SUMPRODUCT('6. Patients'!CM$10:CM$107,OFFSET('6. Patients'!$JB$9,1,MATCH($D15,'6. Patients'!$JC$9:$JQ$9,0),ROWS('6. Patients'!DZ$10:DZ$107))),0)+
IFERROR(SUMPRODUCT('6. Patients'!CM$10:CM$107,OFFSET('6. Patients'!$JR$9,1,MATCH($D15,'6. Patients'!$JS$9:$KG$9,0),ROWS('6. Patients'!DZ$10:DZ$107))),0)+
IFERROR(SUMPRODUCT('6. Patients'!CM$10:CM$107,OFFSET('6. Patients'!$KH$9,1,MATCH($D15,'6. Patients'!$KI$9:$KW$9,0),ROWS('6. Patients'!DZ$10:DZ$107))),0))+
IFERROR(VLOOKUP($D15,$H$61:$L$91,COLUMNS($H$60:$J$60)-1+T$7,0)*$E15*$F15*'1. General Inputs'!$J$25,0),0)</f>
        <v>0</v>
      </c>
      <c r="U15" s="3">
        <f ca="1">ROUNDUP($F15*$E15*CHOOSE(U$7,
IFERROR(SUMPRODUCT('6. Patients'!CN$10:CN$107,OFFSET('6. Patients'!$DN$9,1,MATCH($D15,'6. Patients'!$DO$9:$EC$9,0),ROWS('6. Patients'!EA$10:EA$107))),0)+
IFERROR(SUMPRODUCT('6. Patients'!CN$10:CN$107,OFFSET('6. Patients'!$ED$9,1,MATCH($D15,'6. Patients'!$EE$9:$ES$9,0),ROWS('6. Patients'!EA$10:EA$107))),0)+
IFERROR(SUMPRODUCT('6. Patients'!CN$10:CN$107,OFFSET('6. Patients'!$ET$9,1,MATCH($D15,'6. Patients'!$EU$9:$FI$9,0),ROWS('6. Patients'!EA$10:EA$107))),0)+
IFERROR(SUMPRODUCT('6. Patients'!CN$10:CN$107,OFFSET('6. Patients'!$FJ$9,1,MATCH($D15,'6. Patients'!$FK$9:$FY$9,0),ROWS('6. Patients'!EA$10:EA$107))),0),
IFERROR(SUMPRODUCT('6. Patients'!CN$10:CN$107,OFFSET('6. Patients'!$FZ$9,1,MATCH($D15,'6. Patients'!$GA$9:$GO$9,0),ROWS('6. Patients'!EA$10:EA$107))),0)+
IFERROR(SUMPRODUCT('6. Patients'!CN$10:CN$107,OFFSET('6. Patients'!$GP$9,1,MATCH($D15,'6. Patients'!$GQ$9:$HE$9,0),ROWS('6. Patients'!EA$10:EA$107))),0)+
IFERROR(SUMPRODUCT('6. Patients'!CN$10:CN$107,OFFSET('6. Patients'!$HF$9,1,MATCH($D15,'6. Patients'!$HG$9:$HU$9,0),ROWS('6. Patients'!EA$10:EA$107))),0)+
IFERROR(SUMPRODUCT('6. Patients'!CN$10:CN$107,OFFSET('6. Patients'!$HV$9,1,MATCH($D15,'6. Patients'!$HW$9:$IK$9,0),ROWS('6. Patients'!EA$10:EA$107))),0),
IFERROR(SUMPRODUCT('6. Patients'!CN$10:CN$107,OFFSET('6. Patients'!$IL$9,1,MATCH($D15,'6. Patients'!$IM$9:$JA$9,0),ROWS('6. Patients'!EA$10:EA$107))),0)+
IFERROR(SUMPRODUCT('6. Patients'!CN$10:CN$107,OFFSET('6. Patients'!$JB$9,1,MATCH($D15,'6. Patients'!$JC$9:$JQ$9,0),ROWS('6. Patients'!EA$10:EA$107))),0)+
IFERROR(SUMPRODUCT('6. Patients'!CN$10:CN$107,OFFSET('6. Patients'!$JR$9,1,MATCH($D15,'6. Patients'!$JS$9:$KG$9,0),ROWS('6. Patients'!EA$10:EA$107))),0)+
IFERROR(SUMPRODUCT('6. Patients'!CN$10:CN$107,OFFSET('6. Patients'!$KH$9,1,MATCH($D15,'6. Patients'!$KI$9:$KW$9,0),ROWS('6. Patients'!EA$10:EA$107))),0))+
IFERROR(VLOOKUP($D15,$H$61:$L$91,COLUMNS($H$60:$J$60)-1+U$7,0)*$E15*$F15*'1. General Inputs'!$J$25,0),0)</f>
        <v>0</v>
      </c>
      <c r="V15" s="3">
        <f ca="1">ROUNDUP($F15*$E15*CHOOSE(V$7,
IFERROR(SUMPRODUCT('6. Patients'!CO$10:CO$107,OFFSET('6. Patients'!$DN$9,1,MATCH($D15,'6. Patients'!$DO$9:$EC$9,0),ROWS('6. Patients'!EB$10:EB$107))),0)+
IFERROR(SUMPRODUCT('6. Patients'!CO$10:CO$107,OFFSET('6. Patients'!$ED$9,1,MATCH($D15,'6. Patients'!$EE$9:$ES$9,0),ROWS('6. Patients'!EB$10:EB$107))),0)+
IFERROR(SUMPRODUCT('6. Patients'!CO$10:CO$107,OFFSET('6. Patients'!$ET$9,1,MATCH($D15,'6. Patients'!$EU$9:$FI$9,0),ROWS('6. Patients'!EB$10:EB$107))),0)+
IFERROR(SUMPRODUCT('6. Patients'!CO$10:CO$107,OFFSET('6. Patients'!$FJ$9,1,MATCH($D15,'6. Patients'!$FK$9:$FY$9,0),ROWS('6. Patients'!EB$10:EB$107))),0),
IFERROR(SUMPRODUCT('6. Patients'!CO$10:CO$107,OFFSET('6. Patients'!$FZ$9,1,MATCH($D15,'6. Patients'!$GA$9:$GO$9,0),ROWS('6. Patients'!EB$10:EB$107))),0)+
IFERROR(SUMPRODUCT('6. Patients'!CO$10:CO$107,OFFSET('6. Patients'!$GP$9,1,MATCH($D15,'6. Patients'!$GQ$9:$HE$9,0),ROWS('6. Patients'!EB$10:EB$107))),0)+
IFERROR(SUMPRODUCT('6. Patients'!CO$10:CO$107,OFFSET('6. Patients'!$HF$9,1,MATCH($D15,'6. Patients'!$HG$9:$HU$9,0),ROWS('6. Patients'!EB$10:EB$107))),0)+
IFERROR(SUMPRODUCT('6. Patients'!CO$10:CO$107,OFFSET('6. Patients'!$HV$9,1,MATCH($D15,'6. Patients'!$HW$9:$IK$9,0),ROWS('6. Patients'!EB$10:EB$107))),0),
IFERROR(SUMPRODUCT('6. Patients'!CO$10:CO$107,OFFSET('6. Patients'!$IL$9,1,MATCH($D15,'6. Patients'!$IM$9:$JA$9,0),ROWS('6. Patients'!EB$10:EB$107))),0)+
IFERROR(SUMPRODUCT('6. Patients'!CO$10:CO$107,OFFSET('6. Patients'!$JB$9,1,MATCH($D15,'6. Patients'!$JC$9:$JQ$9,0),ROWS('6. Patients'!EB$10:EB$107))),0)+
IFERROR(SUMPRODUCT('6. Patients'!CO$10:CO$107,OFFSET('6. Patients'!$JR$9,1,MATCH($D15,'6. Patients'!$JS$9:$KG$9,0),ROWS('6. Patients'!EB$10:EB$107))),0)+
IFERROR(SUMPRODUCT('6. Patients'!CO$10:CO$107,OFFSET('6. Patients'!$KH$9,1,MATCH($D15,'6. Patients'!$KI$9:$KW$9,0),ROWS('6. Patients'!EB$10:EB$107))),0))+
IFERROR(VLOOKUP($D15,$H$61:$L$91,COLUMNS($H$60:$J$60)-1+V$7,0)*$E15*$F15*'1. General Inputs'!$J$25,0),0)</f>
        <v>0</v>
      </c>
      <c r="W15" s="3">
        <f ca="1">ROUNDUP($F15*$E15*CHOOSE(W$7,
IFERROR(SUMPRODUCT('6. Patients'!CP$10:CP$107,OFFSET('6. Patients'!$DN$9,1,MATCH($D15,'6. Patients'!$DO$9:$EC$9,0),ROWS('6. Patients'!EC$10:EC$107))),0)+
IFERROR(SUMPRODUCT('6. Patients'!CP$10:CP$107,OFFSET('6. Patients'!$ED$9,1,MATCH($D15,'6. Patients'!$EE$9:$ES$9,0),ROWS('6. Patients'!EC$10:EC$107))),0)+
IFERROR(SUMPRODUCT('6. Patients'!CP$10:CP$107,OFFSET('6. Patients'!$ET$9,1,MATCH($D15,'6. Patients'!$EU$9:$FI$9,0),ROWS('6. Patients'!EC$10:EC$107))),0)+
IFERROR(SUMPRODUCT('6. Patients'!CP$10:CP$107,OFFSET('6. Patients'!$FJ$9,1,MATCH($D15,'6. Patients'!$FK$9:$FY$9,0),ROWS('6. Patients'!EC$10:EC$107))),0),
IFERROR(SUMPRODUCT('6. Patients'!CP$10:CP$107,OFFSET('6. Patients'!$FZ$9,1,MATCH($D15,'6. Patients'!$GA$9:$GO$9,0),ROWS('6. Patients'!EC$10:EC$107))),0)+
IFERROR(SUMPRODUCT('6. Patients'!CP$10:CP$107,OFFSET('6. Patients'!$GP$9,1,MATCH($D15,'6. Patients'!$GQ$9:$HE$9,0),ROWS('6. Patients'!EC$10:EC$107))),0)+
IFERROR(SUMPRODUCT('6. Patients'!CP$10:CP$107,OFFSET('6. Patients'!$HF$9,1,MATCH($D15,'6. Patients'!$HG$9:$HU$9,0),ROWS('6. Patients'!EC$10:EC$107))),0)+
IFERROR(SUMPRODUCT('6. Patients'!CP$10:CP$107,OFFSET('6. Patients'!$HV$9,1,MATCH($D15,'6. Patients'!$HW$9:$IK$9,0),ROWS('6. Patients'!EC$10:EC$107))),0),
IFERROR(SUMPRODUCT('6. Patients'!CP$10:CP$107,OFFSET('6. Patients'!$IL$9,1,MATCH($D15,'6. Patients'!$IM$9:$JA$9,0),ROWS('6. Patients'!EC$10:EC$107))),0)+
IFERROR(SUMPRODUCT('6. Patients'!CP$10:CP$107,OFFSET('6. Patients'!$JB$9,1,MATCH($D15,'6. Patients'!$JC$9:$JQ$9,0),ROWS('6. Patients'!EC$10:EC$107))),0)+
IFERROR(SUMPRODUCT('6. Patients'!CP$10:CP$107,OFFSET('6. Patients'!$JR$9,1,MATCH($D15,'6. Patients'!$JS$9:$KG$9,0),ROWS('6. Patients'!EC$10:EC$107))),0)+
IFERROR(SUMPRODUCT('6. Patients'!CP$10:CP$107,OFFSET('6. Patients'!$KH$9,1,MATCH($D15,'6. Patients'!$KI$9:$KW$9,0),ROWS('6. Patients'!EC$10:EC$107))),0))+
IFERROR(VLOOKUP($D15,$H$61:$L$91,COLUMNS($H$60:$J$60)-1+W$7,0)*$E15*$F15*'1. General Inputs'!$J$25,0),0)</f>
        <v>0</v>
      </c>
      <c r="X15" s="3">
        <f ca="1">ROUNDUP($F15*$E15*CHOOSE(X$7,
IFERROR(SUMPRODUCT('6. Patients'!CQ$10:CQ$107,OFFSET('6. Patients'!$DN$9,1,MATCH($D15,'6. Patients'!$DO$9:$EC$9,0),ROWS('6. Patients'!ED$10:ED$107))),0)+
IFERROR(SUMPRODUCT('6. Patients'!CQ$10:CQ$107,OFFSET('6. Patients'!$ED$9,1,MATCH($D15,'6. Patients'!$EE$9:$ES$9,0),ROWS('6. Patients'!ED$10:ED$107))),0)+
IFERROR(SUMPRODUCT('6. Patients'!CQ$10:CQ$107,OFFSET('6. Patients'!$ET$9,1,MATCH($D15,'6. Patients'!$EU$9:$FI$9,0),ROWS('6. Patients'!ED$10:ED$107))),0)+
IFERROR(SUMPRODUCT('6. Patients'!CQ$10:CQ$107,OFFSET('6. Patients'!$FJ$9,1,MATCH($D15,'6. Patients'!$FK$9:$FY$9,0),ROWS('6. Patients'!ED$10:ED$107))),0),
IFERROR(SUMPRODUCT('6. Patients'!CQ$10:CQ$107,OFFSET('6. Patients'!$FZ$9,1,MATCH($D15,'6. Patients'!$GA$9:$GO$9,0),ROWS('6. Patients'!ED$10:ED$107))),0)+
IFERROR(SUMPRODUCT('6. Patients'!CQ$10:CQ$107,OFFSET('6. Patients'!$GP$9,1,MATCH($D15,'6. Patients'!$GQ$9:$HE$9,0),ROWS('6. Patients'!ED$10:ED$107))),0)+
IFERROR(SUMPRODUCT('6. Patients'!CQ$10:CQ$107,OFFSET('6. Patients'!$HF$9,1,MATCH($D15,'6. Patients'!$HG$9:$HU$9,0),ROWS('6. Patients'!ED$10:ED$107))),0)+
IFERROR(SUMPRODUCT('6. Patients'!CQ$10:CQ$107,OFFSET('6. Patients'!$HV$9,1,MATCH($D15,'6. Patients'!$HW$9:$IK$9,0),ROWS('6. Patients'!ED$10:ED$107))),0),
IFERROR(SUMPRODUCT('6. Patients'!CQ$10:CQ$107,OFFSET('6. Patients'!$IL$9,1,MATCH($D15,'6. Patients'!$IM$9:$JA$9,0),ROWS('6. Patients'!ED$10:ED$107))),0)+
IFERROR(SUMPRODUCT('6. Patients'!CQ$10:CQ$107,OFFSET('6. Patients'!$JB$9,1,MATCH($D15,'6. Patients'!$JC$9:$JQ$9,0),ROWS('6. Patients'!ED$10:ED$107))),0)+
IFERROR(SUMPRODUCT('6. Patients'!CQ$10:CQ$107,OFFSET('6. Patients'!$JR$9,1,MATCH($D15,'6. Patients'!$JS$9:$KG$9,0),ROWS('6. Patients'!ED$10:ED$107))),0)+
IFERROR(SUMPRODUCT('6. Patients'!CQ$10:CQ$107,OFFSET('6. Patients'!$KH$9,1,MATCH($D15,'6. Patients'!$KI$9:$KW$9,0),ROWS('6. Patients'!ED$10:ED$107))),0))+
IFERROR(VLOOKUP($D15,$H$61:$L$91,COLUMNS($H$60:$J$60)-1+X$7,0)*$E15*$F15*'1. General Inputs'!$J$25,0),0)</f>
        <v>0</v>
      </c>
      <c r="Y15" s="3">
        <f ca="1">ROUNDUP($F15*$E15*CHOOSE(Y$7,
IFERROR(SUMPRODUCT('6. Patients'!CR$10:CR$107,OFFSET('6. Patients'!$DN$9,1,MATCH($D15,'6. Patients'!$DO$9:$EC$9,0),ROWS('6. Patients'!EE$10:EE$107))),0)+
IFERROR(SUMPRODUCT('6. Patients'!CR$10:CR$107,OFFSET('6. Patients'!$ED$9,1,MATCH($D15,'6. Patients'!$EE$9:$ES$9,0),ROWS('6. Patients'!EE$10:EE$107))),0)+
IFERROR(SUMPRODUCT('6. Patients'!CR$10:CR$107,OFFSET('6. Patients'!$ET$9,1,MATCH($D15,'6. Patients'!$EU$9:$FI$9,0),ROWS('6. Patients'!EE$10:EE$107))),0)+
IFERROR(SUMPRODUCT('6. Patients'!CR$10:CR$107,OFFSET('6. Patients'!$FJ$9,1,MATCH($D15,'6. Patients'!$FK$9:$FY$9,0),ROWS('6. Patients'!EE$10:EE$107))),0),
IFERROR(SUMPRODUCT('6. Patients'!CR$10:CR$107,OFFSET('6. Patients'!$FZ$9,1,MATCH($D15,'6. Patients'!$GA$9:$GO$9,0),ROWS('6. Patients'!EE$10:EE$107))),0)+
IFERROR(SUMPRODUCT('6. Patients'!CR$10:CR$107,OFFSET('6. Patients'!$GP$9,1,MATCH($D15,'6. Patients'!$GQ$9:$HE$9,0),ROWS('6. Patients'!EE$10:EE$107))),0)+
IFERROR(SUMPRODUCT('6. Patients'!CR$10:CR$107,OFFSET('6. Patients'!$HF$9,1,MATCH($D15,'6. Patients'!$HG$9:$HU$9,0),ROWS('6. Patients'!EE$10:EE$107))),0)+
IFERROR(SUMPRODUCT('6. Patients'!CR$10:CR$107,OFFSET('6. Patients'!$HV$9,1,MATCH($D15,'6. Patients'!$HW$9:$IK$9,0),ROWS('6. Patients'!EE$10:EE$107))),0),
IFERROR(SUMPRODUCT('6. Patients'!CR$10:CR$107,OFFSET('6. Patients'!$IL$9,1,MATCH($D15,'6. Patients'!$IM$9:$JA$9,0),ROWS('6. Patients'!EE$10:EE$107))),0)+
IFERROR(SUMPRODUCT('6. Patients'!CR$10:CR$107,OFFSET('6. Patients'!$JB$9,1,MATCH($D15,'6. Patients'!$JC$9:$JQ$9,0),ROWS('6. Patients'!EE$10:EE$107))),0)+
IFERROR(SUMPRODUCT('6. Patients'!CR$10:CR$107,OFFSET('6. Patients'!$JR$9,1,MATCH($D15,'6. Patients'!$JS$9:$KG$9,0),ROWS('6. Patients'!EE$10:EE$107))),0)+
IFERROR(SUMPRODUCT('6. Patients'!CR$10:CR$107,OFFSET('6. Patients'!$KH$9,1,MATCH($D15,'6. Patients'!$KI$9:$KW$9,0),ROWS('6. Patients'!EE$10:EE$107))),0))+
IFERROR(VLOOKUP($D15,$H$61:$L$91,COLUMNS($H$60:$J$60)-1+Y$7,0)*$E15*$F15*'1. General Inputs'!$J$25,0),0)</f>
        <v>0</v>
      </c>
      <c r="Z15" s="3">
        <f ca="1">ROUNDUP($F15*$E15*CHOOSE(Z$7,
IFERROR(SUMPRODUCT('6. Patients'!CS$10:CS$107,OFFSET('6. Patients'!$DN$9,1,MATCH($D15,'6. Patients'!$DO$9:$EC$9,0),ROWS('6. Patients'!EF$10:EF$107))),0)+
IFERROR(SUMPRODUCT('6. Patients'!CS$10:CS$107,OFFSET('6. Patients'!$ED$9,1,MATCH($D15,'6. Patients'!$EE$9:$ES$9,0),ROWS('6. Patients'!EF$10:EF$107))),0)+
IFERROR(SUMPRODUCT('6. Patients'!CS$10:CS$107,OFFSET('6. Patients'!$ET$9,1,MATCH($D15,'6. Patients'!$EU$9:$FI$9,0),ROWS('6. Patients'!EF$10:EF$107))),0)+
IFERROR(SUMPRODUCT('6. Patients'!CS$10:CS$107,OFFSET('6. Patients'!$FJ$9,1,MATCH($D15,'6. Patients'!$FK$9:$FY$9,0),ROWS('6. Patients'!EF$10:EF$107))),0),
IFERROR(SUMPRODUCT('6. Patients'!CS$10:CS$107,OFFSET('6. Patients'!$FZ$9,1,MATCH($D15,'6. Patients'!$GA$9:$GO$9,0),ROWS('6. Patients'!EF$10:EF$107))),0)+
IFERROR(SUMPRODUCT('6. Patients'!CS$10:CS$107,OFFSET('6. Patients'!$GP$9,1,MATCH($D15,'6. Patients'!$GQ$9:$HE$9,0),ROWS('6. Patients'!EF$10:EF$107))),0)+
IFERROR(SUMPRODUCT('6. Patients'!CS$10:CS$107,OFFSET('6. Patients'!$HF$9,1,MATCH($D15,'6. Patients'!$HG$9:$HU$9,0),ROWS('6. Patients'!EF$10:EF$107))),0)+
IFERROR(SUMPRODUCT('6. Patients'!CS$10:CS$107,OFFSET('6. Patients'!$HV$9,1,MATCH($D15,'6. Patients'!$HW$9:$IK$9,0),ROWS('6. Patients'!EF$10:EF$107))),0),
IFERROR(SUMPRODUCT('6. Patients'!CS$10:CS$107,OFFSET('6. Patients'!$IL$9,1,MATCH($D15,'6. Patients'!$IM$9:$JA$9,0),ROWS('6. Patients'!EF$10:EF$107))),0)+
IFERROR(SUMPRODUCT('6. Patients'!CS$10:CS$107,OFFSET('6. Patients'!$JB$9,1,MATCH($D15,'6. Patients'!$JC$9:$JQ$9,0),ROWS('6. Patients'!EF$10:EF$107))),0)+
IFERROR(SUMPRODUCT('6. Patients'!CS$10:CS$107,OFFSET('6. Patients'!$JR$9,1,MATCH($D15,'6. Patients'!$JS$9:$KG$9,0),ROWS('6. Patients'!EF$10:EF$107))),0)+
IFERROR(SUMPRODUCT('6. Patients'!CS$10:CS$107,OFFSET('6. Patients'!$KH$9,1,MATCH($D15,'6. Patients'!$KI$9:$KW$9,0),ROWS('6. Patients'!EF$10:EF$107))),0))+
IFERROR(VLOOKUP($D15,$H$61:$L$91,COLUMNS($H$60:$J$60)-1+Z$7,0)*$E15*$F15*'1. General Inputs'!$J$25,0),0)</f>
        <v>0</v>
      </c>
      <c r="AA15" s="3">
        <f ca="1">ROUNDUP($F15*$E15*CHOOSE(AA$7,
IFERROR(SUMPRODUCT('6. Patients'!CT$10:CT$107,OFFSET('6. Patients'!$DN$9,1,MATCH($D15,'6. Patients'!$DO$9:$EC$9,0),ROWS('6. Patients'!EG$10:EG$107))),0)+
IFERROR(SUMPRODUCT('6. Patients'!CT$10:CT$107,OFFSET('6. Patients'!$ED$9,1,MATCH($D15,'6. Patients'!$EE$9:$ES$9,0),ROWS('6. Patients'!EG$10:EG$107))),0)+
IFERROR(SUMPRODUCT('6. Patients'!CT$10:CT$107,OFFSET('6. Patients'!$ET$9,1,MATCH($D15,'6. Patients'!$EU$9:$FI$9,0),ROWS('6. Patients'!EG$10:EG$107))),0)+
IFERROR(SUMPRODUCT('6. Patients'!CT$10:CT$107,OFFSET('6. Patients'!$FJ$9,1,MATCH($D15,'6. Patients'!$FK$9:$FY$9,0),ROWS('6. Patients'!EG$10:EG$107))),0),
IFERROR(SUMPRODUCT('6. Patients'!CT$10:CT$107,OFFSET('6. Patients'!$FZ$9,1,MATCH($D15,'6. Patients'!$GA$9:$GO$9,0),ROWS('6. Patients'!EG$10:EG$107))),0)+
IFERROR(SUMPRODUCT('6. Patients'!CT$10:CT$107,OFFSET('6. Patients'!$GP$9,1,MATCH($D15,'6. Patients'!$GQ$9:$HE$9,0),ROWS('6. Patients'!EG$10:EG$107))),0)+
IFERROR(SUMPRODUCT('6. Patients'!CT$10:CT$107,OFFSET('6. Patients'!$HF$9,1,MATCH($D15,'6. Patients'!$HG$9:$HU$9,0),ROWS('6. Patients'!EG$10:EG$107))),0)+
IFERROR(SUMPRODUCT('6. Patients'!CT$10:CT$107,OFFSET('6. Patients'!$HV$9,1,MATCH($D15,'6. Patients'!$HW$9:$IK$9,0),ROWS('6. Patients'!EG$10:EG$107))),0),
IFERROR(SUMPRODUCT('6. Patients'!CT$10:CT$107,OFFSET('6. Patients'!$IL$9,1,MATCH($D15,'6. Patients'!$IM$9:$JA$9,0),ROWS('6. Patients'!EG$10:EG$107))),0)+
IFERROR(SUMPRODUCT('6. Patients'!CT$10:CT$107,OFFSET('6. Patients'!$JB$9,1,MATCH($D15,'6. Patients'!$JC$9:$JQ$9,0),ROWS('6. Patients'!EG$10:EG$107))),0)+
IFERROR(SUMPRODUCT('6. Patients'!CT$10:CT$107,OFFSET('6. Patients'!$JR$9,1,MATCH($D15,'6. Patients'!$JS$9:$KG$9,0),ROWS('6. Patients'!EG$10:EG$107))),0)+
IFERROR(SUMPRODUCT('6. Patients'!CT$10:CT$107,OFFSET('6. Patients'!$KH$9,1,MATCH($D15,'6. Patients'!$KI$9:$KW$9,0),ROWS('6. Patients'!EG$10:EG$107))),0))+
IFERROR(VLOOKUP($D15,$H$61:$L$91,COLUMNS($H$60:$J$60)-1+AA$7,0)*$E15*$F15*'1. General Inputs'!$J$25,0),0)</f>
        <v>0</v>
      </c>
      <c r="AB15" s="3">
        <f ca="1">ROUNDUP($F15*$E15*CHOOSE(AB$7,
IFERROR(SUMPRODUCT('6. Patients'!CU$10:CU$107,OFFSET('6. Patients'!$DN$9,1,MATCH($D15,'6. Patients'!$DO$9:$EC$9,0),ROWS('6. Patients'!EH$10:EH$107))),0)+
IFERROR(SUMPRODUCT('6. Patients'!CU$10:CU$107,OFFSET('6. Patients'!$ED$9,1,MATCH($D15,'6. Patients'!$EE$9:$ES$9,0),ROWS('6. Patients'!EH$10:EH$107))),0)+
IFERROR(SUMPRODUCT('6. Patients'!CU$10:CU$107,OFFSET('6. Patients'!$ET$9,1,MATCH($D15,'6. Patients'!$EU$9:$FI$9,0),ROWS('6. Patients'!EH$10:EH$107))),0)+
IFERROR(SUMPRODUCT('6. Patients'!CU$10:CU$107,OFFSET('6. Patients'!$FJ$9,1,MATCH($D15,'6. Patients'!$FK$9:$FY$9,0),ROWS('6. Patients'!EH$10:EH$107))),0),
IFERROR(SUMPRODUCT('6. Patients'!CU$10:CU$107,OFFSET('6. Patients'!$FZ$9,1,MATCH($D15,'6. Patients'!$GA$9:$GO$9,0),ROWS('6. Patients'!EH$10:EH$107))),0)+
IFERROR(SUMPRODUCT('6. Patients'!CU$10:CU$107,OFFSET('6. Patients'!$GP$9,1,MATCH($D15,'6. Patients'!$GQ$9:$HE$9,0),ROWS('6. Patients'!EH$10:EH$107))),0)+
IFERROR(SUMPRODUCT('6. Patients'!CU$10:CU$107,OFFSET('6. Patients'!$HF$9,1,MATCH($D15,'6. Patients'!$HG$9:$HU$9,0),ROWS('6. Patients'!EH$10:EH$107))),0)+
IFERROR(SUMPRODUCT('6. Patients'!CU$10:CU$107,OFFSET('6. Patients'!$HV$9,1,MATCH($D15,'6. Patients'!$HW$9:$IK$9,0),ROWS('6. Patients'!EH$10:EH$107))),0),
IFERROR(SUMPRODUCT('6. Patients'!CU$10:CU$107,OFFSET('6. Patients'!$IL$9,1,MATCH($D15,'6. Patients'!$IM$9:$JA$9,0),ROWS('6. Patients'!EH$10:EH$107))),0)+
IFERROR(SUMPRODUCT('6. Patients'!CU$10:CU$107,OFFSET('6. Patients'!$JB$9,1,MATCH($D15,'6. Patients'!$JC$9:$JQ$9,0),ROWS('6. Patients'!EH$10:EH$107))),0)+
IFERROR(SUMPRODUCT('6. Patients'!CU$10:CU$107,OFFSET('6. Patients'!$JR$9,1,MATCH($D15,'6. Patients'!$JS$9:$KG$9,0),ROWS('6. Patients'!EH$10:EH$107))),0)+
IFERROR(SUMPRODUCT('6. Patients'!CU$10:CU$107,OFFSET('6. Patients'!$KH$9,1,MATCH($D15,'6. Patients'!$KI$9:$KW$9,0),ROWS('6. Patients'!EH$10:EH$107))),0))+
IFERROR(VLOOKUP($D15,$H$61:$L$91,COLUMNS($H$60:$J$60)-1+AB$7,0)*$E15*$F15*'1. General Inputs'!$J$25,0),0)</f>
        <v>0</v>
      </c>
      <c r="AC15" s="3">
        <f ca="1">ROUNDUP($F15*$E15*CHOOSE(AC$7,
IFERROR(SUMPRODUCT('6. Patients'!CV$10:CV$107,OFFSET('6. Patients'!$DN$9,1,MATCH($D15,'6. Patients'!$DO$9:$EC$9,0),ROWS('6. Patients'!EI$10:EI$107))),0)+
IFERROR(SUMPRODUCT('6. Patients'!CV$10:CV$107,OFFSET('6. Patients'!$ED$9,1,MATCH($D15,'6. Patients'!$EE$9:$ES$9,0),ROWS('6. Patients'!EI$10:EI$107))),0)+
IFERROR(SUMPRODUCT('6. Patients'!CV$10:CV$107,OFFSET('6. Patients'!$ET$9,1,MATCH($D15,'6. Patients'!$EU$9:$FI$9,0),ROWS('6. Patients'!EI$10:EI$107))),0)+
IFERROR(SUMPRODUCT('6. Patients'!CV$10:CV$107,OFFSET('6. Patients'!$FJ$9,1,MATCH($D15,'6. Patients'!$FK$9:$FY$9,0),ROWS('6. Patients'!EI$10:EI$107))),0),
IFERROR(SUMPRODUCT('6. Patients'!CV$10:CV$107,OFFSET('6. Patients'!$FZ$9,1,MATCH($D15,'6. Patients'!$GA$9:$GO$9,0),ROWS('6. Patients'!EI$10:EI$107))),0)+
IFERROR(SUMPRODUCT('6. Patients'!CV$10:CV$107,OFFSET('6. Patients'!$GP$9,1,MATCH($D15,'6. Patients'!$GQ$9:$HE$9,0),ROWS('6. Patients'!EI$10:EI$107))),0)+
IFERROR(SUMPRODUCT('6. Patients'!CV$10:CV$107,OFFSET('6. Patients'!$HF$9,1,MATCH($D15,'6. Patients'!$HG$9:$HU$9,0),ROWS('6. Patients'!EI$10:EI$107))),0)+
IFERROR(SUMPRODUCT('6. Patients'!CV$10:CV$107,OFFSET('6. Patients'!$HV$9,1,MATCH($D15,'6. Patients'!$HW$9:$IK$9,0),ROWS('6. Patients'!EI$10:EI$107))),0),
IFERROR(SUMPRODUCT('6. Patients'!CV$10:CV$107,OFFSET('6. Patients'!$IL$9,1,MATCH($D15,'6. Patients'!$IM$9:$JA$9,0),ROWS('6. Patients'!EI$10:EI$107))),0)+
IFERROR(SUMPRODUCT('6. Patients'!CV$10:CV$107,OFFSET('6. Patients'!$JB$9,1,MATCH($D15,'6. Patients'!$JC$9:$JQ$9,0),ROWS('6. Patients'!EI$10:EI$107))),0)+
IFERROR(SUMPRODUCT('6. Patients'!CV$10:CV$107,OFFSET('6. Patients'!$JR$9,1,MATCH($D15,'6. Patients'!$JS$9:$KG$9,0),ROWS('6. Patients'!EI$10:EI$107))),0)+
IFERROR(SUMPRODUCT('6. Patients'!CV$10:CV$107,OFFSET('6. Patients'!$KH$9,1,MATCH($D15,'6. Patients'!$KI$9:$KW$9,0),ROWS('6. Patients'!EI$10:EI$107))),0))+
IFERROR(VLOOKUP($D15,$H$61:$L$91,COLUMNS($H$60:$J$60)-1+AC$7,0)*$E15*$F15*'1. General Inputs'!$J$25,0),0)</f>
        <v>0</v>
      </c>
      <c r="AD15" s="3">
        <f ca="1">ROUNDUP($F15*$E15*CHOOSE(AD$7,
IFERROR(SUMPRODUCT('6. Patients'!CW$10:CW$107,OFFSET('6. Patients'!$DN$9,1,MATCH($D15,'6. Patients'!$DO$9:$EC$9,0),ROWS('6. Patients'!EJ$10:EJ$107))),0)+
IFERROR(SUMPRODUCT('6. Patients'!CW$10:CW$107,OFFSET('6. Patients'!$ED$9,1,MATCH($D15,'6. Patients'!$EE$9:$ES$9,0),ROWS('6. Patients'!EJ$10:EJ$107))),0)+
IFERROR(SUMPRODUCT('6. Patients'!CW$10:CW$107,OFFSET('6. Patients'!$ET$9,1,MATCH($D15,'6. Patients'!$EU$9:$FI$9,0),ROWS('6. Patients'!EJ$10:EJ$107))),0)+
IFERROR(SUMPRODUCT('6. Patients'!CW$10:CW$107,OFFSET('6. Patients'!$FJ$9,1,MATCH($D15,'6. Patients'!$FK$9:$FY$9,0),ROWS('6. Patients'!EJ$10:EJ$107))),0),
IFERROR(SUMPRODUCT('6. Patients'!CW$10:CW$107,OFFSET('6. Patients'!$FZ$9,1,MATCH($D15,'6. Patients'!$GA$9:$GO$9,0),ROWS('6. Patients'!EJ$10:EJ$107))),0)+
IFERROR(SUMPRODUCT('6. Patients'!CW$10:CW$107,OFFSET('6. Patients'!$GP$9,1,MATCH($D15,'6. Patients'!$GQ$9:$HE$9,0),ROWS('6. Patients'!EJ$10:EJ$107))),0)+
IFERROR(SUMPRODUCT('6. Patients'!CW$10:CW$107,OFFSET('6. Patients'!$HF$9,1,MATCH($D15,'6. Patients'!$HG$9:$HU$9,0),ROWS('6. Patients'!EJ$10:EJ$107))),0)+
IFERROR(SUMPRODUCT('6. Patients'!CW$10:CW$107,OFFSET('6. Patients'!$HV$9,1,MATCH($D15,'6. Patients'!$HW$9:$IK$9,0),ROWS('6. Patients'!EJ$10:EJ$107))),0),
IFERROR(SUMPRODUCT('6. Patients'!CW$10:CW$107,OFFSET('6. Patients'!$IL$9,1,MATCH($D15,'6. Patients'!$IM$9:$JA$9,0),ROWS('6. Patients'!EJ$10:EJ$107))),0)+
IFERROR(SUMPRODUCT('6. Patients'!CW$10:CW$107,OFFSET('6. Patients'!$JB$9,1,MATCH($D15,'6. Patients'!$JC$9:$JQ$9,0),ROWS('6. Patients'!EJ$10:EJ$107))),0)+
IFERROR(SUMPRODUCT('6. Patients'!CW$10:CW$107,OFFSET('6. Patients'!$JR$9,1,MATCH($D15,'6. Patients'!$JS$9:$KG$9,0),ROWS('6. Patients'!EJ$10:EJ$107))),0)+
IFERROR(SUMPRODUCT('6. Patients'!CW$10:CW$107,OFFSET('6. Patients'!$KH$9,1,MATCH($D15,'6. Patients'!$KI$9:$KW$9,0),ROWS('6. Patients'!EJ$10:EJ$107))),0))+
IFERROR(VLOOKUP($D15,$H$61:$L$91,COLUMNS($H$60:$J$60)-1+AD$7,0)*$E15*$F15*'1. General Inputs'!$J$25,0),0)</f>
        <v>0</v>
      </c>
      <c r="AE15" s="3">
        <f ca="1">ROUNDUP($F15*$E15*CHOOSE(AE$7,
IFERROR(SUMPRODUCT('6. Patients'!CX$10:CX$107,OFFSET('6. Patients'!$DN$9,1,MATCH($D15,'6. Patients'!$DO$9:$EC$9,0),ROWS('6. Patients'!EK$10:EK$107))),0)+
IFERROR(SUMPRODUCT('6. Patients'!CX$10:CX$107,OFFSET('6. Patients'!$ED$9,1,MATCH($D15,'6. Patients'!$EE$9:$ES$9,0),ROWS('6. Patients'!EK$10:EK$107))),0)+
IFERROR(SUMPRODUCT('6. Patients'!CX$10:CX$107,OFFSET('6. Patients'!$ET$9,1,MATCH($D15,'6. Patients'!$EU$9:$FI$9,0),ROWS('6. Patients'!EK$10:EK$107))),0)+
IFERROR(SUMPRODUCT('6. Patients'!CX$10:CX$107,OFFSET('6. Patients'!$FJ$9,1,MATCH($D15,'6. Patients'!$FK$9:$FY$9,0),ROWS('6. Patients'!EK$10:EK$107))),0),
IFERROR(SUMPRODUCT('6. Patients'!CX$10:CX$107,OFFSET('6. Patients'!$FZ$9,1,MATCH($D15,'6. Patients'!$GA$9:$GO$9,0),ROWS('6. Patients'!EK$10:EK$107))),0)+
IFERROR(SUMPRODUCT('6. Patients'!CX$10:CX$107,OFFSET('6. Patients'!$GP$9,1,MATCH($D15,'6. Patients'!$GQ$9:$HE$9,0),ROWS('6. Patients'!EK$10:EK$107))),0)+
IFERROR(SUMPRODUCT('6. Patients'!CX$10:CX$107,OFFSET('6. Patients'!$HF$9,1,MATCH($D15,'6. Patients'!$HG$9:$HU$9,0),ROWS('6. Patients'!EK$10:EK$107))),0)+
IFERROR(SUMPRODUCT('6. Patients'!CX$10:CX$107,OFFSET('6. Patients'!$HV$9,1,MATCH($D15,'6. Patients'!$HW$9:$IK$9,0),ROWS('6. Patients'!EK$10:EK$107))),0),
IFERROR(SUMPRODUCT('6. Patients'!CX$10:CX$107,OFFSET('6. Patients'!$IL$9,1,MATCH($D15,'6. Patients'!$IM$9:$JA$9,0),ROWS('6. Patients'!EK$10:EK$107))),0)+
IFERROR(SUMPRODUCT('6. Patients'!CX$10:CX$107,OFFSET('6. Patients'!$JB$9,1,MATCH($D15,'6. Patients'!$JC$9:$JQ$9,0),ROWS('6. Patients'!EK$10:EK$107))),0)+
IFERROR(SUMPRODUCT('6. Patients'!CX$10:CX$107,OFFSET('6. Patients'!$JR$9,1,MATCH($D15,'6. Patients'!$JS$9:$KG$9,0),ROWS('6. Patients'!EK$10:EK$107))),0)+
IFERROR(SUMPRODUCT('6. Patients'!CX$10:CX$107,OFFSET('6. Patients'!$KH$9,1,MATCH($D15,'6. Patients'!$KI$9:$KW$9,0),ROWS('6. Patients'!EK$10:EK$107))),0))+
IFERROR(VLOOKUP($D15,$H$61:$L$91,COLUMNS($H$60:$J$60)-1+AE$7,0)*$E15*$F15*'1. General Inputs'!$J$25,0),0)</f>
        <v>0</v>
      </c>
      <c r="AF15" s="3">
        <f ca="1">ROUNDUP($F15*$E15*CHOOSE(AF$7,
IFERROR(SUMPRODUCT('6. Patients'!CY$10:CY$107,OFFSET('6. Patients'!$DN$9,1,MATCH($D15,'6. Patients'!$DO$9:$EC$9,0),ROWS('6. Patients'!EL$10:EL$107))),0)+
IFERROR(SUMPRODUCT('6. Patients'!CY$10:CY$107,OFFSET('6. Patients'!$ED$9,1,MATCH($D15,'6. Patients'!$EE$9:$ES$9,0),ROWS('6. Patients'!EL$10:EL$107))),0)+
IFERROR(SUMPRODUCT('6. Patients'!CY$10:CY$107,OFFSET('6. Patients'!$ET$9,1,MATCH($D15,'6. Patients'!$EU$9:$FI$9,0),ROWS('6. Patients'!EL$10:EL$107))),0)+
IFERROR(SUMPRODUCT('6. Patients'!CY$10:CY$107,OFFSET('6. Patients'!$FJ$9,1,MATCH($D15,'6. Patients'!$FK$9:$FY$9,0),ROWS('6. Patients'!EL$10:EL$107))),0),
IFERROR(SUMPRODUCT('6. Patients'!CY$10:CY$107,OFFSET('6. Patients'!$FZ$9,1,MATCH($D15,'6. Patients'!$GA$9:$GO$9,0),ROWS('6. Patients'!EL$10:EL$107))),0)+
IFERROR(SUMPRODUCT('6. Patients'!CY$10:CY$107,OFFSET('6. Patients'!$GP$9,1,MATCH($D15,'6. Patients'!$GQ$9:$HE$9,0),ROWS('6. Patients'!EL$10:EL$107))),0)+
IFERROR(SUMPRODUCT('6. Patients'!CY$10:CY$107,OFFSET('6. Patients'!$HF$9,1,MATCH($D15,'6. Patients'!$HG$9:$HU$9,0),ROWS('6. Patients'!EL$10:EL$107))),0)+
IFERROR(SUMPRODUCT('6. Patients'!CY$10:CY$107,OFFSET('6. Patients'!$HV$9,1,MATCH($D15,'6. Patients'!$HW$9:$IK$9,0),ROWS('6. Patients'!EL$10:EL$107))),0),
IFERROR(SUMPRODUCT('6. Patients'!CY$10:CY$107,OFFSET('6. Patients'!$IL$9,1,MATCH($D15,'6. Patients'!$IM$9:$JA$9,0),ROWS('6. Patients'!EL$10:EL$107))),0)+
IFERROR(SUMPRODUCT('6. Patients'!CY$10:CY$107,OFFSET('6. Patients'!$JB$9,1,MATCH($D15,'6. Patients'!$JC$9:$JQ$9,0),ROWS('6. Patients'!EL$10:EL$107))),0)+
IFERROR(SUMPRODUCT('6. Patients'!CY$10:CY$107,OFFSET('6. Patients'!$JR$9,1,MATCH($D15,'6. Patients'!$JS$9:$KG$9,0),ROWS('6. Patients'!EL$10:EL$107))),0)+
IFERROR(SUMPRODUCT('6. Patients'!CY$10:CY$107,OFFSET('6. Patients'!$KH$9,1,MATCH($D15,'6. Patients'!$KI$9:$KW$9,0),ROWS('6. Patients'!EL$10:EL$107))),0))+
IFERROR(VLOOKUP($D15,$H$61:$L$91,COLUMNS($H$60:$J$60)-1+AF$7,0)*$E15*$F15*'1. General Inputs'!$J$25,0),0)</f>
        <v>0</v>
      </c>
      <c r="AG15" s="3">
        <f ca="1">ROUNDUP($F15*$E15*CHOOSE(AG$7,
IFERROR(SUMPRODUCT('6. Patients'!CZ$10:CZ$107,OFFSET('6. Patients'!$DN$9,1,MATCH($D15,'6. Patients'!$DO$9:$EC$9,0),ROWS('6. Patients'!EM$10:EM$107))),0)+
IFERROR(SUMPRODUCT('6. Patients'!CZ$10:CZ$107,OFFSET('6. Patients'!$ED$9,1,MATCH($D15,'6. Patients'!$EE$9:$ES$9,0),ROWS('6. Patients'!EM$10:EM$107))),0)+
IFERROR(SUMPRODUCT('6. Patients'!CZ$10:CZ$107,OFFSET('6. Patients'!$ET$9,1,MATCH($D15,'6. Patients'!$EU$9:$FI$9,0),ROWS('6. Patients'!EM$10:EM$107))),0)+
IFERROR(SUMPRODUCT('6. Patients'!CZ$10:CZ$107,OFFSET('6. Patients'!$FJ$9,1,MATCH($D15,'6. Patients'!$FK$9:$FY$9,0),ROWS('6. Patients'!EM$10:EM$107))),0),
IFERROR(SUMPRODUCT('6. Patients'!CZ$10:CZ$107,OFFSET('6. Patients'!$FZ$9,1,MATCH($D15,'6. Patients'!$GA$9:$GO$9,0),ROWS('6. Patients'!EM$10:EM$107))),0)+
IFERROR(SUMPRODUCT('6. Patients'!CZ$10:CZ$107,OFFSET('6. Patients'!$GP$9,1,MATCH($D15,'6. Patients'!$GQ$9:$HE$9,0),ROWS('6. Patients'!EM$10:EM$107))),0)+
IFERROR(SUMPRODUCT('6. Patients'!CZ$10:CZ$107,OFFSET('6. Patients'!$HF$9,1,MATCH($D15,'6. Patients'!$HG$9:$HU$9,0),ROWS('6. Patients'!EM$10:EM$107))),0)+
IFERROR(SUMPRODUCT('6. Patients'!CZ$10:CZ$107,OFFSET('6. Patients'!$HV$9,1,MATCH($D15,'6. Patients'!$HW$9:$IK$9,0),ROWS('6. Patients'!EM$10:EM$107))),0),
IFERROR(SUMPRODUCT('6. Patients'!CZ$10:CZ$107,OFFSET('6. Patients'!$IL$9,1,MATCH($D15,'6. Patients'!$IM$9:$JA$9,0),ROWS('6. Patients'!EM$10:EM$107))),0)+
IFERROR(SUMPRODUCT('6. Patients'!CZ$10:CZ$107,OFFSET('6. Patients'!$JB$9,1,MATCH($D15,'6. Patients'!$JC$9:$JQ$9,0),ROWS('6. Patients'!EM$10:EM$107))),0)+
IFERROR(SUMPRODUCT('6. Patients'!CZ$10:CZ$107,OFFSET('6. Patients'!$JR$9,1,MATCH($D15,'6. Patients'!$JS$9:$KG$9,0),ROWS('6. Patients'!EM$10:EM$107))),0)+
IFERROR(SUMPRODUCT('6. Patients'!CZ$10:CZ$107,OFFSET('6. Patients'!$KH$9,1,MATCH($D15,'6. Patients'!$KI$9:$KW$9,0),ROWS('6. Patients'!EM$10:EM$107))),0))+
IFERROR(VLOOKUP($D15,$H$61:$L$91,COLUMNS($H$60:$J$60)-1+AG$7,0)*$E15*$F15*'1. General Inputs'!$J$25,0),0)</f>
        <v>0</v>
      </c>
      <c r="AH15" s="3">
        <f ca="1">ROUNDUP($F15*$E15*CHOOSE(AH$7,
IFERROR(SUMPRODUCT('6. Patients'!DA$10:DA$107,OFFSET('6. Patients'!$DN$9,1,MATCH($D15,'6. Patients'!$DO$9:$EC$9,0),ROWS('6. Patients'!EN$10:EN$107))),0)+
IFERROR(SUMPRODUCT('6. Patients'!DA$10:DA$107,OFFSET('6. Patients'!$ED$9,1,MATCH($D15,'6. Patients'!$EE$9:$ES$9,0),ROWS('6. Patients'!EN$10:EN$107))),0)+
IFERROR(SUMPRODUCT('6. Patients'!DA$10:DA$107,OFFSET('6. Patients'!$ET$9,1,MATCH($D15,'6. Patients'!$EU$9:$FI$9,0),ROWS('6. Patients'!EN$10:EN$107))),0)+
IFERROR(SUMPRODUCT('6. Patients'!DA$10:DA$107,OFFSET('6. Patients'!$FJ$9,1,MATCH($D15,'6. Patients'!$FK$9:$FY$9,0),ROWS('6. Patients'!EN$10:EN$107))),0),
IFERROR(SUMPRODUCT('6. Patients'!DA$10:DA$107,OFFSET('6. Patients'!$FZ$9,1,MATCH($D15,'6. Patients'!$GA$9:$GO$9,0),ROWS('6. Patients'!EN$10:EN$107))),0)+
IFERROR(SUMPRODUCT('6. Patients'!DA$10:DA$107,OFFSET('6. Patients'!$GP$9,1,MATCH($D15,'6. Patients'!$GQ$9:$HE$9,0),ROWS('6. Patients'!EN$10:EN$107))),0)+
IFERROR(SUMPRODUCT('6. Patients'!DA$10:DA$107,OFFSET('6. Patients'!$HF$9,1,MATCH($D15,'6. Patients'!$HG$9:$HU$9,0),ROWS('6. Patients'!EN$10:EN$107))),0)+
IFERROR(SUMPRODUCT('6. Patients'!DA$10:DA$107,OFFSET('6. Patients'!$HV$9,1,MATCH($D15,'6. Patients'!$HW$9:$IK$9,0),ROWS('6. Patients'!EN$10:EN$107))),0),
IFERROR(SUMPRODUCT('6. Patients'!DA$10:DA$107,OFFSET('6. Patients'!$IL$9,1,MATCH($D15,'6. Patients'!$IM$9:$JA$9,0),ROWS('6. Patients'!EN$10:EN$107))),0)+
IFERROR(SUMPRODUCT('6. Patients'!DA$10:DA$107,OFFSET('6. Patients'!$JB$9,1,MATCH($D15,'6. Patients'!$JC$9:$JQ$9,0),ROWS('6. Patients'!EN$10:EN$107))),0)+
IFERROR(SUMPRODUCT('6. Patients'!DA$10:DA$107,OFFSET('6. Patients'!$JR$9,1,MATCH($D15,'6. Patients'!$JS$9:$KG$9,0),ROWS('6. Patients'!EN$10:EN$107))),0)+
IFERROR(SUMPRODUCT('6. Patients'!DA$10:DA$107,OFFSET('6. Patients'!$KH$9,1,MATCH($D15,'6. Patients'!$KI$9:$KW$9,0),ROWS('6. Patients'!EN$10:EN$107))),0))+
IFERROR(VLOOKUP($D15,$H$61:$L$91,COLUMNS($H$60:$J$60)-1+AH$7,0)*$E15*$F15*'1. General Inputs'!$J$25,0),0)</f>
        <v>0</v>
      </c>
      <c r="AI15" s="3">
        <f ca="1">ROUNDUP($F15*$E15*CHOOSE(AI$7,
IFERROR(SUMPRODUCT('6. Patients'!DB$10:DB$107,OFFSET('6. Patients'!$DN$9,1,MATCH($D15,'6. Patients'!$DO$9:$EC$9,0),ROWS('6. Patients'!EO$10:EO$107))),0)+
IFERROR(SUMPRODUCT('6. Patients'!DB$10:DB$107,OFFSET('6. Patients'!$ED$9,1,MATCH($D15,'6. Patients'!$EE$9:$ES$9,0),ROWS('6. Patients'!EO$10:EO$107))),0)+
IFERROR(SUMPRODUCT('6. Patients'!DB$10:DB$107,OFFSET('6. Patients'!$ET$9,1,MATCH($D15,'6. Patients'!$EU$9:$FI$9,0),ROWS('6. Patients'!EO$10:EO$107))),0)+
IFERROR(SUMPRODUCT('6. Patients'!DB$10:DB$107,OFFSET('6. Patients'!$FJ$9,1,MATCH($D15,'6. Patients'!$FK$9:$FY$9,0),ROWS('6. Patients'!EO$10:EO$107))),0),
IFERROR(SUMPRODUCT('6. Patients'!DB$10:DB$107,OFFSET('6. Patients'!$FZ$9,1,MATCH($D15,'6. Patients'!$GA$9:$GO$9,0),ROWS('6. Patients'!EO$10:EO$107))),0)+
IFERROR(SUMPRODUCT('6. Patients'!DB$10:DB$107,OFFSET('6. Patients'!$GP$9,1,MATCH($D15,'6. Patients'!$GQ$9:$HE$9,0),ROWS('6. Patients'!EO$10:EO$107))),0)+
IFERROR(SUMPRODUCT('6. Patients'!DB$10:DB$107,OFFSET('6. Patients'!$HF$9,1,MATCH($D15,'6. Patients'!$HG$9:$HU$9,0),ROWS('6. Patients'!EO$10:EO$107))),0)+
IFERROR(SUMPRODUCT('6. Patients'!DB$10:DB$107,OFFSET('6. Patients'!$HV$9,1,MATCH($D15,'6. Patients'!$HW$9:$IK$9,0),ROWS('6. Patients'!EO$10:EO$107))),0),
IFERROR(SUMPRODUCT('6. Patients'!DB$10:DB$107,OFFSET('6. Patients'!$IL$9,1,MATCH($D15,'6. Patients'!$IM$9:$JA$9,0),ROWS('6. Patients'!EO$10:EO$107))),0)+
IFERROR(SUMPRODUCT('6. Patients'!DB$10:DB$107,OFFSET('6. Patients'!$JB$9,1,MATCH($D15,'6. Patients'!$JC$9:$JQ$9,0),ROWS('6. Patients'!EO$10:EO$107))),0)+
IFERROR(SUMPRODUCT('6. Patients'!DB$10:DB$107,OFFSET('6. Patients'!$JR$9,1,MATCH($D15,'6. Patients'!$JS$9:$KG$9,0),ROWS('6. Patients'!EO$10:EO$107))),0)+
IFERROR(SUMPRODUCT('6. Patients'!DB$10:DB$107,OFFSET('6. Patients'!$KH$9,1,MATCH($D15,'6. Patients'!$KI$9:$KW$9,0),ROWS('6. Patients'!EO$10:EO$107))),0))+
IFERROR(VLOOKUP($D15,$H$61:$L$91,COLUMNS($H$60:$J$60)-1+AI$7,0)*$E15*$F15*'1. General Inputs'!$J$25,0),0)</f>
        <v>0</v>
      </c>
      <c r="AJ15" s="3">
        <f ca="1">ROUNDUP($F15*$E15*CHOOSE(AJ$7,
IFERROR(SUMPRODUCT('6. Patients'!DC$10:DC$107,OFFSET('6. Patients'!$DN$9,1,MATCH($D15,'6. Patients'!$DO$9:$EC$9,0),ROWS('6. Patients'!EP$10:EP$107))),0)+
IFERROR(SUMPRODUCT('6. Patients'!DC$10:DC$107,OFFSET('6. Patients'!$ED$9,1,MATCH($D15,'6. Patients'!$EE$9:$ES$9,0),ROWS('6. Patients'!EP$10:EP$107))),0)+
IFERROR(SUMPRODUCT('6. Patients'!DC$10:DC$107,OFFSET('6. Patients'!$ET$9,1,MATCH($D15,'6. Patients'!$EU$9:$FI$9,0),ROWS('6. Patients'!EP$10:EP$107))),0)+
IFERROR(SUMPRODUCT('6. Patients'!DC$10:DC$107,OFFSET('6. Patients'!$FJ$9,1,MATCH($D15,'6. Patients'!$FK$9:$FY$9,0),ROWS('6. Patients'!EP$10:EP$107))),0),
IFERROR(SUMPRODUCT('6. Patients'!DC$10:DC$107,OFFSET('6. Patients'!$FZ$9,1,MATCH($D15,'6. Patients'!$GA$9:$GO$9,0),ROWS('6. Patients'!EP$10:EP$107))),0)+
IFERROR(SUMPRODUCT('6. Patients'!DC$10:DC$107,OFFSET('6. Patients'!$GP$9,1,MATCH($D15,'6. Patients'!$GQ$9:$HE$9,0),ROWS('6. Patients'!EP$10:EP$107))),0)+
IFERROR(SUMPRODUCT('6. Patients'!DC$10:DC$107,OFFSET('6. Patients'!$HF$9,1,MATCH($D15,'6. Patients'!$HG$9:$HU$9,0),ROWS('6. Patients'!EP$10:EP$107))),0)+
IFERROR(SUMPRODUCT('6. Patients'!DC$10:DC$107,OFFSET('6. Patients'!$HV$9,1,MATCH($D15,'6. Patients'!$HW$9:$IK$9,0),ROWS('6. Patients'!EP$10:EP$107))),0),
IFERROR(SUMPRODUCT('6. Patients'!DC$10:DC$107,OFFSET('6. Patients'!$IL$9,1,MATCH($D15,'6. Patients'!$IM$9:$JA$9,0),ROWS('6. Patients'!EP$10:EP$107))),0)+
IFERROR(SUMPRODUCT('6. Patients'!DC$10:DC$107,OFFSET('6. Patients'!$JB$9,1,MATCH($D15,'6. Patients'!$JC$9:$JQ$9,0),ROWS('6. Patients'!EP$10:EP$107))),0)+
IFERROR(SUMPRODUCT('6. Patients'!DC$10:DC$107,OFFSET('6. Patients'!$JR$9,1,MATCH($D15,'6. Patients'!$JS$9:$KG$9,0),ROWS('6. Patients'!EP$10:EP$107))),0)+
IFERROR(SUMPRODUCT('6. Patients'!DC$10:DC$107,OFFSET('6. Patients'!$KH$9,1,MATCH($D15,'6. Patients'!$KI$9:$KW$9,0),ROWS('6. Patients'!EP$10:EP$107))),0))+
IFERROR(VLOOKUP($D15,$H$61:$L$91,COLUMNS($H$60:$J$60)-1+AJ$7,0)*$E15*$F15*'1. General Inputs'!$J$25,0),0)</f>
        <v>0</v>
      </c>
      <c r="AK15" s="3">
        <f ca="1">ROUNDUP($F15*$E15*CHOOSE(AK$7,
IFERROR(SUMPRODUCT('6. Patients'!DD$10:DD$107,OFFSET('6. Patients'!$DN$9,1,MATCH($D15,'6. Patients'!$DO$9:$EC$9,0),ROWS('6. Patients'!EQ$10:EQ$107))),0)+
IFERROR(SUMPRODUCT('6. Patients'!DD$10:DD$107,OFFSET('6. Patients'!$ED$9,1,MATCH($D15,'6. Patients'!$EE$9:$ES$9,0),ROWS('6. Patients'!EQ$10:EQ$107))),0)+
IFERROR(SUMPRODUCT('6. Patients'!DD$10:DD$107,OFFSET('6. Patients'!$ET$9,1,MATCH($D15,'6. Patients'!$EU$9:$FI$9,0),ROWS('6. Patients'!EQ$10:EQ$107))),0)+
IFERROR(SUMPRODUCT('6. Patients'!DD$10:DD$107,OFFSET('6. Patients'!$FJ$9,1,MATCH($D15,'6. Patients'!$FK$9:$FY$9,0),ROWS('6. Patients'!EQ$10:EQ$107))),0),
IFERROR(SUMPRODUCT('6. Patients'!DD$10:DD$107,OFFSET('6. Patients'!$FZ$9,1,MATCH($D15,'6. Patients'!$GA$9:$GO$9,0),ROWS('6. Patients'!EQ$10:EQ$107))),0)+
IFERROR(SUMPRODUCT('6. Patients'!DD$10:DD$107,OFFSET('6. Patients'!$GP$9,1,MATCH($D15,'6. Patients'!$GQ$9:$HE$9,0),ROWS('6. Patients'!EQ$10:EQ$107))),0)+
IFERROR(SUMPRODUCT('6. Patients'!DD$10:DD$107,OFFSET('6. Patients'!$HF$9,1,MATCH($D15,'6. Patients'!$HG$9:$HU$9,0),ROWS('6. Patients'!EQ$10:EQ$107))),0)+
IFERROR(SUMPRODUCT('6. Patients'!DD$10:DD$107,OFFSET('6. Patients'!$HV$9,1,MATCH($D15,'6. Patients'!$HW$9:$IK$9,0),ROWS('6. Patients'!EQ$10:EQ$107))),0),
IFERROR(SUMPRODUCT('6. Patients'!DD$10:DD$107,OFFSET('6. Patients'!$IL$9,1,MATCH($D15,'6. Patients'!$IM$9:$JA$9,0),ROWS('6. Patients'!EQ$10:EQ$107))),0)+
IFERROR(SUMPRODUCT('6. Patients'!DD$10:DD$107,OFFSET('6. Patients'!$JB$9,1,MATCH($D15,'6. Patients'!$JC$9:$JQ$9,0),ROWS('6. Patients'!EQ$10:EQ$107))),0)+
IFERROR(SUMPRODUCT('6. Patients'!DD$10:DD$107,OFFSET('6. Patients'!$JR$9,1,MATCH($D15,'6. Patients'!$JS$9:$KG$9,0),ROWS('6. Patients'!EQ$10:EQ$107))),0)+
IFERROR(SUMPRODUCT('6. Patients'!DD$10:DD$107,OFFSET('6. Patients'!$KH$9,1,MATCH($D15,'6. Patients'!$KI$9:$KW$9,0),ROWS('6. Patients'!EQ$10:EQ$107))),0))+
IFERROR(VLOOKUP($D15,$H$61:$L$91,COLUMNS($H$60:$J$60)-1+AK$7,0)*$E15*$F15*'1. General Inputs'!$J$25,0),0)</f>
        <v>0</v>
      </c>
      <c r="AL15" s="3">
        <f ca="1">ROUNDUP($F15*$E15*CHOOSE(AL$7,
IFERROR(SUMPRODUCT('6. Patients'!DE$10:DE$107,OFFSET('6. Patients'!$DN$9,1,MATCH($D15,'6. Patients'!$DO$9:$EC$9,0),ROWS('6. Patients'!ER$10:ER$107))),0)+
IFERROR(SUMPRODUCT('6. Patients'!DE$10:DE$107,OFFSET('6. Patients'!$ED$9,1,MATCH($D15,'6. Patients'!$EE$9:$ES$9,0),ROWS('6. Patients'!ER$10:ER$107))),0)+
IFERROR(SUMPRODUCT('6. Patients'!DE$10:DE$107,OFFSET('6. Patients'!$ET$9,1,MATCH($D15,'6. Patients'!$EU$9:$FI$9,0),ROWS('6. Patients'!ER$10:ER$107))),0)+
IFERROR(SUMPRODUCT('6. Patients'!DE$10:DE$107,OFFSET('6. Patients'!$FJ$9,1,MATCH($D15,'6. Patients'!$FK$9:$FY$9,0),ROWS('6. Patients'!ER$10:ER$107))),0),
IFERROR(SUMPRODUCT('6. Patients'!DE$10:DE$107,OFFSET('6. Patients'!$FZ$9,1,MATCH($D15,'6. Patients'!$GA$9:$GO$9,0),ROWS('6. Patients'!ER$10:ER$107))),0)+
IFERROR(SUMPRODUCT('6. Patients'!DE$10:DE$107,OFFSET('6. Patients'!$GP$9,1,MATCH($D15,'6. Patients'!$GQ$9:$HE$9,0),ROWS('6. Patients'!ER$10:ER$107))),0)+
IFERROR(SUMPRODUCT('6. Patients'!DE$10:DE$107,OFFSET('6. Patients'!$HF$9,1,MATCH($D15,'6. Patients'!$HG$9:$HU$9,0),ROWS('6. Patients'!ER$10:ER$107))),0)+
IFERROR(SUMPRODUCT('6. Patients'!DE$10:DE$107,OFFSET('6. Patients'!$HV$9,1,MATCH($D15,'6. Patients'!$HW$9:$IK$9,0),ROWS('6. Patients'!ER$10:ER$107))),0),
IFERROR(SUMPRODUCT('6. Patients'!DE$10:DE$107,OFFSET('6. Patients'!$IL$9,1,MATCH($D15,'6. Patients'!$IM$9:$JA$9,0),ROWS('6. Patients'!ER$10:ER$107))),0)+
IFERROR(SUMPRODUCT('6. Patients'!DE$10:DE$107,OFFSET('6. Patients'!$JB$9,1,MATCH($D15,'6. Patients'!$JC$9:$JQ$9,0),ROWS('6. Patients'!ER$10:ER$107))),0)+
IFERROR(SUMPRODUCT('6. Patients'!DE$10:DE$107,OFFSET('6. Patients'!$JR$9,1,MATCH($D15,'6. Patients'!$JS$9:$KG$9,0),ROWS('6. Patients'!ER$10:ER$107))),0)+
IFERROR(SUMPRODUCT('6. Patients'!DE$10:DE$107,OFFSET('6. Patients'!$KH$9,1,MATCH($D15,'6. Patients'!$KI$9:$KW$9,0),ROWS('6. Patients'!ER$10:ER$107))),0))+
IFERROR(VLOOKUP($D15,$H$61:$L$91,COLUMNS($H$60:$J$60)-1+AL$7,0)*$E15*$F15*'1. General Inputs'!$J$25,0),0)</f>
        <v>0</v>
      </c>
      <c r="AM15" s="3">
        <f ca="1">ROUNDUP($F15*$E15*CHOOSE(AM$7,
IFERROR(SUMPRODUCT('6. Patients'!DF$10:DF$107,OFFSET('6. Patients'!$DN$9,1,MATCH($D15,'6. Patients'!$DO$9:$EC$9,0),ROWS('6. Patients'!ES$10:ES$107))),0)+
IFERROR(SUMPRODUCT('6. Patients'!DF$10:DF$107,OFFSET('6. Patients'!$ED$9,1,MATCH($D15,'6. Patients'!$EE$9:$ES$9,0),ROWS('6. Patients'!ES$10:ES$107))),0)+
IFERROR(SUMPRODUCT('6. Patients'!DF$10:DF$107,OFFSET('6. Patients'!$ET$9,1,MATCH($D15,'6. Patients'!$EU$9:$FI$9,0),ROWS('6. Patients'!ES$10:ES$107))),0)+
IFERROR(SUMPRODUCT('6. Patients'!DF$10:DF$107,OFFSET('6. Patients'!$FJ$9,1,MATCH($D15,'6. Patients'!$FK$9:$FY$9,0),ROWS('6. Patients'!ES$10:ES$107))),0),
IFERROR(SUMPRODUCT('6. Patients'!DF$10:DF$107,OFFSET('6. Patients'!$FZ$9,1,MATCH($D15,'6. Patients'!$GA$9:$GO$9,0),ROWS('6. Patients'!ES$10:ES$107))),0)+
IFERROR(SUMPRODUCT('6. Patients'!DF$10:DF$107,OFFSET('6. Patients'!$GP$9,1,MATCH($D15,'6. Patients'!$GQ$9:$HE$9,0),ROWS('6. Patients'!ES$10:ES$107))),0)+
IFERROR(SUMPRODUCT('6. Patients'!DF$10:DF$107,OFFSET('6. Patients'!$HF$9,1,MATCH($D15,'6. Patients'!$HG$9:$HU$9,0),ROWS('6. Patients'!ES$10:ES$107))),0)+
IFERROR(SUMPRODUCT('6. Patients'!DF$10:DF$107,OFFSET('6. Patients'!$HV$9,1,MATCH($D15,'6. Patients'!$HW$9:$IK$9,0),ROWS('6. Patients'!ES$10:ES$107))),0),
IFERROR(SUMPRODUCT('6. Patients'!DF$10:DF$107,OFFSET('6. Patients'!$IL$9,1,MATCH($D15,'6. Patients'!$IM$9:$JA$9,0),ROWS('6. Patients'!ES$10:ES$107))),0)+
IFERROR(SUMPRODUCT('6. Patients'!DF$10:DF$107,OFFSET('6. Patients'!$JB$9,1,MATCH($D15,'6. Patients'!$JC$9:$JQ$9,0),ROWS('6. Patients'!ES$10:ES$107))),0)+
IFERROR(SUMPRODUCT('6. Patients'!DF$10:DF$107,OFFSET('6. Patients'!$JR$9,1,MATCH($D15,'6. Patients'!$JS$9:$KG$9,0),ROWS('6. Patients'!ES$10:ES$107))),0)+
IFERROR(SUMPRODUCT('6. Patients'!DF$10:DF$107,OFFSET('6. Patients'!$KH$9,1,MATCH($D15,'6. Patients'!$KI$9:$KW$9,0),ROWS('6. Patients'!ES$10:ES$107))),0))+
IFERROR(VLOOKUP($D15,$H$61:$L$91,COLUMNS($H$60:$J$60)-1+AM$7,0)*$E15*$F15*'1. General Inputs'!$J$25,0),0)</f>
        <v>0</v>
      </c>
      <c r="AN15" s="3">
        <f ca="1">ROUNDUP($F15*$E15*CHOOSE(AN$7,
IFERROR(SUMPRODUCT('6. Patients'!DG$10:DG$107,OFFSET('6. Patients'!$DN$9,1,MATCH($D15,'6. Patients'!$DO$9:$EC$9,0),ROWS('6. Patients'!ET$10:ET$107))),0)+
IFERROR(SUMPRODUCT('6. Patients'!DG$10:DG$107,OFFSET('6. Patients'!$ED$9,1,MATCH($D15,'6. Patients'!$EE$9:$ES$9,0),ROWS('6. Patients'!ET$10:ET$107))),0)+
IFERROR(SUMPRODUCT('6. Patients'!DG$10:DG$107,OFFSET('6. Patients'!$ET$9,1,MATCH($D15,'6. Patients'!$EU$9:$FI$9,0),ROWS('6. Patients'!ET$10:ET$107))),0)+
IFERROR(SUMPRODUCT('6. Patients'!DG$10:DG$107,OFFSET('6. Patients'!$FJ$9,1,MATCH($D15,'6. Patients'!$FK$9:$FY$9,0),ROWS('6. Patients'!ET$10:ET$107))),0),
IFERROR(SUMPRODUCT('6. Patients'!DG$10:DG$107,OFFSET('6. Patients'!$FZ$9,1,MATCH($D15,'6. Patients'!$GA$9:$GO$9,0),ROWS('6. Patients'!ET$10:ET$107))),0)+
IFERROR(SUMPRODUCT('6. Patients'!DG$10:DG$107,OFFSET('6. Patients'!$GP$9,1,MATCH($D15,'6. Patients'!$GQ$9:$HE$9,0),ROWS('6. Patients'!ET$10:ET$107))),0)+
IFERROR(SUMPRODUCT('6. Patients'!DG$10:DG$107,OFFSET('6. Patients'!$HF$9,1,MATCH($D15,'6. Patients'!$HG$9:$HU$9,0),ROWS('6. Patients'!ET$10:ET$107))),0)+
IFERROR(SUMPRODUCT('6. Patients'!DG$10:DG$107,OFFSET('6. Patients'!$HV$9,1,MATCH($D15,'6. Patients'!$HW$9:$IK$9,0),ROWS('6. Patients'!ET$10:ET$107))),0),
IFERROR(SUMPRODUCT('6. Patients'!DG$10:DG$107,OFFSET('6. Patients'!$IL$9,1,MATCH($D15,'6. Patients'!$IM$9:$JA$9,0),ROWS('6. Patients'!ET$10:ET$107))),0)+
IFERROR(SUMPRODUCT('6. Patients'!DG$10:DG$107,OFFSET('6. Patients'!$JB$9,1,MATCH($D15,'6. Patients'!$JC$9:$JQ$9,0),ROWS('6. Patients'!ET$10:ET$107))),0)+
IFERROR(SUMPRODUCT('6. Patients'!DG$10:DG$107,OFFSET('6. Patients'!$JR$9,1,MATCH($D15,'6. Patients'!$JS$9:$KG$9,0),ROWS('6. Patients'!ET$10:ET$107))),0)+
IFERROR(SUMPRODUCT('6. Patients'!DG$10:DG$107,OFFSET('6. Patients'!$KH$9,1,MATCH($D15,'6. Patients'!$KI$9:$KW$9,0),ROWS('6. Patients'!ET$10:ET$107))),0))+
IFERROR(VLOOKUP($D15,$H$61:$L$91,COLUMNS($H$60:$J$60)-1+AN$7,0)*$E15*$F15*'1. General Inputs'!$J$25,0),0)</f>
        <v>0</v>
      </c>
      <c r="AO15" s="3">
        <f ca="1">ROUNDUP($F15*$E15*CHOOSE(AO$7,
IFERROR(SUMPRODUCT('6. Patients'!DH$10:DH$107,OFFSET('6. Patients'!$DN$9,1,MATCH($D15,'6. Patients'!$DO$9:$EC$9,0),ROWS('6. Patients'!EU$10:EU$107))),0)+
IFERROR(SUMPRODUCT('6. Patients'!DH$10:DH$107,OFFSET('6. Patients'!$ED$9,1,MATCH($D15,'6. Patients'!$EE$9:$ES$9,0),ROWS('6. Patients'!EU$10:EU$107))),0)+
IFERROR(SUMPRODUCT('6. Patients'!DH$10:DH$107,OFFSET('6. Patients'!$ET$9,1,MATCH($D15,'6. Patients'!$EU$9:$FI$9,0),ROWS('6. Patients'!EU$10:EU$107))),0)+
IFERROR(SUMPRODUCT('6. Patients'!DH$10:DH$107,OFFSET('6. Patients'!$FJ$9,1,MATCH($D15,'6. Patients'!$FK$9:$FY$9,0),ROWS('6. Patients'!EU$10:EU$107))),0),
IFERROR(SUMPRODUCT('6. Patients'!DH$10:DH$107,OFFSET('6. Patients'!$FZ$9,1,MATCH($D15,'6. Patients'!$GA$9:$GO$9,0),ROWS('6. Patients'!EU$10:EU$107))),0)+
IFERROR(SUMPRODUCT('6. Patients'!DH$10:DH$107,OFFSET('6. Patients'!$GP$9,1,MATCH($D15,'6. Patients'!$GQ$9:$HE$9,0),ROWS('6. Patients'!EU$10:EU$107))),0)+
IFERROR(SUMPRODUCT('6. Patients'!DH$10:DH$107,OFFSET('6. Patients'!$HF$9,1,MATCH($D15,'6. Patients'!$HG$9:$HU$9,0),ROWS('6. Patients'!EU$10:EU$107))),0)+
IFERROR(SUMPRODUCT('6. Patients'!DH$10:DH$107,OFFSET('6. Patients'!$HV$9,1,MATCH($D15,'6. Patients'!$HW$9:$IK$9,0),ROWS('6. Patients'!EU$10:EU$107))),0),
IFERROR(SUMPRODUCT('6. Patients'!DH$10:DH$107,OFFSET('6. Patients'!$IL$9,1,MATCH($D15,'6. Patients'!$IM$9:$JA$9,0),ROWS('6. Patients'!EU$10:EU$107))),0)+
IFERROR(SUMPRODUCT('6. Patients'!DH$10:DH$107,OFFSET('6. Patients'!$JB$9,1,MATCH($D15,'6. Patients'!$JC$9:$JQ$9,0),ROWS('6. Patients'!EU$10:EU$107))),0)+
IFERROR(SUMPRODUCT('6. Patients'!DH$10:DH$107,OFFSET('6. Patients'!$JR$9,1,MATCH($D15,'6. Patients'!$JS$9:$KG$9,0),ROWS('6. Patients'!EU$10:EU$107))),0)+
IFERROR(SUMPRODUCT('6. Patients'!DH$10:DH$107,OFFSET('6. Patients'!$KH$9,1,MATCH($D15,'6. Patients'!$KI$9:$KW$9,0),ROWS('6. Patients'!EU$10:EU$107))),0))+
IFERROR(VLOOKUP($D15,$H$61:$L$91,COLUMNS($H$60:$J$60)-1+AO$7,0)*$E15*$F15*'1. General Inputs'!$J$25,0),0)</f>
        <v>0</v>
      </c>
      <c r="AP15" s="3">
        <f ca="1">ROUNDUP($F15*$E15*CHOOSE(AP$7,
IFERROR(SUMPRODUCT('6. Patients'!DI$10:DI$107,OFFSET('6. Patients'!$DN$9,1,MATCH($D15,'6. Patients'!$DO$9:$EC$9,0),ROWS('6. Patients'!EV$10:EV$107))),0)+
IFERROR(SUMPRODUCT('6. Patients'!DI$10:DI$107,OFFSET('6. Patients'!$ED$9,1,MATCH($D15,'6. Patients'!$EE$9:$ES$9,0),ROWS('6. Patients'!EV$10:EV$107))),0)+
IFERROR(SUMPRODUCT('6. Patients'!DI$10:DI$107,OFFSET('6. Patients'!$ET$9,1,MATCH($D15,'6. Patients'!$EU$9:$FI$9,0),ROWS('6. Patients'!EV$10:EV$107))),0)+
IFERROR(SUMPRODUCT('6. Patients'!DI$10:DI$107,OFFSET('6. Patients'!$FJ$9,1,MATCH($D15,'6. Patients'!$FK$9:$FY$9,0),ROWS('6. Patients'!EV$10:EV$107))),0),
IFERROR(SUMPRODUCT('6. Patients'!DI$10:DI$107,OFFSET('6. Patients'!$FZ$9,1,MATCH($D15,'6. Patients'!$GA$9:$GO$9,0),ROWS('6. Patients'!EV$10:EV$107))),0)+
IFERROR(SUMPRODUCT('6. Patients'!DI$10:DI$107,OFFSET('6. Patients'!$GP$9,1,MATCH($D15,'6. Patients'!$GQ$9:$HE$9,0),ROWS('6. Patients'!EV$10:EV$107))),0)+
IFERROR(SUMPRODUCT('6. Patients'!DI$10:DI$107,OFFSET('6. Patients'!$HF$9,1,MATCH($D15,'6. Patients'!$HG$9:$HU$9,0),ROWS('6. Patients'!EV$10:EV$107))),0)+
IFERROR(SUMPRODUCT('6. Patients'!DI$10:DI$107,OFFSET('6. Patients'!$HV$9,1,MATCH($D15,'6. Patients'!$HW$9:$IK$9,0),ROWS('6. Patients'!EV$10:EV$107))),0),
IFERROR(SUMPRODUCT('6. Patients'!DI$10:DI$107,OFFSET('6. Patients'!$IL$9,1,MATCH($D15,'6. Patients'!$IM$9:$JA$9,0),ROWS('6. Patients'!EV$10:EV$107))),0)+
IFERROR(SUMPRODUCT('6. Patients'!DI$10:DI$107,OFFSET('6. Patients'!$JB$9,1,MATCH($D15,'6. Patients'!$JC$9:$JQ$9,0),ROWS('6. Patients'!EV$10:EV$107))),0)+
IFERROR(SUMPRODUCT('6. Patients'!DI$10:DI$107,OFFSET('6. Patients'!$JR$9,1,MATCH($D15,'6. Patients'!$JS$9:$KG$9,0),ROWS('6. Patients'!EV$10:EV$107))),0)+
IFERROR(SUMPRODUCT('6. Patients'!DI$10:DI$107,OFFSET('6. Patients'!$KH$9,1,MATCH($D15,'6. Patients'!$KI$9:$KW$9,0),ROWS('6. Patients'!EV$10:EV$107))),0))+
IFERROR(VLOOKUP($D15,$H$61:$L$91,COLUMNS($H$60:$J$60)-1+AP$7,0)*$E15*$F15*'1. General Inputs'!$J$25,0),0)</f>
        <v>0</v>
      </c>
      <c r="AQ15" s="3">
        <f ca="1">ROUNDUP($F15*$E15*CHOOSE(AQ$7,
IFERROR(SUMPRODUCT('6. Patients'!DJ$10:DJ$107,OFFSET('6. Patients'!$DN$9,1,MATCH($D15,'6. Patients'!$DO$9:$EC$9,0),ROWS('6. Patients'!EW$10:EW$107))),0)+
IFERROR(SUMPRODUCT('6. Patients'!DJ$10:DJ$107,OFFSET('6. Patients'!$ED$9,1,MATCH($D15,'6. Patients'!$EE$9:$ES$9,0),ROWS('6. Patients'!EW$10:EW$107))),0)+
IFERROR(SUMPRODUCT('6. Patients'!DJ$10:DJ$107,OFFSET('6. Patients'!$ET$9,1,MATCH($D15,'6. Patients'!$EU$9:$FI$9,0),ROWS('6. Patients'!EW$10:EW$107))),0)+
IFERROR(SUMPRODUCT('6. Patients'!DJ$10:DJ$107,OFFSET('6. Patients'!$FJ$9,1,MATCH($D15,'6. Patients'!$FK$9:$FY$9,0),ROWS('6. Patients'!EW$10:EW$107))),0),
IFERROR(SUMPRODUCT('6. Patients'!DJ$10:DJ$107,OFFSET('6. Patients'!$FZ$9,1,MATCH($D15,'6. Patients'!$GA$9:$GO$9,0),ROWS('6. Patients'!EW$10:EW$107))),0)+
IFERROR(SUMPRODUCT('6. Patients'!DJ$10:DJ$107,OFFSET('6. Patients'!$GP$9,1,MATCH($D15,'6. Patients'!$GQ$9:$HE$9,0),ROWS('6. Patients'!EW$10:EW$107))),0)+
IFERROR(SUMPRODUCT('6. Patients'!DJ$10:DJ$107,OFFSET('6. Patients'!$HF$9,1,MATCH($D15,'6. Patients'!$HG$9:$HU$9,0),ROWS('6. Patients'!EW$10:EW$107))),0)+
IFERROR(SUMPRODUCT('6. Patients'!DJ$10:DJ$107,OFFSET('6. Patients'!$HV$9,1,MATCH($D15,'6. Patients'!$HW$9:$IK$9,0),ROWS('6. Patients'!EW$10:EW$107))),0),
IFERROR(SUMPRODUCT('6. Patients'!DJ$10:DJ$107,OFFSET('6. Patients'!$IL$9,1,MATCH($D15,'6. Patients'!$IM$9:$JA$9,0),ROWS('6. Patients'!EW$10:EW$107))),0)+
IFERROR(SUMPRODUCT('6. Patients'!DJ$10:DJ$107,OFFSET('6. Patients'!$JB$9,1,MATCH($D15,'6. Patients'!$JC$9:$JQ$9,0),ROWS('6. Patients'!EW$10:EW$107))),0)+
IFERROR(SUMPRODUCT('6. Patients'!DJ$10:DJ$107,OFFSET('6. Patients'!$JR$9,1,MATCH($D15,'6. Patients'!$JS$9:$KG$9,0),ROWS('6. Patients'!EW$10:EW$107))),0)+
IFERROR(SUMPRODUCT('6. Patients'!DJ$10:DJ$107,OFFSET('6. Patients'!$KH$9,1,MATCH($D15,'6. Patients'!$KI$9:$KW$9,0),ROWS('6. Patients'!EW$10:EW$107))),0))+
IFERROR(VLOOKUP($D15,$H$61:$L$91,COLUMNS($H$60:$J$60)-1+AQ$7,0)*$E15*$F15*'1. General Inputs'!$J$25,0),0)</f>
        <v>0</v>
      </c>
      <c r="AR15" s="136"/>
      <c r="AZ15" s="135">
        <f ca="1">IFERROR(SUM(OFFSET('7. Consumption'!H15,0,1,,MIN('1. General Inputs'!$J$27,COLUMNS('7. Consumption'!H$9:$AQ$9)-1))),0)+MAX(0,$AQ15*('1. General Inputs'!$J$27-COLUMNS('7. Consumption'!H$9:$AQ$9)+1))</f>
        <v>0</v>
      </c>
      <c r="BA15" s="135">
        <f ca="1">IFERROR(SUM(OFFSET('7. Consumption'!I15,0,1,,MIN('1. General Inputs'!$J$27,COLUMNS('7. Consumption'!I$9:$AQ$9)-1))),0)+MAX(0,$AQ15*('1. General Inputs'!$J$27-COLUMNS('7. Consumption'!I$9:$AQ$9)+1))</f>
        <v>0</v>
      </c>
      <c r="BB15" s="135">
        <f ca="1">IFERROR(SUM(OFFSET('7. Consumption'!J15,0,1,,MIN('1. General Inputs'!$J$27,COLUMNS('7. Consumption'!J$9:$AQ$9)-1))),0)+MAX(0,$AQ15*('1. General Inputs'!$J$27-COLUMNS('7. Consumption'!J$9:$AQ$9)+1))</f>
        <v>0</v>
      </c>
      <c r="BC15" s="135">
        <f ca="1">IFERROR(SUM(OFFSET('7. Consumption'!K15,0,1,,MIN('1. General Inputs'!$J$27,COLUMNS('7. Consumption'!K$9:$AQ$9)-1))),0)+MAX(0,$AQ15*('1. General Inputs'!$J$27-COLUMNS('7. Consumption'!K$9:$AQ$9)+1))</f>
        <v>0</v>
      </c>
      <c r="BD15" s="135">
        <f ca="1">IFERROR(SUM(OFFSET('7. Consumption'!L15,0,1,,MIN('1. General Inputs'!$J$27,COLUMNS('7. Consumption'!L$9:$AQ$9)-1))),0)+MAX(0,$AQ15*('1. General Inputs'!$J$27-COLUMNS('7. Consumption'!L$9:$AQ$9)+1))</f>
        <v>0</v>
      </c>
      <c r="BE15" s="135">
        <f ca="1">IFERROR(SUM(OFFSET('7. Consumption'!M15,0,1,,MIN('1. General Inputs'!$J$27,COLUMNS('7. Consumption'!M$9:$AQ$9)-1))),0)+MAX(0,$AQ15*('1. General Inputs'!$J$27-COLUMNS('7. Consumption'!M$9:$AQ$9)+1))</f>
        <v>0</v>
      </c>
      <c r="BF15" s="135">
        <f ca="1">IFERROR(SUM(OFFSET('7. Consumption'!N15,0,1,,MIN('1. General Inputs'!$J$27,COLUMNS('7. Consumption'!N$9:$AQ$9)-1))),0)+MAX(0,$AQ15*('1. General Inputs'!$J$27-COLUMNS('7. Consumption'!N$9:$AQ$9)+1))</f>
        <v>0</v>
      </c>
      <c r="BG15" s="135">
        <f ca="1">IFERROR(SUM(OFFSET('7. Consumption'!O15,0,1,,MIN('1. General Inputs'!$J$27,COLUMNS('7. Consumption'!O$9:$AQ$9)-1))),0)+MAX(0,$AQ15*('1. General Inputs'!$J$27-COLUMNS('7. Consumption'!O$9:$AQ$9)+1))</f>
        <v>0</v>
      </c>
      <c r="BH15" s="135">
        <f ca="1">IFERROR(SUM(OFFSET('7. Consumption'!P15,0,1,,MIN('1. General Inputs'!$J$27,COLUMNS('7. Consumption'!P$9:$AQ$9)-1))),0)+MAX(0,$AQ15*('1. General Inputs'!$J$27-COLUMNS('7. Consumption'!P$9:$AQ$9)+1))</f>
        <v>0</v>
      </c>
      <c r="BI15" s="135">
        <f ca="1">IFERROR(SUM(OFFSET('7. Consumption'!Q15,0,1,,MIN('1. General Inputs'!$J$27,COLUMNS('7. Consumption'!Q$9:$AQ$9)-1))),0)+MAX(0,$AQ15*('1. General Inputs'!$J$27-COLUMNS('7. Consumption'!Q$9:$AQ$9)+1))</f>
        <v>0</v>
      </c>
      <c r="BJ15" s="135">
        <f ca="1">IFERROR(SUM(OFFSET('7. Consumption'!R15,0,1,,MIN('1. General Inputs'!$J$27,COLUMNS('7. Consumption'!R$9:$AQ$9)-1))),0)+MAX(0,$AQ15*('1. General Inputs'!$J$27-COLUMNS('7. Consumption'!R$9:$AQ$9)+1))</f>
        <v>0</v>
      </c>
      <c r="BK15" s="135">
        <f ca="1">IFERROR(SUM(OFFSET('7. Consumption'!S15,0,1,,MIN('1. General Inputs'!$J$27,COLUMNS('7. Consumption'!S$9:$AQ$9)-1))),0)+MAX(0,$AQ15*('1. General Inputs'!$J$27-COLUMNS('7. Consumption'!S$9:$AQ$9)+1))</f>
        <v>0</v>
      </c>
      <c r="BL15" s="135">
        <f ca="1">IFERROR(SUM(OFFSET('7. Consumption'!T15,0,1,,MIN('1. General Inputs'!$J$27,COLUMNS('7. Consumption'!T$9:$AQ$9)-1))),0)+MAX(0,$AQ15*('1. General Inputs'!$J$27-COLUMNS('7. Consumption'!T$9:$AQ$9)+1))</f>
        <v>0</v>
      </c>
      <c r="BM15" s="135">
        <f ca="1">IFERROR(SUM(OFFSET('7. Consumption'!U15,0,1,,MIN('1. General Inputs'!$J$27,COLUMNS('7. Consumption'!U$9:$AQ$9)-1))),0)+MAX(0,$AQ15*('1. General Inputs'!$J$27-COLUMNS('7. Consumption'!U$9:$AQ$9)+1))</f>
        <v>0</v>
      </c>
      <c r="BN15" s="135">
        <f ca="1">IFERROR(SUM(OFFSET('7. Consumption'!V15,0,1,,MIN('1. General Inputs'!$J$27,COLUMNS('7. Consumption'!V$9:$AQ$9)-1))),0)+MAX(0,$AQ15*('1. General Inputs'!$J$27-COLUMNS('7. Consumption'!V$9:$AQ$9)+1))</f>
        <v>0</v>
      </c>
      <c r="BO15" s="135">
        <f ca="1">IFERROR(SUM(OFFSET('7. Consumption'!W15,0,1,,MIN('1. General Inputs'!$J$27,COLUMNS('7. Consumption'!W$9:$AQ$9)-1))),0)+MAX(0,$AQ15*('1. General Inputs'!$J$27-COLUMNS('7. Consumption'!W$9:$AQ$9)+1))</f>
        <v>0</v>
      </c>
      <c r="BP15" s="135">
        <f ca="1">IFERROR(SUM(OFFSET('7. Consumption'!X15,0,1,,MIN('1. General Inputs'!$J$27,COLUMNS('7. Consumption'!X$9:$AQ$9)-1))),0)+MAX(0,$AQ15*('1. General Inputs'!$J$27-COLUMNS('7. Consumption'!X$9:$AQ$9)+1))</f>
        <v>0</v>
      </c>
      <c r="BQ15" s="135">
        <f ca="1">IFERROR(SUM(OFFSET('7. Consumption'!Y15,0,1,,MIN('1. General Inputs'!$J$27,COLUMNS('7. Consumption'!Y$9:$AQ$9)-1))),0)+MAX(0,$AQ15*('1. General Inputs'!$J$27-COLUMNS('7. Consumption'!Y$9:$AQ$9)+1))</f>
        <v>0</v>
      </c>
      <c r="BR15" s="135">
        <f ca="1">IFERROR(SUM(OFFSET('7. Consumption'!Z15,0,1,,MIN('1. General Inputs'!$J$27,COLUMNS('7. Consumption'!Z$9:$AQ$9)-1))),0)+MAX(0,$AQ15*('1. General Inputs'!$J$27-COLUMNS('7. Consumption'!Z$9:$AQ$9)+1))</f>
        <v>0</v>
      </c>
      <c r="BS15" s="135">
        <f ca="1">IFERROR(SUM(OFFSET('7. Consumption'!AA15,0,1,,MIN('1. General Inputs'!$J$27,COLUMNS('7. Consumption'!AA$9:$AQ$9)-1))),0)+MAX(0,$AQ15*('1. General Inputs'!$J$27-COLUMNS('7. Consumption'!AA$9:$AQ$9)+1))</f>
        <v>0</v>
      </c>
      <c r="BT15" s="135">
        <f ca="1">IFERROR(SUM(OFFSET('7. Consumption'!AB15,0,1,,MIN('1. General Inputs'!$J$27,COLUMNS('7. Consumption'!AB$9:$AQ$9)-1))),0)+MAX(0,$AQ15*('1. General Inputs'!$J$27-COLUMNS('7. Consumption'!AB$9:$AQ$9)+1))</f>
        <v>0</v>
      </c>
      <c r="BU15" s="135">
        <f ca="1">IFERROR(SUM(OFFSET('7. Consumption'!AC15,0,1,,MIN('1. General Inputs'!$J$27,COLUMNS('7. Consumption'!AC$9:$AQ$9)-1))),0)+MAX(0,$AQ15*('1. General Inputs'!$J$27-COLUMNS('7. Consumption'!AC$9:$AQ$9)+1))</f>
        <v>0</v>
      </c>
      <c r="BV15" s="135">
        <f ca="1">IFERROR(SUM(OFFSET('7. Consumption'!AD15,0,1,,MIN('1. General Inputs'!$J$27,COLUMNS('7. Consumption'!AD$9:$AQ$9)-1))),0)+MAX(0,$AQ15*('1. General Inputs'!$J$27-COLUMNS('7. Consumption'!AD$9:$AQ$9)+1))</f>
        <v>0</v>
      </c>
      <c r="BW15" s="135">
        <f ca="1">IFERROR(SUM(OFFSET('7. Consumption'!AE15,0,1,,MIN('1. General Inputs'!$J$27,COLUMNS('7. Consumption'!AE$9:$AQ$9)-1))),0)+MAX(0,$AQ15*('1. General Inputs'!$J$27-COLUMNS('7. Consumption'!AE$9:$AQ$9)+1))</f>
        <v>0</v>
      </c>
      <c r="BX15" s="135">
        <f ca="1">IFERROR(SUM(OFFSET('7. Consumption'!AF15,0,1,,MIN('1. General Inputs'!$J$27,COLUMNS('7. Consumption'!AF$9:$AQ$9)-1))),0)+MAX(0,$AQ15*('1. General Inputs'!$J$27-COLUMNS('7. Consumption'!AF$9:$AQ$9)+1))</f>
        <v>0</v>
      </c>
      <c r="BY15" s="135">
        <f ca="1">IFERROR(SUM(OFFSET('7. Consumption'!AG15,0,1,,MIN('1. General Inputs'!$J$27,COLUMNS('7. Consumption'!AG$9:$AQ$9)-1))),0)+MAX(0,$AQ15*('1. General Inputs'!$J$27-COLUMNS('7. Consumption'!AG$9:$AQ$9)+1))</f>
        <v>0</v>
      </c>
      <c r="BZ15" s="135">
        <f ca="1">IFERROR(SUM(OFFSET('7. Consumption'!AH15,0,1,,MIN('1. General Inputs'!$J$27,COLUMNS('7. Consumption'!AH$9:$AQ$9)-1))),0)+MAX(0,$AQ15*('1. General Inputs'!$J$27-COLUMNS('7. Consumption'!AH$9:$AQ$9)+1))</f>
        <v>0</v>
      </c>
      <c r="CA15" s="135">
        <f ca="1">IFERROR(SUM(OFFSET('7. Consumption'!AI15,0,1,,MIN('1. General Inputs'!$J$27,COLUMNS('7. Consumption'!AI$9:$AQ$9)-1))),0)+MAX(0,$AQ15*('1. General Inputs'!$J$27-COLUMNS('7. Consumption'!AI$9:$AQ$9)+1))</f>
        <v>0</v>
      </c>
      <c r="CB15" s="135">
        <f ca="1">IFERROR(SUM(OFFSET('7. Consumption'!AJ15,0,1,,MIN('1. General Inputs'!$J$27,COLUMNS('7. Consumption'!AJ$9:$AQ$9)-1))),0)+MAX(0,$AQ15*('1. General Inputs'!$J$27-COLUMNS('7. Consumption'!AJ$9:$AQ$9)+1))</f>
        <v>0</v>
      </c>
      <c r="CC15" s="135">
        <f ca="1">IFERROR(SUM(OFFSET('7. Consumption'!AK15,0,1,,MIN('1. General Inputs'!$J$27,COLUMNS('7. Consumption'!AK$9:$AQ$9)-1))),0)+MAX(0,$AQ15*('1. General Inputs'!$J$27-COLUMNS('7. Consumption'!AK$9:$AQ$9)+1))</f>
        <v>0</v>
      </c>
      <c r="CD15" s="135">
        <f ca="1">IFERROR(SUM(OFFSET('7. Consumption'!AL15,0,1,,MIN('1. General Inputs'!$J$27,COLUMNS('7. Consumption'!AL$9:$AQ$9)-1))),0)+MAX(0,$AQ15*('1. General Inputs'!$J$27-COLUMNS('7. Consumption'!AL$9:$AQ$9)+1))</f>
        <v>0</v>
      </c>
      <c r="CE15" s="135">
        <f ca="1">IFERROR(SUM(OFFSET('7. Consumption'!AM15,0,1,,MIN('1. General Inputs'!$J$27,COLUMNS('7. Consumption'!AM$9:$AQ$9)-1))),0)+MAX(0,$AQ15*('1. General Inputs'!$J$27-COLUMNS('7. Consumption'!AM$9:$AQ$9)+1))</f>
        <v>0</v>
      </c>
      <c r="CF15" s="135">
        <f ca="1">IFERROR(SUM(OFFSET('7. Consumption'!AN15,0,1,,MIN('1. General Inputs'!$J$27,COLUMNS('7. Consumption'!AN$9:$AQ$9)-1))),0)+MAX(0,$AQ15*('1. General Inputs'!$J$27-COLUMNS('7. Consumption'!AN$9:$AQ$9)+1))</f>
        <v>0</v>
      </c>
      <c r="CG15" s="135">
        <f ca="1">IFERROR(SUM(OFFSET('7. Consumption'!AO15,0,1,,MIN('1. General Inputs'!$J$27,COLUMNS('7. Consumption'!AO$9:$AQ$9)-1))),0)+MAX(0,$AQ15*('1. General Inputs'!$J$27-COLUMNS('7. Consumption'!AO$9:$AQ$9)+1))</f>
        <v>0</v>
      </c>
      <c r="CH15" s="135">
        <f ca="1">IFERROR(SUM(OFFSET('7. Consumption'!AP15,0,1,,MIN('1. General Inputs'!$J$27,COLUMNS('7. Consumption'!AP$9:$AQ$9)-1))),0)+MAX(0,$AQ15*('1. General Inputs'!$J$27-COLUMNS('7. Consumption'!AP$9:$AQ$9)+1))</f>
        <v>0</v>
      </c>
      <c r="CI15" s="135">
        <f ca="1">IFERROR(SUM(OFFSET('7. Consumption'!AQ15,0,1,,MIN('1. General Inputs'!$J$27,COLUMNS('7. Consumption'!AQ$9:$AQ$9)-1))),0)+MAX(0,$AQ15*('1. General Inputs'!$J$27-COLUMNS('7. Consumption'!AQ$9:$AQ$9)+1))</f>
        <v>0</v>
      </c>
    </row>
    <row r="16" spans="2:87" ht="15" x14ac:dyDescent="0.25">
      <c r="B16" s="16"/>
      <c r="C16" s="16" t="str">
        <f>IFERROR(VLOOKUP(ROWS($C$9:$C16),'5. Dosing'!$L$14:$M$64,COLUMNS('5. Dosing'!$L$13:$M$13),0),"")</f>
        <v>AZT+3TC+ABC (300/150/300) - 60 tab</v>
      </c>
      <c r="D16" s="16" t="str">
        <f>IFERROR(INDEX('5. Dosing'!E$14:E$64,MATCH('7. Consumption'!$C16,'5. Dosing'!$M$14:$M$64,0)),"")</f>
        <v>AZT+3TC+ABC</v>
      </c>
      <c r="E16" s="129">
        <f>IFERROR(INDEX('5. Dosing'!K$14:K$64,MATCH('7. Consumption'!$C16,'5. Dosing'!$M$14:$M$64,0)),0)</f>
        <v>1</v>
      </c>
      <c r="F16" s="130">
        <f>IFERROR(INDEX('5. Dosing'!J$14:J$64,MATCH('7. Consumption'!$C16,'5. Dosing'!$M$14:$M$64,0))*(30)/INDEX('5. Dosing'!H$14:H$64,MATCH('7. Consumption'!$C16,'5. Dosing'!$M$14:$M$64,0)),0)</f>
        <v>1</v>
      </c>
      <c r="H16" s="3">
        <f ca="1">ROUNDUP($F16*$E16*CHOOSE(H$7,
IFERROR(SUMPRODUCT('6. Patients'!CA$10:CA$107,OFFSET('6. Patients'!$DN$9,1,MATCH($D16,'6. Patients'!$DO$9:$EC$9,0),ROWS('6. Patients'!DN$10:DN$107))),0)+
IFERROR(SUMPRODUCT('6. Patients'!CA$10:CA$107,OFFSET('6. Patients'!$ED$9,1,MATCH($D16,'6. Patients'!$EE$9:$ES$9,0),ROWS('6. Patients'!DN$10:DN$107))),0)+
IFERROR(SUMPRODUCT('6. Patients'!CA$10:CA$107,OFFSET('6. Patients'!$ET$9,1,MATCH($D16,'6. Patients'!$EU$9:$FI$9,0),ROWS('6. Patients'!DN$10:DN$107))),0)+
IFERROR(SUMPRODUCT('6. Patients'!CA$10:CA$107,OFFSET('6. Patients'!$FJ$9,1,MATCH($D16,'6. Patients'!$FK$9:$FY$9,0),ROWS('6. Patients'!DN$10:DN$107))),0),
IFERROR(SUMPRODUCT('6. Patients'!CA$10:CA$107,OFFSET('6. Patients'!$FZ$9,1,MATCH($D16,'6. Patients'!$GA$9:$GO$9,0),ROWS('6. Patients'!DN$10:DN$107))),0)+
IFERROR(SUMPRODUCT('6. Patients'!CA$10:CA$107,OFFSET('6. Patients'!$GP$9,1,MATCH($D16,'6. Patients'!$GQ$9:$HE$9,0),ROWS('6. Patients'!DN$10:DN$107))),0)+
IFERROR(SUMPRODUCT('6. Patients'!CA$10:CA$107,OFFSET('6. Patients'!$HF$9,1,MATCH($D16,'6. Patients'!$HG$9:$HU$9,0),ROWS('6. Patients'!DN$10:DN$107))),0)+
IFERROR(SUMPRODUCT('6. Patients'!CA$10:CA$107,OFFSET('6. Patients'!$HV$9,1,MATCH($D16,'6. Patients'!$HW$9:$IK$9,0),ROWS('6. Patients'!DN$10:DN$107))),0),
IFERROR(SUMPRODUCT('6. Patients'!CA$10:CA$107,OFFSET('6. Patients'!$IL$9,1,MATCH($D16,'6. Patients'!$IM$9:$JA$9,0),ROWS('6. Patients'!DN$10:DN$107))),0)+
IFERROR(SUMPRODUCT('6. Patients'!CA$10:CA$107,OFFSET('6. Patients'!$JB$9,1,MATCH($D16,'6. Patients'!$JC$9:$JQ$9,0),ROWS('6. Patients'!DN$10:DN$107))),0)+
IFERROR(SUMPRODUCT('6. Patients'!CA$10:CA$107,OFFSET('6. Patients'!$JR$9,1,MATCH($D16,'6. Patients'!$JS$9:$KG$9,0),ROWS('6. Patients'!DN$10:DN$107))),0)+
IFERROR(SUMPRODUCT('6. Patients'!CA$10:CA$107,OFFSET('6. Patients'!$KH$9,1,MATCH($D16,'6. Patients'!$KI$9:$KW$9,0),ROWS('6. Patients'!DN$10:DN$107))),0))+
IFERROR(VLOOKUP($D16,$H$61:$L$91,COLUMNS($H$60:$J$60)-1+H$7,0)*$E16*$F16*'1. General Inputs'!$J$25,0),0)</f>
        <v>0</v>
      </c>
      <c r="I16" s="3">
        <f ca="1">ROUNDUP($F16*$E16*CHOOSE(I$7,
IFERROR(SUMPRODUCT('6. Patients'!CB$10:CB$107,OFFSET('6. Patients'!$DN$9,1,MATCH($D16,'6. Patients'!$DO$9:$EC$9,0),ROWS('6. Patients'!DO$10:DO$107))),0)+
IFERROR(SUMPRODUCT('6. Patients'!CB$10:CB$107,OFFSET('6. Patients'!$ED$9,1,MATCH($D16,'6. Patients'!$EE$9:$ES$9,0),ROWS('6. Patients'!DO$10:DO$107))),0)+
IFERROR(SUMPRODUCT('6. Patients'!CB$10:CB$107,OFFSET('6. Patients'!$ET$9,1,MATCH($D16,'6. Patients'!$EU$9:$FI$9,0),ROWS('6. Patients'!DO$10:DO$107))),0)+
IFERROR(SUMPRODUCT('6. Patients'!CB$10:CB$107,OFFSET('6. Patients'!$FJ$9,1,MATCH($D16,'6. Patients'!$FK$9:$FY$9,0),ROWS('6. Patients'!DO$10:DO$107))),0),
IFERROR(SUMPRODUCT('6. Patients'!CB$10:CB$107,OFFSET('6. Patients'!$FZ$9,1,MATCH($D16,'6. Patients'!$GA$9:$GO$9,0),ROWS('6. Patients'!DO$10:DO$107))),0)+
IFERROR(SUMPRODUCT('6. Patients'!CB$10:CB$107,OFFSET('6. Patients'!$GP$9,1,MATCH($D16,'6. Patients'!$GQ$9:$HE$9,0),ROWS('6. Patients'!DO$10:DO$107))),0)+
IFERROR(SUMPRODUCT('6. Patients'!CB$10:CB$107,OFFSET('6. Patients'!$HF$9,1,MATCH($D16,'6. Patients'!$HG$9:$HU$9,0),ROWS('6. Patients'!DO$10:DO$107))),0)+
IFERROR(SUMPRODUCT('6. Patients'!CB$10:CB$107,OFFSET('6. Patients'!$HV$9,1,MATCH($D16,'6. Patients'!$HW$9:$IK$9,0),ROWS('6. Patients'!DO$10:DO$107))),0),
IFERROR(SUMPRODUCT('6. Patients'!CB$10:CB$107,OFFSET('6. Patients'!$IL$9,1,MATCH($D16,'6. Patients'!$IM$9:$JA$9,0),ROWS('6. Patients'!DO$10:DO$107))),0)+
IFERROR(SUMPRODUCT('6. Patients'!CB$10:CB$107,OFFSET('6. Patients'!$JB$9,1,MATCH($D16,'6. Patients'!$JC$9:$JQ$9,0),ROWS('6. Patients'!DO$10:DO$107))),0)+
IFERROR(SUMPRODUCT('6. Patients'!CB$10:CB$107,OFFSET('6. Patients'!$JR$9,1,MATCH($D16,'6. Patients'!$JS$9:$KG$9,0),ROWS('6. Patients'!DO$10:DO$107))),0)+
IFERROR(SUMPRODUCT('6. Patients'!CB$10:CB$107,OFFSET('6. Patients'!$KH$9,1,MATCH($D16,'6. Patients'!$KI$9:$KW$9,0),ROWS('6. Patients'!DO$10:DO$107))),0))+
IFERROR(VLOOKUP($D16,$H$61:$L$91,COLUMNS($H$60:$J$60)-1+I$7,0)*$E16*$F16*'1. General Inputs'!$J$25,0),0)</f>
        <v>0</v>
      </c>
      <c r="J16" s="3">
        <f ca="1">ROUNDUP($F16*$E16*CHOOSE(J$7,
IFERROR(SUMPRODUCT('6. Patients'!CC$10:CC$107,OFFSET('6. Patients'!$DN$9,1,MATCH($D16,'6. Patients'!$DO$9:$EC$9,0),ROWS('6. Patients'!DP$10:DP$107))),0)+
IFERROR(SUMPRODUCT('6. Patients'!CC$10:CC$107,OFFSET('6. Patients'!$ED$9,1,MATCH($D16,'6. Patients'!$EE$9:$ES$9,0),ROWS('6. Patients'!DP$10:DP$107))),0)+
IFERROR(SUMPRODUCT('6. Patients'!CC$10:CC$107,OFFSET('6. Patients'!$ET$9,1,MATCH($D16,'6. Patients'!$EU$9:$FI$9,0),ROWS('6. Patients'!DP$10:DP$107))),0)+
IFERROR(SUMPRODUCT('6. Patients'!CC$10:CC$107,OFFSET('6. Patients'!$FJ$9,1,MATCH($D16,'6. Patients'!$FK$9:$FY$9,0),ROWS('6. Patients'!DP$10:DP$107))),0),
IFERROR(SUMPRODUCT('6. Patients'!CC$10:CC$107,OFFSET('6. Patients'!$FZ$9,1,MATCH($D16,'6. Patients'!$GA$9:$GO$9,0),ROWS('6. Patients'!DP$10:DP$107))),0)+
IFERROR(SUMPRODUCT('6. Patients'!CC$10:CC$107,OFFSET('6. Patients'!$GP$9,1,MATCH($D16,'6. Patients'!$GQ$9:$HE$9,0),ROWS('6. Patients'!DP$10:DP$107))),0)+
IFERROR(SUMPRODUCT('6. Patients'!CC$10:CC$107,OFFSET('6. Patients'!$HF$9,1,MATCH($D16,'6. Patients'!$HG$9:$HU$9,0),ROWS('6. Patients'!DP$10:DP$107))),0)+
IFERROR(SUMPRODUCT('6. Patients'!CC$10:CC$107,OFFSET('6. Patients'!$HV$9,1,MATCH($D16,'6. Patients'!$HW$9:$IK$9,0),ROWS('6. Patients'!DP$10:DP$107))),0),
IFERROR(SUMPRODUCT('6. Patients'!CC$10:CC$107,OFFSET('6. Patients'!$IL$9,1,MATCH($D16,'6. Patients'!$IM$9:$JA$9,0),ROWS('6. Patients'!DP$10:DP$107))),0)+
IFERROR(SUMPRODUCT('6. Patients'!CC$10:CC$107,OFFSET('6. Patients'!$JB$9,1,MATCH($D16,'6. Patients'!$JC$9:$JQ$9,0),ROWS('6. Patients'!DP$10:DP$107))),0)+
IFERROR(SUMPRODUCT('6. Patients'!CC$10:CC$107,OFFSET('6. Patients'!$JR$9,1,MATCH($D16,'6. Patients'!$JS$9:$KG$9,0),ROWS('6. Patients'!DP$10:DP$107))),0)+
IFERROR(SUMPRODUCT('6. Patients'!CC$10:CC$107,OFFSET('6. Patients'!$KH$9,1,MATCH($D16,'6. Patients'!$KI$9:$KW$9,0),ROWS('6. Patients'!DP$10:DP$107))),0))+
IFERROR(VLOOKUP($D16,$H$61:$L$91,COLUMNS($H$60:$J$60)-1+J$7,0)*$E16*$F16*'1. General Inputs'!$J$25,0),0)</f>
        <v>0</v>
      </c>
      <c r="K16" s="3">
        <f ca="1">ROUNDUP($F16*$E16*CHOOSE(K$7,
IFERROR(SUMPRODUCT('6. Patients'!CD$10:CD$107,OFFSET('6. Patients'!$DN$9,1,MATCH($D16,'6. Patients'!$DO$9:$EC$9,0),ROWS('6. Patients'!DQ$10:DQ$107))),0)+
IFERROR(SUMPRODUCT('6. Patients'!CD$10:CD$107,OFFSET('6. Patients'!$ED$9,1,MATCH($D16,'6. Patients'!$EE$9:$ES$9,0),ROWS('6. Patients'!DQ$10:DQ$107))),0)+
IFERROR(SUMPRODUCT('6. Patients'!CD$10:CD$107,OFFSET('6. Patients'!$ET$9,1,MATCH($D16,'6. Patients'!$EU$9:$FI$9,0),ROWS('6. Patients'!DQ$10:DQ$107))),0)+
IFERROR(SUMPRODUCT('6. Patients'!CD$10:CD$107,OFFSET('6. Patients'!$FJ$9,1,MATCH($D16,'6. Patients'!$FK$9:$FY$9,0),ROWS('6. Patients'!DQ$10:DQ$107))),0),
IFERROR(SUMPRODUCT('6. Patients'!CD$10:CD$107,OFFSET('6. Patients'!$FZ$9,1,MATCH($D16,'6. Patients'!$GA$9:$GO$9,0),ROWS('6. Patients'!DQ$10:DQ$107))),0)+
IFERROR(SUMPRODUCT('6. Patients'!CD$10:CD$107,OFFSET('6. Patients'!$GP$9,1,MATCH($D16,'6. Patients'!$GQ$9:$HE$9,0),ROWS('6. Patients'!DQ$10:DQ$107))),0)+
IFERROR(SUMPRODUCT('6. Patients'!CD$10:CD$107,OFFSET('6. Patients'!$HF$9,1,MATCH($D16,'6. Patients'!$HG$9:$HU$9,0),ROWS('6. Patients'!DQ$10:DQ$107))),0)+
IFERROR(SUMPRODUCT('6. Patients'!CD$10:CD$107,OFFSET('6. Patients'!$HV$9,1,MATCH($D16,'6. Patients'!$HW$9:$IK$9,0),ROWS('6. Patients'!DQ$10:DQ$107))),0),
IFERROR(SUMPRODUCT('6. Patients'!CD$10:CD$107,OFFSET('6. Patients'!$IL$9,1,MATCH($D16,'6. Patients'!$IM$9:$JA$9,0),ROWS('6. Patients'!DQ$10:DQ$107))),0)+
IFERROR(SUMPRODUCT('6. Patients'!CD$10:CD$107,OFFSET('6. Patients'!$JB$9,1,MATCH($D16,'6. Patients'!$JC$9:$JQ$9,0),ROWS('6. Patients'!DQ$10:DQ$107))),0)+
IFERROR(SUMPRODUCT('6. Patients'!CD$10:CD$107,OFFSET('6. Patients'!$JR$9,1,MATCH($D16,'6. Patients'!$JS$9:$KG$9,0),ROWS('6. Patients'!DQ$10:DQ$107))),0)+
IFERROR(SUMPRODUCT('6. Patients'!CD$10:CD$107,OFFSET('6. Patients'!$KH$9,1,MATCH($D16,'6. Patients'!$KI$9:$KW$9,0),ROWS('6. Patients'!DQ$10:DQ$107))),0))+
IFERROR(VLOOKUP($D16,$H$61:$L$91,COLUMNS($H$60:$J$60)-1+K$7,0)*$E16*$F16*'1. General Inputs'!$J$25,0),0)</f>
        <v>0</v>
      </c>
      <c r="L16" s="3">
        <f ca="1">ROUNDUP($F16*$E16*CHOOSE(L$7,
IFERROR(SUMPRODUCT('6. Patients'!CE$10:CE$107,OFFSET('6. Patients'!$DN$9,1,MATCH($D16,'6. Patients'!$DO$9:$EC$9,0),ROWS('6. Patients'!DR$10:DR$107))),0)+
IFERROR(SUMPRODUCT('6. Patients'!CE$10:CE$107,OFFSET('6. Patients'!$ED$9,1,MATCH($D16,'6. Patients'!$EE$9:$ES$9,0),ROWS('6. Patients'!DR$10:DR$107))),0)+
IFERROR(SUMPRODUCT('6. Patients'!CE$10:CE$107,OFFSET('6. Patients'!$ET$9,1,MATCH($D16,'6. Patients'!$EU$9:$FI$9,0),ROWS('6. Patients'!DR$10:DR$107))),0)+
IFERROR(SUMPRODUCT('6. Patients'!CE$10:CE$107,OFFSET('6. Patients'!$FJ$9,1,MATCH($D16,'6. Patients'!$FK$9:$FY$9,0),ROWS('6. Patients'!DR$10:DR$107))),0),
IFERROR(SUMPRODUCT('6. Patients'!CE$10:CE$107,OFFSET('6. Patients'!$FZ$9,1,MATCH($D16,'6. Patients'!$GA$9:$GO$9,0),ROWS('6. Patients'!DR$10:DR$107))),0)+
IFERROR(SUMPRODUCT('6. Patients'!CE$10:CE$107,OFFSET('6. Patients'!$GP$9,1,MATCH($D16,'6. Patients'!$GQ$9:$HE$9,0),ROWS('6. Patients'!DR$10:DR$107))),0)+
IFERROR(SUMPRODUCT('6. Patients'!CE$10:CE$107,OFFSET('6. Patients'!$HF$9,1,MATCH($D16,'6. Patients'!$HG$9:$HU$9,0),ROWS('6. Patients'!DR$10:DR$107))),0)+
IFERROR(SUMPRODUCT('6. Patients'!CE$10:CE$107,OFFSET('6. Patients'!$HV$9,1,MATCH($D16,'6. Patients'!$HW$9:$IK$9,0),ROWS('6. Patients'!DR$10:DR$107))),0),
IFERROR(SUMPRODUCT('6. Patients'!CE$10:CE$107,OFFSET('6. Patients'!$IL$9,1,MATCH($D16,'6. Patients'!$IM$9:$JA$9,0),ROWS('6. Patients'!DR$10:DR$107))),0)+
IFERROR(SUMPRODUCT('6. Patients'!CE$10:CE$107,OFFSET('6. Patients'!$JB$9,1,MATCH($D16,'6. Patients'!$JC$9:$JQ$9,0),ROWS('6. Patients'!DR$10:DR$107))),0)+
IFERROR(SUMPRODUCT('6. Patients'!CE$10:CE$107,OFFSET('6. Patients'!$JR$9,1,MATCH($D16,'6. Patients'!$JS$9:$KG$9,0),ROWS('6. Patients'!DR$10:DR$107))),0)+
IFERROR(SUMPRODUCT('6. Patients'!CE$10:CE$107,OFFSET('6. Patients'!$KH$9,1,MATCH($D16,'6. Patients'!$KI$9:$KW$9,0),ROWS('6. Patients'!DR$10:DR$107))),0))+
IFERROR(VLOOKUP($D16,$H$61:$L$91,COLUMNS($H$60:$J$60)-1+L$7,0)*$E16*$F16*'1. General Inputs'!$J$25,0),0)</f>
        <v>0</v>
      </c>
      <c r="M16" s="3">
        <f ca="1">ROUNDUP($F16*$E16*CHOOSE(M$7,
IFERROR(SUMPRODUCT('6. Patients'!CF$10:CF$107,OFFSET('6. Patients'!$DN$9,1,MATCH($D16,'6. Patients'!$DO$9:$EC$9,0),ROWS('6. Patients'!DS$10:DS$107))),0)+
IFERROR(SUMPRODUCT('6. Patients'!CF$10:CF$107,OFFSET('6. Patients'!$ED$9,1,MATCH($D16,'6. Patients'!$EE$9:$ES$9,0),ROWS('6. Patients'!DS$10:DS$107))),0)+
IFERROR(SUMPRODUCT('6. Patients'!CF$10:CF$107,OFFSET('6. Patients'!$ET$9,1,MATCH($D16,'6. Patients'!$EU$9:$FI$9,0),ROWS('6. Patients'!DS$10:DS$107))),0)+
IFERROR(SUMPRODUCT('6. Patients'!CF$10:CF$107,OFFSET('6. Patients'!$FJ$9,1,MATCH($D16,'6. Patients'!$FK$9:$FY$9,0),ROWS('6. Patients'!DS$10:DS$107))),0),
IFERROR(SUMPRODUCT('6. Patients'!CF$10:CF$107,OFFSET('6. Patients'!$FZ$9,1,MATCH($D16,'6. Patients'!$GA$9:$GO$9,0),ROWS('6. Patients'!DS$10:DS$107))),0)+
IFERROR(SUMPRODUCT('6. Patients'!CF$10:CF$107,OFFSET('6. Patients'!$GP$9,1,MATCH($D16,'6. Patients'!$GQ$9:$HE$9,0),ROWS('6. Patients'!DS$10:DS$107))),0)+
IFERROR(SUMPRODUCT('6. Patients'!CF$10:CF$107,OFFSET('6. Patients'!$HF$9,1,MATCH($D16,'6. Patients'!$HG$9:$HU$9,0),ROWS('6. Patients'!DS$10:DS$107))),0)+
IFERROR(SUMPRODUCT('6. Patients'!CF$10:CF$107,OFFSET('6. Patients'!$HV$9,1,MATCH($D16,'6. Patients'!$HW$9:$IK$9,0),ROWS('6. Patients'!DS$10:DS$107))),0),
IFERROR(SUMPRODUCT('6. Patients'!CF$10:CF$107,OFFSET('6. Patients'!$IL$9,1,MATCH($D16,'6. Patients'!$IM$9:$JA$9,0),ROWS('6. Patients'!DS$10:DS$107))),0)+
IFERROR(SUMPRODUCT('6. Patients'!CF$10:CF$107,OFFSET('6. Patients'!$JB$9,1,MATCH($D16,'6. Patients'!$JC$9:$JQ$9,0),ROWS('6. Patients'!DS$10:DS$107))),0)+
IFERROR(SUMPRODUCT('6. Patients'!CF$10:CF$107,OFFSET('6. Patients'!$JR$9,1,MATCH($D16,'6. Patients'!$JS$9:$KG$9,0),ROWS('6. Patients'!DS$10:DS$107))),0)+
IFERROR(SUMPRODUCT('6. Patients'!CF$10:CF$107,OFFSET('6. Patients'!$KH$9,1,MATCH($D16,'6. Patients'!$KI$9:$KW$9,0),ROWS('6. Patients'!DS$10:DS$107))),0))+
IFERROR(VLOOKUP($D16,$H$61:$L$91,COLUMNS($H$60:$J$60)-1+M$7,0)*$E16*$F16*'1. General Inputs'!$J$25,0),0)</f>
        <v>0</v>
      </c>
      <c r="N16" s="3">
        <f ca="1">ROUNDUP($F16*$E16*CHOOSE(N$7,
IFERROR(SUMPRODUCT('6. Patients'!CG$10:CG$107,OFFSET('6. Patients'!$DN$9,1,MATCH($D16,'6. Patients'!$DO$9:$EC$9,0),ROWS('6. Patients'!DT$10:DT$107))),0)+
IFERROR(SUMPRODUCT('6. Patients'!CG$10:CG$107,OFFSET('6. Patients'!$ED$9,1,MATCH($D16,'6. Patients'!$EE$9:$ES$9,0),ROWS('6. Patients'!DT$10:DT$107))),0)+
IFERROR(SUMPRODUCT('6. Patients'!CG$10:CG$107,OFFSET('6. Patients'!$ET$9,1,MATCH($D16,'6. Patients'!$EU$9:$FI$9,0),ROWS('6. Patients'!DT$10:DT$107))),0)+
IFERROR(SUMPRODUCT('6. Patients'!CG$10:CG$107,OFFSET('6. Patients'!$FJ$9,1,MATCH($D16,'6. Patients'!$FK$9:$FY$9,0),ROWS('6. Patients'!DT$10:DT$107))),0),
IFERROR(SUMPRODUCT('6. Patients'!CG$10:CG$107,OFFSET('6. Patients'!$FZ$9,1,MATCH($D16,'6. Patients'!$GA$9:$GO$9,0),ROWS('6. Patients'!DT$10:DT$107))),0)+
IFERROR(SUMPRODUCT('6. Patients'!CG$10:CG$107,OFFSET('6. Patients'!$GP$9,1,MATCH($D16,'6. Patients'!$GQ$9:$HE$9,0),ROWS('6. Patients'!DT$10:DT$107))),0)+
IFERROR(SUMPRODUCT('6. Patients'!CG$10:CG$107,OFFSET('6. Patients'!$HF$9,1,MATCH($D16,'6. Patients'!$HG$9:$HU$9,0),ROWS('6. Patients'!DT$10:DT$107))),0)+
IFERROR(SUMPRODUCT('6. Patients'!CG$10:CG$107,OFFSET('6. Patients'!$HV$9,1,MATCH($D16,'6. Patients'!$HW$9:$IK$9,0),ROWS('6. Patients'!DT$10:DT$107))),0),
IFERROR(SUMPRODUCT('6. Patients'!CG$10:CG$107,OFFSET('6. Patients'!$IL$9,1,MATCH($D16,'6. Patients'!$IM$9:$JA$9,0),ROWS('6. Patients'!DT$10:DT$107))),0)+
IFERROR(SUMPRODUCT('6. Patients'!CG$10:CG$107,OFFSET('6. Patients'!$JB$9,1,MATCH($D16,'6. Patients'!$JC$9:$JQ$9,0),ROWS('6. Patients'!DT$10:DT$107))),0)+
IFERROR(SUMPRODUCT('6. Patients'!CG$10:CG$107,OFFSET('6. Patients'!$JR$9,1,MATCH($D16,'6. Patients'!$JS$9:$KG$9,0),ROWS('6. Patients'!DT$10:DT$107))),0)+
IFERROR(SUMPRODUCT('6. Patients'!CG$10:CG$107,OFFSET('6. Patients'!$KH$9,1,MATCH($D16,'6. Patients'!$KI$9:$KW$9,0),ROWS('6. Patients'!DT$10:DT$107))),0))+
IFERROR(VLOOKUP($D16,$H$61:$L$91,COLUMNS($H$60:$J$60)-1+N$7,0)*$E16*$F16*'1. General Inputs'!$J$25,0),0)</f>
        <v>0</v>
      </c>
      <c r="O16" s="3">
        <f ca="1">ROUNDUP($F16*$E16*CHOOSE(O$7,
IFERROR(SUMPRODUCT('6. Patients'!CH$10:CH$107,OFFSET('6. Patients'!$DN$9,1,MATCH($D16,'6. Patients'!$DO$9:$EC$9,0),ROWS('6. Patients'!DU$10:DU$107))),0)+
IFERROR(SUMPRODUCT('6. Patients'!CH$10:CH$107,OFFSET('6. Patients'!$ED$9,1,MATCH($D16,'6. Patients'!$EE$9:$ES$9,0),ROWS('6. Patients'!DU$10:DU$107))),0)+
IFERROR(SUMPRODUCT('6. Patients'!CH$10:CH$107,OFFSET('6. Patients'!$ET$9,1,MATCH($D16,'6. Patients'!$EU$9:$FI$9,0),ROWS('6. Patients'!DU$10:DU$107))),0)+
IFERROR(SUMPRODUCT('6. Patients'!CH$10:CH$107,OFFSET('6. Patients'!$FJ$9,1,MATCH($D16,'6. Patients'!$FK$9:$FY$9,0),ROWS('6. Patients'!DU$10:DU$107))),0),
IFERROR(SUMPRODUCT('6. Patients'!CH$10:CH$107,OFFSET('6. Patients'!$FZ$9,1,MATCH($D16,'6. Patients'!$GA$9:$GO$9,0),ROWS('6. Patients'!DU$10:DU$107))),0)+
IFERROR(SUMPRODUCT('6. Patients'!CH$10:CH$107,OFFSET('6. Patients'!$GP$9,1,MATCH($D16,'6. Patients'!$GQ$9:$HE$9,0),ROWS('6. Patients'!DU$10:DU$107))),0)+
IFERROR(SUMPRODUCT('6. Patients'!CH$10:CH$107,OFFSET('6. Patients'!$HF$9,1,MATCH($D16,'6. Patients'!$HG$9:$HU$9,0),ROWS('6. Patients'!DU$10:DU$107))),0)+
IFERROR(SUMPRODUCT('6. Patients'!CH$10:CH$107,OFFSET('6. Patients'!$HV$9,1,MATCH($D16,'6. Patients'!$HW$9:$IK$9,0),ROWS('6. Patients'!DU$10:DU$107))),0),
IFERROR(SUMPRODUCT('6. Patients'!CH$10:CH$107,OFFSET('6. Patients'!$IL$9,1,MATCH($D16,'6. Patients'!$IM$9:$JA$9,0),ROWS('6. Patients'!DU$10:DU$107))),0)+
IFERROR(SUMPRODUCT('6. Patients'!CH$10:CH$107,OFFSET('6. Patients'!$JB$9,1,MATCH($D16,'6. Patients'!$JC$9:$JQ$9,0),ROWS('6. Patients'!DU$10:DU$107))),0)+
IFERROR(SUMPRODUCT('6. Patients'!CH$10:CH$107,OFFSET('6. Patients'!$JR$9,1,MATCH($D16,'6. Patients'!$JS$9:$KG$9,0),ROWS('6. Patients'!DU$10:DU$107))),0)+
IFERROR(SUMPRODUCT('6. Patients'!CH$10:CH$107,OFFSET('6. Patients'!$KH$9,1,MATCH($D16,'6. Patients'!$KI$9:$KW$9,0),ROWS('6. Patients'!DU$10:DU$107))),0))+
IFERROR(VLOOKUP($D16,$H$61:$L$91,COLUMNS($H$60:$J$60)-1+O$7,0)*$E16*$F16*'1. General Inputs'!$J$25,0),0)</f>
        <v>0</v>
      </c>
      <c r="P16" s="3">
        <f ca="1">ROUNDUP($F16*$E16*CHOOSE(P$7,
IFERROR(SUMPRODUCT('6. Patients'!CI$10:CI$107,OFFSET('6. Patients'!$DN$9,1,MATCH($D16,'6. Patients'!$DO$9:$EC$9,0),ROWS('6. Patients'!DV$10:DV$107))),0)+
IFERROR(SUMPRODUCT('6. Patients'!CI$10:CI$107,OFFSET('6. Patients'!$ED$9,1,MATCH($D16,'6. Patients'!$EE$9:$ES$9,0),ROWS('6. Patients'!DV$10:DV$107))),0)+
IFERROR(SUMPRODUCT('6. Patients'!CI$10:CI$107,OFFSET('6. Patients'!$ET$9,1,MATCH($D16,'6. Patients'!$EU$9:$FI$9,0),ROWS('6. Patients'!DV$10:DV$107))),0)+
IFERROR(SUMPRODUCT('6. Patients'!CI$10:CI$107,OFFSET('6. Patients'!$FJ$9,1,MATCH($D16,'6. Patients'!$FK$9:$FY$9,0),ROWS('6. Patients'!DV$10:DV$107))),0),
IFERROR(SUMPRODUCT('6. Patients'!CI$10:CI$107,OFFSET('6. Patients'!$FZ$9,1,MATCH($D16,'6. Patients'!$GA$9:$GO$9,0),ROWS('6. Patients'!DV$10:DV$107))),0)+
IFERROR(SUMPRODUCT('6. Patients'!CI$10:CI$107,OFFSET('6. Patients'!$GP$9,1,MATCH($D16,'6. Patients'!$GQ$9:$HE$9,0),ROWS('6. Patients'!DV$10:DV$107))),0)+
IFERROR(SUMPRODUCT('6. Patients'!CI$10:CI$107,OFFSET('6. Patients'!$HF$9,1,MATCH($D16,'6. Patients'!$HG$9:$HU$9,0),ROWS('6. Patients'!DV$10:DV$107))),0)+
IFERROR(SUMPRODUCT('6. Patients'!CI$10:CI$107,OFFSET('6. Patients'!$HV$9,1,MATCH($D16,'6. Patients'!$HW$9:$IK$9,0),ROWS('6. Patients'!DV$10:DV$107))),0),
IFERROR(SUMPRODUCT('6. Patients'!CI$10:CI$107,OFFSET('6. Patients'!$IL$9,1,MATCH($D16,'6. Patients'!$IM$9:$JA$9,0),ROWS('6. Patients'!DV$10:DV$107))),0)+
IFERROR(SUMPRODUCT('6. Patients'!CI$10:CI$107,OFFSET('6. Patients'!$JB$9,1,MATCH($D16,'6. Patients'!$JC$9:$JQ$9,0),ROWS('6. Patients'!DV$10:DV$107))),0)+
IFERROR(SUMPRODUCT('6. Patients'!CI$10:CI$107,OFFSET('6. Patients'!$JR$9,1,MATCH($D16,'6. Patients'!$JS$9:$KG$9,0),ROWS('6. Patients'!DV$10:DV$107))),0)+
IFERROR(SUMPRODUCT('6. Patients'!CI$10:CI$107,OFFSET('6. Patients'!$KH$9,1,MATCH($D16,'6. Patients'!$KI$9:$KW$9,0),ROWS('6. Patients'!DV$10:DV$107))),0))+
IFERROR(VLOOKUP($D16,$H$61:$L$91,COLUMNS($H$60:$J$60)-1+P$7,0)*$E16*$F16*'1. General Inputs'!$J$25,0),0)</f>
        <v>0</v>
      </c>
      <c r="Q16" s="3">
        <f ca="1">ROUNDUP($F16*$E16*CHOOSE(Q$7,
IFERROR(SUMPRODUCT('6. Patients'!CJ$10:CJ$107,OFFSET('6. Patients'!$DN$9,1,MATCH($D16,'6. Patients'!$DO$9:$EC$9,0),ROWS('6. Patients'!DW$10:DW$107))),0)+
IFERROR(SUMPRODUCT('6. Patients'!CJ$10:CJ$107,OFFSET('6. Patients'!$ED$9,1,MATCH($D16,'6. Patients'!$EE$9:$ES$9,0),ROWS('6. Patients'!DW$10:DW$107))),0)+
IFERROR(SUMPRODUCT('6. Patients'!CJ$10:CJ$107,OFFSET('6. Patients'!$ET$9,1,MATCH($D16,'6. Patients'!$EU$9:$FI$9,0),ROWS('6. Patients'!DW$10:DW$107))),0)+
IFERROR(SUMPRODUCT('6. Patients'!CJ$10:CJ$107,OFFSET('6. Patients'!$FJ$9,1,MATCH($D16,'6. Patients'!$FK$9:$FY$9,0),ROWS('6. Patients'!DW$10:DW$107))),0),
IFERROR(SUMPRODUCT('6. Patients'!CJ$10:CJ$107,OFFSET('6. Patients'!$FZ$9,1,MATCH($D16,'6. Patients'!$GA$9:$GO$9,0),ROWS('6. Patients'!DW$10:DW$107))),0)+
IFERROR(SUMPRODUCT('6. Patients'!CJ$10:CJ$107,OFFSET('6. Patients'!$GP$9,1,MATCH($D16,'6. Patients'!$GQ$9:$HE$9,0),ROWS('6. Patients'!DW$10:DW$107))),0)+
IFERROR(SUMPRODUCT('6. Patients'!CJ$10:CJ$107,OFFSET('6. Patients'!$HF$9,1,MATCH($D16,'6. Patients'!$HG$9:$HU$9,0),ROWS('6. Patients'!DW$10:DW$107))),0)+
IFERROR(SUMPRODUCT('6. Patients'!CJ$10:CJ$107,OFFSET('6. Patients'!$HV$9,1,MATCH($D16,'6. Patients'!$HW$9:$IK$9,0),ROWS('6. Patients'!DW$10:DW$107))),0),
IFERROR(SUMPRODUCT('6. Patients'!CJ$10:CJ$107,OFFSET('6. Patients'!$IL$9,1,MATCH($D16,'6. Patients'!$IM$9:$JA$9,0),ROWS('6. Patients'!DW$10:DW$107))),0)+
IFERROR(SUMPRODUCT('6. Patients'!CJ$10:CJ$107,OFFSET('6. Patients'!$JB$9,1,MATCH($D16,'6. Patients'!$JC$9:$JQ$9,0),ROWS('6. Patients'!DW$10:DW$107))),0)+
IFERROR(SUMPRODUCT('6. Patients'!CJ$10:CJ$107,OFFSET('6. Patients'!$JR$9,1,MATCH($D16,'6. Patients'!$JS$9:$KG$9,0),ROWS('6. Patients'!DW$10:DW$107))),0)+
IFERROR(SUMPRODUCT('6. Patients'!CJ$10:CJ$107,OFFSET('6. Patients'!$KH$9,1,MATCH($D16,'6. Patients'!$KI$9:$KW$9,0),ROWS('6. Patients'!DW$10:DW$107))),0))+
IFERROR(VLOOKUP($D16,$H$61:$L$91,COLUMNS($H$60:$J$60)-1+Q$7,0)*$E16*$F16*'1. General Inputs'!$J$25,0),0)</f>
        <v>0</v>
      </c>
      <c r="R16" s="3">
        <f ca="1">ROUNDUP($F16*$E16*CHOOSE(R$7,
IFERROR(SUMPRODUCT('6. Patients'!CK$10:CK$107,OFFSET('6. Patients'!$DN$9,1,MATCH($D16,'6. Patients'!$DO$9:$EC$9,0),ROWS('6. Patients'!DX$10:DX$107))),0)+
IFERROR(SUMPRODUCT('6. Patients'!CK$10:CK$107,OFFSET('6. Patients'!$ED$9,1,MATCH($D16,'6. Patients'!$EE$9:$ES$9,0),ROWS('6. Patients'!DX$10:DX$107))),0)+
IFERROR(SUMPRODUCT('6. Patients'!CK$10:CK$107,OFFSET('6. Patients'!$ET$9,1,MATCH($D16,'6. Patients'!$EU$9:$FI$9,0),ROWS('6. Patients'!DX$10:DX$107))),0)+
IFERROR(SUMPRODUCT('6. Patients'!CK$10:CK$107,OFFSET('6. Patients'!$FJ$9,1,MATCH($D16,'6. Patients'!$FK$9:$FY$9,0),ROWS('6. Patients'!DX$10:DX$107))),0),
IFERROR(SUMPRODUCT('6. Patients'!CK$10:CK$107,OFFSET('6. Patients'!$FZ$9,1,MATCH($D16,'6. Patients'!$GA$9:$GO$9,0),ROWS('6. Patients'!DX$10:DX$107))),0)+
IFERROR(SUMPRODUCT('6. Patients'!CK$10:CK$107,OFFSET('6. Patients'!$GP$9,1,MATCH($D16,'6. Patients'!$GQ$9:$HE$9,0),ROWS('6. Patients'!DX$10:DX$107))),0)+
IFERROR(SUMPRODUCT('6. Patients'!CK$10:CK$107,OFFSET('6. Patients'!$HF$9,1,MATCH($D16,'6. Patients'!$HG$9:$HU$9,0),ROWS('6. Patients'!DX$10:DX$107))),0)+
IFERROR(SUMPRODUCT('6. Patients'!CK$10:CK$107,OFFSET('6. Patients'!$HV$9,1,MATCH($D16,'6. Patients'!$HW$9:$IK$9,0),ROWS('6. Patients'!DX$10:DX$107))),0),
IFERROR(SUMPRODUCT('6. Patients'!CK$10:CK$107,OFFSET('6. Patients'!$IL$9,1,MATCH($D16,'6. Patients'!$IM$9:$JA$9,0),ROWS('6. Patients'!DX$10:DX$107))),0)+
IFERROR(SUMPRODUCT('6. Patients'!CK$10:CK$107,OFFSET('6. Patients'!$JB$9,1,MATCH($D16,'6. Patients'!$JC$9:$JQ$9,0),ROWS('6. Patients'!DX$10:DX$107))),0)+
IFERROR(SUMPRODUCT('6. Patients'!CK$10:CK$107,OFFSET('6. Patients'!$JR$9,1,MATCH($D16,'6. Patients'!$JS$9:$KG$9,0),ROWS('6. Patients'!DX$10:DX$107))),0)+
IFERROR(SUMPRODUCT('6. Patients'!CK$10:CK$107,OFFSET('6. Patients'!$KH$9,1,MATCH($D16,'6. Patients'!$KI$9:$KW$9,0),ROWS('6. Patients'!DX$10:DX$107))),0))+
IFERROR(VLOOKUP($D16,$H$61:$L$91,COLUMNS($H$60:$J$60)-1+R$7,0)*$E16*$F16*'1. General Inputs'!$J$25,0),0)</f>
        <v>0</v>
      </c>
      <c r="S16" s="3">
        <f ca="1">ROUNDUP($F16*$E16*CHOOSE(S$7,
IFERROR(SUMPRODUCT('6. Patients'!CL$10:CL$107,OFFSET('6. Patients'!$DN$9,1,MATCH($D16,'6. Patients'!$DO$9:$EC$9,0),ROWS('6. Patients'!DY$10:DY$107))),0)+
IFERROR(SUMPRODUCT('6. Patients'!CL$10:CL$107,OFFSET('6. Patients'!$ED$9,1,MATCH($D16,'6. Patients'!$EE$9:$ES$9,0),ROWS('6. Patients'!DY$10:DY$107))),0)+
IFERROR(SUMPRODUCT('6. Patients'!CL$10:CL$107,OFFSET('6. Patients'!$ET$9,1,MATCH($D16,'6. Patients'!$EU$9:$FI$9,0),ROWS('6. Patients'!DY$10:DY$107))),0)+
IFERROR(SUMPRODUCT('6. Patients'!CL$10:CL$107,OFFSET('6. Patients'!$FJ$9,1,MATCH($D16,'6. Patients'!$FK$9:$FY$9,0),ROWS('6. Patients'!DY$10:DY$107))),0),
IFERROR(SUMPRODUCT('6. Patients'!CL$10:CL$107,OFFSET('6. Patients'!$FZ$9,1,MATCH($D16,'6. Patients'!$GA$9:$GO$9,0),ROWS('6. Patients'!DY$10:DY$107))),0)+
IFERROR(SUMPRODUCT('6. Patients'!CL$10:CL$107,OFFSET('6. Patients'!$GP$9,1,MATCH($D16,'6. Patients'!$GQ$9:$HE$9,0),ROWS('6. Patients'!DY$10:DY$107))),0)+
IFERROR(SUMPRODUCT('6. Patients'!CL$10:CL$107,OFFSET('6. Patients'!$HF$9,1,MATCH($D16,'6. Patients'!$HG$9:$HU$9,0),ROWS('6. Patients'!DY$10:DY$107))),0)+
IFERROR(SUMPRODUCT('6. Patients'!CL$10:CL$107,OFFSET('6. Patients'!$HV$9,1,MATCH($D16,'6. Patients'!$HW$9:$IK$9,0),ROWS('6. Patients'!DY$10:DY$107))),0),
IFERROR(SUMPRODUCT('6. Patients'!CL$10:CL$107,OFFSET('6. Patients'!$IL$9,1,MATCH($D16,'6. Patients'!$IM$9:$JA$9,0),ROWS('6. Patients'!DY$10:DY$107))),0)+
IFERROR(SUMPRODUCT('6. Patients'!CL$10:CL$107,OFFSET('6. Patients'!$JB$9,1,MATCH($D16,'6. Patients'!$JC$9:$JQ$9,0),ROWS('6. Patients'!DY$10:DY$107))),0)+
IFERROR(SUMPRODUCT('6. Patients'!CL$10:CL$107,OFFSET('6. Patients'!$JR$9,1,MATCH($D16,'6. Patients'!$JS$9:$KG$9,0),ROWS('6. Patients'!DY$10:DY$107))),0)+
IFERROR(SUMPRODUCT('6. Patients'!CL$10:CL$107,OFFSET('6. Patients'!$KH$9,1,MATCH($D16,'6. Patients'!$KI$9:$KW$9,0),ROWS('6. Patients'!DY$10:DY$107))),0))+
IFERROR(VLOOKUP($D16,$H$61:$L$91,COLUMNS($H$60:$J$60)-1+S$7,0)*$E16*$F16*'1. General Inputs'!$J$25,0),0)</f>
        <v>0</v>
      </c>
      <c r="T16" s="3">
        <f ca="1">ROUNDUP($F16*$E16*CHOOSE(T$7,
IFERROR(SUMPRODUCT('6. Patients'!CM$10:CM$107,OFFSET('6. Patients'!$DN$9,1,MATCH($D16,'6. Patients'!$DO$9:$EC$9,0),ROWS('6. Patients'!DZ$10:DZ$107))),0)+
IFERROR(SUMPRODUCT('6. Patients'!CM$10:CM$107,OFFSET('6. Patients'!$ED$9,1,MATCH($D16,'6. Patients'!$EE$9:$ES$9,0),ROWS('6. Patients'!DZ$10:DZ$107))),0)+
IFERROR(SUMPRODUCT('6. Patients'!CM$10:CM$107,OFFSET('6. Patients'!$ET$9,1,MATCH($D16,'6. Patients'!$EU$9:$FI$9,0),ROWS('6. Patients'!DZ$10:DZ$107))),0)+
IFERROR(SUMPRODUCT('6. Patients'!CM$10:CM$107,OFFSET('6. Patients'!$FJ$9,1,MATCH($D16,'6. Patients'!$FK$9:$FY$9,0),ROWS('6. Patients'!DZ$10:DZ$107))),0),
IFERROR(SUMPRODUCT('6. Patients'!CM$10:CM$107,OFFSET('6. Patients'!$FZ$9,1,MATCH($D16,'6. Patients'!$GA$9:$GO$9,0),ROWS('6. Patients'!DZ$10:DZ$107))),0)+
IFERROR(SUMPRODUCT('6. Patients'!CM$10:CM$107,OFFSET('6. Patients'!$GP$9,1,MATCH($D16,'6. Patients'!$GQ$9:$HE$9,0),ROWS('6. Patients'!DZ$10:DZ$107))),0)+
IFERROR(SUMPRODUCT('6. Patients'!CM$10:CM$107,OFFSET('6. Patients'!$HF$9,1,MATCH($D16,'6. Patients'!$HG$9:$HU$9,0),ROWS('6. Patients'!DZ$10:DZ$107))),0)+
IFERROR(SUMPRODUCT('6. Patients'!CM$10:CM$107,OFFSET('6. Patients'!$HV$9,1,MATCH($D16,'6. Patients'!$HW$9:$IK$9,0),ROWS('6. Patients'!DZ$10:DZ$107))),0),
IFERROR(SUMPRODUCT('6. Patients'!CM$10:CM$107,OFFSET('6. Patients'!$IL$9,1,MATCH($D16,'6. Patients'!$IM$9:$JA$9,0),ROWS('6. Patients'!DZ$10:DZ$107))),0)+
IFERROR(SUMPRODUCT('6. Patients'!CM$10:CM$107,OFFSET('6. Patients'!$JB$9,1,MATCH($D16,'6. Patients'!$JC$9:$JQ$9,0),ROWS('6. Patients'!DZ$10:DZ$107))),0)+
IFERROR(SUMPRODUCT('6. Patients'!CM$10:CM$107,OFFSET('6. Patients'!$JR$9,1,MATCH($D16,'6. Patients'!$JS$9:$KG$9,0),ROWS('6. Patients'!DZ$10:DZ$107))),0)+
IFERROR(SUMPRODUCT('6. Patients'!CM$10:CM$107,OFFSET('6. Patients'!$KH$9,1,MATCH($D16,'6. Patients'!$KI$9:$KW$9,0),ROWS('6. Patients'!DZ$10:DZ$107))),0))+
IFERROR(VLOOKUP($D16,$H$61:$L$91,COLUMNS($H$60:$J$60)-1+T$7,0)*$E16*$F16*'1. General Inputs'!$J$25,0),0)</f>
        <v>0</v>
      </c>
      <c r="U16" s="3">
        <f ca="1">ROUNDUP($F16*$E16*CHOOSE(U$7,
IFERROR(SUMPRODUCT('6. Patients'!CN$10:CN$107,OFFSET('6. Patients'!$DN$9,1,MATCH($D16,'6. Patients'!$DO$9:$EC$9,0),ROWS('6. Patients'!EA$10:EA$107))),0)+
IFERROR(SUMPRODUCT('6. Patients'!CN$10:CN$107,OFFSET('6. Patients'!$ED$9,1,MATCH($D16,'6. Patients'!$EE$9:$ES$9,0),ROWS('6. Patients'!EA$10:EA$107))),0)+
IFERROR(SUMPRODUCT('6. Patients'!CN$10:CN$107,OFFSET('6. Patients'!$ET$9,1,MATCH($D16,'6. Patients'!$EU$9:$FI$9,0),ROWS('6. Patients'!EA$10:EA$107))),0)+
IFERROR(SUMPRODUCT('6. Patients'!CN$10:CN$107,OFFSET('6. Patients'!$FJ$9,1,MATCH($D16,'6. Patients'!$FK$9:$FY$9,0),ROWS('6. Patients'!EA$10:EA$107))),0),
IFERROR(SUMPRODUCT('6. Patients'!CN$10:CN$107,OFFSET('6. Patients'!$FZ$9,1,MATCH($D16,'6. Patients'!$GA$9:$GO$9,0),ROWS('6. Patients'!EA$10:EA$107))),0)+
IFERROR(SUMPRODUCT('6. Patients'!CN$10:CN$107,OFFSET('6. Patients'!$GP$9,1,MATCH($D16,'6. Patients'!$GQ$9:$HE$9,0),ROWS('6. Patients'!EA$10:EA$107))),0)+
IFERROR(SUMPRODUCT('6. Patients'!CN$10:CN$107,OFFSET('6. Patients'!$HF$9,1,MATCH($D16,'6. Patients'!$HG$9:$HU$9,0),ROWS('6. Patients'!EA$10:EA$107))),0)+
IFERROR(SUMPRODUCT('6. Patients'!CN$10:CN$107,OFFSET('6. Patients'!$HV$9,1,MATCH($D16,'6. Patients'!$HW$9:$IK$9,0),ROWS('6. Patients'!EA$10:EA$107))),0),
IFERROR(SUMPRODUCT('6. Patients'!CN$10:CN$107,OFFSET('6. Patients'!$IL$9,1,MATCH($D16,'6. Patients'!$IM$9:$JA$9,0),ROWS('6. Patients'!EA$10:EA$107))),0)+
IFERROR(SUMPRODUCT('6. Patients'!CN$10:CN$107,OFFSET('6. Patients'!$JB$9,1,MATCH($D16,'6. Patients'!$JC$9:$JQ$9,0),ROWS('6. Patients'!EA$10:EA$107))),0)+
IFERROR(SUMPRODUCT('6. Patients'!CN$10:CN$107,OFFSET('6. Patients'!$JR$9,1,MATCH($D16,'6. Patients'!$JS$9:$KG$9,0),ROWS('6. Patients'!EA$10:EA$107))),0)+
IFERROR(SUMPRODUCT('6. Patients'!CN$10:CN$107,OFFSET('6. Patients'!$KH$9,1,MATCH($D16,'6. Patients'!$KI$9:$KW$9,0),ROWS('6. Patients'!EA$10:EA$107))),0))+
IFERROR(VLOOKUP($D16,$H$61:$L$91,COLUMNS($H$60:$J$60)-1+U$7,0)*$E16*$F16*'1. General Inputs'!$J$25,0),0)</f>
        <v>0</v>
      </c>
      <c r="V16" s="3">
        <f ca="1">ROUNDUP($F16*$E16*CHOOSE(V$7,
IFERROR(SUMPRODUCT('6. Patients'!CO$10:CO$107,OFFSET('6. Patients'!$DN$9,1,MATCH($D16,'6. Patients'!$DO$9:$EC$9,0),ROWS('6. Patients'!EB$10:EB$107))),0)+
IFERROR(SUMPRODUCT('6. Patients'!CO$10:CO$107,OFFSET('6. Patients'!$ED$9,1,MATCH($D16,'6. Patients'!$EE$9:$ES$9,0),ROWS('6. Patients'!EB$10:EB$107))),0)+
IFERROR(SUMPRODUCT('6. Patients'!CO$10:CO$107,OFFSET('6. Patients'!$ET$9,1,MATCH($D16,'6. Patients'!$EU$9:$FI$9,0),ROWS('6. Patients'!EB$10:EB$107))),0)+
IFERROR(SUMPRODUCT('6. Patients'!CO$10:CO$107,OFFSET('6. Patients'!$FJ$9,1,MATCH($D16,'6. Patients'!$FK$9:$FY$9,0),ROWS('6. Patients'!EB$10:EB$107))),0),
IFERROR(SUMPRODUCT('6. Patients'!CO$10:CO$107,OFFSET('6. Patients'!$FZ$9,1,MATCH($D16,'6. Patients'!$GA$9:$GO$9,0),ROWS('6. Patients'!EB$10:EB$107))),0)+
IFERROR(SUMPRODUCT('6. Patients'!CO$10:CO$107,OFFSET('6. Patients'!$GP$9,1,MATCH($D16,'6. Patients'!$GQ$9:$HE$9,0),ROWS('6. Patients'!EB$10:EB$107))),0)+
IFERROR(SUMPRODUCT('6. Patients'!CO$10:CO$107,OFFSET('6. Patients'!$HF$9,1,MATCH($D16,'6. Patients'!$HG$9:$HU$9,0),ROWS('6. Patients'!EB$10:EB$107))),0)+
IFERROR(SUMPRODUCT('6. Patients'!CO$10:CO$107,OFFSET('6. Patients'!$HV$9,1,MATCH($D16,'6. Patients'!$HW$9:$IK$9,0),ROWS('6. Patients'!EB$10:EB$107))),0),
IFERROR(SUMPRODUCT('6. Patients'!CO$10:CO$107,OFFSET('6. Patients'!$IL$9,1,MATCH($D16,'6. Patients'!$IM$9:$JA$9,0),ROWS('6. Patients'!EB$10:EB$107))),0)+
IFERROR(SUMPRODUCT('6. Patients'!CO$10:CO$107,OFFSET('6. Patients'!$JB$9,1,MATCH($D16,'6. Patients'!$JC$9:$JQ$9,0),ROWS('6. Patients'!EB$10:EB$107))),0)+
IFERROR(SUMPRODUCT('6. Patients'!CO$10:CO$107,OFFSET('6. Patients'!$JR$9,1,MATCH($D16,'6. Patients'!$JS$9:$KG$9,0),ROWS('6. Patients'!EB$10:EB$107))),0)+
IFERROR(SUMPRODUCT('6. Patients'!CO$10:CO$107,OFFSET('6. Patients'!$KH$9,1,MATCH($D16,'6. Patients'!$KI$9:$KW$9,0),ROWS('6. Patients'!EB$10:EB$107))),0))+
IFERROR(VLOOKUP($D16,$H$61:$L$91,COLUMNS($H$60:$J$60)-1+V$7,0)*$E16*$F16*'1. General Inputs'!$J$25,0),0)</f>
        <v>0</v>
      </c>
      <c r="W16" s="3">
        <f ca="1">ROUNDUP($F16*$E16*CHOOSE(W$7,
IFERROR(SUMPRODUCT('6. Patients'!CP$10:CP$107,OFFSET('6. Patients'!$DN$9,1,MATCH($D16,'6. Patients'!$DO$9:$EC$9,0),ROWS('6. Patients'!EC$10:EC$107))),0)+
IFERROR(SUMPRODUCT('6. Patients'!CP$10:CP$107,OFFSET('6. Patients'!$ED$9,1,MATCH($D16,'6. Patients'!$EE$9:$ES$9,0),ROWS('6. Patients'!EC$10:EC$107))),0)+
IFERROR(SUMPRODUCT('6. Patients'!CP$10:CP$107,OFFSET('6. Patients'!$ET$9,1,MATCH($D16,'6. Patients'!$EU$9:$FI$9,0),ROWS('6. Patients'!EC$10:EC$107))),0)+
IFERROR(SUMPRODUCT('6. Patients'!CP$10:CP$107,OFFSET('6. Patients'!$FJ$9,1,MATCH($D16,'6. Patients'!$FK$9:$FY$9,0),ROWS('6. Patients'!EC$10:EC$107))),0),
IFERROR(SUMPRODUCT('6. Patients'!CP$10:CP$107,OFFSET('6. Patients'!$FZ$9,1,MATCH($D16,'6. Patients'!$GA$9:$GO$9,0),ROWS('6. Patients'!EC$10:EC$107))),0)+
IFERROR(SUMPRODUCT('6. Patients'!CP$10:CP$107,OFFSET('6. Patients'!$GP$9,1,MATCH($D16,'6. Patients'!$GQ$9:$HE$9,0),ROWS('6. Patients'!EC$10:EC$107))),0)+
IFERROR(SUMPRODUCT('6. Patients'!CP$10:CP$107,OFFSET('6. Patients'!$HF$9,1,MATCH($D16,'6. Patients'!$HG$9:$HU$9,0),ROWS('6. Patients'!EC$10:EC$107))),0)+
IFERROR(SUMPRODUCT('6. Patients'!CP$10:CP$107,OFFSET('6. Patients'!$HV$9,1,MATCH($D16,'6. Patients'!$HW$9:$IK$9,0),ROWS('6. Patients'!EC$10:EC$107))),0),
IFERROR(SUMPRODUCT('6. Patients'!CP$10:CP$107,OFFSET('6. Patients'!$IL$9,1,MATCH($D16,'6. Patients'!$IM$9:$JA$9,0),ROWS('6. Patients'!EC$10:EC$107))),0)+
IFERROR(SUMPRODUCT('6. Patients'!CP$10:CP$107,OFFSET('6. Patients'!$JB$9,1,MATCH($D16,'6. Patients'!$JC$9:$JQ$9,0),ROWS('6. Patients'!EC$10:EC$107))),0)+
IFERROR(SUMPRODUCT('6. Patients'!CP$10:CP$107,OFFSET('6. Patients'!$JR$9,1,MATCH($D16,'6. Patients'!$JS$9:$KG$9,0),ROWS('6. Patients'!EC$10:EC$107))),0)+
IFERROR(SUMPRODUCT('6. Patients'!CP$10:CP$107,OFFSET('6. Patients'!$KH$9,1,MATCH($D16,'6. Patients'!$KI$9:$KW$9,0),ROWS('6. Patients'!EC$10:EC$107))),0))+
IFERROR(VLOOKUP($D16,$H$61:$L$91,COLUMNS($H$60:$J$60)-1+W$7,0)*$E16*$F16*'1. General Inputs'!$J$25,0),0)</f>
        <v>0</v>
      </c>
      <c r="X16" s="3">
        <f ca="1">ROUNDUP($F16*$E16*CHOOSE(X$7,
IFERROR(SUMPRODUCT('6. Patients'!CQ$10:CQ$107,OFFSET('6. Patients'!$DN$9,1,MATCH($D16,'6. Patients'!$DO$9:$EC$9,0),ROWS('6. Patients'!ED$10:ED$107))),0)+
IFERROR(SUMPRODUCT('6. Patients'!CQ$10:CQ$107,OFFSET('6. Patients'!$ED$9,1,MATCH($D16,'6. Patients'!$EE$9:$ES$9,0),ROWS('6. Patients'!ED$10:ED$107))),0)+
IFERROR(SUMPRODUCT('6. Patients'!CQ$10:CQ$107,OFFSET('6. Patients'!$ET$9,1,MATCH($D16,'6. Patients'!$EU$9:$FI$9,0),ROWS('6. Patients'!ED$10:ED$107))),0)+
IFERROR(SUMPRODUCT('6. Patients'!CQ$10:CQ$107,OFFSET('6. Patients'!$FJ$9,1,MATCH($D16,'6. Patients'!$FK$9:$FY$9,0),ROWS('6. Patients'!ED$10:ED$107))),0),
IFERROR(SUMPRODUCT('6. Patients'!CQ$10:CQ$107,OFFSET('6. Patients'!$FZ$9,1,MATCH($D16,'6. Patients'!$GA$9:$GO$9,0),ROWS('6. Patients'!ED$10:ED$107))),0)+
IFERROR(SUMPRODUCT('6. Patients'!CQ$10:CQ$107,OFFSET('6. Patients'!$GP$9,1,MATCH($D16,'6. Patients'!$GQ$9:$HE$9,0),ROWS('6. Patients'!ED$10:ED$107))),0)+
IFERROR(SUMPRODUCT('6. Patients'!CQ$10:CQ$107,OFFSET('6. Patients'!$HF$9,1,MATCH($D16,'6. Patients'!$HG$9:$HU$9,0),ROWS('6. Patients'!ED$10:ED$107))),0)+
IFERROR(SUMPRODUCT('6. Patients'!CQ$10:CQ$107,OFFSET('6. Patients'!$HV$9,1,MATCH($D16,'6. Patients'!$HW$9:$IK$9,0),ROWS('6. Patients'!ED$10:ED$107))),0),
IFERROR(SUMPRODUCT('6. Patients'!CQ$10:CQ$107,OFFSET('6. Patients'!$IL$9,1,MATCH($D16,'6. Patients'!$IM$9:$JA$9,0),ROWS('6. Patients'!ED$10:ED$107))),0)+
IFERROR(SUMPRODUCT('6. Patients'!CQ$10:CQ$107,OFFSET('6. Patients'!$JB$9,1,MATCH($D16,'6. Patients'!$JC$9:$JQ$9,0),ROWS('6. Patients'!ED$10:ED$107))),0)+
IFERROR(SUMPRODUCT('6. Patients'!CQ$10:CQ$107,OFFSET('6. Patients'!$JR$9,1,MATCH($D16,'6. Patients'!$JS$9:$KG$9,0),ROWS('6. Patients'!ED$10:ED$107))),0)+
IFERROR(SUMPRODUCT('6. Patients'!CQ$10:CQ$107,OFFSET('6. Patients'!$KH$9,1,MATCH($D16,'6. Patients'!$KI$9:$KW$9,0),ROWS('6. Patients'!ED$10:ED$107))),0))+
IFERROR(VLOOKUP($D16,$H$61:$L$91,COLUMNS($H$60:$J$60)-1+X$7,0)*$E16*$F16*'1. General Inputs'!$J$25,0),0)</f>
        <v>0</v>
      </c>
      <c r="Y16" s="3">
        <f ca="1">ROUNDUP($F16*$E16*CHOOSE(Y$7,
IFERROR(SUMPRODUCT('6. Patients'!CR$10:CR$107,OFFSET('6. Patients'!$DN$9,1,MATCH($D16,'6. Patients'!$DO$9:$EC$9,0),ROWS('6. Patients'!EE$10:EE$107))),0)+
IFERROR(SUMPRODUCT('6. Patients'!CR$10:CR$107,OFFSET('6. Patients'!$ED$9,1,MATCH($D16,'6. Patients'!$EE$9:$ES$9,0),ROWS('6. Patients'!EE$10:EE$107))),0)+
IFERROR(SUMPRODUCT('6. Patients'!CR$10:CR$107,OFFSET('6. Patients'!$ET$9,1,MATCH($D16,'6. Patients'!$EU$9:$FI$9,0),ROWS('6. Patients'!EE$10:EE$107))),0)+
IFERROR(SUMPRODUCT('6. Patients'!CR$10:CR$107,OFFSET('6. Patients'!$FJ$9,1,MATCH($D16,'6. Patients'!$FK$9:$FY$9,0),ROWS('6. Patients'!EE$10:EE$107))),0),
IFERROR(SUMPRODUCT('6. Patients'!CR$10:CR$107,OFFSET('6. Patients'!$FZ$9,1,MATCH($D16,'6. Patients'!$GA$9:$GO$9,0),ROWS('6. Patients'!EE$10:EE$107))),0)+
IFERROR(SUMPRODUCT('6. Patients'!CR$10:CR$107,OFFSET('6. Patients'!$GP$9,1,MATCH($D16,'6. Patients'!$GQ$9:$HE$9,0),ROWS('6. Patients'!EE$10:EE$107))),0)+
IFERROR(SUMPRODUCT('6. Patients'!CR$10:CR$107,OFFSET('6. Patients'!$HF$9,1,MATCH($D16,'6. Patients'!$HG$9:$HU$9,0),ROWS('6. Patients'!EE$10:EE$107))),0)+
IFERROR(SUMPRODUCT('6. Patients'!CR$10:CR$107,OFFSET('6. Patients'!$HV$9,1,MATCH($D16,'6. Patients'!$HW$9:$IK$9,0),ROWS('6. Patients'!EE$10:EE$107))),0),
IFERROR(SUMPRODUCT('6. Patients'!CR$10:CR$107,OFFSET('6. Patients'!$IL$9,1,MATCH($D16,'6. Patients'!$IM$9:$JA$9,0),ROWS('6. Patients'!EE$10:EE$107))),0)+
IFERROR(SUMPRODUCT('6. Patients'!CR$10:CR$107,OFFSET('6. Patients'!$JB$9,1,MATCH($D16,'6. Patients'!$JC$9:$JQ$9,0),ROWS('6. Patients'!EE$10:EE$107))),0)+
IFERROR(SUMPRODUCT('6. Patients'!CR$10:CR$107,OFFSET('6. Patients'!$JR$9,1,MATCH($D16,'6. Patients'!$JS$9:$KG$9,0),ROWS('6. Patients'!EE$10:EE$107))),0)+
IFERROR(SUMPRODUCT('6. Patients'!CR$10:CR$107,OFFSET('6. Patients'!$KH$9,1,MATCH($D16,'6. Patients'!$KI$9:$KW$9,0),ROWS('6. Patients'!EE$10:EE$107))),0))+
IFERROR(VLOOKUP($D16,$H$61:$L$91,COLUMNS($H$60:$J$60)-1+Y$7,0)*$E16*$F16*'1. General Inputs'!$J$25,0),0)</f>
        <v>0</v>
      </c>
      <c r="Z16" s="3">
        <f ca="1">ROUNDUP($F16*$E16*CHOOSE(Z$7,
IFERROR(SUMPRODUCT('6. Patients'!CS$10:CS$107,OFFSET('6. Patients'!$DN$9,1,MATCH($D16,'6. Patients'!$DO$9:$EC$9,0),ROWS('6. Patients'!EF$10:EF$107))),0)+
IFERROR(SUMPRODUCT('6. Patients'!CS$10:CS$107,OFFSET('6. Patients'!$ED$9,1,MATCH($D16,'6. Patients'!$EE$9:$ES$9,0),ROWS('6. Patients'!EF$10:EF$107))),0)+
IFERROR(SUMPRODUCT('6. Patients'!CS$10:CS$107,OFFSET('6. Patients'!$ET$9,1,MATCH($D16,'6. Patients'!$EU$9:$FI$9,0),ROWS('6. Patients'!EF$10:EF$107))),0)+
IFERROR(SUMPRODUCT('6. Patients'!CS$10:CS$107,OFFSET('6. Patients'!$FJ$9,1,MATCH($D16,'6. Patients'!$FK$9:$FY$9,0),ROWS('6. Patients'!EF$10:EF$107))),0),
IFERROR(SUMPRODUCT('6. Patients'!CS$10:CS$107,OFFSET('6. Patients'!$FZ$9,1,MATCH($D16,'6. Patients'!$GA$9:$GO$9,0),ROWS('6. Patients'!EF$10:EF$107))),0)+
IFERROR(SUMPRODUCT('6. Patients'!CS$10:CS$107,OFFSET('6. Patients'!$GP$9,1,MATCH($D16,'6. Patients'!$GQ$9:$HE$9,0),ROWS('6. Patients'!EF$10:EF$107))),0)+
IFERROR(SUMPRODUCT('6. Patients'!CS$10:CS$107,OFFSET('6. Patients'!$HF$9,1,MATCH($D16,'6. Patients'!$HG$9:$HU$9,0),ROWS('6. Patients'!EF$10:EF$107))),0)+
IFERROR(SUMPRODUCT('6. Patients'!CS$10:CS$107,OFFSET('6. Patients'!$HV$9,1,MATCH($D16,'6. Patients'!$HW$9:$IK$9,0),ROWS('6. Patients'!EF$10:EF$107))),0),
IFERROR(SUMPRODUCT('6. Patients'!CS$10:CS$107,OFFSET('6. Patients'!$IL$9,1,MATCH($D16,'6. Patients'!$IM$9:$JA$9,0),ROWS('6. Patients'!EF$10:EF$107))),0)+
IFERROR(SUMPRODUCT('6. Patients'!CS$10:CS$107,OFFSET('6. Patients'!$JB$9,1,MATCH($D16,'6. Patients'!$JC$9:$JQ$9,0),ROWS('6. Patients'!EF$10:EF$107))),0)+
IFERROR(SUMPRODUCT('6. Patients'!CS$10:CS$107,OFFSET('6. Patients'!$JR$9,1,MATCH($D16,'6. Patients'!$JS$9:$KG$9,0),ROWS('6. Patients'!EF$10:EF$107))),0)+
IFERROR(SUMPRODUCT('6. Patients'!CS$10:CS$107,OFFSET('6. Patients'!$KH$9,1,MATCH($D16,'6. Patients'!$KI$9:$KW$9,0),ROWS('6. Patients'!EF$10:EF$107))),0))+
IFERROR(VLOOKUP($D16,$H$61:$L$91,COLUMNS($H$60:$J$60)-1+Z$7,0)*$E16*$F16*'1. General Inputs'!$J$25,0),0)</f>
        <v>0</v>
      </c>
      <c r="AA16" s="3">
        <f ca="1">ROUNDUP($F16*$E16*CHOOSE(AA$7,
IFERROR(SUMPRODUCT('6. Patients'!CT$10:CT$107,OFFSET('6. Patients'!$DN$9,1,MATCH($D16,'6. Patients'!$DO$9:$EC$9,0),ROWS('6. Patients'!EG$10:EG$107))),0)+
IFERROR(SUMPRODUCT('6. Patients'!CT$10:CT$107,OFFSET('6. Patients'!$ED$9,1,MATCH($D16,'6. Patients'!$EE$9:$ES$9,0),ROWS('6. Patients'!EG$10:EG$107))),0)+
IFERROR(SUMPRODUCT('6. Patients'!CT$10:CT$107,OFFSET('6. Patients'!$ET$9,1,MATCH($D16,'6. Patients'!$EU$9:$FI$9,0),ROWS('6. Patients'!EG$10:EG$107))),0)+
IFERROR(SUMPRODUCT('6. Patients'!CT$10:CT$107,OFFSET('6. Patients'!$FJ$9,1,MATCH($D16,'6. Patients'!$FK$9:$FY$9,0),ROWS('6. Patients'!EG$10:EG$107))),0),
IFERROR(SUMPRODUCT('6. Patients'!CT$10:CT$107,OFFSET('6. Patients'!$FZ$9,1,MATCH($D16,'6. Patients'!$GA$9:$GO$9,0),ROWS('6. Patients'!EG$10:EG$107))),0)+
IFERROR(SUMPRODUCT('6. Patients'!CT$10:CT$107,OFFSET('6. Patients'!$GP$9,1,MATCH($D16,'6. Patients'!$GQ$9:$HE$9,0),ROWS('6. Patients'!EG$10:EG$107))),0)+
IFERROR(SUMPRODUCT('6. Patients'!CT$10:CT$107,OFFSET('6. Patients'!$HF$9,1,MATCH($D16,'6. Patients'!$HG$9:$HU$9,0),ROWS('6. Patients'!EG$10:EG$107))),0)+
IFERROR(SUMPRODUCT('6. Patients'!CT$10:CT$107,OFFSET('6. Patients'!$HV$9,1,MATCH($D16,'6. Patients'!$HW$9:$IK$9,0),ROWS('6. Patients'!EG$10:EG$107))),0),
IFERROR(SUMPRODUCT('6. Patients'!CT$10:CT$107,OFFSET('6. Patients'!$IL$9,1,MATCH($D16,'6. Patients'!$IM$9:$JA$9,0),ROWS('6. Patients'!EG$10:EG$107))),0)+
IFERROR(SUMPRODUCT('6. Patients'!CT$10:CT$107,OFFSET('6. Patients'!$JB$9,1,MATCH($D16,'6. Patients'!$JC$9:$JQ$9,0),ROWS('6. Patients'!EG$10:EG$107))),0)+
IFERROR(SUMPRODUCT('6. Patients'!CT$10:CT$107,OFFSET('6. Patients'!$JR$9,1,MATCH($D16,'6. Patients'!$JS$9:$KG$9,0),ROWS('6. Patients'!EG$10:EG$107))),0)+
IFERROR(SUMPRODUCT('6. Patients'!CT$10:CT$107,OFFSET('6. Patients'!$KH$9,1,MATCH($D16,'6. Patients'!$KI$9:$KW$9,0),ROWS('6. Patients'!EG$10:EG$107))),0))+
IFERROR(VLOOKUP($D16,$H$61:$L$91,COLUMNS($H$60:$J$60)-1+AA$7,0)*$E16*$F16*'1. General Inputs'!$J$25,0),0)</f>
        <v>0</v>
      </c>
      <c r="AB16" s="3">
        <f ca="1">ROUNDUP($F16*$E16*CHOOSE(AB$7,
IFERROR(SUMPRODUCT('6. Patients'!CU$10:CU$107,OFFSET('6. Patients'!$DN$9,1,MATCH($D16,'6. Patients'!$DO$9:$EC$9,0),ROWS('6. Patients'!EH$10:EH$107))),0)+
IFERROR(SUMPRODUCT('6. Patients'!CU$10:CU$107,OFFSET('6. Patients'!$ED$9,1,MATCH($D16,'6. Patients'!$EE$9:$ES$9,0),ROWS('6. Patients'!EH$10:EH$107))),0)+
IFERROR(SUMPRODUCT('6. Patients'!CU$10:CU$107,OFFSET('6. Patients'!$ET$9,1,MATCH($D16,'6. Patients'!$EU$9:$FI$9,0),ROWS('6. Patients'!EH$10:EH$107))),0)+
IFERROR(SUMPRODUCT('6. Patients'!CU$10:CU$107,OFFSET('6. Patients'!$FJ$9,1,MATCH($D16,'6. Patients'!$FK$9:$FY$9,0),ROWS('6. Patients'!EH$10:EH$107))),0),
IFERROR(SUMPRODUCT('6. Patients'!CU$10:CU$107,OFFSET('6. Patients'!$FZ$9,1,MATCH($D16,'6. Patients'!$GA$9:$GO$9,0),ROWS('6. Patients'!EH$10:EH$107))),0)+
IFERROR(SUMPRODUCT('6. Patients'!CU$10:CU$107,OFFSET('6. Patients'!$GP$9,1,MATCH($D16,'6. Patients'!$GQ$9:$HE$9,0),ROWS('6. Patients'!EH$10:EH$107))),0)+
IFERROR(SUMPRODUCT('6. Patients'!CU$10:CU$107,OFFSET('6. Patients'!$HF$9,1,MATCH($D16,'6. Patients'!$HG$9:$HU$9,0),ROWS('6. Patients'!EH$10:EH$107))),0)+
IFERROR(SUMPRODUCT('6. Patients'!CU$10:CU$107,OFFSET('6. Patients'!$HV$9,1,MATCH($D16,'6. Patients'!$HW$9:$IK$9,0),ROWS('6. Patients'!EH$10:EH$107))),0),
IFERROR(SUMPRODUCT('6. Patients'!CU$10:CU$107,OFFSET('6. Patients'!$IL$9,1,MATCH($D16,'6. Patients'!$IM$9:$JA$9,0),ROWS('6. Patients'!EH$10:EH$107))),0)+
IFERROR(SUMPRODUCT('6. Patients'!CU$10:CU$107,OFFSET('6. Patients'!$JB$9,1,MATCH($D16,'6. Patients'!$JC$9:$JQ$9,0),ROWS('6. Patients'!EH$10:EH$107))),0)+
IFERROR(SUMPRODUCT('6. Patients'!CU$10:CU$107,OFFSET('6. Patients'!$JR$9,1,MATCH($D16,'6. Patients'!$JS$9:$KG$9,0),ROWS('6. Patients'!EH$10:EH$107))),0)+
IFERROR(SUMPRODUCT('6. Patients'!CU$10:CU$107,OFFSET('6. Patients'!$KH$9,1,MATCH($D16,'6. Patients'!$KI$9:$KW$9,0),ROWS('6. Patients'!EH$10:EH$107))),0))+
IFERROR(VLOOKUP($D16,$H$61:$L$91,COLUMNS($H$60:$J$60)-1+AB$7,0)*$E16*$F16*'1. General Inputs'!$J$25,0),0)</f>
        <v>0</v>
      </c>
      <c r="AC16" s="3">
        <f ca="1">ROUNDUP($F16*$E16*CHOOSE(AC$7,
IFERROR(SUMPRODUCT('6. Patients'!CV$10:CV$107,OFFSET('6. Patients'!$DN$9,1,MATCH($D16,'6. Patients'!$DO$9:$EC$9,0),ROWS('6. Patients'!EI$10:EI$107))),0)+
IFERROR(SUMPRODUCT('6. Patients'!CV$10:CV$107,OFFSET('6. Patients'!$ED$9,1,MATCH($D16,'6. Patients'!$EE$9:$ES$9,0),ROWS('6. Patients'!EI$10:EI$107))),0)+
IFERROR(SUMPRODUCT('6. Patients'!CV$10:CV$107,OFFSET('6. Patients'!$ET$9,1,MATCH($D16,'6. Patients'!$EU$9:$FI$9,0),ROWS('6. Patients'!EI$10:EI$107))),0)+
IFERROR(SUMPRODUCT('6. Patients'!CV$10:CV$107,OFFSET('6. Patients'!$FJ$9,1,MATCH($D16,'6. Patients'!$FK$9:$FY$9,0),ROWS('6. Patients'!EI$10:EI$107))),0),
IFERROR(SUMPRODUCT('6. Patients'!CV$10:CV$107,OFFSET('6. Patients'!$FZ$9,1,MATCH($D16,'6. Patients'!$GA$9:$GO$9,0),ROWS('6. Patients'!EI$10:EI$107))),0)+
IFERROR(SUMPRODUCT('6. Patients'!CV$10:CV$107,OFFSET('6. Patients'!$GP$9,1,MATCH($D16,'6. Patients'!$GQ$9:$HE$9,0),ROWS('6. Patients'!EI$10:EI$107))),0)+
IFERROR(SUMPRODUCT('6. Patients'!CV$10:CV$107,OFFSET('6. Patients'!$HF$9,1,MATCH($D16,'6. Patients'!$HG$9:$HU$9,0),ROWS('6. Patients'!EI$10:EI$107))),0)+
IFERROR(SUMPRODUCT('6. Patients'!CV$10:CV$107,OFFSET('6. Patients'!$HV$9,1,MATCH($D16,'6. Patients'!$HW$9:$IK$9,0),ROWS('6. Patients'!EI$10:EI$107))),0),
IFERROR(SUMPRODUCT('6. Patients'!CV$10:CV$107,OFFSET('6. Patients'!$IL$9,1,MATCH($D16,'6. Patients'!$IM$9:$JA$9,0),ROWS('6. Patients'!EI$10:EI$107))),0)+
IFERROR(SUMPRODUCT('6. Patients'!CV$10:CV$107,OFFSET('6. Patients'!$JB$9,1,MATCH($D16,'6. Patients'!$JC$9:$JQ$9,0),ROWS('6. Patients'!EI$10:EI$107))),0)+
IFERROR(SUMPRODUCT('6. Patients'!CV$10:CV$107,OFFSET('6. Patients'!$JR$9,1,MATCH($D16,'6. Patients'!$JS$9:$KG$9,0),ROWS('6. Patients'!EI$10:EI$107))),0)+
IFERROR(SUMPRODUCT('6. Patients'!CV$10:CV$107,OFFSET('6. Patients'!$KH$9,1,MATCH($D16,'6. Patients'!$KI$9:$KW$9,0),ROWS('6. Patients'!EI$10:EI$107))),0))+
IFERROR(VLOOKUP($D16,$H$61:$L$91,COLUMNS($H$60:$J$60)-1+AC$7,0)*$E16*$F16*'1. General Inputs'!$J$25,0),0)</f>
        <v>0</v>
      </c>
      <c r="AD16" s="3">
        <f ca="1">ROUNDUP($F16*$E16*CHOOSE(AD$7,
IFERROR(SUMPRODUCT('6. Patients'!CW$10:CW$107,OFFSET('6. Patients'!$DN$9,1,MATCH($D16,'6. Patients'!$DO$9:$EC$9,0),ROWS('6. Patients'!EJ$10:EJ$107))),0)+
IFERROR(SUMPRODUCT('6. Patients'!CW$10:CW$107,OFFSET('6. Patients'!$ED$9,1,MATCH($D16,'6. Patients'!$EE$9:$ES$9,0),ROWS('6. Patients'!EJ$10:EJ$107))),0)+
IFERROR(SUMPRODUCT('6. Patients'!CW$10:CW$107,OFFSET('6. Patients'!$ET$9,1,MATCH($D16,'6. Patients'!$EU$9:$FI$9,0),ROWS('6. Patients'!EJ$10:EJ$107))),0)+
IFERROR(SUMPRODUCT('6. Patients'!CW$10:CW$107,OFFSET('6. Patients'!$FJ$9,1,MATCH($D16,'6. Patients'!$FK$9:$FY$9,0),ROWS('6. Patients'!EJ$10:EJ$107))),0),
IFERROR(SUMPRODUCT('6. Patients'!CW$10:CW$107,OFFSET('6. Patients'!$FZ$9,1,MATCH($D16,'6. Patients'!$GA$9:$GO$9,0),ROWS('6. Patients'!EJ$10:EJ$107))),0)+
IFERROR(SUMPRODUCT('6. Patients'!CW$10:CW$107,OFFSET('6. Patients'!$GP$9,1,MATCH($D16,'6. Patients'!$GQ$9:$HE$9,0),ROWS('6. Patients'!EJ$10:EJ$107))),0)+
IFERROR(SUMPRODUCT('6. Patients'!CW$10:CW$107,OFFSET('6. Patients'!$HF$9,1,MATCH($D16,'6. Patients'!$HG$9:$HU$9,0),ROWS('6. Patients'!EJ$10:EJ$107))),0)+
IFERROR(SUMPRODUCT('6. Patients'!CW$10:CW$107,OFFSET('6. Patients'!$HV$9,1,MATCH($D16,'6. Patients'!$HW$9:$IK$9,0),ROWS('6. Patients'!EJ$10:EJ$107))),0),
IFERROR(SUMPRODUCT('6. Patients'!CW$10:CW$107,OFFSET('6. Patients'!$IL$9,1,MATCH($D16,'6. Patients'!$IM$9:$JA$9,0),ROWS('6. Patients'!EJ$10:EJ$107))),0)+
IFERROR(SUMPRODUCT('6. Patients'!CW$10:CW$107,OFFSET('6. Patients'!$JB$9,1,MATCH($D16,'6. Patients'!$JC$9:$JQ$9,0),ROWS('6. Patients'!EJ$10:EJ$107))),0)+
IFERROR(SUMPRODUCT('6. Patients'!CW$10:CW$107,OFFSET('6. Patients'!$JR$9,1,MATCH($D16,'6. Patients'!$JS$9:$KG$9,0),ROWS('6. Patients'!EJ$10:EJ$107))),0)+
IFERROR(SUMPRODUCT('6. Patients'!CW$10:CW$107,OFFSET('6. Patients'!$KH$9,1,MATCH($D16,'6. Patients'!$KI$9:$KW$9,0),ROWS('6. Patients'!EJ$10:EJ$107))),0))+
IFERROR(VLOOKUP($D16,$H$61:$L$91,COLUMNS($H$60:$J$60)-1+AD$7,0)*$E16*$F16*'1. General Inputs'!$J$25,0),0)</f>
        <v>0</v>
      </c>
      <c r="AE16" s="3">
        <f ca="1">ROUNDUP($F16*$E16*CHOOSE(AE$7,
IFERROR(SUMPRODUCT('6. Patients'!CX$10:CX$107,OFFSET('6. Patients'!$DN$9,1,MATCH($D16,'6. Patients'!$DO$9:$EC$9,0),ROWS('6. Patients'!EK$10:EK$107))),0)+
IFERROR(SUMPRODUCT('6. Patients'!CX$10:CX$107,OFFSET('6. Patients'!$ED$9,1,MATCH($D16,'6. Patients'!$EE$9:$ES$9,0),ROWS('6. Patients'!EK$10:EK$107))),0)+
IFERROR(SUMPRODUCT('6. Patients'!CX$10:CX$107,OFFSET('6. Patients'!$ET$9,1,MATCH($D16,'6. Patients'!$EU$9:$FI$9,0),ROWS('6. Patients'!EK$10:EK$107))),0)+
IFERROR(SUMPRODUCT('6. Patients'!CX$10:CX$107,OFFSET('6. Patients'!$FJ$9,1,MATCH($D16,'6. Patients'!$FK$9:$FY$9,0),ROWS('6. Patients'!EK$10:EK$107))),0),
IFERROR(SUMPRODUCT('6. Patients'!CX$10:CX$107,OFFSET('6. Patients'!$FZ$9,1,MATCH($D16,'6. Patients'!$GA$9:$GO$9,0),ROWS('6. Patients'!EK$10:EK$107))),0)+
IFERROR(SUMPRODUCT('6. Patients'!CX$10:CX$107,OFFSET('6. Patients'!$GP$9,1,MATCH($D16,'6. Patients'!$GQ$9:$HE$9,0),ROWS('6. Patients'!EK$10:EK$107))),0)+
IFERROR(SUMPRODUCT('6. Patients'!CX$10:CX$107,OFFSET('6. Patients'!$HF$9,1,MATCH($D16,'6. Patients'!$HG$9:$HU$9,0),ROWS('6. Patients'!EK$10:EK$107))),0)+
IFERROR(SUMPRODUCT('6. Patients'!CX$10:CX$107,OFFSET('6. Patients'!$HV$9,1,MATCH($D16,'6. Patients'!$HW$9:$IK$9,0),ROWS('6. Patients'!EK$10:EK$107))),0),
IFERROR(SUMPRODUCT('6. Patients'!CX$10:CX$107,OFFSET('6. Patients'!$IL$9,1,MATCH($D16,'6. Patients'!$IM$9:$JA$9,0),ROWS('6. Patients'!EK$10:EK$107))),0)+
IFERROR(SUMPRODUCT('6. Patients'!CX$10:CX$107,OFFSET('6. Patients'!$JB$9,1,MATCH($D16,'6. Patients'!$JC$9:$JQ$9,0),ROWS('6. Patients'!EK$10:EK$107))),0)+
IFERROR(SUMPRODUCT('6. Patients'!CX$10:CX$107,OFFSET('6. Patients'!$JR$9,1,MATCH($D16,'6. Patients'!$JS$9:$KG$9,0),ROWS('6. Patients'!EK$10:EK$107))),0)+
IFERROR(SUMPRODUCT('6. Patients'!CX$10:CX$107,OFFSET('6. Patients'!$KH$9,1,MATCH($D16,'6. Patients'!$KI$9:$KW$9,0),ROWS('6. Patients'!EK$10:EK$107))),0))+
IFERROR(VLOOKUP($D16,$H$61:$L$91,COLUMNS($H$60:$J$60)-1+AE$7,0)*$E16*$F16*'1. General Inputs'!$J$25,0),0)</f>
        <v>0</v>
      </c>
      <c r="AF16" s="3">
        <f ca="1">ROUNDUP($F16*$E16*CHOOSE(AF$7,
IFERROR(SUMPRODUCT('6. Patients'!CY$10:CY$107,OFFSET('6. Patients'!$DN$9,1,MATCH($D16,'6. Patients'!$DO$9:$EC$9,0),ROWS('6. Patients'!EL$10:EL$107))),0)+
IFERROR(SUMPRODUCT('6. Patients'!CY$10:CY$107,OFFSET('6. Patients'!$ED$9,1,MATCH($D16,'6. Patients'!$EE$9:$ES$9,0),ROWS('6. Patients'!EL$10:EL$107))),0)+
IFERROR(SUMPRODUCT('6. Patients'!CY$10:CY$107,OFFSET('6. Patients'!$ET$9,1,MATCH($D16,'6. Patients'!$EU$9:$FI$9,0),ROWS('6. Patients'!EL$10:EL$107))),0)+
IFERROR(SUMPRODUCT('6. Patients'!CY$10:CY$107,OFFSET('6. Patients'!$FJ$9,1,MATCH($D16,'6. Patients'!$FK$9:$FY$9,0),ROWS('6. Patients'!EL$10:EL$107))),0),
IFERROR(SUMPRODUCT('6. Patients'!CY$10:CY$107,OFFSET('6. Patients'!$FZ$9,1,MATCH($D16,'6. Patients'!$GA$9:$GO$9,0),ROWS('6. Patients'!EL$10:EL$107))),0)+
IFERROR(SUMPRODUCT('6. Patients'!CY$10:CY$107,OFFSET('6. Patients'!$GP$9,1,MATCH($D16,'6. Patients'!$GQ$9:$HE$9,0),ROWS('6. Patients'!EL$10:EL$107))),0)+
IFERROR(SUMPRODUCT('6. Patients'!CY$10:CY$107,OFFSET('6. Patients'!$HF$9,1,MATCH($D16,'6. Patients'!$HG$9:$HU$9,0),ROWS('6. Patients'!EL$10:EL$107))),0)+
IFERROR(SUMPRODUCT('6. Patients'!CY$10:CY$107,OFFSET('6. Patients'!$HV$9,1,MATCH($D16,'6. Patients'!$HW$9:$IK$9,0),ROWS('6. Patients'!EL$10:EL$107))),0),
IFERROR(SUMPRODUCT('6. Patients'!CY$10:CY$107,OFFSET('6. Patients'!$IL$9,1,MATCH($D16,'6. Patients'!$IM$9:$JA$9,0),ROWS('6. Patients'!EL$10:EL$107))),0)+
IFERROR(SUMPRODUCT('6. Patients'!CY$10:CY$107,OFFSET('6. Patients'!$JB$9,1,MATCH($D16,'6. Patients'!$JC$9:$JQ$9,0),ROWS('6. Patients'!EL$10:EL$107))),0)+
IFERROR(SUMPRODUCT('6. Patients'!CY$10:CY$107,OFFSET('6. Patients'!$JR$9,1,MATCH($D16,'6. Patients'!$JS$9:$KG$9,0),ROWS('6. Patients'!EL$10:EL$107))),0)+
IFERROR(SUMPRODUCT('6. Patients'!CY$10:CY$107,OFFSET('6. Patients'!$KH$9,1,MATCH($D16,'6. Patients'!$KI$9:$KW$9,0),ROWS('6. Patients'!EL$10:EL$107))),0))+
IFERROR(VLOOKUP($D16,$H$61:$L$91,COLUMNS($H$60:$J$60)-1+AF$7,0)*$E16*$F16*'1. General Inputs'!$J$25,0),0)</f>
        <v>0</v>
      </c>
      <c r="AG16" s="3">
        <f ca="1">ROUNDUP($F16*$E16*CHOOSE(AG$7,
IFERROR(SUMPRODUCT('6. Patients'!CZ$10:CZ$107,OFFSET('6. Patients'!$DN$9,1,MATCH($D16,'6. Patients'!$DO$9:$EC$9,0),ROWS('6. Patients'!EM$10:EM$107))),0)+
IFERROR(SUMPRODUCT('6. Patients'!CZ$10:CZ$107,OFFSET('6. Patients'!$ED$9,1,MATCH($D16,'6. Patients'!$EE$9:$ES$9,0),ROWS('6. Patients'!EM$10:EM$107))),0)+
IFERROR(SUMPRODUCT('6. Patients'!CZ$10:CZ$107,OFFSET('6. Patients'!$ET$9,1,MATCH($D16,'6. Patients'!$EU$9:$FI$9,0),ROWS('6. Patients'!EM$10:EM$107))),0)+
IFERROR(SUMPRODUCT('6. Patients'!CZ$10:CZ$107,OFFSET('6. Patients'!$FJ$9,1,MATCH($D16,'6. Patients'!$FK$9:$FY$9,0),ROWS('6. Patients'!EM$10:EM$107))),0),
IFERROR(SUMPRODUCT('6. Patients'!CZ$10:CZ$107,OFFSET('6. Patients'!$FZ$9,1,MATCH($D16,'6. Patients'!$GA$9:$GO$9,0),ROWS('6. Patients'!EM$10:EM$107))),0)+
IFERROR(SUMPRODUCT('6. Patients'!CZ$10:CZ$107,OFFSET('6. Patients'!$GP$9,1,MATCH($D16,'6. Patients'!$GQ$9:$HE$9,0),ROWS('6. Patients'!EM$10:EM$107))),0)+
IFERROR(SUMPRODUCT('6. Patients'!CZ$10:CZ$107,OFFSET('6. Patients'!$HF$9,1,MATCH($D16,'6. Patients'!$HG$9:$HU$9,0),ROWS('6. Patients'!EM$10:EM$107))),0)+
IFERROR(SUMPRODUCT('6. Patients'!CZ$10:CZ$107,OFFSET('6. Patients'!$HV$9,1,MATCH($D16,'6. Patients'!$HW$9:$IK$9,0),ROWS('6. Patients'!EM$10:EM$107))),0),
IFERROR(SUMPRODUCT('6. Patients'!CZ$10:CZ$107,OFFSET('6. Patients'!$IL$9,1,MATCH($D16,'6. Patients'!$IM$9:$JA$9,0),ROWS('6. Patients'!EM$10:EM$107))),0)+
IFERROR(SUMPRODUCT('6. Patients'!CZ$10:CZ$107,OFFSET('6. Patients'!$JB$9,1,MATCH($D16,'6. Patients'!$JC$9:$JQ$9,0),ROWS('6. Patients'!EM$10:EM$107))),0)+
IFERROR(SUMPRODUCT('6. Patients'!CZ$10:CZ$107,OFFSET('6. Patients'!$JR$9,1,MATCH($D16,'6. Patients'!$JS$9:$KG$9,0),ROWS('6. Patients'!EM$10:EM$107))),0)+
IFERROR(SUMPRODUCT('6. Patients'!CZ$10:CZ$107,OFFSET('6. Patients'!$KH$9,1,MATCH($D16,'6. Patients'!$KI$9:$KW$9,0),ROWS('6. Patients'!EM$10:EM$107))),0))+
IFERROR(VLOOKUP($D16,$H$61:$L$91,COLUMNS($H$60:$J$60)-1+AG$7,0)*$E16*$F16*'1. General Inputs'!$J$25,0),0)</f>
        <v>0</v>
      </c>
      <c r="AH16" s="3">
        <f ca="1">ROUNDUP($F16*$E16*CHOOSE(AH$7,
IFERROR(SUMPRODUCT('6. Patients'!DA$10:DA$107,OFFSET('6. Patients'!$DN$9,1,MATCH($D16,'6. Patients'!$DO$9:$EC$9,0),ROWS('6. Patients'!EN$10:EN$107))),0)+
IFERROR(SUMPRODUCT('6. Patients'!DA$10:DA$107,OFFSET('6. Patients'!$ED$9,1,MATCH($D16,'6. Patients'!$EE$9:$ES$9,0),ROWS('6. Patients'!EN$10:EN$107))),0)+
IFERROR(SUMPRODUCT('6. Patients'!DA$10:DA$107,OFFSET('6. Patients'!$ET$9,1,MATCH($D16,'6. Patients'!$EU$9:$FI$9,0),ROWS('6. Patients'!EN$10:EN$107))),0)+
IFERROR(SUMPRODUCT('6. Patients'!DA$10:DA$107,OFFSET('6. Patients'!$FJ$9,1,MATCH($D16,'6. Patients'!$FK$9:$FY$9,0),ROWS('6. Patients'!EN$10:EN$107))),0),
IFERROR(SUMPRODUCT('6. Patients'!DA$10:DA$107,OFFSET('6. Patients'!$FZ$9,1,MATCH($D16,'6. Patients'!$GA$9:$GO$9,0),ROWS('6. Patients'!EN$10:EN$107))),0)+
IFERROR(SUMPRODUCT('6. Patients'!DA$10:DA$107,OFFSET('6. Patients'!$GP$9,1,MATCH($D16,'6. Patients'!$GQ$9:$HE$9,0),ROWS('6. Patients'!EN$10:EN$107))),0)+
IFERROR(SUMPRODUCT('6. Patients'!DA$10:DA$107,OFFSET('6. Patients'!$HF$9,1,MATCH($D16,'6. Patients'!$HG$9:$HU$9,0),ROWS('6. Patients'!EN$10:EN$107))),0)+
IFERROR(SUMPRODUCT('6. Patients'!DA$10:DA$107,OFFSET('6. Patients'!$HV$9,1,MATCH($D16,'6. Patients'!$HW$9:$IK$9,0),ROWS('6. Patients'!EN$10:EN$107))),0),
IFERROR(SUMPRODUCT('6. Patients'!DA$10:DA$107,OFFSET('6. Patients'!$IL$9,1,MATCH($D16,'6. Patients'!$IM$9:$JA$9,0),ROWS('6. Patients'!EN$10:EN$107))),0)+
IFERROR(SUMPRODUCT('6. Patients'!DA$10:DA$107,OFFSET('6. Patients'!$JB$9,1,MATCH($D16,'6. Patients'!$JC$9:$JQ$9,0),ROWS('6. Patients'!EN$10:EN$107))),0)+
IFERROR(SUMPRODUCT('6. Patients'!DA$10:DA$107,OFFSET('6. Patients'!$JR$9,1,MATCH($D16,'6. Patients'!$JS$9:$KG$9,0),ROWS('6. Patients'!EN$10:EN$107))),0)+
IFERROR(SUMPRODUCT('6. Patients'!DA$10:DA$107,OFFSET('6. Patients'!$KH$9,1,MATCH($D16,'6. Patients'!$KI$9:$KW$9,0),ROWS('6. Patients'!EN$10:EN$107))),0))+
IFERROR(VLOOKUP($D16,$H$61:$L$91,COLUMNS($H$60:$J$60)-1+AH$7,0)*$E16*$F16*'1. General Inputs'!$J$25,0),0)</f>
        <v>0</v>
      </c>
      <c r="AI16" s="3">
        <f ca="1">ROUNDUP($F16*$E16*CHOOSE(AI$7,
IFERROR(SUMPRODUCT('6. Patients'!DB$10:DB$107,OFFSET('6. Patients'!$DN$9,1,MATCH($D16,'6. Patients'!$DO$9:$EC$9,0),ROWS('6. Patients'!EO$10:EO$107))),0)+
IFERROR(SUMPRODUCT('6. Patients'!DB$10:DB$107,OFFSET('6. Patients'!$ED$9,1,MATCH($D16,'6. Patients'!$EE$9:$ES$9,0),ROWS('6. Patients'!EO$10:EO$107))),0)+
IFERROR(SUMPRODUCT('6. Patients'!DB$10:DB$107,OFFSET('6. Patients'!$ET$9,1,MATCH($D16,'6. Patients'!$EU$9:$FI$9,0),ROWS('6. Patients'!EO$10:EO$107))),0)+
IFERROR(SUMPRODUCT('6. Patients'!DB$10:DB$107,OFFSET('6. Patients'!$FJ$9,1,MATCH($D16,'6. Patients'!$FK$9:$FY$9,0),ROWS('6. Patients'!EO$10:EO$107))),0),
IFERROR(SUMPRODUCT('6. Patients'!DB$10:DB$107,OFFSET('6. Patients'!$FZ$9,1,MATCH($D16,'6. Patients'!$GA$9:$GO$9,0),ROWS('6. Patients'!EO$10:EO$107))),0)+
IFERROR(SUMPRODUCT('6. Patients'!DB$10:DB$107,OFFSET('6. Patients'!$GP$9,1,MATCH($D16,'6. Patients'!$GQ$9:$HE$9,0),ROWS('6. Patients'!EO$10:EO$107))),0)+
IFERROR(SUMPRODUCT('6. Patients'!DB$10:DB$107,OFFSET('6. Patients'!$HF$9,1,MATCH($D16,'6. Patients'!$HG$9:$HU$9,0),ROWS('6. Patients'!EO$10:EO$107))),0)+
IFERROR(SUMPRODUCT('6. Patients'!DB$10:DB$107,OFFSET('6. Patients'!$HV$9,1,MATCH($D16,'6. Patients'!$HW$9:$IK$9,0),ROWS('6. Patients'!EO$10:EO$107))),0),
IFERROR(SUMPRODUCT('6. Patients'!DB$10:DB$107,OFFSET('6. Patients'!$IL$9,1,MATCH($D16,'6. Patients'!$IM$9:$JA$9,0),ROWS('6. Patients'!EO$10:EO$107))),0)+
IFERROR(SUMPRODUCT('6. Patients'!DB$10:DB$107,OFFSET('6. Patients'!$JB$9,1,MATCH($D16,'6. Patients'!$JC$9:$JQ$9,0),ROWS('6. Patients'!EO$10:EO$107))),0)+
IFERROR(SUMPRODUCT('6. Patients'!DB$10:DB$107,OFFSET('6. Patients'!$JR$9,1,MATCH($D16,'6. Patients'!$JS$9:$KG$9,0),ROWS('6. Patients'!EO$10:EO$107))),0)+
IFERROR(SUMPRODUCT('6. Patients'!DB$10:DB$107,OFFSET('6. Patients'!$KH$9,1,MATCH($D16,'6. Patients'!$KI$9:$KW$9,0),ROWS('6. Patients'!EO$10:EO$107))),0))+
IFERROR(VLOOKUP($D16,$H$61:$L$91,COLUMNS($H$60:$J$60)-1+AI$7,0)*$E16*$F16*'1. General Inputs'!$J$25,0),0)</f>
        <v>0</v>
      </c>
      <c r="AJ16" s="3">
        <f ca="1">ROUNDUP($F16*$E16*CHOOSE(AJ$7,
IFERROR(SUMPRODUCT('6. Patients'!DC$10:DC$107,OFFSET('6. Patients'!$DN$9,1,MATCH($D16,'6. Patients'!$DO$9:$EC$9,0),ROWS('6. Patients'!EP$10:EP$107))),0)+
IFERROR(SUMPRODUCT('6. Patients'!DC$10:DC$107,OFFSET('6. Patients'!$ED$9,1,MATCH($D16,'6. Patients'!$EE$9:$ES$9,0),ROWS('6. Patients'!EP$10:EP$107))),0)+
IFERROR(SUMPRODUCT('6. Patients'!DC$10:DC$107,OFFSET('6. Patients'!$ET$9,1,MATCH($D16,'6. Patients'!$EU$9:$FI$9,0),ROWS('6. Patients'!EP$10:EP$107))),0)+
IFERROR(SUMPRODUCT('6. Patients'!DC$10:DC$107,OFFSET('6. Patients'!$FJ$9,1,MATCH($D16,'6. Patients'!$FK$9:$FY$9,0),ROWS('6. Patients'!EP$10:EP$107))),0),
IFERROR(SUMPRODUCT('6. Patients'!DC$10:DC$107,OFFSET('6. Patients'!$FZ$9,1,MATCH($D16,'6. Patients'!$GA$9:$GO$9,0),ROWS('6. Patients'!EP$10:EP$107))),0)+
IFERROR(SUMPRODUCT('6. Patients'!DC$10:DC$107,OFFSET('6. Patients'!$GP$9,1,MATCH($D16,'6. Patients'!$GQ$9:$HE$9,0),ROWS('6. Patients'!EP$10:EP$107))),0)+
IFERROR(SUMPRODUCT('6. Patients'!DC$10:DC$107,OFFSET('6. Patients'!$HF$9,1,MATCH($D16,'6. Patients'!$HG$9:$HU$9,0),ROWS('6. Patients'!EP$10:EP$107))),0)+
IFERROR(SUMPRODUCT('6. Patients'!DC$10:DC$107,OFFSET('6. Patients'!$HV$9,1,MATCH($D16,'6. Patients'!$HW$9:$IK$9,0),ROWS('6. Patients'!EP$10:EP$107))),0),
IFERROR(SUMPRODUCT('6. Patients'!DC$10:DC$107,OFFSET('6. Patients'!$IL$9,1,MATCH($D16,'6. Patients'!$IM$9:$JA$9,0),ROWS('6. Patients'!EP$10:EP$107))),0)+
IFERROR(SUMPRODUCT('6. Patients'!DC$10:DC$107,OFFSET('6. Patients'!$JB$9,1,MATCH($D16,'6. Patients'!$JC$9:$JQ$9,0),ROWS('6. Patients'!EP$10:EP$107))),0)+
IFERROR(SUMPRODUCT('6. Patients'!DC$10:DC$107,OFFSET('6. Patients'!$JR$9,1,MATCH($D16,'6. Patients'!$JS$9:$KG$9,0),ROWS('6. Patients'!EP$10:EP$107))),0)+
IFERROR(SUMPRODUCT('6. Patients'!DC$10:DC$107,OFFSET('6. Patients'!$KH$9,1,MATCH($D16,'6. Patients'!$KI$9:$KW$9,0),ROWS('6. Patients'!EP$10:EP$107))),0))+
IFERROR(VLOOKUP($D16,$H$61:$L$91,COLUMNS($H$60:$J$60)-1+AJ$7,0)*$E16*$F16*'1. General Inputs'!$J$25,0),0)</f>
        <v>0</v>
      </c>
      <c r="AK16" s="3">
        <f ca="1">ROUNDUP($F16*$E16*CHOOSE(AK$7,
IFERROR(SUMPRODUCT('6. Patients'!DD$10:DD$107,OFFSET('6. Patients'!$DN$9,1,MATCH($D16,'6. Patients'!$DO$9:$EC$9,0),ROWS('6. Patients'!EQ$10:EQ$107))),0)+
IFERROR(SUMPRODUCT('6. Patients'!DD$10:DD$107,OFFSET('6. Patients'!$ED$9,1,MATCH($D16,'6. Patients'!$EE$9:$ES$9,0),ROWS('6. Patients'!EQ$10:EQ$107))),0)+
IFERROR(SUMPRODUCT('6. Patients'!DD$10:DD$107,OFFSET('6. Patients'!$ET$9,1,MATCH($D16,'6. Patients'!$EU$9:$FI$9,0),ROWS('6. Patients'!EQ$10:EQ$107))),0)+
IFERROR(SUMPRODUCT('6. Patients'!DD$10:DD$107,OFFSET('6. Patients'!$FJ$9,1,MATCH($D16,'6. Patients'!$FK$9:$FY$9,0),ROWS('6. Patients'!EQ$10:EQ$107))),0),
IFERROR(SUMPRODUCT('6. Patients'!DD$10:DD$107,OFFSET('6. Patients'!$FZ$9,1,MATCH($D16,'6. Patients'!$GA$9:$GO$9,0),ROWS('6. Patients'!EQ$10:EQ$107))),0)+
IFERROR(SUMPRODUCT('6. Patients'!DD$10:DD$107,OFFSET('6. Patients'!$GP$9,1,MATCH($D16,'6. Patients'!$GQ$9:$HE$9,0),ROWS('6. Patients'!EQ$10:EQ$107))),0)+
IFERROR(SUMPRODUCT('6. Patients'!DD$10:DD$107,OFFSET('6. Patients'!$HF$9,1,MATCH($D16,'6. Patients'!$HG$9:$HU$9,0),ROWS('6. Patients'!EQ$10:EQ$107))),0)+
IFERROR(SUMPRODUCT('6. Patients'!DD$10:DD$107,OFFSET('6. Patients'!$HV$9,1,MATCH($D16,'6. Patients'!$HW$9:$IK$9,0),ROWS('6. Patients'!EQ$10:EQ$107))),0),
IFERROR(SUMPRODUCT('6. Patients'!DD$10:DD$107,OFFSET('6. Patients'!$IL$9,1,MATCH($D16,'6. Patients'!$IM$9:$JA$9,0),ROWS('6. Patients'!EQ$10:EQ$107))),0)+
IFERROR(SUMPRODUCT('6. Patients'!DD$10:DD$107,OFFSET('6. Patients'!$JB$9,1,MATCH($D16,'6. Patients'!$JC$9:$JQ$9,0),ROWS('6. Patients'!EQ$10:EQ$107))),0)+
IFERROR(SUMPRODUCT('6. Patients'!DD$10:DD$107,OFFSET('6. Patients'!$JR$9,1,MATCH($D16,'6. Patients'!$JS$9:$KG$9,0),ROWS('6. Patients'!EQ$10:EQ$107))),0)+
IFERROR(SUMPRODUCT('6. Patients'!DD$10:DD$107,OFFSET('6. Patients'!$KH$9,1,MATCH($D16,'6. Patients'!$KI$9:$KW$9,0),ROWS('6. Patients'!EQ$10:EQ$107))),0))+
IFERROR(VLOOKUP($D16,$H$61:$L$91,COLUMNS($H$60:$J$60)-1+AK$7,0)*$E16*$F16*'1. General Inputs'!$J$25,0),0)</f>
        <v>0</v>
      </c>
      <c r="AL16" s="3">
        <f ca="1">ROUNDUP($F16*$E16*CHOOSE(AL$7,
IFERROR(SUMPRODUCT('6. Patients'!DE$10:DE$107,OFFSET('6. Patients'!$DN$9,1,MATCH($D16,'6. Patients'!$DO$9:$EC$9,0),ROWS('6. Patients'!ER$10:ER$107))),0)+
IFERROR(SUMPRODUCT('6. Patients'!DE$10:DE$107,OFFSET('6. Patients'!$ED$9,1,MATCH($D16,'6. Patients'!$EE$9:$ES$9,0),ROWS('6. Patients'!ER$10:ER$107))),0)+
IFERROR(SUMPRODUCT('6. Patients'!DE$10:DE$107,OFFSET('6. Patients'!$ET$9,1,MATCH($D16,'6. Patients'!$EU$9:$FI$9,0),ROWS('6. Patients'!ER$10:ER$107))),0)+
IFERROR(SUMPRODUCT('6. Patients'!DE$10:DE$107,OFFSET('6. Patients'!$FJ$9,1,MATCH($D16,'6. Patients'!$FK$9:$FY$9,0),ROWS('6. Patients'!ER$10:ER$107))),0),
IFERROR(SUMPRODUCT('6. Patients'!DE$10:DE$107,OFFSET('6. Patients'!$FZ$9,1,MATCH($D16,'6. Patients'!$GA$9:$GO$9,0),ROWS('6. Patients'!ER$10:ER$107))),0)+
IFERROR(SUMPRODUCT('6. Patients'!DE$10:DE$107,OFFSET('6. Patients'!$GP$9,1,MATCH($D16,'6. Patients'!$GQ$9:$HE$9,0),ROWS('6. Patients'!ER$10:ER$107))),0)+
IFERROR(SUMPRODUCT('6. Patients'!DE$10:DE$107,OFFSET('6. Patients'!$HF$9,1,MATCH($D16,'6. Patients'!$HG$9:$HU$9,0),ROWS('6. Patients'!ER$10:ER$107))),0)+
IFERROR(SUMPRODUCT('6. Patients'!DE$10:DE$107,OFFSET('6. Patients'!$HV$9,1,MATCH($D16,'6. Patients'!$HW$9:$IK$9,0),ROWS('6. Patients'!ER$10:ER$107))),0),
IFERROR(SUMPRODUCT('6. Patients'!DE$10:DE$107,OFFSET('6. Patients'!$IL$9,1,MATCH($D16,'6. Patients'!$IM$9:$JA$9,0),ROWS('6. Patients'!ER$10:ER$107))),0)+
IFERROR(SUMPRODUCT('6. Patients'!DE$10:DE$107,OFFSET('6. Patients'!$JB$9,1,MATCH($D16,'6. Patients'!$JC$9:$JQ$9,0),ROWS('6. Patients'!ER$10:ER$107))),0)+
IFERROR(SUMPRODUCT('6. Patients'!DE$10:DE$107,OFFSET('6. Patients'!$JR$9,1,MATCH($D16,'6. Patients'!$JS$9:$KG$9,0),ROWS('6. Patients'!ER$10:ER$107))),0)+
IFERROR(SUMPRODUCT('6. Patients'!DE$10:DE$107,OFFSET('6. Patients'!$KH$9,1,MATCH($D16,'6. Patients'!$KI$9:$KW$9,0),ROWS('6. Patients'!ER$10:ER$107))),0))+
IFERROR(VLOOKUP($D16,$H$61:$L$91,COLUMNS($H$60:$J$60)-1+AL$7,0)*$E16*$F16*'1. General Inputs'!$J$25,0),0)</f>
        <v>0</v>
      </c>
      <c r="AM16" s="3">
        <f ca="1">ROUNDUP($F16*$E16*CHOOSE(AM$7,
IFERROR(SUMPRODUCT('6. Patients'!DF$10:DF$107,OFFSET('6. Patients'!$DN$9,1,MATCH($D16,'6. Patients'!$DO$9:$EC$9,0),ROWS('6. Patients'!ES$10:ES$107))),0)+
IFERROR(SUMPRODUCT('6. Patients'!DF$10:DF$107,OFFSET('6. Patients'!$ED$9,1,MATCH($D16,'6. Patients'!$EE$9:$ES$9,0),ROWS('6. Patients'!ES$10:ES$107))),0)+
IFERROR(SUMPRODUCT('6. Patients'!DF$10:DF$107,OFFSET('6. Patients'!$ET$9,1,MATCH($D16,'6. Patients'!$EU$9:$FI$9,0),ROWS('6. Patients'!ES$10:ES$107))),0)+
IFERROR(SUMPRODUCT('6. Patients'!DF$10:DF$107,OFFSET('6. Patients'!$FJ$9,1,MATCH($D16,'6. Patients'!$FK$9:$FY$9,0),ROWS('6. Patients'!ES$10:ES$107))),0),
IFERROR(SUMPRODUCT('6. Patients'!DF$10:DF$107,OFFSET('6. Patients'!$FZ$9,1,MATCH($D16,'6. Patients'!$GA$9:$GO$9,0),ROWS('6. Patients'!ES$10:ES$107))),0)+
IFERROR(SUMPRODUCT('6. Patients'!DF$10:DF$107,OFFSET('6. Patients'!$GP$9,1,MATCH($D16,'6. Patients'!$GQ$9:$HE$9,0),ROWS('6. Patients'!ES$10:ES$107))),0)+
IFERROR(SUMPRODUCT('6. Patients'!DF$10:DF$107,OFFSET('6. Patients'!$HF$9,1,MATCH($D16,'6. Patients'!$HG$9:$HU$9,0),ROWS('6. Patients'!ES$10:ES$107))),0)+
IFERROR(SUMPRODUCT('6. Patients'!DF$10:DF$107,OFFSET('6. Patients'!$HV$9,1,MATCH($D16,'6. Patients'!$HW$9:$IK$9,0),ROWS('6. Patients'!ES$10:ES$107))),0),
IFERROR(SUMPRODUCT('6. Patients'!DF$10:DF$107,OFFSET('6. Patients'!$IL$9,1,MATCH($D16,'6. Patients'!$IM$9:$JA$9,0),ROWS('6. Patients'!ES$10:ES$107))),0)+
IFERROR(SUMPRODUCT('6. Patients'!DF$10:DF$107,OFFSET('6. Patients'!$JB$9,1,MATCH($D16,'6. Patients'!$JC$9:$JQ$9,0),ROWS('6. Patients'!ES$10:ES$107))),0)+
IFERROR(SUMPRODUCT('6. Patients'!DF$10:DF$107,OFFSET('6. Patients'!$JR$9,1,MATCH($D16,'6. Patients'!$JS$9:$KG$9,0),ROWS('6. Patients'!ES$10:ES$107))),0)+
IFERROR(SUMPRODUCT('6. Patients'!DF$10:DF$107,OFFSET('6. Patients'!$KH$9,1,MATCH($D16,'6. Patients'!$KI$9:$KW$9,0),ROWS('6. Patients'!ES$10:ES$107))),0))+
IFERROR(VLOOKUP($D16,$H$61:$L$91,COLUMNS($H$60:$J$60)-1+AM$7,0)*$E16*$F16*'1. General Inputs'!$J$25,0),0)</f>
        <v>0</v>
      </c>
      <c r="AN16" s="3">
        <f ca="1">ROUNDUP($F16*$E16*CHOOSE(AN$7,
IFERROR(SUMPRODUCT('6. Patients'!DG$10:DG$107,OFFSET('6. Patients'!$DN$9,1,MATCH($D16,'6. Patients'!$DO$9:$EC$9,0),ROWS('6. Patients'!ET$10:ET$107))),0)+
IFERROR(SUMPRODUCT('6. Patients'!DG$10:DG$107,OFFSET('6. Patients'!$ED$9,1,MATCH($D16,'6. Patients'!$EE$9:$ES$9,0),ROWS('6. Patients'!ET$10:ET$107))),0)+
IFERROR(SUMPRODUCT('6. Patients'!DG$10:DG$107,OFFSET('6. Patients'!$ET$9,1,MATCH($D16,'6. Patients'!$EU$9:$FI$9,0),ROWS('6. Patients'!ET$10:ET$107))),0)+
IFERROR(SUMPRODUCT('6. Patients'!DG$10:DG$107,OFFSET('6. Patients'!$FJ$9,1,MATCH($D16,'6. Patients'!$FK$9:$FY$9,0),ROWS('6. Patients'!ET$10:ET$107))),0),
IFERROR(SUMPRODUCT('6. Patients'!DG$10:DG$107,OFFSET('6. Patients'!$FZ$9,1,MATCH($D16,'6. Patients'!$GA$9:$GO$9,0),ROWS('6. Patients'!ET$10:ET$107))),0)+
IFERROR(SUMPRODUCT('6. Patients'!DG$10:DG$107,OFFSET('6. Patients'!$GP$9,1,MATCH($D16,'6. Patients'!$GQ$9:$HE$9,0),ROWS('6. Patients'!ET$10:ET$107))),0)+
IFERROR(SUMPRODUCT('6. Patients'!DG$10:DG$107,OFFSET('6. Patients'!$HF$9,1,MATCH($D16,'6. Patients'!$HG$9:$HU$9,0),ROWS('6. Patients'!ET$10:ET$107))),0)+
IFERROR(SUMPRODUCT('6. Patients'!DG$10:DG$107,OFFSET('6. Patients'!$HV$9,1,MATCH($D16,'6. Patients'!$HW$9:$IK$9,0),ROWS('6. Patients'!ET$10:ET$107))),0),
IFERROR(SUMPRODUCT('6. Patients'!DG$10:DG$107,OFFSET('6. Patients'!$IL$9,1,MATCH($D16,'6. Patients'!$IM$9:$JA$9,0),ROWS('6. Patients'!ET$10:ET$107))),0)+
IFERROR(SUMPRODUCT('6. Patients'!DG$10:DG$107,OFFSET('6. Patients'!$JB$9,1,MATCH($D16,'6. Patients'!$JC$9:$JQ$9,0),ROWS('6. Patients'!ET$10:ET$107))),0)+
IFERROR(SUMPRODUCT('6. Patients'!DG$10:DG$107,OFFSET('6. Patients'!$JR$9,1,MATCH($D16,'6. Patients'!$JS$9:$KG$9,0),ROWS('6. Patients'!ET$10:ET$107))),0)+
IFERROR(SUMPRODUCT('6. Patients'!DG$10:DG$107,OFFSET('6. Patients'!$KH$9,1,MATCH($D16,'6. Patients'!$KI$9:$KW$9,0),ROWS('6. Patients'!ET$10:ET$107))),0))+
IFERROR(VLOOKUP($D16,$H$61:$L$91,COLUMNS($H$60:$J$60)-1+AN$7,0)*$E16*$F16*'1. General Inputs'!$J$25,0),0)</f>
        <v>0</v>
      </c>
      <c r="AO16" s="3">
        <f ca="1">ROUNDUP($F16*$E16*CHOOSE(AO$7,
IFERROR(SUMPRODUCT('6. Patients'!DH$10:DH$107,OFFSET('6. Patients'!$DN$9,1,MATCH($D16,'6. Patients'!$DO$9:$EC$9,0),ROWS('6. Patients'!EU$10:EU$107))),0)+
IFERROR(SUMPRODUCT('6. Patients'!DH$10:DH$107,OFFSET('6. Patients'!$ED$9,1,MATCH($D16,'6. Patients'!$EE$9:$ES$9,0),ROWS('6. Patients'!EU$10:EU$107))),0)+
IFERROR(SUMPRODUCT('6. Patients'!DH$10:DH$107,OFFSET('6. Patients'!$ET$9,1,MATCH($D16,'6. Patients'!$EU$9:$FI$9,0),ROWS('6. Patients'!EU$10:EU$107))),0)+
IFERROR(SUMPRODUCT('6. Patients'!DH$10:DH$107,OFFSET('6. Patients'!$FJ$9,1,MATCH($D16,'6. Patients'!$FK$9:$FY$9,0),ROWS('6. Patients'!EU$10:EU$107))),0),
IFERROR(SUMPRODUCT('6. Patients'!DH$10:DH$107,OFFSET('6. Patients'!$FZ$9,1,MATCH($D16,'6. Patients'!$GA$9:$GO$9,0),ROWS('6. Patients'!EU$10:EU$107))),0)+
IFERROR(SUMPRODUCT('6. Patients'!DH$10:DH$107,OFFSET('6. Patients'!$GP$9,1,MATCH($D16,'6. Patients'!$GQ$9:$HE$9,0),ROWS('6. Patients'!EU$10:EU$107))),0)+
IFERROR(SUMPRODUCT('6. Patients'!DH$10:DH$107,OFFSET('6. Patients'!$HF$9,1,MATCH($D16,'6. Patients'!$HG$9:$HU$9,0),ROWS('6. Patients'!EU$10:EU$107))),0)+
IFERROR(SUMPRODUCT('6. Patients'!DH$10:DH$107,OFFSET('6. Patients'!$HV$9,1,MATCH($D16,'6. Patients'!$HW$9:$IK$9,0),ROWS('6. Patients'!EU$10:EU$107))),0),
IFERROR(SUMPRODUCT('6. Patients'!DH$10:DH$107,OFFSET('6. Patients'!$IL$9,1,MATCH($D16,'6. Patients'!$IM$9:$JA$9,0),ROWS('6. Patients'!EU$10:EU$107))),0)+
IFERROR(SUMPRODUCT('6. Patients'!DH$10:DH$107,OFFSET('6. Patients'!$JB$9,1,MATCH($D16,'6. Patients'!$JC$9:$JQ$9,0),ROWS('6. Patients'!EU$10:EU$107))),0)+
IFERROR(SUMPRODUCT('6. Patients'!DH$10:DH$107,OFFSET('6. Patients'!$JR$9,1,MATCH($D16,'6. Patients'!$JS$9:$KG$9,0),ROWS('6. Patients'!EU$10:EU$107))),0)+
IFERROR(SUMPRODUCT('6. Patients'!DH$10:DH$107,OFFSET('6. Patients'!$KH$9,1,MATCH($D16,'6. Patients'!$KI$9:$KW$9,0),ROWS('6. Patients'!EU$10:EU$107))),0))+
IFERROR(VLOOKUP($D16,$H$61:$L$91,COLUMNS($H$60:$J$60)-1+AO$7,0)*$E16*$F16*'1. General Inputs'!$J$25,0),0)</f>
        <v>0</v>
      </c>
      <c r="AP16" s="3">
        <f ca="1">ROUNDUP($F16*$E16*CHOOSE(AP$7,
IFERROR(SUMPRODUCT('6. Patients'!DI$10:DI$107,OFFSET('6. Patients'!$DN$9,1,MATCH($D16,'6. Patients'!$DO$9:$EC$9,0),ROWS('6. Patients'!EV$10:EV$107))),0)+
IFERROR(SUMPRODUCT('6. Patients'!DI$10:DI$107,OFFSET('6. Patients'!$ED$9,1,MATCH($D16,'6. Patients'!$EE$9:$ES$9,0),ROWS('6. Patients'!EV$10:EV$107))),0)+
IFERROR(SUMPRODUCT('6. Patients'!DI$10:DI$107,OFFSET('6. Patients'!$ET$9,1,MATCH($D16,'6. Patients'!$EU$9:$FI$9,0),ROWS('6. Patients'!EV$10:EV$107))),0)+
IFERROR(SUMPRODUCT('6. Patients'!DI$10:DI$107,OFFSET('6. Patients'!$FJ$9,1,MATCH($D16,'6. Patients'!$FK$9:$FY$9,0),ROWS('6. Patients'!EV$10:EV$107))),0),
IFERROR(SUMPRODUCT('6. Patients'!DI$10:DI$107,OFFSET('6. Patients'!$FZ$9,1,MATCH($D16,'6. Patients'!$GA$9:$GO$9,0),ROWS('6. Patients'!EV$10:EV$107))),0)+
IFERROR(SUMPRODUCT('6. Patients'!DI$10:DI$107,OFFSET('6. Patients'!$GP$9,1,MATCH($D16,'6. Patients'!$GQ$9:$HE$9,0),ROWS('6. Patients'!EV$10:EV$107))),0)+
IFERROR(SUMPRODUCT('6. Patients'!DI$10:DI$107,OFFSET('6. Patients'!$HF$9,1,MATCH($D16,'6. Patients'!$HG$9:$HU$9,0),ROWS('6. Patients'!EV$10:EV$107))),0)+
IFERROR(SUMPRODUCT('6. Patients'!DI$10:DI$107,OFFSET('6. Patients'!$HV$9,1,MATCH($D16,'6. Patients'!$HW$9:$IK$9,0),ROWS('6. Patients'!EV$10:EV$107))),0),
IFERROR(SUMPRODUCT('6. Patients'!DI$10:DI$107,OFFSET('6. Patients'!$IL$9,1,MATCH($D16,'6. Patients'!$IM$9:$JA$9,0),ROWS('6. Patients'!EV$10:EV$107))),0)+
IFERROR(SUMPRODUCT('6. Patients'!DI$10:DI$107,OFFSET('6. Patients'!$JB$9,1,MATCH($D16,'6. Patients'!$JC$9:$JQ$9,0),ROWS('6. Patients'!EV$10:EV$107))),0)+
IFERROR(SUMPRODUCT('6. Patients'!DI$10:DI$107,OFFSET('6. Patients'!$JR$9,1,MATCH($D16,'6. Patients'!$JS$9:$KG$9,0),ROWS('6. Patients'!EV$10:EV$107))),0)+
IFERROR(SUMPRODUCT('6. Patients'!DI$10:DI$107,OFFSET('6. Patients'!$KH$9,1,MATCH($D16,'6. Patients'!$KI$9:$KW$9,0),ROWS('6. Patients'!EV$10:EV$107))),0))+
IFERROR(VLOOKUP($D16,$H$61:$L$91,COLUMNS($H$60:$J$60)-1+AP$7,0)*$E16*$F16*'1. General Inputs'!$J$25,0),0)</f>
        <v>0</v>
      </c>
      <c r="AQ16" s="3">
        <f ca="1">ROUNDUP($F16*$E16*CHOOSE(AQ$7,
IFERROR(SUMPRODUCT('6. Patients'!DJ$10:DJ$107,OFFSET('6. Patients'!$DN$9,1,MATCH($D16,'6. Patients'!$DO$9:$EC$9,0),ROWS('6. Patients'!EW$10:EW$107))),0)+
IFERROR(SUMPRODUCT('6. Patients'!DJ$10:DJ$107,OFFSET('6. Patients'!$ED$9,1,MATCH($D16,'6. Patients'!$EE$9:$ES$9,0),ROWS('6. Patients'!EW$10:EW$107))),0)+
IFERROR(SUMPRODUCT('6. Patients'!DJ$10:DJ$107,OFFSET('6. Patients'!$ET$9,1,MATCH($D16,'6. Patients'!$EU$9:$FI$9,0),ROWS('6. Patients'!EW$10:EW$107))),0)+
IFERROR(SUMPRODUCT('6. Patients'!DJ$10:DJ$107,OFFSET('6. Patients'!$FJ$9,1,MATCH($D16,'6. Patients'!$FK$9:$FY$9,0),ROWS('6. Patients'!EW$10:EW$107))),0),
IFERROR(SUMPRODUCT('6. Patients'!DJ$10:DJ$107,OFFSET('6. Patients'!$FZ$9,1,MATCH($D16,'6. Patients'!$GA$9:$GO$9,0),ROWS('6. Patients'!EW$10:EW$107))),0)+
IFERROR(SUMPRODUCT('6. Patients'!DJ$10:DJ$107,OFFSET('6. Patients'!$GP$9,1,MATCH($D16,'6. Patients'!$GQ$9:$HE$9,0),ROWS('6. Patients'!EW$10:EW$107))),0)+
IFERROR(SUMPRODUCT('6. Patients'!DJ$10:DJ$107,OFFSET('6. Patients'!$HF$9,1,MATCH($D16,'6. Patients'!$HG$9:$HU$9,0),ROWS('6. Patients'!EW$10:EW$107))),0)+
IFERROR(SUMPRODUCT('6. Patients'!DJ$10:DJ$107,OFFSET('6. Patients'!$HV$9,1,MATCH($D16,'6. Patients'!$HW$9:$IK$9,0),ROWS('6. Patients'!EW$10:EW$107))),0),
IFERROR(SUMPRODUCT('6. Patients'!DJ$10:DJ$107,OFFSET('6. Patients'!$IL$9,1,MATCH($D16,'6. Patients'!$IM$9:$JA$9,0),ROWS('6. Patients'!EW$10:EW$107))),0)+
IFERROR(SUMPRODUCT('6. Patients'!DJ$10:DJ$107,OFFSET('6. Patients'!$JB$9,1,MATCH($D16,'6. Patients'!$JC$9:$JQ$9,0),ROWS('6. Patients'!EW$10:EW$107))),0)+
IFERROR(SUMPRODUCT('6. Patients'!DJ$10:DJ$107,OFFSET('6. Patients'!$JR$9,1,MATCH($D16,'6. Patients'!$JS$9:$KG$9,0),ROWS('6. Patients'!EW$10:EW$107))),0)+
IFERROR(SUMPRODUCT('6. Patients'!DJ$10:DJ$107,OFFSET('6. Patients'!$KH$9,1,MATCH($D16,'6. Patients'!$KI$9:$KW$9,0),ROWS('6. Patients'!EW$10:EW$107))),0))+
IFERROR(VLOOKUP($D16,$H$61:$L$91,COLUMNS($H$60:$J$60)-1+AQ$7,0)*$E16*$F16*'1. General Inputs'!$J$25,0),0)</f>
        <v>0</v>
      </c>
      <c r="AR16" s="136"/>
      <c r="AZ16" s="135">
        <f ca="1">IFERROR(SUM(OFFSET('7. Consumption'!H16,0,1,,MIN('1. General Inputs'!$J$27,COLUMNS('7. Consumption'!H$9:$AQ$9)-1))),0)+MAX(0,$AQ16*('1. General Inputs'!$J$27-COLUMNS('7. Consumption'!H$9:$AQ$9)+1))</f>
        <v>0</v>
      </c>
      <c r="BA16" s="135">
        <f ca="1">IFERROR(SUM(OFFSET('7. Consumption'!I16,0,1,,MIN('1. General Inputs'!$J$27,COLUMNS('7. Consumption'!I$9:$AQ$9)-1))),0)+MAX(0,$AQ16*('1. General Inputs'!$J$27-COLUMNS('7. Consumption'!I$9:$AQ$9)+1))</f>
        <v>0</v>
      </c>
      <c r="BB16" s="135">
        <f ca="1">IFERROR(SUM(OFFSET('7. Consumption'!J16,0,1,,MIN('1. General Inputs'!$J$27,COLUMNS('7. Consumption'!J$9:$AQ$9)-1))),0)+MAX(0,$AQ16*('1. General Inputs'!$J$27-COLUMNS('7. Consumption'!J$9:$AQ$9)+1))</f>
        <v>0</v>
      </c>
      <c r="BC16" s="135">
        <f ca="1">IFERROR(SUM(OFFSET('7. Consumption'!K16,0,1,,MIN('1. General Inputs'!$J$27,COLUMNS('7. Consumption'!K$9:$AQ$9)-1))),0)+MAX(0,$AQ16*('1. General Inputs'!$J$27-COLUMNS('7. Consumption'!K$9:$AQ$9)+1))</f>
        <v>0</v>
      </c>
      <c r="BD16" s="135">
        <f ca="1">IFERROR(SUM(OFFSET('7. Consumption'!L16,0,1,,MIN('1. General Inputs'!$J$27,COLUMNS('7. Consumption'!L$9:$AQ$9)-1))),0)+MAX(0,$AQ16*('1. General Inputs'!$J$27-COLUMNS('7. Consumption'!L$9:$AQ$9)+1))</f>
        <v>0</v>
      </c>
      <c r="BE16" s="135">
        <f ca="1">IFERROR(SUM(OFFSET('7. Consumption'!M16,0,1,,MIN('1. General Inputs'!$J$27,COLUMNS('7. Consumption'!M$9:$AQ$9)-1))),0)+MAX(0,$AQ16*('1. General Inputs'!$J$27-COLUMNS('7. Consumption'!M$9:$AQ$9)+1))</f>
        <v>0</v>
      </c>
      <c r="BF16" s="135">
        <f ca="1">IFERROR(SUM(OFFSET('7. Consumption'!N16,0,1,,MIN('1. General Inputs'!$J$27,COLUMNS('7. Consumption'!N$9:$AQ$9)-1))),0)+MAX(0,$AQ16*('1. General Inputs'!$J$27-COLUMNS('7. Consumption'!N$9:$AQ$9)+1))</f>
        <v>0</v>
      </c>
      <c r="BG16" s="135">
        <f ca="1">IFERROR(SUM(OFFSET('7. Consumption'!O16,0,1,,MIN('1. General Inputs'!$J$27,COLUMNS('7. Consumption'!O$9:$AQ$9)-1))),0)+MAX(0,$AQ16*('1. General Inputs'!$J$27-COLUMNS('7. Consumption'!O$9:$AQ$9)+1))</f>
        <v>0</v>
      </c>
      <c r="BH16" s="135">
        <f ca="1">IFERROR(SUM(OFFSET('7. Consumption'!P16,0,1,,MIN('1. General Inputs'!$J$27,COLUMNS('7. Consumption'!P$9:$AQ$9)-1))),0)+MAX(0,$AQ16*('1. General Inputs'!$J$27-COLUMNS('7. Consumption'!P$9:$AQ$9)+1))</f>
        <v>0</v>
      </c>
      <c r="BI16" s="135">
        <f ca="1">IFERROR(SUM(OFFSET('7. Consumption'!Q16,0,1,,MIN('1. General Inputs'!$J$27,COLUMNS('7. Consumption'!Q$9:$AQ$9)-1))),0)+MAX(0,$AQ16*('1. General Inputs'!$J$27-COLUMNS('7. Consumption'!Q$9:$AQ$9)+1))</f>
        <v>0</v>
      </c>
      <c r="BJ16" s="135">
        <f ca="1">IFERROR(SUM(OFFSET('7. Consumption'!R16,0,1,,MIN('1. General Inputs'!$J$27,COLUMNS('7. Consumption'!R$9:$AQ$9)-1))),0)+MAX(0,$AQ16*('1. General Inputs'!$J$27-COLUMNS('7. Consumption'!R$9:$AQ$9)+1))</f>
        <v>0</v>
      </c>
      <c r="BK16" s="135">
        <f ca="1">IFERROR(SUM(OFFSET('7. Consumption'!S16,0,1,,MIN('1. General Inputs'!$J$27,COLUMNS('7. Consumption'!S$9:$AQ$9)-1))),0)+MAX(0,$AQ16*('1. General Inputs'!$J$27-COLUMNS('7. Consumption'!S$9:$AQ$9)+1))</f>
        <v>0</v>
      </c>
      <c r="BL16" s="135">
        <f ca="1">IFERROR(SUM(OFFSET('7. Consumption'!T16,0,1,,MIN('1. General Inputs'!$J$27,COLUMNS('7. Consumption'!T$9:$AQ$9)-1))),0)+MAX(0,$AQ16*('1. General Inputs'!$J$27-COLUMNS('7. Consumption'!T$9:$AQ$9)+1))</f>
        <v>0</v>
      </c>
      <c r="BM16" s="135">
        <f ca="1">IFERROR(SUM(OFFSET('7. Consumption'!U16,0,1,,MIN('1. General Inputs'!$J$27,COLUMNS('7. Consumption'!U$9:$AQ$9)-1))),0)+MAX(0,$AQ16*('1. General Inputs'!$J$27-COLUMNS('7. Consumption'!U$9:$AQ$9)+1))</f>
        <v>0</v>
      </c>
      <c r="BN16" s="135">
        <f ca="1">IFERROR(SUM(OFFSET('7. Consumption'!V16,0,1,,MIN('1. General Inputs'!$J$27,COLUMNS('7. Consumption'!V$9:$AQ$9)-1))),0)+MAX(0,$AQ16*('1. General Inputs'!$J$27-COLUMNS('7. Consumption'!V$9:$AQ$9)+1))</f>
        <v>0</v>
      </c>
      <c r="BO16" s="135">
        <f ca="1">IFERROR(SUM(OFFSET('7. Consumption'!W16,0,1,,MIN('1. General Inputs'!$J$27,COLUMNS('7. Consumption'!W$9:$AQ$9)-1))),0)+MAX(0,$AQ16*('1. General Inputs'!$J$27-COLUMNS('7. Consumption'!W$9:$AQ$9)+1))</f>
        <v>0</v>
      </c>
      <c r="BP16" s="135">
        <f ca="1">IFERROR(SUM(OFFSET('7. Consumption'!X16,0,1,,MIN('1. General Inputs'!$J$27,COLUMNS('7. Consumption'!X$9:$AQ$9)-1))),0)+MAX(0,$AQ16*('1. General Inputs'!$J$27-COLUMNS('7. Consumption'!X$9:$AQ$9)+1))</f>
        <v>0</v>
      </c>
      <c r="BQ16" s="135">
        <f ca="1">IFERROR(SUM(OFFSET('7. Consumption'!Y16,0,1,,MIN('1. General Inputs'!$J$27,COLUMNS('7. Consumption'!Y$9:$AQ$9)-1))),0)+MAX(0,$AQ16*('1. General Inputs'!$J$27-COLUMNS('7. Consumption'!Y$9:$AQ$9)+1))</f>
        <v>0</v>
      </c>
      <c r="BR16" s="135">
        <f ca="1">IFERROR(SUM(OFFSET('7. Consumption'!Z16,0,1,,MIN('1. General Inputs'!$J$27,COLUMNS('7. Consumption'!Z$9:$AQ$9)-1))),0)+MAX(0,$AQ16*('1. General Inputs'!$J$27-COLUMNS('7. Consumption'!Z$9:$AQ$9)+1))</f>
        <v>0</v>
      </c>
      <c r="BS16" s="135">
        <f ca="1">IFERROR(SUM(OFFSET('7. Consumption'!AA16,0,1,,MIN('1. General Inputs'!$J$27,COLUMNS('7. Consumption'!AA$9:$AQ$9)-1))),0)+MAX(0,$AQ16*('1. General Inputs'!$J$27-COLUMNS('7. Consumption'!AA$9:$AQ$9)+1))</f>
        <v>0</v>
      </c>
      <c r="BT16" s="135">
        <f ca="1">IFERROR(SUM(OFFSET('7. Consumption'!AB16,0,1,,MIN('1. General Inputs'!$J$27,COLUMNS('7. Consumption'!AB$9:$AQ$9)-1))),0)+MAX(0,$AQ16*('1. General Inputs'!$J$27-COLUMNS('7. Consumption'!AB$9:$AQ$9)+1))</f>
        <v>0</v>
      </c>
      <c r="BU16" s="135">
        <f ca="1">IFERROR(SUM(OFFSET('7. Consumption'!AC16,0,1,,MIN('1. General Inputs'!$J$27,COLUMNS('7. Consumption'!AC$9:$AQ$9)-1))),0)+MAX(0,$AQ16*('1. General Inputs'!$J$27-COLUMNS('7. Consumption'!AC$9:$AQ$9)+1))</f>
        <v>0</v>
      </c>
      <c r="BV16" s="135">
        <f ca="1">IFERROR(SUM(OFFSET('7. Consumption'!AD16,0,1,,MIN('1. General Inputs'!$J$27,COLUMNS('7. Consumption'!AD$9:$AQ$9)-1))),0)+MAX(0,$AQ16*('1. General Inputs'!$J$27-COLUMNS('7. Consumption'!AD$9:$AQ$9)+1))</f>
        <v>0</v>
      </c>
      <c r="BW16" s="135">
        <f ca="1">IFERROR(SUM(OFFSET('7. Consumption'!AE16,0,1,,MIN('1. General Inputs'!$J$27,COLUMNS('7. Consumption'!AE$9:$AQ$9)-1))),0)+MAX(0,$AQ16*('1. General Inputs'!$J$27-COLUMNS('7. Consumption'!AE$9:$AQ$9)+1))</f>
        <v>0</v>
      </c>
      <c r="BX16" s="135">
        <f ca="1">IFERROR(SUM(OFFSET('7. Consumption'!AF16,0,1,,MIN('1. General Inputs'!$J$27,COLUMNS('7. Consumption'!AF$9:$AQ$9)-1))),0)+MAX(0,$AQ16*('1. General Inputs'!$J$27-COLUMNS('7. Consumption'!AF$9:$AQ$9)+1))</f>
        <v>0</v>
      </c>
      <c r="BY16" s="135">
        <f ca="1">IFERROR(SUM(OFFSET('7. Consumption'!AG16,0,1,,MIN('1. General Inputs'!$J$27,COLUMNS('7. Consumption'!AG$9:$AQ$9)-1))),0)+MAX(0,$AQ16*('1. General Inputs'!$J$27-COLUMNS('7. Consumption'!AG$9:$AQ$9)+1))</f>
        <v>0</v>
      </c>
      <c r="BZ16" s="135">
        <f ca="1">IFERROR(SUM(OFFSET('7. Consumption'!AH16,0,1,,MIN('1. General Inputs'!$J$27,COLUMNS('7. Consumption'!AH$9:$AQ$9)-1))),0)+MAX(0,$AQ16*('1. General Inputs'!$J$27-COLUMNS('7. Consumption'!AH$9:$AQ$9)+1))</f>
        <v>0</v>
      </c>
      <c r="CA16" s="135">
        <f ca="1">IFERROR(SUM(OFFSET('7. Consumption'!AI16,0,1,,MIN('1. General Inputs'!$J$27,COLUMNS('7. Consumption'!AI$9:$AQ$9)-1))),0)+MAX(0,$AQ16*('1. General Inputs'!$J$27-COLUMNS('7. Consumption'!AI$9:$AQ$9)+1))</f>
        <v>0</v>
      </c>
      <c r="CB16" s="135">
        <f ca="1">IFERROR(SUM(OFFSET('7. Consumption'!AJ16,0,1,,MIN('1. General Inputs'!$J$27,COLUMNS('7. Consumption'!AJ$9:$AQ$9)-1))),0)+MAX(0,$AQ16*('1. General Inputs'!$J$27-COLUMNS('7. Consumption'!AJ$9:$AQ$9)+1))</f>
        <v>0</v>
      </c>
      <c r="CC16" s="135">
        <f ca="1">IFERROR(SUM(OFFSET('7. Consumption'!AK16,0,1,,MIN('1. General Inputs'!$J$27,COLUMNS('7. Consumption'!AK$9:$AQ$9)-1))),0)+MAX(0,$AQ16*('1. General Inputs'!$J$27-COLUMNS('7. Consumption'!AK$9:$AQ$9)+1))</f>
        <v>0</v>
      </c>
      <c r="CD16" s="135">
        <f ca="1">IFERROR(SUM(OFFSET('7. Consumption'!AL16,0,1,,MIN('1. General Inputs'!$J$27,COLUMNS('7. Consumption'!AL$9:$AQ$9)-1))),0)+MAX(0,$AQ16*('1. General Inputs'!$J$27-COLUMNS('7. Consumption'!AL$9:$AQ$9)+1))</f>
        <v>0</v>
      </c>
      <c r="CE16" s="135">
        <f ca="1">IFERROR(SUM(OFFSET('7. Consumption'!AM16,0,1,,MIN('1. General Inputs'!$J$27,COLUMNS('7. Consumption'!AM$9:$AQ$9)-1))),0)+MAX(0,$AQ16*('1. General Inputs'!$J$27-COLUMNS('7. Consumption'!AM$9:$AQ$9)+1))</f>
        <v>0</v>
      </c>
      <c r="CF16" s="135">
        <f ca="1">IFERROR(SUM(OFFSET('7. Consumption'!AN16,0,1,,MIN('1. General Inputs'!$J$27,COLUMNS('7. Consumption'!AN$9:$AQ$9)-1))),0)+MAX(0,$AQ16*('1. General Inputs'!$J$27-COLUMNS('7. Consumption'!AN$9:$AQ$9)+1))</f>
        <v>0</v>
      </c>
      <c r="CG16" s="135">
        <f ca="1">IFERROR(SUM(OFFSET('7. Consumption'!AO16,0,1,,MIN('1. General Inputs'!$J$27,COLUMNS('7. Consumption'!AO$9:$AQ$9)-1))),0)+MAX(0,$AQ16*('1. General Inputs'!$J$27-COLUMNS('7. Consumption'!AO$9:$AQ$9)+1))</f>
        <v>0</v>
      </c>
      <c r="CH16" s="135">
        <f ca="1">IFERROR(SUM(OFFSET('7. Consumption'!AP16,0,1,,MIN('1. General Inputs'!$J$27,COLUMNS('7. Consumption'!AP$9:$AQ$9)-1))),0)+MAX(0,$AQ16*('1. General Inputs'!$J$27-COLUMNS('7. Consumption'!AP$9:$AQ$9)+1))</f>
        <v>0</v>
      </c>
      <c r="CI16" s="135">
        <f ca="1">IFERROR(SUM(OFFSET('7. Consumption'!AQ16,0,1,,MIN('1. General Inputs'!$J$27,COLUMNS('7. Consumption'!AQ$9:$AQ$9)-1))),0)+MAX(0,$AQ16*('1. General Inputs'!$J$27-COLUMNS('7. Consumption'!AQ$9:$AQ$9)+1))</f>
        <v>0</v>
      </c>
    </row>
    <row r="17" spans="2:87" ht="15" x14ac:dyDescent="0.25">
      <c r="B17" s="16"/>
      <c r="C17" s="16" t="str">
        <f>IFERROR(VLOOKUP(ROWS($C$9:$C17),'5. Dosing'!$L$14:$M$64,COLUMNS('5. Dosing'!$L$13:$M$13),0),"")</f>
        <v>AZT+3TC+ATV/r ((300/150)+(300/100)) - 30 co-pck</v>
      </c>
      <c r="D17" s="16" t="str">
        <f>IFERROR(INDEX('5. Dosing'!E$14:E$64,MATCH('7. Consumption'!$C17,'5. Dosing'!$M$14:$M$64,0)),"")</f>
        <v>AZT+3TC+ATV/r</v>
      </c>
      <c r="E17" s="129">
        <f>IFERROR(INDEX('5. Dosing'!K$14:K$64,MATCH('7. Consumption'!$C17,'5. Dosing'!$M$14:$M$64,0)),0)</f>
        <v>1</v>
      </c>
      <c r="F17" s="130">
        <f>IFERROR(INDEX('5. Dosing'!J$14:J$64,MATCH('7. Consumption'!$C17,'5. Dosing'!$M$14:$M$64,0))*(30)/INDEX('5. Dosing'!H$14:H$64,MATCH('7. Consumption'!$C17,'5. Dosing'!$M$14:$M$64,0)),0)</f>
        <v>1</v>
      </c>
      <c r="H17" s="3">
        <f ca="1">ROUNDUP($F17*$E17*CHOOSE(H$7,
IFERROR(SUMPRODUCT('6. Patients'!CA$10:CA$107,OFFSET('6. Patients'!$DN$9,1,MATCH($D17,'6. Patients'!$DO$9:$EC$9,0),ROWS('6. Patients'!DN$10:DN$107))),0)+
IFERROR(SUMPRODUCT('6. Patients'!CA$10:CA$107,OFFSET('6. Patients'!$ED$9,1,MATCH($D17,'6. Patients'!$EE$9:$ES$9,0),ROWS('6. Patients'!DN$10:DN$107))),0)+
IFERROR(SUMPRODUCT('6. Patients'!CA$10:CA$107,OFFSET('6. Patients'!$ET$9,1,MATCH($D17,'6. Patients'!$EU$9:$FI$9,0),ROWS('6. Patients'!DN$10:DN$107))),0)+
IFERROR(SUMPRODUCT('6. Patients'!CA$10:CA$107,OFFSET('6. Patients'!$FJ$9,1,MATCH($D17,'6. Patients'!$FK$9:$FY$9,0),ROWS('6. Patients'!DN$10:DN$107))),0),
IFERROR(SUMPRODUCT('6. Patients'!CA$10:CA$107,OFFSET('6. Patients'!$FZ$9,1,MATCH($D17,'6. Patients'!$GA$9:$GO$9,0),ROWS('6. Patients'!DN$10:DN$107))),0)+
IFERROR(SUMPRODUCT('6. Patients'!CA$10:CA$107,OFFSET('6. Patients'!$GP$9,1,MATCH($D17,'6. Patients'!$GQ$9:$HE$9,0),ROWS('6. Patients'!DN$10:DN$107))),0)+
IFERROR(SUMPRODUCT('6. Patients'!CA$10:CA$107,OFFSET('6. Patients'!$HF$9,1,MATCH($D17,'6. Patients'!$HG$9:$HU$9,0),ROWS('6. Patients'!DN$10:DN$107))),0)+
IFERROR(SUMPRODUCT('6. Patients'!CA$10:CA$107,OFFSET('6. Patients'!$HV$9,1,MATCH($D17,'6. Patients'!$HW$9:$IK$9,0),ROWS('6. Patients'!DN$10:DN$107))),0),
IFERROR(SUMPRODUCT('6. Patients'!CA$10:CA$107,OFFSET('6. Patients'!$IL$9,1,MATCH($D17,'6. Patients'!$IM$9:$JA$9,0),ROWS('6. Patients'!DN$10:DN$107))),0)+
IFERROR(SUMPRODUCT('6. Patients'!CA$10:CA$107,OFFSET('6. Patients'!$JB$9,1,MATCH($D17,'6. Patients'!$JC$9:$JQ$9,0),ROWS('6. Patients'!DN$10:DN$107))),0)+
IFERROR(SUMPRODUCT('6. Patients'!CA$10:CA$107,OFFSET('6. Patients'!$JR$9,1,MATCH($D17,'6. Patients'!$JS$9:$KG$9,0),ROWS('6. Patients'!DN$10:DN$107))),0)+
IFERROR(SUMPRODUCT('6. Patients'!CA$10:CA$107,OFFSET('6. Patients'!$KH$9,1,MATCH($D17,'6. Patients'!$KI$9:$KW$9,0),ROWS('6. Patients'!DN$10:DN$107))),0))+
IFERROR(VLOOKUP($D17,$H$61:$L$91,COLUMNS($H$60:$J$60)-1+H$7,0)*$E17*$F17*'1. General Inputs'!$J$25,0),0)</f>
        <v>0</v>
      </c>
      <c r="I17" s="3">
        <f ca="1">ROUNDUP($F17*$E17*CHOOSE(I$7,
IFERROR(SUMPRODUCT('6. Patients'!CB$10:CB$107,OFFSET('6. Patients'!$DN$9,1,MATCH($D17,'6. Patients'!$DO$9:$EC$9,0),ROWS('6. Patients'!DO$10:DO$107))),0)+
IFERROR(SUMPRODUCT('6. Patients'!CB$10:CB$107,OFFSET('6. Patients'!$ED$9,1,MATCH($D17,'6. Patients'!$EE$9:$ES$9,0),ROWS('6. Patients'!DO$10:DO$107))),0)+
IFERROR(SUMPRODUCT('6. Patients'!CB$10:CB$107,OFFSET('6. Patients'!$ET$9,1,MATCH($D17,'6. Patients'!$EU$9:$FI$9,0),ROWS('6. Patients'!DO$10:DO$107))),0)+
IFERROR(SUMPRODUCT('6. Patients'!CB$10:CB$107,OFFSET('6. Patients'!$FJ$9,1,MATCH($D17,'6. Patients'!$FK$9:$FY$9,0),ROWS('6. Patients'!DO$10:DO$107))),0),
IFERROR(SUMPRODUCT('6. Patients'!CB$10:CB$107,OFFSET('6. Patients'!$FZ$9,1,MATCH($D17,'6. Patients'!$GA$9:$GO$9,0),ROWS('6. Patients'!DO$10:DO$107))),0)+
IFERROR(SUMPRODUCT('6. Patients'!CB$10:CB$107,OFFSET('6. Patients'!$GP$9,1,MATCH($D17,'6. Patients'!$GQ$9:$HE$9,0),ROWS('6. Patients'!DO$10:DO$107))),0)+
IFERROR(SUMPRODUCT('6. Patients'!CB$10:CB$107,OFFSET('6. Patients'!$HF$9,1,MATCH($D17,'6. Patients'!$HG$9:$HU$9,0),ROWS('6. Patients'!DO$10:DO$107))),0)+
IFERROR(SUMPRODUCT('6. Patients'!CB$10:CB$107,OFFSET('6. Patients'!$HV$9,1,MATCH($D17,'6. Patients'!$HW$9:$IK$9,0),ROWS('6. Patients'!DO$10:DO$107))),0),
IFERROR(SUMPRODUCT('6. Patients'!CB$10:CB$107,OFFSET('6. Patients'!$IL$9,1,MATCH($D17,'6. Patients'!$IM$9:$JA$9,0),ROWS('6. Patients'!DO$10:DO$107))),0)+
IFERROR(SUMPRODUCT('6. Patients'!CB$10:CB$107,OFFSET('6. Patients'!$JB$9,1,MATCH($D17,'6. Patients'!$JC$9:$JQ$9,0),ROWS('6. Patients'!DO$10:DO$107))),0)+
IFERROR(SUMPRODUCT('6. Patients'!CB$10:CB$107,OFFSET('6. Patients'!$JR$9,1,MATCH($D17,'6. Patients'!$JS$9:$KG$9,0),ROWS('6. Patients'!DO$10:DO$107))),0)+
IFERROR(SUMPRODUCT('6. Patients'!CB$10:CB$107,OFFSET('6. Patients'!$KH$9,1,MATCH($D17,'6. Patients'!$KI$9:$KW$9,0),ROWS('6. Patients'!DO$10:DO$107))),0))+
IFERROR(VLOOKUP($D17,$H$61:$L$91,COLUMNS($H$60:$J$60)-1+I$7,0)*$E17*$F17*'1. General Inputs'!$J$25,0),0)</f>
        <v>0</v>
      </c>
      <c r="J17" s="3">
        <f ca="1">ROUNDUP($F17*$E17*CHOOSE(J$7,
IFERROR(SUMPRODUCT('6. Patients'!CC$10:CC$107,OFFSET('6. Patients'!$DN$9,1,MATCH($D17,'6. Patients'!$DO$9:$EC$9,0),ROWS('6. Patients'!DP$10:DP$107))),0)+
IFERROR(SUMPRODUCT('6. Patients'!CC$10:CC$107,OFFSET('6. Patients'!$ED$9,1,MATCH($D17,'6. Patients'!$EE$9:$ES$9,0),ROWS('6. Patients'!DP$10:DP$107))),0)+
IFERROR(SUMPRODUCT('6. Patients'!CC$10:CC$107,OFFSET('6. Patients'!$ET$9,1,MATCH($D17,'6. Patients'!$EU$9:$FI$9,0),ROWS('6. Patients'!DP$10:DP$107))),0)+
IFERROR(SUMPRODUCT('6. Patients'!CC$10:CC$107,OFFSET('6. Patients'!$FJ$9,1,MATCH($D17,'6. Patients'!$FK$9:$FY$9,0),ROWS('6. Patients'!DP$10:DP$107))),0),
IFERROR(SUMPRODUCT('6. Patients'!CC$10:CC$107,OFFSET('6. Patients'!$FZ$9,1,MATCH($D17,'6. Patients'!$GA$9:$GO$9,0),ROWS('6. Patients'!DP$10:DP$107))),0)+
IFERROR(SUMPRODUCT('6. Patients'!CC$10:CC$107,OFFSET('6. Patients'!$GP$9,1,MATCH($D17,'6. Patients'!$GQ$9:$HE$9,0),ROWS('6. Patients'!DP$10:DP$107))),0)+
IFERROR(SUMPRODUCT('6. Patients'!CC$10:CC$107,OFFSET('6. Patients'!$HF$9,1,MATCH($D17,'6. Patients'!$HG$9:$HU$9,0),ROWS('6. Patients'!DP$10:DP$107))),0)+
IFERROR(SUMPRODUCT('6. Patients'!CC$10:CC$107,OFFSET('6. Patients'!$HV$9,1,MATCH($D17,'6. Patients'!$HW$9:$IK$9,0),ROWS('6. Patients'!DP$10:DP$107))),0),
IFERROR(SUMPRODUCT('6. Patients'!CC$10:CC$107,OFFSET('6. Patients'!$IL$9,1,MATCH($D17,'6. Patients'!$IM$9:$JA$9,0),ROWS('6. Patients'!DP$10:DP$107))),0)+
IFERROR(SUMPRODUCT('6. Patients'!CC$10:CC$107,OFFSET('6. Patients'!$JB$9,1,MATCH($D17,'6. Patients'!$JC$9:$JQ$9,0),ROWS('6. Patients'!DP$10:DP$107))),0)+
IFERROR(SUMPRODUCT('6. Patients'!CC$10:CC$107,OFFSET('6. Patients'!$JR$9,1,MATCH($D17,'6. Patients'!$JS$9:$KG$9,0),ROWS('6. Patients'!DP$10:DP$107))),0)+
IFERROR(SUMPRODUCT('6. Patients'!CC$10:CC$107,OFFSET('6. Patients'!$KH$9,1,MATCH($D17,'6. Patients'!$KI$9:$KW$9,0),ROWS('6. Patients'!DP$10:DP$107))),0))+
IFERROR(VLOOKUP($D17,$H$61:$L$91,COLUMNS($H$60:$J$60)-1+J$7,0)*$E17*$F17*'1. General Inputs'!$J$25,0),0)</f>
        <v>0</v>
      </c>
      <c r="K17" s="3">
        <f ca="1">ROUNDUP($F17*$E17*CHOOSE(K$7,
IFERROR(SUMPRODUCT('6. Patients'!CD$10:CD$107,OFFSET('6. Patients'!$DN$9,1,MATCH($D17,'6. Patients'!$DO$9:$EC$9,0),ROWS('6. Patients'!DQ$10:DQ$107))),0)+
IFERROR(SUMPRODUCT('6. Patients'!CD$10:CD$107,OFFSET('6. Patients'!$ED$9,1,MATCH($D17,'6. Patients'!$EE$9:$ES$9,0),ROWS('6. Patients'!DQ$10:DQ$107))),0)+
IFERROR(SUMPRODUCT('6. Patients'!CD$10:CD$107,OFFSET('6. Patients'!$ET$9,1,MATCH($D17,'6. Patients'!$EU$9:$FI$9,0),ROWS('6. Patients'!DQ$10:DQ$107))),0)+
IFERROR(SUMPRODUCT('6. Patients'!CD$10:CD$107,OFFSET('6. Patients'!$FJ$9,1,MATCH($D17,'6. Patients'!$FK$9:$FY$9,0),ROWS('6. Patients'!DQ$10:DQ$107))),0),
IFERROR(SUMPRODUCT('6. Patients'!CD$10:CD$107,OFFSET('6. Patients'!$FZ$9,1,MATCH($D17,'6. Patients'!$GA$9:$GO$9,0),ROWS('6. Patients'!DQ$10:DQ$107))),0)+
IFERROR(SUMPRODUCT('6. Patients'!CD$10:CD$107,OFFSET('6. Patients'!$GP$9,1,MATCH($D17,'6. Patients'!$GQ$9:$HE$9,0),ROWS('6. Patients'!DQ$10:DQ$107))),0)+
IFERROR(SUMPRODUCT('6. Patients'!CD$10:CD$107,OFFSET('6. Patients'!$HF$9,1,MATCH($D17,'6. Patients'!$HG$9:$HU$9,0),ROWS('6. Patients'!DQ$10:DQ$107))),0)+
IFERROR(SUMPRODUCT('6. Patients'!CD$10:CD$107,OFFSET('6. Patients'!$HV$9,1,MATCH($D17,'6. Patients'!$HW$9:$IK$9,0),ROWS('6. Patients'!DQ$10:DQ$107))),0),
IFERROR(SUMPRODUCT('6. Patients'!CD$10:CD$107,OFFSET('6. Patients'!$IL$9,1,MATCH($D17,'6. Patients'!$IM$9:$JA$9,0),ROWS('6. Patients'!DQ$10:DQ$107))),0)+
IFERROR(SUMPRODUCT('6. Patients'!CD$10:CD$107,OFFSET('6. Patients'!$JB$9,1,MATCH($D17,'6. Patients'!$JC$9:$JQ$9,0),ROWS('6. Patients'!DQ$10:DQ$107))),0)+
IFERROR(SUMPRODUCT('6. Patients'!CD$10:CD$107,OFFSET('6. Patients'!$JR$9,1,MATCH($D17,'6. Patients'!$JS$9:$KG$9,0),ROWS('6. Patients'!DQ$10:DQ$107))),0)+
IFERROR(SUMPRODUCT('6. Patients'!CD$10:CD$107,OFFSET('6. Patients'!$KH$9,1,MATCH($D17,'6. Patients'!$KI$9:$KW$9,0),ROWS('6. Patients'!DQ$10:DQ$107))),0))+
IFERROR(VLOOKUP($D17,$H$61:$L$91,COLUMNS($H$60:$J$60)-1+K$7,0)*$E17*$F17*'1. General Inputs'!$J$25,0),0)</f>
        <v>0</v>
      </c>
      <c r="L17" s="3">
        <f ca="1">ROUNDUP($F17*$E17*CHOOSE(L$7,
IFERROR(SUMPRODUCT('6. Patients'!CE$10:CE$107,OFFSET('6. Patients'!$DN$9,1,MATCH($D17,'6. Patients'!$DO$9:$EC$9,0),ROWS('6. Patients'!DR$10:DR$107))),0)+
IFERROR(SUMPRODUCT('6. Patients'!CE$10:CE$107,OFFSET('6. Patients'!$ED$9,1,MATCH($D17,'6. Patients'!$EE$9:$ES$9,0),ROWS('6. Patients'!DR$10:DR$107))),0)+
IFERROR(SUMPRODUCT('6. Patients'!CE$10:CE$107,OFFSET('6. Patients'!$ET$9,1,MATCH($D17,'6. Patients'!$EU$9:$FI$9,0),ROWS('6. Patients'!DR$10:DR$107))),0)+
IFERROR(SUMPRODUCT('6. Patients'!CE$10:CE$107,OFFSET('6. Patients'!$FJ$9,1,MATCH($D17,'6. Patients'!$FK$9:$FY$9,0),ROWS('6. Patients'!DR$10:DR$107))),0),
IFERROR(SUMPRODUCT('6. Patients'!CE$10:CE$107,OFFSET('6. Patients'!$FZ$9,1,MATCH($D17,'6. Patients'!$GA$9:$GO$9,0),ROWS('6. Patients'!DR$10:DR$107))),0)+
IFERROR(SUMPRODUCT('6. Patients'!CE$10:CE$107,OFFSET('6. Patients'!$GP$9,1,MATCH($D17,'6. Patients'!$GQ$9:$HE$9,0),ROWS('6. Patients'!DR$10:DR$107))),0)+
IFERROR(SUMPRODUCT('6. Patients'!CE$10:CE$107,OFFSET('6. Patients'!$HF$9,1,MATCH($D17,'6. Patients'!$HG$9:$HU$9,0),ROWS('6. Patients'!DR$10:DR$107))),0)+
IFERROR(SUMPRODUCT('6. Patients'!CE$10:CE$107,OFFSET('6. Patients'!$HV$9,1,MATCH($D17,'6. Patients'!$HW$9:$IK$9,0),ROWS('6. Patients'!DR$10:DR$107))),0),
IFERROR(SUMPRODUCT('6. Patients'!CE$10:CE$107,OFFSET('6. Patients'!$IL$9,1,MATCH($D17,'6. Patients'!$IM$9:$JA$9,0),ROWS('6. Patients'!DR$10:DR$107))),0)+
IFERROR(SUMPRODUCT('6. Patients'!CE$10:CE$107,OFFSET('6. Patients'!$JB$9,1,MATCH($D17,'6. Patients'!$JC$9:$JQ$9,0),ROWS('6. Patients'!DR$10:DR$107))),0)+
IFERROR(SUMPRODUCT('6. Patients'!CE$10:CE$107,OFFSET('6. Patients'!$JR$9,1,MATCH($D17,'6. Patients'!$JS$9:$KG$9,0),ROWS('6. Patients'!DR$10:DR$107))),0)+
IFERROR(SUMPRODUCT('6. Patients'!CE$10:CE$107,OFFSET('6. Patients'!$KH$9,1,MATCH($D17,'6. Patients'!$KI$9:$KW$9,0),ROWS('6. Patients'!DR$10:DR$107))),0))+
IFERROR(VLOOKUP($D17,$H$61:$L$91,COLUMNS($H$60:$J$60)-1+L$7,0)*$E17*$F17*'1. General Inputs'!$J$25,0),0)</f>
        <v>0</v>
      </c>
      <c r="M17" s="3">
        <f ca="1">ROUNDUP($F17*$E17*CHOOSE(M$7,
IFERROR(SUMPRODUCT('6. Patients'!CF$10:CF$107,OFFSET('6. Patients'!$DN$9,1,MATCH($D17,'6. Patients'!$DO$9:$EC$9,0),ROWS('6. Patients'!DS$10:DS$107))),0)+
IFERROR(SUMPRODUCT('6. Patients'!CF$10:CF$107,OFFSET('6. Patients'!$ED$9,1,MATCH($D17,'6. Patients'!$EE$9:$ES$9,0),ROWS('6. Patients'!DS$10:DS$107))),0)+
IFERROR(SUMPRODUCT('6. Patients'!CF$10:CF$107,OFFSET('6. Patients'!$ET$9,1,MATCH($D17,'6. Patients'!$EU$9:$FI$9,0),ROWS('6. Patients'!DS$10:DS$107))),0)+
IFERROR(SUMPRODUCT('6. Patients'!CF$10:CF$107,OFFSET('6. Patients'!$FJ$9,1,MATCH($D17,'6. Patients'!$FK$9:$FY$9,0),ROWS('6. Patients'!DS$10:DS$107))),0),
IFERROR(SUMPRODUCT('6. Patients'!CF$10:CF$107,OFFSET('6. Patients'!$FZ$9,1,MATCH($D17,'6. Patients'!$GA$9:$GO$9,0),ROWS('6. Patients'!DS$10:DS$107))),0)+
IFERROR(SUMPRODUCT('6. Patients'!CF$10:CF$107,OFFSET('6. Patients'!$GP$9,1,MATCH($D17,'6. Patients'!$GQ$9:$HE$9,0),ROWS('6. Patients'!DS$10:DS$107))),0)+
IFERROR(SUMPRODUCT('6. Patients'!CF$10:CF$107,OFFSET('6. Patients'!$HF$9,1,MATCH($D17,'6. Patients'!$HG$9:$HU$9,0),ROWS('6. Patients'!DS$10:DS$107))),0)+
IFERROR(SUMPRODUCT('6. Patients'!CF$10:CF$107,OFFSET('6. Patients'!$HV$9,1,MATCH($D17,'6. Patients'!$HW$9:$IK$9,0),ROWS('6. Patients'!DS$10:DS$107))),0),
IFERROR(SUMPRODUCT('6. Patients'!CF$10:CF$107,OFFSET('6. Patients'!$IL$9,1,MATCH($D17,'6. Patients'!$IM$9:$JA$9,0),ROWS('6. Patients'!DS$10:DS$107))),0)+
IFERROR(SUMPRODUCT('6. Patients'!CF$10:CF$107,OFFSET('6. Patients'!$JB$9,1,MATCH($D17,'6. Patients'!$JC$9:$JQ$9,0),ROWS('6. Patients'!DS$10:DS$107))),0)+
IFERROR(SUMPRODUCT('6. Patients'!CF$10:CF$107,OFFSET('6. Patients'!$JR$9,1,MATCH($D17,'6. Patients'!$JS$9:$KG$9,0),ROWS('6. Patients'!DS$10:DS$107))),0)+
IFERROR(SUMPRODUCT('6. Patients'!CF$10:CF$107,OFFSET('6. Patients'!$KH$9,1,MATCH($D17,'6. Patients'!$KI$9:$KW$9,0),ROWS('6. Patients'!DS$10:DS$107))),0))+
IFERROR(VLOOKUP($D17,$H$61:$L$91,COLUMNS($H$60:$J$60)-1+M$7,0)*$E17*$F17*'1. General Inputs'!$J$25,0),0)</f>
        <v>0</v>
      </c>
      <c r="N17" s="3">
        <f ca="1">ROUNDUP($F17*$E17*CHOOSE(N$7,
IFERROR(SUMPRODUCT('6. Patients'!CG$10:CG$107,OFFSET('6. Patients'!$DN$9,1,MATCH($D17,'6. Patients'!$DO$9:$EC$9,0),ROWS('6. Patients'!DT$10:DT$107))),0)+
IFERROR(SUMPRODUCT('6. Patients'!CG$10:CG$107,OFFSET('6. Patients'!$ED$9,1,MATCH($D17,'6. Patients'!$EE$9:$ES$9,0),ROWS('6. Patients'!DT$10:DT$107))),0)+
IFERROR(SUMPRODUCT('6. Patients'!CG$10:CG$107,OFFSET('6. Patients'!$ET$9,1,MATCH($D17,'6. Patients'!$EU$9:$FI$9,0),ROWS('6. Patients'!DT$10:DT$107))),0)+
IFERROR(SUMPRODUCT('6. Patients'!CG$10:CG$107,OFFSET('6. Patients'!$FJ$9,1,MATCH($D17,'6. Patients'!$FK$9:$FY$9,0),ROWS('6. Patients'!DT$10:DT$107))),0),
IFERROR(SUMPRODUCT('6. Patients'!CG$10:CG$107,OFFSET('6. Patients'!$FZ$9,1,MATCH($D17,'6. Patients'!$GA$9:$GO$9,0),ROWS('6. Patients'!DT$10:DT$107))),0)+
IFERROR(SUMPRODUCT('6. Patients'!CG$10:CG$107,OFFSET('6. Patients'!$GP$9,1,MATCH($D17,'6. Patients'!$GQ$9:$HE$9,0),ROWS('6. Patients'!DT$10:DT$107))),0)+
IFERROR(SUMPRODUCT('6. Patients'!CG$10:CG$107,OFFSET('6. Patients'!$HF$9,1,MATCH($D17,'6. Patients'!$HG$9:$HU$9,0),ROWS('6. Patients'!DT$10:DT$107))),0)+
IFERROR(SUMPRODUCT('6. Patients'!CG$10:CG$107,OFFSET('6. Patients'!$HV$9,1,MATCH($D17,'6. Patients'!$HW$9:$IK$9,0),ROWS('6. Patients'!DT$10:DT$107))),0),
IFERROR(SUMPRODUCT('6. Patients'!CG$10:CG$107,OFFSET('6. Patients'!$IL$9,1,MATCH($D17,'6. Patients'!$IM$9:$JA$9,0),ROWS('6. Patients'!DT$10:DT$107))),0)+
IFERROR(SUMPRODUCT('6. Patients'!CG$10:CG$107,OFFSET('6. Patients'!$JB$9,1,MATCH($D17,'6. Patients'!$JC$9:$JQ$9,0),ROWS('6. Patients'!DT$10:DT$107))),0)+
IFERROR(SUMPRODUCT('6. Patients'!CG$10:CG$107,OFFSET('6. Patients'!$JR$9,1,MATCH($D17,'6. Patients'!$JS$9:$KG$9,0),ROWS('6. Patients'!DT$10:DT$107))),0)+
IFERROR(SUMPRODUCT('6. Patients'!CG$10:CG$107,OFFSET('6. Patients'!$KH$9,1,MATCH($D17,'6. Patients'!$KI$9:$KW$9,0),ROWS('6. Patients'!DT$10:DT$107))),0))+
IFERROR(VLOOKUP($D17,$H$61:$L$91,COLUMNS($H$60:$J$60)-1+N$7,0)*$E17*$F17*'1. General Inputs'!$J$25,0),0)</f>
        <v>0</v>
      </c>
      <c r="O17" s="3">
        <f ca="1">ROUNDUP($F17*$E17*CHOOSE(O$7,
IFERROR(SUMPRODUCT('6. Patients'!CH$10:CH$107,OFFSET('6. Patients'!$DN$9,1,MATCH($D17,'6. Patients'!$DO$9:$EC$9,0),ROWS('6. Patients'!DU$10:DU$107))),0)+
IFERROR(SUMPRODUCT('6. Patients'!CH$10:CH$107,OFFSET('6. Patients'!$ED$9,1,MATCH($D17,'6. Patients'!$EE$9:$ES$9,0),ROWS('6. Patients'!DU$10:DU$107))),0)+
IFERROR(SUMPRODUCT('6. Patients'!CH$10:CH$107,OFFSET('6. Patients'!$ET$9,1,MATCH($D17,'6. Patients'!$EU$9:$FI$9,0),ROWS('6. Patients'!DU$10:DU$107))),0)+
IFERROR(SUMPRODUCT('6. Patients'!CH$10:CH$107,OFFSET('6. Patients'!$FJ$9,1,MATCH($D17,'6. Patients'!$FK$9:$FY$9,0),ROWS('6. Patients'!DU$10:DU$107))),0),
IFERROR(SUMPRODUCT('6. Patients'!CH$10:CH$107,OFFSET('6. Patients'!$FZ$9,1,MATCH($D17,'6. Patients'!$GA$9:$GO$9,0),ROWS('6. Patients'!DU$10:DU$107))),0)+
IFERROR(SUMPRODUCT('6. Patients'!CH$10:CH$107,OFFSET('6. Patients'!$GP$9,1,MATCH($D17,'6. Patients'!$GQ$9:$HE$9,0),ROWS('6. Patients'!DU$10:DU$107))),0)+
IFERROR(SUMPRODUCT('6. Patients'!CH$10:CH$107,OFFSET('6. Patients'!$HF$9,1,MATCH($D17,'6. Patients'!$HG$9:$HU$9,0),ROWS('6. Patients'!DU$10:DU$107))),0)+
IFERROR(SUMPRODUCT('6. Patients'!CH$10:CH$107,OFFSET('6. Patients'!$HV$9,1,MATCH($D17,'6. Patients'!$HW$9:$IK$9,0),ROWS('6. Patients'!DU$10:DU$107))),0),
IFERROR(SUMPRODUCT('6. Patients'!CH$10:CH$107,OFFSET('6. Patients'!$IL$9,1,MATCH($D17,'6. Patients'!$IM$9:$JA$9,0),ROWS('6. Patients'!DU$10:DU$107))),0)+
IFERROR(SUMPRODUCT('6. Patients'!CH$10:CH$107,OFFSET('6. Patients'!$JB$9,1,MATCH($D17,'6. Patients'!$JC$9:$JQ$9,0),ROWS('6. Patients'!DU$10:DU$107))),0)+
IFERROR(SUMPRODUCT('6. Patients'!CH$10:CH$107,OFFSET('6. Patients'!$JR$9,1,MATCH($D17,'6. Patients'!$JS$9:$KG$9,0),ROWS('6. Patients'!DU$10:DU$107))),0)+
IFERROR(SUMPRODUCT('6. Patients'!CH$10:CH$107,OFFSET('6. Patients'!$KH$9,1,MATCH($D17,'6. Patients'!$KI$9:$KW$9,0),ROWS('6. Patients'!DU$10:DU$107))),0))+
IFERROR(VLOOKUP($D17,$H$61:$L$91,COLUMNS($H$60:$J$60)-1+O$7,0)*$E17*$F17*'1. General Inputs'!$J$25,0),0)</f>
        <v>0</v>
      </c>
      <c r="P17" s="3">
        <f ca="1">ROUNDUP($F17*$E17*CHOOSE(P$7,
IFERROR(SUMPRODUCT('6. Patients'!CI$10:CI$107,OFFSET('6. Patients'!$DN$9,1,MATCH($D17,'6. Patients'!$DO$9:$EC$9,0),ROWS('6. Patients'!DV$10:DV$107))),0)+
IFERROR(SUMPRODUCT('6. Patients'!CI$10:CI$107,OFFSET('6. Patients'!$ED$9,1,MATCH($D17,'6. Patients'!$EE$9:$ES$9,0),ROWS('6. Patients'!DV$10:DV$107))),0)+
IFERROR(SUMPRODUCT('6. Patients'!CI$10:CI$107,OFFSET('6. Patients'!$ET$9,1,MATCH($D17,'6. Patients'!$EU$9:$FI$9,0),ROWS('6. Patients'!DV$10:DV$107))),0)+
IFERROR(SUMPRODUCT('6. Patients'!CI$10:CI$107,OFFSET('6. Patients'!$FJ$9,1,MATCH($D17,'6. Patients'!$FK$9:$FY$9,0),ROWS('6. Patients'!DV$10:DV$107))),0),
IFERROR(SUMPRODUCT('6. Patients'!CI$10:CI$107,OFFSET('6. Patients'!$FZ$9,1,MATCH($D17,'6. Patients'!$GA$9:$GO$9,0),ROWS('6. Patients'!DV$10:DV$107))),0)+
IFERROR(SUMPRODUCT('6. Patients'!CI$10:CI$107,OFFSET('6. Patients'!$GP$9,1,MATCH($D17,'6. Patients'!$GQ$9:$HE$9,0),ROWS('6. Patients'!DV$10:DV$107))),0)+
IFERROR(SUMPRODUCT('6. Patients'!CI$10:CI$107,OFFSET('6. Patients'!$HF$9,1,MATCH($D17,'6. Patients'!$HG$9:$HU$9,0),ROWS('6. Patients'!DV$10:DV$107))),0)+
IFERROR(SUMPRODUCT('6. Patients'!CI$10:CI$107,OFFSET('6. Patients'!$HV$9,1,MATCH($D17,'6. Patients'!$HW$9:$IK$9,0),ROWS('6. Patients'!DV$10:DV$107))),0),
IFERROR(SUMPRODUCT('6. Patients'!CI$10:CI$107,OFFSET('6. Patients'!$IL$9,1,MATCH($D17,'6. Patients'!$IM$9:$JA$9,0),ROWS('6. Patients'!DV$10:DV$107))),0)+
IFERROR(SUMPRODUCT('6. Patients'!CI$10:CI$107,OFFSET('6. Patients'!$JB$9,1,MATCH($D17,'6. Patients'!$JC$9:$JQ$9,0),ROWS('6. Patients'!DV$10:DV$107))),0)+
IFERROR(SUMPRODUCT('6. Patients'!CI$10:CI$107,OFFSET('6. Patients'!$JR$9,1,MATCH($D17,'6. Patients'!$JS$9:$KG$9,0),ROWS('6. Patients'!DV$10:DV$107))),0)+
IFERROR(SUMPRODUCT('6. Patients'!CI$10:CI$107,OFFSET('6. Patients'!$KH$9,1,MATCH($D17,'6. Patients'!$KI$9:$KW$9,0),ROWS('6. Patients'!DV$10:DV$107))),0))+
IFERROR(VLOOKUP($D17,$H$61:$L$91,COLUMNS($H$60:$J$60)-1+P$7,0)*$E17*$F17*'1. General Inputs'!$J$25,0),0)</f>
        <v>0</v>
      </c>
      <c r="Q17" s="3">
        <f ca="1">ROUNDUP($F17*$E17*CHOOSE(Q$7,
IFERROR(SUMPRODUCT('6. Patients'!CJ$10:CJ$107,OFFSET('6. Patients'!$DN$9,1,MATCH($D17,'6. Patients'!$DO$9:$EC$9,0),ROWS('6. Patients'!DW$10:DW$107))),0)+
IFERROR(SUMPRODUCT('6. Patients'!CJ$10:CJ$107,OFFSET('6. Patients'!$ED$9,1,MATCH($D17,'6. Patients'!$EE$9:$ES$9,0),ROWS('6. Patients'!DW$10:DW$107))),0)+
IFERROR(SUMPRODUCT('6. Patients'!CJ$10:CJ$107,OFFSET('6. Patients'!$ET$9,1,MATCH($D17,'6. Patients'!$EU$9:$FI$9,0),ROWS('6. Patients'!DW$10:DW$107))),0)+
IFERROR(SUMPRODUCT('6. Patients'!CJ$10:CJ$107,OFFSET('6. Patients'!$FJ$9,1,MATCH($D17,'6. Patients'!$FK$9:$FY$9,0),ROWS('6. Patients'!DW$10:DW$107))),0),
IFERROR(SUMPRODUCT('6. Patients'!CJ$10:CJ$107,OFFSET('6. Patients'!$FZ$9,1,MATCH($D17,'6. Patients'!$GA$9:$GO$9,0),ROWS('6. Patients'!DW$10:DW$107))),0)+
IFERROR(SUMPRODUCT('6. Patients'!CJ$10:CJ$107,OFFSET('6. Patients'!$GP$9,1,MATCH($D17,'6. Patients'!$GQ$9:$HE$9,0),ROWS('6. Patients'!DW$10:DW$107))),0)+
IFERROR(SUMPRODUCT('6. Patients'!CJ$10:CJ$107,OFFSET('6. Patients'!$HF$9,1,MATCH($D17,'6. Patients'!$HG$9:$HU$9,0),ROWS('6. Patients'!DW$10:DW$107))),0)+
IFERROR(SUMPRODUCT('6. Patients'!CJ$10:CJ$107,OFFSET('6. Patients'!$HV$9,1,MATCH($D17,'6. Patients'!$HW$9:$IK$9,0),ROWS('6. Patients'!DW$10:DW$107))),0),
IFERROR(SUMPRODUCT('6. Patients'!CJ$10:CJ$107,OFFSET('6. Patients'!$IL$9,1,MATCH($D17,'6. Patients'!$IM$9:$JA$9,0),ROWS('6. Patients'!DW$10:DW$107))),0)+
IFERROR(SUMPRODUCT('6. Patients'!CJ$10:CJ$107,OFFSET('6. Patients'!$JB$9,1,MATCH($D17,'6. Patients'!$JC$9:$JQ$9,0),ROWS('6. Patients'!DW$10:DW$107))),0)+
IFERROR(SUMPRODUCT('6. Patients'!CJ$10:CJ$107,OFFSET('6. Patients'!$JR$9,1,MATCH($D17,'6. Patients'!$JS$9:$KG$9,0),ROWS('6. Patients'!DW$10:DW$107))),0)+
IFERROR(SUMPRODUCT('6. Patients'!CJ$10:CJ$107,OFFSET('6. Patients'!$KH$9,1,MATCH($D17,'6. Patients'!$KI$9:$KW$9,0),ROWS('6. Patients'!DW$10:DW$107))),0))+
IFERROR(VLOOKUP($D17,$H$61:$L$91,COLUMNS($H$60:$J$60)-1+Q$7,0)*$E17*$F17*'1. General Inputs'!$J$25,0),0)</f>
        <v>0</v>
      </c>
      <c r="R17" s="3">
        <f ca="1">ROUNDUP($F17*$E17*CHOOSE(R$7,
IFERROR(SUMPRODUCT('6. Patients'!CK$10:CK$107,OFFSET('6. Patients'!$DN$9,1,MATCH($D17,'6. Patients'!$DO$9:$EC$9,0),ROWS('6. Patients'!DX$10:DX$107))),0)+
IFERROR(SUMPRODUCT('6. Patients'!CK$10:CK$107,OFFSET('6. Patients'!$ED$9,1,MATCH($D17,'6. Patients'!$EE$9:$ES$9,0),ROWS('6. Patients'!DX$10:DX$107))),0)+
IFERROR(SUMPRODUCT('6. Patients'!CK$10:CK$107,OFFSET('6. Patients'!$ET$9,1,MATCH($D17,'6. Patients'!$EU$9:$FI$9,0),ROWS('6. Patients'!DX$10:DX$107))),0)+
IFERROR(SUMPRODUCT('6. Patients'!CK$10:CK$107,OFFSET('6. Patients'!$FJ$9,1,MATCH($D17,'6. Patients'!$FK$9:$FY$9,0),ROWS('6. Patients'!DX$10:DX$107))),0),
IFERROR(SUMPRODUCT('6. Patients'!CK$10:CK$107,OFFSET('6. Patients'!$FZ$9,1,MATCH($D17,'6. Patients'!$GA$9:$GO$9,0),ROWS('6. Patients'!DX$10:DX$107))),0)+
IFERROR(SUMPRODUCT('6. Patients'!CK$10:CK$107,OFFSET('6. Patients'!$GP$9,1,MATCH($D17,'6. Patients'!$GQ$9:$HE$9,0),ROWS('6. Patients'!DX$10:DX$107))),0)+
IFERROR(SUMPRODUCT('6. Patients'!CK$10:CK$107,OFFSET('6. Patients'!$HF$9,1,MATCH($D17,'6. Patients'!$HG$9:$HU$9,0),ROWS('6. Patients'!DX$10:DX$107))),0)+
IFERROR(SUMPRODUCT('6. Patients'!CK$10:CK$107,OFFSET('6. Patients'!$HV$9,1,MATCH($D17,'6. Patients'!$HW$9:$IK$9,0),ROWS('6. Patients'!DX$10:DX$107))),0),
IFERROR(SUMPRODUCT('6. Patients'!CK$10:CK$107,OFFSET('6. Patients'!$IL$9,1,MATCH($D17,'6. Patients'!$IM$9:$JA$9,0),ROWS('6. Patients'!DX$10:DX$107))),0)+
IFERROR(SUMPRODUCT('6. Patients'!CK$10:CK$107,OFFSET('6. Patients'!$JB$9,1,MATCH($D17,'6. Patients'!$JC$9:$JQ$9,0),ROWS('6. Patients'!DX$10:DX$107))),0)+
IFERROR(SUMPRODUCT('6. Patients'!CK$10:CK$107,OFFSET('6. Patients'!$JR$9,1,MATCH($D17,'6. Patients'!$JS$9:$KG$9,0),ROWS('6. Patients'!DX$10:DX$107))),0)+
IFERROR(SUMPRODUCT('6. Patients'!CK$10:CK$107,OFFSET('6. Patients'!$KH$9,1,MATCH($D17,'6. Patients'!$KI$9:$KW$9,0),ROWS('6. Patients'!DX$10:DX$107))),0))+
IFERROR(VLOOKUP($D17,$H$61:$L$91,COLUMNS($H$60:$J$60)-1+R$7,0)*$E17*$F17*'1. General Inputs'!$J$25,0),0)</f>
        <v>0</v>
      </c>
      <c r="S17" s="3">
        <f ca="1">ROUNDUP($F17*$E17*CHOOSE(S$7,
IFERROR(SUMPRODUCT('6. Patients'!CL$10:CL$107,OFFSET('6. Patients'!$DN$9,1,MATCH($D17,'6. Patients'!$DO$9:$EC$9,0),ROWS('6. Patients'!DY$10:DY$107))),0)+
IFERROR(SUMPRODUCT('6. Patients'!CL$10:CL$107,OFFSET('6. Patients'!$ED$9,1,MATCH($D17,'6. Patients'!$EE$9:$ES$9,0),ROWS('6. Patients'!DY$10:DY$107))),0)+
IFERROR(SUMPRODUCT('6. Patients'!CL$10:CL$107,OFFSET('6. Patients'!$ET$9,1,MATCH($D17,'6. Patients'!$EU$9:$FI$9,0),ROWS('6. Patients'!DY$10:DY$107))),0)+
IFERROR(SUMPRODUCT('6. Patients'!CL$10:CL$107,OFFSET('6. Patients'!$FJ$9,1,MATCH($D17,'6. Patients'!$FK$9:$FY$9,0),ROWS('6. Patients'!DY$10:DY$107))),0),
IFERROR(SUMPRODUCT('6. Patients'!CL$10:CL$107,OFFSET('6. Patients'!$FZ$9,1,MATCH($D17,'6. Patients'!$GA$9:$GO$9,0),ROWS('6. Patients'!DY$10:DY$107))),0)+
IFERROR(SUMPRODUCT('6. Patients'!CL$10:CL$107,OFFSET('6. Patients'!$GP$9,1,MATCH($D17,'6. Patients'!$GQ$9:$HE$9,0),ROWS('6. Patients'!DY$10:DY$107))),0)+
IFERROR(SUMPRODUCT('6. Patients'!CL$10:CL$107,OFFSET('6. Patients'!$HF$9,1,MATCH($D17,'6. Patients'!$HG$9:$HU$9,0),ROWS('6. Patients'!DY$10:DY$107))),0)+
IFERROR(SUMPRODUCT('6. Patients'!CL$10:CL$107,OFFSET('6. Patients'!$HV$9,1,MATCH($D17,'6. Patients'!$HW$9:$IK$9,0),ROWS('6. Patients'!DY$10:DY$107))),0),
IFERROR(SUMPRODUCT('6. Patients'!CL$10:CL$107,OFFSET('6. Patients'!$IL$9,1,MATCH($D17,'6. Patients'!$IM$9:$JA$9,0),ROWS('6. Patients'!DY$10:DY$107))),0)+
IFERROR(SUMPRODUCT('6. Patients'!CL$10:CL$107,OFFSET('6. Patients'!$JB$9,1,MATCH($D17,'6. Patients'!$JC$9:$JQ$9,0),ROWS('6. Patients'!DY$10:DY$107))),0)+
IFERROR(SUMPRODUCT('6. Patients'!CL$10:CL$107,OFFSET('6. Patients'!$JR$9,1,MATCH($D17,'6. Patients'!$JS$9:$KG$9,0),ROWS('6. Patients'!DY$10:DY$107))),0)+
IFERROR(SUMPRODUCT('6. Patients'!CL$10:CL$107,OFFSET('6. Patients'!$KH$9,1,MATCH($D17,'6. Patients'!$KI$9:$KW$9,0),ROWS('6. Patients'!DY$10:DY$107))),0))+
IFERROR(VLOOKUP($D17,$H$61:$L$91,COLUMNS($H$60:$J$60)-1+S$7,0)*$E17*$F17*'1. General Inputs'!$J$25,0),0)</f>
        <v>0</v>
      </c>
      <c r="T17" s="3">
        <f ca="1">ROUNDUP($F17*$E17*CHOOSE(T$7,
IFERROR(SUMPRODUCT('6. Patients'!CM$10:CM$107,OFFSET('6. Patients'!$DN$9,1,MATCH($D17,'6. Patients'!$DO$9:$EC$9,0),ROWS('6. Patients'!DZ$10:DZ$107))),0)+
IFERROR(SUMPRODUCT('6. Patients'!CM$10:CM$107,OFFSET('6. Patients'!$ED$9,1,MATCH($D17,'6. Patients'!$EE$9:$ES$9,0),ROWS('6. Patients'!DZ$10:DZ$107))),0)+
IFERROR(SUMPRODUCT('6. Patients'!CM$10:CM$107,OFFSET('6. Patients'!$ET$9,1,MATCH($D17,'6. Patients'!$EU$9:$FI$9,0),ROWS('6. Patients'!DZ$10:DZ$107))),0)+
IFERROR(SUMPRODUCT('6. Patients'!CM$10:CM$107,OFFSET('6. Patients'!$FJ$9,1,MATCH($D17,'6. Patients'!$FK$9:$FY$9,0),ROWS('6. Patients'!DZ$10:DZ$107))),0),
IFERROR(SUMPRODUCT('6. Patients'!CM$10:CM$107,OFFSET('6. Patients'!$FZ$9,1,MATCH($D17,'6. Patients'!$GA$9:$GO$9,0),ROWS('6. Patients'!DZ$10:DZ$107))),0)+
IFERROR(SUMPRODUCT('6. Patients'!CM$10:CM$107,OFFSET('6. Patients'!$GP$9,1,MATCH($D17,'6. Patients'!$GQ$9:$HE$9,0),ROWS('6. Patients'!DZ$10:DZ$107))),0)+
IFERROR(SUMPRODUCT('6. Patients'!CM$10:CM$107,OFFSET('6. Patients'!$HF$9,1,MATCH($D17,'6. Patients'!$HG$9:$HU$9,0),ROWS('6. Patients'!DZ$10:DZ$107))),0)+
IFERROR(SUMPRODUCT('6. Patients'!CM$10:CM$107,OFFSET('6. Patients'!$HV$9,1,MATCH($D17,'6. Patients'!$HW$9:$IK$9,0),ROWS('6. Patients'!DZ$10:DZ$107))),0),
IFERROR(SUMPRODUCT('6. Patients'!CM$10:CM$107,OFFSET('6. Patients'!$IL$9,1,MATCH($D17,'6. Patients'!$IM$9:$JA$9,0),ROWS('6. Patients'!DZ$10:DZ$107))),0)+
IFERROR(SUMPRODUCT('6. Patients'!CM$10:CM$107,OFFSET('6. Patients'!$JB$9,1,MATCH($D17,'6. Patients'!$JC$9:$JQ$9,0),ROWS('6. Patients'!DZ$10:DZ$107))),0)+
IFERROR(SUMPRODUCT('6. Patients'!CM$10:CM$107,OFFSET('6. Patients'!$JR$9,1,MATCH($D17,'6. Patients'!$JS$9:$KG$9,0),ROWS('6. Patients'!DZ$10:DZ$107))),0)+
IFERROR(SUMPRODUCT('6. Patients'!CM$10:CM$107,OFFSET('6. Patients'!$KH$9,1,MATCH($D17,'6. Patients'!$KI$9:$KW$9,0),ROWS('6. Patients'!DZ$10:DZ$107))),0))+
IFERROR(VLOOKUP($D17,$H$61:$L$91,COLUMNS($H$60:$J$60)-1+T$7,0)*$E17*$F17*'1. General Inputs'!$J$25,0),0)</f>
        <v>0</v>
      </c>
      <c r="U17" s="3">
        <f ca="1">ROUNDUP($F17*$E17*CHOOSE(U$7,
IFERROR(SUMPRODUCT('6. Patients'!CN$10:CN$107,OFFSET('6. Patients'!$DN$9,1,MATCH($D17,'6. Patients'!$DO$9:$EC$9,0),ROWS('6. Patients'!EA$10:EA$107))),0)+
IFERROR(SUMPRODUCT('6. Patients'!CN$10:CN$107,OFFSET('6. Patients'!$ED$9,1,MATCH($D17,'6. Patients'!$EE$9:$ES$9,0),ROWS('6. Patients'!EA$10:EA$107))),0)+
IFERROR(SUMPRODUCT('6. Patients'!CN$10:CN$107,OFFSET('6. Patients'!$ET$9,1,MATCH($D17,'6. Patients'!$EU$9:$FI$9,0),ROWS('6. Patients'!EA$10:EA$107))),0)+
IFERROR(SUMPRODUCT('6. Patients'!CN$10:CN$107,OFFSET('6. Patients'!$FJ$9,1,MATCH($D17,'6. Patients'!$FK$9:$FY$9,0),ROWS('6. Patients'!EA$10:EA$107))),0),
IFERROR(SUMPRODUCT('6. Patients'!CN$10:CN$107,OFFSET('6. Patients'!$FZ$9,1,MATCH($D17,'6. Patients'!$GA$9:$GO$9,0),ROWS('6. Patients'!EA$10:EA$107))),0)+
IFERROR(SUMPRODUCT('6. Patients'!CN$10:CN$107,OFFSET('6. Patients'!$GP$9,1,MATCH($D17,'6. Patients'!$GQ$9:$HE$9,0),ROWS('6. Patients'!EA$10:EA$107))),0)+
IFERROR(SUMPRODUCT('6. Patients'!CN$10:CN$107,OFFSET('6. Patients'!$HF$9,1,MATCH($D17,'6. Patients'!$HG$9:$HU$9,0),ROWS('6. Patients'!EA$10:EA$107))),0)+
IFERROR(SUMPRODUCT('6. Patients'!CN$10:CN$107,OFFSET('6. Patients'!$HV$9,1,MATCH($D17,'6. Patients'!$HW$9:$IK$9,0),ROWS('6. Patients'!EA$10:EA$107))),0),
IFERROR(SUMPRODUCT('6. Patients'!CN$10:CN$107,OFFSET('6. Patients'!$IL$9,1,MATCH($D17,'6. Patients'!$IM$9:$JA$9,0),ROWS('6. Patients'!EA$10:EA$107))),0)+
IFERROR(SUMPRODUCT('6. Patients'!CN$10:CN$107,OFFSET('6. Patients'!$JB$9,1,MATCH($D17,'6. Patients'!$JC$9:$JQ$9,0),ROWS('6. Patients'!EA$10:EA$107))),0)+
IFERROR(SUMPRODUCT('6. Patients'!CN$10:CN$107,OFFSET('6. Patients'!$JR$9,1,MATCH($D17,'6. Patients'!$JS$9:$KG$9,0),ROWS('6. Patients'!EA$10:EA$107))),0)+
IFERROR(SUMPRODUCT('6. Patients'!CN$10:CN$107,OFFSET('6. Patients'!$KH$9,1,MATCH($D17,'6. Patients'!$KI$9:$KW$9,0),ROWS('6. Patients'!EA$10:EA$107))),0))+
IFERROR(VLOOKUP($D17,$H$61:$L$91,COLUMNS($H$60:$J$60)-1+U$7,0)*$E17*$F17*'1. General Inputs'!$J$25,0),0)</f>
        <v>0</v>
      </c>
      <c r="V17" s="3">
        <f ca="1">ROUNDUP($F17*$E17*CHOOSE(V$7,
IFERROR(SUMPRODUCT('6. Patients'!CO$10:CO$107,OFFSET('6. Patients'!$DN$9,1,MATCH($D17,'6. Patients'!$DO$9:$EC$9,0),ROWS('6. Patients'!EB$10:EB$107))),0)+
IFERROR(SUMPRODUCT('6. Patients'!CO$10:CO$107,OFFSET('6. Patients'!$ED$9,1,MATCH($D17,'6. Patients'!$EE$9:$ES$9,0),ROWS('6. Patients'!EB$10:EB$107))),0)+
IFERROR(SUMPRODUCT('6. Patients'!CO$10:CO$107,OFFSET('6. Patients'!$ET$9,1,MATCH($D17,'6. Patients'!$EU$9:$FI$9,0),ROWS('6. Patients'!EB$10:EB$107))),0)+
IFERROR(SUMPRODUCT('6. Patients'!CO$10:CO$107,OFFSET('6. Patients'!$FJ$9,1,MATCH($D17,'6. Patients'!$FK$9:$FY$9,0),ROWS('6. Patients'!EB$10:EB$107))),0),
IFERROR(SUMPRODUCT('6. Patients'!CO$10:CO$107,OFFSET('6. Patients'!$FZ$9,1,MATCH($D17,'6. Patients'!$GA$9:$GO$9,0),ROWS('6. Patients'!EB$10:EB$107))),0)+
IFERROR(SUMPRODUCT('6. Patients'!CO$10:CO$107,OFFSET('6. Patients'!$GP$9,1,MATCH($D17,'6. Patients'!$GQ$9:$HE$9,0),ROWS('6. Patients'!EB$10:EB$107))),0)+
IFERROR(SUMPRODUCT('6. Patients'!CO$10:CO$107,OFFSET('6. Patients'!$HF$9,1,MATCH($D17,'6. Patients'!$HG$9:$HU$9,0),ROWS('6. Patients'!EB$10:EB$107))),0)+
IFERROR(SUMPRODUCT('6. Patients'!CO$10:CO$107,OFFSET('6. Patients'!$HV$9,1,MATCH($D17,'6. Patients'!$HW$9:$IK$9,0),ROWS('6. Patients'!EB$10:EB$107))),0),
IFERROR(SUMPRODUCT('6. Patients'!CO$10:CO$107,OFFSET('6. Patients'!$IL$9,1,MATCH($D17,'6. Patients'!$IM$9:$JA$9,0),ROWS('6. Patients'!EB$10:EB$107))),0)+
IFERROR(SUMPRODUCT('6. Patients'!CO$10:CO$107,OFFSET('6. Patients'!$JB$9,1,MATCH($D17,'6. Patients'!$JC$9:$JQ$9,0),ROWS('6. Patients'!EB$10:EB$107))),0)+
IFERROR(SUMPRODUCT('6. Patients'!CO$10:CO$107,OFFSET('6. Patients'!$JR$9,1,MATCH($D17,'6. Patients'!$JS$9:$KG$9,0),ROWS('6. Patients'!EB$10:EB$107))),0)+
IFERROR(SUMPRODUCT('6. Patients'!CO$10:CO$107,OFFSET('6. Patients'!$KH$9,1,MATCH($D17,'6. Patients'!$KI$9:$KW$9,0),ROWS('6. Patients'!EB$10:EB$107))),0))+
IFERROR(VLOOKUP($D17,$H$61:$L$91,COLUMNS($H$60:$J$60)-1+V$7,0)*$E17*$F17*'1. General Inputs'!$J$25,0),0)</f>
        <v>0</v>
      </c>
      <c r="W17" s="3">
        <f ca="1">ROUNDUP($F17*$E17*CHOOSE(W$7,
IFERROR(SUMPRODUCT('6. Patients'!CP$10:CP$107,OFFSET('6. Patients'!$DN$9,1,MATCH($D17,'6. Patients'!$DO$9:$EC$9,0),ROWS('6. Patients'!EC$10:EC$107))),0)+
IFERROR(SUMPRODUCT('6. Patients'!CP$10:CP$107,OFFSET('6. Patients'!$ED$9,1,MATCH($D17,'6. Patients'!$EE$9:$ES$9,0),ROWS('6. Patients'!EC$10:EC$107))),0)+
IFERROR(SUMPRODUCT('6. Patients'!CP$10:CP$107,OFFSET('6. Patients'!$ET$9,1,MATCH($D17,'6. Patients'!$EU$9:$FI$9,0),ROWS('6. Patients'!EC$10:EC$107))),0)+
IFERROR(SUMPRODUCT('6. Patients'!CP$10:CP$107,OFFSET('6. Patients'!$FJ$9,1,MATCH($D17,'6. Patients'!$FK$9:$FY$9,0),ROWS('6. Patients'!EC$10:EC$107))),0),
IFERROR(SUMPRODUCT('6. Patients'!CP$10:CP$107,OFFSET('6. Patients'!$FZ$9,1,MATCH($D17,'6. Patients'!$GA$9:$GO$9,0),ROWS('6. Patients'!EC$10:EC$107))),0)+
IFERROR(SUMPRODUCT('6. Patients'!CP$10:CP$107,OFFSET('6. Patients'!$GP$9,1,MATCH($D17,'6. Patients'!$GQ$9:$HE$9,0),ROWS('6. Patients'!EC$10:EC$107))),0)+
IFERROR(SUMPRODUCT('6. Patients'!CP$10:CP$107,OFFSET('6. Patients'!$HF$9,1,MATCH($D17,'6. Patients'!$HG$9:$HU$9,0),ROWS('6. Patients'!EC$10:EC$107))),0)+
IFERROR(SUMPRODUCT('6. Patients'!CP$10:CP$107,OFFSET('6. Patients'!$HV$9,1,MATCH($D17,'6. Patients'!$HW$9:$IK$9,0),ROWS('6. Patients'!EC$10:EC$107))),0),
IFERROR(SUMPRODUCT('6. Patients'!CP$10:CP$107,OFFSET('6. Patients'!$IL$9,1,MATCH($D17,'6. Patients'!$IM$9:$JA$9,0),ROWS('6. Patients'!EC$10:EC$107))),0)+
IFERROR(SUMPRODUCT('6. Patients'!CP$10:CP$107,OFFSET('6. Patients'!$JB$9,1,MATCH($D17,'6. Patients'!$JC$9:$JQ$9,0),ROWS('6. Patients'!EC$10:EC$107))),0)+
IFERROR(SUMPRODUCT('6. Patients'!CP$10:CP$107,OFFSET('6. Patients'!$JR$9,1,MATCH($D17,'6. Patients'!$JS$9:$KG$9,0),ROWS('6. Patients'!EC$10:EC$107))),0)+
IFERROR(SUMPRODUCT('6. Patients'!CP$10:CP$107,OFFSET('6. Patients'!$KH$9,1,MATCH($D17,'6. Patients'!$KI$9:$KW$9,0),ROWS('6. Patients'!EC$10:EC$107))),0))+
IFERROR(VLOOKUP($D17,$H$61:$L$91,COLUMNS($H$60:$J$60)-1+W$7,0)*$E17*$F17*'1. General Inputs'!$J$25,0),0)</f>
        <v>0</v>
      </c>
      <c r="X17" s="3">
        <f ca="1">ROUNDUP($F17*$E17*CHOOSE(X$7,
IFERROR(SUMPRODUCT('6. Patients'!CQ$10:CQ$107,OFFSET('6. Patients'!$DN$9,1,MATCH($D17,'6. Patients'!$DO$9:$EC$9,0),ROWS('6. Patients'!ED$10:ED$107))),0)+
IFERROR(SUMPRODUCT('6. Patients'!CQ$10:CQ$107,OFFSET('6. Patients'!$ED$9,1,MATCH($D17,'6. Patients'!$EE$9:$ES$9,0),ROWS('6. Patients'!ED$10:ED$107))),0)+
IFERROR(SUMPRODUCT('6. Patients'!CQ$10:CQ$107,OFFSET('6. Patients'!$ET$9,1,MATCH($D17,'6. Patients'!$EU$9:$FI$9,0),ROWS('6. Patients'!ED$10:ED$107))),0)+
IFERROR(SUMPRODUCT('6. Patients'!CQ$10:CQ$107,OFFSET('6. Patients'!$FJ$9,1,MATCH($D17,'6. Patients'!$FK$9:$FY$9,0),ROWS('6. Patients'!ED$10:ED$107))),0),
IFERROR(SUMPRODUCT('6. Patients'!CQ$10:CQ$107,OFFSET('6. Patients'!$FZ$9,1,MATCH($D17,'6. Patients'!$GA$9:$GO$9,0),ROWS('6. Patients'!ED$10:ED$107))),0)+
IFERROR(SUMPRODUCT('6. Patients'!CQ$10:CQ$107,OFFSET('6. Patients'!$GP$9,1,MATCH($D17,'6. Patients'!$GQ$9:$HE$9,0),ROWS('6. Patients'!ED$10:ED$107))),0)+
IFERROR(SUMPRODUCT('6. Patients'!CQ$10:CQ$107,OFFSET('6. Patients'!$HF$9,1,MATCH($D17,'6. Patients'!$HG$9:$HU$9,0),ROWS('6. Patients'!ED$10:ED$107))),0)+
IFERROR(SUMPRODUCT('6. Patients'!CQ$10:CQ$107,OFFSET('6. Patients'!$HV$9,1,MATCH($D17,'6. Patients'!$HW$9:$IK$9,0),ROWS('6. Patients'!ED$10:ED$107))),0),
IFERROR(SUMPRODUCT('6. Patients'!CQ$10:CQ$107,OFFSET('6. Patients'!$IL$9,1,MATCH($D17,'6. Patients'!$IM$9:$JA$9,0),ROWS('6. Patients'!ED$10:ED$107))),0)+
IFERROR(SUMPRODUCT('6. Patients'!CQ$10:CQ$107,OFFSET('6. Patients'!$JB$9,1,MATCH($D17,'6. Patients'!$JC$9:$JQ$9,0),ROWS('6. Patients'!ED$10:ED$107))),0)+
IFERROR(SUMPRODUCT('6. Patients'!CQ$10:CQ$107,OFFSET('6. Patients'!$JR$9,1,MATCH($D17,'6. Patients'!$JS$9:$KG$9,0),ROWS('6. Patients'!ED$10:ED$107))),0)+
IFERROR(SUMPRODUCT('6. Patients'!CQ$10:CQ$107,OFFSET('6. Patients'!$KH$9,1,MATCH($D17,'6. Patients'!$KI$9:$KW$9,0),ROWS('6. Patients'!ED$10:ED$107))),0))+
IFERROR(VLOOKUP($D17,$H$61:$L$91,COLUMNS($H$60:$J$60)-1+X$7,0)*$E17*$F17*'1. General Inputs'!$J$25,0),0)</f>
        <v>0</v>
      </c>
      <c r="Y17" s="3">
        <f ca="1">ROUNDUP($F17*$E17*CHOOSE(Y$7,
IFERROR(SUMPRODUCT('6. Patients'!CR$10:CR$107,OFFSET('6. Patients'!$DN$9,1,MATCH($D17,'6. Patients'!$DO$9:$EC$9,0),ROWS('6. Patients'!EE$10:EE$107))),0)+
IFERROR(SUMPRODUCT('6. Patients'!CR$10:CR$107,OFFSET('6. Patients'!$ED$9,1,MATCH($D17,'6. Patients'!$EE$9:$ES$9,0),ROWS('6. Patients'!EE$10:EE$107))),0)+
IFERROR(SUMPRODUCT('6. Patients'!CR$10:CR$107,OFFSET('6. Patients'!$ET$9,1,MATCH($D17,'6. Patients'!$EU$9:$FI$9,0),ROWS('6. Patients'!EE$10:EE$107))),0)+
IFERROR(SUMPRODUCT('6. Patients'!CR$10:CR$107,OFFSET('6. Patients'!$FJ$9,1,MATCH($D17,'6. Patients'!$FK$9:$FY$9,0),ROWS('6. Patients'!EE$10:EE$107))),0),
IFERROR(SUMPRODUCT('6. Patients'!CR$10:CR$107,OFFSET('6. Patients'!$FZ$9,1,MATCH($D17,'6. Patients'!$GA$9:$GO$9,0),ROWS('6. Patients'!EE$10:EE$107))),0)+
IFERROR(SUMPRODUCT('6. Patients'!CR$10:CR$107,OFFSET('6. Patients'!$GP$9,1,MATCH($D17,'6. Patients'!$GQ$9:$HE$9,0),ROWS('6. Patients'!EE$10:EE$107))),0)+
IFERROR(SUMPRODUCT('6. Patients'!CR$10:CR$107,OFFSET('6. Patients'!$HF$9,1,MATCH($D17,'6. Patients'!$HG$9:$HU$9,0),ROWS('6. Patients'!EE$10:EE$107))),0)+
IFERROR(SUMPRODUCT('6. Patients'!CR$10:CR$107,OFFSET('6. Patients'!$HV$9,1,MATCH($D17,'6. Patients'!$HW$9:$IK$9,0),ROWS('6. Patients'!EE$10:EE$107))),0),
IFERROR(SUMPRODUCT('6. Patients'!CR$10:CR$107,OFFSET('6. Patients'!$IL$9,1,MATCH($D17,'6. Patients'!$IM$9:$JA$9,0),ROWS('6. Patients'!EE$10:EE$107))),0)+
IFERROR(SUMPRODUCT('6. Patients'!CR$10:CR$107,OFFSET('6. Patients'!$JB$9,1,MATCH($D17,'6. Patients'!$JC$9:$JQ$9,0),ROWS('6. Patients'!EE$10:EE$107))),0)+
IFERROR(SUMPRODUCT('6. Patients'!CR$10:CR$107,OFFSET('6. Patients'!$JR$9,1,MATCH($D17,'6. Patients'!$JS$9:$KG$9,0),ROWS('6. Patients'!EE$10:EE$107))),0)+
IFERROR(SUMPRODUCT('6. Patients'!CR$10:CR$107,OFFSET('6. Patients'!$KH$9,1,MATCH($D17,'6. Patients'!$KI$9:$KW$9,0),ROWS('6. Patients'!EE$10:EE$107))),0))+
IFERROR(VLOOKUP($D17,$H$61:$L$91,COLUMNS($H$60:$J$60)-1+Y$7,0)*$E17*$F17*'1. General Inputs'!$J$25,0),0)</f>
        <v>0</v>
      </c>
      <c r="Z17" s="3">
        <f ca="1">ROUNDUP($F17*$E17*CHOOSE(Z$7,
IFERROR(SUMPRODUCT('6. Patients'!CS$10:CS$107,OFFSET('6. Patients'!$DN$9,1,MATCH($D17,'6. Patients'!$DO$9:$EC$9,0),ROWS('6. Patients'!EF$10:EF$107))),0)+
IFERROR(SUMPRODUCT('6. Patients'!CS$10:CS$107,OFFSET('6. Patients'!$ED$9,1,MATCH($D17,'6. Patients'!$EE$9:$ES$9,0),ROWS('6. Patients'!EF$10:EF$107))),0)+
IFERROR(SUMPRODUCT('6. Patients'!CS$10:CS$107,OFFSET('6. Patients'!$ET$9,1,MATCH($D17,'6. Patients'!$EU$9:$FI$9,0),ROWS('6. Patients'!EF$10:EF$107))),0)+
IFERROR(SUMPRODUCT('6. Patients'!CS$10:CS$107,OFFSET('6. Patients'!$FJ$9,1,MATCH($D17,'6. Patients'!$FK$9:$FY$9,0),ROWS('6. Patients'!EF$10:EF$107))),0),
IFERROR(SUMPRODUCT('6. Patients'!CS$10:CS$107,OFFSET('6. Patients'!$FZ$9,1,MATCH($D17,'6. Patients'!$GA$9:$GO$9,0),ROWS('6. Patients'!EF$10:EF$107))),0)+
IFERROR(SUMPRODUCT('6. Patients'!CS$10:CS$107,OFFSET('6. Patients'!$GP$9,1,MATCH($D17,'6. Patients'!$GQ$9:$HE$9,0),ROWS('6. Patients'!EF$10:EF$107))),0)+
IFERROR(SUMPRODUCT('6. Patients'!CS$10:CS$107,OFFSET('6. Patients'!$HF$9,1,MATCH($D17,'6. Patients'!$HG$9:$HU$9,0),ROWS('6. Patients'!EF$10:EF$107))),0)+
IFERROR(SUMPRODUCT('6. Patients'!CS$10:CS$107,OFFSET('6. Patients'!$HV$9,1,MATCH($D17,'6. Patients'!$HW$9:$IK$9,0),ROWS('6. Patients'!EF$10:EF$107))),0),
IFERROR(SUMPRODUCT('6. Patients'!CS$10:CS$107,OFFSET('6. Patients'!$IL$9,1,MATCH($D17,'6. Patients'!$IM$9:$JA$9,0),ROWS('6. Patients'!EF$10:EF$107))),0)+
IFERROR(SUMPRODUCT('6. Patients'!CS$10:CS$107,OFFSET('6. Patients'!$JB$9,1,MATCH($D17,'6. Patients'!$JC$9:$JQ$9,0),ROWS('6. Patients'!EF$10:EF$107))),0)+
IFERROR(SUMPRODUCT('6. Patients'!CS$10:CS$107,OFFSET('6. Patients'!$JR$9,1,MATCH($D17,'6. Patients'!$JS$9:$KG$9,0),ROWS('6. Patients'!EF$10:EF$107))),0)+
IFERROR(SUMPRODUCT('6. Patients'!CS$10:CS$107,OFFSET('6. Patients'!$KH$9,1,MATCH($D17,'6. Patients'!$KI$9:$KW$9,0),ROWS('6. Patients'!EF$10:EF$107))),0))+
IFERROR(VLOOKUP($D17,$H$61:$L$91,COLUMNS($H$60:$J$60)-1+Z$7,0)*$E17*$F17*'1. General Inputs'!$J$25,0),0)</f>
        <v>0</v>
      </c>
      <c r="AA17" s="3">
        <f ca="1">ROUNDUP($F17*$E17*CHOOSE(AA$7,
IFERROR(SUMPRODUCT('6. Patients'!CT$10:CT$107,OFFSET('6. Patients'!$DN$9,1,MATCH($D17,'6. Patients'!$DO$9:$EC$9,0),ROWS('6. Patients'!EG$10:EG$107))),0)+
IFERROR(SUMPRODUCT('6. Patients'!CT$10:CT$107,OFFSET('6. Patients'!$ED$9,1,MATCH($D17,'6. Patients'!$EE$9:$ES$9,0),ROWS('6. Patients'!EG$10:EG$107))),0)+
IFERROR(SUMPRODUCT('6. Patients'!CT$10:CT$107,OFFSET('6. Patients'!$ET$9,1,MATCH($D17,'6. Patients'!$EU$9:$FI$9,0),ROWS('6. Patients'!EG$10:EG$107))),0)+
IFERROR(SUMPRODUCT('6. Patients'!CT$10:CT$107,OFFSET('6. Patients'!$FJ$9,1,MATCH($D17,'6. Patients'!$FK$9:$FY$9,0),ROWS('6. Patients'!EG$10:EG$107))),0),
IFERROR(SUMPRODUCT('6. Patients'!CT$10:CT$107,OFFSET('6. Patients'!$FZ$9,1,MATCH($D17,'6. Patients'!$GA$9:$GO$9,0),ROWS('6. Patients'!EG$10:EG$107))),0)+
IFERROR(SUMPRODUCT('6. Patients'!CT$10:CT$107,OFFSET('6. Patients'!$GP$9,1,MATCH($D17,'6. Patients'!$GQ$9:$HE$9,0),ROWS('6. Patients'!EG$10:EG$107))),0)+
IFERROR(SUMPRODUCT('6. Patients'!CT$10:CT$107,OFFSET('6. Patients'!$HF$9,1,MATCH($D17,'6. Patients'!$HG$9:$HU$9,0),ROWS('6. Patients'!EG$10:EG$107))),0)+
IFERROR(SUMPRODUCT('6. Patients'!CT$10:CT$107,OFFSET('6. Patients'!$HV$9,1,MATCH($D17,'6. Patients'!$HW$9:$IK$9,0),ROWS('6. Patients'!EG$10:EG$107))),0),
IFERROR(SUMPRODUCT('6. Patients'!CT$10:CT$107,OFFSET('6. Patients'!$IL$9,1,MATCH($D17,'6. Patients'!$IM$9:$JA$9,0),ROWS('6. Patients'!EG$10:EG$107))),0)+
IFERROR(SUMPRODUCT('6. Patients'!CT$10:CT$107,OFFSET('6. Patients'!$JB$9,1,MATCH($D17,'6. Patients'!$JC$9:$JQ$9,0),ROWS('6. Patients'!EG$10:EG$107))),0)+
IFERROR(SUMPRODUCT('6. Patients'!CT$10:CT$107,OFFSET('6. Patients'!$JR$9,1,MATCH($D17,'6. Patients'!$JS$9:$KG$9,0),ROWS('6. Patients'!EG$10:EG$107))),0)+
IFERROR(SUMPRODUCT('6. Patients'!CT$10:CT$107,OFFSET('6. Patients'!$KH$9,1,MATCH($D17,'6. Patients'!$KI$9:$KW$9,0),ROWS('6. Patients'!EG$10:EG$107))),0))+
IFERROR(VLOOKUP($D17,$H$61:$L$91,COLUMNS($H$60:$J$60)-1+AA$7,0)*$E17*$F17*'1. General Inputs'!$J$25,0),0)</f>
        <v>0</v>
      </c>
      <c r="AB17" s="3">
        <f ca="1">ROUNDUP($F17*$E17*CHOOSE(AB$7,
IFERROR(SUMPRODUCT('6. Patients'!CU$10:CU$107,OFFSET('6. Patients'!$DN$9,1,MATCH($D17,'6. Patients'!$DO$9:$EC$9,0),ROWS('6. Patients'!EH$10:EH$107))),0)+
IFERROR(SUMPRODUCT('6. Patients'!CU$10:CU$107,OFFSET('6. Patients'!$ED$9,1,MATCH($D17,'6. Patients'!$EE$9:$ES$9,0),ROWS('6. Patients'!EH$10:EH$107))),0)+
IFERROR(SUMPRODUCT('6. Patients'!CU$10:CU$107,OFFSET('6. Patients'!$ET$9,1,MATCH($D17,'6. Patients'!$EU$9:$FI$9,0),ROWS('6. Patients'!EH$10:EH$107))),0)+
IFERROR(SUMPRODUCT('6. Patients'!CU$10:CU$107,OFFSET('6. Patients'!$FJ$9,1,MATCH($D17,'6. Patients'!$FK$9:$FY$9,0),ROWS('6. Patients'!EH$10:EH$107))),0),
IFERROR(SUMPRODUCT('6. Patients'!CU$10:CU$107,OFFSET('6. Patients'!$FZ$9,1,MATCH($D17,'6. Patients'!$GA$9:$GO$9,0),ROWS('6. Patients'!EH$10:EH$107))),0)+
IFERROR(SUMPRODUCT('6. Patients'!CU$10:CU$107,OFFSET('6. Patients'!$GP$9,1,MATCH($D17,'6. Patients'!$GQ$9:$HE$9,0),ROWS('6. Patients'!EH$10:EH$107))),0)+
IFERROR(SUMPRODUCT('6. Patients'!CU$10:CU$107,OFFSET('6. Patients'!$HF$9,1,MATCH($D17,'6. Patients'!$HG$9:$HU$9,0),ROWS('6. Patients'!EH$10:EH$107))),0)+
IFERROR(SUMPRODUCT('6. Patients'!CU$10:CU$107,OFFSET('6. Patients'!$HV$9,1,MATCH($D17,'6. Patients'!$HW$9:$IK$9,0),ROWS('6. Patients'!EH$10:EH$107))),0),
IFERROR(SUMPRODUCT('6. Patients'!CU$10:CU$107,OFFSET('6. Patients'!$IL$9,1,MATCH($D17,'6. Patients'!$IM$9:$JA$9,0),ROWS('6. Patients'!EH$10:EH$107))),0)+
IFERROR(SUMPRODUCT('6. Patients'!CU$10:CU$107,OFFSET('6. Patients'!$JB$9,1,MATCH($D17,'6. Patients'!$JC$9:$JQ$9,0),ROWS('6. Patients'!EH$10:EH$107))),0)+
IFERROR(SUMPRODUCT('6. Patients'!CU$10:CU$107,OFFSET('6. Patients'!$JR$9,1,MATCH($D17,'6. Patients'!$JS$9:$KG$9,0),ROWS('6. Patients'!EH$10:EH$107))),0)+
IFERROR(SUMPRODUCT('6. Patients'!CU$10:CU$107,OFFSET('6. Patients'!$KH$9,1,MATCH($D17,'6. Patients'!$KI$9:$KW$9,0),ROWS('6. Patients'!EH$10:EH$107))),0))+
IFERROR(VLOOKUP($D17,$H$61:$L$91,COLUMNS($H$60:$J$60)-1+AB$7,0)*$E17*$F17*'1. General Inputs'!$J$25,0),0)</f>
        <v>0</v>
      </c>
      <c r="AC17" s="3">
        <f ca="1">ROUNDUP($F17*$E17*CHOOSE(AC$7,
IFERROR(SUMPRODUCT('6. Patients'!CV$10:CV$107,OFFSET('6. Patients'!$DN$9,1,MATCH($D17,'6. Patients'!$DO$9:$EC$9,0),ROWS('6. Patients'!EI$10:EI$107))),0)+
IFERROR(SUMPRODUCT('6. Patients'!CV$10:CV$107,OFFSET('6. Patients'!$ED$9,1,MATCH($D17,'6. Patients'!$EE$9:$ES$9,0),ROWS('6. Patients'!EI$10:EI$107))),0)+
IFERROR(SUMPRODUCT('6. Patients'!CV$10:CV$107,OFFSET('6. Patients'!$ET$9,1,MATCH($D17,'6. Patients'!$EU$9:$FI$9,0),ROWS('6. Patients'!EI$10:EI$107))),0)+
IFERROR(SUMPRODUCT('6. Patients'!CV$10:CV$107,OFFSET('6. Patients'!$FJ$9,1,MATCH($D17,'6. Patients'!$FK$9:$FY$9,0),ROWS('6. Patients'!EI$10:EI$107))),0),
IFERROR(SUMPRODUCT('6. Patients'!CV$10:CV$107,OFFSET('6. Patients'!$FZ$9,1,MATCH($D17,'6. Patients'!$GA$9:$GO$9,0),ROWS('6. Patients'!EI$10:EI$107))),0)+
IFERROR(SUMPRODUCT('6. Patients'!CV$10:CV$107,OFFSET('6. Patients'!$GP$9,1,MATCH($D17,'6. Patients'!$GQ$9:$HE$9,0),ROWS('6. Patients'!EI$10:EI$107))),0)+
IFERROR(SUMPRODUCT('6. Patients'!CV$10:CV$107,OFFSET('6. Patients'!$HF$9,1,MATCH($D17,'6. Patients'!$HG$9:$HU$9,0),ROWS('6. Patients'!EI$10:EI$107))),0)+
IFERROR(SUMPRODUCT('6. Patients'!CV$10:CV$107,OFFSET('6. Patients'!$HV$9,1,MATCH($D17,'6. Patients'!$HW$9:$IK$9,0),ROWS('6. Patients'!EI$10:EI$107))),0),
IFERROR(SUMPRODUCT('6. Patients'!CV$10:CV$107,OFFSET('6. Patients'!$IL$9,1,MATCH($D17,'6. Patients'!$IM$9:$JA$9,0),ROWS('6. Patients'!EI$10:EI$107))),0)+
IFERROR(SUMPRODUCT('6. Patients'!CV$10:CV$107,OFFSET('6. Patients'!$JB$9,1,MATCH($D17,'6. Patients'!$JC$9:$JQ$9,0),ROWS('6. Patients'!EI$10:EI$107))),0)+
IFERROR(SUMPRODUCT('6. Patients'!CV$10:CV$107,OFFSET('6. Patients'!$JR$9,1,MATCH($D17,'6. Patients'!$JS$9:$KG$9,0),ROWS('6. Patients'!EI$10:EI$107))),0)+
IFERROR(SUMPRODUCT('6. Patients'!CV$10:CV$107,OFFSET('6. Patients'!$KH$9,1,MATCH($D17,'6. Patients'!$KI$9:$KW$9,0),ROWS('6. Patients'!EI$10:EI$107))),0))+
IFERROR(VLOOKUP($D17,$H$61:$L$91,COLUMNS($H$60:$J$60)-1+AC$7,0)*$E17*$F17*'1. General Inputs'!$J$25,0),0)</f>
        <v>0</v>
      </c>
      <c r="AD17" s="3">
        <f ca="1">ROUNDUP($F17*$E17*CHOOSE(AD$7,
IFERROR(SUMPRODUCT('6. Patients'!CW$10:CW$107,OFFSET('6. Patients'!$DN$9,1,MATCH($D17,'6. Patients'!$DO$9:$EC$9,0),ROWS('6. Patients'!EJ$10:EJ$107))),0)+
IFERROR(SUMPRODUCT('6. Patients'!CW$10:CW$107,OFFSET('6. Patients'!$ED$9,1,MATCH($D17,'6. Patients'!$EE$9:$ES$9,0),ROWS('6. Patients'!EJ$10:EJ$107))),0)+
IFERROR(SUMPRODUCT('6. Patients'!CW$10:CW$107,OFFSET('6. Patients'!$ET$9,1,MATCH($D17,'6. Patients'!$EU$9:$FI$9,0),ROWS('6. Patients'!EJ$10:EJ$107))),0)+
IFERROR(SUMPRODUCT('6. Patients'!CW$10:CW$107,OFFSET('6. Patients'!$FJ$9,1,MATCH($D17,'6. Patients'!$FK$9:$FY$9,0),ROWS('6. Patients'!EJ$10:EJ$107))),0),
IFERROR(SUMPRODUCT('6. Patients'!CW$10:CW$107,OFFSET('6. Patients'!$FZ$9,1,MATCH($D17,'6. Patients'!$GA$9:$GO$9,0),ROWS('6. Patients'!EJ$10:EJ$107))),0)+
IFERROR(SUMPRODUCT('6. Patients'!CW$10:CW$107,OFFSET('6. Patients'!$GP$9,1,MATCH($D17,'6. Patients'!$GQ$9:$HE$9,0),ROWS('6. Patients'!EJ$10:EJ$107))),0)+
IFERROR(SUMPRODUCT('6. Patients'!CW$10:CW$107,OFFSET('6. Patients'!$HF$9,1,MATCH($D17,'6. Patients'!$HG$9:$HU$9,0),ROWS('6. Patients'!EJ$10:EJ$107))),0)+
IFERROR(SUMPRODUCT('6. Patients'!CW$10:CW$107,OFFSET('6. Patients'!$HV$9,1,MATCH($D17,'6. Patients'!$HW$9:$IK$9,0),ROWS('6. Patients'!EJ$10:EJ$107))),0),
IFERROR(SUMPRODUCT('6. Patients'!CW$10:CW$107,OFFSET('6. Patients'!$IL$9,1,MATCH($D17,'6. Patients'!$IM$9:$JA$9,0),ROWS('6. Patients'!EJ$10:EJ$107))),0)+
IFERROR(SUMPRODUCT('6. Patients'!CW$10:CW$107,OFFSET('6. Patients'!$JB$9,1,MATCH($D17,'6. Patients'!$JC$9:$JQ$9,0),ROWS('6. Patients'!EJ$10:EJ$107))),0)+
IFERROR(SUMPRODUCT('6. Patients'!CW$10:CW$107,OFFSET('6. Patients'!$JR$9,1,MATCH($D17,'6. Patients'!$JS$9:$KG$9,0),ROWS('6. Patients'!EJ$10:EJ$107))),0)+
IFERROR(SUMPRODUCT('6. Patients'!CW$10:CW$107,OFFSET('6. Patients'!$KH$9,1,MATCH($D17,'6. Patients'!$KI$9:$KW$9,0),ROWS('6. Patients'!EJ$10:EJ$107))),0))+
IFERROR(VLOOKUP($D17,$H$61:$L$91,COLUMNS($H$60:$J$60)-1+AD$7,0)*$E17*$F17*'1. General Inputs'!$J$25,0),0)</f>
        <v>0</v>
      </c>
      <c r="AE17" s="3">
        <f ca="1">ROUNDUP($F17*$E17*CHOOSE(AE$7,
IFERROR(SUMPRODUCT('6. Patients'!CX$10:CX$107,OFFSET('6. Patients'!$DN$9,1,MATCH($D17,'6. Patients'!$DO$9:$EC$9,0),ROWS('6. Patients'!EK$10:EK$107))),0)+
IFERROR(SUMPRODUCT('6. Patients'!CX$10:CX$107,OFFSET('6. Patients'!$ED$9,1,MATCH($D17,'6. Patients'!$EE$9:$ES$9,0),ROWS('6. Patients'!EK$10:EK$107))),0)+
IFERROR(SUMPRODUCT('6. Patients'!CX$10:CX$107,OFFSET('6. Patients'!$ET$9,1,MATCH($D17,'6. Patients'!$EU$9:$FI$9,0),ROWS('6. Patients'!EK$10:EK$107))),0)+
IFERROR(SUMPRODUCT('6. Patients'!CX$10:CX$107,OFFSET('6. Patients'!$FJ$9,1,MATCH($D17,'6. Patients'!$FK$9:$FY$9,0),ROWS('6. Patients'!EK$10:EK$107))),0),
IFERROR(SUMPRODUCT('6. Patients'!CX$10:CX$107,OFFSET('6. Patients'!$FZ$9,1,MATCH($D17,'6. Patients'!$GA$9:$GO$9,0),ROWS('6. Patients'!EK$10:EK$107))),0)+
IFERROR(SUMPRODUCT('6. Patients'!CX$10:CX$107,OFFSET('6. Patients'!$GP$9,1,MATCH($D17,'6. Patients'!$GQ$9:$HE$9,0),ROWS('6. Patients'!EK$10:EK$107))),0)+
IFERROR(SUMPRODUCT('6. Patients'!CX$10:CX$107,OFFSET('6. Patients'!$HF$9,1,MATCH($D17,'6. Patients'!$HG$9:$HU$9,0),ROWS('6. Patients'!EK$10:EK$107))),0)+
IFERROR(SUMPRODUCT('6. Patients'!CX$10:CX$107,OFFSET('6. Patients'!$HV$9,1,MATCH($D17,'6. Patients'!$HW$9:$IK$9,0),ROWS('6. Patients'!EK$10:EK$107))),0),
IFERROR(SUMPRODUCT('6. Patients'!CX$10:CX$107,OFFSET('6. Patients'!$IL$9,1,MATCH($D17,'6. Patients'!$IM$9:$JA$9,0),ROWS('6. Patients'!EK$10:EK$107))),0)+
IFERROR(SUMPRODUCT('6. Patients'!CX$10:CX$107,OFFSET('6. Patients'!$JB$9,1,MATCH($D17,'6. Patients'!$JC$9:$JQ$9,0),ROWS('6. Patients'!EK$10:EK$107))),0)+
IFERROR(SUMPRODUCT('6. Patients'!CX$10:CX$107,OFFSET('6. Patients'!$JR$9,1,MATCH($D17,'6. Patients'!$JS$9:$KG$9,0),ROWS('6. Patients'!EK$10:EK$107))),0)+
IFERROR(SUMPRODUCT('6. Patients'!CX$10:CX$107,OFFSET('6. Patients'!$KH$9,1,MATCH($D17,'6. Patients'!$KI$9:$KW$9,0),ROWS('6. Patients'!EK$10:EK$107))),0))+
IFERROR(VLOOKUP($D17,$H$61:$L$91,COLUMNS($H$60:$J$60)-1+AE$7,0)*$E17*$F17*'1. General Inputs'!$J$25,0),0)</f>
        <v>0</v>
      </c>
      <c r="AF17" s="3">
        <f ca="1">ROUNDUP($F17*$E17*CHOOSE(AF$7,
IFERROR(SUMPRODUCT('6. Patients'!CY$10:CY$107,OFFSET('6. Patients'!$DN$9,1,MATCH($D17,'6. Patients'!$DO$9:$EC$9,0),ROWS('6. Patients'!EL$10:EL$107))),0)+
IFERROR(SUMPRODUCT('6. Patients'!CY$10:CY$107,OFFSET('6. Patients'!$ED$9,1,MATCH($D17,'6. Patients'!$EE$9:$ES$9,0),ROWS('6. Patients'!EL$10:EL$107))),0)+
IFERROR(SUMPRODUCT('6. Patients'!CY$10:CY$107,OFFSET('6. Patients'!$ET$9,1,MATCH($D17,'6. Patients'!$EU$9:$FI$9,0),ROWS('6. Patients'!EL$10:EL$107))),0)+
IFERROR(SUMPRODUCT('6. Patients'!CY$10:CY$107,OFFSET('6. Patients'!$FJ$9,1,MATCH($D17,'6. Patients'!$FK$9:$FY$9,0),ROWS('6. Patients'!EL$10:EL$107))),0),
IFERROR(SUMPRODUCT('6. Patients'!CY$10:CY$107,OFFSET('6. Patients'!$FZ$9,1,MATCH($D17,'6. Patients'!$GA$9:$GO$9,0),ROWS('6. Patients'!EL$10:EL$107))),0)+
IFERROR(SUMPRODUCT('6. Patients'!CY$10:CY$107,OFFSET('6. Patients'!$GP$9,1,MATCH($D17,'6. Patients'!$GQ$9:$HE$9,0),ROWS('6. Patients'!EL$10:EL$107))),0)+
IFERROR(SUMPRODUCT('6. Patients'!CY$10:CY$107,OFFSET('6. Patients'!$HF$9,1,MATCH($D17,'6. Patients'!$HG$9:$HU$9,0),ROWS('6. Patients'!EL$10:EL$107))),0)+
IFERROR(SUMPRODUCT('6. Patients'!CY$10:CY$107,OFFSET('6. Patients'!$HV$9,1,MATCH($D17,'6. Patients'!$HW$9:$IK$9,0),ROWS('6. Patients'!EL$10:EL$107))),0),
IFERROR(SUMPRODUCT('6. Patients'!CY$10:CY$107,OFFSET('6. Patients'!$IL$9,1,MATCH($D17,'6. Patients'!$IM$9:$JA$9,0),ROWS('6. Patients'!EL$10:EL$107))),0)+
IFERROR(SUMPRODUCT('6. Patients'!CY$10:CY$107,OFFSET('6. Patients'!$JB$9,1,MATCH($D17,'6. Patients'!$JC$9:$JQ$9,0),ROWS('6. Patients'!EL$10:EL$107))),0)+
IFERROR(SUMPRODUCT('6. Patients'!CY$10:CY$107,OFFSET('6. Patients'!$JR$9,1,MATCH($D17,'6. Patients'!$JS$9:$KG$9,0),ROWS('6. Patients'!EL$10:EL$107))),0)+
IFERROR(SUMPRODUCT('6. Patients'!CY$10:CY$107,OFFSET('6. Patients'!$KH$9,1,MATCH($D17,'6. Patients'!$KI$9:$KW$9,0),ROWS('6. Patients'!EL$10:EL$107))),0))+
IFERROR(VLOOKUP($D17,$H$61:$L$91,COLUMNS($H$60:$J$60)-1+AF$7,0)*$E17*$F17*'1. General Inputs'!$J$25,0),0)</f>
        <v>0</v>
      </c>
      <c r="AG17" s="3">
        <f ca="1">ROUNDUP($F17*$E17*CHOOSE(AG$7,
IFERROR(SUMPRODUCT('6. Patients'!CZ$10:CZ$107,OFFSET('6. Patients'!$DN$9,1,MATCH($D17,'6. Patients'!$DO$9:$EC$9,0),ROWS('6. Patients'!EM$10:EM$107))),0)+
IFERROR(SUMPRODUCT('6. Patients'!CZ$10:CZ$107,OFFSET('6. Patients'!$ED$9,1,MATCH($D17,'6. Patients'!$EE$9:$ES$9,0),ROWS('6. Patients'!EM$10:EM$107))),0)+
IFERROR(SUMPRODUCT('6. Patients'!CZ$10:CZ$107,OFFSET('6. Patients'!$ET$9,1,MATCH($D17,'6. Patients'!$EU$9:$FI$9,0),ROWS('6. Patients'!EM$10:EM$107))),0)+
IFERROR(SUMPRODUCT('6. Patients'!CZ$10:CZ$107,OFFSET('6. Patients'!$FJ$9,1,MATCH($D17,'6. Patients'!$FK$9:$FY$9,0),ROWS('6. Patients'!EM$10:EM$107))),0),
IFERROR(SUMPRODUCT('6. Patients'!CZ$10:CZ$107,OFFSET('6. Patients'!$FZ$9,1,MATCH($D17,'6. Patients'!$GA$9:$GO$9,0),ROWS('6. Patients'!EM$10:EM$107))),0)+
IFERROR(SUMPRODUCT('6. Patients'!CZ$10:CZ$107,OFFSET('6. Patients'!$GP$9,1,MATCH($D17,'6. Patients'!$GQ$9:$HE$9,0),ROWS('6. Patients'!EM$10:EM$107))),0)+
IFERROR(SUMPRODUCT('6. Patients'!CZ$10:CZ$107,OFFSET('6. Patients'!$HF$9,1,MATCH($D17,'6. Patients'!$HG$9:$HU$9,0),ROWS('6. Patients'!EM$10:EM$107))),0)+
IFERROR(SUMPRODUCT('6. Patients'!CZ$10:CZ$107,OFFSET('6. Patients'!$HV$9,1,MATCH($D17,'6. Patients'!$HW$9:$IK$9,0),ROWS('6. Patients'!EM$10:EM$107))),0),
IFERROR(SUMPRODUCT('6. Patients'!CZ$10:CZ$107,OFFSET('6. Patients'!$IL$9,1,MATCH($D17,'6. Patients'!$IM$9:$JA$9,0),ROWS('6. Patients'!EM$10:EM$107))),0)+
IFERROR(SUMPRODUCT('6. Patients'!CZ$10:CZ$107,OFFSET('6. Patients'!$JB$9,1,MATCH($D17,'6. Patients'!$JC$9:$JQ$9,0),ROWS('6. Patients'!EM$10:EM$107))),0)+
IFERROR(SUMPRODUCT('6. Patients'!CZ$10:CZ$107,OFFSET('6. Patients'!$JR$9,1,MATCH($D17,'6. Patients'!$JS$9:$KG$9,0),ROWS('6. Patients'!EM$10:EM$107))),0)+
IFERROR(SUMPRODUCT('6. Patients'!CZ$10:CZ$107,OFFSET('6. Patients'!$KH$9,1,MATCH($D17,'6. Patients'!$KI$9:$KW$9,0),ROWS('6. Patients'!EM$10:EM$107))),0))+
IFERROR(VLOOKUP($D17,$H$61:$L$91,COLUMNS($H$60:$J$60)-1+AG$7,0)*$E17*$F17*'1. General Inputs'!$J$25,0),0)</f>
        <v>0</v>
      </c>
      <c r="AH17" s="3">
        <f ca="1">ROUNDUP($F17*$E17*CHOOSE(AH$7,
IFERROR(SUMPRODUCT('6. Patients'!DA$10:DA$107,OFFSET('6. Patients'!$DN$9,1,MATCH($D17,'6. Patients'!$DO$9:$EC$9,0),ROWS('6. Patients'!EN$10:EN$107))),0)+
IFERROR(SUMPRODUCT('6. Patients'!DA$10:DA$107,OFFSET('6. Patients'!$ED$9,1,MATCH($D17,'6. Patients'!$EE$9:$ES$9,0),ROWS('6. Patients'!EN$10:EN$107))),0)+
IFERROR(SUMPRODUCT('6. Patients'!DA$10:DA$107,OFFSET('6. Patients'!$ET$9,1,MATCH($D17,'6. Patients'!$EU$9:$FI$9,0),ROWS('6. Patients'!EN$10:EN$107))),0)+
IFERROR(SUMPRODUCT('6. Patients'!DA$10:DA$107,OFFSET('6. Patients'!$FJ$9,1,MATCH($D17,'6. Patients'!$FK$9:$FY$9,0),ROWS('6. Patients'!EN$10:EN$107))),0),
IFERROR(SUMPRODUCT('6. Patients'!DA$10:DA$107,OFFSET('6. Patients'!$FZ$9,1,MATCH($D17,'6. Patients'!$GA$9:$GO$9,0),ROWS('6. Patients'!EN$10:EN$107))),0)+
IFERROR(SUMPRODUCT('6. Patients'!DA$10:DA$107,OFFSET('6. Patients'!$GP$9,1,MATCH($D17,'6. Patients'!$GQ$9:$HE$9,0),ROWS('6. Patients'!EN$10:EN$107))),0)+
IFERROR(SUMPRODUCT('6. Patients'!DA$10:DA$107,OFFSET('6. Patients'!$HF$9,1,MATCH($D17,'6. Patients'!$HG$9:$HU$9,0),ROWS('6. Patients'!EN$10:EN$107))),0)+
IFERROR(SUMPRODUCT('6. Patients'!DA$10:DA$107,OFFSET('6. Patients'!$HV$9,1,MATCH($D17,'6. Patients'!$HW$9:$IK$9,0),ROWS('6. Patients'!EN$10:EN$107))),0),
IFERROR(SUMPRODUCT('6. Patients'!DA$10:DA$107,OFFSET('6. Patients'!$IL$9,1,MATCH($D17,'6. Patients'!$IM$9:$JA$9,0),ROWS('6. Patients'!EN$10:EN$107))),0)+
IFERROR(SUMPRODUCT('6. Patients'!DA$10:DA$107,OFFSET('6. Patients'!$JB$9,1,MATCH($D17,'6. Patients'!$JC$9:$JQ$9,0),ROWS('6. Patients'!EN$10:EN$107))),0)+
IFERROR(SUMPRODUCT('6. Patients'!DA$10:DA$107,OFFSET('6. Patients'!$JR$9,1,MATCH($D17,'6. Patients'!$JS$9:$KG$9,0),ROWS('6. Patients'!EN$10:EN$107))),0)+
IFERROR(SUMPRODUCT('6. Patients'!DA$10:DA$107,OFFSET('6. Patients'!$KH$9,1,MATCH($D17,'6. Patients'!$KI$9:$KW$9,0),ROWS('6. Patients'!EN$10:EN$107))),0))+
IFERROR(VLOOKUP($D17,$H$61:$L$91,COLUMNS($H$60:$J$60)-1+AH$7,0)*$E17*$F17*'1. General Inputs'!$J$25,0),0)</f>
        <v>0</v>
      </c>
      <c r="AI17" s="3">
        <f ca="1">ROUNDUP($F17*$E17*CHOOSE(AI$7,
IFERROR(SUMPRODUCT('6. Patients'!DB$10:DB$107,OFFSET('6. Patients'!$DN$9,1,MATCH($D17,'6. Patients'!$DO$9:$EC$9,0),ROWS('6. Patients'!EO$10:EO$107))),0)+
IFERROR(SUMPRODUCT('6. Patients'!DB$10:DB$107,OFFSET('6. Patients'!$ED$9,1,MATCH($D17,'6. Patients'!$EE$9:$ES$9,0),ROWS('6. Patients'!EO$10:EO$107))),0)+
IFERROR(SUMPRODUCT('6. Patients'!DB$10:DB$107,OFFSET('6. Patients'!$ET$9,1,MATCH($D17,'6. Patients'!$EU$9:$FI$9,0),ROWS('6. Patients'!EO$10:EO$107))),0)+
IFERROR(SUMPRODUCT('6. Patients'!DB$10:DB$107,OFFSET('6. Patients'!$FJ$9,1,MATCH($D17,'6. Patients'!$FK$9:$FY$9,0),ROWS('6. Patients'!EO$10:EO$107))),0),
IFERROR(SUMPRODUCT('6. Patients'!DB$10:DB$107,OFFSET('6. Patients'!$FZ$9,1,MATCH($D17,'6. Patients'!$GA$9:$GO$9,0),ROWS('6. Patients'!EO$10:EO$107))),0)+
IFERROR(SUMPRODUCT('6. Patients'!DB$10:DB$107,OFFSET('6. Patients'!$GP$9,1,MATCH($D17,'6. Patients'!$GQ$9:$HE$9,0),ROWS('6. Patients'!EO$10:EO$107))),0)+
IFERROR(SUMPRODUCT('6. Patients'!DB$10:DB$107,OFFSET('6. Patients'!$HF$9,1,MATCH($D17,'6. Patients'!$HG$9:$HU$9,0),ROWS('6. Patients'!EO$10:EO$107))),0)+
IFERROR(SUMPRODUCT('6. Patients'!DB$10:DB$107,OFFSET('6. Patients'!$HV$9,1,MATCH($D17,'6. Patients'!$HW$9:$IK$9,0),ROWS('6. Patients'!EO$10:EO$107))),0),
IFERROR(SUMPRODUCT('6. Patients'!DB$10:DB$107,OFFSET('6. Patients'!$IL$9,1,MATCH($D17,'6. Patients'!$IM$9:$JA$9,0),ROWS('6. Patients'!EO$10:EO$107))),0)+
IFERROR(SUMPRODUCT('6. Patients'!DB$10:DB$107,OFFSET('6. Patients'!$JB$9,1,MATCH($D17,'6. Patients'!$JC$9:$JQ$9,0),ROWS('6. Patients'!EO$10:EO$107))),0)+
IFERROR(SUMPRODUCT('6. Patients'!DB$10:DB$107,OFFSET('6. Patients'!$JR$9,1,MATCH($D17,'6. Patients'!$JS$9:$KG$9,0),ROWS('6. Patients'!EO$10:EO$107))),0)+
IFERROR(SUMPRODUCT('6. Patients'!DB$10:DB$107,OFFSET('6. Patients'!$KH$9,1,MATCH($D17,'6. Patients'!$KI$9:$KW$9,0),ROWS('6. Patients'!EO$10:EO$107))),0))+
IFERROR(VLOOKUP($D17,$H$61:$L$91,COLUMNS($H$60:$J$60)-1+AI$7,0)*$E17*$F17*'1. General Inputs'!$J$25,0),0)</f>
        <v>0</v>
      </c>
      <c r="AJ17" s="3">
        <f ca="1">ROUNDUP($F17*$E17*CHOOSE(AJ$7,
IFERROR(SUMPRODUCT('6. Patients'!DC$10:DC$107,OFFSET('6. Patients'!$DN$9,1,MATCH($D17,'6. Patients'!$DO$9:$EC$9,0),ROWS('6. Patients'!EP$10:EP$107))),0)+
IFERROR(SUMPRODUCT('6. Patients'!DC$10:DC$107,OFFSET('6. Patients'!$ED$9,1,MATCH($D17,'6. Patients'!$EE$9:$ES$9,0),ROWS('6. Patients'!EP$10:EP$107))),0)+
IFERROR(SUMPRODUCT('6. Patients'!DC$10:DC$107,OFFSET('6. Patients'!$ET$9,1,MATCH($D17,'6. Patients'!$EU$9:$FI$9,0),ROWS('6. Patients'!EP$10:EP$107))),0)+
IFERROR(SUMPRODUCT('6. Patients'!DC$10:DC$107,OFFSET('6. Patients'!$FJ$9,1,MATCH($D17,'6. Patients'!$FK$9:$FY$9,0),ROWS('6. Patients'!EP$10:EP$107))),0),
IFERROR(SUMPRODUCT('6. Patients'!DC$10:DC$107,OFFSET('6. Patients'!$FZ$9,1,MATCH($D17,'6. Patients'!$GA$9:$GO$9,0),ROWS('6. Patients'!EP$10:EP$107))),0)+
IFERROR(SUMPRODUCT('6. Patients'!DC$10:DC$107,OFFSET('6. Patients'!$GP$9,1,MATCH($D17,'6. Patients'!$GQ$9:$HE$9,0),ROWS('6. Patients'!EP$10:EP$107))),0)+
IFERROR(SUMPRODUCT('6. Patients'!DC$10:DC$107,OFFSET('6. Patients'!$HF$9,1,MATCH($D17,'6. Patients'!$HG$9:$HU$9,0),ROWS('6. Patients'!EP$10:EP$107))),0)+
IFERROR(SUMPRODUCT('6. Patients'!DC$10:DC$107,OFFSET('6. Patients'!$HV$9,1,MATCH($D17,'6. Patients'!$HW$9:$IK$9,0),ROWS('6. Patients'!EP$10:EP$107))),0),
IFERROR(SUMPRODUCT('6. Patients'!DC$10:DC$107,OFFSET('6. Patients'!$IL$9,1,MATCH($D17,'6. Patients'!$IM$9:$JA$9,0),ROWS('6. Patients'!EP$10:EP$107))),0)+
IFERROR(SUMPRODUCT('6. Patients'!DC$10:DC$107,OFFSET('6. Patients'!$JB$9,1,MATCH($D17,'6. Patients'!$JC$9:$JQ$9,0),ROWS('6. Patients'!EP$10:EP$107))),0)+
IFERROR(SUMPRODUCT('6. Patients'!DC$10:DC$107,OFFSET('6. Patients'!$JR$9,1,MATCH($D17,'6. Patients'!$JS$9:$KG$9,0),ROWS('6. Patients'!EP$10:EP$107))),0)+
IFERROR(SUMPRODUCT('6. Patients'!DC$10:DC$107,OFFSET('6. Patients'!$KH$9,1,MATCH($D17,'6. Patients'!$KI$9:$KW$9,0),ROWS('6. Patients'!EP$10:EP$107))),0))+
IFERROR(VLOOKUP($D17,$H$61:$L$91,COLUMNS($H$60:$J$60)-1+AJ$7,0)*$E17*$F17*'1. General Inputs'!$J$25,0),0)</f>
        <v>0</v>
      </c>
      <c r="AK17" s="3">
        <f ca="1">ROUNDUP($F17*$E17*CHOOSE(AK$7,
IFERROR(SUMPRODUCT('6. Patients'!DD$10:DD$107,OFFSET('6. Patients'!$DN$9,1,MATCH($D17,'6. Patients'!$DO$9:$EC$9,0),ROWS('6. Patients'!EQ$10:EQ$107))),0)+
IFERROR(SUMPRODUCT('6. Patients'!DD$10:DD$107,OFFSET('6. Patients'!$ED$9,1,MATCH($D17,'6. Patients'!$EE$9:$ES$9,0),ROWS('6. Patients'!EQ$10:EQ$107))),0)+
IFERROR(SUMPRODUCT('6. Patients'!DD$10:DD$107,OFFSET('6. Patients'!$ET$9,1,MATCH($D17,'6. Patients'!$EU$9:$FI$9,0),ROWS('6. Patients'!EQ$10:EQ$107))),0)+
IFERROR(SUMPRODUCT('6. Patients'!DD$10:DD$107,OFFSET('6. Patients'!$FJ$9,1,MATCH($D17,'6. Patients'!$FK$9:$FY$9,0),ROWS('6. Patients'!EQ$10:EQ$107))),0),
IFERROR(SUMPRODUCT('6. Patients'!DD$10:DD$107,OFFSET('6. Patients'!$FZ$9,1,MATCH($D17,'6. Patients'!$GA$9:$GO$9,0),ROWS('6. Patients'!EQ$10:EQ$107))),0)+
IFERROR(SUMPRODUCT('6. Patients'!DD$10:DD$107,OFFSET('6. Patients'!$GP$9,1,MATCH($D17,'6. Patients'!$GQ$9:$HE$9,0),ROWS('6. Patients'!EQ$10:EQ$107))),0)+
IFERROR(SUMPRODUCT('6. Patients'!DD$10:DD$107,OFFSET('6. Patients'!$HF$9,1,MATCH($D17,'6. Patients'!$HG$9:$HU$9,0),ROWS('6. Patients'!EQ$10:EQ$107))),0)+
IFERROR(SUMPRODUCT('6. Patients'!DD$10:DD$107,OFFSET('6. Patients'!$HV$9,1,MATCH($D17,'6. Patients'!$HW$9:$IK$9,0),ROWS('6. Patients'!EQ$10:EQ$107))),0),
IFERROR(SUMPRODUCT('6. Patients'!DD$10:DD$107,OFFSET('6. Patients'!$IL$9,1,MATCH($D17,'6. Patients'!$IM$9:$JA$9,0),ROWS('6. Patients'!EQ$10:EQ$107))),0)+
IFERROR(SUMPRODUCT('6. Patients'!DD$10:DD$107,OFFSET('6. Patients'!$JB$9,1,MATCH($D17,'6. Patients'!$JC$9:$JQ$9,0),ROWS('6. Patients'!EQ$10:EQ$107))),0)+
IFERROR(SUMPRODUCT('6. Patients'!DD$10:DD$107,OFFSET('6. Patients'!$JR$9,1,MATCH($D17,'6. Patients'!$JS$9:$KG$9,0),ROWS('6. Patients'!EQ$10:EQ$107))),0)+
IFERROR(SUMPRODUCT('6. Patients'!DD$10:DD$107,OFFSET('6. Patients'!$KH$9,1,MATCH($D17,'6. Patients'!$KI$9:$KW$9,0),ROWS('6. Patients'!EQ$10:EQ$107))),0))+
IFERROR(VLOOKUP($D17,$H$61:$L$91,COLUMNS($H$60:$J$60)-1+AK$7,0)*$E17*$F17*'1. General Inputs'!$J$25,0),0)</f>
        <v>0</v>
      </c>
      <c r="AL17" s="3">
        <f ca="1">ROUNDUP($F17*$E17*CHOOSE(AL$7,
IFERROR(SUMPRODUCT('6. Patients'!DE$10:DE$107,OFFSET('6. Patients'!$DN$9,1,MATCH($D17,'6. Patients'!$DO$9:$EC$9,0),ROWS('6. Patients'!ER$10:ER$107))),0)+
IFERROR(SUMPRODUCT('6. Patients'!DE$10:DE$107,OFFSET('6. Patients'!$ED$9,1,MATCH($D17,'6. Patients'!$EE$9:$ES$9,0),ROWS('6. Patients'!ER$10:ER$107))),0)+
IFERROR(SUMPRODUCT('6. Patients'!DE$10:DE$107,OFFSET('6. Patients'!$ET$9,1,MATCH($D17,'6. Patients'!$EU$9:$FI$9,0),ROWS('6. Patients'!ER$10:ER$107))),0)+
IFERROR(SUMPRODUCT('6. Patients'!DE$10:DE$107,OFFSET('6. Patients'!$FJ$9,1,MATCH($D17,'6. Patients'!$FK$9:$FY$9,0),ROWS('6. Patients'!ER$10:ER$107))),0),
IFERROR(SUMPRODUCT('6. Patients'!DE$10:DE$107,OFFSET('6. Patients'!$FZ$9,1,MATCH($D17,'6. Patients'!$GA$9:$GO$9,0),ROWS('6. Patients'!ER$10:ER$107))),0)+
IFERROR(SUMPRODUCT('6. Patients'!DE$10:DE$107,OFFSET('6. Patients'!$GP$9,1,MATCH($D17,'6. Patients'!$GQ$9:$HE$9,0),ROWS('6. Patients'!ER$10:ER$107))),0)+
IFERROR(SUMPRODUCT('6. Patients'!DE$10:DE$107,OFFSET('6. Patients'!$HF$9,1,MATCH($D17,'6. Patients'!$HG$9:$HU$9,0),ROWS('6. Patients'!ER$10:ER$107))),0)+
IFERROR(SUMPRODUCT('6. Patients'!DE$10:DE$107,OFFSET('6. Patients'!$HV$9,1,MATCH($D17,'6. Patients'!$HW$9:$IK$9,0),ROWS('6. Patients'!ER$10:ER$107))),0),
IFERROR(SUMPRODUCT('6. Patients'!DE$10:DE$107,OFFSET('6. Patients'!$IL$9,1,MATCH($D17,'6. Patients'!$IM$9:$JA$9,0),ROWS('6. Patients'!ER$10:ER$107))),0)+
IFERROR(SUMPRODUCT('6. Patients'!DE$10:DE$107,OFFSET('6. Patients'!$JB$9,1,MATCH($D17,'6. Patients'!$JC$9:$JQ$9,0),ROWS('6. Patients'!ER$10:ER$107))),0)+
IFERROR(SUMPRODUCT('6. Patients'!DE$10:DE$107,OFFSET('6. Patients'!$JR$9,1,MATCH($D17,'6. Patients'!$JS$9:$KG$9,0),ROWS('6. Patients'!ER$10:ER$107))),0)+
IFERROR(SUMPRODUCT('6. Patients'!DE$10:DE$107,OFFSET('6. Patients'!$KH$9,1,MATCH($D17,'6. Patients'!$KI$9:$KW$9,0),ROWS('6. Patients'!ER$10:ER$107))),0))+
IFERROR(VLOOKUP($D17,$H$61:$L$91,COLUMNS($H$60:$J$60)-1+AL$7,0)*$E17*$F17*'1. General Inputs'!$J$25,0),0)</f>
        <v>0</v>
      </c>
      <c r="AM17" s="3">
        <f ca="1">ROUNDUP($F17*$E17*CHOOSE(AM$7,
IFERROR(SUMPRODUCT('6. Patients'!DF$10:DF$107,OFFSET('6. Patients'!$DN$9,1,MATCH($D17,'6. Patients'!$DO$9:$EC$9,0),ROWS('6. Patients'!ES$10:ES$107))),0)+
IFERROR(SUMPRODUCT('6. Patients'!DF$10:DF$107,OFFSET('6. Patients'!$ED$9,1,MATCH($D17,'6. Patients'!$EE$9:$ES$9,0),ROWS('6. Patients'!ES$10:ES$107))),0)+
IFERROR(SUMPRODUCT('6. Patients'!DF$10:DF$107,OFFSET('6. Patients'!$ET$9,1,MATCH($D17,'6. Patients'!$EU$9:$FI$9,0),ROWS('6. Patients'!ES$10:ES$107))),0)+
IFERROR(SUMPRODUCT('6. Patients'!DF$10:DF$107,OFFSET('6. Patients'!$FJ$9,1,MATCH($D17,'6. Patients'!$FK$9:$FY$9,0),ROWS('6. Patients'!ES$10:ES$107))),0),
IFERROR(SUMPRODUCT('6. Patients'!DF$10:DF$107,OFFSET('6. Patients'!$FZ$9,1,MATCH($D17,'6. Patients'!$GA$9:$GO$9,0),ROWS('6. Patients'!ES$10:ES$107))),0)+
IFERROR(SUMPRODUCT('6. Patients'!DF$10:DF$107,OFFSET('6. Patients'!$GP$9,1,MATCH($D17,'6. Patients'!$GQ$9:$HE$9,0),ROWS('6. Patients'!ES$10:ES$107))),0)+
IFERROR(SUMPRODUCT('6. Patients'!DF$10:DF$107,OFFSET('6. Patients'!$HF$9,1,MATCH($D17,'6. Patients'!$HG$9:$HU$9,0),ROWS('6. Patients'!ES$10:ES$107))),0)+
IFERROR(SUMPRODUCT('6. Patients'!DF$10:DF$107,OFFSET('6. Patients'!$HV$9,1,MATCH($D17,'6. Patients'!$HW$9:$IK$9,0),ROWS('6. Patients'!ES$10:ES$107))),0),
IFERROR(SUMPRODUCT('6. Patients'!DF$10:DF$107,OFFSET('6. Patients'!$IL$9,1,MATCH($D17,'6. Patients'!$IM$9:$JA$9,0),ROWS('6. Patients'!ES$10:ES$107))),0)+
IFERROR(SUMPRODUCT('6. Patients'!DF$10:DF$107,OFFSET('6. Patients'!$JB$9,1,MATCH($D17,'6. Patients'!$JC$9:$JQ$9,0),ROWS('6. Patients'!ES$10:ES$107))),0)+
IFERROR(SUMPRODUCT('6. Patients'!DF$10:DF$107,OFFSET('6. Patients'!$JR$9,1,MATCH($D17,'6. Patients'!$JS$9:$KG$9,0),ROWS('6. Patients'!ES$10:ES$107))),0)+
IFERROR(SUMPRODUCT('6. Patients'!DF$10:DF$107,OFFSET('6. Patients'!$KH$9,1,MATCH($D17,'6. Patients'!$KI$9:$KW$9,0),ROWS('6. Patients'!ES$10:ES$107))),0))+
IFERROR(VLOOKUP($D17,$H$61:$L$91,COLUMNS($H$60:$J$60)-1+AM$7,0)*$E17*$F17*'1. General Inputs'!$J$25,0),0)</f>
        <v>0</v>
      </c>
      <c r="AN17" s="3">
        <f ca="1">ROUNDUP($F17*$E17*CHOOSE(AN$7,
IFERROR(SUMPRODUCT('6. Patients'!DG$10:DG$107,OFFSET('6. Patients'!$DN$9,1,MATCH($D17,'6. Patients'!$DO$9:$EC$9,0),ROWS('6. Patients'!ET$10:ET$107))),0)+
IFERROR(SUMPRODUCT('6. Patients'!DG$10:DG$107,OFFSET('6. Patients'!$ED$9,1,MATCH($D17,'6. Patients'!$EE$9:$ES$9,0),ROWS('6. Patients'!ET$10:ET$107))),0)+
IFERROR(SUMPRODUCT('6. Patients'!DG$10:DG$107,OFFSET('6. Patients'!$ET$9,1,MATCH($D17,'6. Patients'!$EU$9:$FI$9,0),ROWS('6. Patients'!ET$10:ET$107))),0)+
IFERROR(SUMPRODUCT('6. Patients'!DG$10:DG$107,OFFSET('6. Patients'!$FJ$9,1,MATCH($D17,'6. Patients'!$FK$9:$FY$9,0),ROWS('6. Patients'!ET$10:ET$107))),0),
IFERROR(SUMPRODUCT('6. Patients'!DG$10:DG$107,OFFSET('6. Patients'!$FZ$9,1,MATCH($D17,'6. Patients'!$GA$9:$GO$9,0),ROWS('6. Patients'!ET$10:ET$107))),0)+
IFERROR(SUMPRODUCT('6. Patients'!DG$10:DG$107,OFFSET('6. Patients'!$GP$9,1,MATCH($D17,'6. Patients'!$GQ$9:$HE$9,0),ROWS('6. Patients'!ET$10:ET$107))),0)+
IFERROR(SUMPRODUCT('6. Patients'!DG$10:DG$107,OFFSET('6. Patients'!$HF$9,1,MATCH($D17,'6. Patients'!$HG$9:$HU$9,0),ROWS('6. Patients'!ET$10:ET$107))),0)+
IFERROR(SUMPRODUCT('6. Patients'!DG$10:DG$107,OFFSET('6. Patients'!$HV$9,1,MATCH($D17,'6. Patients'!$HW$9:$IK$9,0),ROWS('6. Patients'!ET$10:ET$107))),0),
IFERROR(SUMPRODUCT('6. Patients'!DG$10:DG$107,OFFSET('6. Patients'!$IL$9,1,MATCH($D17,'6. Patients'!$IM$9:$JA$9,0),ROWS('6. Patients'!ET$10:ET$107))),0)+
IFERROR(SUMPRODUCT('6. Patients'!DG$10:DG$107,OFFSET('6. Patients'!$JB$9,1,MATCH($D17,'6. Patients'!$JC$9:$JQ$9,0),ROWS('6. Patients'!ET$10:ET$107))),0)+
IFERROR(SUMPRODUCT('6. Patients'!DG$10:DG$107,OFFSET('6. Patients'!$JR$9,1,MATCH($D17,'6. Patients'!$JS$9:$KG$9,0),ROWS('6. Patients'!ET$10:ET$107))),0)+
IFERROR(SUMPRODUCT('6. Patients'!DG$10:DG$107,OFFSET('6. Patients'!$KH$9,1,MATCH($D17,'6. Patients'!$KI$9:$KW$9,0),ROWS('6. Patients'!ET$10:ET$107))),0))+
IFERROR(VLOOKUP($D17,$H$61:$L$91,COLUMNS($H$60:$J$60)-1+AN$7,0)*$E17*$F17*'1. General Inputs'!$J$25,0),0)</f>
        <v>0</v>
      </c>
      <c r="AO17" s="3">
        <f ca="1">ROUNDUP($F17*$E17*CHOOSE(AO$7,
IFERROR(SUMPRODUCT('6. Patients'!DH$10:DH$107,OFFSET('6. Patients'!$DN$9,1,MATCH($D17,'6. Patients'!$DO$9:$EC$9,0),ROWS('6. Patients'!EU$10:EU$107))),0)+
IFERROR(SUMPRODUCT('6. Patients'!DH$10:DH$107,OFFSET('6. Patients'!$ED$9,1,MATCH($D17,'6. Patients'!$EE$9:$ES$9,0),ROWS('6. Patients'!EU$10:EU$107))),0)+
IFERROR(SUMPRODUCT('6. Patients'!DH$10:DH$107,OFFSET('6. Patients'!$ET$9,1,MATCH($D17,'6. Patients'!$EU$9:$FI$9,0),ROWS('6. Patients'!EU$10:EU$107))),0)+
IFERROR(SUMPRODUCT('6. Patients'!DH$10:DH$107,OFFSET('6. Patients'!$FJ$9,1,MATCH($D17,'6. Patients'!$FK$9:$FY$9,0),ROWS('6. Patients'!EU$10:EU$107))),0),
IFERROR(SUMPRODUCT('6. Patients'!DH$10:DH$107,OFFSET('6. Patients'!$FZ$9,1,MATCH($D17,'6. Patients'!$GA$9:$GO$9,0),ROWS('6. Patients'!EU$10:EU$107))),0)+
IFERROR(SUMPRODUCT('6. Patients'!DH$10:DH$107,OFFSET('6. Patients'!$GP$9,1,MATCH($D17,'6. Patients'!$GQ$9:$HE$9,0),ROWS('6. Patients'!EU$10:EU$107))),0)+
IFERROR(SUMPRODUCT('6. Patients'!DH$10:DH$107,OFFSET('6. Patients'!$HF$9,1,MATCH($D17,'6. Patients'!$HG$9:$HU$9,0),ROWS('6. Patients'!EU$10:EU$107))),0)+
IFERROR(SUMPRODUCT('6. Patients'!DH$10:DH$107,OFFSET('6. Patients'!$HV$9,1,MATCH($D17,'6. Patients'!$HW$9:$IK$9,0),ROWS('6. Patients'!EU$10:EU$107))),0),
IFERROR(SUMPRODUCT('6. Patients'!DH$10:DH$107,OFFSET('6. Patients'!$IL$9,1,MATCH($D17,'6. Patients'!$IM$9:$JA$9,0),ROWS('6. Patients'!EU$10:EU$107))),0)+
IFERROR(SUMPRODUCT('6. Patients'!DH$10:DH$107,OFFSET('6. Patients'!$JB$9,1,MATCH($D17,'6. Patients'!$JC$9:$JQ$9,0),ROWS('6. Patients'!EU$10:EU$107))),0)+
IFERROR(SUMPRODUCT('6. Patients'!DH$10:DH$107,OFFSET('6. Patients'!$JR$9,1,MATCH($D17,'6. Patients'!$JS$9:$KG$9,0),ROWS('6. Patients'!EU$10:EU$107))),0)+
IFERROR(SUMPRODUCT('6. Patients'!DH$10:DH$107,OFFSET('6. Patients'!$KH$9,1,MATCH($D17,'6. Patients'!$KI$9:$KW$9,0),ROWS('6. Patients'!EU$10:EU$107))),0))+
IFERROR(VLOOKUP($D17,$H$61:$L$91,COLUMNS($H$60:$J$60)-1+AO$7,0)*$E17*$F17*'1. General Inputs'!$J$25,0),0)</f>
        <v>0</v>
      </c>
      <c r="AP17" s="3">
        <f ca="1">ROUNDUP($F17*$E17*CHOOSE(AP$7,
IFERROR(SUMPRODUCT('6. Patients'!DI$10:DI$107,OFFSET('6. Patients'!$DN$9,1,MATCH($D17,'6. Patients'!$DO$9:$EC$9,0),ROWS('6. Patients'!EV$10:EV$107))),0)+
IFERROR(SUMPRODUCT('6. Patients'!DI$10:DI$107,OFFSET('6. Patients'!$ED$9,1,MATCH($D17,'6. Patients'!$EE$9:$ES$9,0),ROWS('6. Patients'!EV$10:EV$107))),0)+
IFERROR(SUMPRODUCT('6. Patients'!DI$10:DI$107,OFFSET('6. Patients'!$ET$9,1,MATCH($D17,'6. Patients'!$EU$9:$FI$9,0),ROWS('6. Patients'!EV$10:EV$107))),0)+
IFERROR(SUMPRODUCT('6. Patients'!DI$10:DI$107,OFFSET('6. Patients'!$FJ$9,1,MATCH($D17,'6. Patients'!$FK$9:$FY$9,0),ROWS('6. Patients'!EV$10:EV$107))),0),
IFERROR(SUMPRODUCT('6. Patients'!DI$10:DI$107,OFFSET('6. Patients'!$FZ$9,1,MATCH($D17,'6. Patients'!$GA$9:$GO$9,0),ROWS('6. Patients'!EV$10:EV$107))),0)+
IFERROR(SUMPRODUCT('6. Patients'!DI$10:DI$107,OFFSET('6. Patients'!$GP$9,1,MATCH($D17,'6. Patients'!$GQ$9:$HE$9,0),ROWS('6. Patients'!EV$10:EV$107))),0)+
IFERROR(SUMPRODUCT('6. Patients'!DI$10:DI$107,OFFSET('6. Patients'!$HF$9,1,MATCH($D17,'6. Patients'!$HG$9:$HU$9,0),ROWS('6. Patients'!EV$10:EV$107))),0)+
IFERROR(SUMPRODUCT('6. Patients'!DI$10:DI$107,OFFSET('6. Patients'!$HV$9,1,MATCH($D17,'6. Patients'!$HW$9:$IK$9,0),ROWS('6. Patients'!EV$10:EV$107))),0),
IFERROR(SUMPRODUCT('6. Patients'!DI$10:DI$107,OFFSET('6. Patients'!$IL$9,1,MATCH($D17,'6. Patients'!$IM$9:$JA$9,0),ROWS('6. Patients'!EV$10:EV$107))),0)+
IFERROR(SUMPRODUCT('6. Patients'!DI$10:DI$107,OFFSET('6. Patients'!$JB$9,1,MATCH($D17,'6. Patients'!$JC$9:$JQ$9,0),ROWS('6. Patients'!EV$10:EV$107))),0)+
IFERROR(SUMPRODUCT('6. Patients'!DI$10:DI$107,OFFSET('6. Patients'!$JR$9,1,MATCH($D17,'6. Patients'!$JS$9:$KG$9,0),ROWS('6. Patients'!EV$10:EV$107))),0)+
IFERROR(SUMPRODUCT('6. Patients'!DI$10:DI$107,OFFSET('6. Patients'!$KH$9,1,MATCH($D17,'6. Patients'!$KI$9:$KW$9,0),ROWS('6. Patients'!EV$10:EV$107))),0))+
IFERROR(VLOOKUP($D17,$H$61:$L$91,COLUMNS($H$60:$J$60)-1+AP$7,0)*$E17*$F17*'1. General Inputs'!$J$25,0),0)</f>
        <v>0</v>
      </c>
      <c r="AQ17" s="3">
        <f ca="1">ROUNDUP($F17*$E17*CHOOSE(AQ$7,
IFERROR(SUMPRODUCT('6. Patients'!DJ$10:DJ$107,OFFSET('6. Patients'!$DN$9,1,MATCH($D17,'6. Patients'!$DO$9:$EC$9,0),ROWS('6. Patients'!EW$10:EW$107))),0)+
IFERROR(SUMPRODUCT('6. Patients'!DJ$10:DJ$107,OFFSET('6. Patients'!$ED$9,1,MATCH($D17,'6. Patients'!$EE$9:$ES$9,0),ROWS('6. Patients'!EW$10:EW$107))),0)+
IFERROR(SUMPRODUCT('6. Patients'!DJ$10:DJ$107,OFFSET('6. Patients'!$ET$9,1,MATCH($D17,'6. Patients'!$EU$9:$FI$9,0),ROWS('6. Patients'!EW$10:EW$107))),0)+
IFERROR(SUMPRODUCT('6. Patients'!DJ$10:DJ$107,OFFSET('6. Patients'!$FJ$9,1,MATCH($D17,'6. Patients'!$FK$9:$FY$9,0),ROWS('6. Patients'!EW$10:EW$107))),0),
IFERROR(SUMPRODUCT('6. Patients'!DJ$10:DJ$107,OFFSET('6. Patients'!$FZ$9,1,MATCH($D17,'6. Patients'!$GA$9:$GO$9,0),ROWS('6. Patients'!EW$10:EW$107))),0)+
IFERROR(SUMPRODUCT('6. Patients'!DJ$10:DJ$107,OFFSET('6. Patients'!$GP$9,1,MATCH($D17,'6. Patients'!$GQ$9:$HE$9,0),ROWS('6. Patients'!EW$10:EW$107))),0)+
IFERROR(SUMPRODUCT('6. Patients'!DJ$10:DJ$107,OFFSET('6. Patients'!$HF$9,1,MATCH($D17,'6. Patients'!$HG$9:$HU$9,0),ROWS('6. Patients'!EW$10:EW$107))),0)+
IFERROR(SUMPRODUCT('6. Patients'!DJ$10:DJ$107,OFFSET('6. Patients'!$HV$9,1,MATCH($D17,'6. Patients'!$HW$9:$IK$9,0),ROWS('6. Patients'!EW$10:EW$107))),0),
IFERROR(SUMPRODUCT('6. Patients'!DJ$10:DJ$107,OFFSET('6. Patients'!$IL$9,1,MATCH($D17,'6. Patients'!$IM$9:$JA$9,0),ROWS('6. Patients'!EW$10:EW$107))),0)+
IFERROR(SUMPRODUCT('6. Patients'!DJ$10:DJ$107,OFFSET('6. Patients'!$JB$9,1,MATCH($D17,'6. Patients'!$JC$9:$JQ$9,0),ROWS('6. Patients'!EW$10:EW$107))),0)+
IFERROR(SUMPRODUCT('6. Patients'!DJ$10:DJ$107,OFFSET('6. Patients'!$JR$9,1,MATCH($D17,'6. Patients'!$JS$9:$KG$9,0),ROWS('6. Patients'!EW$10:EW$107))),0)+
IFERROR(SUMPRODUCT('6. Patients'!DJ$10:DJ$107,OFFSET('6. Patients'!$KH$9,1,MATCH($D17,'6. Patients'!$KI$9:$KW$9,0),ROWS('6. Patients'!EW$10:EW$107))),0))+
IFERROR(VLOOKUP($D17,$H$61:$L$91,COLUMNS($H$60:$J$60)-1+AQ$7,0)*$E17*$F17*'1. General Inputs'!$J$25,0),0)</f>
        <v>0</v>
      </c>
      <c r="AR17" s="136"/>
      <c r="AZ17" s="135">
        <f ca="1">IFERROR(SUM(OFFSET('7. Consumption'!H17,0,1,,MIN('1. General Inputs'!$J$27,COLUMNS('7. Consumption'!H$9:$AQ$9)-1))),0)+MAX(0,$AQ17*('1. General Inputs'!$J$27-COLUMNS('7. Consumption'!H$9:$AQ$9)+1))</f>
        <v>0</v>
      </c>
      <c r="BA17" s="135">
        <f ca="1">IFERROR(SUM(OFFSET('7. Consumption'!I17,0,1,,MIN('1. General Inputs'!$J$27,COLUMNS('7. Consumption'!I$9:$AQ$9)-1))),0)+MAX(0,$AQ17*('1. General Inputs'!$J$27-COLUMNS('7. Consumption'!I$9:$AQ$9)+1))</f>
        <v>0</v>
      </c>
      <c r="BB17" s="135">
        <f ca="1">IFERROR(SUM(OFFSET('7. Consumption'!J17,0,1,,MIN('1. General Inputs'!$J$27,COLUMNS('7. Consumption'!J$9:$AQ$9)-1))),0)+MAX(0,$AQ17*('1. General Inputs'!$J$27-COLUMNS('7. Consumption'!J$9:$AQ$9)+1))</f>
        <v>0</v>
      </c>
      <c r="BC17" s="135">
        <f ca="1">IFERROR(SUM(OFFSET('7. Consumption'!K17,0,1,,MIN('1. General Inputs'!$J$27,COLUMNS('7. Consumption'!K$9:$AQ$9)-1))),0)+MAX(0,$AQ17*('1. General Inputs'!$J$27-COLUMNS('7. Consumption'!K$9:$AQ$9)+1))</f>
        <v>0</v>
      </c>
      <c r="BD17" s="135">
        <f ca="1">IFERROR(SUM(OFFSET('7. Consumption'!L17,0,1,,MIN('1. General Inputs'!$J$27,COLUMNS('7. Consumption'!L$9:$AQ$9)-1))),0)+MAX(0,$AQ17*('1. General Inputs'!$J$27-COLUMNS('7. Consumption'!L$9:$AQ$9)+1))</f>
        <v>0</v>
      </c>
      <c r="BE17" s="135">
        <f ca="1">IFERROR(SUM(OFFSET('7. Consumption'!M17,0,1,,MIN('1. General Inputs'!$J$27,COLUMNS('7. Consumption'!M$9:$AQ$9)-1))),0)+MAX(0,$AQ17*('1. General Inputs'!$J$27-COLUMNS('7. Consumption'!M$9:$AQ$9)+1))</f>
        <v>0</v>
      </c>
      <c r="BF17" s="135">
        <f ca="1">IFERROR(SUM(OFFSET('7. Consumption'!N17,0,1,,MIN('1. General Inputs'!$J$27,COLUMNS('7. Consumption'!N$9:$AQ$9)-1))),0)+MAX(0,$AQ17*('1. General Inputs'!$J$27-COLUMNS('7. Consumption'!N$9:$AQ$9)+1))</f>
        <v>0</v>
      </c>
      <c r="BG17" s="135">
        <f ca="1">IFERROR(SUM(OFFSET('7. Consumption'!O17,0,1,,MIN('1. General Inputs'!$J$27,COLUMNS('7. Consumption'!O$9:$AQ$9)-1))),0)+MAX(0,$AQ17*('1. General Inputs'!$J$27-COLUMNS('7. Consumption'!O$9:$AQ$9)+1))</f>
        <v>0</v>
      </c>
      <c r="BH17" s="135">
        <f ca="1">IFERROR(SUM(OFFSET('7. Consumption'!P17,0,1,,MIN('1. General Inputs'!$J$27,COLUMNS('7. Consumption'!P$9:$AQ$9)-1))),0)+MAX(0,$AQ17*('1. General Inputs'!$J$27-COLUMNS('7. Consumption'!P$9:$AQ$9)+1))</f>
        <v>0</v>
      </c>
      <c r="BI17" s="135">
        <f ca="1">IFERROR(SUM(OFFSET('7. Consumption'!Q17,0,1,,MIN('1. General Inputs'!$J$27,COLUMNS('7. Consumption'!Q$9:$AQ$9)-1))),0)+MAX(0,$AQ17*('1. General Inputs'!$J$27-COLUMNS('7. Consumption'!Q$9:$AQ$9)+1))</f>
        <v>0</v>
      </c>
      <c r="BJ17" s="135">
        <f ca="1">IFERROR(SUM(OFFSET('7. Consumption'!R17,0,1,,MIN('1. General Inputs'!$J$27,COLUMNS('7. Consumption'!R$9:$AQ$9)-1))),0)+MAX(0,$AQ17*('1. General Inputs'!$J$27-COLUMNS('7. Consumption'!R$9:$AQ$9)+1))</f>
        <v>0</v>
      </c>
      <c r="BK17" s="135">
        <f ca="1">IFERROR(SUM(OFFSET('7. Consumption'!S17,0,1,,MIN('1. General Inputs'!$J$27,COLUMNS('7. Consumption'!S$9:$AQ$9)-1))),0)+MAX(0,$AQ17*('1. General Inputs'!$J$27-COLUMNS('7. Consumption'!S$9:$AQ$9)+1))</f>
        <v>0</v>
      </c>
      <c r="BL17" s="135">
        <f ca="1">IFERROR(SUM(OFFSET('7. Consumption'!T17,0,1,,MIN('1. General Inputs'!$J$27,COLUMNS('7. Consumption'!T$9:$AQ$9)-1))),0)+MAX(0,$AQ17*('1. General Inputs'!$J$27-COLUMNS('7. Consumption'!T$9:$AQ$9)+1))</f>
        <v>0</v>
      </c>
      <c r="BM17" s="135">
        <f ca="1">IFERROR(SUM(OFFSET('7. Consumption'!U17,0,1,,MIN('1. General Inputs'!$J$27,COLUMNS('7. Consumption'!U$9:$AQ$9)-1))),0)+MAX(0,$AQ17*('1. General Inputs'!$J$27-COLUMNS('7. Consumption'!U$9:$AQ$9)+1))</f>
        <v>0</v>
      </c>
      <c r="BN17" s="135">
        <f ca="1">IFERROR(SUM(OFFSET('7. Consumption'!V17,0,1,,MIN('1. General Inputs'!$J$27,COLUMNS('7. Consumption'!V$9:$AQ$9)-1))),0)+MAX(0,$AQ17*('1. General Inputs'!$J$27-COLUMNS('7. Consumption'!V$9:$AQ$9)+1))</f>
        <v>0</v>
      </c>
      <c r="BO17" s="135">
        <f ca="1">IFERROR(SUM(OFFSET('7. Consumption'!W17,0,1,,MIN('1. General Inputs'!$J$27,COLUMNS('7. Consumption'!W$9:$AQ$9)-1))),0)+MAX(0,$AQ17*('1. General Inputs'!$J$27-COLUMNS('7. Consumption'!W$9:$AQ$9)+1))</f>
        <v>0</v>
      </c>
      <c r="BP17" s="135">
        <f ca="1">IFERROR(SUM(OFFSET('7. Consumption'!X17,0,1,,MIN('1. General Inputs'!$J$27,COLUMNS('7. Consumption'!X$9:$AQ$9)-1))),0)+MAX(0,$AQ17*('1. General Inputs'!$J$27-COLUMNS('7. Consumption'!X$9:$AQ$9)+1))</f>
        <v>0</v>
      </c>
      <c r="BQ17" s="135">
        <f ca="1">IFERROR(SUM(OFFSET('7. Consumption'!Y17,0,1,,MIN('1. General Inputs'!$J$27,COLUMNS('7. Consumption'!Y$9:$AQ$9)-1))),0)+MAX(0,$AQ17*('1. General Inputs'!$J$27-COLUMNS('7. Consumption'!Y$9:$AQ$9)+1))</f>
        <v>0</v>
      </c>
      <c r="BR17" s="135">
        <f ca="1">IFERROR(SUM(OFFSET('7. Consumption'!Z17,0,1,,MIN('1. General Inputs'!$J$27,COLUMNS('7. Consumption'!Z$9:$AQ$9)-1))),0)+MAX(0,$AQ17*('1. General Inputs'!$J$27-COLUMNS('7. Consumption'!Z$9:$AQ$9)+1))</f>
        <v>0</v>
      </c>
      <c r="BS17" s="135">
        <f ca="1">IFERROR(SUM(OFFSET('7. Consumption'!AA17,0,1,,MIN('1. General Inputs'!$J$27,COLUMNS('7. Consumption'!AA$9:$AQ$9)-1))),0)+MAX(0,$AQ17*('1. General Inputs'!$J$27-COLUMNS('7. Consumption'!AA$9:$AQ$9)+1))</f>
        <v>0</v>
      </c>
      <c r="BT17" s="135">
        <f ca="1">IFERROR(SUM(OFFSET('7. Consumption'!AB17,0,1,,MIN('1. General Inputs'!$J$27,COLUMNS('7. Consumption'!AB$9:$AQ$9)-1))),0)+MAX(0,$AQ17*('1. General Inputs'!$J$27-COLUMNS('7. Consumption'!AB$9:$AQ$9)+1))</f>
        <v>0</v>
      </c>
      <c r="BU17" s="135">
        <f ca="1">IFERROR(SUM(OFFSET('7. Consumption'!AC17,0,1,,MIN('1. General Inputs'!$J$27,COLUMNS('7. Consumption'!AC$9:$AQ$9)-1))),0)+MAX(0,$AQ17*('1. General Inputs'!$J$27-COLUMNS('7. Consumption'!AC$9:$AQ$9)+1))</f>
        <v>0</v>
      </c>
      <c r="BV17" s="135">
        <f ca="1">IFERROR(SUM(OFFSET('7. Consumption'!AD17,0,1,,MIN('1. General Inputs'!$J$27,COLUMNS('7. Consumption'!AD$9:$AQ$9)-1))),0)+MAX(0,$AQ17*('1. General Inputs'!$J$27-COLUMNS('7. Consumption'!AD$9:$AQ$9)+1))</f>
        <v>0</v>
      </c>
      <c r="BW17" s="135">
        <f ca="1">IFERROR(SUM(OFFSET('7. Consumption'!AE17,0,1,,MIN('1. General Inputs'!$J$27,COLUMNS('7. Consumption'!AE$9:$AQ$9)-1))),0)+MAX(0,$AQ17*('1. General Inputs'!$J$27-COLUMNS('7. Consumption'!AE$9:$AQ$9)+1))</f>
        <v>0</v>
      </c>
      <c r="BX17" s="135">
        <f ca="1">IFERROR(SUM(OFFSET('7. Consumption'!AF17,0,1,,MIN('1. General Inputs'!$J$27,COLUMNS('7. Consumption'!AF$9:$AQ$9)-1))),0)+MAX(0,$AQ17*('1. General Inputs'!$J$27-COLUMNS('7. Consumption'!AF$9:$AQ$9)+1))</f>
        <v>0</v>
      </c>
      <c r="BY17" s="135">
        <f ca="1">IFERROR(SUM(OFFSET('7. Consumption'!AG17,0,1,,MIN('1. General Inputs'!$J$27,COLUMNS('7. Consumption'!AG$9:$AQ$9)-1))),0)+MAX(0,$AQ17*('1. General Inputs'!$J$27-COLUMNS('7. Consumption'!AG$9:$AQ$9)+1))</f>
        <v>0</v>
      </c>
      <c r="BZ17" s="135">
        <f ca="1">IFERROR(SUM(OFFSET('7. Consumption'!AH17,0,1,,MIN('1. General Inputs'!$J$27,COLUMNS('7. Consumption'!AH$9:$AQ$9)-1))),0)+MAX(0,$AQ17*('1. General Inputs'!$J$27-COLUMNS('7. Consumption'!AH$9:$AQ$9)+1))</f>
        <v>0</v>
      </c>
      <c r="CA17" s="135">
        <f ca="1">IFERROR(SUM(OFFSET('7. Consumption'!AI17,0,1,,MIN('1. General Inputs'!$J$27,COLUMNS('7. Consumption'!AI$9:$AQ$9)-1))),0)+MAX(0,$AQ17*('1. General Inputs'!$J$27-COLUMNS('7. Consumption'!AI$9:$AQ$9)+1))</f>
        <v>0</v>
      </c>
      <c r="CB17" s="135">
        <f ca="1">IFERROR(SUM(OFFSET('7. Consumption'!AJ17,0,1,,MIN('1. General Inputs'!$J$27,COLUMNS('7. Consumption'!AJ$9:$AQ$9)-1))),0)+MAX(0,$AQ17*('1. General Inputs'!$J$27-COLUMNS('7. Consumption'!AJ$9:$AQ$9)+1))</f>
        <v>0</v>
      </c>
      <c r="CC17" s="135">
        <f ca="1">IFERROR(SUM(OFFSET('7. Consumption'!AK17,0,1,,MIN('1. General Inputs'!$J$27,COLUMNS('7. Consumption'!AK$9:$AQ$9)-1))),0)+MAX(0,$AQ17*('1. General Inputs'!$J$27-COLUMNS('7. Consumption'!AK$9:$AQ$9)+1))</f>
        <v>0</v>
      </c>
      <c r="CD17" s="135">
        <f ca="1">IFERROR(SUM(OFFSET('7. Consumption'!AL17,0,1,,MIN('1. General Inputs'!$J$27,COLUMNS('7. Consumption'!AL$9:$AQ$9)-1))),0)+MAX(0,$AQ17*('1. General Inputs'!$J$27-COLUMNS('7. Consumption'!AL$9:$AQ$9)+1))</f>
        <v>0</v>
      </c>
      <c r="CE17" s="135">
        <f ca="1">IFERROR(SUM(OFFSET('7. Consumption'!AM17,0,1,,MIN('1. General Inputs'!$J$27,COLUMNS('7. Consumption'!AM$9:$AQ$9)-1))),0)+MAX(0,$AQ17*('1. General Inputs'!$J$27-COLUMNS('7. Consumption'!AM$9:$AQ$9)+1))</f>
        <v>0</v>
      </c>
      <c r="CF17" s="135">
        <f ca="1">IFERROR(SUM(OFFSET('7. Consumption'!AN17,0,1,,MIN('1. General Inputs'!$J$27,COLUMNS('7. Consumption'!AN$9:$AQ$9)-1))),0)+MAX(0,$AQ17*('1. General Inputs'!$J$27-COLUMNS('7. Consumption'!AN$9:$AQ$9)+1))</f>
        <v>0</v>
      </c>
      <c r="CG17" s="135">
        <f ca="1">IFERROR(SUM(OFFSET('7. Consumption'!AO17,0,1,,MIN('1. General Inputs'!$J$27,COLUMNS('7. Consumption'!AO$9:$AQ$9)-1))),0)+MAX(0,$AQ17*('1. General Inputs'!$J$27-COLUMNS('7. Consumption'!AO$9:$AQ$9)+1))</f>
        <v>0</v>
      </c>
      <c r="CH17" s="135">
        <f ca="1">IFERROR(SUM(OFFSET('7. Consumption'!AP17,0,1,,MIN('1. General Inputs'!$J$27,COLUMNS('7. Consumption'!AP$9:$AQ$9)-1))),0)+MAX(0,$AQ17*('1. General Inputs'!$J$27-COLUMNS('7. Consumption'!AP$9:$AQ$9)+1))</f>
        <v>0</v>
      </c>
      <c r="CI17" s="135">
        <f ca="1">IFERROR(SUM(OFFSET('7. Consumption'!AQ17,0,1,,MIN('1. General Inputs'!$J$27,COLUMNS('7. Consumption'!AQ$9:$AQ$9)-1))),0)+MAX(0,$AQ17*('1. General Inputs'!$J$27-COLUMNS('7. Consumption'!AQ$9:$AQ$9)+1))</f>
        <v>0</v>
      </c>
    </row>
    <row r="18" spans="2:87" ht="15" x14ac:dyDescent="0.25">
      <c r="B18" s="16"/>
      <c r="C18" s="16" t="str">
        <f>IFERROR(VLOOKUP(ROWS($C$9:$C18),'5. Dosing'!$L$14:$M$64,COLUMNS('5. Dosing'!$L$13:$M$13),0),"")</f>
        <v>AZT+3TC+NVP (300/150/200) - 60 tab</v>
      </c>
      <c r="D18" s="16" t="str">
        <f>IFERROR(INDEX('5. Dosing'!E$14:E$64,MATCH('7. Consumption'!$C18,'5. Dosing'!$M$14:$M$64,0)),"")</f>
        <v>AZT+3TC+NVP</v>
      </c>
      <c r="E18" s="129">
        <f>IFERROR(INDEX('5. Dosing'!K$14:K$64,MATCH('7. Consumption'!$C18,'5. Dosing'!$M$14:$M$64,0)),0)</f>
        <v>1</v>
      </c>
      <c r="F18" s="130">
        <f>IFERROR(INDEX('5. Dosing'!J$14:J$64,MATCH('7. Consumption'!$C18,'5. Dosing'!$M$14:$M$64,0))*(30)/INDEX('5. Dosing'!H$14:H$64,MATCH('7. Consumption'!$C18,'5. Dosing'!$M$14:$M$64,0)),0)</f>
        <v>1</v>
      </c>
      <c r="H18" s="3">
        <f ca="1">ROUNDUP($F18*$E18*CHOOSE(H$7,
IFERROR(SUMPRODUCT('6. Patients'!CA$10:CA$107,OFFSET('6. Patients'!$DN$9,1,MATCH($D18,'6. Patients'!$DO$9:$EC$9,0),ROWS('6. Patients'!DN$10:DN$107))),0)+
IFERROR(SUMPRODUCT('6. Patients'!CA$10:CA$107,OFFSET('6. Patients'!$ED$9,1,MATCH($D18,'6. Patients'!$EE$9:$ES$9,0),ROWS('6. Patients'!DN$10:DN$107))),0)+
IFERROR(SUMPRODUCT('6. Patients'!CA$10:CA$107,OFFSET('6. Patients'!$ET$9,1,MATCH($D18,'6. Patients'!$EU$9:$FI$9,0),ROWS('6. Patients'!DN$10:DN$107))),0)+
IFERROR(SUMPRODUCT('6. Patients'!CA$10:CA$107,OFFSET('6. Patients'!$FJ$9,1,MATCH($D18,'6. Patients'!$FK$9:$FY$9,0),ROWS('6. Patients'!DN$10:DN$107))),0),
IFERROR(SUMPRODUCT('6. Patients'!CA$10:CA$107,OFFSET('6. Patients'!$FZ$9,1,MATCH($D18,'6. Patients'!$GA$9:$GO$9,0),ROWS('6. Patients'!DN$10:DN$107))),0)+
IFERROR(SUMPRODUCT('6. Patients'!CA$10:CA$107,OFFSET('6. Patients'!$GP$9,1,MATCH($D18,'6. Patients'!$GQ$9:$HE$9,0),ROWS('6. Patients'!DN$10:DN$107))),0)+
IFERROR(SUMPRODUCT('6. Patients'!CA$10:CA$107,OFFSET('6. Patients'!$HF$9,1,MATCH($D18,'6. Patients'!$HG$9:$HU$9,0),ROWS('6. Patients'!DN$10:DN$107))),0)+
IFERROR(SUMPRODUCT('6. Patients'!CA$10:CA$107,OFFSET('6. Patients'!$HV$9,1,MATCH($D18,'6. Patients'!$HW$9:$IK$9,0),ROWS('6. Patients'!DN$10:DN$107))),0),
IFERROR(SUMPRODUCT('6. Patients'!CA$10:CA$107,OFFSET('6. Patients'!$IL$9,1,MATCH($D18,'6. Patients'!$IM$9:$JA$9,0),ROWS('6. Patients'!DN$10:DN$107))),0)+
IFERROR(SUMPRODUCT('6. Patients'!CA$10:CA$107,OFFSET('6. Patients'!$JB$9,1,MATCH($D18,'6. Patients'!$JC$9:$JQ$9,0),ROWS('6. Patients'!DN$10:DN$107))),0)+
IFERROR(SUMPRODUCT('6. Patients'!CA$10:CA$107,OFFSET('6. Patients'!$JR$9,1,MATCH($D18,'6. Patients'!$JS$9:$KG$9,0),ROWS('6. Patients'!DN$10:DN$107))),0)+
IFERROR(SUMPRODUCT('6. Patients'!CA$10:CA$107,OFFSET('6. Patients'!$KH$9,1,MATCH($D18,'6. Patients'!$KI$9:$KW$9,0),ROWS('6. Patients'!DN$10:DN$107))),0))+
IFERROR(VLOOKUP($D18,$H$61:$L$91,COLUMNS($H$60:$J$60)-1+H$7,0)*$E18*$F18*'1. General Inputs'!$J$25,0),0)</f>
        <v>0</v>
      </c>
      <c r="I18" s="3">
        <f ca="1">ROUNDUP($F18*$E18*CHOOSE(I$7,
IFERROR(SUMPRODUCT('6. Patients'!CB$10:CB$107,OFFSET('6. Patients'!$DN$9,1,MATCH($D18,'6. Patients'!$DO$9:$EC$9,0),ROWS('6. Patients'!DO$10:DO$107))),0)+
IFERROR(SUMPRODUCT('6. Patients'!CB$10:CB$107,OFFSET('6. Patients'!$ED$9,1,MATCH($D18,'6. Patients'!$EE$9:$ES$9,0),ROWS('6. Patients'!DO$10:DO$107))),0)+
IFERROR(SUMPRODUCT('6. Patients'!CB$10:CB$107,OFFSET('6. Patients'!$ET$9,1,MATCH($D18,'6. Patients'!$EU$9:$FI$9,0),ROWS('6. Patients'!DO$10:DO$107))),0)+
IFERROR(SUMPRODUCT('6. Patients'!CB$10:CB$107,OFFSET('6. Patients'!$FJ$9,1,MATCH($D18,'6. Patients'!$FK$9:$FY$9,0),ROWS('6. Patients'!DO$10:DO$107))),0),
IFERROR(SUMPRODUCT('6. Patients'!CB$10:CB$107,OFFSET('6. Patients'!$FZ$9,1,MATCH($D18,'6. Patients'!$GA$9:$GO$9,0),ROWS('6. Patients'!DO$10:DO$107))),0)+
IFERROR(SUMPRODUCT('6. Patients'!CB$10:CB$107,OFFSET('6. Patients'!$GP$9,1,MATCH($D18,'6. Patients'!$GQ$9:$HE$9,0),ROWS('6. Patients'!DO$10:DO$107))),0)+
IFERROR(SUMPRODUCT('6. Patients'!CB$10:CB$107,OFFSET('6. Patients'!$HF$9,1,MATCH($D18,'6. Patients'!$HG$9:$HU$9,0),ROWS('6. Patients'!DO$10:DO$107))),0)+
IFERROR(SUMPRODUCT('6. Patients'!CB$10:CB$107,OFFSET('6. Patients'!$HV$9,1,MATCH($D18,'6. Patients'!$HW$9:$IK$9,0),ROWS('6. Patients'!DO$10:DO$107))),0),
IFERROR(SUMPRODUCT('6. Patients'!CB$10:CB$107,OFFSET('6. Patients'!$IL$9,1,MATCH($D18,'6. Patients'!$IM$9:$JA$9,0),ROWS('6. Patients'!DO$10:DO$107))),0)+
IFERROR(SUMPRODUCT('6. Patients'!CB$10:CB$107,OFFSET('6. Patients'!$JB$9,1,MATCH($D18,'6. Patients'!$JC$9:$JQ$9,0),ROWS('6. Patients'!DO$10:DO$107))),0)+
IFERROR(SUMPRODUCT('6. Patients'!CB$10:CB$107,OFFSET('6. Patients'!$JR$9,1,MATCH($D18,'6. Patients'!$JS$9:$KG$9,0),ROWS('6. Patients'!DO$10:DO$107))),0)+
IFERROR(SUMPRODUCT('6. Patients'!CB$10:CB$107,OFFSET('6. Patients'!$KH$9,1,MATCH($D18,'6. Patients'!$KI$9:$KW$9,0),ROWS('6. Patients'!DO$10:DO$107))),0))+
IFERROR(VLOOKUP($D18,$H$61:$L$91,COLUMNS($H$60:$J$60)-1+I$7,0)*$E18*$F18*'1. General Inputs'!$J$25,0),0)</f>
        <v>0</v>
      </c>
      <c r="J18" s="3">
        <f ca="1">ROUNDUP($F18*$E18*CHOOSE(J$7,
IFERROR(SUMPRODUCT('6. Patients'!CC$10:CC$107,OFFSET('6. Patients'!$DN$9,1,MATCH($D18,'6. Patients'!$DO$9:$EC$9,0),ROWS('6. Patients'!DP$10:DP$107))),0)+
IFERROR(SUMPRODUCT('6. Patients'!CC$10:CC$107,OFFSET('6. Patients'!$ED$9,1,MATCH($D18,'6. Patients'!$EE$9:$ES$9,0),ROWS('6. Patients'!DP$10:DP$107))),0)+
IFERROR(SUMPRODUCT('6. Patients'!CC$10:CC$107,OFFSET('6. Patients'!$ET$9,1,MATCH($D18,'6. Patients'!$EU$9:$FI$9,0),ROWS('6. Patients'!DP$10:DP$107))),0)+
IFERROR(SUMPRODUCT('6. Patients'!CC$10:CC$107,OFFSET('6. Patients'!$FJ$9,1,MATCH($D18,'6. Patients'!$FK$9:$FY$9,0),ROWS('6. Patients'!DP$10:DP$107))),0),
IFERROR(SUMPRODUCT('6. Patients'!CC$10:CC$107,OFFSET('6. Patients'!$FZ$9,1,MATCH($D18,'6. Patients'!$GA$9:$GO$9,0),ROWS('6. Patients'!DP$10:DP$107))),0)+
IFERROR(SUMPRODUCT('6. Patients'!CC$10:CC$107,OFFSET('6. Patients'!$GP$9,1,MATCH($D18,'6. Patients'!$GQ$9:$HE$9,0),ROWS('6. Patients'!DP$10:DP$107))),0)+
IFERROR(SUMPRODUCT('6. Patients'!CC$10:CC$107,OFFSET('6. Patients'!$HF$9,1,MATCH($D18,'6. Patients'!$HG$9:$HU$9,0),ROWS('6. Patients'!DP$10:DP$107))),0)+
IFERROR(SUMPRODUCT('6. Patients'!CC$10:CC$107,OFFSET('6. Patients'!$HV$9,1,MATCH($D18,'6. Patients'!$HW$9:$IK$9,0),ROWS('6. Patients'!DP$10:DP$107))),0),
IFERROR(SUMPRODUCT('6. Patients'!CC$10:CC$107,OFFSET('6. Patients'!$IL$9,1,MATCH($D18,'6. Patients'!$IM$9:$JA$9,0),ROWS('6. Patients'!DP$10:DP$107))),0)+
IFERROR(SUMPRODUCT('6. Patients'!CC$10:CC$107,OFFSET('6. Patients'!$JB$9,1,MATCH($D18,'6. Patients'!$JC$9:$JQ$9,0),ROWS('6. Patients'!DP$10:DP$107))),0)+
IFERROR(SUMPRODUCT('6. Patients'!CC$10:CC$107,OFFSET('6. Patients'!$JR$9,1,MATCH($D18,'6. Patients'!$JS$9:$KG$9,0),ROWS('6. Patients'!DP$10:DP$107))),0)+
IFERROR(SUMPRODUCT('6. Patients'!CC$10:CC$107,OFFSET('6. Patients'!$KH$9,1,MATCH($D18,'6. Patients'!$KI$9:$KW$9,0),ROWS('6. Patients'!DP$10:DP$107))),0))+
IFERROR(VLOOKUP($D18,$H$61:$L$91,COLUMNS($H$60:$J$60)-1+J$7,0)*$E18*$F18*'1. General Inputs'!$J$25,0),0)</f>
        <v>0</v>
      </c>
      <c r="K18" s="3">
        <f ca="1">ROUNDUP($F18*$E18*CHOOSE(K$7,
IFERROR(SUMPRODUCT('6. Patients'!CD$10:CD$107,OFFSET('6. Patients'!$DN$9,1,MATCH($D18,'6. Patients'!$DO$9:$EC$9,0),ROWS('6. Patients'!DQ$10:DQ$107))),0)+
IFERROR(SUMPRODUCT('6. Patients'!CD$10:CD$107,OFFSET('6. Patients'!$ED$9,1,MATCH($D18,'6. Patients'!$EE$9:$ES$9,0),ROWS('6. Patients'!DQ$10:DQ$107))),0)+
IFERROR(SUMPRODUCT('6. Patients'!CD$10:CD$107,OFFSET('6. Patients'!$ET$9,1,MATCH($D18,'6. Patients'!$EU$9:$FI$9,0),ROWS('6. Patients'!DQ$10:DQ$107))),0)+
IFERROR(SUMPRODUCT('6. Patients'!CD$10:CD$107,OFFSET('6. Patients'!$FJ$9,1,MATCH($D18,'6. Patients'!$FK$9:$FY$9,0),ROWS('6. Patients'!DQ$10:DQ$107))),0),
IFERROR(SUMPRODUCT('6. Patients'!CD$10:CD$107,OFFSET('6. Patients'!$FZ$9,1,MATCH($D18,'6. Patients'!$GA$9:$GO$9,0),ROWS('6. Patients'!DQ$10:DQ$107))),0)+
IFERROR(SUMPRODUCT('6. Patients'!CD$10:CD$107,OFFSET('6. Patients'!$GP$9,1,MATCH($D18,'6. Patients'!$GQ$9:$HE$9,0),ROWS('6. Patients'!DQ$10:DQ$107))),0)+
IFERROR(SUMPRODUCT('6. Patients'!CD$10:CD$107,OFFSET('6. Patients'!$HF$9,1,MATCH($D18,'6. Patients'!$HG$9:$HU$9,0),ROWS('6. Patients'!DQ$10:DQ$107))),0)+
IFERROR(SUMPRODUCT('6. Patients'!CD$10:CD$107,OFFSET('6. Patients'!$HV$9,1,MATCH($D18,'6. Patients'!$HW$9:$IK$9,0),ROWS('6. Patients'!DQ$10:DQ$107))),0),
IFERROR(SUMPRODUCT('6. Patients'!CD$10:CD$107,OFFSET('6. Patients'!$IL$9,1,MATCH($D18,'6. Patients'!$IM$9:$JA$9,0),ROWS('6. Patients'!DQ$10:DQ$107))),0)+
IFERROR(SUMPRODUCT('6. Patients'!CD$10:CD$107,OFFSET('6. Patients'!$JB$9,1,MATCH($D18,'6. Patients'!$JC$9:$JQ$9,0),ROWS('6. Patients'!DQ$10:DQ$107))),0)+
IFERROR(SUMPRODUCT('6. Patients'!CD$10:CD$107,OFFSET('6. Patients'!$JR$9,1,MATCH($D18,'6. Patients'!$JS$9:$KG$9,0),ROWS('6. Patients'!DQ$10:DQ$107))),0)+
IFERROR(SUMPRODUCT('6. Patients'!CD$10:CD$107,OFFSET('6. Patients'!$KH$9,1,MATCH($D18,'6. Patients'!$KI$9:$KW$9,0),ROWS('6. Patients'!DQ$10:DQ$107))),0))+
IFERROR(VLOOKUP($D18,$H$61:$L$91,COLUMNS($H$60:$J$60)-1+K$7,0)*$E18*$F18*'1. General Inputs'!$J$25,0),0)</f>
        <v>0</v>
      </c>
      <c r="L18" s="3">
        <f ca="1">ROUNDUP($F18*$E18*CHOOSE(L$7,
IFERROR(SUMPRODUCT('6. Patients'!CE$10:CE$107,OFFSET('6. Patients'!$DN$9,1,MATCH($D18,'6. Patients'!$DO$9:$EC$9,0),ROWS('6. Patients'!DR$10:DR$107))),0)+
IFERROR(SUMPRODUCT('6. Patients'!CE$10:CE$107,OFFSET('6. Patients'!$ED$9,1,MATCH($D18,'6. Patients'!$EE$9:$ES$9,0),ROWS('6. Patients'!DR$10:DR$107))),0)+
IFERROR(SUMPRODUCT('6. Patients'!CE$10:CE$107,OFFSET('6. Patients'!$ET$9,1,MATCH($D18,'6. Patients'!$EU$9:$FI$9,0),ROWS('6. Patients'!DR$10:DR$107))),0)+
IFERROR(SUMPRODUCT('6. Patients'!CE$10:CE$107,OFFSET('6. Patients'!$FJ$9,1,MATCH($D18,'6. Patients'!$FK$9:$FY$9,0),ROWS('6. Patients'!DR$10:DR$107))),0),
IFERROR(SUMPRODUCT('6. Patients'!CE$10:CE$107,OFFSET('6. Patients'!$FZ$9,1,MATCH($D18,'6. Patients'!$GA$9:$GO$9,0),ROWS('6. Patients'!DR$10:DR$107))),0)+
IFERROR(SUMPRODUCT('6. Patients'!CE$10:CE$107,OFFSET('6. Patients'!$GP$9,1,MATCH($D18,'6. Patients'!$GQ$9:$HE$9,0),ROWS('6. Patients'!DR$10:DR$107))),0)+
IFERROR(SUMPRODUCT('6. Patients'!CE$10:CE$107,OFFSET('6. Patients'!$HF$9,1,MATCH($D18,'6. Patients'!$HG$9:$HU$9,0),ROWS('6. Patients'!DR$10:DR$107))),0)+
IFERROR(SUMPRODUCT('6. Patients'!CE$10:CE$107,OFFSET('6. Patients'!$HV$9,1,MATCH($D18,'6. Patients'!$HW$9:$IK$9,0),ROWS('6. Patients'!DR$10:DR$107))),0),
IFERROR(SUMPRODUCT('6. Patients'!CE$10:CE$107,OFFSET('6. Patients'!$IL$9,1,MATCH($D18,'6. Patients'!$IM$9:$JA$9,0),ROWS('6. Patients'!DR$10:DR$107))),0)+
IFERROR(SUMPRODUCT('6. Patients'!CE$10:CE$107,OFFSET('6. Patients'!$JB$9,1,MATCH($D18,'6. Patients'!$JC$9:$JQ$9,0),ROWS('6. Patients'!DR$10:DR$107))),0)+
IFERROR(SUMPRODUCT('6. Patients'!CE$10:CE$107,OFFSET('6. Patients'!$JR$9,1,MATCH($D18,'6. Patients'!$JS$9:$KG$9,0),ROWS('6. Patients'!DR$10:DR$107))),0)+
IFERROR(SUMPRODUCT('6. Patients'!CE$10:CE$107,OFFSET('6. Patients'!$KH$9,1,MATCH($D18,'6. Patients'!$KI$9:$KW$9,0),ROWS('6. Patients'!DR$10:DR$107))),0))+
IFERROR(VLOOKUP($D18,$H$61:$L$91,COLUMNS($H$60:$J$60)-1+L$7,0)*$E18*$F18*'1. General Inputs'!$J$25,0),0)</f>
        <v>0</v>
      </c>
      <c r="M18" s="3">
        <f ca="1">ROUNDUP($F18*$E18*CHOOSE(M$7,
IFERROR(SUMPRODUCT('6. Patients'!CF$10:CF$107,OFFSET('6. Patients'!$DN$9,1,MATCH($D18,'6. Patients'!$DO$9:$EC$9,0),ROWS('6. Patients'!DS$10:DS$107))),0)+
IFERROR(SUMPRODUCT('6. Patients'!CF$10:CF$107,OFFSET('6. Patients'!$ED$9,1,MATCH($D18,'6. Patients'!$EE$9:$ES$9,0),ROWS('6. Patients'!DS$10:DS$107))),0)+
IFERROR(SUMPRODUCT('6. Patients'!CF$10:CF$107,OFFSET('6. Patients'!$ET$9,1,MATCH($D18,'6. Patients'!$EU$9:$FI$9,0),ROWS('6. Patients'!DS$10:DS$107))),0)+
IFERROR(SUMPRODUCT('6. Patients'!CF$10:CF$107,OFFSET('6. Patients'!$FJ$9,1,MATCH($D18,'6. Patients'!$FK$9:$FY$9,0),ROWS('6. Patients'!DS$10:DS$107))),0),
IFERROR(SUMPRODUCT('6. Patients'!CF$10:CF$107,OFFSET('6. Patients'!$FZ$9,1,MATCH($D18,'6. Patients'!$GA$9:$GO$9,0),ROWS('6. Patients'!DS$10:DS$107))),0)+
IFERROR(SUMPRODUCT('6. Patients'!CF$10:CF$107,OFFSET('6. Patients'!$GP$9,1,MATCH($D18,'6. Patients'!$GQ$9:$HE$9,0),ROWS('6. Patients'!DS$10:DS$107))),0)+
IFERROR(SUMPRODUCT('6. Patients'!CF$10:CF$107,OFFSET('6. Patients'!$HF$9,1,MATCH($D18,'6. Patients'!$HG$9:$HU$9,0),ROWS('6. Patients'!DS$10:DS$107))),0)+
IFERROR(SUMPRODUCT('6. Patients'!CF$10:CF$107,OFFSET('6. Patients'!$HV$9,1,MATCH($D18,'6. Patients'!$HW$9:$IK$9,0),ROWS('6. Patients'!DS$10:DS$107))),0),
IFERROR(SUMPRODUCT('6. Patients'!CF$10:CF$107,OFFSET('6. Patients'!$IL$9,1,MATCH($D18,'6. Patients'!$IM$9:$JA$9,0),ROWS('6. Patients'!DS$10:DS$107))),0)+
IFERROR(SUMPRODUCT('6. Patients'!CF$10:CF$107,OFFSET('6. Patients'!$JB$9,1,MATCH($D18,'6. Patients'!$JC$9:$JQ$9,0),ROWS('6. Patients'!DS$10:DS$107))),0)+
IFERROR(SUMPRODUCT('6. Patients'!CF$10:CF$107,OFFSET('6. Patients'!$JR$9,1,MATCH($D18,'6. Patients'!$JS$9:$KG$9,0),ROWS('6. Patients'!DS$10:DS$107))),0)+
IFERROR(SUMPRODUCT('6. Patients'!CF$10:CF$107,OFFSET('6. Patients'!$KH$9,1,MATCH($D18,'6. Patients'!$KI$9:$KW$9,0),ROWS('6. Patients'!DS$10:DS$107))),0))+
IFERROR(VLOOKUP($D18,$H$61:$L$91,COLUMNS($H$60:$J$60)-1+M$7,0)*$E18*$F18*'1. General Inputs'!$J$25,0),0)</f>
        <v>0</v>
      </c>
      <c r="N18" s="3">
        <f ca="1">ROUNDUP($F18*$E18*CHOOSE(N$7,
IFERROR(SUMPRODUCT('6. Patients'!CG$10:CG$107,OFFSET('6. Patients'!$DN$9,1,MATCH($D18,'6. Patients'!$DO$9:$EC$9,0),ROWS('6. Patients'!DT$10:DT$107))),0)+
IFERROR(SUMPRODUCT('6. Patients'!CG$10:CG$107,OFFSET('6. Patients'!$ED$9,1,MATCH($D18,'6. Patients'!$EE$9:$ES$9,0),ROWS('6. Patients'!DT$10:DT$107))),0)+
IFERROR(SUMPRODUCT('6. Patients'!CG$10:CG$107,OFFSET('6. Patients'!$ET$9,1,MATCH($D18,'6. Patients'!$EU$9:$FI$9,0),ROWS('6. Patients'!DT$10:DT$107))),0)+
IFERROR(SUMPRODUCT('6. Patients'!CG$10:CG$107,OFFSET('6. Patients'!$FJ$9,1,MATCH($D18,'6. Patients'!$FK$9:$FY$9,0),ROWS('6. Patients'!DT$10:DT$107))),0),
IFERROR(SUMPRODUCT('6. Patients'!CG$10:CG$107,OFFSET('6. Patients'!$FZ$9,1,MATCH($D18,'6. Patients'!$GA$9:$GO$9,0),ROWS('6. Patients'!DT$10:DT$107))),0)+
IFERROR(SUMPRODUCT('6. Patients'!CG$10:CG$107,OFFSET('6. Patients'!$GP$9,1,MATCH($D18,'6. Patients'!$GQ$9:$HE$9,0),ROWS('6. Patients'!DT$10:DT$107))),0)+
IFERROR(SUMPRODUCT('6. Patients'!CG$10:CG$107,OFFSET('6. Patients'!$HF$9,1,MATCH($D18,'6. Patients'!$HG$9:$HU$9,0),ROWS('6. Patients'!DT$10:DT$107))),0)+
IFERROR(SUMPRODUCT('6. Patients'!CG$10:CG$107,OFFSET('6. Patients'!$HV$9,1,MATCH($D18,'6. Patients'!$HW$9:$IK$9,0),ROWS('6. Patients'!DT$10:DT$107))),0),
IFERROR(SUMPRODUCT('6. Patients'!CG$10:CG$107,OFFSET('6. Patients'!$IL$9,1,MATCH($D18,'6. Patients'!$IM$9:$JA$9,0),ROWS('6. Patients'!DT$10:DT$107))),0)+
IFERROR(SUMPRODUCT('6. Patients'!CG$10:CG$107,OFFSET('6. Patients'!$JB$9,1,MATCH($D18,'6. Patients'!$JC$9:$JQ$9,0),ROWS('6. Patients'!DT$10:DT$107))),0)+
IFERROR(SUMPRODUCT('6. Patients'!CG$10:CG$107,OFFSET('6. Patients'!$JR$9,1,MATCH($D18,'6. Patients'!$JS$9:$KG$9,0),ROWS('6. Patients'!DT$10:DT$107))),0)+
IFERROR(SUMPRODUCT('6. Patients'!CG$10:CG$107,OFFSET('6. Patients'!$KH$9,1,MATCH($D18,'6. Patients'!$KI$9:$KW$9,0),ROWS('6. Patients'!DT$10:DT$107))),0))+
IFERROR(VLOOKUP($D18,$H$61:$L$91,COLUMNS($H$60:$J$60)-1+N$7,0)*$E18*$F18*'1. General Inputs'!$J$25,0),0)</f>
        <v>0</v>
      </c>
      <c r="O18" s="3">
        <f ca="1">ROUNDUP($F18*$E18*CHOOSE(O$7,
IFERROR(SUMPRODUCT('6. Patients'!CH$10:CH$107,OFFSET('6. Patients'!$DN$9,1,MATCH($D18,'6. Patients'!$DO$9:$EC$9,0),ROWS('6. Patients'!DU$10:DU$107))),0)+
IFERROR(SUMPRODUCT('6. Patients'!CH$10:CH$107,OFFSET('6. Patients'!$ED$9,1,MATCH($D18,'6. Patients'!$EE$9:$ES$9,0),ROWS('6. Patients'!DU$10:DU$107))),0)+
IFERROR(SUMPRODUCT('6. Patients'!CH$10:CH$107,OFFSET('6. Patients'!$ET$9,1,MATCH($D18,'6. Patients'!$EU$9:$FI$9,0),ROWS('6. Patients'!DU$10:DU$107))),0)+
IFERROR(SUMPRODUCT('6. Patients'!CH$10:CH$107,OFFSET('6. Patients'!$FJ$9,1,MATCH($D18,'6. Patients'!$FK$9:$FY$9,0),ROWS('6. Patients'!DU$10:DU$107))),0),
IFERROR(SUMPRODUCT('6. Patients'!CH$10:CH$107,OFFSET('6. Patients'!$FZ$9,1,MATCH($D18,'6. Patients'!$GA$9:$GO$9,0),ROWS('6. Patients'!DU$10:DU$107))),0)+
IFERROR(SUMPRODUCT('6. Patients'!CH$10:CH$107,OFFSET('6. Patients'!$GP$9,1,MATCH($D18,'6. Patients'!$GQ$9:$HE$9,0),ROWS('6. Patients'!DU$10:DU$107))),0)+
IFERROR(SUMPRODUCT('6. Patients'!CH$10:CH$107,OFFSET('6. Patients'!$HF$9,1,MATCH($D18,'6. Patients'!$HG$9:$HU$9,0),ROWS('6. Patients'!DU$10:DU$107))),0)+
IFERROR(SUMPRODUCT('6. Patients'!CH$10:CH$107,OFFSET('6. Patients'!$HV$9,1,MATCH($D18,'6. Patients'!$HW$9:$IK$9,0),ROWS('6. Patients'!DU$10:DU$107))),0),
IFERROR(SUMPRODUCT('6. Patients'!CH$10:CH$107,OFFSET('6. Patients'!$IL$9,1,MATCH($D18,'6. Patients'!$IM$9:$JA$9,0),ROWS('6. Patients'!DU$10:DU$107))),0)+
IFERROR(SUMPRODUCT('6. Patients'!CH$10:CH$107,OFFSET('6. Patients'!$JB$9,1,MATCH($D18,'6. Patients'!$JC$9:$JQ$9,0),ROWS('6. Patients'!DU$10:DU$107))),0)+
IFERROR(SUMPRODUCT('6. Patients'!CH$10:CH$107,OFFSET('6. Patients'!$JR$9,1,MATCH($D18,'6. Patients'!$JS$9:$KG$9,0),ROWS('6. Patients'!DU$10:DU$107))),0)+
IFERROR(SUMPRODUCT('6. Patients'!CH$10:CH$107,OFFSET('6. Patients'!$KH$9,1,MATCH($D18,'6. Patients'!$KI$9:$KW$9,0),ROWS('6. Patients'!DU$10:DU$107))),0))+
IFERROR(VLOOKUP($D18,$H$61:$L$91,COLUMNS($H$60:$J$60)-1+O$7,0)*$E18*$F18*'1. General Inputs'!$J$25,0),0)</f>
        <v>0</v>
      </c>
      <c r="P18" s="3">
        <f ca="1">ROUNDUP($F18*$E18*CHOOSE(P$7,
IFERROR(SUMPRODUCT('6. Patients'!CI$10:CI$107,OFFSET('6. Patients'!$DN$9,1,MATCH($D18,'6. Patients'!$DO$9:$EC$9,0),ROWS('6. Patients'!DV$10:DV$107))),0)+
IFERROR(SUMPRODUCT('6. Patients'!CI$10:CI$107,OFFSET('6. Patients'!$ED$9,1,MATCH($D18,'6. Patients'!$EE$9:$ES$9,0),ROWS('6. Patients'!DV$10:DV$107))),0)+
IFERROR(SUMPRODUCT('6. Patients'!CI$10:CI$107,OFFSET('6. Patients'!$ET$9,1,MATCH($D18,'6. Patients'!$EU$9:$FI$9,0),ROWS('6. Patients'!DV$10:DV$107))),0)+
IFERROR(SUMPRODUCT('6. Patients'!CI$10:CI$107,OFFSET('6. Patients'!$FJ$9,1,MATCH($D18,'6. Patients'!$FK$9:$FY$9,0),ROWS('6. Patients'!DV$10:DV$107))),0),
IFERROR(SUMPRODUCT('6. Patients'!CI$10:CI$107,OFFSET('6. Patients'!$FZ$9,1,MATCH($D18,'6. Patients'!$GA$9:$GO$9,0),ROWS('6. Patients'!DV$10:DV$107))),0)+
IFERROR(SUMPRODUCT('6. Patients'!CI$10:CI$107,OFFSET('6. Patients'!$GP$9,1,MATCH($D18,'6. Patients'!$GQ$9:$HE$9,0),ROWS('6. Patients'!DV$10:DV$107))),0)+
IFERROR(SUMPRODUCT('6. Patients'!CI$10:CI$107,OFFSET('6. Patients'!$HF$9,1,MATCH($D18,'6. Patients'!$HG$9:$HU$9,0),ROWS('6. Patients'!DV$10:DV$107))),0)+
IFERROR(SUMPRODUCT('6. Patients'!CI$10:CI$107,OFFSET('6. Patients'!$HV$9,1,MATCH($D18,'6. Patients'!$HW$9:$IK$9,0),ROWS('6. Patients'!DV$10:DV$107))),0),
IFERROR(SUMPRODUCT('6. Patients'!CI$10:CI$107,OFFSET('6. Patients'!$IL$9,1,MATCH($D18,'6. Patients'!$IM$9:$JA$9,0),ROWS('6. Patients'!DV$10:DV$107))),0)+
IFERROR(SUMPRODUCT('6. Patients'!CI$10:CI$107,OFFSET('6. Patients'!$JB$9,1,MATCH($D18,'6. Patients'!$JC$9:$JQ$9,0),ROWS('6. Patients'!DV$10:DV$107))),0)+
IFERROR(SUMPRODUCT('6. Patients'!CI$10:CI$107,OFFSET('6. Patients'!$JR$9,1,MATCH($D18,'6. Patients'!$JS$9:$KG$9,0),ROWS('6. Patients'!DV$10:DV$107))),0)+
IFERROR(SUMPRODUCT('6. Patients'!CI$10:CI$107,OFFSET('6. Patients'!$KH$9,1,MATCH($D18,'6. Patients'!$KI$9:$KW$9,0),ROWS('6. Patients'!DV$10:DV$107))),0))+
IFERROR(VLOOKUP($D18,$H$61:$L$91,COLUMNS($H$60:$J$60)-1+P$7,0)*$E18*$F18*'1. General Inputs'!$J$25,0),0)</f>
        <v>0</v>
      </c>
      <c r="Q18" s="3">
        <f ca="1">ROUNDUP($F18*$E18*CHOOSE(Q$7,
IFERROR(SUMPRODUCT('6. Patients'!CJ$10:CJ$107,OFFSET('6. Patients'!$DN$9,1,MATCH($D18,'6. Patients'!$DO$9:$EC$9,0),ROWS('6. Patients'!DW$10:DW$107))),0)+
IFERROR(SUMPRODUCT('6. Patients'!CJ$10:CJ$107,OFFSET('6. Patients'!$ED$9,1,MATCH($D18,'6. Patients'!$EE$9:$ES$9,0),ROWS('6. Patients'!DW$10:DW$107))),0)+
IFERROR(SUMPRODUCT('6. Patients'!CJ$10:CJ$107,OFFSET('6. Patients'!$ET$9,1,MATCH($D18,'6. Patients'!$EU$9:$FI$9,0),ROWS('6. Patients'!DW$10:DW$107))),0)+
IFERROR(SUMPRODUCT('6. Patients'!CJ$10:CJ$107,OFFSET('6. Patients'!$FJ$9,1,MATCH($D18,'6. Patients'!$FK$9:$FY$9,0),ROWS('6. Patients'!DW$10:DW$107))),0),
IFERROR(SUMPRODUCT('6. Patients'!CJ$10:CJ$107,OFFSET('6. Patients'!$FZ$9,1,MATCH($D18,'6. Patients'!$GA$9:$GO$9,0),ROWS('6. Patients'!DW$10:DW$107))),0)+
IFERROR(SUMPRODUCT('6. Patients'!CJ$10:CJ$107,OFFSET('6. Patients'!$GP$9,1,MATCH($D18,'6. Patients'!$GQ$9:$HE$9,0),ROWS('6. Patients'!DW$10:DW$107))),0)+
IFERROR(SUMPRODUCT('6. Patients'!CJ$10:CJ$107,OFFSET('6. Patients'!$HF$9,1,MATCH($D18,'6. Patients'!$HG$9:$HU$9,0),ROWS('6. Patients'!DW$10:DW$107))),0)+
IFERROR(SUMPRODUCT('6. Patients'!CJ$10:CJ$107,OFFSET('6. Patients'!$HV$9,1,MATCH($D18,'6. Patients'!$HW$9:$IK$9,0),ROWS('6. Patients'!DW$10:DW$107))),0),
IFERROR(SUMPRODUCT('6. Patients'!CJ$10:CJ$107,OFFSET('6. Patients'!$IL$9,1,MATCH($D18,'6. Patients'!$IM$9:$JA$9,0),ROWS('6. Patients'!DW$10:DW$107))),0)+
IFERROR(SUMPRODUCT('6. Patients'!CJ$10:CJ$107,OFFSET('6. Patients'!$JB$9,1,MATCH($D18,'6. Patients'!$JC$9:$JQ$9,0),ROWS('6. Patients'!DW$10:DW$107))),0)+
IFERROR(SUMPRODUCT('6. Patients'!CJ$10:CJ$107,OFFSET('6. Patients'!$JR$9,1,MATCH($D18,'6. Patients'!$JS$9:$KG$9,0),ROWS('6. Patients'!DW$10:DW$107))),0)+
IFERROR(SUMPRODUCT('6. Patients'!CJ$10:CJ$107,OFFSET('6. Patients'!$KH$9,1,MATCH($D18,'6. Patients'!$KI$9:$KW$9,0),ROWS('6. Patients'!DW$10:DW$107))),0))+
IFERROR(VLOOKUP($D18,$H$61:$L$91,COLUMNS($H$60:$J$60)-1+Q$7,0)*$E18*$F18*'1. General Inputs'!$J$25,0),0)</f>
        <v>0</v>
      </c>
      <c r="R18" s="3">
        <f ca="1">ROUNDUP($F18*$E18*CHOOSE(R$7,
IFERROR(SUMPRODUCT('6. Patients'!CK$10:CK$107,OFFSET('6. Patients'!$DN$9,1,MATCH($D18,'6. Patients'!$DO$9:$EC$9,0),ROWS('6. Patients'!DX$10:DX$107))),0)+
IFERROR(SUMPRODUCT('6. Patients'!CK$10:CK$107,OFFSET('6. Patients'!$ED$9,1,MATCH($D18,'6. Patients'!$EE$9:$ES$9,0),ROWS('6. Patients'!DX$10:DX$107))),0)+
IFERROR(SUMPRODUCT('6. Patients'!CK$10:CK$107,OFFSET('6. Patients'!$ET$9,1,MATCH($D18,'6. Patients'!$EU$9:$FI$9,0),ROWS('6. Patients'!DX$10:DX$107))),0)+
IFERROR(SUMPRODUCT('6. Patients'!CK$10:CK$107,OFFSET('6. Patients'!$FJ$9,1,MATCH($D18,'6. Patients'!$FK$9:$FY$9,0),ROWS('6. Patients'!DX$10:DX$107))),0),
IFERROR(SUMPRODUCT('6. Patients'!CK$10:CK$107,OFFSET('6. Patients'!$FZ$9,1,MATCH($D18,'6. Patients'!$GA$9:$GO$9,0),ROWS('6. Patients'!DX$10:DX$107))),0)+
IFERROR(SUMPRODUCT('6. Patients'!CK$10:CK$107,OFFSET('6. Patients'!$GP$9,1,MATCH($D18,'6. Patients'!$GQ$9:$HE$9,0),ROWS('6. Patients'!DX$10:DX$107))),0)+
IFERROR(SUMPRODUCT('6. Patients'!CK$10:CK$107,OFFSET('6. Patients'!$HF$9,1,MATCH($D18,'6. Patients'!$HG$9:$HU$9,0),ROWS('6. Patients'!DX$10:DX$107))),0)+
IFERROR(SUMPRODUCT('6. Patients'!CK$10:CK$107,OFFSET('6. Patients'!$HV$9,1,MATCH($D18,'6. Patients'!$HW$9:$IK$9,0),ROWS('6. Patients'!DX$10:DX$107))),0),
IFERROR(SUMPRODUCT('6. Patients'!CK$10:CK$107,OFFSET('6. Patients'!$IL$9,1,MATCH($D18,'6. Patients'!$IM$9:$JA$9,0),ROWS('6. Patients'!DX$10:DX$107))),0)+
IFERROR(SUMPRODUCT('6. Patients'!CK$10:CK$107,OFFSET('6. Patients'!$JB$9,1,MATCH($D18,'6. Patients'!$JC$9:$JQ$9,0),ROWS('6. Patients'!DX$10:DX$107))),0)+
IFERROR(SUMPRODUCT('6. Patients'!CK$10:CK$107,OFFSET('6. Patients'!$JR$9,1,MATCH($D18,'6. Patients'!$JS$9:$KG$9,0),ROWS('6. Patients'!DX$10:DX$107))),0)+
IFERROR(SUMPRODUCT('6. Patients'!CK$10:CK$107,OFFSET('6. Patients'!$KH$9,1,MATCH($D18,'6. Patients'!$KI$9:$KW$9,0),ROWS('6. Patients'!DX$10:DX$107))),0))+
IFERROR(VLOOKUP($D18,$H$61:$L$91,COLUMNS($H$60:$J$60)-1+R$7,0)*$E18*$F18*'1. General Inputs'!$J$25,0),0)</f>
        <v>0</v>
      </c>
      <c r="S18" s="3">
        <f ca="1">ROUNDUP($F18*$E18*CHOOSE(S$7,
IFERROR(SUMPRODUCT('6. Patients'!CL$10:CL$107,OFFSET('6. Patients'!$DN$9,1,MATCH($D18,'6. Patients'!$DO$9:$EC$9,0),ROWS('6. Patients'!DY$10:DY$107))),0)+
IFERROR(SUMPRODUCT('6. Patients'!CL$10:CL$107,OFFSET('6. Patients'!$ED$9,1,MATCH($D18,'6. Patients'!$EE$9:$ES$9,0),ROWS('6. Patients'!DY$10:DY$107))),0)+
IFERROR(SUMPRODUCT('6. Patients'!CL$10:CL$107,OFFSET('6. Patients'!$ET$9,1,MATCH($D18,'6. Patients'!$EU$9:$FI$9,0),ROWS('6. Patients'!DY$10:DY$107))),0)+
IFERROR(SUMPRODUCT('6. Patients'!CL$10:CL$107,OFFSET('6. Patients'!$FJ$9,1,MATCH($D18,'6. Patients'!$FK$9:$FY$9,0),ROWS('6. Patients'!DY$10:DY$107))),0),
IFERROR(SUMPRODUCT('6. Patients'!CL$10:CL$107,OFFSET('6. Patients'!$FZ$9,1,MATCH($D18,'6. Patients'!$GA$9:$GO$9,0),ROWS('6. Patients'!DY$10:DY$107))),0)+
IFERROR(SUMPRODUCT('6. Patients'!CL$10:CL$107,OFFSET('6. Patients'!$GP$9,1,MATCH($D18,'6. Patients'!$GQ$9:$HE$9,0),ROWS('6. Patients'!DY$10:DY$107))),0)+
IFERROR(SUMPRODUCT('6. Patients'!CL$10:CL$107,OFFSET('6. Patients'!$HF$9,1,MATCH($D18,'6. Patients'!$HG$9:$HU$9,0),ROWS('6. Patients'!DY$10:DY$107))),0)+
IFERROR(SUMPRODUCT('6. Patients'!CL$10:CL$107,OFFSET('6. Patients'!$HV$9,1,MATCH($D18,'6. Patients'!$HW$9:$IK$9,0),ROWS('6. Patients'!DY$10:DY$107))),0),
IFERROR(SUMPRODUCT('6. Patients'!CL$10:CL$107,OFFSET('6. Patients'!$IL$9,1,MATCH($D18,'6. Patients'!$IM$9:$JA$9,0),ROWS('6. Patients'!DY$10:DY$107))),0)+
IFERROR(SUMPRODUCT('6. Patients'!CL$10:CL$107,OFFSET('6. Patients'!$JB$9,1,MATCH($D18,'6. Patients'!$JC$9:$JQ$9,0),ROWS('6. Patients'!DY$10:DY$107))),0)+
IFERROR(SUMPRODUCT('6. Patients'!CL$10:CL$107,OFFSET('6. Patients'!$JR$9,1,MATCH($D18,'6. Patients'!$JS$9:$KG$9,0),ROWS('6. Patients'!DY$10:DY$107))),0)+
IFERROR(SUMPRODUCT('6. Patients'!CL$10:CL$107,OFFSET('6. Patients'!$KH$9,1,MATCH($D18,'6. Patients'!$KI$9:$KW$9,0),ROWS('6. Patients'!DY$10:DY$107))),0))+
IFERROR(VLOOKUP($D18,$H$61:$L$91,COLUMNS($H$60:$J$60)-1+S$7,0)*$E18*$F18*'1. General Inputs'!$J$25,0),0)</f>
        <v>0</v>
      </c>
      <c r="T18" s="3">
        <f ca="1">ROUNDUP($F18*$E18*CHOOSE(T$7,
IFERROR(SUMPRODUCT('6. Patients'!CM$10:CM$107,OFFSET('6. Patients'!$DN$9,1,MATCH($D18,'6. Patients'!$DO$9:$EC$9,0),ROWS('6. Patients'!DZ$10:DZ$107))),0)+
IFERROR(SUMPRODUCT('6. Patients'!CM$10:CM$107,OFFSET('6. Patients'!$ED$9,1,MATCH($D18,'6. Patients'!$EE$9:$ES$9,0),ROWS('6. Patients'!DZ$10:DZ$107))),0)+
IFERROR(SUMPRODUCT('6. Patients'!CM$10:CM$107,OFFSET('6. Patients'!$ET$9,1,MATCH($D18,'6. Patients'!$EU$9:$FI$9,0),ROWS('6. Patients'!DZ$10:DZ$107))),0)+
IFERROR(SUMPRODUCT('6. Patients'!CM$10:CM$107,OFFSET('6. Patients'!$FJ$9,1,MATCH($D18,'6. Patients'!$FK$9:$FY$9,0),ROWS('6. Patients'!DZ$10:DZ$107))),0),
IFERROR(SUMPRODUCT('6. Patients'!CM$10:CM$107,OFFSET('6. Patients'!$FZ$9,1,MATCH($D18,'6. Patients'!$GA$9:$GO$9,0),ROWS('6. Patients'!DZ$10:DZ$107))),0)+
IFERROR(SUMPRODUCT('6. Patients'!CM$10:CM$107,OFFSET('6. Patients'!$GP$9,1,MATCH($D18,'6. Patients'!$GQ$9:$HE$9,0),ROWS('6. Patients'!DZ$10:DZ$107))),0)+
IFERROR(SUMPRODUCT('6. Patients'!CM$10:CM$107,OFFSET('6. Patients'!$HF$9,1,MATCH($D18,'6. Patients'!$HG$9:$HU$9,0),ROWS('6. Patients'!DZ$10:DZ$107))),0)+
IFERROR(SUMPRODUCT('6. Patients'!CM$10:CM$107,OFFSET('6. Patients'!$HV$9,1,MATCH($D18,'6. Patients'!$HW$9:$IK$9,0),ROWS('6. Patients'!DZ$10:DZ$107))),0),
IFERROR(SUMPRODUCT('6. Patients'!CM$10:CM$107,OFFSET('6. Patients'!$IL$9,1,MATCH($D18,'6. Patients'!$IM$9:$JA$9,0),ROWS('6. Patients'!DZ$10:DZ$107))),0)+
IFERROR(SUMPRODUCT('6. Patients'!CM$10:CM$107,OFFSET('6. Patients'!$JB$9,1,MATCH($D18,'6. Patients'!$JC$9:$JQ$9,0),ROWS('6. Patients'!DZ$10:DZ$107))),0)+
IFERROR(SUMPRODUCT('6. Patients'!CM$10:CM$107,OFFSET('6. Patients'!$JR$9,1,MATCH($D18,'6. Patients'!$JS$9:$KG$9,0),ROWS('6. Patients'!DZ$10:DZ$107))),0)+
IFERROR(SUMPRODUCT('6. Patients'!CM$10:CM$107,OFFSET('6. Patients'!$KH$9,1,MATCH($D18,'6. Patients'!$KI$9:$KW$9,0),ROWS('6. Patients'!DZ$10:DZ$107))),0))+
IFERROR(VLOOKUP($D18,$H$61:$L$91,COLUMNS($H$60:$J$60)-1+T$7,0)*$E18*$F18*'1. General Inputs'!$J$25,0),0)</f>
        <v>0</v>
      </c>
      <c r="U18" s="3">
        <f ca="1">ROUNDUP($F18*$E18*CHOOSE(U$7,
IFERROR(SUMPRODUCT('6. Patients'!CN$10:CN$107,OFFSET('6. Patients'!$DN$9,1,MATCH($D18,'6. Patients'!$DO$9:$EC$9,0),ROWS('6. Patients'!EA$10:EA$107))),0)+
IFERROR(SUMPRODUCT('6. Patients'!CN$10:CN$107,OFFSET('6. Patients'!$ED$9,1,MATCH($D18,'6. Patients'!$EE$9:$ES$9,0),ROWS('6. Patients'!EA$10:EA$107))),0)+
IFERROR(SUMPRODUCT('6. Patients'!CN$10:CN$107,OFFSET('6. Patients'!$ET$9,1,MATCH($D18,'6. Patients'!$EU$9:$FI$9,0),ROWS('6. Patients'!EA$10:EA$107))),0)+
IFERROR(SUMPRODUCT('6. Patients'!CN$10:CN$107,OFFSET('6. Patients'!$FJ$9,1,MATCH($D18,'6. Patients'!$FK$9:$FY$9,0),ROWS('6. Patients'!EA$10:EA$107))),0),
IFERROR(SUMPRODUCT('6. Patients'!CN$10:CN$107,OFFSET('6. Patients'!$FZ$9,1,MATCH($D18,'6. Patients'!$GA$9:$GO$9,0),ROWS('6. Patients'!EA$10:EA$107))),0)+
IFERROR(SUMPRODUCT('6. Patients'!CN$10:CN$107,OFFSET('6. Patients'!$GP$9,1,MATCH($D18,'6. Patients'!$GQ$9:$HE$9,0),ROWS('6. Patients'!EA$10:EA$107))),0)+
IFERROR(SUMPRODUCT('6. Patients'!CN$10:CN$107,OFFSET('6. Patients'!$HF$9,1,MATCH($D18,'6. Patients'!$HG$9:$HU$9,0),ROWS('6. Patients'!EA$10:EA$107))),0)+
IFERROR(SUMPRODUCT('6. Patients'!CN$10:CN$107,OFFSET('6. Patients'!$HV$9,1,MATCH($D18,'6. Patients'!$HW$9:$IK$9,0),ROWS('6. Patients'!EA$10:EA$107))),0),
IFERROR(SUMPRODUCT('6. Patients'!CN$10:CN$107,OFFSET('6. Patients'!$IL$9,1,MATCH($D18,'6. Patients'!$IM$9:$JA$9,0),ROWS('6. Patients'!EA$10:EA$107))),0)+
IFERROR(SUMPRODUCT('6. Patients'!CN$10:CN$107,OFFSET('6. Patients'!$JB$9,1,MATCH($D18,'6. Patients'!$JC$9:$JQ$9,0),ROWS('6. Patients'!EA$10:EA$107))),0)+
IFERROR(SUMPRODUCT('6. Patients'!CN$10:CN$107,OFFSET('6. Patients'!$JR$9,1,MATCH($D18,'6. Patients'!$JS$9:$KG$9,0),ROWS('6. Patients'!EA$10:EA$107))),0)+
IFERROR(SUMPRODUCT('6. Patients'!CN$10:CN$107,OFFSET('6. Patients'!$KH$9,1,MATCH($D18,'6. Patients'!$KI$9:$KW$9,0),ROWS('6. Patients'!EA$10:EA$107))),0))+
IFERROR(VLOOKUP($D18,$H$61:$L$91,COLUMNS($H$60:$J$60)-1+U$7,0)*$E18*$F18*'1. General Inputs'!$J$25,0),0)</f>
        <v>0</v>
      </c>
      <c r="V18" s="3">
        <f ca="1">ROUNDUP($F18*$E18*CHOOSE(V$7,
IFERROR(SUMPRODUCT('6. Patients'!CO$10:CO$107,OFFSET('6. Patients'!$DN$9,1,MATCH($D18,'6. Patients'!$DO$9:$EC$9,0),ROWS('6. Patients'!EB$10:EB$107))),0)+
IFERROR(SUMPRODUCT('6. Patients'!CO$10:CO$107,OFFSET('6. Patients'!$ED$9,1,MATCH($D18,'6. Patients'!$EE$9:$ES$9,0),ROWS('6. Patients'!EB$10:EB$107))),0)+
IFERROR(SUMPRODUCT('6. Patients'!CO$10:CO$107,OFFSET('6. Patients'!$ET$9,1,MATCH($D18,'6. Patients'!$EU$9:$FI$9,0),ROWS('6. Patients'!EB$10:EB$107))),0)+
IFERROR(SUMPRODUCT('6. Patients'!CO$10:CO$107,OFFSET('6. Patients'!$FJ$9,1,MATCH($D18,'6. Patients'!$FK$9:$FY$9,0),ROWS('6. Patients'!EB$10:EB$107))),0),
IFERROR(SUMPRODUCT('6. Patients'!CO$10:CO$107,OFFSET('6. Patients'!$FZ$9,1,MATCH($D18,'6. Patients'!$GA$9:$GO$9,0),ROWS('6. Patients'!EB$10:EB$107))),0)+
IFERROR(SUMPRODUCT('6. Patients'!CO$10:CO$107,OFFSET('6. Patients'!$GP$9,1,MATCH($D18,'6. Patients'!$GQ$9:$HE$9,0),ROWS('6. Patients'!EB$10:EB$107))),0)+
IFERROR(SUMPRODUCT('6. Patients'!CO$10:CO$107,OFFSET('6. Patients'!$HF$9,1,MATCH($D18,'6. Patients'!$HG$9:$HU$9,0),ROWS('6. Patients'!EB$10:EB$107))),0)+
IFERROR(SUMPRODUCT('6. Patients'!CO$10:CO$107,OFFSET('6. Patients'!$HV$9,1,MATCH($D18,'6. Patients'!$HW$9:$IK$9,0),ROWS('6. Patients'!EB$10:EB$107))),0),
IFERROR(SUMPRODUCT('6. Patients'!CO$10:CO$107,OFFSET('6. Patients'!$IL$9,1,MATCH($D18,'6. Patients'!$IM$9:$JA$9,0),ROWS('6. Patients'!EB$10:EB$107))),0)+
IFERROR(SUMPRODUCT('6. Patients'!CO$10:CO$107,OFFSET('6. Patients'!$JB$9,1,MATCH($D18,'6. Patients'!$JC$9:$JQ$9,0),ROWS('6. Patients'!EB$10:EB$107))),0)+
IFERROR(SUMPRODUCT('6. Patients'!CO$10:CO$107,OFFSET('6. Patients'!$JR$9,1,MATCH($D18,'6. Patients'!$JS$9:$KG$9,0),ROWS('6. Patients'!EB$10:EB$107))),0)+
IFERROR(SUMPRODUCT('6. Patients'!CO$10:CO$107,OFFSET('6. Patients'!$KH$9,1,MATCH($D18,'6. Patients'!$KI$9:$KW$9,0),ROWS('6. Patients'!EB$10:EB$107))),0))+
IFERROR(VLOOKUP($D18,$H$61:$L$91,COLUMNS($H$60:$J$60)-1+V$7,0)*$E18*$F18*'1. General Inputs'!$J$25,0),0)</f>
        <v>0</v>
      </c>
      <c r="W18" s="3">
        <f ca="1">ROUNDUP($F18*$E18*CHOOSE(W$7,
IFERROR(SUMPRODUCT('6. Patients'!CP$10:CP$107,OFFSET('6. Patients'!$DN$9,1,MATCH($D18,'6. Patients'!$DO$9:$EC$9,0),ROWS('6. Patients'!EC$10:EC$107))),0)+
IFERROR(SUMPRODUCT('6. Patients'!CP$10:CP$107,OFFSET('6. Patients'!$ED$9,1,MATCH($D18,'6. Patients'!$EE$9:$ES$9,0),ROWS('6. Patients'!EC$10:EC$107))),0)+
IFERROR(SUMPRODUCT('6. Patients'!CP$10:CP$107,OFFSET('6. Patients'!$ET$9,1,MATCH($D18,'6. Patients'!$EU$9:$FI$9,0),ROWS('6. Patients'!EC$10:EC$107))),0)+
IFERROR(SUMPRODUCT('6. Patients'!CP$10:CP$107,OFFSET('6. Patients'!$FJ$9,1,MATCH($D18,'6. Patients'!$FK$9:$FY$9,0),ROWS('6. Patients'!EC$10:EC$107))),0),
IFERROR(SUMPRODUCT('6. Patients'!CP$10:CP$107,OFFSET('6. Patients'!$FZ$9,1,MATCH($D18,'6. Patients'!$GA$9:$GO$9,0),ROWS('6. Patients'!EC$10:EC$107))),0)+
IFERROR(SUMPRODUCT('6. Patients'!CP$10:CP$107,OFFSET('6. Patients'!$GP$9,1,MATCH($D18,'6. Patients'!$GQ$9:$HE$9,0),ROWS('6. Patients'!EC$10:EC$107))),0)+
IFERROR(SUMPRODUCT('6. Patients'!CP$10:CP$107,OFFSET('6. Patients'!$HF$9,1,MATCH($D18,'6. Patients'!$HG$9:$HU$9,0),ROWS('6. Patients'!EC$10:EC$107))),0)+
IFERROR(SUMPRODUCT('6. Patients'!CP$10:CP$107,OFFSET('6. Patients'!$HV$9,1,MATCH($D18,'6. Patients'!$HW$9:$IK$9,0),ROWS('6. Patients'!EC$10:EC$107))),0),
IFERROR(SUMPRODUCT('6. Patients'!CP$10:CP$107,OFFSET('6. Patients'!$IL$9,1,MATCH($D18,'6. Patients'!$IM$9:$JA$9,0),ROWS('6. Patients'!EC$10:EC$107))),0)+
IFERROR(SUMPRODUCT('6. Patients'!CP$10:CP$107,OFFSET('6. Patients'!$JB$9,1,MATCH($D18,'6. Patients'!$JC$9:$JQ$9,0),ROWS('6. Patients'!EC$10:EC$107))),0)+
IFERROR(SUMPRODUCT('6. Patients'!CP$10:CP$107,OFFSET('6. Patients'!$JR$9,1,MATCH($D18,'6. Patients'!$JS$9:$KG$9,0),ROWS('6. Patients'!EC$10:EC$107))),0)+
IFERROR(SUMPRODUCT('6. Patients'!CP$10:CP$107,OFFSET('6. Patients'!$KH$9,1,MATCH($D18,'6. Patients'!$KI$9:$KW$9,0),ROWS('6. Patients'!EC$10:EC$107))),0))+
IFERROR(VLOOKUP($D18,$H$61:$L$91,COLUMNS($H$60:$J$60)-1+W$7,0)*$E18*$F18*'1. General Inputs'!$J$25,0),0)</f>
        <v>0</v>
      </c>
      <c r="X18" s="3">
        <f ca="1">ROUNDUP($F18*$E18*CHOOSE(X$7,
IFERROR(SUMPRODUCT('6. Patients'!CQ$10:CQ$107,OFFSET('6. Patients'!$DN$9,1,MATCH($D18,'6. Patients'!$DO$9:$EC$9,0),ROWS('6. Patients'!ED$10:ED$107))),0)+
IFERROR(SUMPRODUCT('6. Patients'!CQ$10:CQ$107,OFFSET('6. Patients'!$ED$9,1,MATCH($D18,'6. Patients'!$EE$9:$ES$9,0),ROWS('6. Patients'!ED$10:ED$107))),0)+
IFERROR(SUMPRODUCT('6. Patients'!CQ$10:CQ$107,OFFSET('6. Patients'!$ET$9,1,MATCH($D18,'6. Patients'!$EU$9:$FI$9,0),ROWS('6. Patients'!ED$10:ED$107))),0)+
IFERROR(SUMPRODUCT('6. Patients'!CQ$10:CQ$107,OFFSET('6. Patients'!$FJ$9,1,MATCH($D18,'6. Patients'!$FK$9:$FY$9,0),ROWS('6. Patients'!ED$10:ED$107))),0),
IFERROR(SUMPRODUCT('6. Patients'!CQ$10:CQ$107,OFFSET('6. Patients'!$FZ$9,1,MATCH($D18,'6. Patients'!$GA$9:$GO$9,0),ROWS('6. Patients'!ED$10:ED$107))),0)+
IFERROR(SUMPRODUCT('6. Patients'!CQ$10:CQ$107,OFFSET('6. Patients'!$GP$9,1,MATCH($D18,'6. Patients'!$GQ$9:$HE$9,0),ROWS('6. Patients'!ED$10:ED$107))),0)+
IFERROR(SUMPRODUCT('6. Patients'!CQ$10:CQ$107,OFFSET('6. Patients'!$HF$9,1,MATCH($D18,'6. Patients'!$HG$9:$HU$9,0),ROWS('6. Patients'!ED$10:ED$107))),0)+
IFERROR(SUMPRODUCT('6. Patients'!CQ$10:CQ$107,OFFSET('6. Patients'!$HV$9,1,MATCH($D18,'6. Patients'!$HW$9:$IK$9,0),ROWS('6. Patients'!ED$10:ED$107))),0),
IFERROR(SUMPRODUCT('6. Patients'!CQ$10:CQ$107,OFFSET('6. Patients'!$IL$9,1,MATCH($D18,'6. Patients'!$IM$9:$JA$9,0),ROWS('6. Patients'!ED$10:ED$107))),0)+
IFERROR(SUMPRODUCT('6. Patients'!CQ$10:CQ$107,OFFSET('6. Patients'!$JB$9,1,MATCH($D18,'6. Patients'!$JC$9:$JQ$9,0),ROWS('6. Patients'!ED$10:ED$107))),0)+
IFERROR(SUMPRODUCT('6. Patients'!CQ$10:CQ$107,OFFSET('6. Patients'!$JR$9,1,MATCH($D18,'6. Patients'!$JS$9:$KG$9,0),ROWS('6. Patients'!ED$10:ED$107))),0)+
IFERROR(SUMPRODUCT('6. Patients'!CQ$10:CQ$107,OFFSET('6. Patients'!$KH$9,1,MATCH($D18,'6. Patients'!$KI$9:$KW$9,0),ROWS('6. Patients'!ED$10:ED$107))),0))+
IFERROR(VLOOKUP($D18,$H$61:$L$91,COLUMNS($H$60:$J$60)-1+X$7,0)*$E18*$F18*'1. General Inputs'!$J$25,0),0)</f>
        <v>0</v>
      </c>
      <c r="Y18" s="3">
        <f ca="1">ROUNDUP($F18*$E18*CHOOSE(Y$7,
IFERROR(SUMPRODUCT('6. Patients'!CR$10:CR$107,OFFSET('6. Patients'!$DN$9,1,MATCH($D18,'6. Patients'!$DO$9:$EC$9,0),ROWS('6. Patients'!EE$10:EE$107))),0)+
IFERROR(SUMPRODUCT('6. Patients'!CR$10:CR$107,OFFSET('6. Patients'!$ED$9,1,MATCH($D18,'6. Patients'!$EE$9:$ES$9,0),ROWS('6. Patients'!EE$10:EE$107))),0)+
IFERROR(SUMPRODUCT('6. Patients'!CR$10:CR$107,OFFSET('6. Patients'!$ET$9,1,MATCH($D18,'6. Patients'!$EU$9:$FI$9,0),ROWS('6. Patients'!EE$10:EE$107))),0)+
IFERROR(SUMPRODUCT('6. Patients'!CR$10:CR$107,OFFSET('6. Patients'!$FJ$9,1,MATCH($D18,'6. Patients'!$FK$9:$FY$9,0),ROWS('6. Patients'!EE$10:EE$107))),0),
IFERROR(SUMPRODUCT('6. Patients'!CR$10:CR$107,OFFSET('6. Patients'!$FZ$9,1,MATCH($D18,'6. Patients'!$GA$9:$GO$9,0),ROWS('6. Patients'!EE$10:EE$107))),0)+
IFERROR(SUMPRODUCT('6. Patients'!CR$10:CR$107,OFFSET('6. Patients'!$GP$9,1,MATCH($D18,'6. Patients'!$GQ$9:$HE$9,0),ROWS('6. Patients'!EE$10:EE$107))),0)+
IFERROR(SUMPRODUCT('6. Patients'!CR$10:CR$107,OFFSET('6. Patients'!$HF$9,1,MATCH($D18,'6. Patients'!$HG$9:$HU$9,0),ROWS('6. Patients'!EE$10:EE$107))),0)+
IFERROR(SUMPRODUCT('6. Patients'!CR$10:CR$107,OFFSET('6. Patients'!$HV$9,1,MATCH($D18,'6. Patients'!$HW$9:$IK$9,0),ROWS('6. Patients'!EE$10:EE$107))),0),
IFERROR(SUMPRODUCT('6. Patients'!CR$10:CR$107,OFFSET('6. Patients'!$IL$9,1,MATCH($D18,'6. Patients'!$IM$9:$JA$9,0),ROWS('6. Patients'!EE$10:EE$107))),0)+
IFERROR(SUMPRODUCT('6. Patients'!CR$10:CR$107,OFFSET('6. Patients'!$JB$9,1,MATCH($D18,'6. Patients'!$JC$9:$JQ$9,0),ROWS('6. Patients'!EE$10:EE$107))),0)+
IFERROR(SUMPRODUCT('6. Patients'!CR$10:CR$107,OFFSET('6. Patients'!$JR$9,1,MATCH($D18,'6. Patients'!$JS$9:$KG$9,0),ROWS('6. Patients'!EE$10:EE$107))),0)+
IFERROR(SUMPRODUCT('6. Patients'!CR$10:CR$107,OFFSET('6. Patients'!$KH$9,1,MATCH($D18,'6. Patients'!$KI$9:$KW$9,0),ROWS('6. Patients'!EE$10:EE$107))),0))+
IFERROR(VLOOKUP($D18,$H$61:$L$91,COLUMNS($H$60:$J$60)-1+Y$7,0)*$E18*$F18*'1. General Inputs'!$J$25,0),0)</f>
        <v>0</v>
      </c>
      <c r="Z18" s="3">
        <f ca="1">ROUNDUP($F18*$E18*CHOOSE(Z$7,
IFERROR(SUMPRODUCT('6. Patients'!CS$10:CS$107,OFFSET('6. Patients'!$DN$9,1,MATCH($D18,'6. Patients'!$DO$9:$EC$9,0),ROWS('6. Patients'!EF$10:EF$107))),0)+
IFERROR(SUMPRODUCT('6. Patients'!CS$10:CS$107,OFFSET('6. Patients'!$ED$9,1,MATCH($D18,'6. Patients'!$EE$9:$ES$9,0),ROWS('6. Patients'!EF$10:EF$107))),0)+
IFERROR(SUMPRODUCT('6. Patients'!CS$10:CS$107,OFFSET('6. Patients'!$ET$9,1,MATCH($D18,'6. Patients'!$EU$9:$FI$9,0),ROWS('6. Patients'!EF$10:EF$107))),0)+
IFERROR(SUMPRODUCT('6. Patients'!CS$10:CS$107,OFFSET('6. Patients'!$FJ$9,1,MATCH($D18,'6. Patients'!$FK$9:$FY$9,0),ROWS('6. Patients'!EF$10:EF$107))),0),
IFERROR(SUMPRODUCT('6. Patients'!CS$10:CS$107,OFFSET('6. Patients'!$FZ$9,1,MATCH($D18,'6. Patients'!$GA$9:$GO$9,0),ROWS('6. Patients'!EF$10:EF$107))),0)+
IFERROR(SUMPRODUCT('6. Patients'!CS$10:CS$107,OFFSET('6. Patients'!$GP$9,1,MATCH($D18,'6. Patients'!$GQ$9:$HE$9,0),ROWS('6. Patients'!EF$10:EF$107))),0)+
IFERROR(SUMPRODUCT('6. Patients'!CS$10:CS$107,OFFSET('6. Patients'!$HF$9,1,MATCH($D18,'6. Patients'!$HG$9:$HU$9,0),ROWS('6. Patients'!EF$10:EF$107))),0)+
IFERROR(SUMPRODUCT('6. Patients'!CS$10:CS$107,OFFSET('6. Patients'!$HV$9,1,MATCH($D18,'6. Patients'!$HW$9:$IK$9,0),ROWS('6. Patients'!EF$10:EF$107))),0),
IFERROR(SUMPRODUCT('6. Patients'!CS$10:CS$107,OFFSET('6. Patients'!$IL$9,1,MATCH($D18,'6. Patients'!$IM$9:$JA$9,0),ROWS('6. Patients'!EF$10:EF$107))),0)+
IFERROR(SUMPRODUCT('6. Patients'!CS$10:CS$107,OFFSET('6. Patients'!$JB$9,1,MATCH($D18,'6. Patients'!$JC$9:$JQ$9,0),ROWS('6. Patients'!EF$10:EF$107))),0)+
IFERROR(SUMPRODUCT('6. Patients'!CS$10:CS$107,OFFSET('6. Patients'!$JR$9,1,MATCH($D18,'6. Patients'!$JS$9:$KG$9,0),ROWS('6. Patients'!EF$10:EF$107))),0)+
IFERROR(SUMPRODUCT('6. Patients'!CS$10:CS$107,OFFSET('6. Patients'!$KH$9,1,MATCH($D18,'6. Patients'!$KI$9:$KW$9,0),ROWS('6. Patients'!EF$10:EF$107))),0))+
IFERROR(VLOOKUP($D18,$H$61:$L$91,COLUMNS($H$60:$J$60)-1+Z$7,0)*$E18*$F18*'1. General Inputs'!$J$25,0),0)</f>
        <v>0</v>
      </c>
      <c r="AA18" s="3">
        <f ca="1">ROUNDUP($F18*$E18*CHOOSE(AA$7,
IFERROR(SUMPRODUCT('6. Patients'!CT$10:CT$107,OFFSET('6. Patients'!$DN$9,1,MATCH($D18,'6. Patients'!$DO$9:$EC$9,0),ROWS('6. Patients'!EG$10:EG$107))),0)+
IFERROR(SUMPRODUCT('6. Patients'!CT$10:CT$107,OFFSET('6. Patients'!$ED$9,1,MATCH($D18,'6. Patients'!$EE$9:$ES$9,0),ROWS('6. Patients'!EG$10:EG$107))),0)+
IFERROR(SUMPRODUCT('6. Patients'!CT$10:CT$107,OFFSET('6. Patients'!$ET$9,1,MATCH($D18,'6. Patients'!$EU$9:$FI$9,0),ROWS('6. Patients'!EG$10:EG$107))),0)+
IFERROR(SUMPRODUCT('6. Patients'!CT$10:CT$107,OFFSET('6. Patients'!$FJ$9,1,MATCH($D18,'6. Patients'!$FK$9:$FY$9,0),ROWS('6. Patients'!EG$10:EG$107))),0),
IFERROR(SUMPRODUCT('6. Patients'!CT$10:CT$107,OFFSET('6. Patients'!$FZ$9,1,MATCH($D18,'6. Patients'!$GA$9:$GO$9,0),ROWS('6. Patients'!EG$10:EG$107))),0)+
IFERROR(SUMPRODUCT('6. Patients'!CT$10:CT$107,OFFSET('6. Patients'!$GP$9,1,MATCH($D18,'6. Patients'!$GQ$9:$HE$9,0),ROWS('6. Patients'!EG$10:EG$107))),0)+
IFERROR(SUMPRODUCT('6. Patients'!CT$10:CT$107,OFFSET('6. Patients'!$HF$9,1,MATCH($D18,'6. Patients'!$HG$9:$HU$9,0),ROWS('6. Patients'!EG$10:EG$107))),0)+
IFERROR(SUMPRODUCT('6. Patients'!CT$10:CT$107,OFFSET('6. Patients'!$HV$9,1,MATCH($D18,'6. Patients'!$HW$9:$IK$9,0),ROWS('6. Patients'!EG$10:EG$107))),0),
IFERROR(SUMPRODUCT('6. Patients'!CT$10:CT$107,OFFSET('6. Patients'!$IL$9,1,MATCH($D18,'6. Patients'!$IM$9:$JA$9,0),ROWS('6. Patients'!EG$10:EG$107))),0)+
IFERROR(SUMPRODUCT('6. Patients'!CT$10:CT$107,OFFSET('6. Patients'!$JB$9,1,MATCH($D18,'6. Patients'!$JC$9:$JQ$9,0),ROWS('6. Patients'!EG$10:EG$107))),0)+
IFERROR(SUMPRODUCT('6. Patients'!CT$10:CT$107,OFFSET('6. Patients'!$JR$9,1,MATCH($D18,'6. Patients'!$JS$9:$KG$9,0),ROWS('6. Patients'!EG$10:EG$107))),0)+
IFERROR(SUMPRODUCT('6. Patients'!CT$10:CT$107,OFFSET('6. Patients'!$KH$9,1,MATCH($D18,'6. Patients'!$KI$9:$KW$9,0),ROWS('6. Patients'!EG$10:EG$107))),0))+
IFERROR(VLOOKUP($D18,$H$61:$L$91,COLUMNS($H$60:$J$60)-1+AA$7,0)*$E18*$F18*'1. General Inputs'!$J$25,0),0)</f>
        <v>0</v>
      </c>
      <c r="AB18" s="3">
        <f ca="1">ROUNDUP($F18*$E18*CHOOSE(AB$7,
IFERROR(SUMPRODUCT('6. Patients'!CU$10:CU$107,OFFSET('6. Patients'!$DN$9,1,MATCH($D18,'6. Patients'!$DO$9:$EC$9,0),ROWS('6. Patients'!EH$10:EH$107))),0)+
IFERROR(SUMPRODUCT('6. Patients'!CU$10:CU$107,OFFSET('6. Patients'!$ED$9,1,MATCH($D18,'6. Patients'!$EE$9:$ES$9,0),ROWS('6. Patients'!EH$10:EH$107))),0)+
IFERROR(SUMPRODUCT('6. Patients'!CU$10:CU$107,OFFSET('6. Patients'!$ET$9,1,MATCH($D18,'6. Patients'!$EU$9:$FI$9,0),ROWS('6. Patients'!EH$10:EH$107))),0)+
IFERROR(SUMPRODUCT('6. Patients'!CU$10:CU$107,OFFSET('6. Patients'!$FJ$9,1,MATCH($D18,'6. Patients'!$FK$9:$FY$9,0),ROWS('6. Patients'!EH$10:EH$107))),0),
IFERROR(SUMPRODUCT('6. Patients'!CU$10:CU$107,OFFSET('6. Patients'!$FZ$9,1,MATCH($D18,'6. Patients'!$GA$9:$GO$9,0),ROWS('6. Patients'!EH$10:EH$107))),0)+
IFERROR(SUMPRODUCT('6. Patients'!CU$10:CU$107,OFFSET('6. Patients'!$GP$9,1,MATCH($D18,'6. Patients'!$GQ$9:$HE$9,0),ROWS('6. Patients'!EH$10:EH$107))),0)+
IFERROR(SUMPRODUCT('6. Patients'!CU$10:CU$107,OFFSET('6. Patients'!$HF$9,1,MATCH($D18,'6. Patients'!$HG$9:$HU$9,0),ROWS('6. Patients'!EH$10:EH$107))),0)+
IFERROR(SUMPRODUCT('6. Patients'!CU$10:CU$107,OFFSET('6. Patients'!$HV$9,1,MATCH($D18,'6. Patients'!$HW$9:$IK$9,0),ROWS('6. Patients'!EH$10:EH$107))),0),
IFERROR(SUMPRODUCT('6. Patients'!CU$10:CU$107,OFFSET('6. Patients'!$IL$9,1,MATCH($D18,'6. Patients'!$IM$9:$JA$9,0),ROWS('6. Patients'!EH$10:EH$107))),0)+
IFERROR(SUMPRODUCT('6. Patients'!CU$10:CU$107,OFFSET('6. Patients'!$JB$9,1,MATCH($D18,'6. Patients'!$JC$9:$JQ$9,0),ROWS('6. Patients'!EH$10:EH$107))),0)+
IFERROR(SUMPRODUCT('6. Patients'!CU$10:CU$107,OFFSET('6. Patients'!$JR$9,1,MATCH($D18,'6. Patients'!$JS$9:$KG$9,0),ROWS('6. Patients'!EH$10:EH$107))),0)+
IFERROR(SUMPRODUCT('6. Patients'!CU$10:CU$107,OFFSET('6. Patients'!$KH$9,1,MATCH($D18,'6. Patients'!$KI$9:$KW$9,0),ROWS('6. Patients'!EH$10:EH$107))),0))+
IFERROR(VLOOKUP($D18,$H$61:$L$91,COLUMNS($H$60:$J$60)-1+AB$7,0)*$E18*$F18*'1. General Inputs'!$J$25,0),0)</f>
        <v>0</v>
      </c>
      <c r="AC18" s="3">
        <f ca="1">ROUNDUP($F18*$E18*CHOOSE(AC$7,
IFERROR(SUMPRODUCT('6. Patients'!CV$10:CV$107,OFFSET('6. Patients'!$DN$9,1,MATCH($D18,'6. Patients'!$DO$9:$EC$9,0),ROWS('6. Patients'!EI$10:EI$107))),0)+
IFERROR(SUMPRODUCT('6. Patients'!CV$10:CV$107,OFFSET('6. Patients'!$ED$9,1,MATCH($D18,'6. Patients'!$EE$9:$ES$9,0),ROWS('6. Patients'!EI$10:EI$107))),0)+
IFERROR(SUMPRODUCT('6. Patients'!CV$10:CV$107,OFFSET('6. Patients'!$ET$9,1,MATCH($D18,'6. Patients'!$EU$9:$FI$9,0),ROWS('6. Patients'!EI$10:EI$107))),0)+
IFERROR(SUMPRODUCT('6. Patients'!CV$10:CV$107,OFFSET('6. Patients'!$FJ$9,1,MATCH($D18,'6. Patients'!$FK$9:$FY$9,0),ROWS('6. Patients'!EI$10:EI$107))),0),
IFERROR(SUMPRODUCT('6. Patients'!CV$10:CV$107,OFFSET('6. Patients'!$FZ$9,1,MATCH($D18,'6. Patients'!$GA$9:$GO$9,0),ROWS('6. Patients'!EI$10:EI$107))),0)+
IFERROR(SUMPRODUCT('6. Patients'!CV$10:CV$107,OFFSET('6. Patients'!$GP$9,1,MATCH($D18,'6. Patients'!$GQ$9:$HE$9,0),ROWS('6. Patients'!EI$10:EI$107))),0)+
IFERROR(SUMPRODUCT('6. Patients'!CV$10:CV$107,OFFSET('6. Patients'!$HF$9,1,MATCH($D18,'6. Patients'!$HG$9:$HU$9,0),ROWS('6. Patients'!EI$10:EI$107))),0)+
IFERROR(SUMPRODUCT('6. Patients'!CV$10:CV$107,OFFSET('6. Patients'!$HV$9,1,MATCH($D18,'6. Patients'!$HW$9:$IK$9,0),ROWS('6. Patients'!EI$10:EI$107))),0),
IFERROR(SUMPRODUCT('6. Patients'!CV$10:CV$107,OFFSET('6. Patients'!$IL$9,1,MATCH($D18,'6. Patients'!$IM$9:$JA$9,0),ROWS('6. Patients'!EI$10:EI$107))),0)+
IFERROR(SUMPRODUCT('6. Patients'!CV$10:CV$107,OFFSET('6. Patients'!$JB$9,1,MATCH($D18,'6. Patients'!$JC$9:$JQ$9,0),ROWS('6. Patients'!EI$10:EI$107))),0)+
IFERROR(SUMPRODUCT('6. Patients'!CV$10:CV$107,OFFSET('6. Patients'!$JR$9,1,MATCH($D18,'6. Patients'!$JS$9:$KG$9,0),ROWS('6. Patients'!EI$10:EI$107))),0)+
IFERROR(SUMPRODUCT('6. Patients'!CV$10:CV$107,OFFSET('6. Patients'!$KH$9,1,MATCH($D18,'6. Patients'!$KI$9:$KW$9,0),ROWS('6. Patients'!EI$10:EI$107))),0))+
IFERROR(VLOOKUP($D18,$H$61:$L$91,COLUMNS($H$60:$J$60)-1+AC$7,0)*$E18*$F18*'1. General Inputs'!$J$25,0),0)</f>
        <v>0</v>
      </c>
      <c r="AD18" s="3">
        <f ca="1">ROUNDUP($F18*$E18*CHOOSE(AD$7,
IFERROR(SUMPRODUCT('6. Patients'!CW$10:CW$107,OFFSET('6. Patients'!$DN$9,1,MATCH($D18,'6. Patients'!$DO$9:$EC$9,0),ROWS('6. Patients'!EJ$10:EJ$107))),0)+
IFERROR(SUMPRODUCT('6. Patients'!CW$10:CW$107,OFFSET('6. Patients'!$ED$9,1,MATCH($D18,'6. Patients'!$EE$9:$ES$9,0),ROWS('6. Patients'!EJ$10:EJ$107))),0)+
IFERROR(SUMPRODUCT('6. Patients'!CW$10:CW$107,OFFSET('6. Patients'!$ET$9,1,MATCH($D18,'6. Patients'!$EU$9:$FI$9,0),ROWS('6. Patients'!EJ$10:EJ$107))),0)+
IFERROR(SUMPRODUCT('6. Patients'!CW$10:CW$107,OFFSET('6. Patients'!$FJ$9,1,MATCH($D18,'6. Patients'!$FK$9:$FY$9,0),ROWS('6. Patients'!EJ$10:EJ$107))),0),
IFERROR(SUMPRODUCT('6. Patients'!CW$10:CW$107,OFFSET('6. Patients'!$FZ$9,1,MATCH($D18,'6. Patients'!$GA$9:$GO$9,0),ROWS('6. Patients'!EJ$10:EJ$107))),0)+
IFERROR(SUMPRODUCT('6. Patients'!CW$10:CW$107,OFFSET('6. Patients'!$GP$9,1,MATCH($D18,'6. Patients'!$GQ$9:$HE$9,0),ROWS('6. Patients'!EJ$10:EJ$107))),0)+
IFERROR(SUMPRODUCT('6. Patients'!CW$10:CW$107,OFFSET('6. Patients'!$HF$9,1,MATCH($D18,'6. Patients'!$HG$9:$HU$9,0),ROWS('6. Patients'!EJ$10:EJ$107))),0)+
IFERROR(SUMPRODUCT('6. Patients'!CW$10:CW$107,OFFSET('6. Patients'!$HV$9,1,MATCH($D18,'6. Patients'!$HW$9:$IK$9,0),ROWS('6. Patients'!EJ$10:EJ$107))),0),
IFERROR(SUMPRODUCT('6. Patients'!CW$10:CW$107,OFFSET('6. Patients'!$IL$9,1,MATCH($D18,'6. Patients'!$IM$9:$JA$9,0),ROWS('6. Patients'!EJ$10:EJ$107))),0)+
IFERROR(SUMPRODUCT('6. Patients'!CW$10:CW$107,OFFSET('6. Patients'!$JB$9,1,MATCH($D18,'6. Patients'!$JC$9:$JQ$9,0),ROWS('6. Patients'!EJ$10:EJ$107))),0)+
IFERROR(SUMPRODUCT('6. Patients'!CW$10:CW$107,OFFSET('6. Patients'!$JR$9,1,MATCH($D18,'6. Patients'!$JS$9:$KG$9,0),ROWS('6. Patients'!EJ$10:EJ$107))),0)+
IFERROR(SUMPRODUCT('6. Patients'!CW$10:CW$107,OFFSET('6. Patients'!$KH$9,1,MATCH($D18,'6. Patients'!$KI$9:$KW$9,0),ROWS('6. Patients'!EJ$10:EJ$107))),0))+
IFERROR(VLOOKUP($D18,$H$61:$L$91,COLUMNS($H$60:$J$60)-1+AD$7,0)*$E18*$F18*'1. General Inputs'!$J$25,0),0)</f>
        <v>0</v>
      </c>
      <c r="AE18" s="3">
        <f ca="1">ROUNDUP($F18*$E18*CHOOSE(AE$7,
IFERROR(SUMPRODUCT('6. Patients'!CX$10:CX$107,OFFSET('6. Patients'!$DN$9,1,MATCH($D18,'6. Patients'!$DO$9:$EC$9,0),ROWS('6. Patients'!EK$10:EK$107))),0)+
IFERROR(SUMPRODUCT('6. Patients'!CX$10:CX$107,OFFSET('6. Patients'!$ED$9,1,MATCH($D18,'6. Patients'!$EE$9:$ES$9,0),ROWS('6. Patients'!EK$10:EK$107))),0)+
IFERROR(SUMPRODUCT('6. Patients'!CX$10:CX$107,OFFSET('6. Patients'!$ET$9,1,MATCH($D18,'6. Patients'!$EU$9:$FI$9,0),ROWS('6. Patients'!EK$10:EK$107))),0)+
IFERROR(SUMPRODUCT('6. Patients'!CX$10:CX$107,OFFSET('6. Patients'!$FJ$9,1,MATCH($D18,'6. Patients'!$FK$9:$FY$9,0),ROWS('6. Patients'!EK$10:EK$107))),0),
IFERROR(SUMPRODUCT('6. Patients'!CX$10:CX$107,OFFSET('6. Patients'!$FZ$9,1,MATCH($D18,'6. Patients'!$GA$9:$GO$9,0),ROWS('6. Patients'!EK$10:EK$107))),0)+
IFERROR(SUMPRODUCT('6. Patients'!CX$10:CX$107,OFFSET('6. Patients'!$GP$9,1,MATCH($D18,'6. Patients'!$GQ$9:$HE$9,0),ROWS('6. Patients'!EK$10:EK$107))),0)+
IFERROR(SUMPRODUCT('6. Patients'!CX$10:CX$107,OFFSET('6. Patients'!$HF$9,1,MATCH($D18,'6. Patients'!$HG$9:$HU$9,0),ROWS('6. Patients'!EK$10:EK$107))),0)+
IFERROR(SUMPRODUCT('6. Patients'!CX$10:CX$107,OFFSET('6. Patients'!$HV$9,1,MATCH($D18,'6. Patients'!$HW$9:$IK$9,0),ROWS('6. Patients'!EK$10:EK$107))),0),
IFERROR(SUMPRODUCT('6. Patients'!CX$10:CX$107,OFFSET('6. Patients'!$IL$9,1,MATCH($D18,'6. Patients'!$IM$9:$JA$9,0),ROWS('6. Patients'!EK$10:EK$107))),0)+
IFERROR(SUMPRODUCT('6. Patients'!CX$10:CX$107,OFFSET('6. Patients'!$JB$9,1,MATCH($D18,'6. Patients'!$JC$9:$JQ$9,0),ROWS('6. Patients'!EK$10:EK$107))),0)+
IFERROR(SUMPRODUCT('6. Patients'!CX$10:CX$107,OFFSET('6. Patients'!$JR$9,1,MATCH($D18,'6. Patients'!$JS$9:$KG$9,0),ROWS('6. Patients'!EK$10:EK$107))),0)+
IFERROR(SUMPRODUCT('6. Patients'!CX$10:CX$107,OFFSET('6. Patients'!$KH$9,1,MATCH($D18,'6. Patients'!$KI$9:$KW$9,0),ROWS('6. Patients'!EK$10:EK$107))),0))+
IFERROR(VLOOKUP($D18,$H$61:$L$91,COLUMNS($H$60:$J$60)-1+AE$7,0)*$E18*$F18*'1. General Inputs'!$J$25,0),0)</f>
        <v>0</v>
      </c>
      <c r="AF18" s="3">
        <f ca="1">ROUNDUP($F18*$E18*CHOOSE(AF$7,
IFERROR(SUMPRODUCT('6. Patients'!CY$10:CY$107,OFFSET('6. Patients'!$DN$9,1,MATCH($D18,'6. Patients'!$DO$9:$EC$9,0),ROWS('6. Patients'!EL$10:EL$107))),0)+
IFERROR(SUMPRODUCT('6. Patients'!CY$10:CY$107,OFFSET('6. Patients'!$ED$9,1,MATCH($D18,'6. Patients'!$EE$9:$ES$9,0),ROWS('6. Patients'!EL$10:EL$107))),0)+
IFERROR(SUMPRODUCT('6. Patients'!CY$10:CY$107,OFFSET('6. Patients'!$ET$9,1,MATCH($D18,'6. Patients'!$EU$9:$FI$9,0),ROWS('6. Patients'!EL$10:EL$107))),0)+
IFERROR(SUMPRODUCT('6. Patients'!CY$10:CY$107,OFFSET('6. Patients'!$FJ$9,1,MATCH($D18,'6. Patients'!$FK$9:$FY$9,0),ROWS('6. Patients'!EL$10:EL$107))),0),
IFERROR(SUMPRODUCT('6. Patients'!CY$10:CY$107,OFFSET('6. Patients'!$FZ$9,1,MATCH($D18,'6. Patients'!$GA$9:$GO$9,0),ROWS('6. Patients'!EL$10:EL$107))),0)+
IFERROR(SUMPRODUCT('6. Patients'!CY$10:CY$107,OFFSET('6. Patients'!$GP$9,1,MATCH($D18,'6. Patients'!$GQ$9:$HE$9,0),ROWS('6. Patients'!EL$10:EL$107))),0)+
IFERROR(SUMPRODUCT('6. Patients'!CY$10:CY$107,OFFSET('6. Patients'!$HF$9,1,MATCH($D18,'6. Patients'!$HG$9:$HU$9,0),ROWS('6. Patients'!EL$10:EL$107))),0)+
IFERROR(SUMPRODUCT('6. Patients'!CY$10:CY$107,OFFSET('6. Patients'!$HV$9,1,MATCH($D18,'6. Patients'!$HW$9:$IK$9,0),ROWS('6. Patients'!EL$10:EL$107))),0),
IFERROR(SUMPRODUCT('6. Patients'!CY$10:CY$107,OFFSET('6. Patients'!$IL$9,1,MATCH($D18,'6. Patients'!$IM$9:$JA$9,0),ROWS('6. Patients'!EL$10:EL$107))),0)+
IFERROR(SUMPRODUCT('6. Patients'!CY$10:CY$107,OFFSET('6. Patients'!$JB$9,1,MATCH($D18,'6. Patients'!$JC$9:$JQ$9,0),ROWS('6. Patients'!EL$10:EL$107))),0)+
IFERROR(SUMPRODUCT('6. Patients'!CY$10:CY$107,OFFSET('6. Patients'!$JR$9,1,MATCH($D18,'6. Patients'!$JS$9:$KG$9,0),ROWS('6. Patients'!EL$10:EL$107))),0)+
IFERROR(SUMPRODUCT('6. Patients'!CY$10:CY$107,OFFSET('6. Patients'!$KH$9,1,MATCH($D18,'6. Patients'!$KI$9:$KW$9,0),ROWS('6. Patients'!EL$10:EL$107))),0))+
IFERROR(VLOOKUP($D18,$H$61:$L$91,COLUMNS($H$60:$J$60)-1+AF$7,0)*$E18*$F18*'1. General Inputs'!$J$25,0),0)</f>
        <v>0</v>
      </c>
      <c r="AG18" s="3">
        <f ca="1">ROUNDUP($F18*$E18*CHOOSE(AG$7,
IFERROR(SUMPRODUCT('6. Patients'!CZ$10:CZ$107,OFFSET('6. Patients'!$DN$9,1,MATCH($D18,'6. Patients'!$DO$9:$EC$9,0),ROWS('6. Patients'!EM$10:EM$107))),0)+
IFERROR(SUMPRODUCT('6. Patients'!CZ$10:CZ$107,OFFSET('6. Patients'!$ED$9,1,MATCH($D18,'6. Patients'!$EE$9:$ES$9,0),ROWS('6. Patients'!EM$10:EM$107))),0)+
IFERROR(SUMPRODUCT('6. Patients'!CZ$10:CZ$107,OFFSET('6. Patients'!$ET$9,1,MATCH($D18,'6. Patients'!$EU$9:$FI$9,0),ROWS('6. Patients'!EM$10:EM$107))),0)+
IFERROR(SUMPRODUCT('6. Patients'!CZ$10:CZ$107,OFFSET('6. Patients'!$FJ$9,1,MATCH($D18,'6. Patients'!$FK$9:$FY$9,0),ROWS('6. Patients'!EM$10:EM$107))),0),
IFERROR(SUMPRODUCT('6. Patients'!CZ$10:CZ$107,OFFSET('6. Patients'!$FZ$9,1,MATCH($D18,'6. Patients'!$GA$9:$GO$9,0),ROWS('6. Patients'!EM$10:EM$107))),0)+
IFERROR(SUMPRODUCT('6. Patients'!CZ$10:CZ$107,OFFSET('6. Patients'!$GP$9,1,MATCH($D18,'6. Patients'!$GQ$9:$HE$9,0),ROWS('6. Patients'!EM$10:EM$107))),0)+
IFERROR(SUMPRODUCT('6. Patients'!CZ$10:CZ$107,OFFSET('6. Patients'!$HF$9,1,MATCH($D18,'6. Patients'!$HG$9:$HU$9,0),ROWS('6. Patients'!EM$10:EM$107))),0)+
IFERROR(SUMPRODUCT('6. Patients'!CZ$10:CZ$107,OFFSET('6. Patients'!$HV$9,1,MATCH($D18,'6. Patients'!$HW$9:$IK$9,0),ROWS('6. Patients'!EM$10:EM$107))),0),
IFERROR(SUMPRODUCT('6. Patients'!CZ$10:CZ$107,OFFSET('6. Patients'!$IL$9,1,MATCH($D18,'6. Patients'!$IM$9:$JA$9,0),ROWS('6. Patients'!EM$10:EM$107))),0)+
IFERROR(SUMPRODUCT('6. Patients'!CZ$10:CZ$107,OFFSET('6. Patients'!$JB$9,1,MATCH($D18,'6. Patients'!$JC$9:$JQ$9,0),ROWS('6. Patients'!EM$10:EM$107))),0)+
IFERROR(SUMPRODUCT('6. Patients'!CZ$10:CZ$107,OFFSET('6. Patients'!$JR$9,1,MATCH($D18,'6. Patients'!$JS$9:$KG$9,0),ROWS('6. Patients'!EM$10:EM$107))),0)+
IFERROR(SUMPRODUCT('6. Patients'!CZ$10:CZ$107,OFFSET('6. Patients'!$KH$9,1,MATCH($D18,'6. Patients'!$KI$9:$KW$9,0),ROWS('6. Patients'!EM$10:EM$107))),0))+
IFERROR(VLOOKUP($D18,$H$61:$L$91,COLUMNS($H$60:$J$60)-1+AG$7,0)*$E18*$F18*'1. General Inputs'!$J$25,0),0)</f>
        <v>0</v>
      </c>
      <c r="AH18" s="3">
        <f ca="1">ROUNDUP($F18*$E18*CHOOSE(AH$7,
IFERROR(SUMPRODUCT('6. Patients'!DA$10:DA$107,OFFSET('6. Patients'!$DN$9,1,MATCH($D18,'6. Patients'!$DO$9:$EC$9,0),ROWS('6. Patients'!EN$10:EN$107))),0)+
IFERROR(SUMPRODUCT('6. Patients'!DA$10:DA$107,OFFSET('6. Patients'!$ED$9,1,MATCH($D18,'6. Patients'!$EE$9:$ES$9,0),ROWS('6. Patients'!EN$10:EN$107))),0)+
IFERROR(SUMPRODUCT('6. Patients'!DA$10:DA$107,OFFSET('6. Patients'!$ET$9,1,MATCH($D18,'6. Patients'!$EU$9:$FI$9,0),ROWS('6. Patients'!EN$10:EN$107))),0)+
IFERROR(SUMPRODUCT('6. Patients'!DA$10:DA$107,OFFSET('6. Patients'!$FJ$9,1,MATCH($D18,'6. Patients'!$FK$9:$FY$9,0),ROWS('6. Patients'!EN$10:EN$107))),0),
IFERROR(SUMPRODUCT('6. Patients'!DA$10:DA$107,OFFSET('6. Patients'!$FZ$9,1,MATCH($D18,'6. Patients'!$GA$9:$GO$9,0),ROWS('6. Patients'!EN$10:EN$107))),0)+
IFERROR(SUMPRODUCT('6. Patients'!DA$10:DA$107,OFFSET('6. Patients'!$GP$9,1,MATCH($D18,'6. Patients'!$GQ$9:$HE$9,0),ROWS('6. Patients'!EN$10:EN$107))),0)+
IFERROR(SUMPRODUCT('6. Patients'!DA$10:DA$107,OFFSET('6. Patients'!$HF$9,1,MATCH($D18,'6. Patients'!$HG$9:$HU$9,0),ROWS('6. Patients'!EN$10:EN$107))),0)+
IFERROR(SUMPRODUCT('6. Patients'!DA$10:DA$107,OFFSET('6. Patients'!$HV$9,1,MATCH($D18,'6. Patients'!$HW$9:$IK$9,0),ROWS('6. Patients'!EN$10:EN$107))),0),
IFERROR(SUMPRODUCT('6. Patients'!DA$10:DA$107,OFFSET('6. Patients'!$IL$9,1,MATCH($D18,'6. Patients'!$IM$9:$JA$9,0),ROWS('6. Patients'!EN$10:EN$107))),0)+
IFERROR(SUMPRODUCT('6. Patients'!DA$10:DA$107,OFFSET('6. Patients'!$JB$9,1,MATCH($D18,'6. Patients'!$JC$9:$JQ$9,0),ROWS('6. Patients'!EN$10:EN$107))),0)+
IFERROR(SUMPRODUCT('6. Patients'!DA$10:DA$107,OFFSET('6. Patients'!$JR$9,1,MATCH($D18,'6. Patients'!$JS$9:$KG$9,0),ROWS('6. Patients'!EN$10:EN$107))),0)+
IFERROR(SUMPRODUCT('6. Patients'!DA$10:DA$107,OFFSET('6. Patients'!$KH$9,1,MATCH($D18,'6. Patients'!$KI$9:$KW$9,0),ROWS('6. Patients'!EN$10:EN$107))),0))+
IFERROR(VLOOKUP($D18,$H$61:$L$91,COLUMNS($H$60:$J$60)-1+AH$7,0)*$E18*$F18*'1. General Inputs'!$J$25,0),0)</f>
        <v>0</v>
      </c>
      <c r="AI18" s="3">
        <f ca="1">ROUNDUP($F18*$E18*CHOOSE(AI$7,
IFERROR(SUMPRODUCT('6. Patients'!DB$10:DB$107,OFFSET('6. Patients'!$DN$9,1,MATCH($D18,'6. Patients'!$DO$9:$EC$9,0),ROWS('6. Patients'!EO$10:EO$107))),0)+
IFERROR(SUMPRODUCT('6. Patients'!DB$10:DB$107,OFFSET('6. Patients'!$ED$9,1,MATCH($D18,'6. Patients'!$EE$9:$ES$9,0),ROWS('6. Patients'!EO$10:EO$107))),0)+
IFERROR(SUMPRODUCT('6. Patients'!DB$10:DB$107,OFFSET('6. Patients'!$ET$9,1,MATCH($D18,'6. Patients'!$EU$9:$FI$9,0),ROWS('6. Patients'!EO$10:EO$107))),0)+
IFERROR(SUMPRODUCT('6. Patients'!DB$10:DB$107,OFFSET('6. Patients'!$FJ$9,1,MATCH($D18,'6. Patients'!$FK$9:$FY$9,0),ROWS('6. Patients'!EO$10:EO$107))),0),
IFERROR(SUMPRODUCT('6. Patients'!DB$10:DB$107,OFFSET('6. Patients'!$FZ$9,1,MATCH($D18,'6. Patients'!$GA$9:$GO$9,0),ROWS('6. Patients'!EO$10:EO$107))),0)+
IFERROR(SUMPRODUCT('6. Patients'!DB$10:DB$107,OFFSET('6. Patients'!$GP$9,1,MATCH($D18,'6. Patients'!$GQ$9:$HE$9,0),ROWS('6. Patients'!EO$10:EO$107))),0)+
IFERROR(SUMPRODUCT('6. Patients'!DB$10:DB$107,OFFSET('6. Patients'!$HF$9,1,MATCH($D18,'6. Patients'!$HG$9:$HU$9,0),ROWS('6. Patients'!EO$10:EO$107))),0)+
IFERROR(SUMPRODUCT('6. Patients'!DB$10:DB$107,OFFSET('6. Patients'!$HV$9,1,MATCH($D18,'6. Patients'!$HW$9:$IK$9,0),ROWS('6. Patients'!EO$10:EO$107))),0),
IFERROR(SUMPRODUCT('6. Patients'!DB$10:DB$107,OFFSET('6. Patients'!$IL$9,1,MATCH($D18,'6. Patients'!$IM$9:$JA$9,0),ROWS('6. Patients'!EO$10:EO$107))),0)+
IFERROR(SUMPRODUCT('6. Patients'!DB$10:DB$107,OFFSET('6. Patients'!$JB$9,1,MATCH($D18,'6. Patients'!$JC$9:$JQ$9,0),ROWS('6. Patients'!EO$10:EO$107))),0)+
IFERROR(SUMPRODUCT('6. Patients'!DB$10:DB$107,OFFSET('6. Patients'!$JR$9,1,MATCH($D18,'6. Patients'!$JS$9:$KG$9,0),ROWS('6. Patients'!EO$10:EO$107))),0)+
IFERROR(SUMPRODUCT('6. Patients'!DB$10:DB$107,OFFSET('6. Patients'!$KH$9,1,MATCH($D18,'6. Patients'!$KI$9:$KW$9,0),ROWS('6. Patients'!EO$10:EO$107))),0))+
IFERROR(VLOOKUP($D18,$H$61:$L$91,COLUMNS($H$60:$J$60)-1+AI$7,0)*$E18*$F18*'1. General Inputs'!$J$25,0),0)</f>
        <v>0</v>
      </c>
      <c r="AJ18" s="3">
        <f ca="1">ROUNDUP($F18*$E18*CHOOSE(AJ$7,
IFERROR(SUMPRODUCT('6. Patients'!DC$10:DC$107,OFFSET('6. Patients'!$DN$9,1,MATCH($D18,'6. Patients'!$DO$9:$EC$9,0),ROWS('6. Patients'!EP$10:EP$107))),0)+
IFERROR(SUMPRODUCT('6. Patients'!DC$10:DC$107,OFFSET('6. Patients'!$ED$9,1,MATCH($D18,'6. Patients'!$EE$9:$ES$9,0),ROWS('6. Patients'!EP$10:EP$107))),0)+
IFERROR(SUMPRODUCT('6. Patients'!DC$10:DC$107,OFFSET('6. Patients'!$ET$9,1,MATCH($D18,'6. Patients'!$EU$9:$FI$9,0),ROWS('6. Patients'!EP$10:EP$107))),0)+
IFERROR(SUMPRODUCT('6. Patients'!DC$10:DC$107,OFFSET('6. Patients'!$FJ$9,1,MATCH($D18,'6. Patients'!$FK$9:$FY$9,0),ROWS('6. Patients'!EP$10:EP$107))),0),
IFERROR(SUMPRODUCT('6. Patients'!DC$10:DC$107,OFFSET('6. Patients'!$FZ$9,1,MATCH($D18,'6. Patients'!$GA$9:$GO$9,0),ROWS('6. Patients'!EP$10:EP$107))),0)+
IFERROR(SUMPRODUCT('6. Patients'!DC$10:DC$107,OFFSET('6. Patients'!$GP$9,1,MATCH($D18,'6. Patients'!$GQ$9:$HE$9,0),ROWS('6. Patients'!EP$10:EP$107))),0)+
IFERROR(SUMPRODUCT('6. Patients'!DC$10:DC$107,OFFSET('6. Patients'!$HF$9,1,MATCH($D18,'6. Patients'!$HG$9:$HU$9,0),ROWS('6. Patients'!EP$10:EP$107))),0)+
IFERROR(SUMPRODUCT('6. Patients'!DC$10:DC$107,OFFSET('6. Patients'!$HV$9,1,MATCH($D18,'6. Patients'!$HW$9:$IK$9,0),ROWS('6. Patients'!EP$10:EP$107))),0),
IFERROR(SUMPRODUCT('6. Patients'!DC$10:DC$107,OFFSET('6. Patients'!$IL$9,1,MATCH($D18,'6. Patients'!$IM$9:$JA$9,0),ROWS('6. Patients'!EP$10:EP$107))),0)+
IFERROR(SUMPRODUCT('6. Patients'!DC$10:DC$107,OFFSET('6. Patients'!$JB$9,1,MATCH($D18,'6. Patients'!$JC$9:$JQ$9,0),ROWS('6. Patients'!EP$10:EP$107))),0)+
IFERROR(SUMPRODUCT('6. Patients'!DC$10:DC$107,OFFSET('6. Patients'!$JR$9,1,MATCH($D18,'6. Patients'!$JS$9:$KG$9,0),ROWS('6. Patients'!EP$10:EP$107))),0)+
IFERROR(SUMPRODUCT('6. Patients'!DC$10:DC$107,OFFSET('6. Patients'!$KH$9,1,MATCH($D18,'6. Patients'!$KI$9:$KW$9,0),ROWS('6. Patients'!EP$10:EP$107))),0))+
IFERROR(VLOOKUP($D18,$H$61:$L$91,COLUMNS($H$60:$J$60)-1+AJ$7,0)*$E18*$F18*'1. General Inputs'!$J$25,0),0)</f>
        <v>0</v>
      </c>
      <c r="AK18" s="3">
        <f ca="1">ROUNDUP($F18*$E18*CHOOSE(AK$7,
IFERROR(SUMPRODUCT('6. Patients'!DD$10:DD$107,OFFSET('6. Patients'!$DN$9,1,MATCH($D18,'6. Patients'!$DO$9:$EC$9,0),ROWS('6. Patients'!EQ$10:EQ$107))),0)+
IFERROR(SUMPRODUCT('6. Patients'!DD$10:DD$107,OFFSET('6. Patients'!$ED$9,1,MATCH($D18,'6. Patients'!$EE$9:$ES$9,0),ROWS('6. Patients'!EQ$10:EQ$107))),0)+
IFERROR(SUMPRODUCT('6. Patients'!DD$10:DD$107,OFFSET('6. Patients'!$ET$9,1,MATCH($D18,'6. Patients'!$EU$9:$FI$9,0),ROWS('6. Patients'!EQ$10:EQ$107))),0)+
IFERROR(SUMPRODUCT('6. Patients'!DD$10:DD$107,OFFSET('6. Patients'!$FJ$9,1,MATCH($D18,'6. Patients'!$FK$9:$FY$9,0),ROWS('6. Patients'!EQ$10:EQ$107))),0),
IFERROR(SUMPRODUCT('6. Patients'!DD$10:DD$107,OFFSET('6. Patients'!$FZ$9,1,MATCH($D18,'6. Patients'!$GA$9:$GO$9,0),ROWS('6. Patients'!EQ$10:EQ$107))),0)+
IFERROR(SUMPRODUCT('6. Patients'!DD$10:DD$107,OFFSET('6. Patients'!$GP$9,1,MATCH($D18,'6. Patients'!$GQ$9:$HE$9,0),ROWS('6. Patients'!EQ$10:EQ$107))),0)+
IFERROR(SUMPRODUCT('6. Patients'!DD$10:DD$107,OFFSET('6. Patients'!$HF$9,1,MATCH($D18,'6. Patients'!$HG$9:$HU$9,0),ROWS('6. Patients'!EQ$10:EQ$107))),0)+
IFERROR(SUMPRODUCT('6. Patients'!DD$10:DD$107,OFFSET('6. Patients'!$HV$9,1,MATCH($D18,'6. Patients'!$HW$9:$IK$9,0),ROWS('6. Patients'!EQ$10:EQ$107))),0),
IFERROR(SUMPRODUCT('6. Patients'!DD$10:DD$107,OFFSET('6. Patients'!$IL$9,1,MATCH($D18,'6. Patients'!$IM$9:$JA$9,0),ROWS('6. Patients'!EQ$10:EQ$107))),0)+
IFERROR(SUMPRODUCT('6. Patients'!DD$10:DD$107,OFFSET('6. Patients'!$JB$9,1,MATCH($D18,'6. Patients'!$JC$9:$JQ$9,0),ROWS('6. Patients'!EQ$10:EQ$107))),0)+
IFERROR(SUMPRODUCT('6. Patients'!DD$10:DD$107,OFFSET('6. Patients'!$JR$9,1,MATCH($D18,'6. Patients'!$JS$9:$KG$9,0),ROWS('6. Patients'!EQ$10:EQ$107))),0)+
IFERROR(SUMPRODUCT('6. Patients'!DD$10:DD$107,OFFSET('6. Patients'!$KH$9,1,MATCH($D18,'6. Patients'!$KI$9:$KW$9,0),ROWS('6. Patients'!EQ$10:EQ$107))),0))+
IFERROR(VLOOKUP($D18,$H$61:$L$91,COLUMNS($H$60:$J$60)-1+AK$7,0)*$E18*$F18*'1. General Inputs'!$J$25,0),0)</f>
        <v>0</v>
      </c>
      <c r="AL18" s="3">
        <f ca="1">ROUNDUP($F18*$E18*CHOOSE(AL$7,
IFERROR(SUMPRODUCT('6. Patients'!DE$10:DE$107,OFFSET('6. Patients'!$DN$9,1,MATCH($D18,'6. Patients'!$DO$9:$EC$9,0),ROWS('6. Patients'!ER$10:ER$107))),0)+
IFERROR(SUMPRODUCT('6. Patients'!DE$10:DE$107,OFFSET('6. Patients'!$ED$9,1,MATCH($D18,'6. Patients'!$EE$9:$ES$9,0),ROWS('6. Patients'!ER$10:ER$107))),0)+
IFERROR(SUMPRODUCT('6. Patients'!DE$10:DE$107,OFFSET('6. Patients'!$ET$9,1,MATCH($D18,'6. Patients'!$EU$9:$FI$9,0),ROWS('6. Patients'!ER$10:ER$107))),0)+
IFERROR(SUMPRODUCT('6. Patients'!DE$10:DE$107,OFFSET('6. Patients'!$FJ$9,1,MATCH($D18,'6. Patients'!$FK$9:$FY$9,0),ROWS('6. Patients'!ER$10:ER$107))),0),
IFERROR(SUMPRODUCT('6. Patients'!DE$10:DE$107,OFFSET('6. Patients'!$FZ$9,1,MATCH($D18,'6. Patients'!$GA$9:$GO$9,0),ROWS('6. Patients'!ER$10:ER$107))),0)+
IFERROR(SUMPRODUCT('6. Patients'!DE$10:DE$107,OFFSET('6. Patients'!$GP$9,1,MATCH($D18,'6. Patients'!$GQ$9:$HE$9,0),ROWS('6. Patients'!ER$10:ER$107))),0)+
IFERROR(SUMPRODUCT('6. Patients'!DE$10:DE$107,OFFSET('6. Patients'!$HF$9,1,MATCH($D18,'6. Patients'!$HG$9:$HU$9,0),ROWS('6. Patients'!ER$10:ER$107))),0)+
IFERROR(SUMPRODUCT('6. Patients'!DE$10:DE$107,OFFSET('6. Patients'!$HV$9,1,MATCH($D18,'6. Patients'!$HW$9:$IK$9,0),ROWS('6. Patients'!ER$10:ER$107))),0),
IFERROR(SUMPRODUCT('6. Patients'!DE$10:DE$107,OFFSET('6. Patients'!$IL$9,1,MATCH($D18,'6. Patients'!$IM$9:$JA$9,0),ROWS('6. Patients'!ER$10:ER$107))),0)+
IFERROR(SUMPRODUCT('6. Patients'!DE$10:DE$107,OFFSET('6. Patients'!$JB$9,1,MATCH($D18,'6. Patients'!$JC$9:$JQ$9,0),ROWS('6. Patients'!ER$10:ER$107))),0)+
IFERROR(SUMPRODUCT('6. Patients'!DE$10:DE$107,OFFSET('6. Patients'!$JR$9,1,MATCH($D18,'6. Patients'!$JS$9:$KG$9,0),ROWS('6. Patients'!ER$10:ER$107))),0)+
IFERROR(SUMPRODUCT('6. Patients'!DE$10:DE$107,OFFSET('6. Patients'!$KH$9,1,MATCH($D18,'6. Patients'!$KI$9:$KW$9,0),ROWS('6. Patients'!ER$10:ER$107))),0))+
IFERROR(VLOOKUP($D18,$H$61:$L$91,COLUMNS($H$60:$J$60)-1+AL$7,0)*$E18*$F18*'1. General Inputs'!$J$25,0),0)</f>
        <v>0</v>
      </c>
      <c r="AM18" s="3">
        <f ca="1">ROUNDUP($F18*$E18*CHOOSE(AM$7,
IFERROR(SUMPRODUCT('6. Patients'!DF$10:DF$107,OFFSET('6. Patients'!$DN$9,1,MATCH($D18,'6. Patients'!$DO$9:$EC$9,0),ROWS('6. Patients'!ES$10:ES$107))),0)+
IFERROR(SUMPRODUCT('6. Patients'!DF$10:DF$107,OFFSET('6. Patients'!$ED$9,1,MATCH($D18,'6. Patients'!$EE$9:$ES$9,0),ROWS('6. Patients'!ES$10:ES$107))),0)+
IFERROR(SUMPRODUCT('6. Patients'!DF$10:DF$107,OFFSET('6. Patients'!$ET$9,1,MATCH($D18,'6. Patients'!$EU$9:$FI$9,0),ROWS('6. Patients'!ES$10:ES$107))),0)+
IFERROR(SUMPRODUCT('6. Patients'!DF$10:DF$107,OFFSET('6. Patients'!$FJ$9,1,MATCH($D18,'6. Patients'!$FK$9:$FY$9,0),ROWS('6. Patients'!ES$10:ES$107))),0),
IFERROR(SUMPRODUCT('6. Patients'!DF$10:DF$107,OFFSET('6. Patients'!$FZ$9,1,MATCH($D18,'6. Patients'!$GA$9:$GO$9,0),ROWS('6. Patients'!ES$10:ES$107))),0)+
IFERROR(SUMPRODUCT('6. Patients'!DF$10:DF$107,OFFSET('6. Patients'!$GP$9,1,MATCH($D18,'6. Patients'!$GQ$9:$HE$9,0),ROWS('6. Patients'!ES$10:ES$107))),0)+
IFERROR(SUMPRODUCT('6. Patients'!DF$10:DF$107,OFFSET('6. Patients'!$HF$9,1,MATCH($D18,'6. Patients'!$HG$9:$HU$9,0),ROWS('6. Patients'!ES$10:ES$107))),0)+
IFERROR(SUMPRODUCT('6. Patients'!DF$10:DF$107,OFFSET('6. Patients'!$HV$9,1,MATCH($D18,'6. Patients'!$HW$9:$IK$9,0),ROWS('6. Patients'!ES$10:ES$107))),0),
IFERROR(SUMPRODUCT('6. Patients'!DF$10:DF$107,OFFSET('6. Patients'!$IL$9,1,MATCH($D18,'6. Patients'!$IM$9:$JA$9,0),ROWS('6. Patients'!ES$10:ES$107))),0)+
IFERROR(SUMPRODUCT('6. Patients'!DF$10:DF$107,OFFSET('6. Patients'!$JB$9,1,MATCH($D18,'6. Patients'!$JC$9:$JQ$9,0),ROWS('6. Patients'!ES$10:ES$107))),0)+
IFERROR(SUMPRODUCT('6. Patients'!DF$10:DF$107,OFFSET('6. Patients'!$JR$9,1,MATCH($D18,'6. Patients'!$JS$9:$KG$9,0),ROWS('6. Patients'!ES$10:ES$107))),0)+
IFERROR(SUMPRODUCT('6. Patients'!DF$10:DF$107,OFFSET('6. Patients'!$KH$9,1,MATCH($D18,'6. Patients'!$KI$9:$KW$9,0),ROWS('6. Patients'!ES$10:ES$107))),0))+
IFERROR(VLOOKUP($D18,$H$61:$L$91,COLUMNS($H$60:$J$60)-1+AM$7,0)*$E18*$F18*'1. General Inputs'!$J$25,0),0)</f>
        <v>0</v>
      </c>
      <c r="AN18" s="3">
        <f ca="1">ROUNDUP($F18*$E18*CHOOSE(AN$7,
IFERROR(SUMPRODUCT('6. Patients'!DG$10:DG$107,OFFSET('6. Patients'!$DN$9,1,MATCH($D18,'6. Patients'!$DO$9:$EC$9,0),ROWS('6. Patients'!ET$10:ET$107))),0)+
IFERROR(SUMPRODUCT('6. Patients'!DG$10:DG$107,OFFSET('6. Patients'!$ED$9,1,MATCH($D18,'6. Patients'!$EE$9:$ES$9,0),ROWS('6. Patients'!ET$10:ET$107))),0)+
IFERROR(SUMPRODUCT('6. Patients'!DG$10:DG$107,OFFSET('6. Patients'!$ET$9,1,MATCH($D18,'6. Patients'!$EU$9:$FI$9,0),ROWS('6. Patients'!ET$10:ET$107))),0)+
IFERROR(SUMPRODUCT('6. Patients'!DG$10:DG$107,OFFSET('6. Patients'!$FJ$9,1,MATCH($D18,'6. Patients'!$FK$9:$FY$9,0),ROWS('6. Patients'!ET$10:ET$107))),0),
IFERROR(SUMPRODUCT('6. Patients'!DG$10:DG$107,OFFSET('6. Patients'!$FZ$9,1,MATCH($D18,'6. Patients'!$GA$9:$GO$9,0),ROWS('6. Patients'!ET$10:ET$107))),0)+
IFERROR(SUMPRODUCT('6. Patients'!DG$10:DG$107,OFFSET('6. Patients'!$GP$9,1,MATCH($D18,'6. Patients'!$GQ$9:$HE$9,0),ROWS('6. Patients'!ET$10:ET$107))),0)+
IFERROR(SUMPRODUCT('6. Patients'!DG$10:DG$107,OFFSET('6. Patients'!$HF$9,1,MATCH($D18,'6. Patients'!$HG$9:$HU$9,0),ROWS('6. Patients'!ET$10:ET$107))),0)+
IFERROR(SUMPRODUCT('6. Patients'!DG$10:DG$107,OFFSET('6. Patients'!$HV$9,1,MATCH($D18,'6. Patients'!$HW$9:$IK$9,0),ROWS('6. Patients'!ET$10:ET$107))),0),
IFERROR(SUMPRODUCT('6. Patients'!DG$10:DG$107,OFFSET('6. Patients'!$IL$9,1,MATCH($D18,'6. Patients'!$IM$9:$JA$9,0),ROWS('6. Patients'!ET$10:ET$107))),0)+
IFERROR(SUMPRODUCT('6. Patients'!DG$10:DG$107,OFFSET('6. Patients'!$JB$9,1,MATCH($D18,'6. Patients'!$JC$9:$JQ$9,0),ROWS('6. Patients'!ET$10:ET$107))),0)+
IFERROR(SUMPRODUCT('6. Patients'!DG$10:DG$107,OFFSET('6. Patients'!$JR$9,1,MATCH($D18,'6. Patients'!$JS$9:$KG$9,0),ROWS('6. Patients'!ET$10:ET$107))),0)+
IFERROR(SUMPRODUCT('6. Patients'!DG$10:DG$107,OFFSET('6. Patients'!$KH$9,1,MATCH($D18,'6. Patients'!$KI$9:$KW$9,0),ROWS('6. Patients'!ET$10:ET$107))),0))+
IFERROR(VLOOKUP($D18,$H$61:$L$91,COLUMNS($H$60:$J$60)-1+AN$7,0)*$E18*$F18*'1. General Inputs'!$J$25,0),0)</f>
        <v>0</v>
      </c>
      <c r="AO18" s="3">
        <f ca="1">ROUNDUP($F18*$E18*CHOOSE(AO$7,
IFERROR(SUMPRODUCT('6. Patients'!DH$10:DH$107,OFFSET('6. Patients'!$DN$9,1,MATCH($D18,'6. Patients'!$DO$9:$EC$9,0),ROWS('6. Patients'!EU$10:EU$107))),0)+
IFERROR(SUMPRODUCT('6. Patients'!DH$10:DH$107,OFFSET('6. Patients'!$ED$9,1,MATCH($D18,'6. Patients'!$EE$9:$ES$9,0),ROWS('6. Patients'!EU$10:EU$107))),0)+
IFERROR(SUMPRODUCT('6. Patients'!DH$10:DH$107,OFFSET('6. Patients'!$ET$9,1,MATCH($D18,'6. Patients'!$EU$9:$FI$9,0),ROWS('6. Patients'!EU$10:EU$107))),0)+
IFERROR(SUMPRODUCT('6. Patients'!DH$10:DH$107,OFFSET('6. Patients'!$FJ$9,1,MATCH($D18,'6. Patients'!$FK$9:$FY$9,0),ROWS('6. Patients'!EU$10:EU$107))),0),
IFERROR(SUMPRODUCT('6. Patients'!DH$10:DH$107,OFFSET('6. Patients'!$FZ$9,1,MATCH($D18,'6. Patients'!$GA$9:$GO$9,0),ROWS('6. Patients'!EU$10:EU$107))),0)+
IFERROR(SUMPRODUCT('6. Patients'!DH$10:DH$107,OFFSET('6. Patients'!$GP$9,1,MATCH($D18,'6. Patients'!$GQ$9:$HE$9,0),ROWS('6. Patients'!EU$10:EU$107))),0)+
IFERROR(SUMPRODUCT('6. Patients'!DH$10:DH$107,OFFSET('6. Patients'!$HF$9,1,MATCH($D18,'6. Patients'!$HG$9:$HU$9,0),ROWS('6. Patients'!EU$10:EU$107))),0)+
IFERROR(SUMPRODUCT('6. Patients'!DH$10:DH$107,OFFSET('6. Patients'!$HV$9,1,MATCH($D18,'6. Patients'!$HW$9:$IK$9,0),ROWS('6. Patients'!EU$10:EU$107))),0),
IFERROR(SUMPRODUCT('6. Patients'!DH$10:DH$107,OFFSET('6. Patients'!$IL$9,1,MATCH($D18,'6. Patients'!$IM$9:$JA$9,0),ROWS('6. Patients'!EU$10:EU$107))),0)+
IFERROR(SUMPRODUCT('6. Patients'!DH$10:DH$107,OFFSET('6. Patients'!$JB$9,1,MATCH($D18,'6. Patients'!$JC$9:$JQ$9,0),ROWS('6. Patients'!EU$10:EU$107))),0)+
IFERROR(SUMPRODUCT('6. Patients'!DH$10:DH$107,OFFSET('6. Patients'!$JR$9,1,MATCH($D18,'6. Patients'!$JS$9:$KG$9,0),ROWS('6. Patients'!EU$10:EU$107))),0)+
IFERROR(SUMPRODUCT('6. Patients'!DH$10:DH$107,OFFSET('6. Patients'!$KH$9,1,MATCH($D18,'6. Patients'!$KI$9:$KW$9,0),ROWS('6. Patients'!EU$10:EU$107))),0))+
IFERROR(VLOOKUP($D18,$H$61:$L$91,COLUMNS($H$60:$J$60)-1+AO$7,0)*$E18*$F18*'1. General Inputs'!$J$25,0),0)</f>
        <v>0</v>
      </c>
      <c r="AP18" s="3">
        <f ca="1">ROUNDUP($F18*$E18*CHOOSE(AP$7,
IFERROR(SUMPRODUCT('6. Patients'!DI$10:DI$107,OFFSET('6. Patients'!$DN$9,1,MATCH($D18,'6. Patients'!$DO$9:$EC$9,0),ROWS('6. Patients'!EV$10:EV$107))),0)+
IFERROR(SUMPRODUCT('6. Patients'!DI$10:DI$107,OFFSET('6. Patients'!$ED$9,1,MATCH($D18,'6. Patients'!$EE$9:$ES$9,0),ROWS('6. Patients'!EV$10:EV$107))),0)+
IFERROR(SUMPRODUCT('6. Patients'!DI$10:DI$107,OFFSET('6. Patients'!$ET$9,1,MATCH($D18,'6. Patients'!$EU$9:$FI$9,0),ROWS('6. Patients'!EV$10:EV$107))),0)+
IFERROR(SUMPRODUCT('6. Patients'!DI$10:DI$107,OFFSET('6. Patients'!$FJ$9,1,MATCH($D18,'6. Patients'!$FK$9:$FY$9,0),ROWS('6. Patients'!EV$10:EV$107))),0),
IFERROR(SUMPRODUCT('6. Patients'!DI$10:DI$107,OFFSET('6. Patients'!$FZ$9,1,MATCH($D18,'6. Patients'!$GA$9:$GO$9,0),ROWS('6. Patients'!EV$10:EV$107))),0)+
IFERROR(SUMPRODUCT('6. Patients'!DI$10:DI$107,OFFSET('6. Patients'!$GP$9,1,MATCH($D18,'6. Patients'!$GQ$9:$HE$9,0),ROWS('6. Patients'!EV$10:EV$107))),0)+
IFERROR(SUMPRODUCT('6. Patients'!DI$10:DI$107,OFFSET('6. Patients'!$HF$9,1,MATCH($D18,'6. Patients'!$HG$9:$HU$9,0),ROWS('6. Patients'!EV$10:EV$107))),0)+
IFERROR(SUMPRODUCT('6. Patients'!DI$10:DI$107,OFFSET('6. Patients'!$HV$9,1,MATCH($D18,'6. Patients'!$HW$9:$IK$9,0),ROWS('6. Patients'!EV$10:EV$107))),0),
IFERROR(SUMPRODUCT('6. Patients'!DI$10:DI$107,OFFSET('6. Patients'!$IL$9,1,MATCH($D18,'6. Patients'!$IM$9:$JA$9,0),ROWS('6. Patients'!EV$10:EV$107))),0)+
IFERROR(SUMPRODUCT('6. Patients'!DI$10:DI$107,OFFSET('6. Patients'!$JB$9,1,MATCH($D18,'6. Patients'!$JC$9:$JQ$9,0),ROWS('6. Patients'!EV$10:EV$107))),0)+
IFERROR(SUMPRODUCT('6. Patients'!DI$10:DI$107,OFFSET('6. Patients'!$JR$9,1,MATCH($D18,'6. Patients'!$JS$9:$KG$9,0),ROWS('6. Patients'!EV$10:EV$107))),0)+
IFERROR(SUMPRODUCT('6. Patients'!DI$10:DI$107,OFFSET('6. Patients'!$KH$9,1,MATCH($D18,'6. Patients'!$KI$9:$KW$9,0),ROWS('6. Patients'!EV$10:EV$107))),0))+
IFERROR(VLOOKUP($D18,$H$61:$L$91,COLUMNS($H$60:$J$60)-1+AP$7,0)*$E18*$F18*'1. General Inputs'!$J$25,0),0)</f>
        <v>0</v>
      </c>
      <c r="AQ18" s="3">
        <f ca="1">ROUNDUP($F18*$E18*CHOOSE(AQ$7,
IFERROR(SUMPRODUCT('6. Patients'!DJ$10:DJ$107,OFFSET('6. Patients'!$DN$9,1,MATCH($D18,'6. Patients'!$DO$9:$EC$9,0),ROWS('6. Patients'!EW$10:EW$107))),0)+
IFERROR(SUMPRODUCT('6. Patients'!DJ$10:DJ$107,OFFSET('6. Patients'!$ED$9,1,MATCH($D18,'6. Patients'!$EE$9:$ES$9,0),ROWS('6. Patients'!EW$10:EW$107))),0)+
IFERROR(SUMPRODUCT('6. Patients'!DJ$10:DJ$107,OFFSET('6. Patients'!$ET$9,1,MATCH($D18,'6. Patients'!$EU$9:$FI$9,0),ROWS('6. Patients'!EW$10:EW$107))),0)+
IFERROR(SUMPRODUCT('6. Patients'!DJ$10:DJ$107,OFFSET('6. Patients'!$FJ$9,1,MATCH($D18,'6. Patients'!$FK$9:$FY$9,0),ROWS('6. Patients'!EW$10:EW$107))),0),
IFERROR(SUMPRODUCT('6. Patients'!DJ$10:DJ$107,OFFSET('6. Patients'!$FZ$9,1,MATCH($D18,'6. Patients'!$GA$9:$GO$9,0),ROWS('6. Patients'!EW$10:EW$107))),0)+
IFERROR(SUMPRODUCT('6. Patients'!DJ$10:DJ$107,OFFSET('6. Patients'!$GP$9,1,MATCH($D18,'6. Patients'!$GQ$9:$HE$9,0),ROWS('6. Patients'!EW$10:EW$107))),0)+
IFERROR(SUMPRODUCT('6. Patients'!DJ$10:DJ$107,OFFSET('6. Patients'!$HF$9,1,MATCH($D18,'6. Patients'!$HG$9:$HU$9,0),ROWS('6. Patients'!EW$10:EW$107))),0)+
IFERROR(SUMPRODUCT('6. Patients'!DJ$10:DJ$107,OFFSET('6. Patients'!$HV$9,1,MATCH($D18,'6. Patients'!$HW$9:$IK$9,0),ROWS('6. Patients'!EW$10:EW$107))),0),
IFERROR(SUMPRODUCT('6. Patients'!DJ$10:DJ$107,OFFSET('6. Patients'!$IL$9,1,MATCH($D18,'6. Patients'!$IM$9:$JA$9,0),ROWS('6. Patients'!EW$10:EW$107))),0)+
IFERROR(SUMPRODUCT('6. Patients'!DJ$10:DJ$107,OFFSET('6. Patients'!$JB$9,1,MATCH($D18,'6. Patients'!$JC$9:$JQ$9,0),ROWS('6. Patients'!EW$10:EW$107))),0)+
IFERROR(SUMPRODUCT('6. Patients'!DJ$10:DJ$107,OFFSET('6. Patients'!$JR$9,1,MATCH($D18,'6. Patients'!$JS$9:$KG$9,0),ROWS('6. Patients'!EW$10:EW$107))),0)+
IFERROR(SUMPRODUCT('6. Patients'!DJ$10:DJ$107,OFFSET('6. Patients'!$KH$9,1,MATCH($D18,'6. Patients'!$KI$9:$KW$9,0),ROWS('6. Patients'!EW$10:EW$107))),0))+
IFERROR(VLOOKUP($D18,$H$61:$L$91,COLUMNS($H$60:$J$60)-1+AQ$7,0)*$E18*$F18*'1. General Inputs'!$J$25,0),0)</f>
        <v>0</v>
      </c>
      <c r="AR18" s="136"/>
      <c r="AZ18" s="135">
        <f ca="1">IFERROR(SUM(OFFSET('7. Consumption'!H18,0,1,,MIN('1. General Inputs'!$J$27,COLUMNS('7. Consumption'!H$9:$AQ$9)-1))),0)+MAX(0,$AQ18*('1. General Inputs'!$J$27-COLUMNS('7. Consumption'!H$9:$AQ$9)+1))</f>
        <v>0</v>
      </c>
      <c r="BA18" s="135">
        <f ca="1">IFERROR(SUM(OFFSET('7. Consumption'!I18,0,1,,MIN('1. General Inputs'!$J$27,COLUMNS('7. Consumption'!I$9:$AQ$9)-1))),0)+MAX(0,$AQ18*('1. General Inputs'!$J$27-COLUMNS('7. Consumption'!I$9:$AQ$9)+1))</f>
        <v>0</v>
      </c>
      <c r="BB18" s="135">
        <f ca="1">IFERROR(SUM(OFFSET('7. Consumption'!J18,0,1,,MIN('1. General Inputs'!$J$27,COLUMNS('7. Consumption'!J$9:$AQ$9)-1))),0)+MAX(0,$AQ18*('1. General Inputs'!$J$27-COLUMNS('7. Consumption'!J$9:$AQ$9)+1))</f>
        <v>0</v>
      </c>
      <c r="BC18" s="135">
        <f ca="1">IFERROR(SUM(OFFSET('7. Consumption'!K18,0,1,,MIN('1. General Inputs'!$J$27,COLUMNS('7. Consumption'!K$9:$AQ$9)-1))),0)+MAX(0,$AQ18*('1. General Inputs'!$J$27-COLUMNS('7. Consumption'!K$9:$AQ$9)+1))</f>
        <v>0</v>
      </c>
      <c r="BD18" s="135">
        <f ca="1">IFERROR(SUM(OFFSET('7. Consumption'!L18,0,1,,MIN('1. General Inputs'!$J$27,COLUMNS('7. Consumption'!L$9:$AQ$9)-1))),0)+MAX(0,$AQ18*('1. General Inputs'!$J$27-COLUMNS('7. Consumption'!L$9:$AQ$9)+1))</f>
        <v>0</v>
      </c>
      <c r="BE18" s="135">
        <f ca="1">IFERROR(SUM(OFFSET('7. Consumption'!M18,0,1,,MIN('1. General Inputs'!$J$27,COLUMNS('7. Consumption'!M$9:$AQ$9)-1))),0)+MAX(0,$AQ18*('1. General Inputs'!$J$27-COLUMNS('7. Consumption'!M$9:$AQ$9)+1))</f>
        <v>0</v>
      </c>
      <c r="BF18" s="135">
        <f ca="1">IFERROR(SUM(OFFSET('7. Consumption'!N18,0,1,,MIN('1. General Inputs'!$J$27,COLUMNS('7. Consumption'!N$9:$AQ$9)-1))),0)+MAX(0,$AQ18*('1. General Inputs'!$J$27-COLUMNS('7. Consumption'!N$9:$AQ$9)+1))</f>
        <v>0</v>
      </c>
      <c r="BG18" s="135">
        <f ca="1">IFERROR(SUM(OFFSET('7. Consumption'!O18,0,1,,MIN('1. General Inputs'!$J$27,COLUMNS('7. Consumption'!O$9:$AQ$9)-1))),0)+MAX(0,$AQ18*('1. General Inputs'!$J$27-COLUMNS('7. Consumption'!O$9:$AQ$9)+1))</f>
        <v>0</v>
      </c>
      <c r="BH18" s="135">
        <f ca="1">IFERROR(SUM(OFFSET('7. Consumption'!P18,0,1,,MIN('1. General Inputs'!$J$27,COLUMNS('7. Consumption'!P$9:$AQ$9)-1))),0)+MAX(0,$AQ18*('1. General Inputs'!$J$27-COLUMNS('7. Consumption'!P$9:$AQ$9)+1))</f>
        <v>0</v>
      </c>
      <c r="BI18" s="135">
        <f ca="1">IFERROR(SUM(OFFSET('7. Consumption'!Q18,0,1,,MIN('1. General Inputs'!$J$27,COLUMNS('7. Consumption'!Q$9:$AQ$9)-1))),0)+MAX(0,$AQ18*('1. General Inputs'!$J$27-COLUMNS('7. Consumption'!Q$9:$AQ$9)+1))</f>
        <v>0</v>
      </c>
      <c r="BJ18" s="135">
        <f ca="1">IFERROR(SUM(OFFSET('7. Consumption'!R18,0,1,,MIN('1. General Inputs'!$J$27,COLUMNS('7. Consumption'!R$9:$AQ$9)-1))),0)+MAX(0,$AQ18*('1. General Inputs'!$J$27-COLUMNS('7. Consumption'!R$9:$AQ$9)+1))</f>
        <v>0</v>
      </c>
      <c r="BK18" s="135">
        <f ca="1">IFERROR(SUM(OFFSET('7. Consumption'!S18,0,1,,MIN('1. General Inputs'!$J$27,COLUMNS('7. Consumption'!S$9:$AQ$9)-1))),0)+MAX(0,$AQ18*('1. General Inputs'!$J$27-COLUMNS('7. Consumption'!S$9:$AQ$9)+1))</f>
        <v>0</v>
      </c>
      <c r="BL18" s="135">
        <f ca="1">IFERROR(SUM(OFFSET('7. Consumption'!T18,0,1,,MIN('1. General Inputs'!$J$27,COLUMNS('7. Consumption'!T$9:$AQ$9)-1))),0)+MAX(0,$AQ18*('1. General Inputs'!$J$27-COLUMNS('7. Consumption'!T$9:$AQ$9)+1))</f>
        <v>0</v>
      </c>
      <c r="BM18" s="135">
        <f ca="1">IFERROR(SUM(OFFSET('7. Consumption'!U18,0,1,,MIN('1. General Inputs'!$J$27,COLUMNS('7. Consumption'!U$9:$AQ$9)-1))),0)+MAX(0,$AQ18*('1. General Inputs'!$J$27-COLUMNS('7. Consumption'!U$9:$AQ$9)+1))</f>
        <v>0</v>
      </c>
      <c r="BN18" s="135">
        <f ca="1">IFERROR(SUM(OFFSET('7. Consumption'!V18,0,1,,MIN('1. General Inputs'!$J$27,COLUMNS('7. Consumption'!V$9:$AQ$9)-1))),0)+MAX(0,$AQ18*('1. General Inputs'!$J$27-COLUMNS('7. Consumption'!V$9:$AQ$9)+1))</f>
        <v>0</v>
      </c>
      <c r="BO18" s="135">
        <f ca="1">IFERROR(SUM(OFFSET('7. Consumption'!W18,0,1,,MIN('1. General Inputs'!$J$27,COLUMNS('7. Consumption'!W$9:$AQ$9)-1))),0)+MAX(0,$AQ18*('1. General Inputs'!$J$27-COLUMNS('7. Consumption'!W$9:$AQ$9)+1))</f>
        <v>0</v>
      </c>
      <c r="BP18" s="135">
        <f ca="1">IFERROR(SUM(OFFSET('7. Consumption'!X18,0,1,,MIN('1. General Inputs'!$J$27,COLUMNS('7. Consumption'!X$9:$AQ$9)-1))),0)+MAX(0,$AQ18*('1. General Inputs'!$J$27-COLUMNS('7. Consumption'!X$9:$AQ$9)+1))</f>
        <v>0</v>
      </c>
      <c r="BQ18" s="135">
        <f ca="1">IFERROR(SUM(OFFSET('7. Consumption'!Y18,0,1,,MIN('1. General Inputs'!$J$27,COLUMNS('7. Consumption'!Y$9:$AQ$9)-1))),0)+MAX(0,$AQ18*('1. General Inputs'!$J$27-COLUMNS('7. Consumption'!Y$9:$AQ$9)+1))</f>
        <v>0</v>
      </c>
      <c r="BR18" s="135">
        <f ca="1">IFERROR(SUM(OFFSET('7. Consumption'!Z18,0,1,,MIN('1. General Inputs'!$J$27,COLUMNS('7. Consumption'!Z$9:$AQ$9)-1))),0)+MAX(0,$AQ18*('1. General Inputs'!$J$27-COLUMNS('7. Consumption'!Z$9:$AQ$9)+1))</f>
        <v>0</v>
      </c>
      <c r="BS18" s="135">
        <f ca="1">IFERROR(SUM(OFFSET('7. Consumption'!AA18,0,1,,MIN('1. General Inputs'!$J$27,COLUMNS('7. Consumption'!AA$9:$AQ$9)-1))),0)+MAX(0,$AQ18*('1. General Inputs'!$J$27-COLUMNS('7. Consumption'!AA$9:$AQ$9)+1))</f>
        <v>0</v>
      </c>
      <c r="BT18" s="135">
        <f ca="1">IFERROR(SUM(OFFSET('7. Consumption'!AB18,0,1,,MIN('1. General Inputs'!$J$27,COLUMNS('7. Consumption'!AB$9:$AQ$9)-1))),0)+MAX(0,$AQ18*('1. General Inputs'!$J$27-COLUMNS('7. Consumption'!AB$9:$AQ$9)+1))</f>
        <v>0</v>
      </c>
      <c r="BU18" s="135">
        <f ca="1">IFERROR(SUM(OFFSET('7. Consumption'!AC18,0,1,,MIN('1. General Inputs'!$J$27,COLUMNS('7. Consumption'!AC$9:$AQ$9)-1))),0)+MAX(0,$AQ18*('1. General Inputs'!$J$27-COLUMNS('7. Consumption'!AC$9:$AQ$9)+1))</f>
        <v>0</v>
      </c>
      <c r="BV18" s="135">
        <f ca="1">IFERROR(SUM(OFFSET('7. Consumption'!AD18,0,1,,MIN('1. General Inputs'!$J$27,COLUMNS('7. Consumption'!AD$9:$AQ$9)-1))),0)+MAX(0,$AQ18*('1. General Inputs'!$J$27-COLUMNS('7. Consumption'!AD$9:$AQ$9)+1))</f>
        <v>0</v>
      </c>
      <c r="BW18" s="135">
        <f ca="1">IFERROR(SUM(OFFSET('7. Consumption'!AE18,0,1,,MIN('1. General Inputs'!$J$27,COLUMNS('7. Consumption'!AE$9:$AQ$9)-1))),0)+MAX(0,$AQ18*('1. General Inputs'!$J$27-COLUMNS('7. Consumption'!AE$9:$AQ$9)+1))</f>
        <v>0</v>
      </c>
      <c r="BX18" s="135">
        <f ca="1">IFERROR(SUM(OFFSET('7. Consumption'!AF18,0,1,,MIN('1. General Inputs'!$J$27,COLUMNS('7. Consumption'!AF$9:$AQ$9)-1))),0)+MAX(0,$AQ18*('1. General Inputs'!$J$27-COLUMNS('7. Consumption'!AF$9:$AQ$9)+1))</f>
        <v>0</v>
      </c>
      <c r="BY18" s="135">
        <f ca="1">IFERROR(SUM(OFFSET('7. Consumption'!AG18,0,1,,MIN('1. General Inputs'!$J$27,COLUMNS('7. Consumption'!AG$9:$AQ$9)-1))),0)+MAX(0,$AQ18*('1. General Inputs'!$J$27-COLUMNS('7. Consumption'!AG$9:$AQ$9)+1))</f>
        <v>0</v>
      </c>
      <c r="BZ18" s="135">
        <f ca="1">IFERROR(SUM(OFFSET('7. Consumption'!AH18,0,1,,MIN('1. General Inputs'!$J$27,COLUMNS('7. Consumption'!AH$9:$AQ$9)-1))),0)+MAX(0,$AQ18*('1. General Inputs'!$J$27-COLUMNS('7. Consumption'!AH$9:$AQ$9)+1))</f>
        <v>0</v>
      </c>
      <c r="CA18" s="135">
        <f ca="1">IFERROR(SUM(OFFSET('7. Consumption'!AI18,0,1,,MIN('1. General Inputs'!$J$27,COLUMNS('7. Consumption'!AI$9:$AQ$9)-1))),0)+MAX(0,$AQ18*('1. General Inputs'!$J$27-COLUMNS('7. Consumption'!AI$9:$AQ$9)+1))</f>
        <v>0</v>
      </c>
      <c r="CB18" s="135">
        <f ca="1">IFERROR(SUM(OFFSET('7. Consumption'!AJ18,0,1,,MIN('1. General Inputs'!$J$27,COLUMNS('7. Consumption'!AJ$9:$AQ$9)-1))),0)+MAX(0,$AQ18*('1. General Inputs'!$J$27-COLUMNS('7. Consumption'!AJ$9:$AQ$9)+1))</f>
        <v>0</v>
      </c>
      <c r="CC18" s="135">
        <f ca="1">IFERROR(SUM(OFFSET('7. Consumption'!AK18,0,1,,MIN('1. General Inputs'!$J$27,COLUMNS('7. Consumption'!AK$9:$AQ$9)-1))),0)+MAX(0,$AQ18*('1. General Inputs'!$J$27-COLUMNS('7. Consumption'!AK$9:$AQ$9)+1))</f>
        <v>0</v>
      </c>
      <c r="CD18" s="135">
        <f ca="1">IFERROR(SUM(OFFSET('7. Consumption'!AL18,0,1,,MIN('1. General Inputs'!$J$27,COLUMNS('7. Consumption'!AL$9:$AQ$9)-1))),0)+MAX(0,$AQ18*('1. General Inputs'!$J$27-COLUMNS('7. Consumption'!AL$9:$AQ$9)+1))</f>
        <v>0</v>
      </c>
      <c r="CE18" s="135">
        <f ca="1">IFERROR(SUM(OFFSET('7. Consumption'!AM18,0,1,,MIN('1. General Inputs'!$J$27,COLUMNS('7. Consumption'!AM$9:$AQ$9)-1))),0)+MAX(0,$AQ18*('1. General Inputs'!$J$27-COLUMNS('7. Consumption'!AM$9:$AQ$9)+1))</f>
        <v>0</v>
      </c>
      <c r="CF18" s="135">
        <f ca="1">IFERROR(SUM(OFFSET('7. Consumption'!AN18,0,1,,MIN('1. General Inputs'!$J$27,COLUMNS('7. Consumption'!AN$9:$AQ$9)-1))),0)+MAX(0,$AQ18*('1. General Inputs'!$J$27-COLUMNS('7. Consumption'!AN$9:$AQ$9)+1))</f>
        <v>0</v>
      </c>
      <c r="CG18" s="135">
        <f ca="1">IFERROR(SUM(OFFSET('7. Consumption'!AO18,0,1,,MIN('1. General Inputs'!$J$27,COLUMNS('7. Consumption'!AO$9:$AQ$9)-1))),0)+MAX(0,$AQ18*('1. General Inputs'!$J$27-COLUMNS('7. Consumption'!AO$9:$AQ$9)+1))</f>
        <v>0</v>
      </c>
      <c r="CH18" s="135">
        <f ca="1">IFERROR(SUM(OFFSET('7. Consumption'!AP18,0,1,,MIN('1. General Inputs'!$J$27,COLUMNS('7. Consumption'!AP$9:$AQ$9)-1))),0)+MAX(0,$AQ18*('1. General Inputs'!$J$27-COLUMNS('7. Consumption'!AP$9:$AQ$9)+1))</f>
        <v>0</v>
      </c>
      <c r="CI18" s="135">
        <f ca="1">IFERROR(SUM(OFFSET('7. Consumption'!AQ18,0,1,,MIN('1. General Inputs'!$J$27,COLUMNS('7. Consumption'!AQ$9:$AQ$9)-1))),0)+MAX(0,$AQ18*('1. General Inputs'!$J$27-COLUMNS('7. Consumption'!AQ$9:$AQ$9)+1))</f>
        <v>0</v>
      </c>
    </row>
    <row r="19" spans="2:87" ht="15" x14ac:dyDescent="0.25">
      <c r="B19" s="16"/>
      <c r="C19" s="16" t="str">
        <f>IFERROR(VLOOKUP(ROWS($C$9:$C19),'5. Dosing'!$L$14:$M$64,COLUMNS('5. Dosing'!$L$13:$M$13),0),"")</f>
        <v>DRV (300) - 120 tab</v>
      </c>
      <c r="D19" s="16" t="str">
        <f>IFERROR(INDEX('5. Dosing'!E$14:E$64,MATCH('7. Consumption'!$C19,'5. Dosing'!$M$14:$M$64,0)),"")</f>
        <v>DRV</v>
      </c>
      <c r="E19" s="129">
        <f>IFERROR(INDEX('5. Dosing'!K$14:K$64,MATCH('7. Consumption'!$C19,'5. Dosing'!$M$14:$M$64,0)),0)</f>
        <v>0</v>
      </c>
      <c r="F19" s="130">
        <f>IFERROR(INDEX('5. Dosing'!J$14:J$64,MATCH('7. Consumption'!$C19,'5. Dosing'!$M$14:$M$64,0))*(30)/INDEX('5. Dosing'!H$14:H$64,MATCH('7. Consumption'!$C19,'5. Dosing'!$M$14:$M$64,0)),0)</f>
        <v>1</v>
      </c>
      <c r="H19" s="3">
        <f ca="1">ROUNDUP($F19*$E19*CHOOSE(H$7,
IFERROR(SUMPRODUCT('6. Patients'!CA$10:CA$107,OFFSET('6. Patients'!$DN$9,1,MATCH($D19,'6. Patients'!$DO$9:$EC$9,0),ROWS('6. Patients'!DN$10:DN$107))),0)+
IFERROR(SUMPRODUCT('6. Patients'!CA$10:CA$107,OFFSET('6. Patients'!$ED$9,1,MATCH($D19,'6. Patients'!$EE$9:$ES$9,0),ROWS('6. Patients'!DN$10:DN$107))),0)+
IFERROR(SUMPRODUCT('6. Patients'!CA$10:CA$107,OFFSET('6. Patients'!$ET$9,1,MATCH($D19,'6. Patients'!$EU$9:$FI$9,0),ROWS('6. Patients'!DN$10:DN$107))),0)+
IFERROR(SUMPRODUCT('6. Patients'!CA$10:CA$107,OFFSET('6. Patients'!$FJ$9,1,MATCH($D19,'6. Patients'!$FK$9:$FY$9,0),ROWS('6. Patients'!DN$10:DN$107))),0),
IFERROR(SUMPRODUCT('6. Patients'!CA$10:CA$107,OFFSET('6. Patients'!$FZ$9,1,MATCH($D19,'6. Patients'!$GA$9:$GO$9,0),ROWS('6. Patients'!DN$10:DN$107))),0)+
IFERROR(SUMPRODUCT('6. Patients'!CA$10:CA$107,OFFSET('6. Patients'!$GP$9,1,MATCH($D19,'6. Patients'!$GQ$9:$HE$9,0),ROWS('6. Patients'!DN$10:DN$107))),0)+
IFERROR(SUMPRODUCT('6. Patients'!CA$10:CA$107,OFFSET('6. Patients'!$HF$9,1,MATCH($D19,'6. Patients'!$HG$9:$HU$9,0),ROWS('6. Patients'!DN$10:DN$107))),0)+
IFERROR(SUMPRODUCT('6. Patients'!CA$10:CA$107,OFFSET('6. Patients'!$HV$9,1,MATCH($D19,'6. Patients'!$HW$9:$IK$9,0),ROWS('6. Patients'!DN$10:DN$107))),0),
IFERROR(SUMPRODUCT('6. Patients'!CA$10:CA$107,OFFSET('6. Patients'!$IL$9,1,MATCH($D19,'6. Patients'!$IM$9:$JA$9,0),ROWS('6. Patients'!DN$10:DN$107))),0)+
IFERROR(SUMPRODUCT('6. Patients'!CA$10:CA$107,OFFSET('6. Patients'!$JB$9,1,MATCH($D19,'6. Patients'!$JC$9:$JQ$9,0),ROWS('6. Patients'!DN$10:DN$107))),0)+
IFERROR(SUMPRODUCT('6. Patients'!CA$10:CA$107,OFFSET('6. Patients'!$JR$9,1,MATCH($D19,'6. Patients'!$JS$9:$KG$9,0),ROWS('6. Patients'!DN$10:DN$107))),0)+
IFERROR(SUMPRODUCT('6. Patients'!CA$10:CA$107,OFFSET('6. Patients'!$KH$9,1,MATCH($D19,'6. Patients'!$KI$9:$KW$9,0),ROWS('6. Patients'!DN$10:DN$107))),0))+
IFERROR(VLOOKUP($D19,$H$61:$L$91,COLUMNS($H$60:$J$60)-1+H$7,0)*$E19*$F19*'1. General Inputs'!$J$25,0),0)</f>
        <v>0</v>
      </c>
      <c r="I19" s="3">
        <f ca="1">ROUNDUP($F19*$E19*CHOOSE(I$7,
IFERROR(SUMPRODUCT('6. Patients'!CB$10:CB$107,OFFSET('6. Patients'!$DN$9,1,MATCH($D19,'6. Patients'!$DO$9:$EC$9,0),ROWS('6. Patients'!DO$10:DO$107))),0)+
IFERROR(SUMPRODUCT('6. Patients'!CB$10:CB$107,OFFSET('6. Patients'!$ED$9,1,MATCH($D19,'6. Patients'!$EE$9:$ES$9,0),ROWS('6. Patients'!DO$10:DO$107))),0)+
IFERROR(SUMPRODUCT('6. Patients'!CB$10:CB$107,OFFSET('6. Patients'!$ET$9,1,MATCH($D19,'6. Patients'!$EU$9:$FI$9,0),ROWS('6. Patients'!DO$10:DO$107))),0)+
IFERROR(SUMPRODUCT('6. Patients'!CB$10:CB$107,OFFSET('6. Patients'!$FJ$9,1,MATCH($D19,'6. Patients'!$FK$9:$FY$9,0),ROWS('6. Patients'!DO$10:DO$107))),0),
IFERROR(SUMPRODUCT('6. Patients'!CB$10:CB$107,OFFSET('6. Patients'!$FZ$9,1,MATCH($D19,'6. Patients'!$GA$9:$GO$9,0),ROWS('6. Patients'!DO$10:DO$107))),0)+
IFERROR(SUMPRODUCT('6. Patients'!CB$10:CB$107,OFFSET('6. Patients'!$GP$9,1,MATCH($D19,'6. Patients'!$GQ$9:$HE$9,0),ROWS('6. Patients'!DO$10:DO$107))),0)+
IFERROR(SUMPRODUCT('6. Patients'!CB$10:CB$107,OFFSET('6. Patients'!$HF$9,1,MATCH($D19,'6. Patients'!$HG$9:$HU$9,0),ROWS('6. Patients'!DO$10:DO$107))),0)+
IFERROR(SUMPRODUCT('6. Patients'!CB$10:CB$107,OFFSET('6. Patients'!$HV$9,1,MATCH($D19,'6. Patients'!$HW$9:$IK$9,0),ROWS('6. Patients'!DO$10:DO$107))),0),
IFERROR(SUMPRODUCT('6. Patients'!CB$10:CB$107,OFFSET('6. Patients'!$IL$9,1,MATCH($D19,'6. Patients'!$IM$9:$JA$9,0),ROWS('6. Patients'!DO$10:DO$107))),0)+
IFERROR(SUMPRODUCT('6. Patients'!CB$10:CB$107,OFFSET('6. Patients'!$JB$9,1,MATCH($D19,'6. Patients'!$JC$9:$JQ$9,0),ROWS('6. Patients'!DO$10:DO$107))),0)+
IFERROR(SUMPRODUCT('6. Patients'!CB$10:CB$107,OFFSET('6. Patients'!$JR$9,1,MATCH($D19,'6. Patients'!$JS$9:$KG$9,0),ROWS('6. Patients'!DO$10:DO$107))),0)+
IFERROR(SUMPRODUCT('6. Patients'!CB$10:CB$107,OFFSET('6. Patients'!$KH$9,1,MATCH($D19,'6. Patients'!$KI$9:$KW$9,0),ROWS('6. Patients'!DO$10:DO$107))),0))+
IFERROR(VLOOKUP($D19,$H$61:$L$91,COLUMNS($H$60:$J$60)-1+I$7,0)*$E19*$F19*'1. General Inputs'!$J$25,0),0)</f>
        <v>0</v>
      </c>
      <c r="J19" s="3">
        <f ca="1">ROUNDUP($F19*$E19*CHOOSE(J$7,
IFERROR(SUMPRODUCT('6. Patients'!CC$10:CC$107,OFFSET('6. Patients'!$DN$9,1,MATCH($D19,'6. Patients'!$DO$9:$EC$9,0),ROWS('6. Patients'!DP$10:DP$107))),0)+
IFERROR(SUMPRODUCT('6. Patients'!CC$10:CC$107,OFFSET('6. Patients'!$ED$9,1,MATCH($D19,'6. Patients'!$EE$9:$ES$9,0),ROWS('6. Patients'!DP$10:DP$107))),0)+
IFERROR(SUMPRODUCT('6. Patients'!CC$10:CC$107,OFFSET('6. Patients'!$ET$9,1,MATCH($D19,'6. Patients'!$EU$9:$FI$9,0),ROWS('6. Patients'!DP$10:DP$107))),0)+
IFERROR(SUMPRODUCT('6. Patients'!CC$10:CC$107,OFFSET('6. Patients'!$FJ$9,1,MATCH($D19,'6. Patients'!$FK$9:$FY$9,0),ROWS('6. Patients'!DP$10:DP$107))),0),
IFERROR(SUMPRODUCT('6. Patients'!CC$10:CC$107,OFFSET('6. Patients'!$FZ$9,1,MATCH($D19,'6. Patients'!$GA$9:$GO$9,0),ROWS('6. Patients'!DP$10:DP$107))),0)+
IFERROR(SUMPRODUCT('6. Patients'!CC$10:CC$107,OFFSET('6. Patients'!$GP$9,1,MATCH($D19,'6. Patients'!$GQ$9:$HE$9,0),ROWS('6. Patients'!DP$10:DP$107))),0)+
IFERROR(SUMPRODUCT('6. Patients'!CC$10:CC$107,OFFSET('6. Patients'!$HF$9,1,MATCH($D19,'6. Patients'!$HG$9:$HU$9,0),ROWS('6. Patients'!DP$10:DP$107))),0)+
IFERROR(SUMPRODUCT('6. Patients'!CC$10:CC$107,OFFSET('6. Patients'!$HV$9,1,MATCH($D19,'6. Patients'!$HW$9:$IK$9,0),ROWS('6. Patients'!DP$10:DP$107))),0),
IFERROR(SUMPRODUCT('6. Patients'!CC$10:CC$107,OFFSET('6. Patients'!$IL$9,1,MATCH($D19,'6. Patients'!$IM$9:$JA$9,0),ROWS('6. Patients'!DP$10:DP$107))),0)+
IFERROR(SUMPRODUCT('6. Patients'!CC$10:CC$107,OFFSET('6. Patients'!$JB$9,1,MATCH($D19,'6. Patients'!$JC$9:$JQ$9,0),ROWS('6. Patients'!DP$10:DP$107))),0)+
IFERROR(SUMPRODUCT('6. Patients'!CC$10:CC$107,OFFSET('6. Patients'!$JR$9,1,MATCH($D19,'6. Patients'!$JS$9:$KG$9,0),ROWS('6. Patients'!DP$10:DP$107))),0)+
IFERROR(SUMPRODUCT('6. Patients'!CC$10:CC$107,OFFSET('6. Patients'!$KH$9,1,MATCH($D19,'6. Patients'!$KI$9:$KW$9,0),ROWS('6. Patients'!DP$10:DP$107))),0))+
IFERROR(VLOOKUP($D19,$H$61:$L$91,COLUMNS($H$60:$J$60)-1+J$7,0)*$E19*$F19*'1. General Inputs'!$J$25,0),0)</f>
        <v>0</v>
      </c>
      <c r="K19" s="3">
        <f ca="1">ROUNDUP($F19*$E19*CHOOSE(K$7,
IFERROR(SUMPRODUCT('6. Patients'!CD$10:CD$107,OFFSET('6. Patients'!$DN$9,1,MATCH($D19,'6. Patients'!$DO$9:$EC$9,0),ROWS('6. Patients'!DQ$10:DQ$107))),0)+
IFERROR(SUMPRODUCT('6. Patients'!CD$10:CD$107,OFFSET('6. Patients'!$ED$9,1,MATCH($D19,'6. Patients'!$EE$9:$ES$9,0),ROWS('6. Patients'!DQ$10:DQ$107))),0)+
IFERROR(SUMPRODUCT('6. Patients'!CD$10:CD$107,OFFSET('6. Patients'!$ET$9,1,MATCH($D19,'6. Patients'!$EU$9:$FI$9,0),ROWS('6. Patients'!DQ$10:DQ$107))),0)+
IFERROR(SUMPRODUCT('6. Patients'!CD$10:CD$107,OFFSET('6. Patients'!$FJ$9,1,MATCH($D19,'6. Patients'!$FK$9:$FY$9,0),ROWS('6. Patients'!DQ$10:DQ$107))),0),
IFERROR(SUMPRODUCT('6. Patients'!CD$10:CD$107,OFFSET('6. Patients'!$FZ$9,1,MATCH($D19,'6. Patients'!$GA$9:$GO$9,0),ROWS('6. Patients'!DQ$10:DQ$107))),0)+
IFERROR(SUMPRODUCT('6. Patients'!CD$10:CD$107,OFFSET('6. Patients'!$GP$9,1,MATCH($D19,'6. Patients'!$GQ$9:$HE$9,0),ROWS('6. Patients'!DQ$10:DQ$107))),0)+
IFERROR(SUMPRODUCT('6. Patients'!CD$10:CD$107,OFFSET('6. Patients'!$HF$9,1,MATCH($D19,'6. Patients'!$HG$9:$HU$9,0),ROWS('6. Patients'!DQ$10:DQ$107))),0)+
IFERROR(SUMPRODUCT('6. Patients'!CD$10:CD$107,OFFSET('6. Patients'!$HV$9,1,MATCH($D19,'6. Patients'!$HW$9:$IK$9,0),ROWS('6. Patients'!DQ$10:DQ$107))),0),
IFERROR(SUMPRODUCT('6. Patients'!CD$10:CD$107,OFFSET('6. Patients'!$IL$9,1,MATCH($D19,'6. Patients'!$IM$9:$JA$9,0),ROWS('6. Patients'!DQ$10:DQ$107))),0)+
IFERROR(SUMPRODUCT('6. Patients'!CD$10:CD$107,OFFSET('6. Patients'!$JB$9,1,MATCH($D19,'6. Patients'!$JC$9:$JQ$9,0),ROWS('6. Patients'!DQ$10:DQ$107))),0)+
IFERROR(SUMPRODUCT('6. Patients'!CD$10:CD$107,OFFSET('6. Patients'!$JR$9,1,MATCH($D19,'6. Patients'!$JS$9:$KG$9,0),ROWS('6. Patients'!DQ$10:DQ$107))),0)+
IFERROR(SUMPRODUCT('6. Patients'!CD$10:CD$107,OFFSET('6. Patients'!$KH$9,1,MATCH($D19,'6. Patients'!$KI$9:$KW$9,0),ROWS('6. Patients'!DQ$10:DQ$107))),0))+
IFERROR(VLOOKUP($D19,$H$61:$L$91,COLUMNS($H$60:$J$60)-1+K$7,0)*$E19*$F19*'1. General Inputs'!$J$25,0),0)</f>
        <v>0</v>
      </c>
      <c r="L19" s="3">
        <f ca="1">ROUNDUP($F19*$E19*CHOOSE(L$7,
IFERROR(SUMPRODUCT('6. Patients'!CE$10:CE$107,OFFSET('6. Patients'!$DN$9,1,MATCH($D19,'6. Patients'!$DO$9:$EC$9,0),ROWS('6. Patients'!DR$10:DR$107))),0)+
IFERROR(SUMPRODUCT('6. Patients'!CE$10:CE$107,OFFSET('6. Patients'!$ED$9,1,MATCH($D19,'6. Patients'!$EE$9:$ES$9,0),ROWS('6. Patients'!DR$10:DR$107))),0)+
IFERROR(SUMPRODUCT('6. Patients'!CE$10:CE$107,OFFSET('6. Patients'!$ET$9,1,MATCH($D19,'6. Patients'!$EU$9:$FI$9,0),ROWS('6. Patients'!DR$10:DR$107))),0)+
IFERROR(SUMPRODUCT('6. Patients'!CE$10:CE$107,OFFSET('6. Patients'!$FJ$9,1,MATCH($D19,'6. Patients'!$FK$9:$FY$9,0),ROWS('6. Patients'!DR$10:DR$107))),0),
IFERROR(SUMPRODUCT('6. Patients'!CE$10:CE$107,OFFSET('6. Patients'!$FZ$9,1,MATCH($D19,'6. Patients'!$GA$9:$GO$9,0),ROWS('6. Patients'!DR$10:DR$107))),0)+
IFERROR(SUMPRODUCT('6. Patients'!CE$10:CE$107,OFFSET('6. Patients'!$GP$9,1,MATCH($D19,'6. Patients'!$GQ$9:$HE$9,0),ROWS('6. Patients'!DR$10:DR$107))),0)+
IFERROR(SUMPRODUCT('6. Patients'!CE$10:CE$107,OFFSET('6. Patients'!$HF$9,1,MATCH($D19,'6. Patients'!$HG$9:$HU$9,0),ROWS('6. Patients'!DR$10:DR$107))),0)+
IFERROR(SUMPRODUCT('6. Patients'!CE$10:CE$107,OFFSET('6. Patients'!$HV$9,1,MATCH($D19,'6. Patients'!$HW$9:$IK$9,0),ROWS('6. Patients'!DR$10:DR$107))),0),
IFERROR(SUMPRODUCT('6. Patients'!CE$10:CE$107,OFFSET('6. Patients'!$IL$9,1,MATCH($D19,'6. Patients'!$IM$9:$JA$9,0),ROWS('6. Patients'!DR$10:DR$107))),0)+
IFERROR(SUMPRODUCT('6. Patients'!CE$10:CE$107,OFFSET('6. Patients'!$JB$9,1,MATCH($D19,'6. Patients'!$JC$9:$JQ$9,0),ROWS('6. Patients'!DR$10:DR$107))),0)+
IFERROR(SUMPRODUCT('6. Patients'!CE$10:CE$107,OFFSET('6. Patients'!$JR$9,1,MATCH($D19,'6. Patients'!$JS$9:$KG$9,0),ROWS('6. Patients'!DR$10:DR$107))),0)+
IFERROR(SUMPRODUCT('6. Patients'!CE$10:CE$107,OFFSET('6. Patients'!$KH$9,1,MATCH($D19,'6. Patients'!$KI$9:$KW$9,0),ROWS('6. Patients'!DR$10:DR$107))),0))+
IFERROR(VLOOKUP($D19,$H$61:$L$91,COLUMNS($H$60:$J$60)-1+L$7,0)*$E19*$F19*'1. General Inputs'!$J$25,0),0)</f>
        <v>0</v>
      </c>
      <c r="M19" s="3">
        <f ca="1">ROUNDUP($F19*$E19*CHOOSE(M$7,
IFERROR(SUMPRODUCT('6. Patients'!CF$10:CF$107,OFFSET('6. Patients'!$DN$9,1,MATCH($D19,'6. Patients'!$DO$9:$EC$9,0),ROWS('6. Patients'!DS$10:DS$107))),0)+
IFERROR(SUMPRODUCT('6. Patients'!CF$10:CF$107,OFFSET('6. Patients'!$ED$9,1,MATCH($D19,'6. Patients'!$EE$9:$ES$9,0),ROWS('6. Patients'!DS$10:DS$107))),0)+
IFERROR(SUMPRODUCT('6. Patients'!CF$10:CF$107,OFFSET('6. Patients'!$ET$9,1,MATCH($D19,'6. Patients'!$EU$9:$FI$9,0),ROWS('6. Patients'!DS$10:DS$107))),0)+
IFERROR(SUMPRODUCT('6. Patients'!CF$10:CF$107,OFFSET('6. Patients'!$FJ$9,1,MATCH($D19,'6. Patients'!$FK$9:$FY$9,0),ROWS('6. Patients'!DS$10:DS$107))),0),
IFERROR(SUMPRODUCT('6. Patients'!CF$10:CF$107,OFFSET('6. Patients'!$FZ$9,1,MATCH($D19,'6. Patients'!$GA$9:$GO$9,0),ROWS('6. Patients'!DS$10:DS$107))),0)+
IFERROR(SUMPRODUCT('6. Patients'!CF$10:CF$107,OFFSET('6. Patients'!$GP$9,1,MATCH($D19,'6. Patients'!$GQ$9:$HE$9,0),ROWS('6. Patients'!DS$10:DS$107))),0)+
IFERROR(SUMPRODUCT('6. Patients'!CF$10:CF$107,OFFSET('6. Patients'!$HF$9,1,MATCH($D19,'6. Patients'!$HG$9:$HU$9,0),ROWS('6. Patients'!DS$10:DS$107))),0)+
IFERROR(SUMPRODUCT('6. Patients'!CF$10:CF$107,OFFSET('6. Patients'!$HV$9,1,MATCH($D19,'6. Patients'!$HW$9:$IK$9,0),ROWS('6. Patients'!DS$10:DS$107))),0),
IFERROR(SUMPRODUCT('6. Patients'!CF$10:CF$107,OFFSET('6. Patients'!$IL$9,1,MATCH($D19,'6. Patients'!$IM$9:$JA$9,0),ROWS('6. Patients'!DS$10:DS$107))),0)+
IFERROR(SUMPRODUCT('6. Patients'!CF$10:CF$107,OFFSET('6. Patients'!$JB$9,1,MATCH($D19,'6. Patients'!$JC$9:$JQ$9,0),ROWS('6. Patients'!DS$10:DS$107))),0)+
IFERROR(SUMPRODUCT('6. Patients'!CF$10:CF$107,OFFSET('6. Patients'!$JR$9,1,MATCH($D19,'6. Patients'!$JS$9:$KG$9,0),ROWS('6. Patients'!DS$10:DS$107))),0)+
IFERROR(SUMPRODUCT('6. Patients'!CF$10:CF$107,OFFSET('6. Patients'!$KH$9,1,MATCH($D19,'6. Patients'!$KI$9:$KW$9,0),ROWS('6. Patients'!DS$10:DS$107))),0))+
IFERROR(VLOOKUP($D19,$H$61:$L$91,COLUMNS($H$60:$J$60)-1+M$7,0)*$E19*$F19*'1. General Inputs'!$J$25,0),0)</f>
        <v>0</v>
      </c>
      <c r="N19" s="3">
        <f ca="1">ROUNDUP($F19*$E19*CHOOSE(N$7,
IFERROR(SUMPRODUCT('6. Patients'!CG$10:CG$107,OFFSET('6. Patients'!$DN$9,1,MATCH($D19,'6. Patients'!$DO$9:$EC$9,0),ROWS('6. Patients'!DT$10:DT$107))),0)+
IFERROR(SUMPRODUCT('6. Patients'!CG$10:CG$107,OFFSET('6. Patients'!$ED$9,1,MATCH($D19,'6. Patients'!$EE$9:$ES$9,0),ROWS('6. Patients'!DT$10:DT$107))),0)+
IFERROR(SUMPRODUCT('6. Patients'!CG$10:CG$107,OFFSET('6. Patients'!$ET$9,1,MATCH($D19,'6. Patients'!$EU$9:$FI$9,0),ROWS('6. Patients'!DT$10:DT$107))),0)+
IFERROR(SUMPRODUCT('6. Patients'!CG$10:CG$107,OFFSET('6. Patients'!$FJ$9,1,MATCH($D19,'6. Patients'!$FK$9:$FY$9,0),ROWS('6. Patients'!DT$10:DT$107))),0),
IFERROR(SUMPRODUCT('6. Patients'!CG$10:CG$107,OFFSET('6. Patients'!$FZ$9,1,MATCH($D19,'6. Patients'!$GA$9:$GO$9,0),ROWS('6. Patients'!DT$10:DT$107))),0)+
IFERROR(SUMPRODUCT('6. Patients'!CG$10:CG$107,OFFSET('6. Patients'!$GP$9,1,MATCH($D19,'6. Patients'!$GQ$9:$HE$9,0),ROWS('6. Patients'!DT$10:DT$107))),0)+
IFERROR(SUMPRODUCT('6. Patients'!CG$10:CG$107,OFFSET('6. Patients'!$HF$9,1,MATCH($D19,'6. Patients'!$HG$9:$HU$9,0),ROWS('6. Patients'!DT$10:DT$107))),0)+
IFERROR(SUMPRODUCT('6. Patients'!CG$10:CG$107,OFFSET('6. Patients'!$HV$9,1,MATCH($D19,'6. Patients'!$HW$9:$IK$9,0),ROWS('6. Patients'!DT$10:DT$107))),0),
IFERROR(SUMPRODUCT('6. Patients'!CG$10:CG$107,OFFSET('6. Patients'!$IL$9,1,MATCH($D19,'6. Patients'!$IM$9:$JA$9,0),ROWS('6. Patients'!DT$10:DT$107))),0)+
IFERROR(SUMPRODUCT('6. Patients'!CG$10:CG$107,OFFSET('6. Patients'!$JB$9,1,MATCH($D19,'6. Patients'!$JC$9:$JQ$9,0),ROWS('6. Patients'!DT$10:DT$107))),0)+
IFERROR(SUMPRODUCT('6. Patients'!CG$10:CG$107,OFFSET('6. Patients'!$JR$9,1,MATCH($D19,'6. Patients'!$JS$9:$KG$9,0),ROWS('6. Patients'!DT$10:DT$107))),0)+
IFERROR(SUMPRODUCT('6. Patients'!CG$10:CG$107,OFFSET('6. Patients'!$KH$9,1,MATCH($D19,'6. Patients'!$KI$9:$KW$9,0),ROWS('6. Patients'!DT$10:DT$107))),0))+
IFERROR(VLOOKUP($D19,$H$61:$L$91,COLUMNS($H$60:$J$60)-1+N$7,0)*$E19*$F19*'1. General Inputs'!$J$25,0),0)</f>
        <v>0</v>
      </c>
      <c r="O19" s="3">
        <f ca="1">ROUNDUP($F19*$E19*CHOOSE(O$7,
IFERROR(SUMPRODUCT('6. Patients'!CH$10:CH$107,OFFSET('6. Patients'!$DN$9,1,MATCH($D19,'6. Patients'!$DO$9:$EC$9,0),ROWS('6. Patients'!DU$10:DU$107))),0)+
IFERROR(SUMPRODUCT('6. Patients'!CH$10:CH$107,OFFSET('6. Patients'!$ED$9,1,MATCH($D19,'6. Patients'!$EE$9:$ES$9,0),ROWS('6. Patients'!DU$10:DU$107))),0)+
IFERROR(SUMPRODUCT('6. Patients'!CH$10:CH$107,OFFSET('6. Patients'!$ET$9,1,MATCH($D19,'6. Patients'!$EU$9:$FI$9,0),ROWS('6. Patients'!DU$10:DU$107))),0)+
IFERROR(SUMPRODUCT('6. Patients'!CH$10:CH$107,OFFSET('6. Patients'!$FJ$9,1,MATCH($D19,'6. Patients'!$FK$9:$FY$9,0),ROWS('6. Patients'!DU$10:DU$107))),0),
IFERROR(SUMPRODUCT('6. Patients'!CH$10:CH$107,OFFSET('6. Patients'!$FZ$9,1,MATCH($D19,'6. Patients'!$GA$9:$GO$9,0),ROWS('6. Patients'!DU$10:DU$107))),0)+
IFERROR(SUMPRODUCT('6. Patients'!CH$10:CH$107,OFFSET('6. Patients'!$GP$9,1,MATCH($D19,'6. Patients'!$GQ$9:$HE$9,0),ROWS('6. Patients'!DU$10:DU$107))),0)+
IFERROR(SUMPRODUCT('6. Patients'!CH$10:CH$107,OFFSET('6. Patients'!$HF$9,1,MATCH($D19,'6. Patients'!$HG$9:$HU$9,0),ROWS('6. Patients'!DU$10:DU$107))),0)+
IFERROR(SUMPRODUCT('6. Patients'!CH$10:CH$107,OFFSET('6. Patients'!$HV$9,1,MATCH($D19,'6. Patients'!$HW$9:$IK$9,0),ROWS('6. Patients'!DU$10:DU$107))),0),
IFERROR(SUMPRODUCT('6. Patients'!CH$10:CH$107,OFFSET('6. Patients'!$IL$9,1,MATCH($D19,'6. Patients'!$IM$9:$JA$9,0),ROWS('6. Patients'!DU$10:DU$107))),0)+
IFERROR(SUMPRODUCT('6. Patients'!CH$10:CH$107,OFFSET('6. Patients'!$JB$9,1,MATCH($D19,'6. Patients'!$JC$9:$JQ$9,0),ROWS('6. Patients'!DU$10:DU$107))),0)+
IFERROR(SUMPRODUCT('6. Patients'!CH$10:CH$107,OFFSET('6. Patients'!$JR$9,1,MATCH($D19,'6. Patients'!$JS$9:$KG$9,0),ROWS('6. Patients'!DU$10:DU$107))),0)+
IFERROR(SUMPRODUCT('6. Patients'!CH$10:CH$107,OFFSET('6. Patients'!$KH$9,1,MATCH($D19,'6. Patients'!$KI$9:$KW$9,0),ROWS('6. Patients'!DU$10:DU$107))),0))+
IFERROR(VLOOKUP($D19,$H$61:$L$91,COLUMNS($H$60:$J$60)-1+O$7,0)*$E19*$F19*'1. General Inputs'!$J$25,0),0)</f>
        <v>0</v>
      </c>
      <c r="P19" s="3">
        <f ca="1">ROUNDUP($F19*$E19*CHOOSE(P$7,
IFERROR(SUMPRODUCT('6. Patients'!CI$10:CI$107,OFFSET('6. Patients'!$DN$9,1,MATCH($D19,'6. Patients'!$DO$9:$EC$9,0),ROWS('6. Patients'!DV$10:DV$107))),0)+
IFERROR(SUMPRODUCT('6. Patients'!CI$10:CI$107,OFFSET('6. Patients'!$ED$9,1,MATCH($D19,'6. Patients'!$EE$9:$ES$9,0),ROWS('6. Patients'!DV$10:DV$107))),0)+
IFERROR(SUMPRODUCT('6. Patients'!CI$10:CI$107,OFFSET('6. Patients'!$ET$9,1,MATCH($D19,'6. Patients'!$EU$9:$FI$9,0),ROWS('6. Patients'!DV$10:DV$107))),0)+
IFERROR(SUMPRODUCT('6. Patients'!CI$10:CI$107,OFFSET('6. Patients'!$FJ$9,1,MATCH($D19,'6. Patients'!$FK$9:$FY$9,0),ROWS('6. Patients'!DV$10:DV$107))),0),
IFERROR(SUMPRODUCT('6. Patients'!CI$10:CI$107,OFFSET('6. Patients'!$FZ$9,1,MATCH($D19,'6. Patients'!$GA$9:$GO$9,0),ROWS('6. Patients'!DV$10:DV$107))),0)+
IFERROR(SUMPRODUCT('6. Patients'!CI$10:CI$107,OFFSET('6. Patients'!$GP$9,1,MATCH($D19,'6. Patients'!$GQ$9:$HE$9,0),ROWS('6. Patients'!DV$10:DV$107))),0)+
IFERROR(SUMPRODUCT('6. Patients'!CI$10:CI$107,OFFSET('6. Patients'!$HF$9,1,MATCH($D19,'6. Patients'!$HG$9:$HU$9,0),ROWS('6. Patients'!DV$10:DV$107))),0)+
IFERROR(SUMPRODUCT('6. Patients'!CI$10:CI$107,OFFSET('6. Patients'!$HV$9,1,MATCH($D19,'6. Patients'!$HW$9:$IK$9,0),ROWS('6. Patients'!DV$10:DV$107))),0),
IFERROR(SUMPRODUCT('6. Patients'!CI$10:CI$107,OFFSET('6. Patients'!$IL$9,1,MATCH($D19,'6. Patients'!$IM$9:$JA$9,0),ROWS('6. Patients'!DV$10:DV$107))),0)+
IFERROR(SUMPRODUCT('6. Patients'!CI$10:CI$107,OFFSET('6. Patients'!$JB$9,1,MATCH($D19,'6. Patients'!$JC$9:$JQ$9,0),ROWS('6. Patients'!DV$10:DV$107))),0)+
IFERROR(SUMPRODUCT('6. Patients'!CI$10:CI$107,OFFSET('6. Patients'!$JR$9,1,MATCH($D19,'6. Patients'!$JS$9:$KG$9,0),ROWS('6. Patients'!DV$10:DV$107))),0)+
IFERROR(SUMPRODUCT('6. Patients'!CI$10:CI$107,OFFSET('6. Patients'!$KH$9,1,MATCH($D19,'6. Patients'!$KI$9:$KW$9,0),ROWS('6. Patients'!DV$10:DV$107))),0))+
IFERROR(VLOOKUP($D19,$H$61:$L$91,COLUMNS($H$60:$J$60)-1+P$7,0)*$E19*$F19*'1. General Inputs'!$J$25,0),0)</f>
        <v>0</v>
      </c>
      <c r="Q19" s="3">
        <f ca="1">ROUNDUP($F19*$E19*CHOOSE(Q$7,
IFERROR(SUMPRODUCT('6. Patients'!CJ$10:CJ$107,OFFSET('6. Patients'!$DN$9,1,MATCH($D19,'6. Patients'!$DO$9:$EC$9,0),ROWS('6. Patients'!DW$10:DW$107))),0)+
IFERROR(SUMPRODUCT('6. Patients'!CJ$10:CJ$107,OFFSET('6. Patients'!$ED$9,1,MATCH($D19,'6. Patients'!$EE$9:$ES$9,0),ROWS('6. Patients'!DW$10:DW$107))),0)+
IFERROR(SUMPRODUCT('6. Patients'!CJ$10:CJ$107,OFFSET('6. Patients'!$ET$9,1,MATCH($D19,'6. Patients'!$EU$9:$FI$9,0),ROWS('6. Patients'!DW$10:DW$107))),0)+
IFERROR(SUMPRODUCT('6. Patients'!CJ$10:CJ$107,OFFSET('6. Patients'!$FJ$9,1,MATCH($D19,'6. Patients'!$FK$9:$FY$9,0),ROWS('6. Patients'!DW$10:DW$107))),0),
IFERROR(SUMPRODUCT('6. Patients'!CJ$10:CJ$107,OFFSET('6. Patients'!$FZ$9,1,MATCH($D19,'6. Patients'!$GA$9:$GO$9,0),ROWS('6. Patients'!DW$10:DW$107))),0)+
IFERROR(SUMPRODUCT('6. Patients'!CJ$10:CJ$107,OFFSET('6. Patients'!$GP$9,1,MATCH($D19,'6. Patients'!$GQ$9:$HE$9,0),ROWS('6. Patients'!DW$10:DW$107))),0)+
IFERROR(SUMPRODUCT('6. Patients'!CJ$10:CJ$107,OFFSET('6. Patients'!$HF$9,1,MATCH($D19,'6. Patients'!$HG$9:$HU$9,0),ROWS('6. Patients'!DW$10:DW$107))),0)+
IFERROR(SUMPRODUCT('6. Patients'!CJ$10:CJ$107,OFFSET('6. Patients'!$HV$9,1,MATCH($D19,'6. Patients'!$HW$9:$IK$9,0),ROWS('6. Patients'!DW$10:DW$107))),0),
IFERROR(SUMPRODUCT('6. Patients'!CJ$10:CJ$107,OFFSET('6. Patients'!$IL$9,1,MATCH($D19,'6. Patients'!$IM$9:$JA$9,0),ROWS('6. Patients'!DW$10:DW$107))),0)+
IFERROR(SUMPRODUCT('6. Patients'!CJ$10:CJ$107,OFFSET('6. Patients'!$JB$9,1,MATCH($D19,'6. Patients'!$JC$9:$JQ$9,0),ROWS('6. Patients'!DW$10:DW$107))),0)+
IFERROR(SUMPRODUCT('6. Patients'!CJ$10:CJ$107,OFFSET('6. Patients'!$JR$9,1,MATCH($D19,'6. Patients'!$JS$9:$KG$9,0),ROWS('6. Patients'!DW$10:DW$107))),0)+
IFERROR(SUMPRODUCT('6. Patients'!CJ$10:CJ$107,OFFSET('6. Patients'!$KH$9,1,MATCH($D19,'6. Patients'!$KI$9:$KW$9,0),ROWS('6. Patients'!DW$10:DW$107))),0))+
IFERROR(VLOOKUP($D19,$H$61:$L$91,COLUMNS($H$60:$J$60)-1+Q$7,0)*$E19*$F19*'1. General Inputs'!$J$25,0),0)</f>
        <v>0</v>
      </c>
      <c r="R19" s="3">
        <f ca="1">ROUNDUP($F19*$E19*CHOOSE(R$7,
IFERROR(SUMPRODUCT('6. Patients'!CK$10:CK$107,OFFSET('6. Patients'!$DN$9,1,MATCH($D19,'6. Patients'!$DO$9:$EC$9,0),ROWS('6. Patients'!DX$10:DX$107))),0)+
IFERROR(SUMPRODUCT('6. Patients'!CK$10:CK$107,OFFSET('6. Patients'!$ED$9,1,MATCH($D19,'6. Patients'!$EE$9:$ES$9,0),ROWS('6. Patients'!DX$10:DX$107))),0)+
IFERROR(SUMPRODUCT('6. Patients'!CK$10:CK$107,OFFSET('6. Patients'!$ET$9,1,MATCH($D19,'6. Patients'!$EU$9:$FI$9,0),ROWS('6. Patients'!DX$10:DX$107))),0)+
IFERROR(SUMPRODUCT('6. Patients'!CK$10:CK$107,OFFSET('6. Patients'!$FJ$9,1,MATCH($D19,'6. Patients'!$FK$9:$FY$9,0),ROWS('6. Patients'!DX$10:DX$107))),0),
IFERROR(SUMPRODUCT('6. Patients'!CK$10:CK$107,OFFSET('6. Patients'!$FZ$9,1,MATCH($D19,'6. Patients'!$GA$9:$GO$9,0),ROWS('6. Patients'!DX$10:DX$107))),0)+
IFERROR(SUMPRODUCT('6. Patients'!CK$10:CK$107,OFFSET('6. Patients'!$GP$9,1,MATCH($D19,'6. Patients'!$GQ$9:$HE$9,0),ROWS('6. Patients'!DX$10:DX$107))),0)+
IFERROR(SUMPRODUCT('6. Patients'!CK$10:CK$107,OFFSET('6. Patients'!$HF$9,1,MATCH($D19,'6. Patients'!$HG$9:$HU$9,0),ROWS('6. Patients'!DX$10:DX$107))),0)+
IFERROR(SUMPRODUCT('6. Patients'!CK$10:CK$107,OFFSET('6. Patients'!$HV$9,1,MATCH($D19,'6. Patients'!$HW$9:$IK$9,0),ROWS('6. Patients'!DX$10:DX$107))),0),
IFERROR(SUMPRODUCT('6. Patients'!CK$10:CK$107,OFFSET('6. Patients'!$IL$9,1,MATCH($D19,'6. Patients'!$IM$9:$JA$9,0),ROWS('6. Patients'!DX$10:DX$107))),0)+
IFERROR(SUMPRODUCT('6. Patients'!CK$10:CK$107,OFFSET('6. Patients'!$JB$9,1,MATCH($D19,'6. Patients'!$JC$9:$JQ$9,0),ROWS('6. Patients'!DX$10:DX$107))),0)+
IFERROR(SUMPRODUCT('6. Patients'!CK$10:CK$107,OFFSET('6. Patients'!$JR$9,1,MATCH($D19,'6. Patients'!$JS$9:$KG$9,0),ROWS('6. Patients'!DX$10:DX$107))),0)+
IFERROR(SUMPRODUCT('6. Patients'!CK$10:CK$107,OFFSET('6. Patients'!$KH$9,1,MATCH($D19,'6. Patients'!$KI$9:$KW$9,0),ROWS('6. Patients'!DX$10:DX$107))),0))+
IFERROR(VLOOKUP($D19,$H$61:$L$91,COLUMNS($H$60:$J$60)-1+R$7,0)*$E19*$F19*'1. General Inputs'!$J$25,0),0)</f>
        <v>0</v>
      </c>
      <c r="S19" s="3">
        <f ca="1">ROUNDUP($F19*$E19*CHOOSE(S$7,
IFERROR(SUMPRODUCT('6. Patients'!CL$10:CL$107,OFFSET('6. Patients'!$DN$9,1,MATCH($D19,'6. Patients'!$DO$9:$EC$9,0),ROWS('6. Patients'!DY$10:DY$107))),0)+
IFERROR(SUMPRODUCT('6. Patients'!CL$10:CL$107,OFFSET('6. Patients'!$ED$9,1,MATCH($D19,'6. Patients'!$EE$9:$ES$9,0),ROWS('6. Patients'!DY$10:DY$107))),0)+
IFERROR(SUMPRODUCT('6. Patients'!CL$10:CL$107,OFFSET('6. Patients'!$ET$9,1,MATCH($D19,'6. Patients'!$EU$9:$FI$9,0),ROWS('6. Patients'!DY$10:DY$107))),0)+
IFERROR(SUMPRODUCT('6. Patients'!CL$10:CL$107,OFFSET('6. Patients'!$FJ$9,1,MATCH($D19,'6. Patients'!$FK$9:$FY$9,0),ROWS('6. Patients'!DY$10:DY$107))),0),
IFERROR(SUMPRODUCT('6. Patients'!CL$10:CL$107,OFFSET('6. Patients'!$FZ$9,1,MATCH($D19,'6. Patients'!$GA$9:$GO$9,0),ROWS('6. Patients'!DY$10:DY$107))),0)+
IFERROR(SUMPRODUCT('6. Patients'!CL$10:CL$107,OFFSET('6. Patients'!$GP$9,1,MATCH($D19,'6. Patients'!$GQ$9:$HE$9,0),ROWS('6. Patients'!DY$10:DY$107))),0)+
IFERROR(SUMPRODUCT('6. Patients'!CL$10:CL$107,OFFSET('6. Patients'!$HF$9,1,MATCH($D19,'6. Patients'!$HG$9:$HU$9,0),ROWS('6. Patients'!DY$10:DY$107))),0)+
IFERROR(SUMPRODUCT('6. Patients'!CL$10:CL$107,OFFSET('6. Patients'!$HV$9,1,MATCH($D19,'6. Patients'!$HW$9:$IK$9,0),ROWS('6. Patients'!DY$10:DY$107))),0),
IFERROR(SUMPRODUCT('6. Patients'!CL$10:CL$107,OFFSET('6. Patients'!$IL$9,1,MATCH($D19,'6. Patients'!$IM$9:$JA$9,0),ROWS('6. Patients'!DY$10:DY$107))),0)+
IFERROR(SUMPRODUCT('6. Patients'!CL$10:CL$107,OFFSET('6. Patients'!$JB$9,1,MATCH($D19,'6. Patients'!$JC$9:$JQ$9,0),ROWS('6. Patients'!DY$10:DY$107))),0)+
IFERROR(SUMPRODUCT('6. Patients'!CL$10:CL$107,OFFSET('6. Patients'!$JR$9,1,MATCH($D19,'6. Patients'!$JS$9:$KG$9,0),ROWS('6. Patients'!DY$10:DY$107))),0)+
IFERROR(SUMPRODUCT('6. Patients'!CL$10:CL$107,OFFSET('6. Patients'!$KH$9,1,MATCH($D19,'6. Patients'!$KI$9:$KW$9,0),ROWS('6. Patients'!DY$10:DY$107))),0))+
IFERROR(VLOOKUP($D19,$H$61:$L$91,COLUMNS($H$60:$J$60)-1+S$7,0)*$E19*$F19*'1. General Inputs'!$J$25,0),0)</f>
        <v>0</v>
      </c>
      <c r="T19" s="3">
        <f ca="1">ROUNDUP($F19*$E19*CHOOSE(T$7,
IFERROR(SUMPRODUCT('6. Patients'!CM$10:CM$107,OFFSET('6. Patients'!$DN$9,1,MATCH($D19,'6. Patients'!$DO$9:$EC$9,0),ROWS('6. Patients'!DZ$10:DZ$107))),0)+
IFERROR(SUMPRODUCT('6. Patients'!CM$10:CM$107,OFFSET('6. Patients'!$ED$9,1,MATCH($D19,'6. Patients'!$EE$9:$ES$9,0),ROWS('6. Patients'!DZ$10:DZ$107))),0)+
IFERROR(SUMPRODUCT('6. Patients'!CM$10:CM$107,OFFSET('6. Patients'!$ET$9,1,MATCH($D19,'6. Patients'!$EU$9:$FI$9,0),ROWS('6. Patients'!DZ$10:DZ$107))),0)+
IFERROR(SUMPRODUCT('6. Patients'!CM$10:CM$107,OFFSET('6. Patients'!$FJ$9,1,MATCH($D19,'6. Patients'!$FK$9:$FY$9,0),ROWS('6. Patients'!DZ$10:DZ$107))),0),
IFERROR(SUMPRODUCT('6. Patients'!CM$10:CM$107,OFFSET('6. Patients'!$FZ$9,1,MATCH($D19,'6. Patients'!$GA$9:$GO$9,0),ROWS('6. Patients'!DZ$10:DZ$107))),0)+
IFERROR(SUMPRODUCT('6. Patients'!CM$10:CM$107,OFFSET('6. Patients'!$GP$9,1,MATCH($D19,'6. Patients'!$GQ$9:$HE$9,0),ROWS('6. Patients'!DZ$10:DZ$107))),0)+
IFERROR(SUMPRODUCT('6. Patients'!CM$10:CM$107,OFFSET('6. Patients'!$HF$9,1,MATCH($D19,'6. Patients'!$HG$9:$HU$9,0),ROWS('6. Patients'!DZ$10:DZ$107))),0)+
IFERROR(SUMPRODUCT('6. Patients'!CM$10:CM$107,OFFSET('6. Patients'!$HV$9,1,MATCH($D19,'6. Patients'!$HW$9:$IK$9,0),ROWS('6. Patients'!DZ$10:DZ$107))),0),
IFERROR(SUMPRODUCT('6. Patients'!CM$10:CM$107,OFFSET('6. Patients'!$IL$9,1,MATCH($D19,'6. Patients'!$IM$9:$JA$9,0),ROWS('6. Patients'!DZ$10:DZ$107))),0)+
IFERROR(SUMPRODUCT('6. Patients'!CM$10:CM$107,OFFSET('6. Patients'!$JB$9,1,MATCH($D19,'6. Patients'!$JC$9:$JQ$9,0),ROWS('6. Patients'!DZ$10:DZ$107))),0)+
IFERROR(SUMPRODUCT('6. Patients'!CM$10:CM$107,OFFSET('6. Patients'!$JR$9,1,MATCH($D19,'6. Patients'!$JS$9:$KG$9,0),ROWS('6. Patients'!DZ$10:DZ$107))),0)+
IFERROR(SUMPRODUCT('6. Patients'!CM$10:CM$107,OFFSET('6. Patients'!$KH$9,1,MATCH($D19,'6. Patients'!$KI$9:$KW$9,0),ROWS('6. Patients'!DZ$10:DZ$107))),0))+
IFERROR(VLOOKUP($D19,$H$61:$L$91,COLUMNS($H$60:$J$60)-1+T$7,0)*$E19*$F19*'1. General Inputs'!$J$25,0),0)</f>
        <v>0</v>
      </c>
      <c r="U19" s="3">
        <f ca="1">ROUNDUP($F19*$E19*CHOOSE(U$7,
IFERROR(SUMPRODUCT('6. Patients'!CN$10:CN$107,OFFSET('6. Patients'!$DN$9,1,MATCH($D19,'6. Patients'!$DO$9:$EC$9,0),ROWS('6. Patients'!EA$10:EA$107))),0)+
IFERROR(SUMPRODUCT('6. Patients'!CN$10:CN$107,OFFSET('6. Patients'!$ED$9,1,MATCH($D19,'6. Patients'!$EE$9:$ES$9,0),ROWS('6. Patients'!EA$10:EA$107))),0)+
IFERROR(SUMPRODUCT('6. Patients'!CN$10:CN$107,OFFSET('6. Patients'!$ET$9,1,MATCH($D19,'6. Patients'!$EU$9:$FI$9,0),ROWS('6. Patients'!EA$10:EA$107))),0)+
IFERROR(SUMPRODUCT('6. Patients'!CN$10:CN$107,OFFSET('6. Patients'!$FJ$9,1,MATCH($D19,'6. Patients'!$FK$9:$FY$9,0),ROWS('6. Patients'!EA$10:EA$107))),0),
IFERROR(SUMPRODUCT('6. Patients'!CN$10:CN$107,OFFSET('6. Patients'!$FZ$9,1,MATCH($D19,'6. Patients'!$GA$9:$GO$9,0),ROWS('6. Patients'!EA$10:EA$107))),0)+
IFERROR(SUMPRODUCT('6. Patients'!CN$10:CN$107,OFFSET('6. Patients'!$GP$9,1,MATCH($D19,'6. Patients'!$GQ$9:$HE$9,0),ROWS('6. Patients'!EA$10:EA$107))),0)+
IFERROR(SUMPRODUCT('6. Patients'!CN$10:CN$107,OFFSET('6. Patients'!$HF$9,1,MATCH($D19,'6. Patients'!$HG$9:$HU$9,0),ROWS('6. Patients'!EA$10:EA$107))),0)+
IFERROR(SUMPRODUCT('6. Patients'!CN$10:CN$107,OFFSET('6. Patients'!$HV$9,1,MATCH($D19,'6. Patients'!$HW$9:$IK$9,0),ROWS('6. Patients'!EA$10:EA$107))),0),
IFERROR(SUMPRODUCT('6. Patients'!CN$10:CN$107,OFFSET('6. Patients'!$IL$9,1,MATCH($D19,'6. Patients'!$IM$9:$JA$9,0),ROWS('6. Patients'!EA$10:EA$107))),0)+
IFERROR(SUMPRODUCT('6. Patients'!CN$10:CN$107,OFFSET('6. Patients'!$JB$9,1,MATCH($D19,'6. Patients'!$JC$9:$JQ$9,0),ROWS('6. Patients'!EA$10:EA$107))),0)+
IFERROR(SUMPRODUCT('6. Patients'!CN$10:CN$107,OFFSET('6. Patients'!$JR$9,1,MATCH($D19,'6. Patients'!$JS$9:$KG$9,0),ROWS('6. Patients'!EA$10:EA$107))),0)+
IFERROR(SUMPRODUCT('6. Patients'!CN$10:CN$107,OFFSET('6. Patients'!$KH$9,1,MATCH($D19,'6. Patients'!$KI$9:$KW$9,0),ROWS('6. Patients'!EA$10:EA$107))),0))+
IFERROR(VLOOKUP($D19,$H$61:$L$91,COLUMNS($H$60:$J$60)-1+U$7,0)*$E19*$F19*'1. General Inputs'!$J$25,0),0)</f>
        <v>0</v>
      </c>
      <c r="V19" s="3">
        <f ca="1">ROUNDUP($F19*$E19*CHOOSE(V$7,
IFERROR(SUMPRODUCT('6. Patients'!CO$10:CO$107,OFFSET('6. Patients'!$DN$9,1,MATCH($D19,'6. Patients'!$DO$9:$EC$9,0),ROWS('6. Patients'!EB$10:EB$107))),0)+
IFERROR(SUMPRODUCT('6. Patients'!CO$10:CO$107,OFFSET('6. Patients'!$ED$9,1,MATCH($D19,'6. Patients'!$EE$9:$ES$9,0),ROWS('6. Patients'!EB$10:EB$107))),0)+
IFERROR(SUMPRODUCT('6. Patients'!CO$10:CO$107,OFFSET('6. Patients'!$ET$9,1,MATCH($D19,'6. Patients'!$EU$9:$FI$9,0),ROWS('6. Patients'!EB$10:EB$107))),0)+
IFERROR(SUMPRODUCT('6. Patients'!CO$10:CO$107,OFFSET('6. Patients'!$FJ$9,1,MATCH($D19,'6. Patients'!$FK$9:$FY$9,0),ROWS('6. Patients'!EB$10:EB$107))),0),
IFERROR(SUMPRODUCT('6. Patients'!CO$10:CO$107,OFFSET('6. Patients'!$FZ$9,1,MATCH($D19,'6. Patients'!$GA$9:$GO$9,0),ROWS('6. Patients'!EB$10:EB$107))),0)+
IFERROR(SUMPRODUCT('6. Patients'!CO$10:CO$107,OFFSET('6. Patients'!$GP$9,1,MATCH($D19,'6. Patients'!$GQ$9:$HE$9,0),ROWS('6. Patients'!EB$10:EB$107))),0)+
IFERROR(SUMPRODUCT('6. Patients'!CO$10:CO$107,OFFSET('6. Patients'!$HF$9,1,MATCH($D19,'6. Patients'!$HG$9:$HU$9,0),ROWS('6. Patients'!EB$10:EB$107))),0)+
IFERROR(SUMPRODUCT('6. Patients'!CO$10:CO$107,OFFSET('6. Patients'!$HV$9,1,MATCH($D19,'6. Patients'!$HW$9:$IK$9,0),ROWS('6. Patients'!EB$10:EB$107))),0),
IFERROR(SUMPRODUCT('6. Patients'!CO$10:CO$107,OFFSET('6. Patients'!$IL$9,1,MATCH($D19,'6. Patients'!$IM$9:$JA$9,0),ROWS('6. Patients'!EB$10:EB$107))),0)+
IFERROR(SUMPRODUCT('6. Patients'!CO$10:CO$107,OFFSET('6. Patients'!$JB$9,1,MATCH($D19,'6. Patients'!$JC$9:$JQ$9,0),ROWS('6. Patients'!EB$10:EB$107))),0)+
IFERROR(SUMPRODUCT('6. Patients'!CO$10:CO$107,OFFSET('6. Patients'!$JR$9,1,MATCH($D19,'6. Patients'!$JS$9:$KG$9,0),ROWS('6. Patients'!EB$10:EB$107))),0)+
IFERROR(SUMPRODUCT('6. Patients'!CO$10:CO$107,OFFSET('6. Patients'!$KH$9,1,MATCH($D19,'6. Patients'!$KI$9:$KW$9,0),ROWS('6. Patients'!EB$10:EB$107))),0))+
IFERROR(VLOOKUP($D19,$H$61:$L$91,COLUMNS($H$60:$J$60)-1+V$7,0)*$E19*$F19*'1. General Inputs'!$J$25,0),0)</f>
        <v>0</v>
      </c>
      <c r="W19" s="3">
        <f ca="1">ROUNDUP($F19*$E19*CHOOSE(W$7,
IFERROR(SUMPRODUCT('6. Patients'!CP$10:CP$107,OFFSET('6. Patients'!$DN$9,1,MATCH($D19,'6. Patients'!$DO$9:$EC$9,0),ROWS('6. Patients'!EC$10:EC$107))),0)+
IFERROR(SUMPRODUCT('6. Patients'!CP$10:CP$107,OFFSET('6. Patients'!$ED$9,1,MATCH($D19,'6. Patients'!$EE$9:$ES$9,0),ROWS('6. Patients'!EC$10:EC$107))),0)+
IFERROR(SUMPRODUCT('6. Patients'!CP$10:CP$107,OFFSET('6. Patients'!$ET$9,1,MATCH($D19,'6. Patients'!$EU$9:$FI$9,0),ROWS('6. Patients'!EC$10:EC$107))),0)+
IFERROR(SUMPRODUCT('6. Patients'!CP$10:CP$107,OFFSET('6. Patients'!$FJ$9,1,MATCH($D19,'6. Patients'!$FK$9:$FY$9,0),ROWS('6. Patients'!EC$10:EC$107))),0),
IFERROR(SUMPRODUCT('6. Patients'!CP$10:CP$107,OFFSET('6. Patients'!$FZ$9,1,MATCH($D19,'6. Patients'!$GA$9:$GO$9,0),ROWS('6. Patients'!EC$10:EC$107))),0)+
IFERROR(SUMPRODUCT('6. Patients'!CP$10:CP$107,OFFSET('6. Patients'!$GP$9,1,MATCH($D19,'6. Patients'!$GQ$9:$HE$9,0),ROWS('6. Patients'!EC$10:EC$107))),0)+
IFERROR(SUMPRODUCT('6. Patients'!CP$10:CP$107,OFFSET('6. Patients'!$HF$9,1,MATCH($D19,'6. Patients'!$HG$9:$HU$9,0),ROWS('6. Patients'!EC$10:EC$107))),0)+
IFERROR(SUMPRODUCT('6. Patients'!CP$10:CP$107,OFFSET('6. Patients'!$HV$9,1,MATCH($D19,'6. Patients'!$HW$9:$IK$9,0),ROWS('6. Patients'!EC$10:EC$107))),0),
IFERROR(SUMPRODUCT('6. Patients'!CP$10:CP$107,OFFSET('6. Patients'!$IL$9,1,MATCH($D19,'6. Patients'!$IM$9:$JA$9,0),ROWS('6. Patients'!EC$10:EC$107))),0)+
IFERROR(SUMPRODUCT('6. Patients'!CP$10:CP$107,OFFSET('6. Patients'!$JB$9,1,MATCH($D19,'6. Patients'!$JC$9:$JQ$9,0),ROWS('6. Patients'!EC$10:EC$107))),0)+
IFERROR(SUMPRODUCT('6. Patients'!CP$10:CP$107,OFFSET('6. Patients'!$JR$9,1,MATCH($D19,'6. Patients'!$JS$9:$KG$9,0),ROWS('6. Patients'!EC$10:EC$107))),0)+
IFERROR(SUMPRODUCT('6. Patients'!CP$10:CP$107,OFFSET('6. Patients'!$KH$9,1,MATCH($D19,'6. Patients'!$KI$9:$KW$9,0),ROWS('6. Patients'!EC$10:EC$107))),0))+
IFERROR(VLOOKUP($D19,$H$61:$L$91,COLUMNS($H$60:$J$60)-1+W$7,0)*$E19*$F19*'1. General Inputs'!$J$25,0),0)</f>
        <v>0</v>
      </c>
      <c r="X19" s="3">
        <f ca="1">ROUNDUP($F19*$E19*CHOOSE(X$7,
IFERROR(SUMPRODUCT('6. Patients'!CQ$10:CQ$107,OFFSET('6. Patients'!$DN$9,1,MATCH($D19,'6. Patients'!$DO$9:$EC$9,0),ROWS('6. Patients'!ED$10:ED$107))),0)+
IFERROR(SUMPRODUCT('6. Patients'!CQ$10:CQ$107,OFFSET('6. Patients'!$ED$9,1,MATCH($D19,'6. Patients'!$EE$9:$ES$9,0),ROWS('6. Patients'!ED$10:ED$107))),0)+
IFERROR(SUMPRODUCT('6. Patients'!CQ$10:CQ$107,OFFSET('6. Patients'!$ET$9,1,MATCH($D19,'6. Patients'!$EU$9:$FI$9,0),ROWS('6. Patients'!ED$10:ED$107))),0)+
IFERROR(SUMPRODUCT('6. Patients'!CQ$10:CQ$107,OFFSET('6. Patients'!$FJ$9,1,MATCH($D19,'6. Patients'!$FK$9:$FY$9,0),ROWS('6. Patients'!ED$10:ED$107))),0),
IFERROR(SUMPRODUCT('6. Patients'!CQ$10:CQ$107,OFFSET('6. Patients'!$FZ$9,1,MATCH($D19,'6. Patients'!$GA$9:$GO$9,0),ROWS('6. Patients'!ED$10:ED$107))),0)+
IFERROR(SUMPRODUCT('6. Patients'!CQ$10:CQ$107,OFFSET('6. Patients'!$GP$9,1,MATCH($D19,'6. Patients'!$GQ$9:$HE$9,0),ROWS('6. Patients'!ED$10:ED$107))),0)+
IFERROR(SUMPRODUCT('6. Patients'!CQ$10:CQ$107,OFFSET('6. Patients'!$HF$9,1,MATCH($D19,'6. Patients'!$HG$9:$HU$9,0),ROWS('6. Patients'!ED$10:ED$107))),0)+
IFERROR(SUMPRODUCT('6. Patients'!CQ$10:CQ$107,OFFSET('6. Patients'!$HV$9,1,MATCH($D19,'6. Patients'!$HW$9:$IK$9,0),ROWS('6. Patients'!ED$10:ED$107))),0),
IFERROR(SUMPRODUCT('6. Patients'!CQ$10:CQ$107,OFFSET('6. Patients'!$IL$9,1,MATCH($D19,'6. Patients'!$IM$9:$JA$9,0),ROWS('6. Patients'!ED$10:ED$107))),0)+
IFERROR(SUMPRODUCT('6. Patients'!CQ$10:CQ$107,OFFSET('6. Patients'!$JB$9,1,MATCH($D19,'6. Patients'!$JC$9:$JQ$9,0),ROWS('6. Patients'!ED$10:ED$107))),0)+
IFERROR(SUMPRODUCT('6. Patients'!CQ$10:CQ$107,OFFSET('6. Patients'!$JR$9,1,MATCH($D19,'6. Patients'!$JS$9:$KG$9,0),ROWS('6. Patients'!ED$10:ED$107))),0)+
IFERROR(SUMPRODUCT('6. Patients'!CQ$10:CQ$107,OFFSET('6. Patients'!$KH$9,1,MATCH($D19,'6. Patients'!$KI$9:$KW$9,0),ROWS('6. Patients'!ED$10:ED$107))),0))+
IFERROR(VLOOKUP($D19,$H$61:$L$91,COLUMNS($H$60:$J$60)-1+X$7,0)*$E19*$F19*'1. General Inputs'!$J$25,0),0)</f>
        <v>0</v>
      </c>
      <c r="Y19" s="3">
        <f ca="1">ROUNDUP($F19*$E19*CHOOSE(Y$7,
IFERROR(SUMPRODUCT('6. Patients'!CR$10:CR$107,OFFSET('6. Patients'!$DN$9,1,MATCH($D19,'6. Patients'!$DO$9:$EC$9,0),ROWS('6. Patients'!EE$10:EE$107))),0)+
IFERROR(SUMPRODUCT('6. Patients'!CR$10:CR$107,OFFSET('6. Patients'!$ED$9,1,MATCH($D19,'6. Patients'!$EE$9:$ES$9,0),ROWS('6. Patients'!EE$10:EE$107))),0)+
IFERROR(SUMPRODUCT('6. Patients'!CR$10:CR$107,OFFSET('6. Patients'!$ET$9,1,MATCH($D19,'6. Patients'!$EU$9:$FI$9,0),ROWS('6. Patients'!EE$10:EE$107))),0)+
IFERROR(SUMPRODUCT('6. Patients'!CR$10:CR$107,OFFSET('6. Patients'!$FJ$9,1,MATCH($D19,'6. Patients'!$FK$9:$FY$9,0),ROWS('6. Patients'!EE$10:EE$107))),0),
IFERROR(SUMPRODUCT('6. Patients'!CR$10:CR$107,OFFSET('6. Patients'!$FZ$9,1,MATCH($D19,'6. Patients'!$GA$9:$GO$9,0),ROWS('6. Patients'!EE$10:EE$107))),0)+
IFERROR(SUMPRODUCT('6. Patients'!CR$10:CR$107,OFFSET('6. Patients'!$GP$9,1,MATCH($D19,'6. Patients'!$GQ$9:$HE$9,0),ROWS('6. Patients'!EE$10:EE$107))),0)+
IFERROR(SUMPRODUCT('6. Patients'!CR$10:CR$107,OFFSET('6. Patients'!$HF$9,1,MATCH($D19,'6. Patients'!$HG$9:$HU$9,0),ROWS('6. Patients'!EE$10:EE$107))),0)+
IFERROR(SUMPRODUCT('6. Patients'!CR$10:CR$107,OFFSET('6. Patients'!$HV$9,1,MATCH($D19,'6. Patients'!$HW$9:$IK$9,0),ROWS('6. Patients'!EE$10:EE$107))),0),
IFERROR(SUMPRODUCT('6. Patients'!CR$10:CR$107,OFFSET('6. Patients'!$IL$9,1,MATCH($D19,'6. Patients'!$IM$9:$JA$9,0),ROWS('6. Patients'!EE$10:EE$107))),0)+
IFERROR(SUMPRODUCT('6. Patients'!CR$10:CR$107,OFFSET('6. Patients'!$JB$9,1,MATCH($D19,'6. Patients'!$JC$9:$JQ$9,0),ROWS('6. Patients'!EE$10:EE$107))),0)+
IFERROR(SUMPRODUCT('6. Patients'!CR$10:CR$107,OFFSET('6. Patients'!$JR$9,1,MATCH($D19,'6. Patients'!$JS$9:$KG$9,0),ROWS('6. Patients'!EE$10:EE$107))),0)+
IFERROR(SUMPRODUCT('6. Patients'!CR$10:CR$107,OFFSET('6. Patients'!$KH$9,1,MATCH($D19,'6. Patients'!$KI$9:$KW$9,0),ROWS('6. Patients'!EE$10:EE$107))),0))+
IFERROR(VLOOKUP($D19,$H$61:$L$91,COLUMNS($H$60:$J$60)-1+Y$7,0)*$E19*$F19*'1. General Inputs'!$J$25,0),0)</f>
        <v>0</v>
      </c>
      <c r="Z19" s="3">
        <f ca="1">ROUNDUP($F19*$E19*CHOOSE(Z$7,
IFERROR(SUMPRODUCT('6. Patients'!CS$10:CS$107,OFFSET('6. Patients'!$DN$9,1,MATCH($D19,'6. Patients'!$DO$9:$EC$9,0),ROWS('6. Patients'!EF$10:EF$107))),0)+
IFERROR(SUMPRODUCT('6. Patients'!CS$10:CS$107,OFFSET('6. Patients'!$ED$9,1,MATCH($D19,'6. Patients'!$EE$9:$ES$9,0),ROWS('6. Patients'!EF$10:EF$107))),0)+
IFERROR(SUMPRODUCT('6. Patients'!CS$10:CS$107,OFFSET('6. Patients'!$ET$9,1,MATCH($D19,'6. Patients'!$EU$9:$FI$9,0),ROWS('6. Patients'!EF$10:EF$107))),0)+
IFERROR(SUMPRODUCT('6. Patients'!CS$10:CS$107,OFFSET('6. Patients'!$FJ$9,1,MATCH($D19,'6. Patients'!$FK$9:$FY$9,0),ROWS('6. Patients'!EF$10:EF$107))),0),
IFERROR(SUMPRODUCT('6. Patients'!CS$10:CS$107,OFFSET('6. Patients'!$FZ$9,1,MATCH($D19,'6. Patients'!$GA$9:$GO$9,0),ROWS('6. Patients'!EF$10:EF$107))),0)+
IFERROR(SUMPRODUCT('6. Patients'!CS$10:CS$107,OFFSET('6. Patients'!$GP$9,1,MATCH($D19,'6. Patients'!$GQ$9:$HE$9,0),ROWS('6. Patients'!EF$10:EF$107))),0)+
IFERROR(SUMPRODUCT('6. Patients'!CS$10:CS$107,OFFSET('6. Patients'!$HF$9,1,MATCH($D19,'6. Patients'!$HG$9:$HU$9,0),ROWS('6. Patients'!EF$10:EF$107))),0)+
IFERROR(SUMPRODUCT('6. Patients'!CS$10:CS$107,OFFSET('6. Patients'!$HV$9,1,MATCH($D19,'6. Patients'!$HW$9:$IK$9,0),ROWS('6. Patients'!EF$10:EF$107))),0),
IFERROR(SUMPRODUCT('6. Patients'!CS$10:CS$107,OFFSET('6. Patients'!$IL$9,1,MATCH($D19,'6. Patients'!$IM$9:$JA$9,0),ROWS('6. Patients'!EF$10:EF$107))),0)+
IFERROR(SUMPRODUCT('6. Patients'!CS$10:CS$107,OFFSET('6. Patients'!$JB$9,1,MATCH($D19,'6. Patients'!$JC$9:$JQ$9,0),ROWS('6. Patients'!EF$10:EF$107))),0)+
IFERROR(SUMPRODUCT('6. Patients'!CS$10:CS$107,OFFSET('6. Patients'!$JR$9,1,MATCH($D19,'6. Patients'!$JS$9:$KG$9,0),ROWS('6. Patients'!EF$10:EF$107))),0)+
IFERROR(SUMPRODUCT('6. Patients'!CS$10:CS$107,OFFSET('6. Patients'!$KH$9,1,MATCH($D19,'6. Patients'!$KI$9:$KW$9,0),ROWS('6. Patients'!EF$10:EF$107))),0))+
IFERROR(VLOOKUP($D19,$H$61:$L$91,COLUMNS($H$60:$J$60)-1+Z$7,0)*$E19*$F19*'1. General Inputs'!$J$25,0),0)</f>
        <v>0</v>
      </c>
      <c r="AA19" s="3">
        <f ca="1">ROUNDUP($F19*$E19*CHOOSE(AA$7,
IFERROR(SUMPRODUCT('6. Patients'!CT$10:CT$107,OFFSET('6. Patients'!$DN$9,1,MATCH($D19,'6. Patients'!$DO$9:$EC$9,0),ROWS('6. Patients'!EG$10:EG$107))),0)+
IFERROR(SUMPRODUCT('6. Patients'!CT$10:CT$107,OFFSET('6. Patients'!$ED$9,1,MATCH($D19,'6. Patients'!$EE$9:$ES$9,0),ROWS('6. Patients'!EG$10:EG$107))),0)+
IFERROR(SUMPRODUCT('6. Patients'!CT$10:CT$107,OFFSET('6. Patients'!$ET$9,1,MATCH($D19,'6. Patients'!$EU$9:$FI$9,0),ROWS('6. Patients'!EG$10:EG$107))),0)+
IFERROR(SUMPRODUCT('6. Patients'!CT$10:CT$107,OFFSET('6. Patients'!$FJ$9,1,MATCH($D19,'6. Patients'!$FK$9:$FY$9,0),ROWS('6. Patients'!EG$10:EG$107))),0),
IFERROR(SUMPRODUCT('6. Patients'!CT$10:CT$107,OFFSET('6. Patients'!$FZ$9,1,MATCH($D19,'6. Patients'!$GA$9:$GO$9,0),ROWS('6. Patients'!EG$10:EG$107))),0)+
IFERROR(SUMPRODUCT('6. Patients'!CT$10:CT$107,OFFSET('6. Patients'!$GP$9,1,MATCH($D19,'6. Patients'!$GQ$9:$HE$9,0),ROWS('6. Patients'!EG$10:EG$107))),0)+
IFERROR(SUMPRODUCT('6. Patients'!CT$10:CT$107,OFFSET('6. Patients'!$HF$9,1,MATCH($D19,'6. Patients'!$HG$9:$HU$9,0),ROWS('6. Patients'!EG$10:EG$107))),0)+
IFERROR(SUMPRODUCT('6. Patients'!CT$10:CT$107,OFFSET('6. Patients'!$HV$9,1,MATCH($D19,'6. Patients'!$HW$9:$IK$9,0),ROWS('6. Patients'!EG$10:EG$107))),0),
IFERROR(SUMPRODUCT('6. Patients'!CT$10:CT$107,OFFSET('6. Patients'!$IL$9,1,MATCH($D19,'6. Patients'!$IM$9:$JA$9,0),ROWS('6. Patients'!EG$10:EG$107))),0)+
IFERROR(SUMPRODUCT('6. Patients'!CT$10:CT$107,OFFSET('6. Patients'!$JB$9,1,MATCH($D19,'6. Patients'!$JC$9:$JQ$9,0),ROWS('6. Patients'!EG$10:EG$107))),0)+
IFERROR(SUMPRODUCT('6. Patients'!CT$10:CT$107,OFFSET('6. Patients'!$JR$9,1,MATCH($D19,'6. Patients'!$JS$9:$KG$9,0),ROWS('6. Patients'!EG$10:EG$107))),0)+
IFERROR(SUMPRODUCT('6. Patients'!CT$10:CT$107,OFFSET('6. Patients'!$KH$9,1,MATCH($D19,'6. Patients'!$KI$9:$KW$9,0),ROWS('6. Patients'!EG$10:EG$107))),0))+
IFERROR(VLOOKUP($D19,$H$61:$L$91,COLUMNS($H$60:$J$60)-1+AA$7,0)*$E19*$F19*'1. General Inputs'!$J$25,0),0)</f>
        <v>0</v>
      </c>
      <c r="AB19" s="3">
        <f ca="1">ROUNDUP($F19*$E19*CHOOSE(AB$7,
IFERROR(SUMPRODUCT('6. Patients'!CU$10:CU$107,OFFSET('6. Patients'!$DN$9,1,MATCH($D19,'6. Patients'!$DO$9:$EC$9,0),ROWS('6. Patients'!EH$10:EH$107))),0)+
IFERROR(SUMPRODUCT('6. Patients'!CU$10:CU$107,OFFSET('6. Patients'!$ED$9,1,MATCH($D19,'6. Patients'!$EE$9:$ES$9,0),ROWS('6. Patients'!EH$10:EH$107))),0)+
IFERROR(SUMPRODUCT('6. Patients'!CU$10:CU$107,OFFSET('6. Patients'!$ET$9,1,MATCH($D19,'6. Patients'!$EU$9:$FI$9,0),ROWS('6. Patients'!EH$10:EH$107))),0)+
IFERROR(SUMPRODUCT('6. Patients'!CU$10:CU$107,OFFSET('6. Patients'!$FJ$9,1,MATCH($D19,'6. Patients'!$FK$9:$FY$9,0),ROWS('6. Patients'!EH$10:EH$107))),0),
IFERROR(SUMPRODUCT('6. Patients'!CU$10:CU$107,OFFSET('6. Patients'!$FZ$9,1,MATCH($D19,'6. Patients'!$GA$9:$GO$9,0),ROWS('6. Patients'!EH$10:EH$107))),0)+
IFERROR(SUMPRODUCT('6. Patients'!CU$10:CU$107,OFFSET('6. Patients'!$GP$9,1,MATCH($D19,'6. Patients'!$GQ$9:$HE$9,0),ROWS('6. Patients'!EH$10:EH$107))),0)+
IFERROR(SUMPRODUCT('6. Patients'!CU$10:CU$107,OFFSET('6. Patients'!$HF$9,1,MATCH($D19,'6. Patients'!$HG$9:$HU$9,0),ROWS('6. Patients'!EH$10:EH$107))),0)+
IFERROR(SUMPRODUCT('6. Patients'!CU$10:CU$107,OFFSET('6. Patients'!$HV$9,1,MATCH($D19,'6. Patients'!$HW$9:$IK$9,0),ROWS('6. Patients'!EH$10:EH$107))),0),
IFERROR(SUMPRODUCT('6. Patients'!CU$10:CU$107,OFFSET('6. Patients'!$IL$9,1,MATCH($D19,'6. Patients'!$IM$9:$JA$9,0),ROWS('6. Patients'!EH$10:EH$107))),0)+
IFERROR(SUMPRODUCT('6. Patients'!CU$10:CU$107,OFFSET('6. Patients'!$JB$9,1,MATCH($D19,'6. Patients'!$JC$9:$JQ$9,0),ROWS('6. Patients'!EH$10:EH$107))),0)+
IFERROR(SUMPRODUCT('6. Patients'!CU$10:CU$107,OFFSET('6. Patients'!$JR$9,1,MATCH($D19,'6. Patients'!$JS$9:$KG$9,0),ROWS('6. Patients'!EH$10:EH$107))),0)+
IFERROR(SUMPRODUCT('6. Patients'!CU$10:CU$107,OFFSET('6. Patients'!$KH$9,1,MATCH($D19,'6. Patients'!$KI$9:$KW$9,0),ROWS('6. Patients'!EH$10:EH$107))),0))+
IFERROR(VLOOKUP($D19,$H$61:$L$91,COLUMNS($H$60:$J$60)-1+AB$7,0)*$E19*$F19*'1. General Inputs'!$J$25,0),0)</f>
        <v>0</v>
      </c>
      <c r="AC19" s="3">
        <f ca="1">ROUNDUP($F19*$E19*CHOOSE(AC$7,
IFERROR(SUMPRODUCT('6. Patients'!CV$10:CV$107,OFFSET('6. Patients'!$DN$9,1,MATCH($D19,'6. Patients'!$DO$9:$EC$9,0),ROWS('6. Patients'!EI$10:EI$107))),0)+
IFERROR(SUMPRODUCT('6. Patients'!CV$10:CV$107,OFFSET('6. Patients'!$ED$9,1,MATCH($D19,'6. Patients'!$EE$9:$ES$9,0),ROWS('6. Patients'!EI$10:EI$107))),0)+
IFERROR(SUMPRODUCT('6. Patients'!CV$10:CV$107,OFFSET('6. Patients'!$ET$9,1,MATCH($D19,'6. Patients'!$EU$9:$FI$9,0),ROWS('6. Patients'!EI$10:EI$107))),0)+
IFERROR(SUMPRODUCT('6. Patients'!CV$10:CV$107,OFFSET('6. Patients'!$FJ$9,1,MATCH($D19,'6. Patients'!$FK$9:$FY$9,0),ROWS('6. Patients'!EI$10:EI$107))),0),
IFERROR(SUMPRODUCT('6. Patients'!CV$10:CV$107,OFFSET('6. Patients'!$FZ$9,1,MATCH($D19,'6. Patients'!$GA$9:$GO$9,0),ROWS('6. Patients'!EI$10:EI$107))),0)+
IFERROR(SUMPRODUCT('6. Patients'!CV$10:CV$107,OFFSET('6. Patients'!$GP$9,1,MATCH($D19,'6. Patients'!$GQ$9:$HE$9,0),ROWS('6. Patients'!EI$10:EI$107))),0)+
IFERROR(SUMPRODUCT('6. Patients'!CV$10:CV$107,OFFSET('6. Patients'!$HF$9,1,MATCH($D19,'6. Patients'!$HG$9:$HU$9,0),ROWS('6. Patients'!EI$10:EI$107))),0)+
IFERROR(SUMPRODUCT('6. Patients'!CV$10:CV$107,OFFSET('6. Patients'!$HV$9,1,MATCH($D19,'6. Patients'!$HW$9:$IK$9,0),ROWS('6. Patients'!EI$10:EI$107))),0),
IFERROR(SUMPRODUCT('6. Patients'!CV$10:CV$107,OFFSET('6. Patients'!$IL$9,1,MATCH($D19,'6. Patients'!$IM$9:$JA$9,0),ROWS('6. Patients'!EI$10:EI$107))),0)+
IFERROR(SUMPRODUCT('6. Patients'!CV$10:CV$107,OFFSET('6. Patients'!$JB$9,1,MATCH($D19,'6. Patients'!$JC$9:$JQ$9,0),ROWS('6. Patients'!EI$10:EI$107))),0)+
IFERROR(SUMPRODUCT('6. Patients'!CV$10:CV$107,OFFSET('6. Patients'!$JR$9,1,MATCH($D19,'6. Patients'!$JS$9:$KG$9,0),ROWS('6. Patients'!EI$10:EI$107))),0)+
IFERROR(SUMPRODUCT('6. Patients'!CV$10:CV$107,OFFSET('6. Patients'!$KH$9,1,MATCH($D19,'6. Patients'!$KI$9:$KW$9,0),ROWS('6. Patients'!EI$10:EI$107))),0))+
IFERROR(VLOOKUP($D19,$H$61:$L$91,COLUMNS($H$60:$J$60)-1+AC$7,0)*$E19*$F19*'1. General Inputs'!$J$25,0),0)</f>
        <v>0</v>
      </c>
      <c r="AD19" s="3">
        <f ca="1">ROUNDUP($F19*$E19*CHOOSE(AD$7,
IFERROR(SUMPRODUCT('6. Patients'!CW$10:CW$107,OFFSET('6. Patients'!$DN$9,1,MATCH($D19,'6. Patients'!$DO$9:$EC$9,0),ROWS('6. Patients'!EJ$10:EJ$107))),0)+
IFERROR(SUMPRODUCT('6. Patients'!CW$10:CW$107,OFFSET('6. Patients'!$ED$9,1,MATCH($D19,'6. Patients'!$EE$9:$ES$9,0),ROWS('6. Patients'!EJ$10:EJ$107))),0)+
IFERROR(SUMPRODUCT('6. Patients'!CW$10:CW$107,OFFSET('6. Patients'!$ET$9,1,MATCH($D19,'6. Patients'!$EU$9:$FI$9,0),ROWS('6. Patients'!EJ$10:EJ$107))),0)+
IFERROR(SUMPRODUCT('6. Patients'!CW$10:CW$107,OFFSET('6. Patients'!$FJ$9,1,MATCH($D19,'6. Patients'!$FK$9:$FY$9,0),ROWS('6. Patients'!EJ$10:EJ$107))),0),
IFERROR(SUMPRODUCT('6. Patients'!CW$10:CW$107,OFFSET('6. Patients'!$FZ$9,1,MATCH($D19,'6. Patients'!$GA$9:$GO$9,0),ROWS('6. Patients'!EJ$10:EJ$107))),0)+
IFERROR(SUMPRODUCT('6. Patients'!CW$10:CW$107,OFFSET('6. Patients'!$GP$9,1,MATCH($D19,'6. Patients'!$GQ$9:$HE$9,0),ROWS('6. Patients'!EJ$10:EJ$107))),0)+
IFERROR(SUMPRODUCT('6. Patients'!CW$10:CW$107,OFFSET('6. Patients'!$HF$9,1,MATCH($D19,'6. Patients'!$HG$9:$HU$9,0),ROWS('6. Patients'!EJ$10:EJ$107))),0)+
IFERROR(SUMPRODUCT('6. Patients'!CW$10:CW$107,OFFSET('6. Patients'!$HV$9,1,MATCH($D19,'6. Patients'!$HW$9:$IK$9,0),ROWS('6. Patients'!EJ$10:EJ$107))),0),
IFERROR(SUMPRODUCT('6. Patients'!CW$10:CW$107,OFFSET('6. Patients'!$IL$9,1,MATCH($D19,'6. Patients'!$IM$9:$JA$9,0),ROWS('6. Patients'!EJ$10:EJ$107))),0)+
IFERROR(SUMPRODUCT('6. Patients'!CW$10:CW$107,OFFSET('6. Patients'!$JB$9,1,MATCH($D19,'6. Patients'!$JC$9:$JQ$9,0),ROWS('6. Patients'!EJ$10:EJ$107))),0)+
IFERROR(SUMPRODUCT('6. Patients'!CW$10:CW$107,OFFSET('6. Patients'!$JR$9,1,MATCH($D19,'6. Patients'!$JS$9:$KG$9,0),ROWS('6. Patients'!EJ$10:EJ$107))),0)+
IFERROR(SUMPRODUCT('6. Patients'!CW$10:CW$107,OFFSET('6. Patients'!$KH$9,1,MATCH($D19,'6. Patients'!$KI$9:$KW$9,0),ROWS('6. Patients'!EJ$10:EJ$107))),0))+
IFERROR(VLOOKUP($D19,$H$61:$L$91,COLUMNS($H$60:$J$60)-1+AD$7,0)*$E19*$F19*'1. General Inputs'!$J$25,0),0)</f>
        <v>0</v>
      </c>
      <c r="AE19" s="3">
        <f ca="1">ROUNDUP($F19*$E19*CHOOSE(AE$7,
IFERROR(SUMPRODUCT('6. Patients'!CX$10:CX$107,OFFSET('6. Patients'!$DN$9,1,MATCH($D19,'6. Patients'!$DO$9:$EC$9,0),ROWS('6. Patients'!EK$10:EK$107))),0)+
IFERROR(SUMPRODUCT('6. Patients'!CX$10:CX$107,OFFSET('6. Patients'!$ED$9,1,MATCH($D19,'6. Patients'!$EE$9:$ES$9,0),ROWS('6. Patients'!EK$10:EK$107))),0)+
IFERROR(SUMPRODUCT('6. Patients'!CX$10:CX$107,OFFSET('6. Patients'!$ET$9,1,MATCH($D19,'6. Patients'!$EU$9:$FI$9,0),ROWS('6. Patients'!EK$10:EK$107))),0)+
IFERROR(SUMPRODUCT('6. Patients'!CX$10:CX$107,OFFSET('6. Patients'!$FJ$9,1,MATCH($D19,'6. Patients'!$FK$9:$FY$9,0),ROWS('6. Patients'!EK$10:EK$107))),0),
IFERROR(SUMPRODUCT('6. Patients'!CX$10:CX$107,OFFSET('6. Patients'!$FZ$9,1,MATCH($D19,'6. Patients'!$GA$9:$GO$9,0),ROWS('6. Patients'!EK$10:EK$107))),0)+
IFERROR(SUMPRODUCT('6. Patients'!CX$10:CX$107,OFFSET('6. Patients'!$GP$9,1,MATCH($D19,'6. Patients'!$GQ$9:$HE$9,0),ROWS('6. Patients'!EK$10:EK$107))),0)+
IFERROR(SUMPRODUCT('6. Patients'!CX$10:CX$107,OFFSET('6. Patients'!$HF$9,1,MATCH($D19,'6. Patients'!$HG$9:$HU$9,0),ROWS('6. Patients'!EK$10:EK$107))),0)+
IFERROR(SUMPRODUCT('6. Patients'!CX$10:CX$107,OFFSET('6. Patients'!$HV$9,1,MATCH($D19,'6. Patients'!$HW$9:$IK$9,0),ROWS('6. Patients'!EK$10:EK$107))),0),
IFERROR(SUMPRODUCT('6. Patients'!CX$10:CX$107,OFFSET('6. Patients'!$IL$9,1,MATCH($D19,'6. Patients'!$IM$9:$JA$9,0),ROWS('6. Patients'!EK$10:EK$107))),0)+
IFERROR(SUMPRODUCT('6. Patients'!CX$10:CX$107,OFFSET('6. Patients'!$JB$9,1,MATCH($D19,'6. Patients'!$JC$9:$JQ$9,0),ROWS('6. Patients'!EK$10:EK$107))),0)+
IFERROR(SUMPRODUCT('6. Patients'!CX$10:CX$107,OFFSET('6. Patients'!$JR$9,1,MATCH($D19,'6. Patients'!$JS$9:$KG$9,0),ROWS('6. Patients'!EK$10:EK$107))),0)+
IFERROR(SUMPRODUCT('6. Patients'!CX$10:CX$107,OFFSET('6. Patients'!$KH$9,1,MATCH($D19,'6. Patients'!$KI$9:$KW$9,0),ROWS('6. Patients'!EK$10:EK$107))),0))+
IFERROR(VLOOKUP($D19,$H$61:$L$91,COLUMNS($H$60:$J$60)-1+AE$7,0)*$E19*$F19*'1. General Inputs'!$J$25,0),0)</f>
        <v>0</v>
      </c>
      <c r="AF19" s="3">
        <f ca="1">ROUNDUP($F19*$E19*CHOOSE(AF$7,
IFERROR(SUMPRODUCT('6. Patients'!CY$10:CY$107,OFFSET('6. Patients'!$DN$9,1,MATCH($D19,'6. Patients'!$DO$9:$EC$9,0),ROWS('6. Patients'!EL$10:EL$107))),0)+
IFERROR(SUMPRODUCT('6. Patients'!CY$10:CY$107,OFFSET('6. Patients'!$ED$9,1,MATCH($D19,'6. Patients'!$EE$9:$ES$9,0),ROWS('6. Patients'!EL$10:EL$107))),0)+
IFERROR(SUMPRODUCT('6. Patients'!CY$10:CY$107,OFFSET('6. Patients'!$ET$9,1,MATCH($D19,'6. Patients'!$EU$9:$FI$9,0),ROWS('6. Patients'!EL$10:EL$107))),0)+
IFERROR(SUMPRODUCT('6. Patients'!CY$10:CY$107,OFFSET('6. Patients'!$FJ$9,1,MATCH($D19,'6. Patients'!$FK$9:$FY$9,0),ROWS('6. Patients'!EL$10:EL$107))),0),
IFERROR(SUMPRODUCT('6. Patients'!CY$10:CY$107,OFFSET('6. Patients'!$FZ$9,1,MATCH($D19,'6. Patients'!$GA$9:$GO$9,0),ROWS('6. Patients'!EL$10:EL$107))),0)+
IFERROR(SUMPRODUCT('6. Patients'!CY$10:CY$107,OFFSET('6. Patients'!$GP$9,1,MATCH($D19,'6. Patients'!$GQ$9:$HE$9,0),ROWS('6. Patients'!EL$10:EL$107))),0)+
IFERROR(SUMPRODUCT('6. Patients'!CY$10:CY$107,OFFSET('6. Patients'!$HF$9,1,MATCH($D19,'6. Patients'!$HG$9:$HU$9,0),ROWS('6. Patients'!EL$10:EL$107))),0)+
IFERROR(SUMPRODUCT('6. Patients'!CY$10:CY$107,OFFSET('6. Patients'!$HV$9,1,MATCH($D19,'6. Patients'!$HW$9:$IK$9,0),ROWS('6. Patients'!EL$10:EL$107))),0),
IFERROR(SUMPRODUCT('6. Patients'!CY$10:CY$107,OFFSET('6. Patients'!$IL$9,1,MATCH($D19,'6. Patients'!$IM$9:$JA$9,0),ROWS('6. Patients'!EL$10:EL$107))),0)+
IFERROR(SUMPRODUCT('6. Patients'!CY$10:CY$107,OFFSET('6. Patients'!$JB$9,1,MATCH($D19,'6. Patients'!$JC$9:$JQ$9,0),ROWS('6. Patients'!EL$10:EL$107))),0)+
IFERROR(SUMPRODUCT('6. Patients'!CY$10:CY$107,OFFSET('6. Patients'!$JR$9,1,MATCH($D19,'6. Patients'!$JS$9:$KG$9,0),ROWS('6. Patients'!EL$10:EL$107))),0)+
IFERROR(SUMPRODUCT('6. Patients'!CY$10:CY$107,OFFSET('6. Patients'!$KH$9,1,MATCH($D19,'6. Patients'!$KI$9:$KW$9,0),ROWS('6. Patients'!EL$10:EL$107))),0))+
IFERROR(VLOOKUP($D19,$H$61:$L$91,COLUMNS($H$60:$J$60)-1+AF$7,0)*$E19*$F19*'1. General Inputs'!$J$25,0),0)</f>
        <v>0</v>
      </c>
      <c r="AG19" s="3">
        <f ca="1">ROUNDUP($F19*$E19*CHOOSE(AG$7,
IFERROR(SUMPRODUCT('6. Patients'!CZ$10:CZ$107,OFFSET('6. Patients'!$DN$9,1,MATCH($D19,'6. Patients'!$DO$9:$EC$9,0),ROWS('6. Patients'!EM$10:EM$107))),0)+
IFERROR(SUMPRODUCT('6. Patients'!CZ$10:CZ$107,OFFSET('6. Patients'!$ED$9,1,MATCH($D19,'6. Patients'!$EE$9:$ES$9,0),ROWS('6. Patients'!EM$10:EM$107))),0)+
IFERROR(SUMPRODUCT('6. Patients'!CZ$10:CZ$107,OFFSET('6. Patients'!$ET$9,1,MATCH($D19,'6. Patients'!$EU$9:$FI$9,0),ROWS('6. Patients'!EM$10:EM$107))),0)+
IFERROR(SUMPRODUCT('6. Patients'!CZ$10:CZ$107,OFFSET('6. Patients'!$FJ$9,1,MATCH($D19,'6. Patients'!$FK$9:$FY$9,0),ROWS('6. Patients'!EM$10:EM$107))),0),
IFERROR(SUMPRODUCT('6. Patients'!CZ$10:CZ$107,OFFSET('6. Patients'!$FZ$9,1,MATCH($D19,'6. Patients'!$GA$9:$GO$9,0),ROWS('6. Patients'!EM$10:EM$107))),0)+
IFERROR(SUMPRODUCT('6. Patients'!CZ$10:CZ$107,OFFSET('6. Patients'!$GP$9,1,MATCH($D19,'6. Patients'!$GQ$9:$HE$9,0),ROWS('6. Patients'!EM$10:EM$107))),0)+
IFERROR(SUMPRODUCT('6. Patients'!CZ$10:CZ$107,OFFSET('6. Patients'!$HF$9,1,MATCH($D19,'6. Patients'!$HG$9:$HU$9,0),ROWS('6. Patients'!EM$10:EM$107))),0)+
IFERROR(SUMPRODUCT('6. Patients'!CZ$10:CZ$107,OFFSET('6. Patients'!$HV$9,1,MATCH($D19,'6. Patients'!$HW$9:$IK$9,0),ROWS('6. Patients'!EM$10:EM$107))),0),
IFERROR(SUMPRODUCT('6. Patients'!CZ$10:CZ$107,OFFSET('6. Patients'!$IL$9,1,MATCH($D19,'6. Patients'!$IM$9:$JA$9,0),ROWS('6. Patients'!EM$10:EM$107))),0)+
IFERROR(SUMPRODUCT('6. Patients'!CZ$10:CZ$107,OFFSET('6. Patients'!$JB$9,1,MATCH($D19,'6. Patients'!$JC$9:$JQ$9,0),ROWS('6. Patients'!EM$10:EM$107))),0)+
IFERROR(SUMPRODUCT('6. Patients'!CZ$10:CZ$107,OFFSET('6. Patients'!$JR$9,1,MATCH($D19,'6. Patients'!$JS$9:$KG$9,0),ROWS('6. Patients'!EM$10:EM$107))),0)+
IFERROR(SUMPRODUCT('6. Patients'!CZ$10:CZ$107,OFFSET('6. Patients'!$KH$9,1,MATCH($D19,'6. Patients'!$KI$9:$KW$9,0),ROWS('6. Patients'!EM$10:EM$107))),0))+
IFERROR(VLOOKUP($D19,$H$61:$L$91,COLUMNS($H$60:$J$60)-1+AG$7,0)*$E19*$F19*'1. General Inputs'!$J$25,0),0)</f>
        <v>0</v>
      </c>
      <c r="AH19" s="3">
        <f ca="1">ROUNDUP($F19*$E19*CHOOSE(AH$7,
IFERROR(SUMPRODUCT('6. Patients'!DA$10:DA$107,OFFSET('6. Patients'!$DN$9,1,MATCH($D19,'6. Patients'!$DO$9:$EC$9,0),ROWS('6. Patients'!EN$10:EN$107))),0)+
IFERROR(SUMPRODUCT('6. Patients'!DA$10:DA$107,OFFSET('6. Patients'!$ED$9,1,MATCH($D19,'6. Patients'!$EE$9:$ES$9,0),ROWS('6. Patients'!EN$10:EN$107))),0)+
IFERROR(SUMPRODUCT('6. Patients'!DA$10:DA$107,OFFSET('6. Patients'!$ET$9,1,MATCH($D19,'6. Patients'!$EU$9:$FI$9,0),ROWS('6. Patients'!EN$10:EN$107))),0)+
IFERROR(SUMPRODUCT('6. Patients'!DA$10:DA$107,OFFSET('6. Patients'!$FJ$9,1,MATCH($D19,'6. Patients'!$FK$9:$FY$9,0),ROWS('6. Patients'!EN$10:EN$107))),0),
IFERROR(SUMPRODUCT('6. Patients'!DA$10:DA$107,OFFSET('6. Patients'!$FZ$9,1,MATCH($D19,'6. Patients'!$GA$9:$GO$9,0),ROWS('6. Patients'!EN$10:EN$107))),0)+
IFERROR(SUMPRODUCT('6. Patients'!DA$10:DA$107,OFFSET('6. Patients'!$GP$9,1,MATCH($D19,'6. Patients'!$GQ$9:$HE$9,0),ROWS('6. Patients'!EN$10:EN$107))),0)+
IFERROR(SUMPRODUCT('6. Patients'!DA$10:DA$107,OFFSET('6. Patients'!$HF$9,1,MATCH($D19,'6. Patients'!$HG$9:$HU$9,0),ROWS('6. Patients'!EN$10:EN$107))),0)+
IFERROR(SUMPRODUCT('6. Patients'!DA$10:DA$107,OFFSET('6. Patients'!$HV$9,1,MATCH($D19,'6. Patients'!$HW$9:$IK$9,0),ROWS('6. Patients'!EN$10:EN$107))),0),
IFERROR(SUMPRODUCT('6. Patients'!DA$10:DA$107,OFFSET('6. Patients'!$IL$9,1,MATCH($D19,'6. Patients'!$IM$9:$JA$9,0),ROWS('6. Patients'!EN$10:EN$107))),0)+
IFERROR(SUMPRODUCT('6. Patients'!DA$10:DA$107,OFFSET('6. Patients'!$JB$9,1,MATCH($D19,'6. Patients'!$JC$9:$JQ$9,0),ROWS('6. Patients'!EN$10:EN$107))),0)+
IFERROR(SUMPRODUCT('6. Patients'!DA$10:DA$107,OFFSET('6. Patients'!$JR$9,1,MATCH($D19,'6. Patients'!$JS$9:$KG$9,0),ROWS('6. Patients'!EN$10:EN$107))),0)+
IFERROR(SUMPRODUCT('6. Patients'!DA$10:DA$107,OFFSET('6. Patients'!$KH$9,1,MATCH($D19,'6. Patients'!$KI$9:$KW$9,0),ROWS('6. Patients'!EN$10:EN$107))),0))+
IFERROR(VLOOKUP($D19,$H$61:$L$91,COLUMNS($H$60:$J$60)-1+AH$7,0)*$E19*$F19*'1. General Inputs'!$J$25,0),0)</f>
        <v>0</v>
      </c>
      <c r="AI19" s="3">
        <f ca="1">ROUNDUP($F19*$E19*CHOOSE(AI$7,
IFERROR(SUMPRODUCT('6. Patients'!DB$10:DB$107,OFFSET('6. Patients'!$DN$9,1,MATCH($D19,'6. Patients'!$DO$9:$EC$9,0),ROWS('6. Patients'!EO$10:EO$107))),0)+
IFERROR(SUMPRODUCT('6. Patients'!DB$10:DB$107,OFFSET('6. Patients'!$ED$9,1,MATCH($D19,'6. Patients'!$EE$9:$ES$9,0),ROWS('6. Patients'!EO$10:EO$107))),0)+
IFERROR(SUMPRODUCT('6. Patients'!DB$10:DB$107,OFFSET('6. Patients'!$ET$9,1,MATCH($D19,'6. Patients'!$EU$9:$FI$9,0),ROWS('6. Patients'!EO$10:EO$107))),0)+
IFERROR(SUMPRODUCT('6. Patients'!DB$10:DB$107,OFFSET('6. Patients'!$FJ$9,1,MATCH($D19,'6. Patients'!$FK$9:$FY$9,0),ROWS('6. Patients'!EO$10:EO$107))),0),
IFERROR(SUMPRODUCT('6. Patients'!DB$10:DB$107,OFFSET('6. Patients'!$FZ$9,1,MATCH($D19,'6. Patients'!$GA$9:$GO$9,0),ROWS('6. Patients'!EO$10:EO$107))),0)+
IFERROR(SUMPRODUCT('6. Patients'!DB$10:DB$107,OFFSET('6. Patients'!$GP$9,1,MATCH($D19,'6. Patients'!$GQ$9:$HE$9,0),ROWS('6. Patients'!EO$10:EO$107))),0)+
IFERROR(SUMPRODUCT('6. Patients'!DB$10:DB$107,OFFSET('6. Patients'!$HF$9,1,MATCH($D19,'6. Patients'!$HG$9:$HU$9,0),ROWS('6. Patients'!EO$10:EO$107))),0)+
IFERROR(SUMPRODUCT('6. Patients'!DB$10:DB$107,OFFSET('6. Patients'!$HV$9,1,MATCH($D19,'6. Patients'!$HW$9:$IK$9,0),ROWS('6. Patients'!EO$10:EO$107))),0),
IFERROR(SUMPRODUCT('6. Patients'!DB$10:DB$107,OFFSET('6. Patients'!$IL$9,1,MATCH($D19,'6. Patients'!$IM$9:$JA$9,0),ROWS('6. Patients'!EO$10:EO$107))),0)+
IFERROR(SUMPRODUCT('6. Patients'!DB$10:DB$107,OFFSET('6. Patients'!$JB$9,1,MATCH($D19,'6. Patients'!$JC$9:$JQ$9,0),ROWS('6. Patients'!EO$10:EO$107))),0)+
IFERROR(SUMPRODUCT('6. Patients'!DB$10:DB$107,OFFSET('6. Patients'!$JR$9,1,MATCH($D19,'6. Patients'!$JS$9:$KG$9,0),ROWS('6. Patients'!EO$10:EO$107))),0)+
IFERROR(SUMPRODUCT('6. Patients'!DB$10:DB$107,OFFSET('6. Patients'!$KH$9,1,MATCH($D19,'6. Patients'!$KI$9:$KW$9,0),ROWS('6. Patients'!EO$10:EO$107))),0))+
IFERROR(VLOOKUP($D19,$H$61:$L$91,COLUMNS($H$60:$J$60)-1+AI$7,0)*$E19*$F19*'1. General Inputs'!$J$25,0),0)</f>
        <v>0</v>
      </c>
      <c r="AJ19" s="3">
        <f ca="1">ROUNDUP($F19*$E19*CHOOSE(AJ$7,
IFERROR(SUMPRODUCT('6. Patients'!DC$10:DC$107,OFFSET('6. Patients'!$DN$9,1,MATCH($D19,'6. Patients'!$DO$9:$EC$9,0),ROWS('6. Patients'!EP$10:EP$107))),0)+
IFERROR(SUMPRODUCT('6. Patients'!DC$10:DC$107,OFFSET('6. Patients'!$ED$9,1,MATCH($D19,'6. Patients'!$EE$9:$ES$9,0),ROWS('6. Patients'!EP$10:EP$107))),0)+
IFERROR(SUMPRODUCT('6. Patients'!DC$10:DC$107,OFFSET('6. Patients'!$ET$9,1,MATCH($D19,'6. Patients'!$EU$9:$FI$9,0),ROWS('6. Patients'!EP$10:EP$107))),0)+
IFERROR(SUMPRODUCT('6. Patients'!DC$10:DC$107,OFFSET('6. Patients'!$FJ$9,1,MATCH($D19,'6. Patients'!$FK$9:$FY$9,0),ROWS('6. Patients'!EP$10:EP$107))),0),
IFERROR(SUMPRODUCT('6. Patients'!DC$10:DC$107,OFFSET('6. Patients'!$FZ$9,1,MATCH($D19,'6. Patients'!$GA$9:$GO$9,0),ROWS('6. Patients'!EP$10:EP$107))),0)+
IFERROR(SUMPRODUCT('6. Patients'!DC$10:DC$107,OFFSET('6. Patients'!$GP$9,1,MATCH($D19,'6. Patients'!$GQ$9:$HE$9,0),ROWS('6. Patients'!EP$10:EP$107))),0)+
IFERROR(SUMPRODUCT('6. Patients'!DC$10:DC$107,OFFSET('6. Patients'!$HF$9,1,MATCH($D19,'6. Patients'!$HG$9:$HU$9,0),ROWS('6. Patients'!EP$10:EP$107))),0)+
IFERROR(SUMPRODUCT('6. Patients'!DC$10:DC$107,OFFSET('6. Patients'!$HV$9,1,MATCH($D19,'6. Patients'!$HW$9:$IK$9,0),ROWS('6. Patients'!EP$10:EP$107))),0),
IFERROR(SUMPRODUCT('6. Patients'!DC$10:DC$107,OFFSET('6. Patients'!$IL$9,1,MATCH($D19,'6. Patients'!$IM$9:$JA$9,0),ROWS('6. Patients'!EP$10:EP$107))),0)+
IFERROR(SUMPRODUCT('6. Patients'!DC$10:DC$107,OFFSET('6. Patients'!$JB$9,1,MATCH($D19,'6. Patients'!$JC$9:$JQ$9,0),ROWS('6. Patients'!EP$10:EP$107))),0)+
IFERROR(SUMPRODUCT('6. Patients'!DC$10:DC$107,OFFSET('6. Patients'!$JR$9,1,MATCH($D19,'6. Patients'!$JS$9:$KG$9,0),ROWS('6. Patients'!EP$10:EP$107))),0)+
IFERROR(SUMPRODUCT('6. Patients'!DC$10:DC$107,OFFSET('6. Patients'!$KH$9,1,MATCH($D19,'6. Patients'!$KI$9:$KW$9,0),ROWS('6. Patients'!EP$10:EP$107))),0))+
IFERROR(VLOOKUP($D19,$H$61:$L$91,COLUMNS($H$60:$J$60)-1+AJ$7,0)*$E19*$F19*'1. General Inputs'!$J$25,0),0)</f>
        <v>0</v>
      </c>
      <c r="AK19" s="3">
        <f ca="1">ROUNDUP($F19*$E19*CHOOSE(AK$7,
IFERROR(SUMPRODUCT('6. Patients'!DD$10:DD$107,OFFSET('6. Patients'!$DN$9,1,MATCH($D19,'6. Patients'!$DO$9:$EC$9,0),ROWS('6. Patients'!EQ$10:EQ$107))),0)+
IFERROR(SUMPRODUCT('6. Patients'!DD$10:DD$107,OFFSET('6. Patients'!$ED$9,1,MATCH($D19,'6. Patients'!$EE$9:$ES$9,0),ROWS('6. Patients'!EQ$10:EQ$107))),0)+
IFERROR(SUMPRODUCT('6. Patients'!DD$10:DD$107,OFFSET('6. Patients'!$ET$9,1,MATCH($D19,'6. Patients'!$EU$9:$FI$9,0),ROWS('6. Patients'!EQ$10:EQ$107))),0)+
IFERROR(SUMPRODUCT('6. Patients'!DD$10:DD$107,OFFSET('6. Patients'!$FJ$9,1,MATCH($D19,'6. Patients'!$FK$9:$FY$9,0),ROWS('6. Patients'!EQ$10:EQ$107))),0),
IFERROR(SUMPRODUCT('6. Patients'!DD$10:DD$107,OFFSET('6. Patients'!$FZ$9,1,MATCH($D19,'6. Patients'!$GA$9:$GO$9,0),ROWS('6. Patients'!EQ$10:EQ$107))),0)+
IFERROR(SUMPRODUCT('6. Patients'!DD$10:DD$107,OFFSET('6. Patients'!$GP$9,1,MATCH($D19,'6. Patients'!$GQ$9:$HE$9,0),ROWS('6. Patients'!EQ$10:EQ$107))),0)+
IFERROR(SUMPRODUCT('6. Patients'!DD$10:DD$107,OFFSET('6. Patients'!$HF$9,1,MATCH($D19,'6. Patients'!$HG$9:$HU$9,0),ROWS('6. Patients'!EQ$10:EQ$107))),0)+
IFERROR(SUMPRODUCT('6. Patients'!DD$10:DD$107,OFFSET('6. Patients'!$HV$9,1,MATCH($D19,'6. Patients'!$HW$9:$IK$9,0),ROWS('6. Patients'!EQ$10:EQ$107))),0),
IFERROR(SUMPRODUCT('6. Patients'!DD$10:DD$107,OFFSET('6. Patients'!$IL$9,1,MATCH($D19,'6. Patients'!$IM$9:$JA$9,0),ROWS('6. Patients'!EQ$10:EQ$107))),0)+
IFERROR(SUMPRODUCT('6. Patients'!DD$10:DD$107,OFFSET('6. Patients'!$JB$9,1,MATCH($D19,'6. Patients'!$JC$9:$JQ$9,0),ROWS('6. Patients'!EQ$10:EQ$107))),0)+
IFERROR(SUMPRODUCT('6. Patients'!DD$10:DD$107,OFFSET('6. Patients'!$JR$9,1,MATCH($D19,'6. Patients'!$JS$9:$KG$9,0),ROWS('6. Patients'!EQ$10:EQ$107))),0)+
IFERROR(SUMPRODUCT('6. Patients'!DD$10:DD$107,OFFSET('6. Patients'!$KH$9,1,MATCH($D19,'6. Patients'!$KI$9:$KW$9,0),ROWS('6. Patients'!EQ$10:EQ$107))),0))+
IFERROR(VLOOKUP($D19,$H$61:$L$91,COLUMNS($H$60:$J$60)-1+AK$7,0)*$E19*$F19*'1. General Inputs'!$J$25,0),0)</f>
        <v>0</v>
      </c>
      <c r="AL19" s="3">
        <f ca="1">ROUNDUP($F19*$E19*CHOOSE(AL$7,
IFERROR(SUMPRODUCT('6. Patients'!DE$10:DE$107,OFFSET('6. Patients'!$DN$9,1,MATCH($D19,'6. Patients'!$DO$9:$EC$9,0),ROWS('6. Patients'!ER$10:ER$107))),0)+
IFERROR(SUMPRODUCT('6. Patients'!DE$10:DE$107,OFFSET('6. Patients'!$ED$9,1,MATCH($D19,'6. Patients'!$EE$9:$ES$9,0),ROWS('6. Patients'!ER$10:ER$107))),0)+
IFERROR(SUMPRODUCT('6. Patients'!DE$10:DE$107,OFFSET('6. Patients'!$ET$9,1,MATCH($D19,'6. Patients'!$EU$9:$FI$9,0),ROWS('6. Patients'!ER$10:ER$107))),0)+
IFERROR(SUMPRODUCT('6. Patients'!DE$10:DE$107,OFFSET('6. Patients'!$FJ$9,1,MATCH($D19,'6. Patients'!$FK$9:$FY$9,0),ROWS('6. Patients'!ER$10:ER$107))),0),
IFERROR(SUMPRODUCT('6. Patients'!DE$10:DE$107,OFFSET('6. Patients'!$FZ$9,1,MATCH($D19,'6. Patients'!$GA$9:$GO$9,0),ROWS('6. Patients'!ER$10:ER$107))),0)+
IFERROR(SUMPRODUCT('6. Patients'!DE$10:DE$107,OFFSET('6. Patients'!$GP$9,1,MATCH($D19,'6. Patients'!$GQ$9:$HE$9,0),ROWS('6. Patients'!ER$10:ER$107))),0)+
IFERROR(SUMPRODUCT('6. Patients'!DE$10:DE$107,OFFSET('6. Patients'!$HF$9,1,MATCH($D19,'6. Patients'!$HG$9:$HU$9,0),ROWS('6. Patients'!ER$10:ER$107))),0)+
IFERROR(SUMPRODUCT('6. Patients'!DE$10:DE$107,OFFSET('6. Patients'!$HV$9,1,MATCH($D19,'6. Patients'!$HW$9:$IK$9,0),ROWS('6. Patients'!ER$10:ER$107))),0),
IFERROR(SUMPRODUCT('6. Patients'!DE$10:DE$107,OFFSET('6. Patients'!$IL$9,1,MATCH($D19,'6. Patients'!$IM$9:$JA$9,0),ROWS('6. Patients'!ER$10:ER$107))),0)+
IFERROR(SUMPRODUCT('6. Patients'!DE$10:DE$107,OFFSET('6. Patients'!$JB$9,1,MATCH($D19,'6. Patients'!$JC$9:$JQ$9,0),ROWS('6. Patients'!ER$10:ER$107))),0)+
IFERROR(SUMPRODUCT('6. Patients'!DE$10:DE$107,OFFSET('6. Patients'!$JR$9,1,MATCH($D19,'6. Patients'!$JS$9:$KG$9,0),ROWS('6. Patients'!ER$10:ER$107))),0)+
IFERROR(SUMPRODUCT('6. Patients'!DE$10:DE$107,OFFSET('6. Patients'!$KH$9,1,MATCH($D19,'6. Patients'!$KI$9:$KW$9,0),ROWS('6. Patients'!ER$10:ER$107))),0))+
IFERROR(VLOOKUP($D19,$H$61:$L$91,COLUMNS($H$60:$J$60)-1+AL$7,0)*$E19*$F19*'1. General Inputs'!$J$25,0),0)</f>
        <v>0</v>
      </c>
      <c r="AM19" s="3">
        <f ca="1">ROUNDUP($F19*$E19*CHOOSE(AM$7,
IFERROR(SUMPRODUCT('6. Patients'!DF$10:DF$107,OFFSET('6. Patients'!$DN$9,1,MATCH($D19,'6. Patients'!$DO$9:$EC$9,0),ROWS('6. Patients'!ES$10:ES$107))),0)+
IFERROR(SUMPRODUCT('6. Patients'!DF$10:DF$107,OFFSET('6. Patients'!$ED$9,1,MATCH($D19,'6. Patients'!$EE$9:$ES$9,0),ROWS('6. Patients'!ES$10:ES$107))),0)+
IFERROR(SUMPRODUCT('6. Patients'!DF$10:DF$107,OFFSET('6. Patients'!$ET$9,1,MATCH($D19,'6. Patients'!$EU$9:$FI$9,0),ROWS('6. Patients'!ES$10:ES$107))),0)+
IFERROR(SUMPRODUCT('6. Patients'!DF$10:DF$107,OFFSET('6. Patients'!$FJ$9,1,MATCH($D19,'6. Patients'!$FK$9:$FY$9,0),ROWS('6. Patients'!ES$10:ES$107))),0),
IFERROR(SUMPRODUCT('6. Patients'!DF$10:DF$107,OFFSET('6. Patients'!$FZ$9,1,MATCH($D19,'6. Patients'!$GA$9:$GO$9,0),ROWS('6. Patients'!ES$10:ES$107))),0)+
IFERROR(SUMPRODUCT('6. Patients'!DF$10:DF$107,OFFSET('6. Patients'!$GP$9,1,MATCH($D19,'6. Patients'!$GQ$9:$HE$9,0),ROWS('6. Patients'!ES$10:ES$107))),0)+
IFERROR(SUMPRODUCT('6. Patients'!DF$10:DF$107,OFFSET('6. Patients'!$HF$9,1,MATCH($D19,'6. Patients'!$HG$9:$HU$9,0),ROWS('6. Patients'!ES$10:ES$107))),0)+
IFERROR(SUMPRODUCT('6. Patients'!DF$10:DF$107,OFFSET('6. Patients'!$HV$9,1,MATCH($D19,'6. Patients'!$HW$9:$IK$9,0),ROWS('6. Patients'!ES$10:ES$107))),0),
IFERROR(SUMPRODUCT('6. Patients'!DF$10:DF$107,OFFSET('6. Patients'!$IL$9,1,MATCH($D19,'6. Patients'!$IM$9:$JA$9,0),ROWS('6. Patients'!ES$10:ES$107))),0)+
IFERROR(SUMPRODUCT('6. Patients'!DF$10:DF$107,OFFSET('6. Patients'!$JB$9,1,MATCH($D19,'6. Patients'!$JC$9:$JQ$9,0),ROWS('6. Patients'!ES$10:ES$107))),0)+
IFERROR(SUMPRODUCT('6. Patients'!DF$10:DF$107,OFFSET('6. Patients'!$JR$9,1,MATCH($D19,'6. Patients'!$JS$9:$KG$9,0),ROWS('6. Patients'!ES$10:ES$107))),0)+
IFERROR(SUMPRODUCT('6. Patients'!DF$10:DF$107,OFFSET('6. Patients'!$KH$9,1,MATCH($D19,'6. Patients'!$KI$9:$KW$9,0),ROWS('6. Patients'!ES$10:ES$107))),0))+
IFERROR(VLOOKUP($D19,$H$61:$L$91,COLUMNS($H$60:$J$60)-1+AM$7,0)*$E19*$F19*'1. General Inputs'!$J$25,0),0)</f>
        <v>0</v>
      </c>
      <c r="AN19" s="3">
        <f ca="1">ROUNDUP($F19*$E19*CHOOSE(AN$7,
IFERROR(SUMPRODUCT('6. Patients'!DG$10:DG$107,OFFSET('6. Patients'!$DN$9,1,MATCH($D19,'6. Patients'!$DO$9:$EC$9,0),ROWS('6. Patients'!ET$10:ET$107))),0)+
IFERROR(SUMPRODUCT('6. Patients'!DG$10:DG$107,OFFSET('6. Patients'!$ED$9,1,MATCH($D19,'6. Patients'!$EE$9:$ES$9,0),ROWS('6. Patients'!ET$10:ET$107))),0)+
IFERROR(SUMPRODUCT('6. Patients'!DG$10:DG$107,OFFSET('6. Patients'!$ET$9,1,MATCH($D19,'6. Patients'!$EU$9:$FI$9,0),ROWS('6. Patients'!ET$10:ET$107))),0)+
IFERROR(SUMPRODUCT('6. Patients'!DG$10:DG$107,OFFSET('6. Patients'!$FJ$9,1,MATCH($D19,'6. Patients'!$FK$9:$FY$9,0),ROWS('6. Patients'!ET$10:ET$107))),0),
IFERROR(SUMPRODUCT('6. Patients'!DG$10:DG$107,OFFSET('6. Patients'!$FZ$9,1,MATCH($D19,'6. Patients'!$GA$9:$GO$9,0),ROWS('6. Patients'!ET$10:ET$107))),0)+
IFERROR(SUMPRODUCT('6. Patients'!DG$10:DG$107,OFFSET('6. Patients'!$GP$9,1,MATCH($D19,'6. Patients'!$GQ$9:$HE$9,0),ROWS('6. Patients'!ET$10:ET$107))),0)+
IFERROR(SUMPRODUCT('6. Patients'!DG$10:DG$107,OFFSET('6. Patients'!$HF$9,1,MATCH($D19,'6. Patients'!$HG$9:$HU$9,0),ROWS('6. Patients'!ET$10:ET$107))),0)+
IFERROR(SUMPRODUCT('6. Patients'!DG$10:DG$107,OFFSET('6. Patients'!$HV$9,1,MATCH($D19,'6. Patients'!$HW$9:$IK$9,0),ROWS('6. Patients'!ET$10:ET$107))),0),
IFERROR(SUMPRODUCT('6. Patients'!DG$10:DG$107,OFFSET('6. Patients'!$IL$9,1,MATCH($D19,'6. Patients'!$IM$9:$JA$9,0),ROWS('6. Patients'!ET$10:ET$107))),0)+
IFERROR(SUMPRODUCT('6. Patients'!DG$10:DG$107,OFFSET('6. Patients'!$JB$9,1,MATCH($D19,'6. Patients'!$JC$9:$JQ$9,0),ROWS('6. Patients'!ET$10:ET$107))),0)+
IFERROR(SUMPRODUCT('6. Patients'!DG$10:DG$107,OFFSET('6. Patients'!$JR$9,1,MATCH($D19,'6. Patients'!$JS$9:$KG$9,0),ROWS('6. Patients'!ET$10:ET$107))),0)+
IFERROR(SUMPRODUCT('6. Patients'!DG$10:DG$107,OFFSET('6. Patients'!$KH$9,1,MATCH($D19,'6. Patients'!$KI$9:$KW$9,0),ROWS('6. Patients'!ET$10:ET$107))),0))+
IFERROR(VLOOKUP($D19,$H$61:$L$91,COLUMNS($H$60:$J$60)-1+AN$7,0)*$E19*$F19*'1. General Inputs'!$J$25,0),0)</f>
        <v>0</v>
      </c>
      <c r="AO19" s="3">
        <f ca="1">ROUNDUP($F19*$E19*CHOOSE(AO$7,
IFERROR(SUMPRODUCT('6. Patients'!DH$10:DH$107,OFFSET('6. Patients'!$DN$9,1,MATCH($D19,'6. Patients'!$DO$9:$EC$9,0),ROWS('6. Patients'!EU$10:EU$107))),0)+
IFERROR(SUMPRODUCT('6. Patients'!DH$10:DH$107,OFFSET('6. Patients'!$ED$9,1,MATCH($D19,'6. Patients'!$EE$9:$ES$9,0),ROWS('6. Patients'!EU$10:EU$107))),0)+
IFERROR(SUMPRODUCT('6. Patients'!DH$10:DH$107,OFFSET('6. Patients'!$ET$9,1,MATCH($D19,'6. Patients'!$EU$9:$FI$9,0),ROWS('6. Patients'!EU$10:EU$107))),0)+
IFERROR(SUMPRODUCT('6. Patients'!DH$10:DH$107,OFFSET('6. Patients'!$FJ$9,1,MATCH($D19,'6. Patients'!$FK$9:$FY$9,0),ROWS('6. Patients'!EU$10:EU$107))),0),
IFERROR(SUMPRODUCT('6. Patients'!DH$10:DH$107,OFFSET('6. Patients'!$FZ$9,1,MATCH($D19,'6. Patients'!$GA$9:$GO$9,0),ROWS('6. Patients'!EU$10:EU$107))),0)+
IFERROR(SUMPRODUCT('6. Patients'!DH$10:DH$107,OFFSET('6. Patients'!$GP$9,1,MATCH($D19,'6. Patients'!$GQ$9:$HE$9,0),ROWS('6. Patients'!EU$10:EU$107))),0)+
IFERROR(SUMPRODUCT('6. Patients'!DH$10:DH$107,OFFSET('6. Patients'!$HF$9,1,MATCH($D19,'6. Patients'!$HG$9:$HU$9,0),ROWS('6. Patients'!EU$10:EU$107))),0)+
IFERROR(SUMPRODUCT('6. Patients'!DH$10:DH$107,OFFSET('6. Patients'!$HV$9,1,MATCH($D19,'6. Patients'!$HW$9:$IK$9,0),ROWS('6. Patients'!EU$10:EU$107))),0),
IFERROR(SUMPRODUCT('6. Patients'!DH$10:DH$107,OFFSET('6. Patients'!$IL$9,1,MATCH($D19,'6. Patients'!$IM$9:$JA$9,0),ROWS('6. Patients'!EU$10:EU$107))),0)+
IFERROR(SUMPRODUCT('6. Patients'!DH$10:DH$107,OFFSET('6. Patients'!$JB$9,1,MATCH($D19,'6. Patients'!$JC$9:$JQ$9,0),ROWS('6. Patients'!EU$10:EU$107))),0)+
IFERROR(SUMPRODUCT('6. Patients'!DH$10:DH$107,OFFSET('6. Patients'!$JR$9,1,MATCH($D19,'6. Patients'!$JS$9:$KG$9,0),ROWS('6. Patients'!EU$10:EU$107))),0)+
IFERROR(SUMPRODUCT('6. Patients'!DH$10:DH$107,OFFSET('6. Patients'!$KH$9,1,MATCH($D19,'6. Patients'!$KI$9:$KW$9,0),ROWS('6. Patients'!EU$10:EU$107))),0))+
IFERROR(VLOOKUP($D19,$H$61:$L$91,COLUMNS($H$60:$J$60)-1+AO$7,0)*$E19*$F19*'1. General Inputs'!$J$25,0),0)</f>
        <v>0</v>
      </c>
      <c r="AP19" s="3">
        <f ca="1">ROUNDUP($F19*$E19*CHOOSE(AP$7,
IFERROR(SUMPRODUCT('6. Patients'!DI$10:DI$107,OFFSET('6. Patients'!$DN$9,1,MATCH($D19,'6. Patients'!$DO$9:$EC$9,0),ROWS('6. Patients'!EV$10:EV$107))),0)+
IFERROR(SUMPRODUCT('6. Patients'!DI$10:DI$107,OFFSET('6. Patients'!$ED$9,1,MATCH($D19,'6. Patients'!$EE$9:$ES$9,0),ROWS('6. Patients'!EV$10:EV$107))),0)+
IFERROR(SUMPRODUCT('6. Patients'!DI$10:DI$107,OFFSET('6. Patients'!$ET$9,1,MATCH($D19,'6. Patients'!$EU$9:$FI$9,0),ROWS('6. Patients'!EV$10:EV$107))),0)+
IFERROR(SUMPRODUCT('6. Patients'!DI$10:DI$107,OFFSET('6. Patients'!$FJ$9,1,MATCH($D19,'6. Patients'!$FK$9:$FY$9,0),ROWS('6. Patients'!EV$10:EV$107))),0),
IFERROR(SUMPRODUCT('6. Patients'!DI$10:DI$107,OFFSET('6. Patients'!$FZ$9,1,MATCH($D19,'6. Patients'!$GA$9:$GO$9,0),ROWS('6. Patients'!EV$10:EV$107))),0)+
IFERROR(SUMPRODUCT('6. Patients'!DI$10:DI$107,OFFSET('6. Patients'!$GP$9,1,MATCH($D19,'6. Patients'!$GQ$9:$HE$9,0),ROWS('6. Patients'!EV$10:EV$107))),0)+
IFERROR(SUMPRODUCT('6. Patients'!DI$10:DI$107,OFFSET('6. Patients'!$HF$9,1,MATCH($D19,'6. Patients'!$HG$9:$HU$9,0),ROWS('6. Patients'!EV$10:EV$107))),0)+
IFERROR(SUMPRODUCT('6. Patients'!DI$10:DI$107,OFFSET('6. Patients'!$HV$9,1,MATCH($D19,'6. Patients'!$HW$9:$IK$9,0),ROWS('6. Patients'!EV$10:EV$107))),0),
IFERROR(SUMPRODUCT('6. Patients'!DI$10:DI$107,OFFSET('6. Patients'!$IL$9,1,MATCH($D19,'6. Patients'!$IM$9:$JA$9,0),ROWS('6. Patients'!EV$10:EV$107))),0)+
IFERROR(SUMPRODUCT('6. Patients'!DI$10:DI$107,OFFSET('6. Patients'!$JB$9,1,MATCH($D19,'6. Patients'!$JC$9:$JQ$9,0),ROWS('6. Patients'!EV$10:EV$107))),0)+
IFERROR(SUMPRODUCT('6. Patients'!DI$10:DI$107,OFFSET('6. Patients'!$JR$9,1,MATCH($D19,'6. Patients'!$JS$9:$KG$9,0),ROWS('6. Patients'!EV$10:EV$107))),0)+
IFERROR(SUMPRODUCT('6. Patients'!DI$10:DI$107,OFFSET('6. Patients'!$KH$9,1,MATCH($D19,'6. Patients'!$KI$9:$KW$9,0),ROWS('6. Patients'!EV$10:EV$107))),0))+
IFERROR(VLOOKUP($D19,$H$61:$L$91,COLUMNS($H$60:$J$60)-1+AP$7,0)*$E19*$F19*'1. General Inputs'!$J$25,0),0)</f>
        <v>0</v>
      </c>
      <c r="AQ19" s="3">
        <f ca="1">ROUNDUP($F19*$E19*CHOOSE(AQ$7,
IFERROR(SUMPRODUCT('6. Patients'!DJ$10:DJ$107,OFFSET('6. Patients'!$DN$9,1,MATCH($D19,'6. Patients'!$DO$9:$EC$9,0),ROWS('6. Patients'!EW$10:EW$107))),0)+
IFERROR(SUMPRODUCT('6. Patients'!DJ$10:DJ$107,OFFSET('6. Patients'!$ED$9,1,MATCH($D19,'6. Patients'!$EE$9:$ES$9,0),ROWS('6. Patients'!EW$10:EW$107))),0)+
IFERROR(SUMPRODUCT('6. Patients'!DJ$10:DJ$107,OFFSET('6. Patients'!$ET$9,1,MATCH($D19,'6. Patients'!$EU$9:$FI$9,0),ROWS('6. Patients'!EW$10:EW$107))),0)+
IFERROR(SUMPRODUCT('6. Patients'!DJ$10:DJ$107,OFFSET('6. Patients'!$FJ$9,1,MATCH($D19,'6. Patients'!$FK$9:$FY$9,0),ROWS('6. Patients'!EW$10:EW$107))),0),
IFERROR(SUMPRODUCT('6. Patients'!DJ$10:DJ$107,OFFSET('6. Patients'!$FZ$9,1,MATCH($D19,'6. Patients'!$GA$9:$GO$9,0),ROWS('6. Patients'!EW$10:EW$107))),0)+
IFERROR(SUMPRODUCT('6. Patients'!DJ$10:DJ$107,OFFSET('6. Patients'!$GP$9,1,MATCH($D19,'6. Patients'!$GQ$9:$HE$9,0),ROWS('6. Patients'!EW$10:EW$107))),0)+
IFERROR(SUMPRODUCT('6. Patients'!DJ$10:DJ$107,OFFSET('6. Patients'!$HF$9,1,MATCH($D19,'6. Patients'!$HG$9:$HU$9,0),ROWS('6. Patients'!EW$10:EW$107))),0)+
IFERROR(SUMPRODUCT('6. Patients'!DJ$10:DJ$107,OFFSET('6. Patients'!$HV$9,1,MATCH($D19,'6. Patients'!$HW$9:$IK$9,0),ROWS('6. Patients'!EW$10:EW$107))),0),
IFERROR(SUMPRODUCT('6. Patients'!DJ$10:DJ$107,OFFSET('6. Patients'!$IL$9,1,MATCH($D19,'6. Patients'!$IM$9:$JA$9,0),ROWS('6. Patients'!EW$10:EW$107))),0)+
IFERROR(SUMPRODUCT('6. Patients'!DJ$10:DJ$107,OFFSET('6. Patients'!$JB$9,1,MATCH($D19,'6. Patients'!$JC$9:$JQ$9,0),ROWS('6. Patients'!EW$10:EW$107))),0)+
IFERROR(SUMPRODUCT('6. Patients'!DJ$10:DJ$107,OFFSET('6. Patients'!$JR$9,1,MATCH($D19,'6. Patients'!$JS$9:$KG$9,0),ROWS('6. Patients'!EW$10:EW$107))),0)+
IFERROR(SUMPRODUCT('6. Patients'!DJ$10:DJ$107,OFFSET('6. Patients'!$KH$9,1,MATCH($D19,'6. Patients'!$KI$9:$KW$9,0),ROWS('6. Patients'!EW$10:EW$107))),0))+
IFERROR(VLOOKUP($D19,$H$61:$L$91,COLUMNS($H$60:$J$60)-1+AQ$7,0)*$E19*$F19*'1. General Inputs'!$J$25,0),0)</f>
        <v>0</v>
      </c>
      <c r="AR19" s="136"/>
      <c r="AZ19" s="135">
        <f ca="1">IFERROR(SUM(OFFSET('7. Consumption'!H19,0,1,,MIN('1. General Inputs'!$J$27,COLUMNS('7. Consumption'!H$9:$AQ$9)-1))),0)+MAX(0,$AQ19*('1. General Inputs'!$J$27-COLUMNS('7. Consumption'!H$9:$AQ$9)+1))</f>
        <v>0</v>
      </c>
      <c r="BA19" s="135">
        <f ca="1">IFERROR(SUM(OFFSET('7. Consumption'!I19,0,1,,MIN('1. General Inputs'!$J$27,COLUMNS('7. Consumption'!I$9:$AQ$9)-1))),0)+MAX(0,$AQ19*('1. General Inputs'!$J$27-COLUMNS('7. Consumption'!I$9:$AQ$9)+1))</f>
        <v>0</v>
      </c>
      <c r="BB19" s="135">
        <f ca="1">IFERROR(SUM(OFFSET('7. Consumption'!J19,0,1,,MIN('1. General Inputs'!$J$27,COLUMNS('7. Consumption'!J$9:$AQ$9)-1))),0)+MAX(0,$AQ19*('1. General Inputs'!$J$27-COLUMNS('7. Consumption'!J$9:$AQ$9)+1))</f>
        <v>0</v>
      </c>
      <c r="BC19" s="135">
        <f ca="1">IFERROR(SUM(OFFSET('7. Consumption'!K19,0,1,,MIN('1. General Inputs'!$J$27,COLUMNS('7. Consumption'!K$9:$AQ$9)-1))),0)+MAX(0,$AQ19*('1. General Inputs'!$J$27-COLUMNS('7. Consumption'!K$9:$AQ$9)+1))</f>
        <v>0</v>
      </c>
      <c r="BD19" s="135">
        <f ca="1">IFERROR(SUM(OFFSET('7. Consumption'!L19,0,1,,MIN('1. General Inputs'!$J$27,COLUMNS('7. Consumption'!L$9:$AQ$9)-1))),0)+MAX(0,$AQ19*('1. General Inputs'!$J$27-COLUMNS('7. Consumption'!L$9:$AQ$9)+1))</f>
        <v>0</v>
      </c>
      <c r="BE19" s="135">
        <f ca="1">IFERROR(SUM(OFFSET('7. Consumption'!M19,0,1,,MIN('1. General Inputs'!$J$27,COLUMNS('7. Consumption'!M$9:$AQ$9)-1))),0)+MAX(0,$AQ19*('1. General Inputs'!$J$27-COLUMNS('7. Consumption'!M$9:$AQ$9)+1))</f>
        <v>0</v>
      </c>
      <c r="BF19" s="135">
        <f ca="1">IFERROR(SUM(OFFSET('7. Consumption'!N19,0,1,,MIN('1. General Inputs'!$J$27,COLUMNS('7. Consumption'!N$9:$AQ$9)-1))),0)+MAX(0,$AQ19*('1. General Inputs'!$J$27-COLUMNS('7. Consumption'!N$9:$AQ$9)+1))</f>
        <v>0</v>
      </c>
      <c r="BG19" s="135">
        <f ca="1">IFERROR(SUM(OFFSET('7. Consumption'!O19,0,1,,MIN('1. General Inputs'!$J$27,COLUMNS('7. Consumption'!O$9:$AQ$9)-1))),0)+MAX(0,$AQ19*('1. General Inputs'!$J$27-COLUMNS('7. Consumption'!O$9:$AQ$9)+1))</f>
        <v>0</v>
      </c>
      <c r="BH19" s="135">
        <f ca="1">IFERROR(SUM(OFFSET('7. Consumption'!P19,0,1,,MIN('1. General Inputs'!$J$27,COLUMNS('7. Consumption'!P$9:$AQ$9)-1))),0)+MAX(0,$AQ19*('1. General Inputs'!$J$27-COLUMNS('7. Consumption'!P$9:$AQ$9)+1))</f>
        <v>0</v>
      </c>
      <c r="BI19" s="135">
        <f ca="1">IFERROR(SUM(OFFSET('7. Consumption'!Q19,0,1,,MIN('1. General Inputs'!$J$27,COLUMNS('7. Consumption'!Q$9:$AQ$9)-1))),0)+MAX(0,$AQ19*('1. General Inputs'!$J$27-COLUMNS('7. Consumption'!Q$9:$AQ$9)+1))</f>
        <v>0</v>
      </c>
      <c r="BJ19" s="135">
        <f ca="1">IFERROR(SUM(OFFSET('7. Consumption'!R19,0,1,,MIN('1. General Inputs'!$J$27,COLUMNS('7. Consumption'!R$9:$AQ$9)-1))),0)+MAX(0,$AQ19*('1. General Inputs'!$J$27-COLUMNS('7. Consumption'!R$9:$AQ$9)+1))</f>
        <v>0</v>
      </c>
      <c r="BK19" s="135">
        <f ca="1">IFERROR(SUM(OFFSET('7. Consumption'!S19,0,1,,MIN('1. General Inputs'!$J$27,COLUMNS('7. Consumption'!S$9:$AQ$9)-1))),0)+MAX(0,$AQ19*('1. General Inputs'!$J$27-COLUMNS('7. Consumption'!S$9:$AQ$9)+1))</f>
        <v>0</v>
      </c>
      <c r="BL19" s="135">
        <f ca="1">IFERROR(SUM(OFFSET('7. Consumption'!T19,0,1,,MIN('1. General Inputs'!$J$27,COLUMNS('7. Consumption'!T$9:$AQ$9)-1))),0)+MAX(0,$AQ19*('1. General Inputs'!$J$27-COLUMNS('7. Consumption'!T$9:$AQ$9)+1))</f>
        <v>0</v>
      </c>
      <c r="BM19" s="135">
        <f ca="1">IFERROR(SUM(OFFSET('7. Consumption'!U19,0,1,,MIN('1. General Inputs'!$J$27,COLUMNS('7. Consumption'!U$9:$AQ$9)-1))),0)+MAX(0,$AQ19*('1. General Inputs'!$J$27-COLUMNS('7. Consumption'!U$9:$AQ$9)+1))</f>
        <v>0</v>
      </c>
      <c r="BN19" s="135">
        <f ca="1">IFERROR(SUM(OFFSET('7. Consumption'!V19,0,1,,MIN('1. General Inputs'!$J$27,COLUMNS('7. Consumption'!V$9:$AQ$9)-1))),0)+MAX(0,$AQ19*('1. General Inputs'!$J$27-COLUMNS('7. Consumption'!V$9:$AQ$9)+1))</f>
        <v>0</v>
      </c>
      <c r="BO19" s="135">
        <f ca="1">IFERROR(SUM(OFFSET('7. Consumption'!W19,0,1,,MIN('1. General Inputs'!$J$27,COLUMNS('7. Consumption'!W$9:$AQ$9)-1))),0)+MAX(0,$AQ19*('1. General Inputs'!$J$27-COLUMNS('7. Consumption'!W$9:$AQ$9)+1))</f>
        <v>0</v>
      </c>
      <c r="BP19" s="135">
        <f ca="1">IFERROR(SUM(OFFSET('7. Consumption'!X19,0,1,,MIN('1. General Inputs'!$J$27,COLUMNS('7. Consumption'!X$9:$AQ$9)-1))),0)+MAX(0,$AQ19*('1. General Inputs'!$J$27-COLUMNS('7. Consumption'!X$9:$AQ$9)+1))</f>
        <v>0</v>
      </c>
      <c r="BQ19" s="135">
        <f ca="1">IFERROR(SUM(OFFSET('7. Consumption'!Y19,0,1,,MIN('1. General Inputs'!$J$27,COLUMNS('7. Consumption'!Y$9:$AQ$9)-1))),0)+MAX(0,$AQ19*('1. General Inputs'!$J$27-COLUMNS('7. Consumption'!Y$9:$AQ$9)+1))</f>
        <v>0</v>
      </c>
      <c r="BR19" s="135">
        <f ca="1">IFERROR(SUM(OFFSET('7. Consumption'!Z19,0,1,,MIN('1. General Inputs'!$J$27,COLUMNS('7. Consumption'!Z$9:$AQ$9)-1))),0)+MAX(0,$AQ19*('1. General Inputs'!$J$27-COLUMNS('7. Consumption'!Z$9:$AQ$9)+1))</f>
        <v>0</v>
      </c>
      <c r="BS19" s="135">
        <f ca="1">IFERROR(SUM(OFFSET('7. Consumption'!AA19,0,1,,MIN('1. General Inputs'!$J$27,COLUMNS('7. Consumption'!AA$9:$AQ$9)-1))),0)+MAX(0,$AQ19*('1. General Inputs'!$J$27-COLUMNS('7. Consumption'!AA$9:$AQ$9)+1))</f>
        <v>0</v>
      </c>
      <c r="BT19" s="135">
        <f ca="1">IFERROR(SUM(OFFSET('7. Consumption'!AB19,0,1,,MIN('1. General Inputs'!$J$27,COLUMNS('7. Consumption'!AB$9:$AQ$9)-1))),0)+MAX(0,$AQ19*('1. General Inputs'!$J$27-COLUMNS('7. Consumption'!AB$9:$AQ$9)+1))</f>
        <v>0</v>
      </c>
      <c r="BU19" s="135">
        <f ca="1">IFERROR(SUM(OFFSET('7. Consumption'!AC19,0,1,,MIN('1. General Inputs'!$J$27,COLUMNS('7. Consumption'!AC$9:$AQ$9)-1))),0)+MAX(0,$AQ19*('1. General Inputs'!$J$27-COLUMNS('7. Consumption'!AC$9:$AQ$9)+1))</f>
        <v>0</v>
      </c>
      <c r="BV19" s="135">
        <f ca="1">IFERROR(SUM(OFFSET('7. Consumption'!AD19,0,1,,MIN('1. General Inputs'!$J$27,COLUMNS('7. Consumption'!AD$9:$AQ$9)-1))),0)+MAX(0,$AQ19*('1. General Inputs'!$J$27-COLUMNS('7. Consumption'!AD$9:$AQ$9)+1))</f>
        <v>0</v>
      </c>
      <c r="BW19" s="135">
        <f ca="1">IFERROR(SUM(OFFSET('7. Consumption'!AE19,0,1,,MIN('1. General Inputs'!$J$27,COLUMNS('7. Consumption'!AE$9:$AQ$9)-1))),0)+MAX(0,$AQ19*('1. General Inputs'!$J$27-COLUMNS('7. Consumption'!AE$9:$AQ$9)+1))</f>
        <v>0</v>
      </c>
      <c r="BX19" s="135">
        <f ca="1">IFERROR(SUM(OFFSET('7. Consumption'!AF19,0,1,,MIN('1. General Inputs'!$J$27,COLUMNS('7. Consumption'!AF$9:$AQ$9)-1))),0)+MAX(0,$AQ19*('1. General Inputs'!$J$27-COLUMNS('7. Consumption'!AF$9:$AQ$9)+1))</f>
        <v>0</v>
      </c>
      <c r="BY19" s="135">
        <f ca="1">IFERROR(SUM(OFFSET('7. Consumption'!AG19,0,1,,MIN('1. General Inputs'!$J$27,COLUMNS('7. Consumption'!AG$9:$AQ$9)-1))),0)+MAX(0,$AQ19*('1. General Inputs'!$J$27-COLUMNS('7. Consumption'!AG$9:$AQ$9)+1))</f>
        <v>0</v>
      </c>
      <c r="BZ19" s="135">
        <f ca="1">IFERROR(SUM(OFFSET('7. Consumption'!AH19,0,1,,MIN('1. General Inputs'!$J$27,COLUMNS('7. Consumption'!AH$9:$AQ$9)-1))),0)+MAX(0,$AQ19*('1. General Inputs'!$J$27-COLUMNS('7. Consumption'!AH$9:$AQ$9)+1))</f>
        <v>0</v>
      </c>
      <c r="CA19" s="135">
        <f ca="1">IFERROR(SUM(OFFSET('7. Consumption'!AI19,0,1,,MIN('1. General Inputs'!$J$27,COLUMNS('7. Consumption'!AI$9:$AQ$9)-1))),0)+MAX(0,$AQ19*('1. General Inputs'!$J$27-COLUMNS('7. Consumption'!AI$9:$AQ$9)+1))</f>
        <v>0</v>
      </c>
      <c r="CB19" s="135">
        <f ca="1">IFERROR(SUM(OFFSET('7. Consumption'!AJ19,0,1,,MIN('1. General Inputs'!$J$27,COLUMNS('7. Consumption'!AJ$9:$AQ$9)-1))),0)+MAX(0,$AQ19*('1. General Inputs'!$J$27-COLUMNS('7. Consumption'!AJ$9:$AQ$9)+1))</f>
        <v>0</v>
      </c>
      <c r="CC19" s="135">
        <f ca="1">IFERROR(SUM(OFFSET('7. Consumption'!AK19,0,1,,MIN('1. General Inputs'!$J$27,COLUMNS('7. Consumption'!AK$9:$AQ$9)-1))),0)+MAX(0,$AQ19*('1. General Inputs'!$J$27-COLUMNS('7. Consumption'!AK$9:$AQ$9)+1))</f>
        <v>0</v>
      </c>
      <c r="CD19" s="135">
        <f ca="1">IFERROR(SUM(OFFSET('7. Consumption'!AL19,0,1,,MIN('1. General Inputs'!$J$27,COLUMNS('7. Consumption'!AL$9:$AQ$9)-1))),0)+MAX(0,$AQ19*('1. General Inputs'!$J$27-COLUMNS('7. Consumption'!AL$9:$AQ$9)+1))</f>
        <v>0</v>
      </c>
      <c r="CE19" s="135">
        <f ca="1">IFERROR(SUM(OFFSET('7. Consumption'!AM19,0,1,,MIN('1. General Inputs'!$J$27,COLUMNS('7. Consumption'!AM$9:$AQ$9)-1))),0)+MAX(0,$AQ19*('1. General Inputs'!$J$27-COLUMNS('7. Consumption'!AM$9:$AQ$9)+1))</f>
        <v>0</v>
      </c>
      <c r="CF19" s="135">
        <f ca="1">IFERROR(SUM(OFFSET('7. Consumption'!AN19,0,1,,MIN('1. General Inputs'!$J$27,COLUMNS('7. Consumption'!AN$9:$AQ$9)-1))),0)+MAX(0,$AQ19*('1. General Inputs'!$J$27-COLUMNS('7. Consumption'!AN$9:$AQ$9)+1))</f>
        <v>0</v>
      </c>
      <c r="CG19" s="135">
        <f ca="1">IFERROR(SUM(OFFSET('7. Consumption'!AO19,0,1,,MIN('1. General Inputs'!$J$27,COLUMNS('7. Consumption'!AO$9:$AQ$9)-1))),0)+MAX(0,$AQ19*('1. General Inputs'!$J$27-COLUMNS('7. Consumption'!AO$9:$AQ$9)+1))</f>
        <v>0</v>
      </c>
      <c r="CH19" s="135">
        <f ca="1">IFERROR(SUM(OFFSET('7. Consumption'!AP19,0,1,,MIN('1. General Inputs'!$J$27,COLUMNS('7. Consumption'!AP$9:$AQ$9)-1))),0)+MAX(0,$AQ19*('1. General Inputs'!$J$27-COLUMNS('7. Consumption'!AP$9:$AQ$9)+1))</f>
        <v>0</v>
      </c>
      <c r="CI19" s="135">
        <f ca="1">IFERROR(SUM(OFFSET('7. Consumption'!AQ19,0,1,,MIN('1. General Inputs'!$J$27,COLUMNS('7. Consumption'!AQ$9:$AQ$9)-1))),0)+MAX(0,$AQ19*('1. General Inputs'!$J$27-COLUMNS('7. Consumption'!AQ$9:$AQ$9)+1))</f>
        <v>0</v>
      </c>
    </row>
    <row r="20" spans="2:87" ht="15" x14ac:dyDescent="0.25">
      <c r="B20" s="16"/>
      <c r="C20" s="16" t="str">
        <f>IFERROR(VLOOKUP(ROWS($C$9:$C20),'5. Dosing'!$L$14:$M$64,COLUMNS('5. Dosing'!$L$13:$M$13),0),"")</f>
        <v>DRV (600) - 60 tab</v>
      </c>
      <c r="D20" s="16" t="str">
        <f>IFERROR(INDEX('5. Dosing'!E$14:E$64,MATCH('7. Consumption'!$C20,'5. Dosing'!$M$14:$M$64,0)),"")</f>
        <v>DRV</v>
      </c>
      <c r="E20" s="129">
        <f>IFERROR(INDEX('5. Dosing'!K$14:K$64,MATCH('7. Consumption'!$C20,'5. Dosing'!$M$14:$M$64,0)),0)</f>
        <v>0</v>
      </c>
      <c r="F20" s="130">
        <f>IFERROR(INDEX('5. Dosing'!J$14:J$64,MATCH('7. Consumption'!$C20,'5. Dosing'!$M$14:$M$64,0))*(30)/INDEX('5. Dosing'!H$14:H$64,MATCH('7. Consumption'!$C20,'5. Dosing'!$M$14:$M$64,0)),0)</f>
        <v>1</v>
      </c>
      <c r="H20" s="3">
        <f ca="1">ROUNDUP($F20*$E20*CHOOSE(H$7,
IFERROR(SUMPRODUCT('6. Patients'!CA$10:CA$107,OFFSET('6. Patients'!$DN$9,1,MATCH($D20,'6. Patients'!$DO$9:$EC$9,0),ROWS('6. Patients'!DN$10:DN$107))),0)+
IFERROR(SUMPRODUCT('6. Patients'!CA$10:CA$107,OFFSET('6. Patients'!$ED$9,1,MATCH($D20,'6. Patients'!$EE$9:$ES$9,0),ROWS('6. Patients'!DN$10:DN$107))),0)+
IFERROR(SUMPRODUCT('6. Patients'!CA$10:CA$107,OFFSET('6. Patients'!$ET$9,1,MATCH($D20,'6. Patients'!$EU$9:$FI$9,0),ROWS('6. Patients'!DN$10:DN$107))),0)+
IFERROR(SUMPRODUCT('6. Patients'!CA$10:CA$107,OFFSET('6. Patients'!$FJ$9,1,MATCH($D20,'6. Patients'!$FK$9:$FY$9,0),ROWS('6. Patients'!DN$10:DN$107))),0),
IFERROR(SUMPRODUCT('6. Patients'!CA$10:CA$107,OFFSET('6. Patients'!$FZ$9,1,MATCH($D20,'6. Patients'!$GA$9:$GO$9,0),ROWS('6. Patients'!DN$10:DN$107))),0)+
IFERROR(SUMPRODUCT('6. Patients'!CA$10:CA$107,OFFSET('6. Patients'!$GP$9,1,MATCH($D20,'6. Patients'!$GQ$9:$HE$9,0),ROWS('6. Patients'!DN$10:DN$107))),0)+
IFERROR(SUMPRODUCT('6. Patients'!CA$10:CA$107,OFFSET('6. Patients'!$HF$9,1,MATCH($D20,'6. Patients'!$HG$9:$HU$9,0),ROWS('6. Patients'!DN$10:DN$107))),0)+
IFERROR(SUMPRODUCT('6. Patients'!CA$10:CA$107,OFFSET('6. Patients'!$HV$9,1,MATCH($D20,'6. Patients'!$HW$9:$IK$9,0),ROWS('6. Patients'!DN$10:DN$107))),0),
IFERROR(SUMPRODUCT('6. Patients'!CA$10:CA$107,OFFSET('6. Patients'!$IL$9,1,MATCH($D20,'6. Patients'!$IM$9:$JA$9,0),ROWS('6. Patients'!DN$10:DN$107))),0)+
IFERROR(SUMPRODUCT('6. Patients'!CA$10:CA$107,OFFSET('6. Patients'!$JB$9,1,MATCH($D20,'6. Patients'!$JC$9:$JQ$9,0),ROWS('6. Patients'!DN$10:DN$107))),0)+
IFERROR(SUMPRODUCT('6. Patients'!CA$10:CA$107,OFFSET('6. Patients'!$JR$9,1,MATCH($D20,'6. Patients'!$JS$9:$KG$9,0),ROWS('6. Patients'!DN$10:DN$107))),0)+
IFERROR(SUMPRODUCT('6. Patients'!CA$10:CA$107,OFFSET('6. Patients'!$KH$9,1,MATCH($D20,'6. Patients'!$KI$9:$KW$9,0),ROWS('6. Patients'!DN$10:DN$107))),0))+
IFERROR(VLOOKUP($D20,$H$61:$L$91,COLUMNS($H$60:$J$60)-1+H$7,0)*$E20*$F20*'1. General Inputs'!$J$25,0),0)</f>
        <v>0</v>
      </c>
      <c r="I20" s="3">
        <f ca="1">ROUNDUP($F20*$E20*CHOOSE(I$7,
IFERROR(SUMPRODUCT('6. Patients'!CB$10:CB$107,OFFSET('6. Patients'!$DN$9,1,MATCH($D20,'6. Patients'!$DO$9:$EC$9,0),ROWS('6. Patients'!DO$10:DO$107))),0)+
IFERROR(SUMPRODUCT('6. Patients'!CB$10:CB$107,OFFSET('6. Patients'!$ED$9,1,MATCH($D20,'6. Patients'!$EE$9:$ES$9,0),ROWS('6. Patients'!DO$10:DO$107))),0)+
IFERROR(SUMPRODUCT('6. Patients'!CB$10:CB$107,OFFSET('6. Patients'!$ET$9,1,MATCH($D20,'6. Patients'!$EU$9:$FI$9,0),ROWS('6. Patients'!DO$10:DO$107))),0)+
IFERROR(SUMPRODUCT('6. Patients'!CB$10:CB$107,OFFSET('6. Patients'!$FJ$9,1,MATCH($D20,'6. Patients'!$FK$9:$FY$9,0),ROWS('6. Patients'!DO$10:DO$107))),0),
IFERROR(SUMPRODUCT('6. Patients'!CB$10:CB$107,OFFSET('6. Patients'!$FZ$9,1,MATCH($D20,'6. Patients'!$GA$9:$GO$9,0),ROWS('6. Patients'!DO$10:DO$107))),0)+
IFERROR(SUMPRODUCT('6. Patients'!CB$10:CB$107,OFFSET('6. Patients'!$GP$9,1,MATCH($D20,'6. Patients'!$GQ$9:$HE$9,0),ROWS('6. Patients'!DO$10:DO$107))),0)+
IFERROR(SUMPRODUCT('6. Patients'!CB$10:CB$107,OFFSET('6. Patients'!$HF$9,1,MATCH($D20,'6. Patients'!$HG$9:$HU$9,0),ROWS('6. Patients'!DO$10:DO$107))),0)+
IFERROR(SUMPRODUCT('6. Patients'!CB$10:CB$107,OFFSET('6. Patients'!$HV$9,1,MATCH($D20,'6. Patients'!$HW$9:$IK$9,0),ROWS('6. Patients'!DO$10:DO$107))),0),
IFERROR(SUMPRODUCT('6. Patients'!CB$10:CB$107,OFFSET('6. Patients'!$IL$9,1,MATCH($D20,'6. Patients'!$IM$9:$JA$9,0),ROWS('6. Patients'!DO$10:DO$107))),0)+
IFERROR(SUMPRODUCT('6. Patients'!CB$10:CB$107,OFFSET('6. Patients'!$JB$9,1,MATCH($D20,'6. Patients'!$JC$9:$JQ$9,0),ROWS('6. Patients'!DO$10:DO$107))),0)+
IFERROR(SUMPRODUCT('6. Patients'!CB$10:CB$107,OFFSET('6. Patients'!$JR$9,1,MATCH($D20,'6. Patients'!$JS$9:$KG$9,0),ROWS('6. Patients'!DO$10:DO$107))),0)+
IFERROR(SUMPRODUCT('6. Patients'!CB$10:CB$107,OFFSET('6. Patients'!$KH$9,1,MATCH($D20,'6. Patients'!$KI$9:$KW$9,0),ROWS('6. Patients'!DO$10:DO$107))),0))+
IFERROR(VLOOKUP($D20,$H$61:$L$91,COLUMNS($H$60:$J$60)-1+I$7,0)*$E20*$F20*'1. General Inputs'!$J$25,0),0)</f>
        <v>0</v>
      </c>
      <c r="J20" s="3">
        <f ca="1">ROUNDUP($F20*$E20*CHOOSE(J$7,
IFERROR(SUMPRODUCT('6. Patients'!CC$10:CC$107,OFFSET('6. Patients'!$DN$9,1,MATCH($D20,'6. Patients'!$DO$9:$EC$9,0),ROWS('6. Patients'!DP$10:DP$107))),0)+
IFERROR(SUMPRODUCT('6. Patients'!CC$10:CC$107,OFFSET('6. Patients'!$ED$9,1,MATCH($D20,'6. Patients'!$EE$9:$ES$9,0),ROWS('6. Patients'!DP$10:DP$107))),0)+
IFERROR(SUMPRODUCT('6. Patients'!CC$10:CC$107,OFFSET('6. Patients'!$ET$9,1,MATCH($D20,'6. Patients'!$EU$9:$FI$9,0),ROWS('6. Patients'!DP$10:DP$107))),0)+
IFERROR(SUMPRODUCT('6. Patients'!CC$10:CC$107,OFFSET('6. Patients'!$FJ$9,1,MATCH($D20,'6. Patients'!$FK$9:$FY$9,0),ROWS('6. Patients'!DP$10:DP$107))),0),
IFERROR(SUMPRODUCT('6. Patients'!CC$10:CC$107,OFFSET('6. Patients'!$FZ$9,1,MATCH($D20,'6. Patients'!$GA$9:$GO$9,0),ROWS('6. Patients'!DP$10:DP$107))),0)+
IFERROR(SUMPRODUCT('6. Patients'!CC$10:CC$107,OFFSET('6. Patients'!$GP$9,1,MATCH($D20,'6. Patients'!$GQ$9:$HE$9,0),ROWS('6. Patients'!DP$10:DP$107))),0)+
IFERROR(SUMPRODUCT('6. Patients'!CC$10:CC$107,OFFSET('6. Patients'!$HF$9,1,MATCH($D20,'6. Patients'!$HG$9:$HU$9,0),ROWS('6. Patients'!DP$10:DP$107))),0)+
IFERROR(SUMPRODUCT('6. Patients'!CC$10:CC$107,OFFSET('6. Patients'!$HV$9,1,MATCH($D20,'6. Patients'!$HW$9:$IK$9,0),ROWS('6. Patients'!DP$10:DP$107))),0),
IFERROR(SUMPRODUCT('6. Patients'!CC$10:CC$107,OFFSET('6. Patients'!$IL$9,1,MATCH($D20,'6. Patients'!$IM$9:$JA$9,0),ROWS('6. Patients'!DP$10:DP$107))),0)+
IFERROR(SUMPRODUCT('6. Patients'!CC$10:CC$107,OFFSET('6. Patients'!$JB$9,1,MATCH($D20,'6. Patients'!$JC$9:$JQ$9,0),ROWS('6. Patients'!DP$10:DP$107))),0)+
IFERROR(SUMPRODUCT('6. Patients'!CC$10:CC$107,OFFSET('6. Patients'!$JR$9,1,MATCH($D20,'6. Patients'!$JS$9:$KG$9,0),ROWS('6. Patients'!DP$10:DP$107))),0)+
IFERROR(SUMPRODUCT('6. Patients'!CC$10:CC$107,OFFSET('6. Patients'!$KH$9,1,MATCH($D20,'6. Patients'!$KI$9:$KW$9,0),ROWS('6. Patients'!DP$10:DP$107))),0))+
IFERROR(VLOOKUP($D20,$H$61:$L$91,COLUMNS($H$60:$J$60)-1+J$7,0)*$E20*$F20*'1. General Inputs'!$J$25,0),0)</f>
        <v>0</v>
      </c>
      <c r="K20" s="3">
        <f ca="1">ROUNDUP($F20*$E20*CHOOSE(K$7,
IFERROR(SUMPRODUCT('6. Patients'!CD$10:CD$107,OFFSET('6. Patients'!$DN$9,1,MATCH($D20,'6. Patients'!$DO$9:$EC$9,0),ROWS('6. Patients'!DQ$10:DQ$107))),0)+
IFERROR(SUMPRODUCT('6. Patients'!CD$10:CD$107,OFFSET('6. Patients'!$ED$9,1,MATCH($D20,'6. Patients'!$EE$9:$ES$9,0),ROWS('6. Patients'!DQ$10:DQ$107))),0)+
IFERROR(SUMPRODUCT('6. Patients'!CD$10:CD$107,OFFSET('6. Patients'!$ET$9,1,MATCH($D20,'6. Patients'!$EU$9:$FI$9,0),ROWS('6. Patients'!DQ$10:DQ$107))),0)+
IFERROR(SUMPRODUCT('6. Patients'!CD$10:CD$107,OFFSET('6. Patients'!$FJ$9,1,MATCH($D20,'6. Patients'!$FK$9:$FY$9,0),ROWS('6. Patients'!DQ$10:DQ$107))),0),
IFERROR(SUMPRODUCT('6. Patients'!CD$10:CD$107,OFFSET('6. Patients'!$FZ$9,1,MATCH($D20,'6. Patients'!$GA$9:$GO$9,0),ROWS('6. Patients'!DQ$10:DQ$107))),0)+
IFERROR(SUMPRODUCT('6. Patients'!CD$10:CD$107,OFFSET('6. Patients'!$GP$9,1,MATCH($D20,'6. Patients'!$GQ$9:$HE$9,0),ROWS('6. Patients'!DQ$10:DQ$107))),0)+
IFERROR(SUMPRODUCT('6. Patients'!CD$10:CD$107,OFFSET('6. Patients'!$HF$9,1,MATCH($D20,'6. Patients'!$HG$9:$HU$9,0),ROWS('6. Patients'!DQ$10:DQ$107))),0)+
IFERROR(SUMPRODUCT('6. Patients'!CD$10:CD$107,OFFSET('6. Patients'!$HV$9,1,MATCH($D20,'6. Patients'!$HW$9:$IK$9,0),ROWS('6. Patients'!DQ$10:DQ$107))),0),
IFERROR(SUMPRODUCT('6. Patients'!CD$10:CD$107,OFFSET('6. Patients'!$IL$9,1,MATCH($D20,'6. Patients'!$IM$9:$JA$9,0),ROWS('6. Patients'!DQ$10:DQ$107))),0)+
IFERROR(SUMPRODUCT('6. Patients'!CD$10:CD$107,OFFSET('6. Patients'!$JB$9,1,MATCH($D20,'6. Patients'!$JC$9:$JQ$9,0),ROWS('6. Patients'!DQ$10:DQ$107))),0)+
IFERROR(SUMPRODUCT('6. Patients'!CD$10:CD$107,OFFSET('6. Patients'!$JR$9,1,MATCH($D20,'6. Patients'!$JS$9:$KG$9,0),ROWS('6. Patients'!DQ$10:DQ$107))),0)+
IFERROR(SUMPRODUCT('6. Patients'!CD$10:CD$107,OFFSET('6. Patients'!$KH$9,1,MATCH($D20,'6. Patients'!$KI$9:$KW$9,0),ROWS('6. Patients'!DQ$10:DQ$107))),0))+
IFERROR(VLOOKUP($D20,$H$61:$L$91,COLUMNS($H$60:$J$60)-1+K$7,0)*$E20*$F20*'1. General Inputs'!$J$25,0),0)</f>
        <v>0</v>
      </c>
      <c r="L20" s="3">
        <f ca="1">ROUNDUP($F20*$E20*CHOOSE(L$7,
IFERROR(SUMPRODUCT('6. Patients'!CE$10:CE$107,OFFSET('6. Patients'!$DN$9,1,MATCH($D20,'6. Patients'!$DO$9:$EC$9,0),ROWS('6. Patients'!DR$10:DR$107))),0)+
IFERROR(SUMPRODUCT('6. Patients'!CE$10:CE$107,OFFSET('6. Patients'!$ED$9,1,MATCH($D20,'6. Patients'!$EE$9:$ES$9,0),ROWS('6. Patients'!DR$10:DR$107))),0)+
IFERROR(SUMPRODUCT('6. Patients'!CE$10:CE$107,OFFSET('6. Patients'!$ET$9,1,MATCH($D20,'6. Patients'!$EU$9:$FI$9,0),ROWS('6. Patients'!DR$10:DR$107))),0)+
IFERROR(SUMPRODUCT('6. Patients'!CE$10:CE$107,OFFSET('6. Patients'!$FJ$9,1,MATCH($D20,'6. Patients'!$FK$9:$FY$9,0),ROWS('6. Patients'!DR$10:DR$107))),0),
IFERROR(SUMPRODUCT('6. Patients'!CE$10:CE$107,OFFSET('6. Patients'!$FZ$9,1,MATCH($D20,'6. Patients'!$GA$9:$GO$9,0),ROWS('6. Patients'!DR$10:DR$107))),0)+
IFERROR(SUMPRODUCT('6. Patients'!CE$10:CE$107,OFFSET('6. Patients'!$GP$9,1,MATCH($D20,'6. Patients'!$GQ$9:$HE$9,0),ROWS('6. Patients'!DR$10:DR$107))),0)+
IFERROR(SUMPRODUCT('6. Patients'!CE$10:CE$107,OFFSET('6. Patients'!$HF$9,1,MATCH($D20,'6. Patients'!$HG$9:$HU$9,0),ROWS('6. Patients'!DR$10:DR$107))),0)+
IFERROR(SUMPRODUCT('6. Patients'!CE$10:CE$107,OFFSET('6. Patients'!$HV$9,1,MATCH($D20,'6. Patients'!$HW$9:$IK$9,0),ROWS('6. Patients'!DR$10:DR$107))),0),
IFERROR(SUMPRODUCT('6. Patients'!CE$10:CE$107,OFFSET('6. Patients'!$IL$9,1,MATCH($D20,'6. Patients'!$IM$9:$JA$9,0),ROWS('6. Patients'!DR$10:DR$107))),0)+
IFERROR(SUMPRODUCT('6. Patients'!CE$10:CE$107,OFFSET('6. Patients'!$JB$9,1,MATCH($D20,'6. Patients'!$JC$9:$JQ$9,0),ROWS('6. Patients'!DR$10:DR$107))),0)+
IFERROR(SUMPRODUCT('6. Patients'!CE$10:CE$107,OFFSET('6. Patients'!$JR$9,1,MATCH($D20,'6. Patients'!$JS$9:$KG$9,0),ROWS('6. Patients'!DR$10:DR$107))),0)+
IFERROR(SUMPRODUCT('6. Patients'!CE$10:CE$107,OFFSET('6. Patients'!$KH$9,1,MATCH($D20,'6. Patients'!$KI$9:$KW$9,0),ROWS('6. Patients'!DR$10:DR$107))),0))+
IFERROR(VLOOKUP($D20,$H$61:$L$91,COLUMNS($H$60:$J$60)-1+L$7,0)*$E20*$F20*'1. General Inputs'!$J$25,0),0)</f>
        <v>0</v>
      </c>
      <c r="M20" s="3">
        <f ca="1">ROUNDUP($F20*$E20*CHOOSE(M$7,
IFERROR(SUMPRODUCT('6. Patients'!CF$10:CF$107,OFFSET('6. Patients'!$DN$9,1,MATCH($D20,'6. Patients'!$DO$9:$EC$9,0),ROWS('6. Patients'!DS$10:DS$107))),0)+
IFERROR(SUMPRODUCT('6. Patients'!CF$10:CF$107,OFFSET('6. Patients'!$ED$9,1,MATCH($D20,'6. Patients'!$EE$9:$ES$9,0),ROWS('6. Patients'!DS$10:DS$107))),0)+
IFERROR(SUMPRODUCT('6. Patients'!CF$10:CF$107,OFFSET('6. Patients'!$ET$9,1,MATCH($D20,'6. Patients'!$EU$9:$FI$9,0),ROWS('6. Patients'!DS$10:DS$107))),0)+
IFERROR(SUMPRODUCT('6. Patients'!CF$10:CF$107,OFFSET('6. Patients'!$FJ$9,1,MATCH($D20,'6. Patients'!$FK$9:$FY$9,0),ROWS('6. Patients'!DS$10:DS$107))),0),
IFERROR(SUMPRODUCT('6. Patients'!CF$10:CF$107,OFFSET('6. Patients'!$FZ$9,1,MATCH($D20,'6. Patients'!$GA$9:$GO$9,0),ROWS('6. Patients'!DS$10:DS$107))),0)+
IFERROR(SUMPRODUCT('6. Patients'!CF$10:CF$107,OFFSET('6. Patients'!$GP$9,1,MATCH($D20,'6. Patients'!$GQ$9:$HE$9,0),ROWS('6. Patients'!DS$10:DS$107))),0)+
IFERROR(SUMPRODUCT('6. Patients'!CF$10:CF$107,OFFSET('6. Patients'!$HF$9,1,MATCH($D20,'6. Patients'!$HG$9:$HU$9,0),ROWS('6. Patients'!DS$10:DS$107))),0)+
IFERROR(SUMPRODUCT('6. Patients'!CF$10:CF$107,OFFSET('6. Patients'!$HV$9,1,MATCH($D20,'6. Patients'!$HW$9:$IK$9,0),ROWS('6. Patients'!DS$10:DS$107))),0),
IFERROR(SUMPRODUCT('6. Patients'!CF$10:CF$107,OFFSET('6. Patients'!$IL$9,1,MATCH($D20,'6. Patients'!$IM$9:$JA$9,0),ROWS('6. Patients'!DS$10:DS$107))),0)+
IFERROR(SUMPRODUCT('6. Patients'!CF$10:CF$107,OFFSET('6. Patients'!$JB$9,1,MATCH($D20,'6. Patients'!$JC$9:$JQ$9,0),ROWS('6. Patients'!DS$10:DS$107))),0)+
IFERROR(SUMPRODUCT('6. Patients'!CF$10:CF$107,OFFSET('6. Patients'!$JR$9,1,MATCH($D20,'6. Patients'!$JS$9:$KG$9,0),ROWS('6. Patients'!DS$10:DS$107))),0)+
IFERROR(SUMPRODUCT('6. Patients'!CF$10:CF$107,OFFSET('6. Patients'!$KH$9,1,MATCH($D20,'6. Patients'!$KI$9:$KW$9,0),ROWS('6. Patients'!DS$10:DS$107))),0))+
IFERROR(VLOOKUP($D20,$H$61:$L$91,COLUMNS($H$60:$J$60)-1+M$7,0)*$E20*$F20*'1. General Inputs'!$J$25,0),0)</f>
        <v>0</v>
      </c>
      <c r="N20" s="3">
        <f ca="1">ROUNDUP($F20*$E20*CHOOSE(N$7,
IFERROR(SUMPRODUCT('6. Patients'!CG$10:CG$107,OFFSET('6. Patients'!$DN$9,1,MATCH($D20,'6. Patients'!$DO$9:$EC$9,0),ROWS('6. Patients'!DT$10:DT$107))),0)+
IFERROR(SUMPRODUCT('6. Patients'!CG$10:CG$107,OFFSET('6. Patients'!$ED$9,1,MATCH($D20,'6. Patients'!$EE$9:$ES$9,0),ROWS('6. Patients'!DT$10:DT$107))),0)+
IFERROR(SUMPRODUCT('6. Patients'!CG$10:CG$107,OFFSET('6. Patients'!$ET$9,1,MATCH($D20,'6. Patients'!$EU$9:$FI$9,0),ROWS('6. Patients'!DT$10:DT$107))),0)+
IFERROR(SUMPRODUCT('6. Patients'!CG$10:CG$107,OFFSET('6. Patients'!$FJ$9,1,MATCH($D20,'6. Patients'!$FK$9:$FY$9,0),ROWS('6. Patients'!DT$10:DT$107))),0),
IFERROR(SUMPRODUCT('6. Patients'!CG$10:CG$107,OFFSET('6. Patients'!$FZ$9,1,MATCH($D20,'6. Patients'!$GA$9:$GO$9,0),ROWS('6. Patients'!DT$10:DT$107))),0)+
IFERROR(SUMPRODUCT('6. Patients'!CG$10:CG$107,OFFSET('6. Patients'!$GP$9,1,MATCH($D20,'6. Patients'!$GQ$9:$HE$9,0),ROWS('6. Patients'!DT$10:DT$107))),0)+
IFERROR(SUMPRODUCT('6. Patients'!CG$10:CG$107,OFFSET('6. Patients'!$HF$9,1,MATCH($D20,'6. Patients'!$HG$9:$HU$9,0),ROWS('6. Patients'!DT$10:DT$107))),0)+
IFERROR(SUMPRODUCT('6. Patients'!CG$10:CG$107,OFFSET('6. Patients'!$HV$9,1,MATCH($D20,'6. Patients'!$HW$9:$IK$9,0),ROWS('6. Patients'!DT$10:DT$107))),0),
IFERROR(SUMPRODUCT('6. Patients'!CG$10:CG$107,OFFSET('6. Patients'!$IL$9,1,MATCH($D20,'6. Patients'!$IM$9:$JA$9,0),ROWS('6. Patients'!DT$10:DT$107))),0)+
IFERROR(SUMPRODUCT('6. Patients'!CG$10:CG$107,OFFSET('6. Patients'!$JB$9,1,MATCH($D20,'6. Patients'!$JC$9:$JQ$9,0),ROWS('6. Patients'!DT$10:DT$107))),0)+
IFERROR(SUMPRODUCT('6. Patients'!CG$10:CG$107,OFFSET('6. Patients'!$JR$9,1,MATCH($D20,'6. Patients'!$JS$9:$KG$9,0),ROWS('6. Patients'!DT$10:DT$107))),0)+
IFERROR(SUMPRODUCT('6. Patients'!CG$10:CG$107,OFFSET('6. Patients'!$KH$9,1,MATCH($D20,'6. Patients'!$KI$9:$KW$9,0),ROWS('6. Patients'!DT$10:DT$107))),0))+
IFERROR(VLOOKUP($D20,$H$61:$L$91,COLUMNS($H$60:$J$60)-1+N$7,0)*$E20*$F20*'1. General Inputs'!$J$25,0),0)</f>
        <v>0</v>
      </c>
      <c r="O20" s="3">
        <f ca="1">ROUNDUP($F20*$E20*CHOOSE(O$7,
IFERROR(SUMPRODUCT('6. Patients'!CH$10:CH$107,OFFSET('6. Patients'!$DN$9,1,MATCH($D20,'6. Patients'!$DO$9:$EC$9,0),ROWS('6. Patients'!DU$10:DU$107))),0)+
IFERROR(SUMPRODUCT('6. Patients'!CH$10:CH$107,OFFSET('6. Patients'!$ED$9,1,MATCH($D20,'6. Patients'!$EE$9:$ES$9,0),ROWS('6. Patients'!DU$10:DU$107))),0)+
IFERROR(SUMPRODUCT('6. Patients'!CH$10:CH$107,OFFSET('6. Patients'!$ET$9,1,MATCH($D20,'6. Patients'!$EU$9:$FI$9,0),ROWS('6. Patients'!DU$10:DU$107))),0)+
IFERROR(SUMPRODUCT('6. Patients'!CH$10:CH$107,OFFSET('6. Patients'!$FJ$9,1,MATCH($D20,'6. Patients'!$FK$9:$FY$9,0),ROWS('6. Patients'!DU$10:DU$107))),0),
IFERROR(SUMPRODUCT('6. Patients'!CH$10:CH$107,OFFSET('6. Patients'!$FZ$9,1,MATCH($D20,'6. Patients'!$GA$9:$GO$9,0),ROWS('6. Patients'!DU$10:DU$107))),0)+
IFERROR(SUMPRODUCT('6. Patients'!CH$10:CH$107,OFFSET('6. Patients'!$GP$9,1,MATCH($D20,'6. Patients'!$GQ$9:$HE$9,0),ROWS('6. Patients'!DU$10:DU$107))),0)+
IFERROR(SUMPRODUCT('6. Patients'!CH$10:CH$107,OFFSET('6. Patients'!$HF$9,1,MATCH($D20,'6. Patients'!$HG$9:$HU$9,0),ROWS('6. Patients'!DU$10:DU$107))),0)+
IFERROR(SUMPRODUCT('6. Patients'!CH$10:CH$107,OFFSET('6. Patients'!$HV$9,1,MATCH($D20,'6. Patients'!$HW$9:$IK$9,0),ROWS('6. Patients'!DU$10:DU$107))),0),
IFERROR(SUMPRODUCT('6. Patients'!CH$10:CH$107,OFFSET('6. Patients'!$IL$9,1,MATCH($D20,'6. Patients'!$IM$9:$JA$9,0),ROWS('6. Patients'!DU$10:DU$107))),0)+
IFERROR(SUMPRODUCT('6. Patients'!CH$10:CH$107,OFFSET('6. Patients'!$JB$9,1,MATCH($D20,'6. Patients'!$JC$9:$JQ$9,0),ROWS('6. Patients'!DU$10:DU$107))),0)+
IFERROR(SUMPRODUCT('6. Patients'!CH$10:CH$107,OFFSET('6. Patients'!$JR$9,1,MATCH($D20,'6. Patients'!$JS$9:$KG$9,0),ROWS('6. Patients'!DU$10:DU$107))),0)+
IFERROR(SUMPRODUCT('6. Patients'!CH$10:CH$107,OFFSET('6. Patients'!$KH$9,1,MATCH($D20,'6. Patients'!$KI$9:$KW$9,0),ROWS('6. Patients'!DU$10:DU$107))),0))+
IFERROR(VLOOKUP($D20,$H$61:$L$91,COLUMNS($H$60:$J$60)-1+O$7,0)*$E20*$F20*'1. General Inputs'!$J$25,0),0)</f>
        <v>0</v>
      </c>
      <c r="P20" s="3">
        <f ca="1">ROUNDUP($F20*$E20*CHOOSE(P$7,
IFERROR(SUMPRODUCT('6. Patients'!CI$10:CI$107,OFFSET('6. Patients'!$DN$9,1,MATCH($D20,'6. Patients'!$DO$9:$EC$9,0),ROWS('6. Patients'!DV$10:DV$107))),0)+
IFERROR(SUMPRODUCT('6. Patients'!CI$10:CI$107,OFFSET('6. Patients'!$ED$9,1,MATCH($D20,'6. Patients'!$EE$9:$ES$9,0),ROWS('6. Patients'!DV$10:DV$107))),0)+
IFERROR(SUMPRODUCT('6. Patients'!CI$10:CI$107,OFFSET('6. Patients'!$ET$9,1,MATCH($D20,'6. Patients'!$EU$9:$FI$9,0),ROWS('6. Patients'!DV$10:DV$107))),0)+
IFERROR(SUMPRODUCT('6. Patients'!CI$10:CI$107,OFFSET('6. Patients'!$FJ$9,1,MATCH($D20,'6. Patients'!$FK$9:$FY$9,0),ROWS('6. Patients'!DV$10:DV$107))),0),
IFERROR(SUMPRODUCT('6. Patients'!CI$10:CI$107,OFFSET('6. Patients'!$FZ$9,1,MATCH($D20,'6. Patients'!$GA$9:$GO$9,0),ROWS('6. Patients'!DV$10:DV$107))),0)+
IFERROR(SUMPRODUCT('6. Patients'!CI$10:CI$107,OFFSET('6. Patients'!$GP$9,1,MATCH($D20,'6. Patients'!$GQ$9:$HE$9,0),ROWS('6. Patients'!DV$10:DV$107))),0)+
IFERROR(SUMPRODUCT('6. Patients'!CI$10:CI$107,OFFSET('6. Patients'!$HF$9,1,MATCH($D20,'6. Patients'!$HG$9:$HU$9,0),ROWS('6. Patients'!DV$10:DV$107))),0)+
IFERROR(SUMPRODUCT('6. Patients'!CI$10:CI$107,OFFSET('6. Patients'!$HV$9,1,MATCH($D20,'6. Patients'!$HW$9:$IK$9,0),ROWS('6. Patients'!DV$10:DV$107))),0),
IFERROR(SUMPRODUCT('6. Patients'!CI$10:CI$107,OFFSET('6. Patients'!$IL$9,1,MATCH($D20,'6. Patients'!$IM$9:$JA$9,0),ROWS('6. Patients'!DV$10:DV$107))),0)+
IFERROR(SUMPRODUCT('6. Patients'!CI$10:CI$107,OFFSET('6. Patients'!$JB$9,1,MATCH($D20,'6. Patients'!$JC$9:$JQ$9,0),ROWS('6. Patients'!DV$10:DV$107))),0)+
IFERROR(SUMPRODUCT('6. Patients'!CI$10:CI$107,OFFSET('6. Patients'!$JR$9,1,MATCH($D20,'6. Patients'!$JS$9:$KG$9,0),ROWS('6. Patients'!DV$10:DV$107))),0)+
IFERROR(SUMPRODUCT('6. Patients'!CI$10:CI$107,OFFSET('6. Patients'!$KH$9,1,MATCH($D20,'6. Patients'!$KI$9:$KW$9,0),ROWS('6. Patients'!DV$10:DV$107))),0))+
IFERROR(VLOOKUP($D20,$H$61:$L$91,COLUMNS($H$60:$J$60)-1+P$7,0)*$E20*$F20*'1. General Inputs'!$J$25,0),0)</f>
        <v>0</v>
      </c>
      <c r="Q20" s="3">
        <f ca="1">ROUNDUP($F20*$E20*CHOOSE(Q$7,
IFERROR(SUMPRODUCT('6. Patients'!CJ$10:CJ$107,OFFSET('6. Patients'!$DN$9,1,MATCH($D20,'6. Patients'!$DO$9:$EC$9,0),ROWS('6. Patients'!DW$10:DW$107))),0)+
IFERROR(SUMPRODUCT('6. Patients'!CJ$10:CJ$107,OFFSET('6. Patients'!$ED$9,1,MATCH($D20,'6. Patients'!$EE$9:$ES$9,0),ROWS('6. Patients'!DW$10:DW$107))),0)+
IFERROR(SUMPRODUCT('6. Patients'!CJ$10:CJ$107,OFFSET('6. Patients'!$ET$9,1,MATCH($D20,'6. Patients'!$EU$9:$FI$9,0),ROWS('6. Patients'!DW$10:DW$107))),0)+
IFERROR(SUMPRODUCT('6. Patients'!CJ$10:CJ$107,OFFSET('6. Patients'!$FJ$9,1,MATCH($D20,'6. Patients'!$FK$9:$FY$9,0),ROWS('6. Patients'!DW$10:DW$107))),0),
IFERROR(SUMPRODUCT('6. Patients'!CJ$10:CJ$107,OFFSET('6. Patients'!$FZ$9,1,MATCH($D20,'6. Patients'!$GA$9:$GO$9,0),ROWS('6. Patients'!DW$10:DW$107))),0)+
IFERROR(SUMPRODUCT('6. Patients'!CJ$10:CJ$107,OFFSET('6. Patients'!$GP$9,1,MATCH($D20,'6. Patients'!$GQ$9:$HE$9,0),ROWS('6. Patients'!DW$10:DW$107))),0)+
IFERROR(SUMPRODUCT('6. Patients'!CJ$10:CJ$107,OFFSET('6. Patients'!$HF$9,1,MATCH($D20,'6. Patients'!$HG$9:$HU$9,0),ROWS('6. Patients'!DW$10:DW$107))),0)+
IFERROR(SUMPRODUCT('6. Patients'!CJ$10:CJ$107,OFFSET('6. Patients'!$HV$9,1,MATCH($D20,'6. Patients'!$HW$9:$IK$9,0),ROWS('6. Patients'!DW$10:DW$107))),0),
IFERROR(SUMPRODUCT('6. Patients'!CJ$10:CJ$107,OFFSET('6. Patients'!$IL$9,1,MATCH($D20,'6. Patients'!$IM$9:$JA$9,0),ROWS('6. Patients'!DW$10:DW$107))),0)+
IFERROR(SUMPRODUCT('6. Patients'!CJ$10:CJ$107,OFFSET('6. Patients'!$JB$9,1,MATCH($D20,'6. Patients'!$JC$9:$JQ$9,0),ROWS('6. Patients'!DW$10:DW$107))),0)+
IFERROR(SUMPRODUCT('6. Patients'!CJ$10:CJ$107,OFFSET('6. Patients'!$JR$9,1,MATCH($D20,'6. Patients'!$JS$9:$KG$9,0),ROWS('6. Patients'!DW$10:DW$107))),0)+
IFERROR(SUMPRODUCT('6. Patients'!CJ$10:CJ$107,OFFSET('6. Patients'!$KH$9,1,MATCH($D20,'6. Patients'!$KI$9:$KW$9,0),ROWS('6. Patients'!DW$10:DW$107))),0))+
IFERROR(VLOOKUP($D20,$H$61:$L$91,COLUMNS($H$60:$J$60)-1+Q$7,0)*$E20*$F20*'1. General Inputs'!$J$25,0),0)</f>
        <v>0</v>
      </c>
      <c r="R20" s="3">
        <f ca="1">ROUNDUP($F20*$E20*CHOOSE(R$7,
IFERROR(SUMPRODUCT('6. Patients'!CK$10:CK$107,OFFSET('6. Patients'!$DN$9,1,MATCH($D20,'6. Patients'!$DO$9:$EC$9,0),ROWS('6. Patients'!DX$10:DX$107))),0)+
IFERROR(SUMPRODUCT('6. Patients'!CK$10:CK$107,OFFSET('6. Patients'!$ED$9,1,MATCH($D20,'6. Patients'!$EE$9:$ES$9,0),ROWS('6. Patients'!DX$10:DX$107))),0)+
IFERROR(SUMPRODUCT('6. Patients'!CK$10:CK$107,OFFSET('6. Patients'!$ET$9,1,MATCH($D20,'6. Patients'!$EU$9:$FI$9,0),ROWS('6. Patients'!DX$10:DX$107))),0)+
IFERROR(SUMPRODUCT('6. Patients'!CK$10:CK$107,OFFSET('6. Patients'!$FJ$9,1,MATCH($D20,'6. Patients'!$FK$9:$FY$9,0),ROWS('6. Patients'!DX$10:DX$107))),0),
IFERROR(SUMPRODUCT('6. Patients'!CK$10:CK$107,OFFSET('6. Patients'!$FZ$9,1,MATCH($D20,'6. Patients'!$GA$9:$GO$9,0),ROWS('6. Patients'!DX$10:DX$107))),0)+
IFERROR(SUMPRODUCT('6. Patients'!CK$10:CK$107,OFFSET('6. Patients'!$GP$9,1,MATCH($D20,'6. Patients'!$GQ$9:$HE$9,0),ROWS('6. Patients'!DX$10:DX$107))),0)+
IFERROR(SUMPRODUCT('6. Patients'!CK$10:CK$107,OFFSET('6. Patients'!$HF$9,1,MATCH($D20,'6. Patients'!$HG$9:$HU$9,0),ROWS('6. Patients'!DX$10:DX$107))),0)+
IFERROR(SUMPRODUCT('6. Patients'!CK$10:CK$107,OFFSET('6. Patients'!$HV$9,1,MATCH($D20,'6. Patients'!$HW$9:$IK$9,0),ROWS('6. Patients'!DX$10:DX$107))),0),
IFERROR(SUMPRODUCT('6. Patients'!CK$10:CK$107,OFFSET('6. Patients'!$IL$9,1,MATCH($D20,'6. Patients'!$IM$9:$JA$9,0),ROWS('6. Patients'!DX$10:DX$107))),0)+
IFERROR(SUMPRODUCT('6. Patients'!CK$10:CK$107,OFFSET('6. Patients'!$JB$9,1,MATCH($D20,'6. Patients'!$JC$9:$JQ$9,0),ROWS('6. Patients'!DX$10:DX$107))),0)+
IFERROR(SUMPRODUCT('6. Patients'!CK$10:CK$107,OFFSET('6. Patients'!$JR$9,1,MATCH($D20,'6. Patients'!$JS$9:$KG$9,0),ROWS('6. Patients'!DX$10:DX$107))),0)+
IFERROR(SUMPRODUCT('6. Patients'!CK$10:CK$107,OFFSET('6. Patients'!$KH$9,1,MATCH($D20,'6. Patients'!$KI$9:$KW$9,0),ROWS('6. Patients'!DX$10:DX$107))),0))+
IFERROR(VLOOKUP($D20,$H$61:$L$91,COLUMNS($H$60:$J$60)-1+R$7,0)*$E20*$F20*'1. General Inputs'!$J$25,0),0)</f>
        <v>0</v>
      </c>
      <c r="S20" s="3">
        <f ca="1">ROUNDUP($F20*$E20*CHOOSE(S$7,
IFERROR(SUMPRODUCT('6. Patients'!CL$10:CL$107,OFFSET('6. Patients'!$DN$9,1,MATCH($D20,'6. Patients'!$DO$9:$EC$9,0),ROWS('6. Patients'!DY$10:DY$107))),0)+
IFERROR(SUMPRODUCT('6. Patients'!CL$10:CL$107,OFFSET('6. Patients'!$ED$9,1,MATCH($D20,'6. Patients'!$EE$9:$ES$9,0),ROWS('6. Patients'!DY$10:DY$107))),0)+
IFERROR(SUMPRODUCT('6. Patients'!CL$10:CL$107,OFFSET('6. Patients'!$ET$9,1,MATCH($D20,'6. Patients'!$EU$9:$FI$9,0),ROWS('6. Patients'!DY$10:DY$107))),0)+
IFERROR(SUMPRODUCT('6. Patients'!CL$10:CL$107,OFFSET('6. Patients'!$FJ$9,1,MATCH($D20,'6. Patients'!$FK$9:$FY$9,0),ROWS('6. Patients'!DY$10:DY$107))),0),
IFERROR(SUMPRODUCT('6. Patients'!CL$10:CL$107,OFFSET('6. Patients'!$FZ$9,1,MATCH($D20,'6. Patients'!$GA$9:$GO$9,0),ROWS('6. Patients'!DY$10:DY$107))),0)+
IFERROR(SUMPRODUCT('6. Patients'!CL$10:CL$107,OFFSET('6. Patients'!$GP$9,1,MATCH($D20,'6. Patients'!$GQ$9:$HE$9,0),ROWS('6. Patients'!DY$10:DY$107))),0)+
IFERROR(SUMPRODUCT('6. Patients'!CL$10:CL$107,OFFSET('6. Patients'!$HF$9,1,MATCH($D20,'6. Patients'!$HG$9:$HU$9,0),ROWS('6. Patients'!DY$10:DY$107))),0)+
IFERROR(SUMPRODUCT('6. Patients'!CL$10:CL$107,OFFSET('6. Patients'!$HV$9,1,MATCH($D20,'6. Patients'!$HW$9:$IK$9,0),ROWS('6. Patients'!DY$10:DY$107))),0),
IFERROR(SUMPRODUCT('6. Patients'!CL$10:CL$107,OFFSET('6. Patients'!$IL$9,1,MATCH($D20,'6. Patients'!$IM$9:$JA$9,0),ROWS('6. Patients'!DY$10:DY$107))),0)+
IFERROR(SUMPRODUCT('6. Patients'!CL$10:CL$107,OFFSET('6. Patients'!$JB$9,1,MATCH($D20,'6. Patients'!$JC$9:$JQ$9,0),ROWS('6. Patients'!DY$10:DY$107))),0)+
IFERROR(SUMPRODUCT('6. Patients'!CL$10:CL$107,OFFSET('6. Patients'!$JR$9,1,MATCH($D20,'6. Patients'!$JS$9:$KG$9,0),ROWS('6. Patients'!DY$10:DY$107))),0)+
IFERROR(SUMPRODUCT('6. Patients'!CL$10:CL$107,OFFSET('6. Patients'!$KH$9,1,MATCH($D20,'6. Patients'!$KI$9:$KW$9,0),ROWS('6. Patients'!DY$10:DY$107))),0))+
IFERROR(VLOOKUP($D20,$H$61:$L$91,COLUMNS($H$60:$J$60)-1+S$7,0)*$E20*$F20*'1. General Inputs'!$J$25,0),0)</f>
        <v>0</v>
      </c>
      <c r="T20" s="3">
        <f ca="1">ROUNDUP($F20*$E20*CHOOSE(T$7,
IFERROR(SUMPRODUCT('6. Patients'!CM$10:CM$107,OFFSET('6. Patients'!$DN$9,1,MATCH($D20,'6. Patients'!$DO$9:$EC$9,0),ROWS('6. Patients'!DZ$10:DZ$107))),0)+
IFERROR(SUMPRODUCT('6. Patients'!CM$10:CM$107,OFFSET('6. Patients'!$ED$9,1,MATCH($D20,'6. Patients'!$EE$9:$ES$9,0),ROWS('6. Patients'!DZ$10:DZ$107))),0)+
IFERROR(SUMPRODUCT('6. Patients'!CM$10:CM$107,OFFSET('6. Patients'!$ET$9,1,MATCH($D20,'6. Patients'!$EU$9:$FI$9,0),ROWS('6. Patients'!DZ$10:DZ$107))),0)+
IFERROR(SUMPRODUCT('6. Patients'!CM$10:CM$107,OFFSET('6. Patients'!$FJ$9,1,MATCH($D20,'6. Patients'!$FK$9:$FY$9,0),ROWS('6. Patients'!DZ$10:DZ$107))),0),
IFERROR(SUMPRODUCT('6. Patients'!CM$10:CM$107,OFFSET('6. Patients'!$FZ$9,1,MATCH($D20,'6. Patients'!$GA$9:$GO$9,0),ROWS('6. Patients'!DZ$10:DZ$107))),0)+
IFERROR(SUMPRODUCT('6. Patients'!CM$10:CM$107,OFFSET('6. Patients'!$GP$9,1,MATCH($D20,'6. Patients'!$GQ$9:$HE$9,0),ROWS('6. Patients'!DZ$10:DZ$107))),0)+
IFERROR(SUMPRODUCT('6. Patients'!CM$10:CM$107,OFFSET('6. Patients'!$HF$9,1,MATCH($D20,'6. Patients'!$HG$9:$HU$9,0),ROWS('6. Patients'!DZ$10:DZ$107))),0)+
IFERROR(SUMPRODUCT('6. Patients'!CM$10:CM$107,OFFSET('6. Patients'!$HV$9,1,MATCH($D20,'6. Patients'!$HW$9:$IK$9,0),ROWS('6. Patients'!DZ$10:DZ$107))),0),
IFERROR(SUMPRODUCT('6. Patients'!CM$10:CM$107,OFFSET('6. Patients'!$IL$9,1,MATCH($D20,'6. Patients'!$IM$9:$JA$9,0),ROWS('6. Patients'!DZ$10:DZ$107))),0)+
IFERROR(SUMPRODUCT('6. Patients'!CM$10:CM$107,OFFSET('6. Patients'!$JB$9,1,MATCH($D20,'6. Patients'!$JC$9:$JQ$9,0),ROWS('6. Patients'!DZ$10:DZ$107))),0)+
IFERROR(SUMPRODUCT('6. Patients'!CM$10:CM$107,OFFSET('6. Patients'!$JR$9,1,MATCH($D20,'6. Patients'!$JS$9:$KG$9,0),ROWS('6. Patients'!DZ$10:DZ$107))),0)+
IFERROR(SUMPRODUCT('6. Patients'!CM$10:CM$107,OFFSET('6. Patients'!$KH$9,1,MATCH($D20,'6. Patients'!$KI$9:$KW$9,0),ROWS('6. Patients'!DZ$10:DZ$107))),0))+
IFERROR(VLOOKUP($D20,$H$61:$L$91,COLUMNS($H$60:$J$60)-1+T$7,0)*$E20*$F20*'1. General Inputs'!$J$25,0),0)</f>
        <v>0</v>
      </c>
      <c r="U20" s="3">
        <f ca="1">ROUNDUP($F20*$E20*CHOOSE(U$7,
IFERROR(SUMPRODUCT('6. Patients'!CN$10:CN$107,OFFSET('6. Patients'!$DN$9,1,MATCH($D20,'6. Patients'!$DO$9:$EC$9,0),ROWS('6. Patients'!EA$10:EA$107))),0)+
IFERROR(SUMPRODUCT('6. Patients'!CN$10:CN$107,OFFSET('6. Patients'!$ED$9,1,MATCH($D20,'6. Patients'!$EE$9:$ES$9,0),ROWS('6. Patients'!EA$10:EA$107))),0)+
IFERROR(SUMPRODUCT('6. Patients'!CN$10:CN$107,OFFSET('6. Patients'!$ET$9,1,MATCH($D20,'6. Patients'!$EU$9:$FI$9,0),ROWS('6. Patients'!EA$10:EA$107))),0)+
IFERROR(SUMPRODUCT('6. Patients'!CN$10:CN$107,OFFSET('6. Patients'!$FJ$9,1,MATCH($D20,'6. Patients'!$FK$9:$FY$9,0),ROWS('6. Patients'!EA$10:EA$107))),0),
IFERROR(SUMPRODUCT('6. Patients'!CN$10:CN$107,OFFSET('6. Patients'!$FZ$9,1,MATCH($D20,'6. Patients'!$GA$9:$GO$9,0),ROWS('6. Patients'!EA$10:EA$107))),0)+
IFERROR(SUMPRODUCT('6. Patients'!CN$10:CN$107,OFFSET('6. Patients'!$GP$9,1,MATCH($D20,'6. Patients'!$GQ$9:$HE$9,0),ROWS('6. Patients'!EA$10:EA$107))),0)+
IFERROR(SUMPRODUCT('6. Patients'!CN$10:CN$107,OFFSET('6. Patients'!$HF$9,1,MATCH($D20,'6. Patients'!$HG$9:$HU$9,0),ROWS('6. Patients'!EA$10:EA$107))),0)+
IFERROR(SUMPRODUCT('6. Patients'!CN$10:CN$107,OFFSET('6. Patients'!$HV$9,1,MATCH($D20,'6. Patients'!$HW$9:$IK$9,0),ROWS('6. Patients'!EA$10:EA$107))),0),
IFERROR(SUMPRODUCT('6. Patients'!CN$10:CN$107,OFFSET('6. Patients'!$IL$9,1,MATCH($D20,'6. Patients'!$IM$9:$JA$9,0),ROWS('6. Patients'!EA$10:EA$107))),0)+
IFERROR(SUMPRODUCT('6. Patients'!CN$10:CN$107,OFFSET('6. Patients'!$JB$9,1,MATCH($D20,'6. Patients'!$JC$9:$JQ$9,0),ROWS('6. Patients'!EA$10:EA$107))),0)+
IFERROR(SUMPRODUCT('6. Patients'!CN$10:CN$107,OFFSET('6. Patients'!$JR$9,1,MATCH($D20,'6. Patients'!$JS$9:$KG$9,0),ROWS('6. Patients'!EA$10:EA$107))),0)+
IFERROR(SUMPRODUCT('6. Patients'!CN$10:CN$107,OFFSET('6. Patients'!$KH$9,1,MATCH($D20,'6. Patients'!$KI$9:$KW$9,0),ROWS('6. Patients'!EA$10:EA$107))),0))+
IFERROR(VLOOKUP($D20,$H$61:$L$91,COLUMNS($H$60:$J$60)-1+U$7,0)*$E20*$F20*'1. General Inputs'!$J$25,0),0)</f>
        <v>0</v>
      </c>
      <c r="V20" s="3">
        <f ca="1">ROUNDUP($F20*$E20*CHOOSE(V$7,
IFERROR(SUMPRODUCT('6. Patients'!CO$10:CO$107,OFFSET('6. Patients'!$DN$9,1,MATCH($D20,'6. Patients'!$DO$9:$EC$9,0),ROWS('6. Patients'!EB$10:EB$107))),0)+
IFERROR(SUMPRODUCT('6. Patients'!CO$10:CO$107,OFFSET('6. Patients'!$ED$9,1,MATCH($D20,'6. Patients'!$EE$9:$ES$9,0),ROWS('6. Patients'!EB$10:EB$107))),0)+
IFERROR(SUMPRODUCT('6. Patients'!CO$10:CO$107,OFFSET('6. Patients'!$ET$9,1,MATCH($D20,'6. Patients'!$EU$9:$FI$9,0),ROWS('6. Patients'!EB$10:EB$107))),0)+
IFERROR(SUMPRODUCT('6. Patients'!CO$10:CO$107,OFFSET('6. Patients'!$FJ$9,1,MATCH($D20,'6. Patients'!$FK$9:$FY$9,0),ROWS('6. Patients'!EB$10:EB$107))),0),
IFERROR(SUMPRODUCT('6. Patients'!CO$10:CO$107,OFFSET('6. Patients'!$FZ$9,1,MATCH($D20,'6. Patients'!$GA$9:$GO$9,0),ROWS('6. Patients'!EB$10:EB$107))),0)+
IFERROR(SUMPRODUCT('6. Patients'!CO$10:CO$107,OFFSET('6. Patients'!$GP$9,1,MATCH($D20,'6. Patients'!$GQ$9:$HE$9,0),ROWS('6. Patients'!EB$10:EB$107))),0)+
IFERROR(SUMPRODUCT('6. Patients'!CO$10:CO$107,OFFSET('6. Patients'!$HF$9,1,MATCH($D20,'6. Patients'!$HG$9:$HU$9,0),ROWS('6. Patients'!EB$10:EB$107))),0)+
IFERROR(SUMPRODUCT('6. Patients'!CO$10:CO$107,OFFSET('6. Patients'!$HV$9,1,MATCH($D20,'6. Patients'!$HW$9:$IK$9,0),ROWS('6. Patients'!EB$10:EB$107))),0),
IFERROR(SUMPRODUCT('6. Patients'!CO$10:CO$107,OFFSET('6. Patients'!$IL$9,1,MATCH($D20,'6. Patients'!$IM$9:$JA$9,0),ROWS('6. Patients'!EB$10:EB$107))),0)+
IFERROR(SUMPRODUCT('6. Patients'!CO$10:CO$107,OFFSET('6. Patients'!$JB$9,1,MATCH($D20,'6. Patients'!$JC$9:$JQ$9,0),ROWS('6. Patients'!EB$10:EB$107))),0)+
IFERROR(SUMPRODUCT('6. Patients'!CO$10:CO$107,OFFSET('6. Patients'!$JR$9,1,MATCH($D20,'6. Patients'!$JS$9:$KG$9,0),ROWS('6. Patients'!EB$10:EB$107))),0)+
IFERROR(SUMPRODUCT('6. Patients'!CO$10:CO$107,OFFSET('6. Patients'!$KH$9,1,MATCH($D20,'6. Patients'!$KI$9:$KW$9,0),ROWS('6. Patients'!EB$10:EB$107))),0))+
IFERROR(VLOOKUP($D20,$H$61:$L$91,COLUMNS($H$60:$J$60)-1+V$7,0)*$E20*$F20*'1. General Inputs'!$J$25,0),0)</f>
        <v>0</v>
      </c>
      <c r="W20" s="3">
        <f ca="1">ROUNDUP($F20*$E20*CHOOSE(W$7,
IFERROR(SUMPRODUCT('6. Patients'!CP$10:CP$107,OFFSET('6. Patients'!$DN$9,1,MATCH($D20,'6. Patients'!$DO$9:$EC$9,0),ROWS('6. Patients'!EC$10:EC$107))),0)+
IFERROR(SUMPRODUCT('6. Patients'!CP$10:CP$107,OFFSET('6. Patients'!$ED$9,1,MATCH($D20,'6. Patients'!$EE$9:$ES$9,0),ROWS('6. Patients'!EC$10:EC$107))),0)+
IFERROR(SUMPRODUCT('6. Patients'!CP$10:CP$107,OFFSET('6. Patients'!$ET$9,1,MATCH($D20,'6. Patients'!$EU$9:$FI$9,0),ROWS('6. Patients'!EC$10:EC$107))),0)+
IFERROR(SUMPRODUCT('6. Patients'!CP$10:CP$107,OFFSET('6. Patients'!$FJ$9,1,MATCH($D20,'6. Patients'!$FK$9:$FY$9,0),ROWS('6. Patients'!EC$10:EC$107))),0),
IFERROR(SUMPRODUCT('6. Patients'!CP$10:CP$107,OFFSET('6. Patients'!$FZ$9,1,MATCH($D20,'6. Patients'!$GA$9:$GO$9,0),ROWS('6. Patients'!EC$10:EC$107))),0)+
IFERROR(SUMPRODUCT('6. Patients'!CP$10:CP$107,OFFSET('6. Patients'!$GP$9,1,MATCH($D20,'6. Patients'!$GQ$9:$HE$9,0),ROWS('6. Patients'!EC$10:EC$107))),0)+
IFERROR(SUMPRODUCT('6. Patients'!CP$10:CP$107,OFFSET('6. Patients'!$HF$9,1,MATCH($D20,'6. Patients'!$HG$9:$HU$9,0),ROWS('6. Patients'!EC$10:EC$107))),0)+
IFERROR(SUMPRODUCT('6. Patients'!CP$10:CP$107,OFFSET('6. Patients'!$HV$9,1,MATCH($D20,'6. Patients'!$HW$9:$IK$9,0),ROWS('6. Patients'!EC$10:EC$107))),0),
IFERROR(SUMPRODUCT('6. Patients'!CP$10:CP$107,OFFSET('6. Patients'!$IL$9,1,MATCH($D20,'6. Patients'!$IM$9:$JA$9,0),ROWS('6. Patients'!EC$10:EC$107))),0)+
IFERROR(SUMPRODUCT('6. Patients'!CP$10:CP$107,OFFSET('6. Patients'!$JB$9,1,MATCH($D20,'6. Patients'!$JC$9:$JQ$9,0),ROWS('6. Patients'!EC$10:EC$107))),0)+
IFERROR(SUMPRODUCT('6. Patients'!CP$10:CP$107,OFFSET('6. Patients'!$JR$9,1,MATCH($D20,'6. Patients'!$JS$9:$KG$9,0),ROWS('6. Patients'!EC$10:EC$107))),0)+
IFERROR(SUMPRODUCT('6. Patients'!CP$10:CP$107,OFFSET('6. Patients'!$KH$9,1,MATCH($D20,'6. Patients'!$KI$9:$KW$9,0),ROWS('6. Patients'!EC$10:EC$107))),0))+
IFERROR(VLOOKUP($D20,$H$61:$L$91,COLUMNS($H$60:$J$60)-1+W$7,0)*$E20*$F20*'1. General Inputs'!$J$25,0),0)</f>
        <v>0</v>
      </c>
      <c r="X20" s="3">
        <f ca="1">ROUNDUP($F20*$E20*CHOOSE(X$7,
IFERROR(SUMPRODUCT('6. Patients'!CQ$10:CQ$107,OFFSET('6. Patients'!$DN$9,1,MATCH($D20,'6. Patients'!$DO$9:$EC$9,0),ROWS('6. Patients'!ED$10:ED$107))),0)+
IFERROR(SUMPRODUCT('6. Patients'!CQ$10:CQ$107,OFFSET('6. Patients'!$ED$9,1,MATCH($D20,'6. Patients'!$EE$9:$ES$9,0),ROWS('6. Patients'!ED$10:ED$107))),0)+
IFERROR(SUMPRODUCT('6. Patients'!CQ$10:CQ$107,OFFSET('6. Patients'!$ET$9,1,MATCH($D20,'6. Patients'!$EU$9:$FI$9,0),ROWS('6. Patients'!ED$10:ED$107))),0)+
IFERROR(SUMPRODUCT('6. Patients'!CQ$10:CQ$107,OFFSET('6. Patients'!$FJ$9,1,MATCH($D20,'6. Patients'!$FK$9:$FY$9,0),ROWS('6. Patients'!ED$10:ED$107))),0),
IFERROR(SUMPRODUCT('6. Patients'!CQ$10:CQ$107,OFFSET('6. Patients'!$FZ$9,1,MATCH($D20,'6. Patients'!$GA$9:$GO$9,0),ROWS('6. Patients'!ED$10:ED$107))),0)+
IFERROR(SUMPRODUCT('6. Patients'!CQ$10:CQ$107,OFFSET('6. Patients'!$GP$9,1,MATCH($D20,'6. Patients'!$GQ$9:$HE$9,0),ROWS('6. Patients'!ED$10:ED$107))),0)+
IFERROR(SUMPRODUCT('6. Patients'!CQ$10:CQ$107,OFFSET('6. Patients'!$HF$9,1,MATCH($D20,'6. Patients'!$HG$9:$HU$9,0),ROWS('6. Patients'!ED$10:ED$107))),0)+
IFERROR(SUMPRODUCT('6. Patients'!CQ$10:CQ$107,OFFSET('6. Patients'!$HV$9,1,MATCH($D20,'6. Patients'!$HW$9:$IK$9,0),ROWS('6. Patients'!ED$10:ED$107))),0),
IFERROR(SUMPRODUCT('6. Patients'!CQ$10:CQ$107,OFFSET('6. Patients'!$IL$9,1,MATCH($D20,'6. Patients'!$IM$9:$JA$9,0),ROWS('6. Patients'!ED$10:ED$107))),0)+
IFERROR(SUMPRODUCT('6. Patients'!CQ$10:CQ$107,OFFSET('6. Patients'!$JB$9,1,MATCH($D20,'6. Patients'!$JC$9:$JQ$9,0),ROWS('6. Patients'!ED$10:ED$107))),0)+
IFERROR(SUMPRODUCT('6. Patients'!CQ$10:CQ$107,OFFSET('6. Patients'!$JR$9,1,MATCH($D20,'6. Patients'!$JS$9:$KG$9,0),ROWS('6. Patients'!ED$10:ED$107))),0)+
IFERROR(SUMPRODUCT('6. Patients'!CQ$10:CQ$107,OFFSET('6. Patients'!$KH$9,1,MATCH($D20,'6. Patients'!$KI$9:$KW$9,0),ROWS('6. Patients'!ED$10:ED$107))),0))+
IFERROR(VLOOKUP($D20,$H$61:$L$91,COLUMNS($H$60:$J$60)-1+X$7,0)*$E20*$F20*'1. General Inputs'!$J$25,0),0)</f>
        <v>0</v>
      </c>
      <c r="Y20" s="3">
        <f ca="1">ROUNDUP($F20*$E20*CHOOSE(Y$7,
IFERROR(SUMPRODUCT('6. Patients'!CR$10:CR$107,OFFSET('6. Patients'!$DN$9,1,MATCH($D20,'6. Patients'!$DO$9:$EC$9,0),ROWS('6. Patients'!EE$10:EE$107))),0)+
IFERROR(SUMPRODUCT('6. Patients'!CR$10:CR$107,OFFSET('6. Patients'!$ED$9,1,MATCH($D20,'6. Patients'!$EE$9:$ES$9,0),ROWS('6. Patients'!EE$10:EE$107))),0)+
IFERROR(SUMPRODUCT('6. Patients'!CR$10:CR$107,OFFSET('6. Patients'!$ET$9,1,MATCH($D20,'6. Patients'!$EU$9:$FI$9,0),ROWS('6. Patients'!EE$10:EE$107))),0)+
IFERROR(SUMPRODUCT('6. Patients'!CR$10:CR$107,OFFSET('6. Patients'!$FJ$9,1,MATCH($D20,'6. Patients'!$FK$9:$FY$9,0),ROWS('6. Patients'!EE$10:EE$107))),0),
IFERROR(SUMPRODUCT('6. Patients'!CR$10:CR$107,OFFSET('6. Patients'!$FZ$9,1,MATCH($D20,'6. Patients'!$GA$9:$GO$9,0),ROWS('6. Patients'!EE$10:EE$107))),0)+
IFERROR(SUMPRODUCT('6. Patients'!CR$10:CR$107,OFFSET('6. Patients'!$GP$9,1,MATCH($D20,'6. Patients'!$GQ$9:$HE$9,0),ROWS('6. Patients'!EE$10:EE$107))),0)+
IFERROR(SUMPRODUCT('6. Patients'!CR$10:CR$107,OFFSET('6. Patients'!$HF$9,1,MATCH($D20,'6. Patients'!$HG$9:$HU$9,0),ROWS('6. Patients'!EE$10:EE$107))),0)+
IFERROR(SUMPRODUCT('6. Patients'!CR$10:CR$107,OFFSET('6. Patients'!$HV$9,1,MATCH($D20,'6. Patients'!$HW$9:$IK$9,0),ROWS('6. Patients'!EE$10:EE$107))),0),
IFERROR(SUMPRODUCT('6. Patients'!CR$10:CR$107,OFFSET('6. Patients'!$IL$9,1,MATCH($D20,'6. Patients'!$IM$9:$JA$9,0),ROWS('6. Patients'!EE$10:EE$107))),0)+
IFERROR(SUMPRODUCT('6. Patients'!CR$10:CR$107,OFFSET('6. Patients'!$JB$9,1,MATCH($D20,'6. Patients'!$JC$9:$JQ$9,0),ROWS('6. Patients'!EE$10:EE$107))),0)+
IFERROR(SUMPRODUCT('6. Patients'!CR$10:CR$107,OFFSET('6. Patients'!$JR$9,1,MATCH($D20,'6. Patients'!$JS$9:$KG$9,0),ROWS('6. Patients'!EE$10:EE$107))),0)+
IFERROR(SUMPRODUCT('6. Patients'!CR$10:CR$107,OFFSET('6. Patients'!$KH$9,1,MATCH($D20,'6. Patients'!$KI$9:$KW$9,0),ROWS('6. Patients'!EE$10:EE$107))),0))+
IFERROR(VLOOKUP($D20,$H$61:$L$91,COLUMNS($H$60:$J$60)-1+Y$7,0)*$E20*$F20*'1. General Inputs'!$J$25,0),0)</f>
        <v>0</v>
      </c>
      <c r="Z20" s="3">
        <f ca="1">ROUNDUP($F20*$E20*CHOOSE(Z$7,
IFERROR(SUMPRODUCT('6. Patients'!CS$10:CS$107,OFFSET('6. Patients'!$DN$9,1,MATCH($D20,'6. Patients'!$DO$9:$EC$9,0),ROWS('6. Patients'!EF$10:EF$107))),0)+
IFERROR(SUMPRODUCT('6. Patients'!CS$10:CS$107,OFFSET('6. Patients'!$ED$9,1,MATCH($D20,'6. Patients'!$EE$9:$ES$9,0),ROWS('6. Patients'!EF$10:EF$107))),0)+
IFERROR(SUMPRODUCT('6. Patients'!CS$10:CS$107,OFFSET('6. Patients'!$ET$9,1,MATCH($D20,'6. Patients'!$EU$9:$FI$9,0),ROWS('6. Patients'!EF$10:EF$107))),0)+
IFERROR(SUMPRODUCT('6. Patients'!CS$10:CS$107,OFFSET('6. Patients'!$FJ$9,1,MATCH($D20,'6. Patients'!$FK$9:$FY$9,0),ROWS('6. Patients'!EF$10:EF$107))),0),
IFERROR(SUMPRODUCT('6. Patients'!CS$10:CS$107,OFFSET('6. Patients'!$FZ$9,1,MATCH($D20,'6. Patients'!$GA$9:$GO$9,0),ROWS('6. Patients'!EF$10:EF$107))),0)+
IFERROR(SUMPRODUCT('6. Patients'!CS$10:CS$107,OFFSET('6. Patients'!$GP$9,1,MATCH($D20,'6. Patients'!$GQ$9:$HE$9,0),ROWS('6. Patients'!EF$10:EF$107))),0)+
IFERROR(SUMPRODUCT('6. Patients'!CS$10:CS$107,OFFSET('6. Patients'!$HF$9,1,MATCH($D20,'6. Patients'!$HG$9:$HU$9,0),ROWS('6. Patients'!EF$10:EF$107))),0)+
IFERROR(SUMPRODUCT('6. Patients'!CS$10:CS$107,OFFSET('6. Patients'!$HV$9,1,MATCH($D20,'6. Patients'!$HW$9:$IK$9,0),ROWS('6. Patients'!EF$10:EF$107))),0),
IFERROR(SUMPRODUCT('6. Patients'!CS$10:CS$107,OFFSET('6. Patients'!$IL$9,1,MATCH($D20,'6. Patients'!$IM$9:$JA$9,0),ROWS('6. Patients'!EF$10:EF$107))),0)+
IFERROR(SUMPRODUCT('6. Patients'!CS$10:CS$107,OFFSET('6. Patients'!$JB$9,1,MATCH($D20,'6. Patients'!$JC$9:$JQ$9,0),ROWS('6. Patients'!EF$10:EF$107))),0)+
IFERROR(SUMPRODUCT('6. Patients'!CS$10:CS$107,OFFSET('6. Patients'!$JR$9,1,MATCH($D20,'6. Patients'!$JS$9:$KG$9,0),ROWS('6. Patients'!EF$10:EF$107))),0)+
IFERROR(SUMPRODUCT('6. Patients'!CS$10:CS$107,OFFSET('6. Patients'!$KH$9,1,MATCH($D20,'6. Patients'!$KI$9:$KW$9,0),ROWS('6. Patients'!EF$10:EF$107))),0))+
IFERROR(VLOOKUP($D20,$H$61:$L$91,COLUMNS($H$60:$J$60)-1+Z$7,0)*$E20*$F20*'1. General Inputs'!$J$25,0),0)</f>
        <v>0</v>
      </c>
      <c r="AA20" s="3">
        <f ca="1">ROUNDUP($F20*$E20*CHOOSE(AA$7,
IFERROR(SUMPRODUCT('6. Patients'!CT$10:CT$107,OFFSET('6. Patients'!$DN$9,1,MATCH($D20,'6. Patients'!$DO$9:$EC$9,0),ROWS('6. Patients'!EG$10:EG$107))),0)+
IFERROR(SUMPRODUCT('6. Patients'!CT$10:CT$107,OFFSET('6. Patients'!$ED$9,1,MATCH($D20,'6. Patients'!$EE$9:$ES$9,0),ROWS('6. Patients'!EG$10:EG$107))),0)+
IFERROR(SUMPRODUCT('6. Patients'!CT$10:CT$107,OFFSET('6. Patients'!$ET$9,1,MATCH($D20,'6. Patients'!$EU$9:$FI$9,0),ROWS('6. Patients'!EG$10:EG$107))),0)+
IFERROR(SUMPRODUCT('6. Patients'!CT$10:CT$107,OFFSET('6. Patients'!$FJ$9,1,MATCH($D20,'6. Patients'!$FK$9:$FY$9,0),ROWS('6. Patients'!EG$10:EG$107))),0),
IFERROR(SUMPRODUCT('6. Patients'!CT$10:CT$107,OFFSET('6. Patients'!$FZ$9,1,MATCH($D20,'6. Patients'!$GA$9:$GO$9,0),ROWS('6. Patients'!EG$10:EG$107))),0)+
IFERROR(SUMPRODUCT('6. Patients'!CT$10:CT$107,OFFSET('6. Patients'!$GP$9,1,MATCH($D20,'6. Patients'!$GQ$9:$HE$9,0),ROWS('6. Patients'!EG$10:EG$107))),0)+
IFERROR(SUMPRODUCT('6. Patients'!CT$10:CT$107,OFFSET('6. Patients'!$HF$9,1,MATCH($D20,'6. Patients'!$HG$9:$HU$9,0),ROWS('6. Patients'!EG$10:EG$107))),0)+
IFERROR(SUMPRODUCT('6. Patients'!CT$10:CT$107,OFFSET('6. Patients'!$HV$9,1,MATCH($D20,'6. Patients'!$HW$9:$IK$9,0),ROWS('6. Patients'!EG$10:EG$107))),0),
IFERROR(SUMPRODUCT('6. Patients'!CT$10:CT$107,OFFSET('6. Patients'!$IL$9,1,MATCH($D20,'6. Patients'!$IM$9:$JA$9,0),ROWS('6. Patients'!EG$10:EG$107))),0)+
IFERROR(SUMPRODUCT('6. Patients'!CT$10:CT$107,OFFSET('6. Patients'!$JB$9,1,MATCH($D20,'6. Patients'!$JC$9:$JQ$9,0),ROWS('6. Patients'!EG$10:EG$107))),0)+
IFERROR(SUMPRODUCT('6. Patients'!CT$10:CT$107,OFFSET('6. Patients'!$JR$9,1,MATCH($D20,'6. Patients'!$JS$9:$KG$9,0),ROWS('6. Patients'!EG$10:EG$107))),0)+
IFERROR(SUMPRODUCT('6. Patients'!CT$10:CT$107,OFFSET('6. Patients'!$KH$9,1,MATCH($D20,'6. Patients'!$KI$9:$KW$9,0),ROWS('6. Patients'!EG$10:EG$107))),0))+
IFERROR(VLOOKUP($D20,$H$61:$L$91,COLUMNS($H$60:$J$60)-1+AA$7,0)*$E20*$F20*'1. General Inputs'!$J$25,0),0)</f>
        <v>0</v>
      </c>
      <c r="AB20" s="3">
        <f ca="1">ROUNDUP($F20*$E20*CHOOSE(AB$7,
IFERROR(SUMPRODUCT('6. Patients'!CU$10:CU$107,OFFSET('6. Patients'!$DN$9,1,MATCH($D20,'6. Patients'!$DO$9:$EC$9,0),ROWS('6. Patients'!EH$10:EH$107))),0)+
IFERROR(SUMPRODUCT('6. Patients'!CU$10:CU$107,OFFSET('6. Patients'!$ED$9,1,MATCH($D20,'6. Patients'!$EE$9:$ES$9,0),ROWS('6. Patients'!EH$10:EH$107))),0)+
IFERROR(SUMPRODUCT('6. Patients'!CU$10:CU$107,OFFSET('6. Patients'!$ET$9,1,MATCH($D20,'6. Patients'!$EU$9:$FI$9,0),ROWS('6. Patients'!EH$10:EH$107))),0)+
IFERROR(SUMPRODUCT('6. Patients'!CU$10:CU$107,OFFSET('6. Patients'!$FJ$9,1,MATCH($D20,'6. Patients'!$FK$9:$FY$9,0),ROWS('6. Patients'!EH$10:EH$107))),0),
IFERROR(SUMPRODUCT('6. Patients'!CU$10:CU$107,OFFSET('6. Patients'!$FZ$9,1,MATCH($D20,'6. Patients'!$GA$9:$GO$9,0),ROWS('6. Patients'!EH$10:EH$107))),0)+
IFERROR(SUMPRODUCT('6. Patients'!CU$10:CU$107,OFFSET('6. Patients'!$GP$9,1,MATCH($D20,'6. Patients'!$GQ$9:$HE$9,0),ROWS('6. Patients'!EH$10:EH$107))),0)+
IFERROR(SUMPRODUCT('6. Patients'!CU$10:CU$107,OFFSET('6. Patients'!$HF$9,1,MATCH($D20,'6. Patients'!$HG$9:$HU$9,0),ROWS('6. Patients'!EH$10:EH$107))),0)+
IFERROR(SUMPRODUCT('6. Patients'!CU$10:CU$107,OFFSET('6. Patients'!$HV$9,1,MATCH($D20,'6. Patients'!$HW$9:$IK$9,0),ROWS('6. Patients'!EH$10:EH$107))),0),
IFERROR(SUMPRODUCT('6. Patients'!CU$10:CU$107,OFFSET('6. Patients'!$IL$9,1,MATCH($D20,'6. Patients'!$IM$9:$JA$9,0),ROWS('6. Patients'!EH$10:EH$107))),0)+
IFERROR(SUMPRODUCT('6. Patients'!CU$10:CU$107,OFFSET('6. Patients'!$JB$9,1,MATCH($D20,'6. Patients'!$JC$9:$JQ$9,0),ROWS('6. Patients'!EH$10:EH$107))),0)+
IFERROR(SUMPRODUCT('6. Patients'!CU$10:CU$107,OFFSET('6. Patients'!$JR$9,1,MATCH($D20,'6. Patients'!$JS$9:$KG$9,0),ROWS('6. Patients'!EH$10:EH$107))),0)+
IFERROR(SUMPRODUCT('6. Patients'!CU$10:CU$107,OFFSET('6. Patients'!$KH$9,1,MATCH($D20,'6. Patients'!$KI$9:$KW$9,0),ROWS('6. Patients'!EH$10:EH$107))),0))+
IFERROR(VLOOKUP($D20,$H$61:$L$91,COLUMNS($H$60:$J$60)-1+AB$7,0)*$E20*$F20*'1. General Inputs'!$J$25,0),0)</f>
        <v>0</v>
      </c>
      <c r="AC20" s="3">
        <f ca="1">ROUNDUP($F20*$E20*CHOOSE(AC$7,
IFERROR(SUMPRODUCT('6. Patients'!CV$10:CV$107,OFFSET('6. Patients'!$DN$9,1,MATCH($D20,'6. Patients'!$DO$9:$EC$9,0),ROWS('6. Patients'!EI$10:EI$107))),0)+
IFERROR(SUMPRODUCT('6. Patients'!CV$10:CV$107,OFFSET('6. Patients'!$ED$9,1,MATCH($D20,'6. Patients'!$EE$9:$ES$9,0),ROWS('6. Patients'!EI$10:EI$107))),0)+
IFERROR(SUMPRODUCT('6. Patients'!CV$10:CV$107,OFFSET('6. Patients'!$ET$9,1,MATCH($D20,'6. Patients'!$EU$9:$FI$9,0),ROWS('6. Patients'!EI$10:EI$107))),0)+
IFERROR(SUMPRODUCT('6. Patients'!CV$10:CV$107,OFFSET('6. Patients'!$FJ$9,1,MATCH($D20,'6. Patients'!$FK$9:$FY$9,0),ROWS('6. Patients'!EI$10:EI$107))),0),
IFERROR(SUMPRODUCT('6. Patients'!CV$10:CV$107,OFFSET('6. Patients'!$FZ$9,1,MATCH($D20,'6. Patients'!$GA$9:$GO$9,0),ROWS('6. Patients'!EI$10:EI$107))),0)+
IFERROR(SUMPRODUCT('6. Patients'!CV$10:CV$107,OFFSET('6. Patients'!$GP$9,1,MATCH($D20,'6. Patients'!$GQ$9:$HE$9,0),ROWS('6. Patients'!EI$10:EI$107))),0)+
IFERROR(SUMPRODUCT('6. Patients'!CV$10:CV$107,OFFSET('6. Patients'!$HF$9,1,MATCH($D20,'6. Patients'!$HG$9:$HU$9,0),ROWS('6. Patients'!EI$10:EI$107))),0)+
IFERROR(SUMPRODUCT('6. Patients'!CV$10:CV$107,OFFSET('6. Patients'!$HV$9,1,MATCH($D20,'6. Patients'!$HW$9:$IK$9,0),ROWS('6. Patients'!EI$10:EI$107))),0),
IFERROR(SUMPRODUCT('6. Patients'!CV$10:CV$107,OFFSET('6. Patients'!$IL$9,1,MATCH($D20,'6. Patients'!$IM$9:$JA$9,0),ROWS('6. Patients'!EI$10:EI$107))),0)+
IFERROR(SUMPRODUCT('6. Patients'!CV$10:CV$107,OFFSET('6. Patients'!$JB$9,1,MATCH($D20,'6. Patients'!$JC$9:$JQ$9,0),ROWS('6. Patients'!EI$10:EI$107))),0)+
IFERROR(SUMPRODUCT('6. Patients'!CV$10:CV$107,OFFSET('6. Patients'!$JR$9,1,MATCH($D20,'6. Patients'!$JS$9:$KG$9,0),ROWS('6. Patients'!EI$10:EI$107))),0)+
IFERROR(SUMPRODUCT('6. Patients'!CV$10:CV$107,OFFSET('6. Patients'!$KH$9,1,MATCH($D20,'6. Patients'!$KI$9:$KW$9,0),ROWS('6. Patients'!EI$10:EI$107))),0))+
IFERROR(VLOOKUP($D20,$H$61:$L$91,COLUMNS($H$60:$J$60)-1+AC$7,0)*$E20*$F20*'1. General Inputs'!$J$25,0),0)</f>
        <v>0</v>
      </c>
      <c r="AD20" s="3">
        <f ca="1">ROUNDUP($F20*$E20*CHOOSE(AD$7,
IFERROR(SUMPRODUCT('6. Patients'!CW$10:CW$107,OFFSET('6. Patients'!$DN$9,1,MATCH($D20,'6. Patients'!$DO$9:$EC$9,0),ROWS('6. Patients'!EJ$10:EJ$107))),0)+
IFERROR(SUMPRODUCT('6. Patients'!CW$10:CW$107,OFFSET('6. Patients'!$ED$9,1,MATCH($D20,'6. Patients'!$EE$9:$ES$9,0),ROWS('6. Patients'!EJ$10:EJ$107))),0)+
IFERROR(SUMPRODUCT('6. Patients'!CW$10:CW$107,OFFSET('6. Patients'!$ET$9,1,MATCH($D20,'6. Patients'!$EU$9:$FI$9,0),ROWS('6. Patients'!EJ$10:EJ$107))),0)+
IFERROR(SUMPRODUCT('6. Patients'!CW$10:CW$107,OFFSET('6. Patients'!$FJ$9,1,MATCH($D20,'6. Patients'!$FK$9:$FY$9,0),ROWS('6. Patients'!EJ$10:EJ$107))),0),
IFERROR(SUMPRODUCT('6. Patients'!CW$10:CW$107,OFFSET('6. Patients'!$FZ$9,1,MATCH($D20,'6. Patients'!$GA$9:$GO$9,0),ROWS('6. Patients'!EJ$10:EJ$107))),0)+
IFERROR(SUMPRODUCT('6. Patients'!CW$10:CW$107,OFFSET('6. Patients'!$GP$9,1,MATCH($D20,'6. Patients'!$GQ$9:$HE$9,0),ROWS('6. Patients'!EJ$10:EJ$107))),0)+
IFERROR(SUMPRODUCT('6. Patients'!CW$10:CW$107,OFFSET('6. Patients'!$HF$9,1,MATCH($D20,'6. Patients'!$HG$9:$HU$9,0),ROWS('6. Patients'!EJ$10:EJ$107))),0)+
IFERROR(SUMPRODUCT('6. Patients'!CW$10:CW$107,OFFSET('6. Patients'!$HV$9,1,MATCH($D20,'6. Patients'!$HW$9:$IK$9,0),ROWS('6. Patients'!EJ$10:EJ$107))),0),
IFERROR(SUMPRODUCT('6. Patients'!CW$10:CW$107,OFFSET('6. Patients'!$IL$9,1,MATCH($D20,'6. Patients'!$IM$9:$JA$9,0),ROWS('6. Patients'!EJ$10:EJ$107))),0)+
IFERROR(SUMPRODUCT('6. Patients'!CW$10:CW$107,OFFSET('6. Patients'!$JB$9,1,MATCH($D20,'6. Patients'!$JC$9:$JQ$9,0),ROWS('6. Patients'!EJ$10:EJ$107))),0)+
IFERROR(SUMPRODUCT('6. Patients'!CW$10:CW$107,OFFSET('6. Patients'!$JR$9,1,MATCH($D20,'6. Patients'!$JS$9:$KG$9,0),ROWS('6. Patients'!EJ$10:EJ$107))),0)+
IFERROR(SUMPRODUCT('6. Patients'!CW$10:CW$107,OFFSET('6. Patients'!$KH$9,1,MATCH($D20,'6. Patients'!$KI$9:$KW$9,0),ROWS('6. Patients'!EJ$10:EJ$107))),0))+
IFERROR(VLOOKUP($D20,$H$61:$L$91,COLUMNS($H$60:$J$60)-1+AD$7,0)*$E20*$F20*'1. General Inputs'!$J$25,0),0)</f>
        <v>0</v>
      </c>
      <c r="AE20" s="3">
        <f ca="1">ROUNDUP($F20*$E20*CHOOSE(AE$7,
IFERROR(SUMPRODUCT('6. Patients'!CX$10:CX$107,OFFSET('6. Patients'!$DN$9,1,MATCH($D20,'6. Patients'!$DO$9:$EC$9,0),ROWS('6. Patients'!EK$10:EK$107))),0)+
IFERROR(SUMPRODUCT('6. Patients'!CX$10:CX$107,OFFSET('6. Patients'!$ED$9,1,MATCH($D20,'6. Patients'!$EE$9:$ES$9,0),ROWS('6. Patients'!EK$10:EK$107))),0)+
IFERROR(SUMPRODUCT('6. Patients'!CX$10:CX$107,OFFSET('6. Patients'!$ET$9,1,MATCH($D20,'6. Patients'!$EU$9:$FI$9,0),ROWS('6. Patients'!EK$10:EK$107))),0)+
IFERROR(SUMPRODUCT('6. Patients'!CX$10:CX$107,OFFSET('6. Patients'!$FJ$9,1,MATCH($D20,'6. Patients'!$FK$9:$FY$9,0),ROWS('6. Patients'!EK$10:EK$107))),0),
IFERROR(SUMPRODUCT('6. Patients'!CX$10:CX$107,OFFSET('6. Patients'!$FZ$9,1,MATCH($D20,'6. Patients'!$GA$9:$GO$9,0),ROWS('6. Patients'!EK$10:EK$107))),0)+
IFERROR(SUMPRODUCT('6. Patients'!CX$10:CX$107,OFFSET('6. Patients'!$GP$9,1,MATCH($D20,'6. Patients'!$GQ$9:$HE$9,0),ROWS('6. Patients'!EK$10:EK$107))),0)+
IFERROR(SUMPRODUCT('6. Patients'!CX$10:CX$107,OFFSET('6. Patients'!$HF$9,1,MATCH($D20,'6. Patients'!$HG$9:$HU$9,0),ROWS('6. Patients'!EK$10:EK$107))),0)+
IFERROR(SUMPRODUCT('6. Patients'!CX$10:CX$107,OFFSET('6. Patients'!$HV$9,1,MATCH($D20,'6. Patients'!$HW$9:$IK$9,0),ROWS('6. Patients'!EK$10:EK$107))),0),
IFERROR(SUMPRODUCT('6. Patients'!CX$10:CX$107,OFFSET('6. Patients'!$IL$9,1,MATCH($D20,'6. Patients'!$IM$9:$JA$9,0),ROWS('6. Patients'!EK$10:EK$107))),0)+
IFERROR(SUMPRODUCT('6. Patients'!CX$10:CX$107,OFFSET('6. Patients'!$JB$9,1,MATCH($D20,'6. Patients'!$JC$9:$JQ$9,0),ROWS('6. Patients'!EK$10:EK$107))),0)+
IFERROR(SUMPRODUCT('6. Patients'!CX$10:CX$107,OFFSET('6. Patients'!$JR$9,1,MATCH($D20,'6. Patients'!$JS$9:$KG$9,0),ROWS('6. Patients'!EK$10:EK$107))),0)+
IFERROR(SUMPRODUCT('6. Patients'!CX$10:CX$107,OFFSET('6. Patients'!$KH$9,1,MATCH($D20,'6. Patients'!$KI$9:$KW$9,0),ROWS('6. Patients'!EK$10:EK$107))),0))+
IFERROR(VLOOKUP($D20,$H$61:$L$91,COLUMNS($H$60:$J$60)-1+AE$7,0)*$E20*$F20*'1. General Inputs'!$J$25,0),0)</f>
        <v>0</v>
      </c>
      <c r="AF20" s="3">
        <f ca="1">ROUNDUP($F20*$E20*CHOOSE(AF$7,
IFERROR(SUMPRODUCT('6. Patients'!CY$10:CY$107,OFFSET('6. Patients'!$DN$9,1,MATCH($D20,'6. Patients'!$DO$9:$EC$9,0),ROWS('6. Patients'!EL$10:EL$107))),0)+
IFERROR(SUMPRODUCT('6. Patients'!CY$10:CY$107,OFFSET('6. Patients'!$ED$9,1,MATCH($D20,'6. Patients'!$EE$9:$ES$9,0),ROWS('6. Patients'!EL$10:EL$107))),0)+
IFERROR(SUMPRODUCT('6. Patients'!CY$10:CY$107,OFFSET('6. Patients'!$ET$9,1,MATCH($D20,'6. Patients'!$EU$9:$FI$9,0),ROWS('6. Patients'!EL$10:EL$107))),0)+
IFERROR(SUMPRODUCT('6. Patients'!CY$10:CY$107,OFFSET('6. Patients'!$FJ$9,1,MATCH($D20,'6. Patients'!$FK$9:$FY$9,0),ROWS('6. Patients'!EL$10:EL$107))),0),
IFERROR(SUMPRODUCT('6. Patients'!CY$10:CY$107,OFFSET('6. Patients'!$FZ$9,1,MATCH($D20,'6. Patients'!$GA$9:$GO$9,0),ROWS('6. Patients'!EL$10:EL$107))),0)+
IFERROR(SUMPRODUCT('6. Patients'!CY$10:CY$107,OFFSET('6. Patients'!$GP$9,1,MATCH($D20,'6. Patients'!$GQ$9:$HE$9,0),ROWS('6. Patients'!EL$10:EL$107))),0)+
IFERROR(SUMPRODUCT('6. Patients'!CY$10:CY$107,OFFSET('6. Patients'!$HF$9,1,MATCH($D20,'6. Patients'!$HG$9:$HU$9,0),ROWS('6. Patients'!EL$10:EL$107))),0)+
IFERROR(SUMPRODUCT('6. Patients'!CY$10:CY$107,OFFSET('6. Patients'!$HV$9,1,MATCH($D20,'6. Patients'!$HW$9:$IK$9,0),ROWS('6. Patients'!EL$10:EL$107))),0),
IFERROR(SUMPRODUCT('6. Patients'!CY$10:CY$107,OFFSET('6. Patients'!$IL$9,1,MATCH($D20,'6. Patients'!$IM$9:$JA$9,0),ROWS('6. Patients'!EL$10:EL$107))),0)+
IFERROR(SUMPRODUCT('6. Patients'!CY$10:CY$107,OFFSET('6. Patients'!$JB$9,1,MATCH($D20,'6. Patients'!$JC$9:$JQ$9,0),ROWS('6. Patients'!EL$10:EL$107))),0)+
IFERROR(SUMPRODUCT('6. Patients'!CY$10:CY$107,OFFSET('6. Patients'!$JR$9,1,MATCH($D20,'6. Patients'!$JS$9:$KG$9,0),ROWS('6. Patients'!EL$10:EL$107))),0)+
IFERROR(SUMPRODUCT('6. Patients'!CY$10:CY$107,OFFSET('6. Patients'!$KH$9,1,MATCH($D20,'6. Patients'!$KI$9:$KW$9,0),ROWS('6. Patients'!EL$10:EL$107))),0))+
IFERROR(VLOOKUP($D20,$H$61:$L$91,COLUMNS($H$60:$J$60)-1+AF$7,0)*$E20*$F20*'1. General Inputs'!$J$25,0),0)</f>
        <v>0</v>
      </c>
      <c r="AG20" s="3">
        <f ca="1">ROUNDUP($F20*$E20*CHOOSE(AG$7,
IFERROR(SUMPRODUCT('6. Patients'!CZ$10:CZ$107,OFFSET('6. Patients'!$DN$9,1,MATCH($D20,'6. Patients'!$DO$9:$EC$9,0),ROWS('6. Patients'!EM$10:EM$107))),0)+
IFERROR(SUMPRODUCT('6. Patients'!CZ$10:CZ$107,OFFSET('6. Patients'!$ED$9,1,MATCH($D20,'6. Patients'!$EE$9:$ES$9,0),ROWS('6. Patients'!EM$10:EM$107))),0)+
IFERROR(SUMPRODUCT('6. Patients'!CZ$10:CZ$107,OFFSET('6. Patients'!$ET$9,1,MATCH($D20,'6. Patients'!$EU$9:$FI$9,0),ROWS('6. Patients'!EM$10:EM$107))),0)+
IFERROR(SUMPRODUCT('6. Patients'!CZ$10:CZ$107,OFFSET('6. Patients'!$FJ$9,1,MATCH($D20,'6. Patients'!$FK$9:$FY$9,0),ROWS('6. Patients'!EM$10:EM$107))),0),
IFERROR(SUMPRODUCT('6. Patients'!CZ$10:CZ$107,OFFSET('6. Patients'!$FZ$9,1,MATCH($D20,'6. Patients'!$GA$9:$GO$9,0),ROWS('6. Patients'!EM$10:EM$107))),0)+
IFERROR(SUMPRODUCT('6. Patients'!CZ$10:CZ$107,OFFSET('6. Patients'!$GP$9,1,MATCH($D20,'6. Patients'!$GQ$9:$HE$9,0),ROWS('6. Patients'!EM$10:EM$107))),0)+
IFERROR(SUMPRODUCT('6. Patients'!CZ$10:CZ$107,OFFSET('6. Patients'!$HF$9,1,MATCH($D20,'6. Patients'!$HG$9:$HU$9,0),ROWS('6. Patients'!EM$10:EM$107))),0)+
IFERROR(SUMPRODUCT('6. Patients'!CZ$10:CZ$107,OFFSET('6. Patients'!$HV$9,1,MATCH($D20,'6. Patients'!$HW$9:$IK$9,0),ROWS('6. Patients'!EM$10:EM$107))),0),
IFERROR(SUMPRODUCT('6. Patients'!CZ$10:CZ$107,OFFSET('6. Patients'!$IL$9,1,MATCH($D20,'6. Patients'!$IM$9:$JA$9,0),ROWS('6. Patients'!EM$10:EM$107))),0)+
IFERROR(SUMPRODUCT('6. Patients'!CZ$10:CZ$107,OFFSET('6. Patients'!$JB$9,1,MATCH($D20,'6. Patients'!$JC$9:$JQ$9,0),ROWS('6. Patients'!EM$10:EM$107))),0)+
IFERROR(SUMPRODUCT('6. Patients'!CZ$10:CZ$107,OFFSET('6. Patients'!$JR$9,1,MATCH($D20,'6. Patients'!$JS$9:$KG$9,0),ROWS('6. Patients'!EM$10:EM$107))),0)+
IFERROR(SUMPRODUCT('6. Patients'!CZ$10:CZ$107,OFFSET('6. Patients'!$KH$9,1,MATCH($D20,'6. Patients'!$KI$9:$KW$9,0),ROWS('6. Patients'!EM$10:EM$107))),0))+
IFERROR(VLOOKUP($D20,$H$61:$L$91,COLUMNS($H$60:$J$60)-1+AG$7,0)*$E20*$F20*'1. General Inputs'!$J$25,0),0)</f>
        <v>0</v>
      </c>
      <c r="AH20" s="3">
        <f ca="1">ROUNDUP($F20*$E20*CHOOSE(AH$7,
IFERROR(SUMPRODUCT('6. Patients'!DA$10:DA$107,OFFSET('6. Patients'!$DN$9,1,MATCH($D20,'6. Patients'!$DO$9:$EC$9,0),ROWS('6. Patients'!EN$10:EN$107))),0)+
IFERROR(SUMPRODUCT('6. Patients'!DA$10:DA$107,OFFSET('6. Patients'!$ED$9,1,MATCH($D20,'6. Patients'!$EE$9:$ES$9,0),ROWS('6. Patients'!EN$10:EN$107))),0)+
IFERROR(SUMPRODUCT('6. Patients'!DA$10:DA$107,OFFSET('6. Patients'!$ET$9,1,MATCH($D20,'6. Patients'!$EU$9:$FI$9,0),ROWS('6. Patients'!EN$10:EN$107))),0)+
IFERROR(SUMPRODUCT('6. Patients'!DA$10:DA$107,OFFSET('6. Patients'!$FJ$9,1,MATCH($D20,'6. Patients'!$FK$9:$FY$9,0),ROWS('6. Patients'!EN$10:EN$107))),0),
IFERROR(SUMPRODUCT('6. Patients'!DA$10:DA$107,OFFSET('6. Patients'!$FZ$9,1,MATCH($D20,'6. Patients'!$GA$9:$GO$9,0),ROWS('6. Patients'!EN$10:EN$107))),0)+
IFERROR(SUMPRODUCT('6. Patients'!DA$10:DA$107,OFFSET('6. Patients'!$GP$9,1,MATCH($D20,'6. Patients'!$GQ$9:$HE$9,0),ROWS('6. Patients'!EN$10:EN$107))),0)+
IFERROR(SUMPRODUCT('6. Patients'!DA$10:DA$107,OFFSET('6. Patients'!$HF$9,1,MATCH($D20,'6. Patients'!$HG$9:$HU$9,0),ROWS('6. Patients'!EN$10:EN$107))),0)+
IFERROR(SUMPRODUCT('6. Patients'!DA$10:DA$107,OFFSET('6. Patients'!$HV$9,1,MATCH($D20,'6. Patients'!$HW$9:$IK$9,0),ROWS('6. Patients'!EN$10:EN$107))),0),
IFERROR(SUMPRODUCT('6. Patients'!DA$10:DA$107,OFFSET('6. Patients'!$IL$9,1,MATCH($D20,'6. Patients'!$IM$9:$JA$9,0),ROWS('6. Patients'!EN$10:EN$107))),0)+
IFERROR(SUMPRODUCT('6. Patients'!DA$10:DA$107,OFFSET('6. Patients'!$JB$9,1,MATCH($D20,'6. Patients'!$JC$9:$JQ$9,0),ROWS('6. Patients'!EN$10:EN$107))),0)+
IFERROR(SUMPRODUCT('6. Patients'!DA$10:DA$107,OFFSET('6. Patients'!$JR$9,1,MATCH($D20,'6. Patients'!$JS$9:$KG$9,0),ROWS('6. Patients'!EN$10:EN$107))),0)+
IFERROR(SUMPRODUCT('6. Patients'!DA$10:DA$107,OFFSET('6. Patients'!$KH$9,1,MATCH($D20,'6. Patients'!$KI$9:$KW$9,0),ROWS('6. Patients'!EN$10:EN$107))),0))+
IFERROR(VLOOKUP($D20,$H$61:$L$91,COLUMNS($H$60:$J$60)-1+AH$7,0)*$E20*$F20*'1. General Inputs'!$J$25,0),0)</f>
        <v>0</v>
      </c>
      <c r="AI20" s="3">
        <f ca="1">ROUNDUP($F20*$E20*CHOOSE(AI$7,
IFERROR(SUMPRODUCT('6. Patients'!DB$10:DB$107,OFFSET('6. Patients'!$DN$9,1,MATCH($D20,'6. Patients'!$DO$9:$EC$9,0),ROWS('6. Patients'!EO$10:EO$107))),0)+
IFERROR(SUMPRODUCT('6. Patients'!DB$10:DB$107,OFFSET('6. Patients'!$ED$9,1,MATCH($D20,'6. Patients'!$EE$9:$ES$9,0),ROWS('6. Patients'!EO$10:EO$107))),0)+
IFERROR(SUMPRODUCT('6. Patients'!DB$10:DB$107,OFFSET('6. Patients'!$ET$9,1,MATCH($D20,'6. Patients'!$EU$9:$FI$9,0),ROWS('6. Patients'!EO$10:EO$107))),0)+
IFERROR(SUMPRODUCT('6. Patients'!DB$10:DB$107,OFFSET('6. Patients'!$FJ$9,1,MATCH($D20,'6. Patients'!$FK$9:$FY$9,0),ROWS('6. Patients'!EO$10:EO$107))),0),
IFERROR(SUMPRODUCT('6. Patients'!DB$10:DB$107,OFFSET('6. Patients'!$FZ$9,1,MATCH($D20,'6. Patients'!$GA$9:$GO$9,0),ROWS('6. Patients'!EO$10:EO$107))),0)+
IFERROR(SUMPRODUCT('6. Patients'!DB$10:DB$107,OFFSET('6. Patients'!$GP$9,1,MATCH($D20,'6. Patients'!$GQ$9:$HE$9,0),ROWS('6. Patients'!EO$10:EO$107))),0)+
IFERROR(SUMPRODUCT('6. Patients'!DB$10:DB$107,OFFSET('6. Patients'!$HF$9,1,MATCH($D20,'6. Patients'!$HG$9:$HU$9,0),ROWS('6. Patients'!EO$10:EO$107))),0)+
IFERROR(SUMPRODUCT('6. Patients'!DB$10:DB$107,OFFSET('6. Patients'!$HV$9,1,MATCH($D20,'6. Patients'!$HW$9:$IK$9,0),ROWS('6. Patients'!EO$10:EO$107))),0),
IFERROR(SUMPRODUCT('6. Patients'!DB$10:DB$107,OFFSET('6. Patients'!$IL$9,1,MATCH($D20,'6. Patients'!$IM$9:$JA$9,0),ROWS('6. Patients'!EO$10:EO$107))),0)+
IFERROR(SUMPRODUCT('6. Patients'!DB$10:DB$107,OFFSET('6. Patients'!$JB$9,1,MATCH($D20,'6. Patients'!$JC$9:$JQ$9,0),ROWS('6. Patients'!EO$10:EO$107))),0)+
IFERROR(SUMPRODUCT('6. Patients'!DB$10:DB$107,OFFSET('6. Patients'!$JR$9,1,MATCH($D20,'6. Patients'!$JS$9:$KG$9,0),ROWS('6. Patients'!EO$10:EO$107))),0)+
IFERROR(SUMPRODUCT('6. Patients'!DB$10:DB$107,OFFSET('6. Patients'!$KH$9,1,MATCH($D20,'6. Patients'!$KI$9:$KW$9,0),ROWS('6. Patients'!EO$10:EO$107))),0))+
IFERROR(VLOOKUP($D20,$H$61:$L$91,COLUMNS($H$60:$J$60)-1+AI$7,0)*$E20*$F20*'1. General Inputs'!$J$25,0),0)</f>
        <v>0</v>
      </c>
      <c r="AJ20" s="3">
        <f ca="1">ROUNDUP($F20*$E20*CHOOSE(AJ$7,
IFERROR(SUMPRODUCT('6. Patients'!DC$10:DC$107,OFFSET('6. Patients'!$DN$9,1,MATCH($D20,'6. Patients'!$DO$9:$EC$9,0),ROWS('6. Patients'!EP$10:EP$107))),0)+
IFERROR(SUMPRODUCT('6. Patients'!DC$10:DC$107,OFFSET('6. Patients'!$ED$9,1,MATCH($D20,'6. Patients'!$EE$9:$ES$9,0),ROWS('6. Patients'!EP$10:EP$107))),0)+
IFERROR(SUMPRODUCT('6. Patients'!DC$10:DC$107,OFFSET('6. Patients'!$ET$9,1,MATCH($D20,'6. Patients'!$EU$9:$FI$9,0),ROWS('6. Patients'!EP$10:EP$107))),0)+
IFERROR(SUMPRODUCT('6. Patients'!DC$10:DC$107,OFFSET('6. Patients'!$FJ$9,1,MATCH($D20,'6. Patients'!$FK$9:$FY$9,0),ROWS('6. Patients'!EP$10:EP$107))),0),
IFERROR(SUMPRODUCT('6. Patients'!DC$10:DC$107,OFFSET('6. Patients'!$FZ$9,1,MATCH($D20,'6. Patients'!$GA$9:$GO$9,0),ROWS('6. Patients'!EP$10:EP$107))),0)+
IFERROR(SUMPRODUCT('6. Patients'!DC$10:DC$107,OFFSET('6. Patients'!$GP$9,1,MATCH($D20,'6. Patients'!$GQ$9:$HE$9,0),ROWS('6. Patients'!EP$10:EP$107))),0)+
IFERROR(SUMPRODUCT('6. Patients'!DC$10:DC$107,OFFSET('6. Patients'!$HF$9,1,MATCH($D20,'6. Patients'!$HG$9:$HU$9,0),ROWS('6. Patients'!EP$10:EP$107))),0)+
IFERROR(SUMPRODUCT('6. Patients'!DC$10:DC$107,OFFSET('6. Patients'!$HV$9,1,MATCH($D20,'6. Patients'!$HW$9:$IK$9,0),ROWS('6. Patients'!EP$10:EP$107))),0),
IFERROR(SUMPRODUCT('6. Patients'!DC$10:DC$107,OFFSET('6. Patients'!$IL$9,1,MATCH($D20,'6. Patients'!$IM$9:$JA$9,0),ROWS('6. Patients'!EP$10:EP$107))),0)+
IFERROR(SUMPRODUCT('6. Patients'!DC$10:DC$107,OFFSET('6. Patients'!$JB$9,1,MATCH($D20,'6. Patients'!$JC$9:$JQ$9,0),ROWS('6. Patients'!EP$10:EP$107))),0)+
IFERROR(SUMPRODUCT('6. Patients'!DC$10:DC$107,OFFSET('6. Patients'!$JR$9,1,MATCH($D20,'6. Patients'!$JS$9:$KG$9,0),ROWS('6. Patients'!EP$10:EP$107))),0)+
IFERROR(SUMPRODUCT('6. Patients'!DC$10:DC$107,OFFSET('6. Patients'!$KH$9,1,MATCH($D20,'6. Patients'!$KI$9:$KW$9,0),ROWS('6. Patients'!EP$10:EP$107))),0))+
IFERROR(VLOOKUP($D20,$H$61:$L$91,COLUMNS($H$60:$J$60)-1+AJ$7,0)*$E20*$F20*'1. General Inputs'!$J$25,0),0)</f>
        <v>0</v>
      </c>
      <c r="AK20" s="3">
        <f ca="1">ROUNDUP($F20*$E20*CHOOSE(AK$7,
IFERROR(SUMPRODUCT('6. Patients'!DD$10:DD$107,OFFSET('6. Patients'!$DN$9,1,MATCH($D20,'6. Patients'!$DO$9:$EC$9,0),ROWS('6. Patients'!EQ$10:EQ$107))),0)+
IFERROR(SUMPRODUCT('6. Patients'!DD$10:DD$107,OFFSET('6. Patients'!$ED$9,1,MATCH($D20,'6. Patients'!$EE$9:$ES$9,0),ROWS('6. Patients'!EQ$10:EQ$107))),0)+
IFERROR(SUMPRODUCT('6. Patients'!DD$10:DD$107,OFFSET('6. Patients'!$ET$9,1,MATCH($D20,'6. Patients'!$EU$9:$FI$9,0),ROWS('6. Patients'!EQ$10:EQ$107))),0)+
IFERROR(SUMPRODUCT('6. Patients'!DD$10:DD$107,OFFSET('6. Patients'!$FJ$9,1,MATCH($D20,'6. Patients'!$FK$9:$FY$9,0),ROWS('6. Patients'!EQ$10:EQ$107))),0),
IFERROR(SUMPRODUCT('6. Patients'!DD$10:DD$107,OFFSET('6. Patients'!$FZ$9,1,MATCH($D20,'6. Patients'!$GA$9:$GO$9,0),ROWS('6. Patients'!EQ$10:EQ$107))),0)+
IFERROR(SUMPRODUCT('6. Patients'!DD$10:DD$107,OFFSET('6. Patients'!$GP$9,1,MATCH($D20,'6. Patients'!$GQ$9:$HE$9,0),ROWS('6. Patients'!EQ$10:EQ$107))),0)+
IFERROR(SUMPRODUCT('6. Patients'!DD$10:DD$107,OFFSET('6. Patients'!$HF$9,1,MATCH($D20,'6. Patients'!$HG$9:$HU$9,0),ROWS('6. Patients'!EQ$10:EQ$107))),0)+
IFERROR(SUMPRODUCT('6. Patients'!DD$10:DD$107,OFFSET('6. Patients'!$HV$9,1,MATCH($D20,'6. Patients'!$HW$9:$IK$9,0),ROWS('6. Patients'!EQ$10:EQ$107))),0),
IFERROR(SUMPRODUCT('6. Patients'!DD$10:DD$107,OFFSET('6. Patients'!$IL$9,1,MATCH($D20,'6. Patients'!$IM$9:$JA$9,0),ROWS('6. Patients'!EQ$10:EQ$107))),0)+
IFERROR(SUMPRODUCT('6. Patients'!DD$10:DD$107,OFFSET('6. Patients'!$JB$9,1,MATCH($D20,'6. Patients'!$JC$9:$JQ$9,0),ROWS('6. Patients'!EQ$10:EQ$107))),0)+
IFERROR(SUMPRODUCT('6. Patients'!DD$10:DD$107,OFFSET('6. Patients'!$JR$9,1,MATCH($D20,'6. Patients'!$JS$9:$KG$9,0),ROWS('6. Patients'!EQ$10:EQ$107))),0)+
IFERROR(SUMPRODUCT('6. Patients'!DD$10:DD$107,OFFSET('6. Patients'!$KH$9,1,MATCH($D20,'6. Patients'!$KI$9:$KW$9,0),ROWS('6. Patients'!EQ$10:EQ$107))),0))+
IFERROR(VLOOKUP($D20,$H$61:$L$91,COLUMNS($H$60:$J$60)-1+AK$7,0)*$E20*$F20*'1. General Inputs'!$J$25,0),0)</f>
        <v>0</v>
      </c>
      <c r="AL20" s="3">
        <f ca="1">ROUNDUP($F20*$E20*CHOOSE(AL$7,
IFERROR(SUMPRODUCT('6. Patients'!DE$10:DE$107,OFFSET('6. Patients'!$DN$9,1,MATCH($D20,'6. Patients'!$DO$9:$EC$9,0),ROWS('6. Patients'!ER$10:ER$107))),0)+
IFERROR(SUMPRODUCT('6. Patients'!DE$10:DE$107,OFFSET('6. Patients'!$ED$9,1,MATCH($D20,'6. Patients'!$EE$9:$ES$9,0),ROWS('6. Patients'!ER$10:ER$107))),0)+
IFERROR(SUMPRODUCT('6. Patients'!DE$10:DE$107,OFFSET('6. Patients'!$ET$9,1,MATCH($D20,'6. Patients'!$EU$9:$FI$9,0),ROWS('6. Patients'!ER$10:ER$107))),0)+
IFERROR(SUMPRODUCT('6. Patients'!DE$10:DE$107,OFFSET('6. Patients'!$FJ$9,1,MATCH($D20,'6. Patients'!$FK$9:$FY$9,0),ROWS('6. Patients'!ER$10:ER$107))),0),
IFERROR(SUMPRODUCT('6. Patients'!DE$10:DE$107,OFFSET('6. Patients'!$FZ$9,1,MATCH($D20,'6. Patients'!$GA$9:$GO$9,0),ROWS('6. Patients'!ER$10:ER$107))),0)+
IFERROR(SUMPRODUCT('6. Patients'!DE$10:DE$107,OFFSET('6. Patients'!$GP$9,1,MATCH($D20,'6. Patients'!$GQ$9:$HE$9,0),ROWS('6. Patients'!ER$10:ER$107))),0)+
IFERROR(SUMPRODUCT('6. Patients'!DE$10:DE$107,OFFSET('6. Patients'!$HF$9,1,MATCH($D20,'6. Patients'!$HG$9:$HU$9,0),ROWS('6. Patients'!ER$10:ER$107))),0)+
IFERROR(SUMPRODUCT('6. Patients'!DE$10:DE$107,OFFSET('6. Patients'!$HV$9,1,MATCH($D20,'6. Patients'!$HW$9:$IK$9,0),ROWS('6. Patients'!ER$10:ER$107))),0),
IFERROR(SUMPRODUCT('6. Patients'!DE$10:DE$107,OFFSET('6. Patients'!$IL$9,1,MATCH($D20,'6. Patients'!$IM$9:$JA$9,0),ROWS('6. Patients'!ER$10:ER$107))),0)+
IFERROR(SUMPRODUCT('6. Patients'!DE$10:DE$107,OFFSET('6. Patients'!$JB$9,1,MATCH($D20,'6. Patients'!$JC$9:$JQ$9,0),ROWS('6. Patients'!ER$10:ER$107))),0)+
IFERROR(SUMPRODUCT('6. Patients'!DE$10:DE$107,OFFSET('6. Patients'!$JR$9,1,MATCH($D20,'6. Patients'!$JS$9:$KG$9,0),ROWS('6. Patients'!ER$10:ER$107))),0)+
IFERROR(SUMPRODUCT('6. Patients'!DE$10:DE$107,OFFSET('6. Patients'!$KH$9,1,MATCH($D20,'6. Patients'!$KI$9:$KW$9,0),ROWS('6. Patients'!ER$10:ER$107))),0))+
IFERROR(VLOOKUP($D20,$H$61:$L$91,COLUMNS($H$60:$J$60)-1+AL$7,0)*$E20*$F20*'1. General Inputs'!$J$25,0),0)</f>
        <v>0</v>
      </c>
      <c r="AM20" s="3">
        <f ca="1">ROUNDUP($F20*$E20*CHOOSE(AM$7,
IFERROR(SUMPRODUCT('6. Patients'!DF$10:DF$107,OFFSET('6. Patients'!$DN$9,1,MATCH($D20,'6. Patients'!$DO$9:$EC$9,0),ROWS('6. Patients'!ES$10:ES$107))),0)+
IFERROR(SUMPRODUCT('6. Patients'!DF$10:DF$107,OFFSET('6. Patients'!$ED$9,1,MATCH($D20,'6. Patients'!$EE$9:$ES$9,0),ROWS('6. Patients'!ES$10:ES$107))),0)+
IFERROR(SUMPRODUCT('6. Patients'!DF$10:DF$107,OFFSET('6. Patients'!$ET$9,1,MATCH($D20,'6. Patients'!$EU$9:$FI$9,0),ROWS('6. Patients'!ES$10:ES$107))),0)+
IFERROR(SUMPRODUCT('6. Patients'!DF$10:DF$107,OFFSET('6. Patients'!$FJ$9,1,MATCH($D20,'6. Patients'!$FK$9:$FY$9,0),ROWS('6. Patients'!ES$10:ES$107))),0),
IFERROR(SUMPRODUCT('6. Patients'!DF$10:DF$107,OFFSET('6. Patients'!$FZ$9,1,MATCH($D20,'6. Patients'!$GA$9:$GO$9,0),ROWS('6. Patients'!ES$10:ES$107))),0)+
IFERROR(SUMPRODUCT('6. Patients'!DF$10:DF$107,OFFSET('6. Patients'!$GP$9,1,MATCH($D20,'6. Patients'!$GQ$9:$HE$9,0),ROWS('6. Patients'!ES$10:ES$107))),0)+
IFERROR(SUMPRODUCT('6. Patients'!DF$10:DF$107,OFFSET('6. Patients'!$HF$9,1,MATCH($D20,'6. Patients'!$HG$9:$HU$9,0),ROWS('6. Patients'!ES$10:ES$107))),0)+
IFERROR(SUMPRODUCT('6. Patients'!DF$10:DF$107,OFFSET('6. Patients'!$HV$9,1,MATCH($D20,'6. Patients'!$HW$9:$IK$9,0),ROWS('6. Patients'!ES$10:ES$107))),0),
IFERROR(SUMPRODUCT('6. Patients'!DF$10:DF$107,OFFSET('6. Patients'!$IL$9,1,MATCH($D20,'6. Patients'!$IM$9:$JA$9,0),ROWS('6. Patients'!ES$10:ES$107))),0)+
IFERROR(SUMPRODUCT('6. Patients'!DF$10:DF$107,OFFSET('6. Patients'!$JB$9,1,MATCH($D20,'6. Patients'!$JC$9:$JQ$9,0),ROWS('6. Patients'!ES$10:ES$107))),0)+
IFERROR(SUMPRODUCT('6. Patients'!DF$10:DF$107,OFFSET('6. Patients'!$JR$9,1,MATCH($D20,'6. Patients'!$JS$9:$KG$9,0),ROWS('6. Patients'!ES$10:ES$107))),0)+
IFERROR(SUMPRODUCT('6. Patients'!DF$10:DF$107,OFFSET('6. Patients'!$KH$9,1,MATCH($D20,'6. Patients'!$KI$9:$KW$9,0),ROWS('6. Patients'!ES$10:ES$107))),0))+
IFERROR(VLOOKUP($D20,$H$61:$L$91,COLUMNS($H$60:$J$60)-1+AM$7,0)*$E20*$F20*'1. General Inputs'!$J$25,0),0)</f>
        <v>0</v>
      </c>
      <c r="AN20" s="3">
        <f ca="1">ROUNDUP($F20*$E20*CHOOSE(AN$7,
IFERROR(SUMPRODUCT('6. Patients'!DG$10:DG$107,OFFSET('6. Patients'!$DN$9,1,MATCH($D20,'6. Patients'!$DO$9:$EC$9,0),ROWS('6. Patients'!ET$10:ET$107))),0)+
IFERROR(SUMPRODUCT('6. Patients'!DG$10:DG$107,OFFSET('6. Patients'!$ED$9,1,MATCH($D20,'6. Patients'!$EE$9:$ES$9,0),ROWS('6. Patients'!ET$10:ET$107))),0)+
IFERROR(SUMPRODUCT('6. Patients'!DG$10:DG$107,OFFSET('6. Patients'!$ET$9,1,MATCH($D20,'6. Patients'!$EU$9:$FI$9,0),ROWS('6. Patients'!ET$10:ET$107))),0)+
IFERROR(SUMPRODUCT('6. Patients'!DG$10:DG$107,OFFSET('6. Patients'!$FJ$9,1,MATCH($D20,'6. Patients'!$FK$9:$FY$9,0),ROWS('6. Patients'!ET$10:ET$107))),0),
IFERROR(SUMPRODUCT('6. Patients'!DG$10:DG$107,OFFSET('6. Patients'!$FZ$9,1,MATCH($D20,'6. Patients'!$GA$9:$GO$9,0),ROWS('6. Patients'!ET$10:ET$107))),0)+
IFERROR(SUMPRODUCT('6. Patients'!DG$10:DG$107,OFFSET('6. Patients'!$GP$9,1,MATCH($D20,'6. Patients'!$GQ$9:$HE$9,0),ROWS('6. Patients'!ET$10:ET$107))),0)+
IFERROR(SUMPRODUCT('6. Patients'!DG$10:DG$107,OFFSET('6. Patients'!$HF$9,1,MATCH($D20,'6. Patients'!$HG$9:$HU$9,0),ROWS('6. Patients'!ET$10:ET$107))),0)+
IFERROR(SUMPRODUCT('6. Patients'!DG$10:DG$107,OFFSET('6. Patients'!$HV$9,1,MATCH($D20,'6. Patients'!$HW$9:$IK$9,0),ROWS('6. Patients'!ET$10:ET$107))),0),
IFERROR(SUMPRODUCT('6. Patients'!DG$10:DG$107,OFFSET('6. Patients'!$IL$9,1,MATCH($D20,'6. Patients'!$IM$9:$JA$9,0),ROWS('6. Patients'!ET$10:ET$107))),0)+
IFERROR(SUMPRODUCT('6. Patients'!DG$10:DG$107,OFFSET('6. Patients'!$JB$9,1,MATCH($D20,'6. Patients'!$JC$9:$JQ$9,0),ROWS('6. Patients'!ET$10:ET$107))),0)+
IFERROR(SUMPRODUCT('6. Patients'!DG$10:DG$107,OFFSET('6. Patients'!$JR$9,1,MATCH($D20,'6. Patients'!$JS$9:$KG$9,0),ROWS('6. Patients'!ET$10:ET$107))),0)+
IFERROR(SUMPRODUCT('6. Patients'!DG$10:DG$107,OFFSET('6. Patients'!$KH$9,1,MATCH($D20,'6. Patients'!$KI$9:$KW$9,0),ROWS('6. Patients'!ET$10:ET$107))),0))+
IFERROR(VLOOKUP($D20,$H$61:$L$91,COLUMNS($H$60:$J$60)-1+AN$7,0)*$E20*$F20*'1. General Inputs'!$J$25,0),0)</f>
        <v>0</v>
      </c>
      <c r="AO20" s="3">
        <f ca="1">ROUNDUP($F20*$E20*CHOOSE(AO$7,
IFERROR(SUMPRODUCT('6. Patients'!DH$10:DH$107,OFFSET('6. Patients'!$DN$9,1,MATCH($D20,'6. Patients'!$DO$9:$EC$9,0),ROWS('6. Patients'!EU$10:EU$107))),0)+
IFERROR(SUMPRODUCT('6. Patients'!DH$10:DH$107,OFFSET('6. Patients'!$ED$9,1,MATCH($D20,'6. Patients'!$EE$9:$ES$9,0),ROWS('6. Patients'!EU$10:EU$107))),0)+
IFERROR(SUMPRODUCT('6. Patients'!DH$10:DH$107,OFFSET('6. Patients'!$ET$9,1,MATCH($D20,'6. Patients'!$EU$9:$FI$9,0),ROWS('6. Patients'!EU$10:EU$107))),0)+
IFERROR(SUMPRODUCT('6. Patients'!DH$10:DH$107,OFFSET('6. Patients'!$FJ$9,1,MATCH($D20,'6. Patients'!$FK$9:$FY$9,0),ROWS('6. Patients'!EU$10:EU$107))),0),
IFERROR(SUMPRODUCT('6. Patients'!DH$10:DH$107,OFFSET('6. Patients'!$FZ$9,1,MATCH($D20,'6. Patients'!$GA$9:$GO$9,0),ROWS('6. Patients'!EU$10:EU$107))),0)+
IFERROR(SUMPRODUCT('6. Patients'!DH$10:DH$107,OFFSET('6. Patients'!$GP$9,1,MATCH($D20,'6. Patients'!$GQ$9:$HE$9,0),ROWS('6. Patients'!EU$10:EU$107))),0)+
IFERROR(SUMPRODUCT('6. Patients'!DH$10:DH$107,OFFSET('6. Patients'!$HF$9,1,MATCH($D20,'6. Patients'!$HG$9:$HU$9,0),ROWS('6. Patients'!EU$10:EU$107))),0)+
IFERROR(SUMPRODUCT('6. Patients'!DH$10:DH$107,OFFSET('6. Patients'!$HV$9,1,MATCH($D20,'6. Patients'!$HW$9:$IK$9,0),ROWS('6. Patients'!EU$10:EU$107))),0),
IFERROR(SUMPRODUCT('6. Patients'!DH$10:DH$107,OFFSET('6. Patients'!$IL$9,1,MATCH($D20,'6. Patients'!$IM$9:$JA$9,0),ROWS('6. Patients'!EU$10:EU$107))),0)+
IFERROR(SUMPRODUCT('6. Patients'!DH$10:DH$107,OFFSET('6. Patients'!$JB$9,1,MATCH($D20,'6. Patients'!$JC$9:$JQ$9,0),ROWS('6. Patients'!EU$10:EU$107))),0)+
IFERROR(SUMPRODUCT('6. Patients'!DH$10:DH$107,OFFSET('6. Patients'!$JR$9,1,MATCH($D20,'6. Patients'!$JS$9:$KG$9,0),ROWS('6. Patients'!EU$10:EU$107))),0)+
IFERROR(SUMPRODUCT('6. Patients'!DH$10:DH$107,OFFSET('6. Patients'!$KH$9,1,MATCH($D20,'6. Patients'!$KI$9:$KW$9,0),ROWS('6. Patients'!EU$10:EU$107))),0))+
IFERROR(VLOOKUP($D20,$H$61:$L$91,COLUMNS($H$60:$J$60)-1+AO$7,0)*$E20*$F20*'1. General Inputs'!$J$25,0),0)</f>
        <v>0</v>
      </c>
      <c r="AP20" s="3">
        <f ca="1">ROUNDUP($F20*$E20*CHOOSE(AP$7,
IFERROR(SUMPRODUCT('6. Patients'!DI$10:DI$107,OFFSET('6. Patients'!$DN$9,1,MATCH($D20,'6. Patients'!$DO$9:$EC$9,0),ROWS('6. Patients'!EV$10:EV$107))),0)+
IFERROR(SUMPRODUCT('6. Patients'!DI$10:DI$107,OFFSET('6. Patients'!$ED$9,1,MATCH($D20,'6. Patients'!$EE$9:$ES$9,0),ROWS('6. Patients'!EV$10:EV$107))),0)+
IFERROR(SUMPRODUCT('6. Patients'!DI$10:DI$107,OFFSET('6. Patients'!$ET$9,1,MATCH($D20,'6. Patients'!$EU$9:$FI$9,0),ROWS('6. Patients'!EV$10:EV$107))),0)+
IFERROR(SUMPRODUCT('6. Patients'!DI$10:DI$107,OFFSET('6. Patients'!$FJ$9,1,MATCH($D20,'6. Patients'!$FK$9:$FY$9,0),ROWS('6. Patients'!EV$10:EV$107))),0),
IFERROR(SUMPRODUCT('6. Patients'!DI$10:DI$107,OFFSET('6. Patients'!$FZ$9,1,MATCH($D20,'6. Patients'!$GA$9:$GO$9,0),ROWS('6. Patients'!EV$10:EV$107))),0)+
IFERROR(SUMPRODUCT('6. Patients'!DI$10:DI$107,OFFSET('6. Patients'!$GP$9,1,MATCH($D20,'6. Patients'!$GQ$9:$HE$9,0),ROWS('6. Patients'!EV$10:EV$107))),0)+
IFERROR(SUMPRODUCT('6. Patients'!DI$10:DI$107,OFFSET('6. Patients'!$HF$9,1,MATCH($D20,'6. Patients'!$HG$9:$HU$9,0),ROWS('6. Patients'!EV$10:EV$107))),0)+
IFERROR(SUMPRODUCT('6. Patients'!DI$10:DI$107,OFFSET('6. Patients'!$HV$9,1,MATCH($D20,'6. Patients'!$HW$9:$IK$9,0),ROWS('6. Patients'!EV$10:EV$107))),0),
IFERROR(SUMPRODUCT('6. Patients'!DI$10:DI$107,OFFSET('6. Patients'!$IL$9,1,MATCH($D20,'6. Patients'!$IM$9:$JA$9,0),ROWS('6. Patients'!EV$10:EV$107))),0)+
IFERROR(SUMPRODUCT('6. Patients'!DI$10:DI$107,OFFSET('6. Patients'!$JB$9,1,MATCH($D20,'6. Patients'!$JC$9:$JQ$9,0),ROWS('6. Patients'!EV$10:EV$107))),0)+
IFERROR(SUMPRODUCT('6. Patients'!DI$10:DI$107,OFFSET('6. Patients'!$JR$9,1,MATCH($D20,'6. Patients'!$JS$9:$KG$9,0),ROWS('6. Patients'!EV$10:EV$107))),0)+
IFERROR(SUMPRODUCT('6. Patients'!DI$10:DI$107,OFFSET('6. Patients'!$KH$9,1,MATCH($D20,'6. Patients'!$KI$9:$KW$9,0),ROWS('6. Patients'!EV$10:EV$107))),0))+
IFERROR(VLOOKUP($D20,$H$61:$L$91,COLUMNS($H$60:$J$60)-1+AP$7,0)*$E20*$F20*'1. General Inputs'!$J$25,0),0)</f>
        <v>0</v>
      </c>
      <c r="AQ20" s="3">
        <f ca="1">ROUNDUP($F20*$E20*CHOOSE(AQ$7,
IFERROR(SUMPRODUCT('6. Patients'!DJ$10:DJ$107,OFFSET('6. Patients'!$DN$9,1,MATCH($D20,'6. Patients'!$DO$9:$EC$9,0),ROWS('6. Patients'!EW$10:EW$107))),0)+
IFERROR(SUMPRODUCT('6. Patients'!DJ$10:DJ$107,OFFSET('6. Patients'!$ED$9,1,MATCH($D20,'6. Patients'!$EE$9:$ES$9,0),ROWS('6. Patients'!EW$10:EW$107))),0)+
IFERROR(SUMPRODUCT('6. Patients'!DJ$10:DJ$107,OFFSET('6. Patients'!$ET$9,1,MATCH($D20,'6. Patients'!$EU$9:$FI$9,0),ROWS('6. Patients'!EW$10:EW$107))),0)+
IFERROR(SUMPRODUCT('6. Patients'!DJ$10:DJ$107,OFFSET('6. Patients'!$FJ$9,1,MATCH($D20,'6. Patients'!$FK$9:$FY$9,0),ROWS('6. Patients'!EW$10:EW$107))),0),
IFERROR(SUMPRODUCT('6. Patients'!DJ$10:DJ$107,OFFSET('6. Patients'!$FZ$9,1,MATCH($D20,'6. Patients'!$GA$9:$GO$9,0),ROWS('6. Patients'!EW$10:EW$107))),0)+
IFERROR(SUMPRODUCT('6. Patients'!DJ$10:DJ$107,OFFSET('6. Patients'!$GP$9,1,MATCH($D20,'6. Patients'!$GQ$9:$HE$9,0),ROWS('6. Patients'!EW$10:EW$107))),0)+
IFERROR(SUMPRODUCT('6. Patients'!DJ$10:DJ$107,OFFSET('6. Patients'!$HF$9,1,MATCH($D20,'6. Patients'!$HG$9:$HU$9,0),ROWS('6. Patients'!EW$10:EW$107))),0)+
IFERROR(SUMPRODUCT('6. Patients'!DJ$10:DJ$107,OFFSET('6. Patients'!$HV$9,1,MATCH($D20,'6. Patients'!$HW$9:$IK$9,0),ROWS('6. Patients'!EW$10:EW$107))),0),
IFERROR(SUMPRODUCT('6. Patients'!DJ$10:DJ$107,OFFSET('6. Patients'!$IL$9,1,MATCH($D20,'6. Patients'!$IM$9:$JA$9,0),ROWS('6. Patients'!EW$10:EW$107))),0)+
IFERROR(SUMPRODUCT('6. Patients'!DJ$10:DJ$107,OFFSET('6. Patients'!$JB$9,1,MATCH($D20,'6. Patients'!$JC$9:$JQ$9,0),ROWS('6. Patients'!EW$10:EW$107))),0)+
IFERROR(SUMPRODUCT('6. Patients'!DJ$10:DJ$107,OFFSET('6. Patients'!$JR$9,1,MATCH($D20,'6. Patients'!$JS$9:$KG$9,0),ROWS('6. Patients'!EW$10:EW$107))),0)+
IFERROR(SUMPRODUCT('6. Patients'!DJ$10:DJ$107,OFFSET('6. Patients'!$KH$9,1,MATCH($D20,'6. Patients'!$KI$9:$KW$9,0),ROWS('6. Patients'!EW$10:EW$107))),0))+
IFERROR(VLOOKUP($D20,$H$61:$L$91,COLUMNS($H$60:$J$60)-1+AQ$7,0)*$E20*$F20*'1. General Inputs'!$J$25,0),0)</f>
        <v>0</v>
      </c>
      <c r="AR20" s="136"/>
      <c r="AZ20" s="135">
        <f ca="1">IFERROR(SUM(OFFSET('7. Consumption'!H20,0,1,,MIN('1. General Inputs'!$J$27,COLUMNS('7. Consumption'!H$9:$AQ$9)-1))),0)+MAX(0,$AQ20*('1. General Inputs'!$J$27-COLUMNS('7. Consumption'!H$9:$AQ$9)+1))</f>
        <v>0</v>
      </c>
      <c r="BA20" s="135">
        <f ca="1">IFERROR(SUM(OFFSET('7. Consumption'!I20,0,1,,MIN('1. General Inputs'!$J$27,COLUMNS('7. Consumption'!I$9:$AQ$9)-1))),0)+MAX(0,$AQ20*('1. General Inputs'!$J$27-COLUMNS('7. Consumption'!I$9:$AQ$9)+1))</f>
        <v>0</v>
      </c>
      <c r="BB20" s="135">
        <f ca="1">IFERROR(SUM(OFFSET('7. Consumption'!J20,0,1,,MIN('1. General Inputs'!$J$27,COLUMNS('7. Consumption'!J$9:$AQ$9)-1))),0)+MAX(0,$AQ20*('1. General Inputs'!$J$27-COLUMNS('7. Consumption'!J$9:$AQ$9)+1))</f>
        <v>0</v>
      </c>
      <c r="BC20" s="135">
        <f ca="1">IFERROR(SUM(OFFSET('7. Consumption'!K20,0,1,,MIN('1. General Inputs'!$J$27,COLUMNS('7. Consumption'!K$9:$AQ$9)-1))),0)+MAX(0,$AQ20*('1. General Inputs'!$J$27-COLUMNS('7. Consumption'!K$9:$AQ$9)+1))</f>
        <v>0</v>
      </c>
      <c r="BD20" s="135">
        <f ca="1">IFERROR(SUM(OFFSET('7. Consumption'!L20,0,1,,MIN('1. General Inputs'!$J$27,COLUMNS('7. Consumption'!L$9:$AQ$9)-1))),0)+MAX(0,$AQ20*('1. General Inputs'!$J$27-COLUMNS('7. Consumption'!L$9:$AQ$9)+1))</f>
        <v>0</v>
      </c>
      <c r="BE20" s="135">
        <f ca="1">IFERROR(SUM(OFFSET('7. Consumption'!M20,0,1,,MIN('1. General Inputs'!$J$27,COLUMNS('7. Consumption'!M$9:$AQ$9)-1))),0)+MAX(0,$AQ20*('1. General Inputs'!$J$27-COLUMNS('7. Consumption'!M$9:$AQ$9)+1))</f>
        <v>0</v>
      </c>
      <c r="BF20" s="135">
        <f ca="1">IFERROR(SUM(OFFSET('7. Consumption'!N20,0,1,,MIN('1. General Inputs'!$J$27,COLUMNS('7. Consumption'!N$9:$AQ$9)-1))),0)+MAX(0,$AQ20*('1. General Inputs'!$J$27-COLUMNS('7. Consumption'!N$9:$AQ$9)+1))</f>
        <v>0</v>
      </c>
      <c r="BG20" s="135">
        <f ca="1">IFERROR(SUM(OFFSET('7. Consumption'!O20,0,1,,MIN('1. General Inputs'!$J$27,COLUMNS('7. Consumption'!O$9:$AQ$9)-1))),0)+MAX(0,$AQ20*('1. General Inputs'!$J$27-COLUMNS('7. Consumption'!O$9:$AQ$9)+1))</f>
        <v>0</v>
      </c>
      <c r="BH20" s="135">
        <f ca="1">IFERROR(SUM(OFFSET('7. Consumption'!P20,0,1,,MIN('1. General Inputs'!$J$27,COLUMNS('7. Consumption'!P$9:$AQ$9)-1))),0)+MAX(0,$AQ20*('1. General Inputs'!$J$27-COLUMNS('7. Consumption'!P$9:$AQ$9)+1))</f>
        <v>0</v>
      </c>
      <c r="BI20" s="135">
        <f ca="1">IFERROR(SUM(OFFSET('7. Consumption'!Q20,0,1,,MIN('1. General Inputs'!$J$27,COLUMNS('7. Consumption'!Q$9:$AQ$9)-1))),0)+MAX(0,$AQ20*('1. General Inputs'!$J$27-COLUMNS('7. Consumption'!Q$9:$AQ$9)+1))</f>
        <v>0</v>
      </c>
      <c r="BJ20" s="135">
        <f ca="1">IFERROR(SUM(OFFSET('7. Consumption'!R20,0,1,,MIN('1. General Inputs'!$J$27,COLUMNS('7. Consumption'!R$9:$AQ$9)-1))),0)+MAX(0,$AQ20*('1. General Inputs'!$J$27-COLUMNS('7. Consumption'!R$9:$AQ$9)+1))</f>
        <v>0</v>
      </c>
      <c r="BK20" s="135">
        <f ca="1">IFERROR(SUM(OFFSET('7. Consumption'!S20,0,1,,MIN('1. General Inputs'!$J$27,COLUMNS('7. Consumption'!S$9:$AQ$9)-1))),0)+MAX(0,$AQ20*('1. General Inputs'!$J$27-COLUMNS('7. Consumption'!S$9:$AQ$9)+1))</f>
        <v>0</v>
      </c>
      <c r="BL20" s="135">
        <f ca="1">IFERROR(SUM(OFFSET('7. Consumption'!T20,0,1,,MIN('1. General Inputs'!$J$27,COLUMNS('7. Consumption'!T$9:$AQ$9)-1))),0)+MAX(0,$AQ20*('1. General Inputs'!$J$27-COLUMNS('7. Consumption'!T$9:$AQ$9)+1))</f>
        <v>0</v>
      </c>
      <c r="BM20" s="135">
        <f ca="1">IFERROR(SUM(OFFSET('7. Consumption'!U20,0,1,,MIN('1. General Inputs'!$J$27,COLUMNS('7. Consumption'!U$9:$AQ$9)-1))),0)+MAX(0,$AQ20*('1. General Inputs'!$J$27-COLUMNS('7. Consumption'!U$9:$AQ$9)+1))</f>
        <v>0</v>
      </c>
      <c r="BN20" s="135">
        <f ca="1">IFERROR(SUM(OFFSET('7. Consumption'!V20,0,1,,MIN('1. General Inputs'!$J$27,COLUMNS('7. Consumption'!V$9:$AQ$9)-1))),0)+MAX(0,$AQ20*('1. General Inputs'!$J$27-COLUMNS('7. Consumption'!V$9:$AQ$9)+1))</f>
        <v>0</v>
      </c>
      <c r="BO20" s="135">
        <f ca="1">IFERROR(SUM(OFFSET('7. Consumption'!W20,0,1,,MIN('1. General Inputs'!$J$27,COLUMNS('7. Consumption'!W$9:$AQ$9)-1))),0)+MAX(0,$AQ20*('1. General Inputs'!$J$27-COLUMNS('7. Consumption'!W$9:$AQ$9)+1))</f>
        <v>0</v>
      </c>
      <c r="BP20" s="135">
        <f ca="1">IFERROR(SUM(OFFSET('7. Consumption'!X20,0,1,,MIN('1. General Inputs'!$J$27,COLUMNS('7. Consumption'!X$9:$AQ$9)-1))),0)+MAX(0,$AQ20*('1. General Inputs'!$J$27-COLUMNS('7. Consumption'!X$9:$AQ$9)+1))</f>
        <v>0</v>
      </c>
      <c r="BQ20" s="135">
        <f ca="1">IFERROR(SUM(OFFSET('7. Consumption'!Y20,0,1,,MIN('1. General Inputs'!$J$27,COLUMNS('7. Consumption'!Y$9:$AQ$9)-1))),0)+MAX(0,$AQ20*('1. General Inputs'!$J$27-COLUMNS('7. Consumption'!Y$9:$AQ$9)+1))</f>
        <v>0</v>
      </c>
      <c r="BR20" s="135">
        <f ca="1">IFERROR(SUM(OFFSET('7. Consumption'!Z20,0,1,,MIN('1. General Inputs'!$J$27,COLUMNS('7. Consumption'!Z$9:$AQ$9)-1))),0)+MAX(0,$AQ20*('1. General Inputs'!$J$27-COLUMNS('7. Consumption'!Z$9:$AQ$9)+1))</f>
        <v>0</v>
      </c>
      <c r="BS20" s="135">
        <f ca="1">IFERROR(SUM(OFFSET('7. Consumption'!AA20,0,1,,MIN('1. General Inputs'!$J$27,COLUMNS('7. Consumption'!AA$9:$AQ$9)-1))),0)+MAX(0,$AQ20*('1. General Inputs'!$J$27-COLUMNS('7. Consumption'!AA$9:$AQ$9)+1))</f>
        <v>0</v>
      </c>
      <c r="BT20" s="135">
        <f ca="1">IFERROR(SUM(OFFSET('7. Consumption'!AB20,0,1,,MIN('1. General Inputs'!$J$27,COLUMNS('7. Consumption'!AB$9:$AQ$9)-1))),0)+MAX(0,$AQ20*('1. General Inputs'!$J$27-COLUMNS('7. Consumption'!AB$9:$AQ$9)+1))</f>
        <v>0</v>
      </c>
      <c r="BU20" s="135">
        <f ca="1">IFERROR(SUM(OFFSET('7. Consumption'!AC20,0,1,,MIN('1. General Inputs'!$J$27,COLUMNS('7. Consumption'!AC$9:$AQ$9)-1))),0)+MAX(0,$AQ20*('1. General Inputs'!$J$27-COLUMNS('7. Consumption'!AC$9:$AQ$9)+1))</f>
        <v>0</v>
      </c>
      <c r="BV20" s="135">
        <f ca="1">IFERROR(SUM(OFFSET('7. Consumption'!AD20,0,1,,MIN('1. General Inputs'!$J$27,COLUMNS('7. Consumption'!AD$9:$AQ$9)-1))),0)+MAX(0,$AQ20*('1. General Inputs'!$J$27-COLUMNS('7. Consumption'!AD$9:$AQ$9)+1))</f>
        <v>0</v>
      </c>
      <c r="BW20" s="135">
        <f ca="1">IFERROR(SUM(OFFSET('7. Consumption'!AE20,0,1,,MIN('1. General Inputs'!$J$27,COLUMNS('7. Consumption'!AE$9:$AQ$9)-1))),0)+MAX(0,$AQ20*('1. General Inputs'!$J$27-COLUMNS('7. Consumption'!AE$9:$AQ$9)+1))</f>
        <v>0</v>
      </c>
      <c r="BX20" s="135">
        <f ca="1">IFERROR(SUM(OFFSET('7. Consumption'!AF20,0,1,,MIN('1. General Inputs'!$J$27,COLUMNS('7. Consumption'!AF$9:$AQ$9)-1))),0)+MAX(0,$AQ20*('1. General Inputs'!$J$27-COLUMNS('7. Consumption'!AF$9:$AQ$9)+1))</f>
        <v>0</v>
      </c>
      <c r="BY20" s="135">
        <f ca="1">IFERROR(SUM(OFFSET('7. Consumption'!AG20,0,1,,MIN('1. General Inputs'!$J$27,COLUMNS('7. Consumption'!AG$9:$AQ$9)-1))),0)+MAX(0,$AQ20*('1. General Inputs'!$J$27-COLUMNS('7. Consumption'!AG$9:$AQ$9)+1))</f>
        <v>0</v>
      </c>
      <c r="BZ20" s="135">
        <f ca="1">IFERROR(SUM(OFFSET('7. Consumption'!AH20,0,1,,MIN('1. General Inputs'!$J$27,COLUMNS('7. Consumption'!AH$9:$AQ$9)-1))),0)+MAX(0,$AQ20*('1. General Inputs'!$J$27-COLUMNS('7. Consumption'!AH$9:$AQ$9)+1))</f>
        <v>0</v>
      </c>
      <c r="CA20" s="135">
        <f ca="1">IFERROR(SUM(OFFSET('7. Consumption'!AI20,0,1,,MIN('1. General Inputs'!$J$27,COLUMNS('7. Consumption'!AI$9:$AQ$9)-1))),0)+MAX(0,$AQ20*('1. General Inputs'!$J$27-COLUMNS('7. Consumption'!AI$9:$AQ$9)+1))</f>
        <v>0</v>
      </c>
      <c r="CB20" s="135">
        <f ca="1">IFERROR(SUM(OFFSET('7. Consumption'!AJ20,0,1,,MIN('1. General Inputs'!$J$27,COLUMNS('7. Consumption'!AJ$9:$AQ$9)-1))),0)+MAX(0,$AQ20*('1. General Inputs'!$J$27-COLUMNS('7. Consumption'!AJ$9:$AQ$9)+1))</f>
        <v>0</v>
      </c>
      <c r="CC20" s="135">
        <f ca="1">IFERROR(SUM(OFFSET('7. Consumption'!AK20,0,1,,MIN('1. General Inputs'!$J$27,COLUMNS('7. Consumption'!AK$9:$AQ$9)-1))),0)+MAX(0,$AQ20*('1. General Inputs'!$J$27-COLUMNS('7. Consumption'!AK$9:$AQ$9)+1))</f>
        <v>0</v>
      </c>
      <c r="CD20" s="135">
        <f ca="1">IFERROR(SUM(OFFSET('7. Consumption'!AL20,0,1,,MIN('1. General Inputs'!$J$27,COLUMNS('7. Consumption'!AL$9:$AQ$9)-1))),0)+MAX(0,$AQ20*('1. General Inputs'!$J$27-COLUMNS('7. Consumption'!AL$9:$AQ$9)+1))</f>
        <v>0</v>
      </c>
      <c r="CE20" s="135">
        <f ca="1">IFERROR(SUM(OFFSET('7. Consumption'!AM20,0,1,,MIN('1. General Inputs'!$J$27,COLUMNS('7. Consumption'!AM$9:$AQ$9)-1))),0)+MAX(0,$AQ20*('1. General Inputs'!$J$27-COLUMNS('7. Consumption'!AM$9:$AQ$9)+1))</f>
        <v>0</v>
      </c>
      <c r="CF20" s="135">
        <f ca="1">IFERROR(SUM(OFFSET('7. Consumption'!AN20,0,1,,MIN('1. General Inputs'!$J$27,COLUMNS('7. Consumption'!AN$9:$AQ$9)-1))),0)+MAX(0,$AQ20*('1. General Inputs'!$J$27-COLUMNS('7. Consumption'!AN$9:$AQ$9)+1))</f>
        <v>0</v>
      </c>
      <c r="CG20" s="135">
        <f ca="1">IFERROR(SUM(OFFSET('7. Consumption'!AO20,0,1,,MIN('1. General Inputs'!$J$27,COLUMNS('7. Consumption'!AO$9:$AQ$9)-1))),0)+MAX(0,$AQ20*('1. General Inputs'!$J$27-COLUMNS('7. Consumption'!AO$9:$AQ$9)+1))</f>
        <v>0</v>
      </c>
      <c r="CH20" s="135">
        <f ca="1">IFERROR(SUM(OFFSET('7. Consumption'!AP20,0,1,,MIN('1. General Inputs'!$J$27,COLUMNS('7. Consumption'!AP$9:$AQ$9)-1))),0)+MAX(0,$AQ20*('1. General Inputs'!$J$27-COLUMNS('7. Consumption'!AP$9:$AQ$9)+1))</f>
        <v>0</v>
      </c>
      <c r="CI20" s="135">
        <f ca="1">IFERROR(SUM(OFFSET('7. Consumption'!AQ20,0,1,,MIN('1. General Inputs'!$J$27,COLUMNS('7. Consumption'!AQ$9:$AQ$9)-1))),0)+MAX(0,$AQ20*('1. General Inputs'!$J$27-COLUMNS('7. Consumption'!AQ$9:$AQ$9)+1))</f>
        <v>0</v>
      </c>
    </row>
    <row r="21" spans="2:87" ht="15" x14ac:dyDescent="0.25">
      <c r="B21" s="16"/>
      <c r="C21" s="16" t="str">
        <f>IFERROR(VLOOKUP(ROWS($C$9:$C21),'5. Dosing'!$L$14:$M$64,COLUMNS('5. Dosing'!$L$13:$M$13),0),"")</f>
        <v>DTG (50) - 30 tab</v>
      </c>
      <c r="D21" s="16" t="str">
        <f>IFERROR(INDEX('5. Dosing'!E$14:E$64,MATCH('7. Consumption'!$C21,'5. Dosing'!$M$14:$M$64,0)),"")</f>
        <v>DTG</v>
      </c>
      <c r="E21" s="129">
        <f>IFERROR(INDEX('5. Dosing'!K$14:K$64,MATCH('7. Consumption'!$C21,'5. Dosing'!$M$14:$M$64,0)),0)</f>
        <v>1</v>
      </c>
      <c r="F21" s="130">
        <f>IFERROR(INDEX('5. Dosing'!J$14:J$64,MATCH('7. Consumption'!$C21,'5. Dosing'!$M$14:$M$64,0))*(30)/INDEX('5. Dosing'!H$14:H$64,MATCH('7. Consumption'!$C21,'5. Dosing'!$M$14:$M$64,0)),0)</f>
        <v>1</v>
      </c>
      <c r="H21" s="3">
        <f ca="1">ROUNDUP($F21*$E21*CHOOSE(H$7,
IFERROR(SUMPRODUCT('6. Patients'!CA$10:CA$107,OFFSET('6. Patients'!$DN$9,1,MATCH($D21,'6. Patients'!$DO$9:$EC$9,0),ROWS('6. Patients'!DN$10:DN$107))),0)+
IFERROR(SUMPRODUCT('6. Patients'!CA$10:CA$107,OFFSET('6. Patients'!$ED$9,1,MATCH($D21,'6. Patients'!$EE$9:$ES$9,0),ROWS('6. Patients'!DN$10:DN$107))),0)+
IFERROR(SUMPRODUCT('6. Patients'!CA$10:CA$107,OFFSET('6. Patients'!$ET$9,1,MATCH($D21,'6. Patients'!$EU$9:$FI$9,0),ROWS('6. Patients'!DN$10:DN$107))),0)+
IFERROR(SUMPRODUCT('6. Patients'!CA$10:CA$107,OFFSET('6. Patients'!$FJ$9,1,MATCH($D21,'6. Patients'!$FK$9:$FY$9,0),ROWS('6. Patients'!DN$10:DN$107))),0),
IFERROR(SUMPRODUCT('6. Patients'!CA$10:CA$107,OFFSET('6. Patients'!$FZ$9,1,MATCH($D21,'6. Patients'!$GA$9:$GO$9,0),ROWS('6. Patients'!DN$10:DN$107))),0)+
IFERROR(SUMPRODUCT('6. Patients'!CA$10:CA$107,OFFSET('6. Patients'!$GP$9,1,MATCH($D21,'6. Patients'!$GQ$9:$HE$9,0),ROWS('6. Patients'!DN$10:DN$107))),0)+
IFERROR(SUMPRODUCT('6. Patients'!CA$10:CA$107,OFFSET('6. Patients'!$HF$9,1,MATCH($D21,'6. Patients'!$HG$9:$HU$9,0),ROWS('6. Patients'!DN$10:DN$107))),0)+
IFERROR(SUMPRODUCT('6. Patients'!CA$10:CA$107,OFFSET('6. Patients'!$HV$9,1,MATCH($D21,'6. Patients'!$HW$9:$IK$9,0),ROWS('6. Patients'!DN$10:DN$107))),0),
IFERROR(SUMPRODUCT('6. Patients'!CA$10:CA$107,OFFSET('6. Patients'!$IL$9,1,MATCH($D21,'6. Patients'!$IM$9:$JA$9,0),ROWS('6. Patients'!DN$10:DN$107))),0)+
IFERROR(SUMPRODUCT('6. Patients'!CA$10:CA$107,OFFSET('6. Patients'!$JB$9,1,MATCH($D21,'6. Patients'!$JC$9:$JQ$9,0),ROWS('6. Patients'!DN$10:DN$107))),0)+
IFERROR(SUMPRODUCT('6. Patients'!CA$10:CA$107,OFFSET('6. Patients'!$JR$9,1,MATCH($D21,'6. Patients'!$JS$9:$KG$9,0),ROWS('6. Patients'!DN$10:DN$107))),0)+
IFERROR(SUMPRODUCT('6. Patients'!CA$10:CA$107,OFFSET('6. Patients'!$KH$9,1,MATCH($D21,'6. Patients'!$KI$9:$KW$9,0),ROWS('6. Patients'!DN$10:DN$107))),0))+
IFERROR(VLOOKUP($D21,$H$61:$L$91,COLUMNS($H$60:$J$60)-1+H$7,0)*$E21*$F21*'1. General Inputs'!$J$25,0),0)</f>
        <v>0</v>
      </c>
      <c r="I21" s="3">
        <f ca="1">ROUNDUP($F21*$E21*CHOOSE(I$7,
IFERROR(SUMPRODUCT('6. Patients'!CB$10:CB$107,OFFSET('6. Patients'!$DN$9,1,MATCH($D21,'6. Patients'!$DO$9:$EC$9,0),ROWS('6. Patients'!DO$10:DO$107))),0)+
IFERROR(SUMPRODUCT('6. Patients'!CB$10:CB$107,OFFSET('6. Patients'!$ED$9,1,MATCH($D21,'6. Patients'!$EE$9:$ES$9,0),ROWS('6. Patients'!DO$10:DO$107))),0)+
IFERROR(SUMPRODUCT('6. Patients'!CB$10:CB$107,OFFSET('6. Patients'!$ET$9,1,MATCH($D21,'6. Patients'!$EU$9:$FI$9,0),ROWS('6. Patients'!DO$10:DO$107))),0)+
IFERROR(SUMPRODUCT('6. Patients'!CB$10:CB$107,OFFSET('6. Patients'!$FJ$9,1,MATCH($D21,'6. Patients'!$FK$9:$FY$9,0),ROWS('6. Patients'!DO$10:DO$107))),0),
IFERROR(SUMPRODUCT('6. Patients'!CB$10:CB$107,OFFSET('6. Patients'!$FZ$9,1,MATCH($D21,'6. Patients'!$GA$9:$GO$9,0),ROWS('6. Patients'!DO$10:DO$107))),0)+
IFERROR(SUMPRODUCT('6. Patients'!CB$10:CB$107,OFFSET('6. Patients'!$GP$9,1,MATCH($D21,'6. Patients'!$GQ$9:$HE$9,0),ROWS('6. Patients'!DO$10:DO$107))),0)+
IFERROR(SUMPRODUCT('6. Patients'!CB$10:CB$107,OFFSET('6. Patients'!$HF$9,1,MATCH($D21,'6. Patients'!$HG$9:$HU$9,0),ROWS('6. Patients'!DO$10:DO$107))),0)+
IFERROR(SUMPRODUCT('6. Patients'!CB$10:CB$107,OFFSET('6. Patients'!$HV$9,1,MATCH($D21,'6. Patients'!$HW$9:$IK$9,0),ROWS('6. Patients'!DO$10:DO$107))),0),
IFERROR(SUMPRODUCT('6. Patients'!CB$10:CB$107,OFFSET('6. Patients'!$IL$9,1,MATCH($D21,'6. Patients'!$IM$9:$JA$9,0),ROWS('6. Patients'!DO$10:DO$107))),0)+
IFERROR(SUMPRODUCT('6. Patients'!CB$10:CB$107,OFFSET('6. Patients'!$JB$9,1,MATCH($D21,'6. Patients'!$JC$9:$JQ$9,0),ROWS('6. Patients'!DO$10:DO$107))),0)+
IFERROR(SUMPRODUCT('6. Patients'!CB$10:CB$107,OFFSET('6. Patients'!$JR$9,1,MATCH($D21,'6. Patients'!$JS$9:$KG$9,0),ROWS('6. Patients'!DO$10:DO$107))),0)+
IFERROR(SUMPRODUCT('6. Patients'!CB$10:CB$107,OFFSET('6. Patients'!$KH$9,1,MATCH($D21,'6. Patients'!$KI$9:$KW$9,0),ROWS('6. Patients'!DO$10:DO$107))),0))+
IFERROR(VLOOKUP($D21,$H$61:$L$91,COLUMNS($H$60:$J$60)-1+I$7,0)*$E21*$F21*'1. General Inputs'!$J$25,0),0)</f>
        <v>0</v>
      </c>
      <c r="J21" s="3">
        <f ca="1">ROUNDUP($F21*$E21*CHOOSE(J$7,
IFERROR(SUMPRODUCT('6. Patients'!CC$10:CC$107,OFFSET('6. Patients'!$DN$9,1,MATCH($D21,'6. Patients'!$DO$9:$EC$9,0),ROWS('6. Patients'!DP$10:DP$107))),0)+
IFERROR(SUMPRODUCT('6. Patients'!CC$10:CC$107,OFFSET('6. Patients'!$ED$9,1,MATCH($D21,'6. Patients'!$EE$9:$ES$9,0),ROWS('6. Patients'!DP$10:DP$107))),0)+
IFERROR(SUMPRODUCT('6. Patients'!CC$10:CC$107,OFFSET('6. Patients'!$ET$9,1,MATCH($D21,'6. Patients'!$EU$9:$FI$9,0),ROWS('6. Patients'!DP$10:DP$107))),0)+
IFERROR(SUMPRODUCT('6. Patients'!CC$10:CC$107,OFFSET('6. Patients'!$FJ$9,1,MATCH($D21,'6. Patients'!$FK$9:$FY$9,0),ROWS('6. Patients'!DP$10:DP$107))),0),
IFERROR(SUMPRODUCT('6. Patients'!CC$10:CC$107,OFFSET('6. Patients'!$FZ$9,1,MATCH($D21,'6. Patients'!$GA$9:$GO$9,0),ROWS('6. Patients'!DP$10:DP$107))),0)+
IFERROR(SUMPRODUCT('6. Patients'!CC$10:CC$107,OFFSET('6. Patients'!$GP$9,1,MATCH($D21,'6. Patients'!$GQ$9:$HE$9,0),ROWS('6. Patients'!DP$10:DP$107))),0)+
IFERROR(SUMPRODUCT('6. Patients'!CC$10:CC$107,OFFSET('6. Patients'!$HF$9,1,MATCH($D21,'6. Patients'!$HG$9:$HU$9,0),ROWS('6. Patients'!DP$10:DP$107))),0)+
IFERROR(SUMPRODUCT('6. Patients'!CC$10:CC$107,OFFSET('6. Patients'!$HV$9,1,MATCH($D21,'6. Patients'!$HW$9:$IK$9,0),ROWS('6. Patients'!DP$10:DP$107))),0),
IFERROR(SUMPRODUCT('6. Patients'!CC$10:CC$107,OFFSET('6. Patients'!$IL$9,1,MATCH($D21,'6. Patients'!$IM$9:$JA$9,0),ROWS('6. Patients'!DP$10:DP$107))),0)+
IFERROR(SUMPRODUCT('6. Patients'!CC$10:CC$107,OFFSET('6. Patients'!$JB$9,1,MATCH($D21,'6. Patients'!$JC$9:$JQ$9,0),ROWS('6. Patients'!DP$10:DP$107))),0)+
IFERROR(SUMPRODUCT('6. Patients'!CC$10:CC$107,OFFSET('6. Patients'!$JR$9,1,MATCH($D21,'6. Patients'!$JS$9:$KG$9,0),ROWS('6. Patients'!DP$10:DP$107))),0)+
IFERROR(SUMPRODUCT('6. Patients'!CC$10:CC$107,OFFSET('6. Patients'!$KH$9,1,MATCH($D21,'6. Patients'!$KI$9:$KW$9,0),ROWS('6. Patients'!DP$10:DP$107))),0))+
IFERROR(VLOOKUP($D21,$H$61:$L$91,COLUMNS($H$60:$J$60)-1+J$7,0)*$E21*$F21*'1. General Inputs'!$J$25,0),0)</f>
        <v>0</v>
      </c>
      <c r="K21" s="3">
        <f ca="1">ROUNDUP($F21*$E21*CHOOSE(K$7,
IFERROR(SUMPRODUCT('6. Patients'!CD$10:CD$107,OFFSET('6. Patients'!$DN$9,1,MATCH($D21,'6. Patients'!$DO$9:$EC$9,0),ROWS('6. Patients'!DQ$10:DQ$107))),0)+
IFERROR(SUMPRODUCT('6. Patients'!CD$10:CD$107,OFFSET('6. Patients'!$ED$9,1,MATCH($D21,'6. Patients'!$EE$9:$ES$9,0),ROWS('6. Patients'!DQ$10:DQ$107))),0)+
IFERROR(SUMPRODUCT('6. Patients'!CD$10:CD$107,OFFSET('6. Patients'!$ET$9,1,MATCH($D21,'6. Patients'!$EU$9:$FI$9,0),ROWS('6. Patients'!DQ$10:DQ$107))),0)+
IFERROR(SUMPRODUCT('6. Patients'!CD$10:CD$107,OFFSET('6. Patients'!$FJ$9,1,MATCH($D21,'6. Patients'!$FK$9:$FY$9,0),ROWS('6. Patients'!DQ$10:DQ$107))),0),
IFERROR(SUMPRODUCT('6. Patients'!CD$10:CD$107,OFFSET('6. Patients'!$FZ$9,1,MATCH($D21,'6. Patients'!$GA$9:$GO$9,0),ROWS('6. Patients'!DQ$10:DQ$107))),0)+
IFERROR(SUMPRODUCT('6. Patients'!CD$10:CD$107,OFFSET('6. Patients'!$GP$9,1,MATCH($D21,'6. Patients'!$GQ$9:$HE$9,0),ROWS('6. Patients'!DQ$10:DQ$107))),0)+
IFERROR(SUMPRODUCT('6. Patients'!CD$10:CD$107,OFFSET('6. Patients'!$HF$9,1,MATCH($D21,'6. Patients'!$HG$9:$HU$9,0),ROWS('6. Patients'!DQ$10:DQ$107))),0)+
IFERROR(SUMPRODUCT('6. Patients'!CD$10:CD$107,OFFSET('6. Patients'!$HV$9,1,MATCH($D21,'6. Patients'!$HW$9:$IK$9,0),ROWS('6. Patients'!DQ$10:DQ$107))),0),
IFERROR(SUMPRODUCT('6. Patients'!CD$10:CD$107,OFFSET('6. Patients'!$IL$9,1,MATCH($D21,'6. Patients'!$IM$9:$JA$9,0),ROWS('6. Patients'!DQ$10:DQ$107))),0)+
IFERROR(SUMPRODUCT('6. Patients'!CD$10:CD$107,OFFSET('6. Patients'!$JB$9,1,MATCH($D21,'6. Patients'!$JC$9:$JQ$9,0),ROWS('6. Patients'!DQ$10:DQ$107))),0)+
IFERROR(SUMPRODUCT('6. Patients'!CD$10:CD$107,OFFSET('6. Patients'!$JR$9,1,MATCH($D21,'6. Patients'!$JS$9:$KG$9,0),ROWS('6. Patients'!DQ$10:DQ$107))),0)+
IFERROR(SUMPRODUCT('6. Patients'!CD$10:CD$107,OFFSET('6. Patients'!$KH$9,1,MATCH($D21,'6. Patients'!$KI$9:$KW$9,0),ROWS('6. Patients'!DQ$10:DQ$107))),0))+
IFERROR(VLOOKUP($D21,$H$61:$L$91,COLUMNS($H$60:$J$60)-1+K$7,0)*$E21*$F21*'1. General Inputs'!$J$25,0),0)</f>
        <v>0</v>
      </c>
      <c r="L21" s="3">
        <f ca="1">ROUNDUP($F21*$E21*CHOOSE(L$7,
IFERROR(SUMPRODUCT('6. Patients'!CE$10:CE$107,OFFSET('6. Patients'!$DN$9,1,MATCH($D21,'6. Patients'!$DO$9:$EC$9,0),ROWS('6. Patients'!DR$10:DR$107))),0)+
IFERROR(SUMPRODUCT('6. Patients'!CE$10:CE$107,OFFSET('6. Patients'!$ED$9,1,MATCH($D21,'6. Patients'!$EE$9:$ES$9,0),ROWS('6. Patients'!DR$10:DR$107))),0)+
IFERROR(SUMPRODUCT('6. Patients'!CE$10:CE$107,OFFSET('6. Patients'!$ET$9,1,MATCH($D21,'6. Patients'!$EU$9:$FI$9,0),ROWS('6. Patients'!DR$10:DR$107))),0)+
IFERROR(SUMPRODUCT('6. Patients'!CE$10:CE$107,OFFSET('6. Patients'!$FJ$9,1,MATCH($D21,'6. Patients'!$FK$9:$FY$9,0),ROWS('6. Patients'!DR$10:DR$107))),0),
IFERROR(SUMPRODUCT('6. Patients'!CE$10:CE$107,OFFSET('6. Patients'!$FZ$9,1,MATCH($D21,'6. Patients'!$GA$9:$GO$9,0),ROWS('6. Patients'!DR$10:DR$107))),0)+
IFERROR(SUMPRODUCT('6. Patients'!CE$10:CE$107,OFFSET('6. Patients'!$GP$9,1,MATCH($D21,'6. Patients'!$GQ$9:$HE$9,0),ROWS('6. Patients'!DR$10:DR$107))),0)+
IFERROR(SUMPRODUCT('6. Patients'!CE$10:CE$107,OFFSET('6. Patients'!$HF$9,1,MATCH($D21,'6. Patients'!$HG$9:$HU$9,0),ROWS('6. Patients'!DR$10:DR$107))),0)+
IFERROR(SUMPRODUCT('6. Patients'!CE$10:CE$107,OFFSET('6. Patients'!$HV$9,1,MATCH($D21,'6. Patients'!$HW$9:$IK$9,0),ROWS('6. Patients'!DR$10:DR$107))),0),
IFERROR(SUMPRODUCT('6. Patients'!CE$10:CE$107,OFFSET('6. Patients'!$IL$9,1,MATCH($D21,'6. Patients'!$IM$9:$JA$9,0),ROWS('6. Patients'!DR$10:DR$107))),0)+
IFERROR(SUMPRODUCT('6. Patients'!CE$10:CE$107,OFFSET('6. Patients'!$JB$9,1,MATCH($D21,'6. Patients'!$JC$9:$JQ$9,0),ROWS('6. Patients'!DR$10:DR$107))),0)+
IFERROR(SUMPRODUCT('6. Patients'!CE$10:CE$107,OFFSET('6. Patients'!$JR$9,1,MATCH($D21,'6. Patients'!$JS$9:$KG$9,0),ROWS('6. Patients'!DR$10:DR$107))),0)+
IFERROR(SUMPRODUCT('6. Patients'!CE$10:CE$107,OFFSET('6. Patients'!$KH$9,1,MATCH($D21,'6. Patients'!$KI$9:$KW$9,0),ROWS('6. Patients'!DR$10:DR$107))),0))+
IFERROR(VLOOKUP($D21,$H$61:$L$91,COLUMNS($H$60:$J$60)-1+L$7,0)*$E21*$F21*'1. General Inputs'!$J$25,0),0)</f>
        <v>0</v>
      </c>
      <c r="M21" s="3">
        <f ca="1">ROUNDUP($F21*$E21*CHOOSE(M$7,
IFERROR(SUMPRODUCT('6. Patients'!CF$10:CF$107,OFFSET('6. Patients'!$DN$9,1,MATCH($D21,'6. Patients'!$DO$9:$EC$9,0),ROWS('6. Patients'!DS$10:DS$107))),0)+
IFERROR(SUMPRODUCT('6. Patients'!CF$10:CF$107,OFFSET('6. Patients'!$ED$9,1,MATCH($D21,'6. Patients'!$EE$9:$ES$9,0),ROWS('6. Patients'!DS$10:DS$107))),0)+
IFERROR(SUMPRODUCT('6. Patients'!CF$10:CF$107,OFFSET('6. Patients'!$ET$9,1,MATCH($D21,'6. Patients'!$EU$9:$FI$9,0),ROWS('6. Patients'!DS$10:DS$107))),0)+
IFERROR(SUMPRODUCT('6. Patients'!CF$10:CF$107,OFFSET('6. Patients'!$FJ$9,1,MATCH($D21,'6. Patients'!$FK$9:$FY$9,0),ROWS('6. Patients'!DS$10:DS$107))),0),
IFERROR(SUMPRODUCT('6. Patients'!CF$10:CF$107,OFFSET('6. Patients'!$FZ$9,1,MATCH($D21,'6. Patients'!$GA$9:$GO$9,0),ROWS('6. Patients'!DS$10:DS$107))),0)+
IFERROR(SUMPRODUCT('6. Patients'!CF$10:CF$107,OFFSET('6. Patients'!$GP$9,1,MATCH($D21,'6. Patients'!$GQ$9:$HE$9,0),ROWS('6. Patients'!DS$10:DS$107))),0)+
IFERROR(SUMPRODUCT('6. Patients'!CF$10:CF$107,OFFSET('6. Patients'!$HF$9,1,MATCH($D21,'6. Patients'!$HG$9:$HU$9,0),ROWS('6. Patients'!DS$10:DS$107))),0)+
IFERROR(SUMPRODUCT('6. Patients'!CF$10:CF$107,OFFSET('6. Patients'!$HV$9,1,MATCH($D21,'6. Patients'!$HW$9:$IK$9,0),ROWS('6. Patients'!DS$10:DS$107))),0),
IFERROR(SUMPRODUCT('6. Patients'!CF$10:CF$107,OFFSET('6. Patients'!$IL$9,1,MATCH($D21,'6. Patients'!$IM$9:$JA$9,0),ROWS('6. Patients'!DS$10:DS$107))),0)+
IFERROR(SUMPRODUCT('6. Patients'!CF$10:CF$107,OFFSET('6. Patients'!$JB$9,1,MATCH($D21,'6. Patients'!$JC$9:$JQ$9,0),ROWS('6. Patients'!DS$10:DS$107))),0)+
IFERROR(SUMPRODUCT('6. Patients'!CF$10:CF$107,OFFSET('6. Patients'!$JR$9,1,MATCH($D21,'6. Patients'!$JS$9:$KG$9,0),ROWS('6. Patients'!DS$10:DS$107))),0)+
IFERROR(SUMPRODUCT('6. Patients'!CF$10:CF$107,OFFSET('6. Patients'!$KH$9,1,MATCH($D21,'6. Patients'!$KI$9:$KW$9,0),ROWS('6. Patients'!DS$10:DS$107))),0))+
IFERROR(VLOOKUP($D21,$H$61:$L$91,COLUMNS($H$60:$J$60)-1+M$7,0)*$E21*$F21*'1. General Inputs'!$J$25,0),0)</f>
        <v>0</v>
      </c>
      <c r="N21" s="3">
        <f ca="1">ROUNDUP($F21*$E21*CHOOSE(N$7,
IFERROR(SUMPRODUCT('6. Patients'!CG$10:CG$107,OFFSET('6. Patients'!$DN$9,1,MATCH($D21,'6. Patients'!$DO$9:$EC$9,0),ROWS('6. Patients'!DT$10:DT$107))),0)+
IFERROR(SUMPRODUCT('6. Patients'!CG$10:CG$107,OFFSET('6. Patients'!$ED$9,1,MATCH($D21,'6. Patients'!$EE$9:$ES$9,0),ROWS('6. Patients'!DT$10:DT$107))),0)+
IFERROR(SUMPRODUCT('6. Patients'!CG$10:CG$107,OFFSET('6. Patients'!$ET$9,1,MATCH($D21,'6. Patients'!$EU$9:$FI$9,0),ROWS('6. Patients'!DT$10:DT$107))),0)+
IFERROR(SUMPRODUCT('6. Patients'!CG$10:CG$107,OFFSET('6. Patients'!$FJ$9,1,MATCH($D21,'6. Patients'!$FK$9:$FY$9,0),ROWS('6. Patients'!DT$10:DT$107))),0),
IFERROR(SUMPRODUCT('6. Patients'!CG$10:CG$107,OFFSET('6. Patients'!$FZ$9,1,MATCH($D21,'6. Patients'!$GA$9:$GO$9,0),ROWS('6. Patients'!DT$10:DT$107))),0)+
IFERROR(SUMPRODUCT('6. Patients'!CG$10:CG$107,OFFSET('6. Patients'!$GP$9,1,MATCH($D21,'6. Patients'!$GQ$9:$HE$9,0),ROWS('6. Patients'!DT$10:DT$107))),0)+
IFERROR(SUMPRODUCT('6. Patients'!CG$10:CG$107,OFFSET('6. Patients'!$HF$9,1,MATCH($D21,'6. Patients'!$HG$9:$HU$9,0),ROWS('6. Patients'!DT$10:DT$107))),0)+
IFERROR(SUMPRODUCT('6. Patients'!CG$10:CG$107,OFFSET('6. Patients'!$HV$9,1,MATCH($D21,'6. Patients'!$HW$9:$IK$9,0),ROWS('6. Patients'!DT$10:DT$107))),0),
IFERROR(SUMPRODUCT('6. Patients'!CG$10:CG$107,OFFSET('6. Patients'!$IL$9,1,MATCH($D21,'6. Patients'!$IM$9:$JA$9,0),ROWS('6. Patients'!DT$10:DT$107))),0)+
IFERROR(SUMPRODUCT('6. Patients'!CG$10:CG$107,OFFSET('6. Patients'!$JB$9,1,MATCH($D21,'6. Patients'!$JC$9:$JQ$9,0),ROWS('6. Patients'!DT$10:DT$107))),0)+
IFERROR(SUMPRODUCT('6. Patients'!CG$10:CG$107,OFFSET('6. Patients'!$JR$9,1,MATCH($D21,'6. Patients'!$JS$9:$KG$9,0),ROWS('6. Patients'!DT$10:DT$107))),0)+
IFERROR(SUMPRODUCT('6. Patients'!CG$10:CG$107,OFFSET('6. Patients'!$KH$9,1,MATCH($D21,'6. Patients'!$KI$9:$KW$9,0),ROWS('6. Patients'!DT$10:DT$107))),0))+
IFERROR(VLOOKUP($D21,$H$61:$L$91,COLUMNS($H$60:$J$60)-1+N$7,0)*$E21*$F21*'1. General Inputs'!$J$25,0),0)</f>
        <v>0</v>
      </c>
      <c r="O21" s="3">
        <f ca="1">ROUNDUP($F21*$E21*CHOOSE(O$7,
IFERROR(SUMPRODUCT('6. Patients'!CH$10:CH$107,OFFSET('6. Patients'!$DN$9,1,MATCH($D21,'6. Patients'!$DO$9:$EC$9,0),ROWS('6. Patients'!DU$10:DU$107))),0)+
IFERROR(SUMPRODUCT('6. Patients'!CH$10:CH$107,OFFSET('6. Patients'!$ED$9,1,MATCH($D21,'6. Patients'!$EE$9:$ES$9,0),ROWS('6. Patients'!DU$10:DU$107))),0)+
IFERROR(SUMPRODUCT('6. Patients'!CH$10:CH$107,OFFSET('6. Patients'!$ET$9,1,MATCH($D21,'6. Patients'!$EU$9:$FI$9,0),ROWS('6. Patients'!DU$10:DU$107))),0)+
IFERROR(SUMPRODUCT('6. Patients'!CH$10:CH$107,OFFSET('6. Patients'!$FJ$9,1,MATCH($D21,'6. Patients'!$FK$9:$FY$9,0),ROWS('6. Patients'!DU$10:DU$107))),0),
IFERROR(SUMPRODUCT('6. Patients'!CH$10:CH$107,OFFSET('6. Patients'!$FZ$9,1,MATCH($D21,'6. Patients'!$GA$9:$GO$9,0),ROWS('6. Patients'!DU$10:DU$107))),0)+
IFERROR(SUMPRODUCT('6. Patients'!CH$10:CH$107,OFFSET('6. Patients'!$GP$9,1,MATCH($D21,'6. Patients'!$GQ$9:$HE$9,0),ROWS('6. Patients'!DU$10:DU$107))),0)+
IFERROR(SUMPRODUCT('6. Patients'!CH$10:CH$107,OFFSET('6. Patients'!$HF$9,1,MATCH($D21,'6. Patients'!$HG$9:$HU$9,0),ROWS('6. Patients'!DU$10:DU$107))),0)+
IFERROR(SUMPRODUCT('6. Patients'!CH$10:CH$107,OFFSET('6. Patients'!$HV$9,1,MATCH($D21,'6. Patients'!$HW$9:$IK$9,0),ROWS('6. Patients'!DU$10:DU$107))),0),
IFERROR(SUMPRODUCT('6. Patients'!CH$10:CH$107,OFFSET('6. Patients'!$IL$9,1,MATCH($D21,'6. Patients'!$IM$9:$JA$9,0),ROWS('6. Patients'!DU$10:DU$107))),0)+
IFERROR(SUMPRODUCT('6. Patients'!CH$10:CH$107,OFFSET('6. Patients'!$JB$9,1,MATCH($D21,'6. Patients'!$JC$9:$JQ$9,0),ROWS('6. Patients'!DU$10:DU$107))),0)+
IFERROR(SUMPRODUCT('6. Patients'!CH$10:CH$107,OFFSET('6. Patients'!$JR$9,1,MATCH($D21,'6. Patients'!$JS$9:$KG$9,0),ROWS('6. Patients'!DU$10:DU$107))),0)+
IFERROR(SUMPRODUCT('6. Patients'!CH$10:CH$107,OFFSET('6. Patients'!$KH$9,1,MATCH($D21,'6. Patients'!$KI$9:$KW$9,0),ROWS('6. Patients'!DU$10:DU$107))),0))+
IFERROR(VLOOKUP($D21,$H$61:$L$91,COLUMNS($H$60:$J$60)-1+O$7,0)*$E21*$F21*'1. General Inputs'!$J$25,0),0)</f>
        <v>0</v>
      </c>
      <c r="P21" s="3">
        <f ca="1">ROUNDUP($F21*$E21*CHOOSE(P$7,
IFERROR(SUMPRODUCT('6. Patients'!CI$10:CI$107,OFFSET('6. Patients'!$DN$9,1,MATCH($D21,'6. Patients'!$DO$9:$EC$9,0),ROWS('6. Patients'!DV$10:DV$107))),0)+
IFERROR(SUMPRODUCT('6. Patients'!CI$10:CI$107,OFFSET('6. Patients'!$ED$9,1,MATCH($D21,'6. Patients'!$EE$9:$ES$9,0),ROWS('6. Patients'!DV$10:DV$107))),0)+
IFERROR(SUMPRODUCT('6. Patients'!CI$10:CI$107,OFFSET('6. Patients'!$ET$9,1,MATCH($D21,'6. Patients'!$EU$9:$FI$9,0),ROWS('6. Patients'!DV$10:DV$107))),0)+
IFERROR(SUMPRODUCT('6. Patients'!CI$10:CI$107,OFFSET('6. Patients'!$FJ$9,1,MATCH($D21,'6. Patients'!$FK$9:$FY$9,0),ROWS('6. Patients'!DV$10:DV$107))),0),
IFERROR(SUMPRODUCT('6. Patients'!CI$10:CI$107,OFFSET('6. Patients'!$FZ$9,1,MATCH($D21,'6. Patients'!$GA$9:$GO$9,0),ROWS('6. Patients'!DV$10:DV$107))),0)+
IFERROR(SUMPRODUCT('6. Patients'!CI$10:CI$107,OFFSET('6. Patients'!$GP$9,1,MATCH($D21,'6. Patients'!$GQ$9:$HE$9,0),ROWS('6. Patients'!DV$10:DV$107))),0)+
IFERROR(SUMPRODUCT('6. Patients'!CI$10:CI$107,OFFSET('6. Patients'!$HF$9,1,MATCH($D21,'6. Patients'!$HG$9:$HU$9,0),ROWS('6. Patients'!DV$10:DV$107))),0)+
IFERROR(SUMPRODUCT('6. Patients'!CI$10:CI$107,OFFSET('6. Patients'!$HV$9,1,MATCH($D21,'6. Patients'!$HW$9:$IK$9,0),ROWS('6. Patients'!DV$10:DV$107))),0),
IFERROR(SUMPRODUCT('6. Patients'!CI$10:CI$107,OFFSET('6. Patients'!$IL$9,1,MATCH($D21,'6. Patients'!$IM$9:$JA$9,0),ROWS('6. Patients'!DV$10:DV$107))),0)+
IFERROR(SUMPRODUCT('6. Patients'!CI$10:CI$107,OFFSET('6. Patients'!$JB$9,1,MATCH($D21,'6. Patients'!$JC$9:$JQ$9,0),ROWS('6. Patients'!DV$10:DV$107))),0)+
IFERROR(SUMPRODUCT('6. Patients'!CI$10:CI$107,OFFSET('6. Patients'!$JR$9,1,MATCH($D21,'6. Patients'!$JS$9:$KG$9,0),ROWS('6. Patients'!DV$10:DV$107))),0)+
IFERROR(SUMPRODUCT('6. Patients'!CI$10:CI$107,OFFSET('6. Patients'!$KH$9,1,MATCH($D21,'6. Patients'!$KI$9:$KW$9,0),ROWS('6. Patients'!DV$10:DV$107))),0))+
IFERROR(VLOOKUP($D21,$H$61:$L$91,COLUMNS($H$60:$J$60)-1+P$7,0)*$E21*$F21*'1. General Inputs'!$J$25,0),0)</f>
        <v>0</v>
      </c>
      <c r="Q21" s="3">
        <f ca="1">ROUNDUP($F21*$E21*CHOOSE(Q$7,
IFERROR(SUMPRODUCT('6. Patients'!CJ$10:CJ$107,OFFSET('6. Patients'!$DN$9,1,MATCH($D21,'6. Patients'!$DO$9:$EC$9,0),ROWS('6. Patients'!DW$10:DW$107))),0)+
IFERROR(SUMPRODUCT('6. Patients'!CJ$10:CJ$107,OFFSET('6. Patients'!$ED$9,1,MATCH($D21,'6. Patients'!$EE$9:$ES$9,0),ROWS('6. Patients'!DW$10:DW$107))),0)+
IFERROR(SUMPRODUCT('6. Patients'!CJ$10:CJ$107,OFFSET('6. Patients'!$ET$9,1,MATCH($D21,'6. Patients'!$EU$9:$FI$9,0),ROWS('6. Patients'!DW$10:DW$107))),0)+
IFERROR(SUMPRODUCT('6. Patients'!CJ$10:CJ$107,OFFSET('6. Patients'!$FJ$9,1,MATCH($D21,'6. Patients'!$FK$9:$FY$9,0),ROWS('6. Patients'!DW$10:DW$107))),0),
IFERROR(SUMPRODUCT('6. Patients'!CJ$10:CJ$107,OFFSET('6. Patients'!$FZ$9,1,MATCH($D21,'6. Patients'!$GA$9:$GO$9,0),ROWS('6. Patients'!DW$10:DW$107))),0)+
IFERROR(SUMPRODUCT('6. Patients'!CJ$10:CJ$107,OFFSET('6. Patients'!$GP$9,1,MATCH($D21,'6. Patients'!$GQ$9:$HE$9,0),ROWS('6. Patients'!DW$10:DW$107))),0)+
IFERROR(SUMPRODUCT('6. Patients'!CJ$10:CJ$107,OFFSET('6. Patients'!$HF$9,1,MATCH($D21,'6. Patients'!$HG$9:$HU$9,0),ROWS('6. Patients'!DW$10:DW$107))),0)+
IFERROR(SUMPRODUCT('6. Patients'!CJ$10:CJ$107,OFFSET('6. Patients'!$HV$9,1,MATCH($D21,'6. Patients'!$HW$9:$IK$9,0),ROWS('6. Patients'!DW$10:DW$107))),0),
IFERROR(SUMPRODUCT('6. Patients'!CJ$10:CJ$107,OFFSET('6. Patients'!$IL$9,1,MATCH($D21,'6. Patients'!$IM$9:$JA$9,0),ROWS('6. Patients'!DW$10:DW$107))),0)+
IFERROR(SUMPRODUCT('6. Patients'!CJ$10:CJ$107,OFFSET('6. Patients'!$JB$9,1,MATCH($D21,'6. Patients'!$JC$9:$JQ$9,0),ROWS('6. Patients'!DW$10:DW$107))),0)+
IFERROR(SUMPRODUCT('6. Patients'!CJ$10:CJ$107,OFFSET('6. Patients'!$JR$9,1,MATCH($D21,'6. Patients'!$JS$9:$KG$9,0),ROWS('6. Patients'!DW$10:DW$107))),0)+
IFERROR(SUMPRODUCT('6. Patients'!CJ$10:CJ$107,OFFSET('6. Patients'!$KH$9,1,MATCH($D21,'6. Patients'!$KI$9:$KW$9,0),ROWS('6. Patients'!DW$10:DW$107))),0))+
IFERROR(VLOOKUP($D21,$H$61:$L$91,COLUMNS($H$60:$J$60)-1+Q$7,0)*$E21*$F21*'1. General Inputs'!$J$25,0),0)</f>
        <v>0</v>
      </c>
      <c r="R21" s="3">
        <f ca="1">ROUNDUP($F21*$E21*CHOOSE(R$7,
IFERROR(SUMPRODUCT('6. Patients'!CK$10:CK$107,OFFSET('6. Patients'!$DN$9,1,MATCH($D21,'6. Patients'!$DO$9:$EC$9,0),ROWS('6. Patients'!DX$10:DX$107))),0)+
IFERROR(SUMPRODUCT('6. Patients'!CK$10:CK$107,OFFSET('6. Patients'!$ED$9,1,MATCH($D21,'6. Patients'!$EE$9:$ES$9,0),ROWS('6. Patients'!DX$10:DX$107))),0)+
IFERROR(SUMPRODUCT('6. Patients'!CK$10:CK$107,OFFSET('6. Patients'!$ET$9,1,MATCH($D21,'6. Patients'!$EU$9:$FI$9,0),ROWS('6. Patients'!DX$10:DX$107))),0)+
IFERROR(SUMPRODUCT('6. Patients'!CK$10:CK$107,OFFSET('6. Patients'!$FJ$9,1,MATCH($D21,'6. Patients'!$FK$9:$FY$9,0),ROWS('6. Patients'!DX$10:DX$107))),0),
IFERROR(SUMPRODUCT('6. Patients'!CK$10:CK$107,OFFSET('6. Patients'!$FZ$9,1,MATCH($D21,'6. Patients'!$GA$9:$GO$9,0),ROWS('6. Patients'!DX$10:DX$107))),0)+
IFERROR(SUMPRODUCT('6. Patients'!CK$10:CK$107,OFFSET('6. Patients'!$GP$9,1,MATCH($D21,'6. Patients'!$GQ$9:$HE$9,0),ROWS('6. Patients'!DX$10:DX$107))),0)+
IFERROR(SUMPRODUCT('6. Patients'!CK$10:CK$107,OFFSET('6. Patients'!$HF$9,1,MATCH($D21,'6. Patients'!$HG$9:$HU$9,0),ROWS('6. Patients'!DX$10:DX$107))),0)+
IFERROR(SUMPRODUCT('6. Patients'!CK$10:CK$107,OFFSET('6. Patients'!$HV$9,1,MATCH($D21,'6. Patients'!$HW$9:$IK$9,0),ROWS('6. Patients'!DX$10:DX$107))),0),
IFERROR(SUMPRODUCT('6. Patients'!CK$10:CK$107,OFFSET('6. Patients'!$IL$9,1,MATCH($D21,'6. Patients'!$IM$9:$JA$9,0),ROWS('6. Patients'!DX$10:DX$107))),0)+
IFERROR(SUMPRODUCT('6. Patients'!CK$10:CK$107,OFFSET('6. Patients'!$JB$9,1,MATCH($D21,'6. Patients'!$JC$9:$JQ$9,0),ROWS('6. Patients'!DX$10:DX$107))),0)+
IFERROR(SUMPRODUCT('6. Patients'!CK$10:CK$107,OFFSET('6. Patients'!$JR$9,1,MATCH($D21,'6. Patients'!$JS$9:$KG$9,0),ROWS('6. Patients'!DX$10:DX$107))),0)+
IFERROR(SUMPRODUCT('6. Patients'!CK$10:CK$107,OFFSET('6. Patients'!$KH$9,1,MATCH($D21,'6. Patients'!$KI$9:$KW$9,0),ROWS('6. Patients'!DX$10:DX$107))),0))+
IFERROR(VLOOKUP($D21,$H$61:$L$91,COLUMNS($H$60:$J$60)-1+R$7,0)*$E21*$F21*'1. General Inputs'!$J$25,0),0)</f>
        <v>0</v>
      </c>
      <c r="S21" s="3">
        <f ca="1">ROUNDUP($F21*$E21*CHOOSE(S$7,
IFERROR(SUMPRODUCT('6. Patients'!CL$10:CL$107,OFFSET('6. Patients'!$DN$9,1,MATCH($D21,'6. Patients'!$DO$9:$EC$9,0),ROWS('6. Patients'!DY$10:DY$107))),0)+
IFERROR(SUMPRODUCT('6. Patients'!CL$10:CL$107,OFFSET('6. Patients'!$ED$9,1,MATCH($D21,'6. Patients'!$EE$9:$ES$9,0),ROWS('6. Patients'!DY$10:DY$107))),0)+
IFERROR(SUMPRODUCT('6. Patients'!CL$10:CL$107,OFFSET('6. Patients'!$ET$9,1,MATCH($D21,'6. Patients'!$EU$9:$FI$9,0),ROWS('6. Patients'!DY$10:DY$107))),0)+
IFERROR(SUMPRODUCT('6. Patients'!CL$10:CL$107,OFFSET('6. Patients'!$FJ$9,1,MATCH($D21,'6. Patients'!$FK$9:$FY$9,0),ROWS('6. Patients'!DY$10:DY$107))),0),
IFERROR(SUMPRODUCT('6. Patients'!CL$10:CL$107,OFFSET('6. Patients'!$FZ$9,1,MATCH($D21,'6. Patients'!$GA$9:$GO$9,0),ROWS('6. Patients'!DY$10:DY$107))),0)+
IFERROR(SUMPRODUCT('6. Patients'!CL$10:CL$107,OFFSET('6. Patients'!$GP$9,1,MATCH($D21,'6. Patients'!$GQ$9:$HE$9,0),ROWS('6. Patients'!DY$10:DY$107))),0)+
IFERROR(SUMPRODUCT('6. Patients'!CL$10:CL$107,OFFSET('6. Patients'!$HF$9,1,MATCH($D21,'6. Patients'!$HG$9:$HU$9,0),ROWS('6. Patients'!DY$10:DY$107))),0)+
IFERROR(SUMPRODUCT('6. Patients'!CL$10:CL$107,OFFSET('6. Patients'!$HV$9,1,MATCH($D21,'6. Patients'!$HW$9:$IK$9,0),ROWS('6. Patients'!DY$10:DY$107))),0),
IFERROR(SUMPRODUCT('6. Patients'!CL$10:CL$107,OFFSET('6. Patients'!$IL$9,1,MATCH($D21,'6. Patients'!$IM$9:$JA$9,0),ROWS('6. Patients'!DY$10:DY$107))),0)+
IFERROR(SUMPRODUCT('6. Patients'!CL$10:CL$107,OFFSET('6. Patients'!$JB$9,1,MATCH($D21,'6. Patients'!$JC$9:$JQ$9,0),ROWS('6. Patients'!DY$10:DY$107))),0)+
IFERROR(SUMPRODUCT('6. Patients'!CL$10:CL$107,OFFSET('6. Patients'!$JR$9,1,MATCH($D21,'6. Patients'!$JS$9:$KG$9,0),ROWS('6. Patients'!DY$10:DY$107))),0)+
IFERROR(SUMPRODUCT('6. Patients'!CL$10:CL$107,OFFSET('6. Patients'!$KH$9,1,MATCH($D21,'6. Patients'!$KI$9:$KW$9,0),ROWS('6. Patients'!DY$10:DY$107))),0))+
IFERROR(VLOOKUP($D21,$H$61:$L$91,COLUMNS($H$60:$J$60)-1+S$7,0)*$E21*$F21*'1. General Inputs'!$J$25,0),0)</f>
        <v>0</v>
      </c>
      <c r="T21" s="3">
        <f ca="1">ROUNDUP($F21*$E21*CHOOSE(T$7,
IFERROR(SUMPRODUCT('6. Patients'!CM$10:CM$107,OFFSET('6. Patients'!$DN$9,1,MATCH($D21,'6. Patients'!$DO$9:$EC$9,0),ROWS('6. Patients'!DZ$10:DZ$107))),0)+
IFERROR(SUMPRODUCT('6. Patients'!CM$10:CM$107,OFFSET('6. Patients'!$ED$9,1,MATCH($D21,'6. Patients'!$EE$9:$ES$9,0),ROWS('6. Patients'!DZ$10:DZ$107))),0)+
IFERROR(SUMPRODUCT('6. Patients'!CM$10:CM$107,OFFSET('6. Patients'!$ET$9,1,MATCH($D21,'6. Patients'!$EU$9:$FI$9,0),ROWS('6. Patients'!DZ$10:DZ$107))),0)+
IFERROR(SUMPRODUCT('6. Patients'!CM$10:CM$107,OFFSET('6. Patients'!$FJ$9,1,MATCH($D21,'6. Patients'!$FK$9:$FY$9,0),ROWS('6. Patients'!DZ$10:DZ$107))),0),
IFERROR(SUMPRODUCT('6. Patients'!CM$10:CM$107,OFFSET('6. Patients'!$FZ$9,1,MATCH($D21,'6. Patients'!$GA$9:$GO$9,0),ROWS('6. Patients'!DZ$10:DZ$107))),0)+
IFERROR(SUMPRODUCT('6. Patients'!CM$10:CM$107,OFFSET('6. Patients'!$GP$9,1,MATCH($D21,'6. Patients'!$GQ$9:$HE$9,0),ROWS('6. Patients'!DZ$10:DZ$107))),0)+
IFERROR(SUMPRODUCT('6. Patients'!CM$10:CM$107,OFFSET('6. Patients'!$HF$9,1,MATCH($D21,'6. Patients'!$HG$9:$HU$9,0),ROWS('6. Patients'!DZ$10:DZ$107))),0)+
IFERROR(SUMPRODUCT('6. Patients'!CM$10:CM$107,OFFSET('6. Patients'!$HV$9,1,MATCH($D21,'6. Patients'!$HW$9:$IK$9,0),ROWS('6. Patients'!DZ$10:DZ$107))),0),
IFERROR(SUMPRODUCT('6. Patients'!CM$10:CM$107,OFFSET('6. Patients'!$IL$9,1,MATCH($D21,'6. Patients'!$IM$9:$JA$9,0),ROWS('6. Patients'!DZ$10:DZ$107))),0)+
IFERROR(SUMPRODUCT('6. Patients'!CM$10:CM$107,OFFSET('6. Patients'!$JB$9,1,MATCH($D21,'6. Patients'!$JC$9:$JQ$9,0),ROWS('6. Patients'!DZ$10:DZ$107))),0)+
IFERROR(SUMPRODUCT('6. Patients'!CM$10:CM$107,OFFSET('6. Patients'!$JR$9,1,MATCH($D21,'6. Patients'!$JS$9:$KG$9,0),ROWS('6. Patients'!DZ$10:DZ$107))),0)+
IFERROR(SUMPRODUCT('6. Patients'!CM$10:CM$107,OFFSET('6. Patients'!$KH$9,1,MATCH($D21,'6. Patients'!$KI$9:$KW$9,0),ROWS('6. Patients'!DZ$10:DZ$107))),0))+
IFERROR(VLOOKUP($D21,$H$61:$L$91,COLUMNS($H$60:$J$60)-1+T$7,0)*$E21*$F21*'1. General Inputs'!$J$25,0),0)</f>
        <v>0</v>
      </c>
      <c r="U21" s="3">
        <f ca="1">ROUNDUP($F21*$E21*CHOOSE(U$7,
IFERROR(SUMPRODUCT('6. Patients'!CN$10:CN$107,OFFSET('6. Patients'!$DN$9,1,MATCH($D21,'6. Patients'!$DO$9:$EC$9,0),ROWS('6. Patients'!EA$10:EA$107))),0)+
IFERROR(SUMPRODUCT('6. Patients'!CN$10:CN$107,OFFSET('6. Patients'!$ED$9,1,MATCH($D21,'6. Patients'!$EE$9:$ES$9,0),ROWS('6. Patients'!EA$10:EA$107))),0)+
IFERROR(SUMPRODUCT('6. Patients'!CN$10:CN$107,OFFSET('6. Patients'!$ET$9,1,MATCH($D21,'6. Patients'!$EU$9:$FI$9,0),ROWS('6. Patients'!EA$10:EA$107))),0)+
IFERROR(SUMPRODUCT('6. Patients'!CN$10:CN$107,OFFSET('6. Patients'!$FJ$9,1,MATCH($D21,'6. Patients'!$FK$9:$FY$9,0),ROWS('6. Patients'!EA$10:EA$107))),0),
IFERROR(SUMPRODUCT('6. Patients'!CN$10:CN$107,OFFSET('6. Patients'!$FZ$9,1,MATCH($D21,'6. Patients'!$GA$9:$GO$9,0),ROWS('6. Patients'!EA$10:EA$107))),0)+
IFERROR(SUMPRODUCT('6. Patients'!CN$10:CN$107,OFFSET('6. Patients'!$GP$9,1,MATCH($D21,'6. Patients'!$GQ$9:$HE$9,0),ROWS('6. Patients'!EA$10:EA$107))),0)+
IFERROR(SUMPRODUCT('6. Patients'!CN$10:CN$107,OFFSET('6. Patients'!$HF$9,1,MATCH($D21,'6. Patients'!$HG$9:$HU$9,0),ROWS('6. Patients'!EA$10:EA$107))),0)+
IFERROR(SUMPRODUCT('6. Patients'!CN$10:CN$107,OFFSET('6. Patients'!$HV$9,1,MATCH($D21,'6. Patients'!$HW$9:$IK$9,0),ROWS('6. Patients'!EA$10:EA$107))),0),
IFERROR(SUMPRODUCT('6. Patients'!CN$10:CN$107,OFFSET('6. Patients'!$IL$9,1,MATCH($D21,'6. Patients'!$IM$9:$JA$9,0),ROWS('6. Patients'!EA$10:EA$107))),0)+
IFERROR(SUMPRODUCT('6. Patients'!CN$10:CN$107,OFFSET('6. Patients'!$JB$9,1,MATCH($D21,'6. Patients'!$JC$9:$JQ$9,0),ROWS('6. Patients'!EA$10:EA$107))),0)+
IFERROR(SUMPRODUCT('6. Patients'!CN$10:CN$107,OFFSET('6. Patients'!$JR$9,1,MATCH($D21,'6. Patients'!$JS$9:$KG$9,0),ROWS('6. Patients'!EA$10:EA$107))),0)+
IFERROR(SUMPRODUCT('6. Patients'!CN$10:CN$107,OFFSET('6. Patients'!$KH$9,1,MATCH($D21,'6. Patients'!$KI$9:$KW$9,0),ROWS('6. Patients'!EA$10:EA$107))),0))+
IFERROR(VLOOKUP($D21,$H$61:$L$91,COLUMNS($H$60:$J$60)-1+U$7,0)*$E21*$F21*'1. General Inputs'!$J$25,0),0)</f>
        <v>0</v>
      </c>
      <c r="V21" s="3">
        <f ca="1">ROUNDUP($F21*$E21*CHOOSE(V$7,
IFERROR(SUMPRODUCT('6. Patients'!CO$10:CO$107,OFFSET('6. Patients'!$DN$9,1,MATCH($D21,'6. Patients'!$DO$9:$EC$9,0),ROWS('6. Patients'!EB$10:EB$107))),0)+
IFERROR(SUMPRODUCT('6. Patients'!CO$10:CO$107,OFFSET('6. Patients'!$ED$9,1,MATCH($D21,'6. Patients'!$EE$9:$ES$9,0),ROWS('6. Patients'!EB$10:EB$107))),0)+
IFERROR(SUMPRODUCT('6. Patients'!CO$10:CO$107,OFFSET('6. Patients'!$ET$9,1,MATCH($D21,'6. Patients'!$EU$9:$FI$9,0),ROWS('6. Patients'!EB$10:EB$107))),0)+
IFERROR(SUMPRODUCT('6. Patients'!CO$10:CO$107,OFFSET('6. Patients'!$FJ$9,1,MATCH($D21,'6. Patients'!$FK$9:$FY$9,0),ROWS('6. Patients'!EB$10:EB$107))),0),
IFERROR(SUMPRODUCT('6. Patients'!CO$10:CO$107,OFFSET('6. Patients'!$FZ$9,1,MATCH($D21,'6. Patients'!$GA$9:$GO$9,0),ROWS('6. Patients'!EB$10:EB$107))),0)+
IFERROR(SUMPRODUCT('6. Patients'!CO$10:CO$107,OFFSET('6. Patients'!$GP$9,1,MATCH($D21,'6. Patients'!$GQ$9:$HE$9,0),ROWS('6. Patients'!EB$10:EB$107))),0)+
IFERROR(SUMPRODUCT('6. Patients'!CO$10:CO$107,OFFSET('6. Patients'!$HF$9,1,MATCH($D21,'6. Patients'!$HG$9:$HU$9,0),ROWS('6. Patients'!EB$10:EB$107))),0)+
IFERROR(SUMPRODUCT('6. Patients'!CO$10:CO$107,OFFSET('6. Patients'!$HV$9,1,MATCH($D21,'6. Patients'!$HW$9:$IK$9,0),ROWS('6. Patients'!EB$10:EB$107))),0),
IFERROR(SUMPRODUCT('6. Patients'!CO$10:CO$107,OFFSET('6. Patients'!$IL$9,1,MATCH($D21,'6. Patients'!$IM$9:$JA$9,0),ROWS('6. Patients'!EB$10:EB$107))),0)+
IFERROR(SUMPRODUCT('6. Patients'!CO$10:CO$107,OFFSET('6. Patients'!$JB$9,1,MATCH($D21,'6. Patients'!$JC$9:$JQ$9,0),ROWS('6. Patients'!EB$10:EB$107))),0)+
IFERROR(SUMPRODUCT('6. Patients'!CO$10:CO$107,OFFSET('6. Patients'!$JR$9,1,MATCH($D21,'6. Patients'!$JS$9:$KG$9,0),ROWS('6. Patients'!EB$10:EB$107))),0)+
IFERROR(SUMPRODUCT('6. Patients'!CO$10:CO$107,OFFSET('6. Patients'!$KH$9,1,MATCH($D21,'6. Patients'!$KI$9:$KW$9,0),ROWS('6. Patients'!EB$10:EB$107))),0))+
IFERROR(VLOOKUP($D21,$H$61:$L$91,COLUMNS($H$60:$J$60)-1+V$7,0)*$E21*$F21*'1. General Inputs'!$J$25,0),0)</f>
        <v>0</v>
      </c>
      <c r="W21" s="3">
        <f ca="1">ROUNDUP($F21*$E21*CHOOSE(W$7,
IFERROR(SUMPRODUCT('6. Patients'!CP$10:CP$107,OFFSET('6. Patients'!$DN$9,1,MATCH($D21,'6. Patients'!$DO$9:$EC$9,0),ROWS('6. Patients'!EC$10:EC$107))),0)+
IFERROR(SUMPRODUCT('6. Patients'!CP$10:CP$107,OFFSET('6. Patients'!$ED$9,1,MATCH($D21,'6. Patients'!$EE$9:$ES$9,0),ROWS('6. Patients'!EC$10:EC$107))),0)+
IFERROR(SUMPRODUCT('6. Patients'!CP$10:CP$107,OFFSET('6. Patients'!$ET$9,1,MATCH($D21,'6. Patients'!$EU$9:$FI$9,0),ROWS('6. Patients'!EC$10:EC$107))),0)+
IFERROR(SUMPRODUCT('6. Patients'!CP$10:CP$107,OFFSET('6. Patients'!$FJ$9,1,MATCH($D21,'6. Patients'!$FK$9:$FY$9,0),ROWS('6. Patients'!EC$10:EC$107))),0),
IFERROR(SUMPRODUCT('6. Patients'!CP$10:CP$107,OFFSET('6. Patients'!$FZ$9,1,MATCH($D21,'6. Patients'!$GA$9:$GO$9,0),ROWS('6. Patients'!EC$10:EC$107))),0)+
IFERROR(SUMPRODUCT('6. Patients'!CP$10:CP$107,OFFSET('6. Patients'!$GP$9,1,MATCH($D21,'6. Patients'!$GQ$9:$HE$9,0),ROWS('6. Patients'!EC$10:EC$107))),0)+
IFERROR(SUMPRODUCT('6. Patients'!CP$10:CP$107,OFFSET('6. Patients'!$HF$9,1,MATCH($D21,'6. Patients'!$HG$9:$HU$9,0),ROWS('6. Patients'!EC$10:EC$107))),0)+
IFERROR(SUMPRODUCT('6. Patients'!CP$10:CP$107,OFFSET('6. Patients'!$HV$9,1,MATCH($D21,'6. Patients'!$HW$9:$IK$9,0),ROWS('6. Patients'!EC$10:EC$107))),0),
IFERROR(SUMPRODUCT('6. Patients'!CP$10:CP$107,OFFSET('6. Patients'!$IL$9,1,MATCH($D21,'6. Patients'!$IM$9:$JA$9,0),ROWS('6. Patients'!EC$10:EC$107))),0)+
IFERROR(SUMPRODUCT('6. Patients'!CP$10:CP$107,OFFSET('6. Patients'!$JB$9,1,MATCH($D21,'6. Patients'!$JC$9:$JQ$9,0),ROWS('6. Patients'!EC$10:EC$107))),0)+
IFERROR(SUMPRODUCT('6. Patients'!CP$10:CP$107,OFFSET('6. Patients'!$JR$9,1,MATCH($D21,'6. Patients'!$JS$9:$KG$9,0),ROWS('6. Patients'!EC$10:EC$107))),0)+
IFERROR(SUMPRODUCT('6. Patients'!CP$10:CP$107,OFFSET('6. Patients'!$KH$9,1,MATCH($D21,'6. Patients'!$KI$9:$KW$9,0),ROWS('6. Patients'!EC$10:EC$107))),0))+
IFERROR(VLOOKUP($D21,$H$61:$L$91,COLUMNS($H$60:$J$60)-1+W$7,0)*$E21*$F21*'1. General Inputs'!$J$25,0),0)</f>
        <v>0</v>
      </c>
      <c r="X21" s="3">
        <f ca="1">ROUNDUP($F21*$E21*CHOOSE(X$7,
IFERROR(SUMPRODUCT('6. Patients'!CQ$10:CQ$107,OFFSET('6. Patients'!$DN$9,1,MATCH($D21,'6. Patients'!$DO$9:$EC$9,0),ROWS('6. Patients'!ED$10:ED$107))),0)+
IFERROR(SUMPRODUCT('6. Patients'!CQ$10:CQ$107,OFFSET('6. Patients'!$ED$9,1,MATCH($D21,'6. Patients'!$EE$9:$ES$9,0),ROWS('6. Patients'!ED$10:ED$107))),0)+
IFERROR(SUMPRODUCT('6. Patients'!CQ$10:CQ$107,OFFSET('6. Patients'!$ET$9,1,MATCH($D21,'6. Patients'!$EU$9:$FI$9,0),ROWS('6. Patients'!ED$10:ED$107))),0)+
IFERROR(SUMPRODUCT('6. Patients'!CQ$10:CQ$107,OFFSET('6. Patients'!$FJ$9,1,MATCH($D21,'6. Patients'!$FK$9:$FY$9,0),ROWS('6. Patients'!ED$10:ED$107))),0),
IFERROR(SUMPRODUCT('6. Patients'!CQ$10:CQ$107,OFFSET('6. Patients'!$FZ$9,1,MATCH($D21,'6. Patients'!$GA$9:$GO$9,0),ROWS('6. Patients'!ED$10:ED$107))),0)+
IFERROR(SUMPRODUCT('6. Patients'!CQ$10:CQ$107,OFFSET('6. Patients'!$GP$9,1,MATCH($D21,'6. Patients'!$GQ$9:$HE$9,0),ROWS('6. Patients'!ED$10:ED$107))),0)+
IFERROR(SUMPRODUCT('6. Patients'!CQ$10:CQ$107,OFFSET('6. Patients'!$HF$9,1,MATCH($D21,'6. Patients'!$HG$9:$HU$9,0),ROWS('6. Patients'!ED$10:ED$107))),0)+
IFERROR(SUMPRODUCT('6. Patients'!CQ$10:CQ$107,OFFSET('6. Patients'!$HV$9,1,MATCH($D21,'6. Patients'!$HW$9:$IK$9,0),ROWS('6. Patients'!ED$10:ED$107))),0),
IFERROR(SUMPRODUCT('6. Patients'!CQ$10:CQ$107,OFFSET('6. Patients'!$IL$9,1,MATCH($D21,'6. Patients'!$IM$9:$JA$9,0),ROWS('6. Patients'!ED$10:ED$107))),0)+
IFERROR(SUMPRODUCT('6. Patients'!CQ$10:CQ$107,OFFSET('6. Patients'!$JB$9,1,MATCH($D21,'6. Patients'!$JC$9:$JQ$9,0),ROWS('6. Patients'!ED$10:ED$107))),0)+
IFERROR(SUMPRODUCT('6. Patients'!CQ$10:CQ$107,OFFSET('6. Patients'!$JR$9,1,MATCH($D21,'6. Patients'!$JS$9:$KG$9,0),ROWS('6. Patients'!ED$10:ED$107))),0)+
IFERROR(SUMPRODUCT('6. Patients'!CQ$10:CQ$107,OFFSET('6. Patients'!$KH$9,1,MATCH($D21,'6. Patients'!$KI$9:$KW$9,0),ROWS('6. Patients'!ED$10:ED$107))),0))+
IFERROR(VLOOKUP($D21,$H$61:$L$91,COLUMNS($H$60:$J$60)-1+X$7,0)*$E21*$F21*'1. General Inputs'!$J$25,0),0)</f>
        <v>0</v>
      </c>
      <c r="Y21" s="3">
        <f ca="1">ROUNDUP($F21*$E21*CHOOSE(Y$7,
IFERROR(SUMPRODUCT('6. Patients'!CR$10:CR$107,OFFSET('6. Patients'!$DN$9,1,MATCH($D21,'6. Patients'!$DO$9:$EC$9,0),ROWS('6. Patients'!EE$10:EE$107))),0)+
IFERROR(SUMPRODUCT('6. Patients'!CR$10:CR$107,OFFSET('6. Patients'!$ED$9,1,MATCH($D21,'6. Patients'!$EE$9:$ES$9,0),ROWS('6. Patients'!EE$10:EE$107))),0)+
IFERROR(SUMPRODUCT('6. Patients'!CR$10:CR$107,OFFSET('6. Patients'!$ET$9,1,MATCH($D21,'6. Patients'!$EU$9:$FI$9,0),ROWS('6. Patients'!EE$10:EE$107))),0)+
IFERROR(SUMPRODUCT('6. Patients'!CR$10:CR$107,OFFSET('6. Patients'!$FJ$9,1,MATCH($D21,'6. Patients'!$FK$9:$FY$9,0),ROWS('6. Patients'!EE$10:EE$107))),0),
IFERROR(SUMPRODUCT('6. Patients'!CR$10:CR$107,OFFSET('6. Patients'!$FZ$9,1,MATCH($D21,'6. Patients'!$GA$9:$GO$9,0),ROWS('6. Patients'!EE$10:EE$107))),0)+
IFERROR(SUMPRODUCT('6. Patients'!CR$10:CR$107,OFFSET('6. Patients'!$GP$9,1,MATCH($D21,'6. Patients'!$GQ$9:$HE$9,0),ROWS('6. Patients'!EE$10:EE$107))),0)+
IFERROR(SUMPRODUCT('6. Patients'!CR$10:CR$107,OFFSET('6. Patients'!$HF$9,1,MATCH($D21,'6. Patients'!$HG$9:$HU$9,0),ROWS('6. Patients'!EE$10:EE$107))),0)+
IFERROR(SUMPRODUCT('6. Patients'!CR$10:CR$107,OFFSET('6. Patients'!$HV$9,1,MATCH($D21,'6. Patients'!$HW$9:$IK$9,0),ROWS('6. Patients'!EE$10:EE$107))),0),
IFERROR(SUMPRODUCT('6. Patients'!CR$10:CR$107,OFFSET('6. Patients'!$IL$9,1,MATCH($D21,'6. Patients'!$IM$9:$JA$9,0),ROWS('6. Patients'!EE$10:EE$107))),0)+
IFERROR(SUMPRODUCT('6. Patients'!CR$10:CR$107,OFFSET('6. Patients'!$JB$9,1,MATCH($D21,'6. Patients'!$JC$9:$JQ$9,0),ROWS('6. Patients'!EE$10:EE$107))),0)+
IFERROR(SUMPRODUCT('6. Patients'!CR$10:CR$107,OFFSET('6. Patients'!$JR$9,1,MATCH($D21,'6. Patients'!$JS$9:$KG$9,0),ROWS('6. Patients'!EE$10:EE$107))),0)+
IFERROR(SUMPRODUCT('6. Patients'!CR$10:CR$107,OFFSET('6. Patients'!$KH$9,1,MATCH($D21,'6. Patients'!$KI$9:$KW$9,0),ROWS('6. Patients'!EE$10:EE$107))),0))+
IFERROR(VLOOKUP($D21,$H$61:$L$91,COLUMNS($H$60:$J$60)-1+Y$7,0)*$E21*$F21*'1. General Inputs'!$J$25,0),0)</f>
        <v>0</v>
      </c>
      <c r="Z21" s="3">
        <f ca="1">ROUNDUP($F21*$E21*CHOOSE(Z$7,
IFERROR(SUMPRODUCT('6. Patients'!CS$10:CS$107,OFFSET('6. Patients'!$DN$9,1,MATCH($D21,'6. Patients'!$DO$9:$EC$9,0),ROWS('6. Patients'!EF$10:EF$107))),0)+
IFERROR(SUMPRODUCT('6. Patients'!CS$10:CS$107,OFFSET('6. Patients'!$ED$9,1,MATCH($D21,'6. Patients'!$EE$9:$ES$9,0),ROWS('6. Patients'!EF$10:EF$107))),0)+
IFERROR(SUMPRODUCT('6. Patients'!CS$10:CS$107,OFFSET('6. Patients'!$ET$9,1,MATCH($D21,'6. Patients'!$EU$9:$FI$9,0),ROWS('6. Patients'!EF$10:EF$107))),0)+
IFERROR(SUMPRODUCT('6. Patients'!CS$10:CS$107,OFFSET('6. Patients'!$FJ$9,1,MATCH($D21,'6. Patients'!$FK$9:$FY$9,0),ROWS('6. Patients'!EF$10:EF$107))),0),
IFERROR(SUMPRODUCT('6. Patients'!CS$10:CS$107,OFFSET('6. Patients'!$FZ$9,1,MATCH($D21,'6. Patients'!$GA$9:$GO$9,0),ROWS('6. Patients'!EF$10:EF$107))),0)+
IFERROR(SUMPRODUCT('6. Patients'!CS$10:CS$107,OFFSET('6. Patients'!$GP$9,1,MATCH($D21,'6. Patients'!$GQ$9:$HE$9,0),ROWS('6. Patients'!EF$10:EF$107))),0)+
IFERROR(SUMPRODUCT('6. Patients'!CS$10:CS$107,OFFSET('6. Patients'!$HF$9,1,MATCH($D21,'6. Patients'!$HG$9:$HU$9,0),ROWS('6. Patients'!EF$10:EF$107))),0)+
IFERROR(SUMPRODUCT('6. Patients'!CS$10:CS$107,OFFSET('6. Patients'!$HV$9,1,MATCH($D21,'6. Patients'!$HW$9:$IK$9,0),ROWS('6. Patients'!EF$10:EF$107))),0),
IFERROR(SUMPRODUCT('6. Patients'!CS$10:CS$107,OFFSET('6. Patients'!$IL$9,1,MATCH($D21,'6. Patients'!$IM$9:$JA$9,0),ROWS('6. Patients'!EF$10:EF$107))),0)+
IFERROR(SUMPRODUCT('6. Patients'!CS$10:CS$107,OFFSET('6. Patients'!$JB$9,1,MATCH($D21,'6. Patients'!$JC$9:$JQ$9,0),ROWS('6. Patients'!EF$10:EF$107))),0)+
IFERROR(SUMPRODUCT('6. Patients'!CS$10:CS$107,OFFSET('6. Patients'!$JR$9,1,MATCH($D21,'6. Patients'!$JS$9:$KG$9,0),ROWS('6. Patients'!EF$10:EF$107))),0)+
IFERROR(SUMPRODUCT('6. Patients'!CS$10:CS$107,OFFSET('6. Patients'!$KH$9,1,MATCH($D21,'6. Patients'!$KI$9:$KW$9,0),ROWS('6. Patients'!EF$10:EF$107))),0))+
IFERROR(VLOOKUP($D21,$H$61:$L$91,COLUMNS($H$60:$J$60)-1+Z$7,0)*$E21*$F21*'1. General Inputs'!$J$25,0),0)</f>
        <v>0</v>
      </c>
      <c r="AA21" s="3">
        <f ca="1">ROUNDUP($F21*$E21*CHOOSE(AA$7,
IFERROR(SUMPRODUCT('6. Patients'!CT$10:CT$107,OFFSET('6. Patients'!$DN$9,1,MATCH($D21,'6. Patients'!$DO$9:$EC$9,0),ROWS('6. Patients'!EG$10:EG$107))),0)+
IFERROR(SUMPRODUCT('6. Patients'!CT$10:CT$107,OFFSET('6. Patients'!$ED$9,1,MATCH($D21,'6. Patients'!$EE$9:$ES$9,0),ROWS('6. Patients'!EG$10:EG$107))),0)+
IFERROR(SUMPRODUCT('6. Patients'!CT$10:CT$107,OFFSET('6. Patients'!$ET$9,1,MATCH($D21,'6. Patients'!$EU$9:$FI$9,0),ROWS('6. Patients'!EG$10:EG$107))),0)+
IFERROR(SUMPRODUCT('6. Patients'!CT$10:CT$107,OFFSET('6. Patients'!$FJ$9,1,MATCH($D21,'6. Patients'!$FK$9:$FY$9,0),ROWS('6. Patients'!EG$10:EG$107))),0),
IFERROR(SUMPRODUCT('6. Patients'!CT$10:CT$107,OFFSET('6. Patients'!$FZ$9,1,MATCH($D21,'6. Patients'!$GA$9:$GO$9,0),ROWS('6. Patients'!EG$10:EG$107))),0)+
IFERROR(SUMPRODUCT('6. Patients'!CT$10:CT$107,OFFSET('6. Patients'!$GP$9,1,MATCH($D21,'6. Patients'!$GQ$9:$HE$9,0),ROWS('6. Patients'!EG$10:EG$107))),0)+
IFERROR(SUMPRODUCT('6. Patients'!CT$10:CT$107,OFFSET('6. Patients'!$HF$9,1,MATCH($D21,'6. Patients'!$HG$9:$HU$9,0),ROWS('6. Patients'!EG$10:EG$107))),0)+
IFERROR(SUMPRODUCT('6. Patients'!CT$10:CT$107,OFFSET('6. Patients'!$HV$9,1,MATCH($D21,'6. Patients'!$HW$9:$IK$9,0),ROWS('6. Patients'!EG$10:EG$107))),0),
IFERROR(SUMPRODUCT('6. Patients'!CT$10:CT$107,OFFSET('6. Patients'!$IL$9,1,MATCH($D21,'6. Patients'!$IM$9:$JA$9,0),ROWS('6. Patients'!EG$10:EG$107))),0)+
IFERROR(SUMPRODUCT('6. Patients'!CT$10:CT$107,OFFSET('6. Patients'!$JB$9,1,MATCH($D21,'6. Patients'!$JC$9:$JQ$9,0),ROWS('6. Patients'!EG$10:EG$107))),0)+
IFERROR(SUMPRODUCT('6. Patients'!CT$10:CT$107,OFFSET('6. Patients'!$JR$9,1,MATCH($D21,'6. Patients'!$JS$9:$KG$9,0),ROWS('6. Patients'!EG$10:EG$107))),0)+
IFERROR(SUMPRODUCT('6. Patients'!CT$10:CT$107,OFFSET('6. Patients'!$KH$9,1,MATCH($D21,'6. Patients'!$KI$9:$KW$9,0),ROWS('6. Patients'!EG$10:EG$107))),0))+
IFERROR(VLOOKUP($D21,$H$61:$L$91,COLUMNS($H$60:$J$60)-1+AA$7,0)*$E21*$F21*'1. General Inputs'!$J$25,0),0)</f>
        <v>0</v>
      </c>
      <c r="AB21" s="3">
        <f ca="1">ROUNDUP($F21*$E21*CHOOSE(AB$7,
IFERROR(SUMPRODUCT('6. Patients'!CU$10:CU$107,OFFSET('6. Patients'!$DN$9,1,MATCH($D21,'6. Patients'!$DO$9:$EC$9,0),ROWS('6. Patients'!EH$10:EH$107))),0)+
IFERROR(SUMPRODUCT('6. Patients'!CU$10:CU$107,OFFSET('6. Patients'!$ED$9,1,MATCH($D21,'6. Patients'!$EE$9:$ES$9,0),ROWS('6. Patients'!EH$10:EH$107))),0)+
IFERROR(SUMPRODUCT('6. Patients'!CU$10:CU$107,OFFSET('6. Patients'!$ET$9,1,MATCH($D21,'6. Patients'!$EU$9:$FI$9,0),ROWS('6. Patients'!EH$10:EH$107))),0)+
IFERROR(SUMPRODUCT('6. Patients'!CU$10:CU$107,OFFSET('6. Patients'!$FJ$9,1,MATCH($D21,'6. Patients'!$FK$9:$FY$9,0),ROWS('6. Patients'!EH$10:EH$107))),0),
IFERROR(SUMPRODUCT('6. Patients'!CU$10:CU$107,OFFSET('6. Patients'!$FZ$9,1,MATCH($D21,'6. Patients'!$GA$9:$GO$9,0),ROWS('6. Patients'!EH$10:EH$107))),0)+
IFERROR(SUMPRODUCT('6. Patients'!CU$10:CU$107,OFFSET('6. Patients'!$GP$9,1,MATCH($D21,'6. Patients'!$GQ$9:$HE$9,0),ROWS('6. Patients'!EH$10:EH$107))),0)+
IFERROR(SUMPRODUCT('6. Patients'!CU$10:CU$107,OFFSET('6. Patients'!$HF$9,1,MATCH($D21,'6. Patients'!$HG$9:$HU$9,0),ROWS('6. Patients'!EH$10:EH$107))),0)+
IFERROR(SUMPRODUCT('6. Patients'!CU$10:CU$107,OFFSET('6. Patients'!$HV$9,1,MATCH($D21,'6. Patients'!$HW$9:$IK$9,0),ROWS('6. Patients'!EH$10:EH$107))),0),
IFERROR(SUMPRODUCT('6. Patients'!CU$10:CU$107,OFFSET('6. Patients'!$IL$9,1,MATCH($D21,'6. Patients'!$IM$9:$JA$9,0),ROWS('6. Patients'!EH$10:EH$107))),0)+
IFERROR(SUMPRODUCT('6. Patients'!CU$10:CU$107,OFFSET('6. Patients'!$JB$9,1,MATCH($D21,'6. Patients'!$JC$9:$JQ$9,0),ROWS('6. Patients'!EH$10:EH$107))),0)+
IFERROR(SUMPRODUCT('6. Patients'!CU$10:CU$107,OFFSET('6. Patients'!$JR$9,1,MATCH($D21,'6. Patients'!$JS$9:$KG$9,0),ROWS('6. Patients'!EH$10:EH$107))),0)+
IFERROR(SUMPRODUCT('6. Patients'!CU$10:CU$107,OFFSET('6. Patients'!$KH$9,1,MATCH($D21,'6. Patients'!$KI$9:$KW$9,0),ROWS('6. Patients'!EH$10:EH$107))),0))+
IFERROR(VLOOKUP($D21,$H$61:$L$91,COLUMNS($H$60:$J$60)-1+AB$7,0)*$E21*$F21*'1. General Inputs'!$J$25,0),0)</f>
        <v>0</v>
      </c>
      <c r="AC21" s="3">
        <f ca="1">ROUNDUP($F21*$E21*CHOOSE(AC$7,
IFERROR(SUMPRODUCT('6. Patients'!CV$10:CV$107,OFFSET('6. Patients'!$DN$9,1,MATCH($D21,'6. Patients'!$DO$9:$EC$9,0),ROWS('6. Patients'!EI$10:EI$107))),0)+
IFERROR(SUMPRODUCT('6. Patients'!CV$10:CV$107,OFFSET('6. Patients'!$ED$9,1,MATCH($D21,'6. Patients'!$EE$9:$ES$9,0),ROWS('6. Patients'!EI$10:EI$107))),0)+
IFERROR(SUMPRODUCT('6. Patients'!CV$10:CV$107,OFFSET('6. Patients'!$ET$9,1,MATCH($D21,'6. Patients'!$EU$9:$FI$9,0),ROWS('6. Patients'!EI$10:EI$107))),0)+
IFERROR(SUMPRODUCT('6. Patients'!CV$10:CV$107,OFFSET('6. Patients'!$FJ$9,1,MATCH($D21,'6. Patients'!$FK$9:$FY$9,0),ROWS('6. Patients'!EI$10:EI$107))),0),
IFERROR(SUMPRODUCT('6. Patients'!CV$10:CV$107,OFFSET('6. Patients'!$FZ$9,1,MATCH($D21,'6. Patients'!$GA$9:$GO$9,0),ROWS('6. Patients'!EI$10:EI$107))),0)+
IFERROR(SUMPRODUCT('6. Patients'!CV$10:CV$107,OFFSET('6. Patients'!$GP$9,1,MATCH($D21,'6. Patients'!$GQ$9:$HE$9,0),ROWS('6. Patients'!EI$10:EI$107))),0)+
IFERROR(SUMPRODUCT('6. Patients'!CV$10:CV$107,OFFSET('6. Patients'!$HF$9,1,MATCH($D21,'6. Patients'!$HG$9:$HU$9,0),ROWS('6. Patients'!EI$10:EI$107))),0)+
IFERROR(SUMPRODUCT('6. Patients'!CV$10:CV$107,OFFSET('6. Patients'!$HV$9,1,MATCH($D21,'6. Patients'!$HW$9:$IK$9,0),ROWS('6. Patients'!EI$10:EI$107))),0),
IFERROR(SUMPRODUCT('6. Patients'!CV$10:CV$107,OFFSET('6. Patients'!$IL$9,1,MATCH($D21,'6. Patients'!$IM$9:$JA$9,0),ROWS('6. Patients'!EI$10:EI$107))),0)+
IFERROR(SUMPRODUCT('6. Patients'!CV$10:CV$107,OFFSET('6. Patients'!$JB$9,1,MATCH($D21,'6. Patients'!$JC$9:$JQ$9,0),ROWS('6. Patients'!EI$10:EI$107))),0)+
IFERROR(SUMPRODUCT('6. Patients'!CV$10:CV$107,OFFSET('6. Patients'!$JR$9,1,MATCH($D21,'6. Patients'!$JS$9:$KG$9,0),ROWS('6. Patients'!EI$10:EI$107))),0)+
IFERROR(SUMPRODUCT('6. Patients'!CV$10:CV$107,OFFSET('6. Patients'!$KH$9,1,MATCH($D21,'6. Patients'!$KI$9:$KW$9,0),ROWS('6. Patients'!EI$10:EI$107))),0))+
IFERROR(VLOOKUP($D21,$H$61:$L$91,COLUMNS($H$60:$J$60)-1+AC$7,0)*$E21*$F21*'1. General Inputs'!$J$25,0),0)</f>
        <v>0</v>
      </c>
      <c r="AD21" s="3">
        <f ca="1">ROUNDUP($F21*$E21*CHOOSE(AD$7,
IFERROR(SUMPRODUCT('6. Patients'!CW$10:CW$107,OFFSET('6. Patients'!$DN$9,1,MATCH($D21,'6. Patients'!$DO$9:$EC$9,0),ROWS('6. Patients'!EJ$10:EJ$107))),0)+
IFERROR(SUMPRODUCT('6. Patients'!CW$10:CW$107,OFFSET('6. Patients'!$ED$9,1,MATCH($D21,'6. Patients'!$EE$9:$ES$9,0),ROWS('6. Patients'!EJ$10:EJ$107))),0)+
IFERROR(SUMPRODUCT('6. Patients'!CW$10:CW$107,OFFSET('6. Patients'!$ET$9,1,MATCH($D21,'6. Patients'!$EU$9:$FI$9,0),ROWS('6. Patients'!EJ$10:EJ$107))),0)+
IFERROR(SUMPRODUCT('6. Patients'!CW$10:CW$107,OFFSET('6. Patients'!$FJ$9,1,MATCH($D21,'6. Patients'!$FK$9:$FY$9,0),ROWS('6. Patients'!EJ$10:EJ$107))),0),
IFERROR(SUMPRODUCT('6. Patients'!CW$10:CW$107,OFFSET('6. Patients'!$FZ$9,1,MATCH($D21,'6. Patients'!$GA$9:$GO$9,0),ROWS('6. Patients'!EJ$10:EJ$107))),0)+
IFERROR(SUMPRODUCT('6. Patients'!CW$10:CW$107,OFFSET('6. Patients'!$GP$9,1,MATCH($D21,'6. Patients'!$GQ$9:$HE$9,0),ROWS('6. Patients'!EJ$10:EJ$107))),0)+
IFERROR(SUMPRODUCT('6. Patients'!CW$10:CW$107,OFFSET('6. Patients'!$HF$9,1,MATCH($D21,'6. Patients'!$HG$9:$HU$9,0),ROWS('6. Patients'!EJ$10:EJ$107))),0)+
IFERROR(SUMPRODUCT('6. Patients'!CW$10:CW$107,OFFSET('6. Patients'!$HV$9,1,MATCH($D21,'6. Patients'!$HW$9:$IK$9,0),ROWS('6. Patients'!EJ$10:EJ$107))),0),
IFERROR(SUMPRODUCT('6. Patients'!CW$10:CW$107,OFFSET('6. Patients'!$IL$9,1,MATCH($D21,'6. Patients'!$IM$9:$JA$9,0),ROWS('6. Patients'!EJ$10:EJ$107))),0)+
IFERROR(SUMPRODUCT('6. Patients'!CW$10:CW$107,OFFSET('6. Patients'!$JB$9,1,MATCH($D21,'6. Patients'!$JC$9:$JQ$9,0),ROWS('6. Patients'!EJ$10:EJ$107))),0)+
IFERROR(SUMPRODUCT('6. Patients'!CW$10:CW$107,OFFSET('6. Patients'!$JR$9,1,MATCH($D21,'6. Patients'!$JS$9:$KG$9,0),ROWS('6. Patients'!EJ$10:EJ$107))),0)+
IFERROR(SUMPRODUCT('6. Patients'!CW$10:CW$107,OFFSET('6. Patients'!$KH$9,1,MATCH($D21,'6. Patients'!$KI$9:$KW$9,0),ROWS('6. Patients'!EJ$10:EJ$107))),0))+
IFERROR(VLOOKUP($D21,$H$61:$L$91,COLUMNS($H$60:$J$60)-1+AD$7,0)*$E21*$F21*'1. General Inputs'!$J$25,0),0)</f>
        <v>0</v>
      </c>
      <c r="AE21" s="3">
        <f ca="1">ROUNDUP($F21*$E21*CHOOSE(AE$7,
IFERROR(SUMPRODUCT('6. Patients'!CX$10:CX$107,OFFSET('6. Patients'!$DN$9,1,MATCH($D21,'6. Patients'!$DO$9:$EC$9,0),ROWS('6. Patients'!EK$10:EK$107))),0)+
IFERROR(SUMPRODUCT('6. Patients'!CX$10:CX$107,OFFSET('6. Patients'!$ED$9,1,MATCH($D21,'6. Patients'!$EE$9:$ES$9,0),ROWS('6. Patients'!EK$10:EK$107))),0)+
IFERROR(SUMPRODUCT('6. Patients'!CX$10:CX$107,OFFSET('6. Patients'!$ET$9,1,MATCH($D21,'6. Patients'!$EU$9:$FI$9,0),ROWS('6. Patients'!EK$10:EK$107))),0)+
IFERROR(SUMPRODUCT('6. Patients'!CX$10:CX$107,OFFSET('6. Patients'!$FJ$9,1,MATCH($D21,'6. Patients'!$FK$9:$FY$9,0),ROWS('6. Patients'!EK$10:EK$107))),0),
IFERROR(SUMPRODUCT('6. Patients'!CX$10:CX$107,OFFSET('6. Patients'!$FZ$9,1,MATCH($D21,'6. Patients'!$GA$9:$GO$9,0),ROWS('6. Patients'!EK$10:EK$107))),0)+
IFERROR(SUMPRODUCT('6. Patients'!CX$10:CX$107,OFFSET('6. Patients'!$GP$9,1,MATCH($D21,'6. Patients'!$GQ$9:$HE$9,0),ROWS('6. Patients'!EK$10:EK$107))),0)+
IFERROR(SUMPRODUCT('6. Patients'!CX$10:CX$107,OFFSET('6. Patients'!$HF$9,1,MATCH($D21,'6. Patients'!$HG$9:$HU$9,0),ROWS('6. Patients'!EK$10:EK$107))),0)+
IFERROR(SUMPRODUCT('6. Patients'!CX$10:CX$107,OFFSET('6. Patients'!$HV$9,1,MATCH($D21,'6. Patients'!$HW$9:$IK$9,0),ROWS('6. Patients'!EK$10:EK$107))),0),
IFERROR(SUMPRODUCT('6. Patients'!CX$10:CX$107,OFFSET('6. Patients'!$IL$9,1,MATCH($D21,'6. Patients'!$IM$9:$JA$9,0),ROWS('6. Patients'!EK$10:EK$107))),0)+
IFERROR(SUMPRODUCT('6. Patients'!CX$10:CX$107,OFFSET('6. Patients'!$JB$9,1,MATCH($D21,'6. Patients'!$JC$9:$JQ$9,0),ROWS('6. Patients'!EK$10:EK$107))),0)+
IFERROR(SUMPRODUCT('6. Patients'!CX$10:CX$107,OFFSET('6. Patients'!$JR$9,1,MATCH($D21,'6. Patients'!$JS$9:$KG$9,0),ROWS('6. Patients'!EK$10:EK$107))),0)+
IFERROR(SUMPRODUCT('6. Patients'!CX$10:CX$107,OFFSET('6. Patients'!$KH$9,1,MATCH($D21,'6. Patients'!$KI$9:$KW$9,0),ROWS('6. Patients'!EK$10:EK$107))),0))+
IFERROR(VLOOKUP($D21,$H$61:$L$91,COLUMNS($H$60:$J$60)-1+AE$7,0)*$E21*$F21*'1. General Inputs'!$J$25,0),0)</f>
        <v>0</v>
      </c>
      <c r="AF21" s="3">
        <f ca="1">ROUNDUP($F21*$E21*CHOOSE(AF$7,
IFERROR(SUMPRODUCT('6. Patients'!CY$10:CY$107,OFFSET('6. Patients'!$DN$9,1,MATCH($D21,'6. Patients'!$DO$9:$EC$9,0),ROWS('6. Patients'!EL$10:EL$107))),0)+
IFERROR(SUMPRODUCT('6. Patients'!CY$10:CY$107,OFFSET('6. Patients'!$ED$9,1,MATCH($D21,'6. Patients'!$EE$9:$ES$9,0),ROWS('6. Patients'!EL$10:EL$107))),0)+
IFERROR(SUMPRODUCT('6. Patients'!CY$10:CY$107,OFFSET('6. Patients'!$ET$9,1,MATCH($D21,'6. Patients'!$EU$9:$FI$9,0),ROWS('6. Patients'!EL$10:EL$107))),0)+
IFERROR(SUMPRODUCT('6. Patients'!CY$10:CY$107,OFFSET('6. Patients'!$FJ$9,1,MATCH($D21,'6. Patients'!$FK$9:$FY$9,0),ROWS('6. Patients'!EL$10:EL$107))),0),
IFERROR(SUMPRODUCT('6. Patients'!CY$10:CY$107,OFFSET('6. Patients'!$FZ$9,1,MATCH($D21,'6. Patients'!$GA$9:$GO$9,0),ROWS('6. Patients'!EL$10:EL$107))),0)+
IFERROR(SUMPRODUCT('6. Patients'!CY$10:CY$107,OFFSET('6. Patients'!$GP$9,1,MATCH($D21,'6. Patients'!$GQ$9:$HE$9,0),ROWS('6. Patients'!EL$10:EL$107))),0)+
IFERROR(SUMPRODUCT('6. Patients'!CY$10:CY$107,OFFSET('6. Patients'!$HF$9,1,MATCH($D21,'6. Patients'!$HG$9:$HU$9,0),ROWS('6. Patients'!EL$10:EL$107))),0)+
IFERROR(SUMPRODUCT('6. Patients'!CY$10:CY$107,OFFSET('6. Patients'!$HV$9,1,MATCH($D21,'6. Patients'!$HW$9:$IK$9,0),ROWS('6. Patients'!EL$10:EL$107))),0),
IFERROR(SUMPRODUCT('6. Patients'!CY$10:CY$107,OFFSET('6. Patients'!$IL$9,1,MATCH($D21,'6. Patients'!$IM$9:$JA$9,0),ROWS('6. Patients'!EL$10:EL$107))),0)+
IFERROR(SUMPRODUCT('6. Patients'!CY$10:CY$107,OFFSET('6. Patients'!$JB$9,1,MATCH($D21,'6. Patients'!$JC$9:$JQ$9,0),ROWS('6. Patients'!EL$10:EL$107))),0)+
IFERROR(SUMPRODUCT('6. Patients'!CY$10:CY$107,OFFSET('6. Patients'!$JR$9,1,MATCH($D21,'6. Patients'!$JS$9:$KG$9,0),ROWS('6. Patients'!EL$10:EL$107))),0)+
IFERROR(SUMPRODUCT('6. Patients'!CY$10:CY$107,OFFSET('6. Patients'!$KH$9,1,MATCH($D21,'6. Patients'!$KI$9:$KW$9,0),ROWS('6. Patients'!EL$10:EL$107))),0))+
IFERROR(VLOOKUP($D21,$H$61:$L$91,COLUMNS($H$60:$J$60)-1+AF$7,0)*$E21*$F21*'1. General Inputs'!$J$25,0),0)</f>
        <v>0</v>
      </c>
      <c r="AG21" s="3">
        <f ca="1">ROUNDUP($F21*$E21*CHOOSE(AG$7,
IFERROR(SUMPRODUCT('6. Patients'!CZ$10:CZ$107,OFFSET('6. Patients'!$DN$9,1,MATCH($D21,'6. Patients'!$DO$9:$EC$9,0),ROWS('6. Patients'!EM$10:EM$107))),0)+
IFERROR(SUMPRODUCT('6. Patients'!CZ$10:CZ$107,OFFSET('6. Patients'!$ED$9,1,MATCH($D21,'6. Patients'!$EE$9:$ES$9,0),ROWS('6. Patients'!EM$10:EM$107))),0)+
IFERROR(SUMPRODUCT('6. Patients'!CZ$10:CZ$107,OFFSET('6. Patients'!$ET$9,1,MATCH($D21,'6. Patients'!$EU$9:$FI$9,0),ROWS('6. Patients'!EM$10:EM$107))),0)+
IFERROR(SUMPRODUCT('6. Patients'!CZ$10:CZ$107,OFFSET('6. Patients'!$FJ$9,1,MATCH($D21,'6. Patients'!$FK$9:$FY$9,0),ROWS('6. Patients'!EM$10:EM$107))),0),
IFERROR(SUMPRODUCT('6. Patients'!CZ$10:CZ$107,OFFSET('6. Patients'!$FZ$9,1,MATCH($D21,'6. Patients'!$GA$9:$GO$9,0),ROWS('6. Patients'!EM$10:EM$107))),0)+
IFERROR(SUMPRODUCT('6. Patients'!CZ$10:CZ$107,OFFSET('6. Patients'!$GP$9,1,MATCH($D21,'6. Patients'!$GQ$9:$HE$9,0),ROWS('6. Patients'!EM$10:EM$107))),0)+
IFERROR(SUMPRODUCT('6. Patients'!CZ$10:CZ$107,OFFSET('6. Patients'!$HF$9,1,MATCH($D21,'6. Patients'!$HG$9:$HU$9,0),ROWS('6. Patients'!EM$10:EM$107))),0)+
IFERROR(SUMPRODUCT('6. Patients'!CZ$10:CZ$107,OFFSET('6. Patients'!$HV$9,1,MATCH($D21,'6. Patients'!$HW$9:$IK$9,0),ROWS('6. Patients'!EM$10:EM$107))),0),
IFERROR(SUMPRODUCT('6. Patients'!CZ$10:CZ$107,OFFSET('6. Patients'!$IL$9,1,MATCH($D21,'6. Patients'!$IM$9:$JA$9,0),ROWS('6. Patients'!EM$10:EM$107))),0)+
IFERROR(SUMPRODUCT('6. Patients'!CZ$10:CZ$107,OFFSET('6. Patients'!$JB$9,1,MATCH($D21,'6. Patients'!$JC$9:$JQ$9,0),ROWS('6. Patients'!EM$10:EM$107))),0)+
IFERROR(SUMPRODUCT('6. Patients'!CZ$10:CZ$107,OFFSET('6. Patients'!$JR$9,1,MATCH($D21,'6. Patients'!$JS$9:$KG$9,0),ROWS('6. Patients'!EM$10:EM$107))),0)+
IFERROR(SUMPRODUCT('6. Patients'!CZ$10:CZ$107,OFFSET('6. Patients'!$KH$9,1,MATCH($D21,'6. Patients'!$KI$9:$KW$9,0),ROWS('6. Patients'!EM$10:EM$107))),0))+
IFERROR(VLOOKUP($D21,$H$61:$L$91,COLUMNS($H$60:$J$60)-1+AG$7,0)*$E21*$F21*'1. General Inputs'!$J$25,0),0)</f>
        <v>0</v>
      </c>
      <c r="AH21" s="3">
        <f ca="1">ROUNDUP($F21*$E21*CHOOSE(AH$7,
IFERROR(SUMPRODUCT('6. Patients'!DA$10:DA$107,OFFSET('6. Patients'!$DN$9,1,MATCH($D21,'6. Patients'!$DO$9:$EC$9,0),ROWS('6. Patients'!EN$10:EN$107))),0)+
IFERROR(SUMPRODUCT('6. Patients'!DA$10:DA$107,OFFSET('6. Patients'!$ED$9,1,MATCH($D21,'6. Patients'!$EE$9:$ES$9,0),ROWS('6. Patients'!EN$10:EN$107))),0)+
IFERROR(SUMPRODUCT('6. Patients'!DA$10:DA$107,OFFSET('6. Patients'!$ET$9,1,MATCH($D21,'6. Patients'!$EU$9:$FI$9,0),ROWS('6. Patients'!EN$10:EN$107))),0)+
IFERROR(SUMPRODUCT('6. Patients'!DA$10:DA$107,OFFSET('6. Patients'!$FJ$9,1,MATCH($D21,'6. Patients'!$FK$9:$FY$9,0),ROWS('6. Patients'!EN$10:EN$107))),0),
IFERROR(SUMPRODUCT('6. Patients'!DA$10:DA$107,OFFSET('6. Patients'!$FZ$9,1,MATCH($D21,'6. Patients'!$GA$9:$GO$9,0),ROWS('6. Patients'!EN$10:EN$107))),0)+
IFERROR(SUMPRODUCT('6. Patients'!DA$10:DA$107,OFFSET('6. Patients'!$GP$9,1,MATCH($D21,'6. Patients'!$GQ$9:$HE$9,0),ROWS('6. Patients'!EN$10:EN$107))),0)+
IFERROR(SUMPRODUCT('6. Patients'!DA$10:DA$107,OFFSET('6. Patients'!$HF$9,1,MATCH($D21,'6. Patients'!$HG$9:$HU$9,0),ROWS('6. Patients'!EN$10:EN$107))),0)+
IFERROR(SUMPRODUCT('6. Patients'!DA$10:DA$107,OFFSET('6. Patients'!$HV$9,1,MATCH($D21,'6. Patients'!$HW$9:$IK$9,0),ROWS('6. Patients'!EN$10:EN$107))),0),
IFERROR(SUMPRODUCT('6. Patients'!DA$10:DA$107,OFFSET('6. Patients'!$IL$9,1,MATCH($D21,'6. Patients'!$IM$9:$JA$9,0),ROWS('6. Patients'!EN$10:EN$107))),0)+
IFERROR(SUMPRODUCT('6. Patients'!DA$10:DA$107,OFFSET('6. Patients'!$JB$9,1,MATCH($D21,'6. Patients'!$JC$9:$JQ$9,0),ROWS('6. Patients'!EN$10:EN$107))),0)+
IFERROR(SUMPRODUCT('6. Patients'!DA$10:DA$107,OFFSET('6. Patients'!$JR$9,1,MATCH($D21,'6. Patients'!$JS$9:$KG$9,0),ROWS('6. Patients'!EN$10:EN$107))),0)+
IFERROR(SUMPRODUCT('6. Patients'!DA$10:DA$107,OFFSET('6. Patients'!$KH$9,1,MATCH($D21,'6. Patients'!$KI$9:$KW$9,0),ROWS('6. Patients'!EN$10:EN$107))),0))+
IFERROR(VLOOKUP($D21,$H$61:$L$91,COLUMNS($H$60:$J$60)-1+AH$7,0)*$E21*$F21*'1. General Inputs'!$J$25,0),0)</f>
        <v>0</v>
      </c>
      <c r="AI21" s="3">
        <f ca="1">ROUNDUP($F21*$E21*CHOOSE(AI$7,
IFERROR(SUMPRODUCT('6. Patients'!DB$10:DB$107,OFFSET('6. Patients'!$DN$9,1,MATCH($D21,'6. Patients'!$DO$9:$EC$9,0),ROWS('6. Patients'!EO$10:EO$107))),0)+
IFERROR(SUMPRODUCT('6. Patients'!DB$10:DB$107,OFFSET('6. Patients'!$ED$9,1,MATCH($D21,'6. Patients'!$EE$9:$ES$9,0),ROWS('6. Patients'!EO$10:EO$107))),0)+
IFERROR(SUMPRODUCT('6. Patients'!DB$10:DB$107,OFFSET('6. Patients'!$ET$9,1,MATCH($D21,'6. Patients'!$EU$9:$FI$9,0),ROWS('6. Patients'!EO$10:EO$107))),0)+
IFERROR(SUMPRODUCT('6. Patients'!DB$10:DB$107,OFFSET('6. Patients'!$FJ$9,1,MATCH($D21,'6. Patients'!$FK$9:$FY$9,0),ROWS('6. Patients'!EO$10:EO$107))),0),
IFERROR(SUMPRODUCT('6. Patients'!DB$10:DB$107,OFFSET('6. Patients'!$FZ$9,1,MATCH($D21,'6. Patients'!$GA$9:$GO$9,0),ROWS('6. Patients'!EO$10:EO$107))),0)+
IFERROR(SUMPRODUCT('6. Patients'!DB$10:DB$107,OFFSET('6. Patients'!$GP$9,1,MATCH($D21,'6. Patients'!$GQ$9:$HE$9,0),ROWS('6. Patients'!EO$10:EO$107))),0)+
IFERROR(SUMPRODUCT('6. Patients'!DB$10:DB$107,OFFSET('6. Patients'!$HF$9,1,MATCH($D21,'6. Patients'!$HG$9:$HU$9,0),ROWS('6. Patients'!EO$10:EO$107))),0)+
IFERROR(SUMPRODUCT('6. Patients'!DB$10:DB$107,OFFSET('6. Patients'!$HV$9,1,MATCH($D21,'6. Patients'!$HW$9:$IK$9,0),ROWS('6. Patients'!EO$10:EO$107))),0),
IFERROR(SUMPRODUCT('6. Patients'!DB$10:DB$107,OFFSET('6. Patients'!$IL$9,1,MATCH($D21,'6. Patients'!$IM$9:$JA$9,0),ROWS('6. Patients'!EO$10:EO$107))),0)+
IFERROR(SUMPRODUCT('6. Patients'!DB$10:DB$107,OFFSET('6. Patients'!$JB$9,1,MATCH($D21,'6. Patients'!$JC$9:$JQ$9,0),ROWS('6. Patients'!EO$10:EO$107))),0)+
IFERROR(SUMPRODUCT('6. Patients'!DB$10:DB$107,OFFSET('6. Patients'!$JR$9,1,MATCH($D21,'6. Patients'!$JS$9:$KG$9,0),ROWS('6. Patients'!EO$10:EO$107))),0)+
IFERROR(SUMPRODUCT('6. Patients'!DB$10:DB$107,OFFSET('6. Patients'!$KH$9,1,MATCH($D21,'6. Patients'!$KI$9:$KW$9,0),ROWS('6. Patients'!EO$10:EO$107))),0))+
IFERROR(VLOOKUP($D21,$H$61:$L$91,COLUMNS($H$60:$J$60)-1+AI$7,0)*$E21*$F21*'1. General Inputs'!$J$25,0),0)</f>
        <v>0</v>
      </c>
      <c r="AJ21" s="3">
        <f ca="1">ROUNDUP($F21*$E21*CHOOSE(AJ$7,
IFERROR(SUMPRODUCT('6. Patients'!DC$10:DC$107,OFFSET('6. Patients'!$DN$9,1,MATCH($D21,'6. Patients'!$DO$9:$EC$9,0),ROWS('6. Patients'!EP$10:EP$107))),0)+
IFERROR(SUMPRODUCT('6. Patients'!DC$10:DC$107,OFFSET('6. Patients'!$ED$9,1,MATCH($D21,'6. Patients'!$EE$9:$ES$9,0),ROWS('6. Patients'!EP$10:EP$107))),0)+
IFERROR(SUMPRODUCT('6. Patients'!DC$10:DC$107,OFFSET('6. Patients'!$ET$9,1,MATCH($D21,'6. Patients'!$EU$9:$FI$9,0),ROWS('6. Patients'!EP$10:EP$107))),0)+
IFERROR(SUMPRODUCT('6. Patients'!DC$10:DC$107,OFFSET('6. Patients'!$FJ$9,1,MATCH($D21,'6. Patients'!$FK$9:$FY$9,0),ROWS('6. Patients'!EP$10:EP$107))),0),
IFERROR(SUMPRODUCT('6. Patients'!DC$10:DC$107,OFFSET('6. Patients'!$FZ$9,1,MATCH($D21,'6. Patients'!$GA$9:$GO$9,0),ROWS('6. Patients'!EP$10:EP$107))),0)+
IFERROR(SUMPRODUCT('6. Patients'!DC$10:DC$107,OFFSET('6. Patients'!$GP$9,1,MATCH($D21,'6. Patients'!$GQ$9:$HE$9,0),ROWS('6. Patients'!EP$10:EP$107))),0)+
IFERROR(SUMPRODUCT('6. Patients'!DC$10:DC$107,OFFSET('6. Patients'!$HF$9,1,MATCH($D21,'6. Patients'!$HG$9:$HU$9,0),ROWS('6. Patients'!EP$10:EP$107))),0)+
IFERROR(SUMPRODUCT('6. Patients'!DC$10:DC$107,OFFSET('6. Patients'!$HV$9,1,MATCH($D21,'6. Patients'!$HW$9:$IK$9,0),ROWS('6. Patients'!EP$10:EP$107))),0),
IFERROR(SUMPRODUCT('6. Patients'!DC$10:DC$107,OFFSET('6. Patients'!$IL$9,1,MATCH($D21,'6. Patients'!$IM$9:$JA$9,0),ROWS('6. Patients'!EP$10:EP$107))),0)+
IFERROR(SUMPRODUCT('6. Patients'!DC$10:DC$107,OFFSET('6. Patients'!$JB$9,1,MATCH($D21,'6. Patients'!$JC$9:$JQ$9,0),ROWS('6. Patients'!EP$10:EP$107))),0)+
IFERROR(SUMPRODUCT('6. Patients'!DC$10:DC$107,OFFSET('6. Patients'!$JR$9,1,MATCH($D21,'6. Patients'!$JS$9:$KG$9,0),ROWS('6. Patients'!EP$10:EP$107))),0)+
IFERROR(SUMPRODUCT('6. Patients'!DC$10:DC$107,OFFSET('6. Patients'!$KH$9,1,MATCH($D21,'6. Patients'!$KI$9:$KW$9,0),ROWS('6. Patients'!EP$10:EP$107))),0))+
IFERROR(VLOOKUP($D21,$H$61:$L$91,COLUMNS($H$60:$J$60)-1+AJ$7,0)*$E21*$F21*'1. General Inputs'!$J$25,0),0)</f>
        <v>0</v>
      </c>
      <c r="AK21" s="3">
        <f ca="1">ROUNDUP($F21*$E21*CHOOSE(AK$7,
IFERROR(SUMPRODUCT('6. Patients'!DD$10:DD$107,OFFSET('6. Patients'!$DN$9,1,MATCH($D21,'6. Patients'!$DO$9:$EC$9,0),ROWS('6. Patients'!EQ$10:EQ$107))),0)+
IFERROR(SUMPRODUCT('6. Patients'!DD$10:DD$107,OFFSET('6. Patients'!$ED$9,1,MATCH($D21,'6. Patients'!$EE$9:$ES$9,0),ROWS('6. Patients'!EQ$10:EQ$107))),0)+
IFERROR(SUMPRODUCT('6. Patients'!DD$10:DD$107,OFFSET('6. Patients'!$ET$9,1,MATCH($D21,'6. Patients'!$EU$9:$FI$9,0),ROWS('6. Patients'!EQ$10:EQ$107))),0)+
IFERROR(SUMPRODUCT('6. Patients'!DD$10:DD$107,OFFSET('6. Patients'!$FJ$9,1,MATCH($D21,'6. Patients'!$FK$9:$FY$9,0),ROWS('6. Patients'!EQ$10:EQ$107))),0),
IFERROR(SUMPRODUCT('6. Patients'!DD$10:DD$107,OFFSET('6. Patients'!$FZ$9,1,MATCH($D21,'6. Patients'!$GA$9:$GO$9,0),ROWS('6. Patients'!EQ$10:EQ$107))),0)+
IFERROR(SUMPRODUCT('6. Patients'!DD$10:DD$107,OFFSET('6. Patients'!$GP$9,1,MATCH($D21,'6. Patients'!$GQ$9:$HE$9,0),ROWS('6. Patients'!EQ$10:EQ$107))),0)+
IFERROR(SUMPRODUCT('6. Patients'!DD$10:DD$107,OFFSET('6. Patients'!$HF$9,1,MATCH($D21,'6. Patients'!$HG$9:$HU$9,0),ROWS('6. Patients'!EQ$10:EQ$107))),0)+
IFERROR(SUMPRODUCT('6. Patients'!DD$10:DD$107,OFFSET('6. Patients'!$HV$9,1,MATCH($D21,'6. Patients'!$HW$9:$IK$9,0),ROWS('6. Patients'!EQ$10:EQ$107))),0),
IFERROR(SUMPRODUCT('6. Patients'!DD$10:DD$107,OFFSET('6. Patients'!$IL$9,1,MATCH($D21,'6. Patients'!$IM$9:$JA$9,0),ROWS('6. Patients'!EQ$10:EQ$107))),0)+
IFERROR(SUMPRODUCT('6. Patients'!DD$10:DD$107,OFFSET('6. Patients'!$JB$9,1,MATCH($D21,'6. Patients'!$JC$9:$JQ$9,0),ROWS('6. Patients'!EQ$10:EQ$107))),0)+
IFERROR(SUMPRODUCT('6. Patients'!DD$10:DD$107,OFFSET('6. Patients'!$JR$9,1,MATCH($D21,'6. Patients'!$JS$9:$KG$9,0),ROWS('6. Patients'!EQ$10:EQ$107))),0)+
IFERROR(SUMPRODUCT('6. Patients'!DD$10:DD$107,OFFSET('6. Patients'!$KH$9,1,MATCH($D21,'6. Patients'!$KI$9:$KW$9,0),ROWS('6. Patients'!EQ$10:EQ$107))),0))+
IFERROR(VLOOKUP($D21,$H$61:$L$91,COLUMNS($H$60:$J$60)-1+AK$7,0)*$E21*$F21*'1. General Inputs'!$J$25,0),0)</f>
        <v>0</v>
      </c>
      <c r="AL21" s="3">
        <f ca="1">ROUNDUP($F21*$E21*CHOOSE(AL$7,
IFERROR(SUMPRODUCT('6. Patients'!DE$10:DE$107,OFFSET('6. Patients'!$DN$9,1,MATCH($D21,'6. Patients'!$DO$9:$EC$9,0),ROWS('6. Patients'!ER$10:ER$107))),0)+
IFERROR(SUMPRODUCT('6. Patients'!DE$10:DE$107,OFFSET('6. Patients'!$ED$9,1,MATCH($D21,'6. Patients'!$EE$9:$ES$9,0),ROWS('6. Patients'!ER$10:ER$107))),0)+
IFERROR(SUMPRODUCT('6. Patients'!DE$10:DE$107,OFFSET('6. Patients'!$ET$9,1,MATCH($D21,'6. Patients'!$EU$9:$FI$9,0),ROWS('6. Patients'!ER$10:ER$107))),0)+
IFERROR(SUMPRODUCT('6. Patients'!DE$10:DE$107,OFFSET('6. Patients'!$FJ$9,1,MATCH($D21,'6. Patients'!$FK$9:$FY$9,0),ROWS('6. Patients'!ER$10:ER$107))),0),
IFERROR(SUMPRODUCT('6. Patients'!DE$10:DE$107,OFFSET('6. Patients'!$FZ$9,1,MATCH($D21,'6. Patients'!$GA$9:$GO$9,0),ROWS('6. Patients'!ER$10:ER$107))),0)+
IFERROR(SUMPRODUCT('6. Patients'!DE$10:DE$107,OFFSET('6. Patients'!$GP$9,1,MATCH($D21,'6. Patients'!$GQ$9:$HE$9,0),ROWS('6. Patients'!ER$10:ER$107))),0)+
IFERROR(SUMPRODUCT('6. Patients'!DE$10:DE$107,OFFSET('6. Patients'!$HF$9,1,MATCH($D21,'6. Patients'!$HG$9:$HU$9,0),ROWS('6. Patients'!ER$10:ER$107))),0)+
IFERROR(SUMPRODUCT('6. Patients'!DE$10:DE$107,OFFSET('6. Patients'!$HV$9,1,MATCH($D21,'6. Patients'!$HW$9:$IK$9,0),ROWS('6. Patients'!ER$10:ER$107))),0),
IFERROR(SUMPRODUCT('6. Patients'!DE$10:DE$107,OFFSET('6. Patients'!$IL$9,1,MATCH($D21,'6. Patients'!$IM$9:$JA$9,0),ROWS('6. Patients'!ER$10:ER$107))),0)+
IFERROR(SUMPRODUCT('6. Patients'!DE$10:DE$107,OFFSET('6. Patients'!$JB$9,1,MATCH($D21,'6. Patients'!$JC$9:$JQ$9,0),ROWS('6. Patients'!ER$10:ER$107))),0)+
IFERROR(SUMPRODUCT('6. Patients'!DE$10:DE$107,OFFSET('6. Patients'!$JR$9,1,MATCH($D21,'6. Patients'!$JS$9:$KG$9,0),ROWS('6. Patients'!ER$10:ER$107))),0)+
IFERROR(SUMPRODUCT('6. Patients'!DE$10:DE$107,OFFSET('6. Patients'!$KH$9,1,MATCH($D21,'6. Patients'!$KI$9:$KW$9,0),ROWS('6. Patients'!ER$10:ER$107))),0))+
IFERROR(VLOOKUP($D21,$H$61:$L$91,COLUMNS($H$60:$J$60)-1+AL$7,0)*$E21*$F21*'1. General Inputs'!$J$25,0),0)</f>
        <v>0</v>
      </c>
      <c r="AM21" s="3">
        <f ca="1">ROUNDUP($F21*$E21*CHOOSE(AM$7,
IFERROR(SUMPRODUCT('6. Patients'!DF$10:DF$107,OFFSET('6. Patients'!$DN$9,1,MATCH($D21,'6. Patients'!$DO$9:$EC$9,0),ROWS('6. Patients'!ES$10:ES$107))),0)+
IFERROR(SUMPRODUCT('6. Patients'!DF$10:DF$107,OFFSET('6. Patients'!$ED$9,1,MATCH($D21,'6. Patients'!$EE$9:$ES$9,0),ROWS('6. Patients'!ES$10:ES$107))),0)+
IFERROR(SUMPRODUCT('6. Patients'!DF$10:DF$107,OFFSET('6. Patients'!$ET$9,1,MATCH($D21,'6. Patients'!$EU$9:$FI$9,0),ROWS('6. Patients'!ES$10:ES$107))),0)+
IFERROR(SUMPRODUCT('6. Patients'!DF$10:DF$107,OFFSET('6. Patients'!$FJ$9,1,MATCH($D21,'6. Patients'!$FK$9:$FY$9,0),ROWS('6. Patients'!ES$10:ES$107))),0),
IFERROR(SUMPRODUCT('6. Patients'!DF$10:DF$107,OFFSET('6. Patients'!$FZ$9,1,MATCH($D21,'6. Patients'!$GA$9:$GO$9,0),ROWS('6. Patients'!ES$10:ES$107))),0)+
IFERROR(SUMPRODUCT('6. Patients'!DF$10:DF$107,OFFSET('6. Patients'!$GP$9,1,MATCH($D21,'6. Patients'!$GQ$9:$HE$9,0),ROWS('6. Patients'!ES$10:ES$107))),0)+
IFERROR(SUMPRODUCT('6. Patients'!DF$10:DF$107,OFFSET('6. Patients'!$HF$9,1,MATCH($D21,'6. Patients'!$HG$9:$HU$9,0),ROWS('6. Patients'!ES$10:ES$107))),0)+
IFERROR(SUMPRODUCT('6. Patients'!DF$10:DF$107,OFFSET('6. Patients'!$HV$9,1,MATCH($D21,'6. Patients'!$HW$9:$IK$9,0),ROWS('6. Patients'!ES$10:ES$107))),0),
IFERROR(SUMPRODUCT('6. Patients'!DF$10:DF$107,OFFSET('6. Patients'!$IL$9,1,MATCH($D21,'6. Patients'!$IM$9:$JA$9,0),ROWS('6. Patients'!ES$10:ES$107))),0)+
IFERROR(SUMPRODUCT('6. Patients'!DF$10:DF$107,OFFSET('6. Patients'!$JB$9,1,MATCH($D21,'6. Patients'!$JC$9:$JQ$9,0),ROWS('6. Patients'!ES$10:ES$107))),0)+
IFERROR(SUMPRODUCT('6. Patients'!DF$10:DF$107,OFFSET('6. Patients'!$JR$9,1,MATCH($D21,'6. Patients'!$JS$9:$KG$9,0),ROWS('6. Patients'!ES$10:ES$107))),0)+
IFERROR(SUMPRODUCT('6. Patients'!DF$10:DF$107,OFFSET('6. Patients'!$KH$9,1,MATCH($D21,'6. Patients'!$KI$9:$KW$9,0),ROWS('6. Patients'!ES$10:ES$107))),0))+
IFERROR(VLOOKUP($D21,$H$61:$L$91,COLUMNS($H$60:$J$60)-1+AM$7,0)*$E21*$F21*'1. General Inputs'!$J$25,0),0)</f>
        <v>0</v>
      </c>
      <c r="AN21" s="3">
        <f ca="1">ROUNDUP($F21*$E21*CHOOSE(AN$7,
IFERROR(SUMPRODUCT('6. Patients'!DG$10:DG$107,OFFSET('6. Patients'!$DN$9,1,MATCH($D21,'6. Patients'!$DO$9:$EC$9,0),ROWS('6. Patients'!ET$10:ET$107))),0)+
IFERROR(SUMPRODUCT('6. Patients'!DG$10:DG$107,OFFSET('6. Patients'!$ED$9,1,MATCH($D21,'6. Patients'!$EE$9:$ES$9,0),ROWS('6. Patients'!ET$10:ET$107))),0)+
IFERROR(SUMPRODUCT('6. Patients'!DG$10:DG$107,OFFSET('6. Patients'!$ET$9,1,MATCH($D21,'6. Patients'!$EU$9:$FI$9,0),ROWS('6. Patients'!ET$10:ET$107))),0)+
IFERROR(SUMPRODUCT('6. Patients'!DG$10:DG$107,OFFSET('6. Patients'!$FJ$9,1,MATCH($D21,'6. Patients'!$FK$9:$FY$9,0),ROWS('6. Patients'!ET$10:ET$107))),0),
IFERROR(SUMPRODUCT('6. Patients'!DG$10:DG$107,OFFSET('6. Patients'!$FZ$9,1,MATCH($D21,'6. Patients'!$GA$9:$GO$9,0),ROWS('6. Patients'!ET$10:ET$107))),0)+
IFERROR(SUMPRODUCT('6. Patients'!DG$10:DG$107,OFFSET('6. Patients'!$GP$9,1,MATCH($D21,'6. Patients'!$GQ$9:$HE$9,0),ROWS('6. Patients'!ET$10:ET$107))),0)+
IFERROR(SUMPRODUCT('6. Patients'!DG$10:DG$107,OFFSET('6. Patients'!$HF$9,1,MATCH($D21,'6. Patients'!$HG$9:$HU$9,0),ROWS('6. Patients'!ET$10:ET$107))),0)+
IFERROR(SUMPRODUCT('6. Patients'!DG$10:DG$107,OFFSET('6. Patients'!$HV$9,1,MATCH($D21,'6. Patients'!$HW$9:$IK$9,0),ROWS('6. Patients'!ET$10:ET$107))),0),
IFERROR(SUMPRODUCT('6. Patients'!DG$10:DG$107,OFFSET('6. Patients'!$IL$9,1,MATCH($D21,'6. Patients'!$IM$9:$JA$9,0),ROWS('6. Patients'!ET$10:ET$107))),0)+
IFERROR(SUMPRODUCT('6. Patients'!DG$10:DG$107,OFFSET('6. Patients'!$JB$9,1,MATCH($D21,'6. Patients'!$JC$9:$JQ$9,0),ROWS('6. Patients'!ET$10:ET$107))),0)+
IFERROR(SUMPRODUCT('6. Patients'!DG$10:DG$107,OFFSET('6. Patients'!$JR$9,1,MATCH($D21,'6. Patients'!$JS$9:$KG$9,0),ROWS('6. Patients'!ET$10:ET$107))),0)+
IFERROR(SUMPRODUCT('6. Patients'!DG$10:DG$107,OFFSET('6. Patients'!$KH$9,1,MATCH($D21,'6. Patients'!$KI$9:$KW$9,0),ROWS('6. Patients'!ET$10:ET$107))),0))+
IFERROR(VLOOKUP($D21,$H$61:$L$91,COLUMNS($H$60:$J$60)-1+AN$7,0)*$E21*$F21*'1. General Inputs'!$J$25,0),0)</f>
        <v>0</v>
      </c>
      <c r="AO21" s="3">
        <f ca="1">ROUNDUP($F21*$E21*CHOOSE(AO$7,
IFERROR(SUMPRODUCT('6. Patients'!DH$10:DH$107,OFFSET('6. Patients'!$DN$9,1,MATCH($D21,'6. Patients'!$DO$9:$EC$9,0),ROWS('6. Patients'!EU$10:EU$107))),0)+
IFERROR(SUMPRODUCT('6. Patients'!DH$10:DH$107,OFFSET('6. Patients'!$ED$9,1,MATCH($D21,'6. Patients'!$EE$9:$ES$9,0),ROWS('6. Patients'!EU$10:EU$107))),0)+
IFERROR(SUMPRODUCT('6. Patients'!DH$10:DH$107,OFFSET('6. Patients'!$ET$9,1,MATCH($D21,'6. Patients'!$EU$9:$FI$9,0),ROWS('6. Patients'!EU$10:EU$107))),0)+
IFERROR(SUMPRODUCT('6. Patients'!DH$10:DH$107,OFFSET('6. Patients'!$FJ$9,1,MATCH($D21,'6. Patients'!$FK$9:$FY$9,0),ROWS('6. Patients'!EU$10:EU$107))),0),
IFERROR(SUMPRODUCT('6. Patients'!DH$10:DH$107,OFFSET('6. Patients'!$FZ$9,1,MATCH($D21,'6. Patients'!$GA$9:$GO$9,0),ROWS('6. Patients'!EU$10:EU$107))),0)+
IFERROR(SUMPRODUCT('6. Patients'!DH$10:DH$107,OFFSET('6. Patients'!$GP$9,1,MATCH($D21,'6. Patients'!$GQ$9:$HE$9,0),ROWS('6. Patients'!EU$10:EU$107))),0)+
IFERROR(SUMPRODUCT('6. Patients'!DH$10:DH$107,OFFSET('6. Patients'!$HF$9,1,MATCH($D21,'6. Patients'!$HG$9:$HU$9,0),ROWS('6. Patients'!EU$10:EU$107))),0)+
IFERROR(SUMPRODUCT('6. Patients'!DH$10:DH$107,OFFSET('6. Patients'!$HV$9,1,MATCH($D21,'6. Patients'!$HW$9:$IK$9,0),ROWS('6. Patients'!EU$10:EU$107))),0),
IFERROR(SUMPRODUCT('6. Patients'!DH$10:DH$107,OFFSET('6. Patients'!$IL$9,1,MATCH($D21,'6. Patients'!$IM$9:$JA$9,0),ROWS('6. Patients'!EU$10:EU$107))),0)+
IFERROR(SUMPRODUCT('6. Patients'!DH$10:DH$107,OFFSET('6. Patients'!$JB$9,1,MATCH($D21,'6. Patients'!$JC$9:$JQ$9,0),ROWS('6. Patients'!EU$10:EU$107))),0)+
IFERROR(SUMPRODUCT('6. Patients'!DH$10:DH$107,OFFSET('6. Patients'!$JR$9,1,MATCH($D21,'6. Patients'!$JS$9:$KG$9,0),ROWS('6. Patients'!EU$10:EU$107))),0)+
IFERROR(SUMPRODUCT('6. Patients'!DH$10:DH$107,OFFSET('6. Patients'!$KH$9,1,MATCH($D21,'6. Patients'!$KI$9:$KW$9,0),ROWS('6. Patients'!EU$10:EU$107))),0))+
IFERROR(VLOOKUP($D21,$H$61:$L$91,COLUMNS($H$60:$J$60)-1+AO$7,0)*$E21*$F21*'1. General Inputs'!$J$25,0),0)</f>
        <v>0</v>
      </c>
      <c r="AP21" s="3">
        <f ca="1">ROUNDUP($F21*$E21*CHOOSE(AP$7,
IFERROR(SUMPRODUCT('6. Patients'!DI$10:DI$107,OFFSET('6. Patients'!$DN$9,1,MATCH($D21,'6. Patients'!$DO$9:$EC$9,0),ROWS('6. Patients'!EV$10:EV$107))),0)+
IFERROR(SUMPRODUCT('6. Patients'!DI$10:DI$107,OFFSET('6. Patients'!$ED$9,1,MATCH($D21,'6. Patients'!$EE$9:$ES$9,0),ROWS('6. Patients'!EV$10:EV$107))),0)+
IFERROR(SUMPRODUCT('6. Patients'!DI$10:DI$107,OFFSET('6. Patients'!$ET$9,1,MATCH($D21,'6. Patients'!$EU$9:$FI$9,0),ROWS('6. Patients'!EV$10:EV$107))),0)+
IFERROR(SUMPRODUCT('6. Patients'!DI$10:DI$107,OFFSET('6. Patients'!$FJ$9,1,MATCH($D21,'6. Patients'!$FK$9:$FY$9,0),ROWS('6. Patients'!EV$10:EV$107))),0),
IFERROR(SUMPRODUCT('6. Patients'!DI$10:DI$107,OFFSET('6. Patients'!$FZ$9,1,MATCH($D21,'6. Patients'!$GA$9:$GO$9,0),ROWS('6. Patients'!EV$10:EV$107))),0)+
IFERROR(SUMPRODUCT('6. Patients'!DI$10:DI$107,OFFSET('6. Patients'!$GP$9,1,MATCH($D21,'6. Patients'!$GQ$9:$HE$9,0),ROWS('6. Patients'!EV$10:EV$107))),0)+
IFERROR(SUMPRODUCT('6. Patients'!DI$10:DI$107,OFFSET('6. Patients'!$HF$9,1,MATCH($D21,'6. Patients'!$HG$9:$HU$9,0),ROWS('6. Patients'!EV$10:EV$107))),0)+
IFERROR(SUMPRODUCT('6. Patients'!DI$10:DI$107,OFFSET('6. Patients'!$HV$9,1,MATCH($D21,'6. Patients'!$HW$9:$IK$9,0),ROWS('6. Patients'!EV$10:EV$107))),0),
IFERROR(SUMPRODUCT('6. Patients'!DI$10:DI$107,OFFSET('6. Patients'!$IL$9,1,MATCH($D21,'6. Patients'!$IM$9:$JA$9,0),ROWS('6. Patients'!EV$10:EV$107))),0)+
IFERROR(SUMPRODUCT('6. Patients'!DI$10:DI$107,OFFSET('6. Patients'!$JB$9,1,MATCH($D21,'6. Patients'!$JC$9:$JQ$9,0),ROWS('6. Patients'!EV$10:EV$107))),0)+
IFERROR(SUMPRODUCT('6. Patients'!DI$10:DI$107,OFFSET('6. Patients'!$JR$9,1,MATCH($D21,'6. Patients'!$JS$9:$KG$9,0),ROWS('6. Patients'!EV$10:EV$107))),0)+
IFERROR(SUMPRODUCT('6. Patients'!DI$10:DI$107,OFFSET('6. Patients'!$KH$9,1,MATCH($D21,'6. Patients'!$KI$9:$KW$9,0),ROWS('6. Patients'!EV$10:EV$107))),0))+
IFERROR(VLOOKUP($D21,$H$61:$L$91,COLUMNS($H$60:$J$60)-1+AP$7,0)*$E21*$F21*'1. General Inputs'!$J$25,0),0)</f>
        <v>0</v>
      </c>
      <c r="AQ21" s="3">
        <f ca="1">ROUNDUP($F21*$E21*CHOOSE(AQ$7,
IFERROR(SUMPRODUCT('6. Patients'!DJ$10:DJ$107,OFFSET('6. Patients'!$DN$9,1,MATCH($D21,'6. Patients'!$DO$9:$EC$9,0),ROWS('6. Patients'!EW$10:EW$107))),0)+
IFERROR(SUMPRODUCT('6. Patients'!DJ$10:DJ$107,OFFSET('6. Patients'!$ED$9,1,MATCH($D21,'6. Patients'!$EE$9:$ES$9,0),ROWS('6. Patients'!EW$10:EW$107))),0)+
IFERROR(SUMPRODUCT('6. Patients'!DJ$10:DJ$107,OFFSET('6. Patients'!$ET$9,1,MATCH($D21,'6. Patients'!$EU$9:$FI$9,0),ROWS('6. Patients'!EW$10:EW$107))),0)+
IFERROR(SUMPRODUCT('6. Patients'!DJ$10:DJ$107,OFFSET('6. Patients'!$FJ$9,1,MATCH($D21,'6. Patients'!$FK$9:$FY$9,0),ROWS('6. Patients'!EW$10:EW$107))),0),
IFERROR(SUMPRODUCT('6. Patients'!DJ$10:DJ$107,OFFSET('6. Patients'!$FZ$9,1,MATCH($D21,'6. Patients'!$GA$9:$GO$9,0),ROWS('6. Patients'!EW$10:EW$107))),0)+
IFERROR(SUMPRODUCT('6. Patients'!DJ$10:DJ$107,OFFSET('6. Patients'!$GP$9,1,MATCH($D21,'6. Patients'!$GQ$9:$HE$9,0),ROWS('6. Patients'!EW$10:EW$107))),0)+
IFERROR(SUMPRODUCT('6. Patients'!DJ$10:DJ$107,OFFSET('6. Patients'!$HF$9,1,MATCH($D21,'6. Patients'!$HG$9:$HU$9,0),ROWS('6. Patients'!EW$10:EW$107))),0)+
IFERROR(SUMPRODUCT('6. Patients'!DJ$10:DJ$107,OFFSET('6. Patients'!$HV$9,1,MATCH($D21,'6. Patients'!$HW$9:$IK$9,0),ROWS('6. Patients'!EW$10:EW$107))),0),
IFERROR(SUMPRODUCT('6. Patients'!DJ$10:DJ$107,OFFSET('6. Patients'!$IL$9,1,MATCH($D21,'6. Patients'!$IM$9:$JA$9,0),ROWS('6. Patients'!EW$10:EW$107))),0)+
IFERROR(SUMPRODUCT('6. Patients'!DJ$10:DJ$107,OFFSET('6. Patients'!$JB$9,1,MATCH($D21,'6. Patients'!$JC$9:$JQ$9,0),ROWS('6. Patients'!EW$10:EW$107))),0)+
IFERROR(SUMPRODUCT('6. Patients'!DJ$10:DJ$107,OFFSET('6. Patients'!$JR$9,1,MATCH($D21,'6. Patients'!$JS$9:$KG$9,0),ROWS('6. Patients'!EW$10:EW$107))),0)+
IFERROR(SUMPRODUCT('6. Patients'!DJ$10:DJ$107,OFFSET('6. Patients'!$KH$9,1,MATCH($D21,'6. Patients'!$KI$9:$KW$9,0),ROWS('6. Patients'!EW$10:EW$107))),0))+
IFERROR(VLOOKUP($D21,$H$61:$L$91,COLUMNS($H$60:$J$60)-1+AQ$7,0)*$E21*$F21*'1. General Inputs'!$J$25,0),0)</f>
        <v>0</v>
      </c>
      <c r="AR21" s="136"/>
      <c r="AZ21" s="135">
        <f ca="1">IFERROR(SUM(OFFSET('7. Consumption'!H21,0,1,,MIN('1. General Inputs'!$J$27,COLUMNS('7. Consumption'!H$9:$AQ$9)-1))),0)+MAX(0,$AQ21*('1. General Inputs'!$J$27-COLUMNS('7. Consumption'!H$9:$AQ$9)+1))</f>
        <v>0</v>
      </c>
      <c r="BA21" s="135">
        <f ca="1">IFERROR(SUM(OFFSET('7. Consumption'!I21,0,1,,MIN('1. General Inputs'!$J$27,COLUMNS('7. Consumption'!I$9:$AQ$9)-1))),0)+MAX(0,$AQ21*('1. General Inputs'!$J$27-COLUMNS('7. Consumption'!I$9:$AQ$9)+1))</f>
        <v>0</v>
      </c>
      <c r="BB21" s="135">
        <f ca="1">IFERROR(SUM(OFFSET('7. Consumption'!J21,0,1,,MIN('1. General Inputs'!$J$27,COLUMNS('7. Consumption'!J$9:$AQ$9)-1))),0)+MAX(0,$AQ21*('1. General Inputs'!$J$27-COLUMNS('7. Consumption'!J$9:$AQ$9)+1))</f>
        <v>0</v>
      </c>
      <c r="BC21" s="135">
        <f ca="1">IFERROR(SUM(OFFSET('7. Consumption'!K21,0,1,,MIN('1. General Inputs'!$J$27,COLUMNS('7. Consumption'!K$9:$AQ$9)-1))),0)+MAX(0,$AQ21*('1. General Inputs'!$J$27-COLUMNS('7. Consumption'!K$9:$AQ$9)+1))</f>
        <v>0</v>
      </c>
      <c r="BD21" s="135">
        <f ca="1">IFERROR(SUM(OFFSET('7. Consumption'!L21,0,1,,MIN('1. General Inputs'!$J$27,COLUMNS('7. Consumption'!L$9:$AQ$9)-1))),0)+MAX(0,$AQ21*('1. General Inputs'!$J$27-COLUMNS('7. Consumption'!L$9:$AQ$9)+1))</f>
        <v>0</v>
      </c>
      <c r="BE21" s="135">
        <f ca="1">IFERROR(SUM(OFFSET('7. Consumption'!M21,0,1,,MIN('1. General Inputs'!$J$27,COLUMNS('7. Consumption'!M$9:$AQ$9)-1))),0)+MAX(0,$AQ21*('1. General Inputs'!$J$27-COLUMNS('7. Consumption'!M$9:$AQ$9)+1))</f>
        <v>0</v>
      </c>
      <c r="BF21" s="135">
        <f ca="1">IFERROR(SUM(OFFSET('7. Consumption'!N21,0,1,,MIN('1. General Inputs'!$J$27,COLUMNS('7. Consumption'!N$9:$AQ$9)-1))),0)+MAX(0,$AQ21*('1. General Inputs'!$J$27-COLUMNS('7. Consumption'!N$9:$AQ$9)+1))</f>
        <v>0</v>
      </c>
      <c r="BG21" s="135">
        <f ca="1">IFERROR(SUM(OFFSET('7. Consumption'!O21,0,1,,MIN('1. General Inputs'!$J$27,COLUMNS('7. Consumption'!O$9:$AQ$9)-1))),0)+MAX(0,$AQ21*('1. General Inputs'!$J$27-COLUMNS('7. Consumption'!O$9:$AQ$9)+1))</f>
        <v>0</v>
      </c>
      <c r="BH21" s="135">
        <f ca="1">IFERROR(SUM(OFFSET('7. Consumption'!P21,0,1,,MIN('1. General Inputs'!$J$27,COLUMNS('7. Consumption'!P$9:$AQ$9)-1))),0)+MAX(0,$AQ21*('1. General Inputs'!$J$27-COLUMNS('7. Consumption'!P$9:$AQ$9)+1))</f>
        <v>0</v>
      </c>
      <c r="BI21" s="135">
        <f ca="1">IFERROR(SUM(OFFSET('7. Consumption'!Q21,0,1,,MIN('1. General Inputs'!$J$27,COLUMNS('7. Consumption'!Q$9:$AQ$9)-1))),0)+MAX(0,$AQ21*('1. General Inputs'!$J$27-COLUMNS('7. Consumption'!Q$9:$AQ$9)+1))</f>
        <v>0</v>
      </c>
      <c r="BJ21" s="135">
        <f ca="1">IFERROR(SUM(OFFSET('7. Consumption'!R21,0,1,,MIN('1. General Inputs'!$J$27,COLUMNS('7. Consumption'!R$9:$AQ$9)-1))),0)+MAX(0,$AQ21*('1. General Inputs'!$J$27-COLUMNS('7. Consumption'!R$9:$AQ$9)+1))</f>
        <v>0</v>
      </c>
      <c r="BK21" s="135">
        <f ca="1">IFERROR(SUM(OFFSET('7. Consumption'!S21,0,1,,MIN('1. General Inputs'!$J$27,COLUMNS('7. Consumption'!S$9:$AQ$9)-1))),0)+MAX(0,$AQ21*('1. General Inputs'!$J$27-COLUMNS('7. Consumption'!S$9:$AQ$9)+1))</f>
        <v>0</v>
      </c>
      <c r="BL21" s="135">
        <f ca="1">IFERROR(SUM(OFFSET('7. Consumption'!T21,0,1,,MIN('1. General Inputs'!$J$27,COLUMNS('7. Consumption'!T$9:$AQ$9)-1))),0)+MAX(0,$AQ21*('1. General Inputs'!$J$27-COLUMNS('7. Consumption'!T$9:$AQ$9)+1))</f>
        <v>0</v>
      </c>
      <c r="BM21" s="135">
        <f ca="1">IFERROR(SUM(OFFSET('7. Consumption'!U21,0,1,,MIN('1. General Inputs'!$J$27,COLUMNS('7. Consumption'!U$9:$AQ$9)-1))),0)+MAX(0,$AQ21*('1. General Inputs'!$J$27-COLUMNS('7. Consumption'!U$9:$AQ$9)+1))</f>
        <v>0</v>
      </c>
      <c r="BN21" s="135">
        <f ca="1">IFERROR(SUM(OFFSET('7. Consumption'!V21,0,1,,MIN('1. General Inputs'!$J$27,COLUMNS('7. Consumption'!V$9:$AQ$9)-1))),0)+MAX(0,$AQ21*('1. General Inputs'!$J$27-COLUMNS('7. Consumption'!V$9:$AQ$9)+1))</f>
        <v>0</v>
      </c>
      <c r="BO21" s="135">
        <f ca="1">IFERROR(SUM(OFFSET('7. Consumption'!W21,0,1,,MIN('1. General Inputs'!$J$27,COLUMNS('7. Consumption'!W$9:$AQ$9)-1))),0)+MAX(0,$AQ21*('1. General Inputs'!$J$27-COLUMNS('7. Consumption'!W$9:$AQ$9)+1))</f>
        <v>0</v>
      </c>
      <c r="BP21" s="135">
        <f ca="1">IFERROR(SUM(OFFSET('7. Consumption'!X21,0,1,,MIN('1. General Inputs'!$J$27,COLUMNS('7. Consumption'!X$9:$AQ$9)-1))),0)+MAX(0,$AQ21*('1. General Inputs'!$J$27-COLUMNS('7. Consumption'!X$9:$AQ$9)+1))</f>
        <v>0</v>
      </c>
      <c r="BQ21" s="135">
        <f ca="1">IFERROR(SUM(OFFSET('7. Consumption'!Y21,0,1,,MIN('1. General Inputs'!$J$27,COLUMNS('7. Consumption'!Y$9:$AQ$9)-1))),0)+MAX(0,$AQ21*('1. General Inputs'!$J$27-COLUMNS('7. Consumption'!Y$9:$AQ$9)+1))</f>
        <v>0</v>
      </c>
      <c r="BR21" s="135">
        <f ca="1">IFERROR(SUM(OFFSET('7. Consumption'!Z21,0,1,,MIN('1. General Inputs'!$J$27,COLUMNS('7. Consumption'!Z$9:$AQ$9)-1))),0)+MAX(0,$AQ21*('1. General Inputs'!$J$27-COLUMNS('7. Consumption'!Z$9:$AQ$9)+1))</f>
        <v>0</v>
      </c>
      <c r="BS21" s="135">
        <f ca="1">IFERROR(SUM(OFFSET('7. Consumption'!AA21,0,1,,MIN('1. General Inputs'!$J$27,COLUMNS('7. Consumption'!AA$9:$AQ$9)-1))),0)+MAX(0,$AQ21*('1. General Inputs'!$J$27-COLUMNS('7. Consumption'!AA$9:$AQ$9)+1))</f>
        <v>0</v>
      </c>
      <c r="BT21" s="135">
        <f ca="1">IFERROR(SUM(OFFSET('7. Consumption'!AB21,0,1,,MIN('1. General Inputs'!$J$27,COLUMNS('7. Consumption'!AB$9:$AQ$9)-1))),0)+MAX(0,$AQ21*('1. General Inputs'!$J$27-COLUMNS('7. Consumption'!AB$9:$AQ$9)+1))</f>
        <v>0</v>
      </c>
      <c r="BU21" s="135">
        <f ca="1">IFERROR(SUM(OFFSET('7. Consumption'!AC21,0,1,,MIN('1. General Inputs'!$J$27,COLUMNS('7. Consumption'!AC$9:$AQ$9)-1))),0)+MAX(0,$AQ21*('1. General Inputs'!$J$27-COLUMNS('7. Consumption'!AC$9:$AQ$9)+1))</f>
        <v>0</v>
      </c>
      <c r="BV21" s="135">
        <f ca="1">IFERROR(SUM(OFFSET('7. Consumption'!AD21,0,1,,MIN('1. General Inputs'!$J$27,COLUMNS('7. Consumption'!AD$9:$AQ$9)-1))),0)+MAX(0,$AQ21*('1. General Inputs'!$J$27-COLUMNS('7. Consumption'!AD$9:$AQ$9)+1))</f>
        <v>0</v>
      </c>
      <c r="BW21" s="135">
        <f ca="1">IFERROR(SUM(OFFSET('7. Consumption'!AE21,0,1,,MIN('1. General Inputs'!$J$27,COLUMNS('7. Consumption'!AE$9:$AQ$9)-1))),0)+MAX(0,$AQ21*('1. General Inputs'!$J$27-COLUMNS('7. Consumption'!AE$9:$AQ$9)+1))</f>
        <v>0</v>
      </c>
      <c r="BX21" s="135">
        <f ca="1">IFERROR(SUM(OFFSET('7. Consumption'!AF21,0,1,,MIN('1. General Inputs'!$J$27,COLUMNS('7. Consumption'!AF$9:$AQ$9)-1))),0)+MAX(0,$AQ21*('1. General Inputs'!$J$27-COLUMNS('7. Consumption'!AF$9:$AQ$9)+1))</f>
        <v>0</v>
      </c>
      <c r="BY21" s="135">
        <f ca="1">IFERROR(SUM(OFFSET('7. Consumption'!AG21,0,1,,MIN('1. General Inputs'!$J$27,COLUMNS('7. Consumption'!AG$9:$AQ$9)-1))),0)+MAX(0,$AQ21*('1. General Inputs'!$J$27-COLUMNS('7. Consumption'!AG$9:$AQ$9)+1))</f>
        <v>0</v>
      </c>
      <c r="BZ21" s="135">
        <f ca="1">IFERROR(SUM(OFFSET('7. Consumption'!AH21,0,1,,MIN('1. General Inputs'!$J$27,COLUMNS('7. Consumption'!AH$9:$AQ$9)-1))),0)+MAX(0,$AQ21*('1. General Inputs'!$J$27-COLUMNS('7. Consumption'!AH$9:$AQ$9)+1))</f>
        <v>0</v>
      </c>
      <c r="CA21" s="135">
        <f ca="1">IFERROR(SUM(OFFSET('7. Consumption'!AI21,0,1,,MIN('1. General Inputs'!$J$27,COLUMNS('7. Consumption'!AI$9:$AQ$9)-1))),0)+MAX(0,$AQ21*('1. General Inputs'!$J$27-COLUMNS('7. Consumption'!AI$9:$AQ$9)+1))</f>
        <v>0</v>
      </c>
      <c r="CB21" s="135">
        <f ca="1">IFERROR(SUM(OFFSET('7. Consumption'!AJ21,0,1,,MIN('1. General Inputs'!$J$27,COLUMNS('7. Consumption'!AJ$9:$AQ$9)-1))),0)+MAX(0,$AQ21*('1. General Inputs'!$J$27-COLUMNS('7. Consumption'!AJ$9:$AQ$9)+1))</f>
        <v>0</v>
      </c>
      <c r="CC21" s="135">
        <f ca="1">IFERROR(SUM(OFFSET('7. Consumption'!AK21,0,1,,MIN('1. General Inputs'!$J$27,COLUMNS('7. Consumption'!AK$9:$AQ$9)-1))),0)+MAX(0,$AQ21*('1. General Inputs'!$J$27-COLUMNS('7. Consumption'!AK$9:$AQ$9)+1))</f>
        <v>0</v>
      </c>
      <c r="CD21" s="135">
        <f ca="1">IFERROR(SUM(OFFSET('7. Consumption'!AL21,0,1,,MIN('1. General Inputs'!$J$27,COLUMNS('7. Consumption'!AL$9:$AQ$9)-1))),0)+MAX(0,$AQ21*('1. General Inputs'!$J$27-COLUMNS('7. Consumption'!AL$9:$AQ$9)+1))</f>
        <v>0</v>
      </c>
      <c r="CE21" s="135">
        <f ca="1">IFERROR(SUM(OFFSET('7. Consumption'!AM21,0,1,,MIN('1. General Inputs'!$J$27,COLUMNS('7. Consumption'!AM$9:$AQ$9)-1))),0)+MAX(0,$AQ21*('1. General Inputs'!$J$27-COLUMNS('7. Consumption'!AM$9:$AQ$9)+1))</f>
        <v>0</v>
      </c>
      <c r="CF21" s="135">
        <f ca="1">IFERROR(SUM(OFFSET('7. Consumption'!AN21,0,1,,MIN('1. General Inputs'!$J$27,COLUMNS('7. Consumption'!AN$9:$AQ$9)-1))),0)+MAX(0,$AQ21*('1. General Inputs'!$J$27-COLUMNS('7. Consumption'!AN$9:$AQ$9)+1))</f>
        <v>0</v>
      </c>
      <c r="CG21" s="135">
        <f ca="1">IFERROR(SUM(OFFSET('7. Consumption'!AO21,0,1,,MIN('1. General Inputs'!$J$27,COLUMNS('7. Consumption'!AO$9:$AQ$9)-1))),0)+MAX(0,$AQ21*('1. General Inputs'!$J$27-COLUMNS('7. Consumption'!AO$9:$AQ$9)+1))</f>
        <v>0</v>
      </c>
      <c r="CH21" s="135">
        <f ca="1">IFERROR(SUM(OFFSET('7. Consumption'!AP21,0,1,,MIN('1. General Inputs'!$J$27,COLUMNS('7. Consumption'!AP$9:$AQ$9)-1))),0)+MAX(0,$AQ21*('1. General Inputs'!$J$27-COLUMNS('7. Consumption'!AP$9:$AQ$9)+1))</f>
        <v>0</v>
      </c>
      <c r="CI21" s="135">
        <f ca="1">IFERROR(SUM(OFFSET('7. Consumption'!AQ21,0,1,,MIN('1. General Inputs'!$J$27,COLUMNS('7. Consumption'!AQ$9:$AQ$9)-1))),0)+MAX(0,$AQ21*('1. General Inputs'!$J$27-COLUMNS('7. Consumption'!AQ$9:$AQ$9)+1))</f>
        <v>0</v>
      </c>
    </row>
    <row r="22" spans="2:87" ht="15" x14ac:dyDescent="0.25">
      <c r="B22" s="16"/>
      <c r="C22" s="16" t="str">
        <f>IFERROR(VLOOKUP(ROWS($C$9:$C22),'5. Dosing'!$L$14:$M$64,COLUMNS('5. Dosing'!$L$13:$M$13),0),"")</f>
        <v>EFV (600) - 30 tab</v>
      </c>
      <c r="D22" s="16" t="str">
        <f>IFERROR(INDEX('5. Dosing'!E$14:E$64,MATCH('7. Consumption'!$C22,'5. Dosing'!$M$14:$M$64,0)),"")</f>
        <v>EFV</v>
      </c>
      <c r="E22" s="129">
        <f>IFERROR(INDEX('5. Dosing'!K$14:K$64,MATCH('7. Consumption'!$C22,'5. Dosing'!$M$14:$M$64,0)),0)</f>
        <v>1</v>
      </c>
      <c r="F22" s="130">
        <f>IFERROR(INDEX('5. Dosing'!J$14:J$64,MATCH('7. Consumption'!$C22,'5. Dosing'!$M$14:$M$64,0))*(30)/INDEX('5. Dosing'!H$14:H$64,MATCH('7. Consumption'!$C22,'5. Dosing'!$M$14:$M$64,0)),0)</f>
        <v>1</v>
      </c>
      <c r="H22" s="3">
        <f ca="1">ROUNDUP($F22*$E22*CHOOSE(H$7,
IFERROR(SUMPRODUCT('6. Patients'!CA$10:CA$107,OFFSET('6. Patients'!$DN$9,1,MATCH($D22,'6. Patients'!$DO$9:$EC$9,0),ROWS('6. Patients'!DN$10:DN$107))),0)+
IFERROR(SUMPRODUCT('6. Patients'!CA$10:CA$107,OFFSET('6. Patients'!$ED$9,1,MATCH($D22,'6. Patients'!$EE$9:$ES$9,0),ROWS('6. Patients'!DN$10:DN$107))),0)+
IFERROR(SUMPRODUCT('6. Patients'!CA$10:CA$107,OFFSET('6. Patients'!$ET$9,1,MATCH($D22,'6. Patients'!$EU$9:$FI$9,0),ROWS('6. Patients'!DN$10:DN$107))),0)+
IFERROR(SUMPRODUCT('6. Patients'!CA$10:CA$107,OFFSET('6. Patients'!$FJ$9,1,MATCH($D22,'6. Patients'!$FK$9:$FY$9,0),ROWS('6. Patients'!DN$10:DN$107))),0),
IFERROR(SUMPRODUCT('6. Patients'!CA$10:CA$107,OFFSET('6. Patients'!$FZ$9,1,MATCH($D22,'6. Patients'!$GA$9:$GO$9,0),ROWS('6. Patients'!DN$10:DN$107))),0)+
IFERROR(SUMPRODUCT('6. Patients'!CA$10:CA$107,OFFSET('6. Patients'!$GP$9,1,MATCH($D22,'6. Patients'!$GQ$9:$HE$9,0),ROWS('6. Patients'!DN$10:DN$107))),0)+
IFERROR(SUMPRODUCT('6. Patients'!CA$10:CA$107,OFFSET('6. Patients'!$HF$9,1,MATCH($D22,'6. Patients'!$HG$9:$HU$9,0),ROWS('6. Patients'!DN$10:DN$107))),0)+
IFERROR(SUMPRODUCT('6. Patients'!CA$10:CA$107,OFFSET('6. Patients'!$HV$9,1,MATCH($D22,'6. Patients'!$HW$9:$IK$9,0),ROWS('6. Patients'!DN$10:DN$107))),0),
IFERROR(SUMPRODUCT('6. Patients'!CA$10:CA$107,OFFSET('6. Patients'!$IL$9,1,MATCH($D22,'6. Patients'!$IM$9:$JA$9,0),ROWS('6. Patients'!DN$10:DN$107))),0)+
IFERROR(SUMPRODUCT('6. Patients'!CA$10:CA$107,OFFSET('6. Patients'!$JB$9,1,MATCH($D22,'6. Patients'!$JC$9:$JQ$9,0),ROWS('6. Patients'!DN$10:DN$107))),0)+
IFERROR(SUMPRODUCT('6. Patients'!CA$10:CA$107,OFFSET('6. Patients'!$JR$9,1,MATCH($D22,'6. Patients'!$JS$9:$KG$9,0),ROWS('6. Patients'!DN$10:DN$107))),0)+
IFERROR(SUMPRODUCT('6. Patients'!CA$10:CA$107,OFFSET('6. Patients'!$KH$9,1,MATCH($D22,'6. Patients'!$KI$9:$KW$9,0),ROWS('6. Patients'!DN$10:DN$107))),0))+
IFERROR(VLOOKUP($D22,$H$61:$L$91,COLUMNS($H$60:$J$60)-1+H$7,0)*$E22*$F22*'1. General Inputs'!$J$25,0),0)</f>
        <v>0</v>
      </c>
      <c r="I22" s="3">
        <f ca="1">ROUNDUP($F22*$E22*CHOOSE(I$7,
IFERROR(SUMPRODUCT('6. Patients'!CB$10:CB$107,OFFSET('6. Patients'!$DN$9,1,MATCH($D22,'6. Patients'!$DO$9:$EC$9,0),ROWS('6. Patients'!DO$10:DO$107))),0)+
IFERROR(SUMPRODUCT('6. Patients'!CB$10:CB$107,OFFSET('6. Patients'!$ED$9,1,MATCH($D22,'6. Patients'!$EE$9:$ES$9,0),ROWS('6. Patients'!DO$10:DO$107))),0)+
IFERROR(SUMPRODUCT('6. Patients'!CB$10:CB$107,OFFSET('6. Patients'!$ET$9,1,MATCH($D22,'6. Patients'!$EU$9:$FI$9,0),ROWS('6. Patients'!DO$10:DO$107))),0)+
IFERROR(SUMPRODUCT('6. Patients'!CB$10:CB$107,OFFSET('6. Patients'!$FJ$9,1,MATCH($D22,'6. Patients'!$FK$9:$FY$9,0),ROWS('6. Patients'!DO$10:DO$107))),0),
IFERROR(SUMPRODUCT('6. Patients'!CB$10:CB$107,OFFSET('6. Patients'!$FZ$9,1,MATCH($D22,'6. Patients'!$GA$9:$GO$9,0),ROWS('6. Patients'!DO$10:DO$107))),0)+
IFERROR(SUMPRODUCT('6. Patients'!CB$10:CB$107,OFFSET('6. Patients'!$GP$9,1,MATCH($D22,'6. Patients'!$GQ$9:$HE$9,0),ROWS('6. Patients'!DO$10:DO$107))),0)+
IFERROR(SUMPRODUCT('6. Patients'!CB$10:CB$107,OFFSET('6. Patients'!$HF$9,1,MATCH($D22,'6. Patients'!$HG$9:$HU$9,0),ROWS('6. Patients'!DO$10:DO$107))),0)+
IFERROR(SUMPRODUCT('6. Patients'!CB$10:CB$107,OFFSET('6. Patients'!$HV$9,1,MATCH($D22,'6. Patients'!$HW$9:$IK$9,0),ROWS('6. Patients'!DO$10:DO$107))),0),
IFERROR(SUMPRODUCT('6. Patients'!CB$10:CB$107,OFFSET('6. Patients'!$IL$9,1,MATCH($D22,'6. Patients'!$IM$9:$JA$9,0),ROWS('6. Patients'!DO$10:DO$107))),0)+
IFERROR(SUMPRODUCT('6. Patients'!CB$10:CB$107,OFFSET('6. Patients'!$JB$9,1,MATCH($D22,'6. Patients'!$JC$9:$JQ$9,0),ROWS('6. Patients'!DO$10:DO$107))),0)+
IFERROR(SUMPRODUCT('6. Patients'!CB$10:CB$107,OFFSET('6. Patients'!$JR$9,1,MATCH($D22,'6. Patients'!$JS$9:$KG$9,0),ROWS('6. Patients'!DO$10:DO$107))),0)+
IFERROR(SUMPRODUCT('6. Patients'!CB$10:CB$107,OFFSET('6. Patients'!$KH$9,1,MATCH($D22,'6. Patients'!$KI$9:$KW$9,0),ROWS('6. Patients'!DO$10:DO$107))),0))+
IFERROR(VLOOKUP($D22,$H$61:$L$91,COLUMNS($H$60:$J$60)-1+I$7,0)*$E22*$F22*'1. General Inputs'!$J$25,0),0)</f>
        <v>0</v>
      </c>
      <c r="J22" s="3">
        <f ca="1">ROUNDUP($F22*$E22*CHOOSE(J$7,
IFERROR(SUMPRODUCT('6. Patients'!CC$10:CC$107,OFFSET('6. Patients'!$DN$9,1,MATCH($D22,'6. Patients'!$DO$9:$EC$9,0),ROWS('6. Patients'!DP$10:DP$107))),0)+
IFERROR(SUMPRODUCT('6. Patients'!CC$10:CC$107,OFFSET('6. Patients'!$ED$9,1,MATCH($D22,'6. Patients'!$EE$9:$ES$9,0),ROWS('6. Patients'!DP$10:DP$107))),0)+
IFERROR(SUMPRODUCT('6. Patients'!CC$10:CC$107,OFFSET('6. Patients'!$ET$9,1,MATCH($D22,'6. Patients'!$EU$9:$FI$9,0),ROWS('6. Patients'!DP$10:DP$107))),0)+
IFERROR(SUMPRODUCT('6. Patients'!CC$10:CC$107,OFFSET('6. Patients'!$FJ$9,1,MATCH($D22,'6. Patients'!$FK$9:$FY$9,0),ROWS('6. Patients'!DP$10:DP$107))),0),
IFERROR(SUMPRODUCT('6. Patients'!CC$10:CC$107,OFFSET('6. Patients'!$FZ$9,1,MATCH($D22,'6. Patients'!$GA$9:$GO$9,0),ROWS('6. Patients'!DP$10:DP$107))),0)+
IFERROR(SUMPRODUCT('6. Patients'!CC$10:CC$107,OFFSET('6. Patients'!$GP$9,1,MATCH($D22,'6. Patients'!$GQ$9:$HE$9,0),ROWS('6. Patients'!DP$10:DP$107))),0)+
IFERROR(SUMPRODUCT('6. Patients'!CC$10:CC$107,OFFSET('6. Patients'!$HF$9,1,MATCH($D22,'6. Patients'!$HG$9:$HU$9,0),ROWS('6. Patients'!DP$10:DP$107))),0)+
IFERROR(SUMPRODUCT('6. Patients'!CC$10:CC$107,OFFSET('6. Patients'!$HV$9,1,MATCH($D22,'6. Patients'!$HW$9:$IK$9,0),ROWS('6. Patients'!DP$10:DP$107))),0),
IFERROR(SUMPRODUCT('6. Patients'!CC$10:CC$107,OFFSET('6. Patients'!$IL$9,1,MATCH($D22,'6. Patients'!$IM$9:$JA$9,0),ROWS('6. Patients'!DP$10:DP$107))),0)+
IFERROR(SUMPRODUCT('6. Patients'!CC$10:CC$107,OFFSET('6. Patients'!$JB$9,1,MATCH($D22,'6. Patients'!$JC$9:$JQ$9,0),ROWS('6. Patients'!DP$10:DP$107))),0)+
IFERROR(SUMPRODUCT('6. Patients'!CC$10:CC$107,OFFSET('6. Patients'!$JR$9,1,MATCH($D22,'6. Patients'!$JS$9:$KG$9,0),ROWS('6. Patients'!DP$10:DP$107))),0)+
IFERROR(SUMPRODUCT('6. Patients'!CC$10:CC$107,OFFSET('6. Patients'!$KH$9,1,MATCH($D22,'6. Patients'!$KI$9:$KW$9,0),ROWS('6. Patients'!DP$10:DP$107))),0))+
IFERROR(VLOOKUP($D22,$H$61:$L$91,COLUMNS($H$60:$J$60)-1+J$7,0)*$E22*$F22*'1. General Inputs'!$J$25,0),0)</f>
        <v>0</v>
      </c>
      <c r="K22" s="3">
        <f ca="1">ROUNDUP($F22*$E22*CHOOSE(K$7,
IFERROR(SUMPRODUCT('6. Patients'!CD$10:CD$107,OFFSET('6. Patients'!$DN$9,1,MATCH($D22,'6. Patients'!$DO$9:$EC$9,0),ROWS('6. Patients'!DQ$10:DQ$107))),0)+
IFERROR(SUMPRODUCT('6. Patients'!CD$10:CD$107,OFFSET('6. Patients'!$ED$9,1,MATCH($D22,'6. Patients'!$EE$9:$ES$9,0),ROWS('6. Patients'!DQ$10:DQ$107))),0)+
IFERROR(SUMPRODUCT('6. Patients'!CD$10:CD$107,OFFSET('6. Patients'!$ET$9,1,MATCH($D22,'6. Patients'!$EU$9:$FI$9,0),ROWS('6. Patients'!DQ$10:DQ$107))),0)+
IFERROR(SUMPRODUCT('6. Patients'!CD$10:CD$107,OFFSET('6. Patients'!$FJ$9,1,MATCH($D22,'6. Patients'!$FK$9:$FY$9,0),ROWS('6. Patients'!DQ$10:DQ$107))),0),
IFERROR(SUMPRODUCT('6. Patients'!CD$10:CD$107,OFFSET('6. Patients'!$FZ$9,1,MATCH($D22,'6. Patients'!$GA$9:$GO$9,0),ROWS('6. Patients'!DQ$10:DQ$107))),0)+
IFERROR(SUMPRODUCT('6. Patients'!CD$10:CD$107,OFFSET('6. Patients'!$GP$9,1,MATCH($D22,'6. Patients'!$GQ$9:$HE$9,0),ROWS('6. Patients'!DQ$10:DQ$107))),0)+
IFERROR(SUMPRODUCT('6. Patients'!CD$10:CD$107,OFFSET('6. Patients'!$HF$9,1,MATCH($D22,'6. Patients'!$HG$9:$HU$9,0),ROWS('6. Patients'!DQ$10:DQ$107))),0)+
IFERROR(SUMPRODUCT('6. Patients'!CD$10:CD$107,OFFSET('6. Patients'!$HV$9,1,MATCH($D22,'6. Patients'!$HW$9:$IK$9,0),ROWS('6. Patients'!DQ$10:DQ$107))),0),
IFERROR(SUMPRODUCT('6. Patients'!CD$10:CD$107,OFFSET('6. Patients'!$IL$9,1,MATCH($D22,'6. Patients'!$IM$9:$JA$9,0),ROWS('6. Patients'!DQ$10:DQ$107))),0)+
IFERROR(SUMPRODUCT('6. Patients'!CD$10:CD$107,OFFSET('6. Patients'!$JB$9,1,MATCH($D22,'6. Patients'!$JC$9:$JQ$9,0),ROWS('6. Patients'!DQ$10:DQ$107))),0)+
IFERROR(SUMPRODUCT('6. Patients'!CD$10:CD$107,OFFSET('6. Patients'!$JR$9,1,MATCH($D22,'6. Patients'!$JS$9:$KG$9,0),ROWS('6. Patients'!DQ$10:DQ$107))),0)+
IFERROR(SUMPRODUCT('6. Patients'!CD$10:CD$107,OFFSET('6. Patients'!$KH$9,1,MATCH($D22,'6. Patients'!$KI$9:$KW$9,0),ROWS('6. Patients'!DQ$10:DQ$107))),0))+
IFERROR(VLOOKUP($D22,$H$61:$L$91,COLUMNS($H$60:$J$60)-1+K$7,0)*$E22*$F22*'1. General Inputs'!$J$25,0),0)</f>
        <v>0</v>
      </c>
      <c r="L22" s="3">
        <f ca="1">ROUNDUP($F22*$E22*CHOOSE(L$7,
IFERROR(SUMPRODUCT('6. Patients'!CE$10:CE$107,OFFSET('6. Patients'!$DN$9,1,MATCH($D22,'6. Patients'!$DO$9:$EC$9,0),ROWS('6. Patients'!DR$10:DR$107))),0)+
IFERROR(SUMPRODUCT('6. Patients'!CE$10:CE$107,OFFSET('6. Patients'!$ED$9,1,MATCH($D22,'6. Patients'!$EE$9:$ES$9,0),ROWS('6. Patients'!DR$10:DR$107))),0)+
IFERROR(SUMPRODUCT('6. Patients'!CE$10:CE$107,OFFSET('6. Patients'!$ET$9,1,MATCH($D22,'6. Patients'!$EU$9:$FI$9,0),ROWS('6. Patients'!DR$10:DR$107))),0)+
IFERROR(SUMPRODUCT('6. Patients'!CE$10:CE$107,OFFSET('6. Patients'!$FJ$9,1,MATCH($D22,'6. Patients'!$FK$9:$FY$9,0),ROWS('6. Patients'!DR$10:DR$107))),0),
IFERROR(SUMPRODUCT('6. Patients'!CE$10:CE$107,OFFSET('6. Patients'!$FZ$9,1,MATCH($D22,'6. Patients'!$GA$9:$GO$9,0),ROWS('6. Patients'!DR$10:DR$107))),0)+
IFERROR(SUMPRODUCT('6. Patients'!CE$10:CE$107,OFFSET('6. Patients'!$GP$9,1,MATCH($D22,'6. Patients'!$GQ$9:$HE$9,0),ROWS('6. Patients'!DR$10:DR$107))),0)+
IFERROR(SUMPRODUCT('6. Patients'!CE$10:CE$107,OFFSET('6. Patients'!$HF$9,1,MATCH($D22,'6. Patients'!$HG$9:$HU$9,0),ROWS('6. Patients'!DR$10:DR$107))),0)+
IFERROR(SUMPRODUCT('6. Patients'!CE$10:CE$107,OFFSET('6. Patients'!$HV$9,1,MATCH($D22,'6. Patients'!$HW$9:$IK$9,0),ROWS('6. Patients'!DR$10:DR$107))),0),
IFERROR(SUMPRODUCT('6. Patients'!CE$10:CE$107,OFFSET('6. Patients'!$IL$9,1,MATCH($D22,'6. Patients'!$IM$9:$JA$9,0),ROWS('6. Patients'!DR$10:DR$107))),0)+
IFERROR(SUMPRODUCT('6. Patients'!CE$10:CE$107,OFFSET('6. Patients'!$JB$9,1,MATCH($D22,'6. Patients'!$JC$9:$JQ$9,0),ROWS('6. Patients'!DR$10:DR$107))),0)+
IFERROR(SUMPRODUCT('6. Patients'!CE$10:CE$107,OFFSET('6. Patients'!$JR$9,1,MATCH($D22,'6. Patients'!$JS$9:$KG$9,0),ROWS('6. Patients'!DR$10:DR$107))),0)+
IFERROR(SUMPRODUCT('6. Patients'!CE$10:CE$107,OFFSET('6. Patients'!$KH$9,1,MATCH($D22,'6. Patients'!$KI$9:$KW$9,0),ROWS('6. Patients'!DR$10:DR$107))),0))+
IFERROR(VLOOKUP($D22,$H$61:$L$91,COLUMNS($H$60:$J$60)-1+L$7,0)*$E22*$F22*'1. General Inputs'!$J$25,0),0)</f>
        <v>0</v>
      </c>
      <c r="M22" s="3">
        <f ca="1">ROUNDUP($F22*$E22*CHOOSE(M$7,
IFERROR(SUMPRODUCT('6. Patients'!CF$10:CF$107,OFFSET('6. Patients'!$DN$9,1,MATCH($D22,'6. Patients'!$DO$9:$EC$9,0),ROWS('6. Patients'!DS$10:DS$107))),0)+
IFERROR(SUMPRODUCT('6. Patients'!CF$10:CF$107,OFFSET('6. Patients'!$ED$9,1,MATCH($D22,'6. Patients'!$EE$9:$ES$9,0),ROWS('6. Patients'!DS$10:DS$107))),0)+
IFERROR(SUMPRODUCT('6. Patients'!CF$10:CF$107,OFFSET('6. Patients'!$ET$9,1,MATCH($D22,'6. Patients'!$EU$9:$FI$9,0),ROWS('6. Patients'!DS$10:DS$107))),0)+
IFERROR(SUMPRODUCT('6. Patients'!CF$10:CF$107,OFFSET('6. Patients'!$FJ$9,1,MATCH($D22,'6. Patients'!$FK$9:$FY$9,0),ROWS('6. Patients'!DS$10:DS$107))),0),
IFERROR(SUMPRODUCT('6. Patients'!CF$10:CF$107,OFFSET('6. Patients'!$FZ$9,1,MATCH($D22,'6. Patients'!$GA$9:$GO$9,0),ROWS('6. Patients'!DS$10:DS$107))),0)+
IFERROR(SUMPRODUCT('6. Patients'!CF$10:CF$107,OFFSET('6. Patients'!$GP$9,1,MATCH($D22,'6. Patients'!$GQ$9:$HE$9,0),ROWS('6. Patients'!DS$10:DS$107))),0)+
IFERROR(SUMPRODUCT('6. Patients'!CF$10:CF$107,OFFSET('6. Patients'!$HF$9,1,MATCH($D22,'6. Patients'!$HG$9:$HU$9,0),ROWS('6. Patients'!DS$10:DS$107))),0)+
IFERROR(SUMPRODUCT('6. Patients'!CF$10:CF$107,OFFSET('6. Patients'!$HV$9,1,MATCH($D22,'6. Patients'!$HW$9:$IK$9,0),ROWS('6. Patients'!DS$10:DS$107))),0),
IFERROR(SUMPRODUCT('6. Patients'!CF$10:CF$107,OFFSET('6. Patients'!$IL$9,1,MATCH($D22,'6. Patients'!$IM$9:$JA$9,0),ROWS('6. Patients'!DS$10:DS$107))),0)+
IFERROR(SUMPRODUCT('6. Patients'!CF$10:CF$107,OFFSET('6. Patients'!$JB$9,1,MATCH($D22,'6. Patients'!$JC$9:$JQ$9,0),ROWS('6. Patients'!DS$10:DS$107))),0)+
IFERROR(SUMPRODUCT('6. Patients'!CF$10:CF$107,OFFSET('6. Patients'!$JR$9,1,MATCH($D22,'6. Patients'!$JS$9:$KG$9,0),ROWS('6. Patients'!DS$10:DS$107))),0)+
IFERROR(SUMPRODUCT('6. Patients'!CF$10:CF$107,OFFSET('6. Patients'!$KH$9,1,MATCH($D22,'6. Patients'!$KI$9:$KW$9,0),ROWS('6. Patients'!DS$10:DS$107))),0))+
IFERROR(VLOOKUP($D22,$H$61:$L$91,COLUMNS($H$60:$J$60)-1+M$7,0)*$E22*$F22*'1. General Inputs'!$J$25,0),0)</f>
        <v>0</v>
      </c>
      <c r="N22" s="3">
        <f ca="1">ROUNDUP($F22*$E22*CHOOSE(N$7,
IFERROR(SUMPRODUCT('6. Patients'!CG$10:CG$107,OFFSET('6. Patients'!$DN$9,1,MATCH($D22,'6. Patients'!$DO$9:$EC$9,0),ROWS('6. Patients'!DT$10:DT$107))),0)+
IFERROR(SUMPRODUCT('6. Patients'!CG$10:CG$107,OFFSET('6. Patients'!$ED$9,1,MATCH($D22,'6. Patients'!$EE$9:$ES$9,0),ROWS('6. Patients'!DT$10:DT$107))),0)+
IFERROR(SUMPRODUCT('6. Patients'!CG$10:CG$107,OFFSET('6. Patients'!$ET$9,1,MATCH($D22,'6. Patients'!$EU$9:$FI$9,0),ROWS('6. Patients'!DT$10:DT$107))),0)+
IFERROR(SUMPRODUCT('6. Patients'!CG$10:CG$107,OFFSET('6. Patients'!$FJ$9,1,MATCH($D22,'6. Patients'!$FK$9:$FY$9,0),ROWS('6. Patients'!DT$10:DT$107))),0),
IFERROR(SUMPRODUCT('6. Patients'!CG$10:CG$107,OFFSET('6. Patients'!$FZ$9,1,MATCH($D22,'6. Patients'!$GA$9:$GO$9,0),ROWS('6. Patients'!DT$10:DT$107))),0)+
IFERROR(SUMPRODUCT('6. Patients'!CG$10:CG$107,OFFSET('6. Patients'!$GP$9,1,MATCH($D22,'6. Patients'!$GQ$9:$HE$9,0),ROWS('6. Patients'!DT$10:DT$107))),0)+
IFERROR(SUMPRODUCT('6. Patients'!CG$10:CG$107,OFFSET('6. Patients'!$HF$9,1,MATCH($D22,'6. Patients'!$HG$9:$HU$9,0),ROWS('6. Patients'!DT$10:DT$107))),0)+
IFERROR(SUMPRODUCT('6. Patients'!CG$10:CG$107,OFFSET('6. Patients'!$HV$9,1,MATCH($D22,'6. Patients'!$HW$9:$IK$9,0),ROWS('6. Patients'!DT$10:DT$107))),0),
IFERROR(SUMPRODUCT('6. Patients'!CG$10:CG$107,OFFSET('6. Patients'!$IL$9,1,MATCH($D22,'6. Patients'!$IM$9:$JA$9,0),ROWS('6. Patients'!DT$10:DT$107))),0)+
IFERROR(SUMPRODUCT('6. Patients'!CG$10:CG$107,OFFSET('6. Patients'!$JB$9,1,MATCH($D22,'6. Patients'!$JC$9:$JQ$9,0),ROWS('6. Patients'!DT$10:DT$107))),0)+
IFERROR(SUMPRODUCT('6. Patients'!CG$10:CG$107,OFFSET('6. Patients'!$JR$9,1,MATCH($D22,'6. Patients'!$JS$9:$KG$9,0),ROWS('6. Patients'!DT$10:DT$107))),0)+
IFERROR(SUMPRODUCT('6. Patients'!CG$10:CG$107,OFFSET('6. Patients'!$KH$9,1,MATCH($D22,'6. Patients'!$KI$9:$KW$9,0),ROWS('6. Patients'!DT$10:DT$107))),0))+
IFERROR(VLOOKUP($D22,$H$61:$L$91,COLUMNS($H$60:$J$60)-1+N$7,0)*$E22*$F22*'1. General Inputs'!$J$25,0),0)</f>
        <v>0</v>
      </c>
      <c r="O22" s="3">
        <f ca="1">ROUNDUP($F22*$E22*CHOOSE(O$7,
IFERROR(SUMPRODUCT('6. Patients'!CH$10:CH$107,OFFSET('6. Patients'!$DN$9,1,MATCH($D22,'6. Patients'!$DO$9:$EC$9,0),ROWS('6. Patients'!DU$10:DU$107))),0)+
IFERROR(SUMPRODUCT('6. Patients'!CH$10:CH$107,OFFSET('6. Patients'!$ED$9,1,MATCH($D22,'6. Patients'!$EE$9:$ES$9,0),ROWS('6. Patients'!DU$10:DU$107))),0)+
IFERROR(SUMPRODUCT('6. Patients'!CH$10:CH$107,OFFSET('6. Patients'!$ET$9,1,MATCH($D22,'6. Patients'!$EU$9:$FI$9,0),ROWS('6. Patients'!DU$10:DU$107))),0)+
IFERROR(SUMPRODUCT('6. Patients'!CH$10:CH$107,OFFSET('6. Patients'!$FJ$9,1,MATCH($D22,'6. Patients'!$FK$9:$FY$9,0),ROWS('6. Patients'!DU$10:DU$107))),0),
IFERROR(SUMPRODUCT('6. Patients'!CH$10:CH$107,OFFSET('6. Patients'!$FZ$9,1,MATCH($D22,'6. Patients'!$GA$9:$GO$9,0),ROWS('6. Patients'!DU$10:DU$107))),0)+
IFERROR(SUMPRODUCT('6. Patients'!CH$10:CH$107,OFFSET('6. Patients'!$GP$9,1,MATCH($D22,'6. Patients'!$GQ$9:$HE$9,0),ROWS('6. Patients'!DU$10:DU$107))),0)+
IFERROR(SUMPRODUCT('6. Patients'!CH$10:CH$107,OFFSET('6. Patients'!$HF$9,1,MATCH($D22,'6. Patients'!$HG$9:$HU$9,0),ROWS('6. Patients'!DU$10:DU$107))),0)+
IFERROR(SUMPRODUCT('6. Patients'!CH$10:CH$107,OFFSET('6. Patients'!$HV$9,1,MATCH($D22,'6. Patients'!$HW$9:$IK$9,0),ROWS('6. Patients'!DU$10:DU$107))),0),
IFERROR(SUMPRODUCT('6. Patients'!CH$10:CH$107,OFFSET('6. Patients'!$IL$9,1,MATCH($D22,'6. Patients'!$IM$9:$JA$9,0),ROWS('6. Patients'!DU$10:DU$107))),0)+
IFERROR(SUMPRODUCT('6. Patients'!CH$10:CH$107,OFFSET('6. Patients'!$JB$9,1,MATCH($D22,'6. Patients'!$JC$9:$JQ$9,0),ROWS('6. Patients'!DU$10:DU$107))),0)+
IFERROR(SUMPRODUCT('6. Patients'!CH$10:CH$107,OFFSET('6. Patients'!$JR$9,1,MATCH($D22,'6. Patients'!$JS$9:$KG$9,0),ROWS('6. Patients'!DU$10:DU$107))),0)+
IFERROR(SUMPRODUCT('6. Patients'!CH$10:CH$107,OFFSET('6. Patients'!$KH$9,1,MATCH($D22,'6. Patients'!$KI$9:$KW$9,0),ROWS('6. Patients'!DU$10:DU$107))),0))+
IFERROR(VLOOKUP($D22,$H$61:$L$91,COLUMNS($H$60:$J$60)-1+O$7,0)*$E22*$F22*'1. General Inputs'!$J$25,0),0)</f>
        <v>0</v>
      </c>
      <c r="P22" s="3">
        <f ca="1">ROUNDUP($F22*$E22*CHOOSE(P$7,
IFERROR(SUMPRODUCT('6. Patients'!CI$10:CI$107,OFFSET('6. Patients'!$DN$9,1,MATCH($D22,'6. Patients'!$DO$9:$EC$9,0),ROWS('6. Patients'!DV$10:DV$107))),0)+
IFERROR(SUMPRODUCT('6. Patients'!CI$10:CI$107,OFFSET('6. Patients'!$ED$9,1,MATCH($D22,'6. Patients'!$EE$9:$ES$9,0),ROWS('6. Patients'!DV$10:DV$107))),0)+
IFERROR(SUMPRODUCT('6. Patients'!CI$10:CI$107,OFFSET('6. Patients'!$ET$9,1,MATCH($D22,'6. Patients'!$EU$9:$FI$9,0),ROWS('6. Patients'!DV$10:DV$107))),0)+
IFERROR(SUMPRODUCT('6. Patients'!CI$10:CI$107,OFFSET('6. Patients'!$FJ$9,1,MATCH($D22,'6. Patients'!$FK$9:$FY$9,0),ROWS('6. Patients'!DV$10:DV$107))),0),
IFERROR(SUMPRODUCT('6. Patients'!CI$10:CI$107,OFFSET('6. Patients'!$FZ$9,1,MATCH($D22,'6. Patients'!$GA$9:$GO$9,0),ROWS('6. Patients'!DV$10:DV$107))),0)+
IFERROR(SUMPRODUCT('6. Patients'!CI$10:CI$107,OFFSET('6. Patients'!$GP$9,1,MATCH($D22,'6. Patients'!$GQ$9:$HE$9,0),ROWS('6. Patients'!DV$10:DV$107))),0)+
IFERROR(SUMPRODUCT('6. Patients'!CI$10:CI$107,OFFSET('6. Patients'!$HF$9,1,MATCH($D22,'6. Patients'!$HG$9:$HU$9,0),ROWS('6. Patients'!DV$10:DV$107))),0)+
IFERROR(SUMPRODUCT('6. Patients'!CI$10:CI$107,OFFSET('6. Patients'!$HV$9,1,MATCH($D22,'6. Patients'!$HW$9:$IK$9,0),ROWS('6. Patients'!DV$10:DV$107))),0),
IFERROR(SUMPRODUCT('6. Patients'!CI$10:CI$107,OFFSET('6. Patients'!$IL$9,1,MATCH($D22,'6. Patients'!$IM$9:$JA$9,0),ROWS('6. Patients'!DV$10:DV$107))),0)+
IFERROR(SUMPRODUCT('6. Patients'!CI$10:CI$107,OFFSET('6. Patients'!$JB$9,1,MATCH($D22,'6. Patients'!$JC$9:$JQ$9,0),ROWS('6. Patients'!DV$10:DV$107))),0)+
IFERROR(SUMPRODUCT('6. Patients'!CI$10:CI$107,OFFSET('6. Patients'!$JR$9,1,MATCH($D22,'6. Patients'!$JS$9:$KG$9,0),ROWS('6. Patients'!DV$10:DV$107))),0)+
IFERROR(SUMPRODUCT('6. Patients'!CI$10:CI$107,OFFSET('6. Patients'!$KH$9,1,MATCH($D22,'6. Patients'!$KI$9:$KW$9,0),ROWS('6. Patients'!DV$10:DV$107))),0))+
IFERROR(VLOOKUP($D22,$H$61:$L$91,COLUMNS($H$60:$J$60)-1+P$7,0)*$E22*$F22*'1. General Inputs'!$J$25,0),0)</f>
        <v>0</v>
      </c>
      <c r="Q22" s="3">
        <f ca="1">ROUNDUP($F22*$E22*CHOOSE(Q$7,
IFERROR(SUMPRODUCT('6. Patients'!CJ$10:CJ$107,OFFSET('6. Patients'!$DN$9,1,MATCH($D22,'6. Patients'!$DO$9:$EC$9,0),ROWS('6. Patients'!DW$10:DW$107))),0)+
IFERROR(SUMPRODUCT('6. Patients'!CJ$10:CJ$107,OFFSET('6. Patients'!$ED$9,1,MATCH($D22,'6. Patients'!$EE$9:$ES$9,0),ROWS('6. Patients'!DW$10:DW$107))),0)+
IFERROR(SUMPRODUCT('6. Patients'!CJ$10:CJ$107,OFFSET('6. Patients'!$ET$9,1,MATCH($D22,'6. Patients'!$EU$9:$FI$9,0),ROWS('6. Patients'!DW$10:DW$107))),0)+
IFERROR(SUMPRODUCT('6. Patients'!CJ$10:CJ$107,OFFSET('6. Patients'!$FJ$9,1,MATCH($D22,'6. Patients'!$FK$9:$FY$9,0),ROWS('6. Patients'!DW$10:DW$107))),0),
IFERROR(SUMPRODUCT('6. Patients'!CJ$10:CJ$107,OFFSET('6. Patients'!$FZ$9,1,MATCH($D22,'6. Patients'!$GA$9:$GO$9,0),ROWS('6. Patients'!DW$10:DW$107))),0)+
IFERROR(SUMPRODUCT('6. Patients'!CJ$10:CJ$107,OFFSET('6. Patients'!$GP$9,1,MATCH($D22,'6. Patients'!$GQ$9:$HE$9,0),ROWS('6. Patients'!DW$10:DW$107))),0)+
IFERROR(SUMPRODUCT('6. Patients'!CJ$10:CJ$107,OFFSET('6. Patients'!$HF$9,1,MATCH($D22,'6. Patients'!$HG$9:$HU$9,0),ROWS('6. Patients'!DW$10:DW$107))),0)+
IFERROR(SUMPRODUCT('6. Patients'!CJ$10:CJ$107,OFFSET('6. Patients'!$HV$9,1,MATCH($D22,'6. Patients'!$HW$9:$IK$9,0),ROWS('6. Patients'!DW$10:DW$107))),0),
IFERROR(SUMPRODUCT('6. Patients'!CJ$10:CJ$107,OFFSET('6. Patients'!$IL$9,1,MATCH($D22,'6. Patients'!$IM$9:$JA$9,0),ROWS('6. Patients'!DW$10:DW$107))),0)+
IFERROR(SUMPRODUCT('6. Patients'!CJ$10:CJ$107,OFFSET('6. Patients'!$JB$9,1,MATCH($D22,'6. Patients'!$JC$9:$JQ$9,0),ROWS('6. Patients'!DW$10:DW$107))),0)+
IFERROR(SUMPRODUCT('6. Patients'!CJ$10:CJ$107,OFFSET('6. Patients'!$JR$9,1,MATCH($D22,'6. Patients'!$JS$9:$KG$9,0),ROWS('6. Patients'!DW$10:DW$107))),0)+
IFERROR(SUMPRODUCT('6. Patients'!CJ$10:CJ$107,OFFSET('6. Patients'!$KH$9,1,MATCH($D22,'6. Patients'!$KI$9:$KW$9,0),ROWS('6. Patients'!DW$10:DW$107))),0))+
IFERROR(VLOOKUP($D22,$H$61:$L$91,COLUMNS($H$60:$J$60)-1+Q$7,0)*$E22*$F22*'1. General Inputs'!$J$25,0),0)</f>
        <v>0</v>
      </c>
      <c r="R22" s="3">
        <f ca="1">ROUNDUP($F22*$E22*CHOOSE(R$7,
IFERROR(SUMPRODUCT('6. Patients'!CK$10:CK$107,OFFSET('6. Patients'!$DN$9,1,MATCH($D22,'6. Patients'!$DO$9:$EC$9,0),ROWS('6. Patients'!DX$10:DX$107))),0)+
IFERROR(SUMPRODUCT('6. Patients'!CK$10:CK$107,OFFSET('6. Patients'!$ED$9,1,MATCH($D22,'6. Patients'!$EE$9:$ES$9,0),ROWS('6. Patients'!DX$10:DX$107))),0)+
IFERROR(SUMPRODUCT('6. Patients'!CK$10:CK$107,OFFSET('6. Patients'!$ET$9,1,MATCH($D22,'6. Patients'!$EU$9:$FI$9,0),ROWS('6. Patients'!DX$10:DX$107))),0)+
IFERROR(SUMPRODUCT('6. Patients'!CK$10:CK$107,OFFSET('6. Patients'!$FJ$9,1,MATCH($D22,'6. Patients'!$FK$9:$FY$9,0),ROWS('6. Patients'!DX$10:DX$107))),0),
IFERROR(SUMPRODUCT('6. Patients'!CK$10:CK$107,OFFSET('6. Patients'!$FZ$9,1,MATCH($D22,'6. Patients'!$GA$9:$GO$9,0),ROWS('6. Patients'!DX$10:DX$107))),0)+
IFERROR(SUMPRODUCT('6. Patients'!CK$10:CK$107,OFFSET('6. Patients'!$GP$9,1,MATCH($D22,'6. Patients'!$GQ$9:$HE$9,0),ROWS('6. Patients'!DX$10:DX$107))),0)+
IFERROR(SUMPRODUCT('6. Patients'!CK$10:CK$107,OFFSET('6. Patients'!$HF$9,1,MATCH($D22,'6. Patients'!$HG$9:$HU$9,0),ROWS('6. Patients'!DX$10:DX$107))),0)+
IFERROR(SUMPRODUCT('6. Patients'!CK$10:CK$107,OFFSET('6. Patients'!$HV$9,1,MATCH($D22,'6. Patients'!$HW$9:$IK$9,0),ROWS('6. Patients'!DX$10:DX$107))),0),
IFERROR(SUMPRODUCT('6. Patients'!CK$10:CK$107,OFFSET('6. Patients'!$IL$9,1,MATCH($D22,'6. Patients'!$IM$9:$JA$9,0),ROWS('6. Patients'!DX$10:DX$107))),0)+
IFERROR(SUMPRODUCT('6. Patients'!CK$10:CK$107,OFFSET('6. Patients'!$JB$9,1,MATCH($D22,'6. Patients'!$JC$9:$JQ$9,0),ROWS('6. Patients'!DX$10:DX$107))),0)+
IFERROR(SUMPRODUCT('6. Patients'!CK$10:CK$107,OFFSET('6. Patients'!$JR$9,1,MATCH($D22,'6. Patients'!$JS$9:$KG$9,0),ROWS('6. Patients'!DX$10:DX$107))),0)+
IFERROR(SUMPRODUCT('6. Patients'!CK$10:CK$107,OFFSET('6. Patients'!$KH$9,1,MATCH($D22,'6. Patients'!$KI$9:$KW$9,0),ROWS('6. Patients'!DX$10:DX$107))),0))+
IFERROR(VLOOKUP($D22,$H$61:$L$91,COLUMNS($H$60:$J$60)-1+R$7,0)*$E22*$F22*'1. General Inputs'!$J$25,0),0)</f>
        <v>0</v>
      </c>
      <c r="S22" s="3">
        <f ca="1">ROUNDUP($F22*$E22*CHOOSE(S$7,
IFERROR(SUMPRODUCT('6. Patients'!CL$10:CL$107,OFFSET('6. Patients'!$DN$9,1,MATCH($D22,'6. Patients'!$DO$9:$EC$9,0),ROWS('6. Patients'!DY$10:DY$107))),0)+
IFERROR(SUMPRODUCT('6. Patients'!CL$10:CL$107,OFFSET('6. Patients'!$ED$9,1,MATCH($D22,'6. Patients'!$EE$9:$ES$9,0),ROWS('6. Patients'!DY$10:DY$107))),0)+
IFERROR(SUMPRODUCT('6. Patients'!CL$10:CL$107,OFFSET('6. Patients'!$ET$9,1,MATCH($D22,'6. Patients'!$EU$9:$FI$9,0),ROWS('6. Patients'!DY$10:DY$107))),0)+
IFERROR(SUMPRODUCT('6. Patients'!CL$10:CL$107,OFFSET('6. Patients'!$FJ$9,1,MATCH($D22,'6. Patients'!$FK$9:$FY$9,0),ROWS('6. Patients'!DY$10:DY$107))),0),
IFERROR(SUMPRODUCT('6. Patients'!CL$10:CL$107,OFFSET('6. Patients'!$FZ$9,1,MATCH($D22,'6. Patients'!$GA$9:$GO$9,0),ROWS('6. Patients'!DY$10:DY$107))),0)+
IFERROR(SUMPRODUCT('6. Patients'!CL$10:CL$107,OFFSET('6. Patients'!$GP$9,1,MATCH($D22,'6. Patients'!$GQ$9:$HE$9,0),ROWS('6. Patients'!DY$10:DY$107))),0)+
IFERROR(SUMPRODUCT('6. Patients'!CL$10:CL$107,OFFSET('6. Patients'!$HF$9,1,MATCH($D22,'6. Patients'!$HG$9:$HU$9,0),ROWS('6. Patients'!DY$10:DY$107))),0)+
IFERROR(SUMPRODUCT('6. Patients'!CL$10:CL$107,OFFSET('6. Patients'!$HV$9,1,MATCH($D22,'6. Patients'!$HW$9:$IK$9,0),ROWS('6. Patients'!DY$10:DY$107))),0),
IFERROR(SUMPRODUCT('6. Patients'!CL$10:CL$107,OFFSET('6. Patients'!$IL$9,1,MATCH($D22,'6. Patients'!$IM$9:$JA$9,0),ROWS('6. Patients'!DY$10:DY$107))),0)+
IFERROR(SUMPRODUCT('6. Patients'!CL$10:CL$107,OFFSET('6. Patients'!$JB$9,1,MATCH($D22,'6. Patients'!$JC$9:$JQ$9,0),ROWS('6. Patients'!DY$10:DY$107))),0)+
IFERROR(SUMPRODUCT('6. Patients'!CL$10:CL$107,OFFSET('6. Patients'!$JR$9,1,MATCH($D22,'6. Patients'!$JS$9:$KG$9,0),ROWS('6. Patients'!DY$10:DY$107))),0)+
IFERROR(SUMPRODUCT('6. Patients'!CL$10:CL$107,OFFSET('6. Patients'!$KH$9,1,MATCH($D22,'6. Patients'!$KI$9:$KW$9,0),ROWS('6. Patients'!DY$10:DY$107))),0))+
IFERROR(VLOOKUP($D22,$H$61:$L$91,COLUMNS($H$60:$J$60)-1+S$7,0)*$E22*$F22*'1. General Inputs'!$J$25,0),0)</f>
        <v>0</v>
      </c>
      <c r="T22" s="3">
        <f ca="1">ROUNDUP($F22*$E22*CHOOSE(T$7,
IFERROR(SUMPRODUCT('6. Patients'!CM$10:CM$107,OFFSET('6. Patients'!$DN$9,1,MATCH($D22,'6. Patients'!$DO$9:$EC$9,0),ROWS('6. Patients'!DZ$10:DZ$107))),0)+
IFERROR(SUMPRODUCT('6. Patients'!CM$10:CM$107,OFFSET('6. Patients'!$ED$9,1,MATCH($D22,'6. Patients'!$EE$9:$ES$9,0),ROWS('6. Patients'!DZ$10:DZ$107))),0)+
IFERROR(SUMPRODUCT('6. Patients'!CM$10:CM$107,OFFSET('6. Patients'!$ET$9,1,MATCH($D22,'6. Patients'!$EU$9:$FI$9,0),ROWS('6. Patients'!DZ$10:DZ$107))),0)+
IFERROR(SUMPRODUCT('6. Patients'!CM$10:CM$107,OFFSET('6. Patients'!$FJ$9,1,MATCH($D22,'6. Patients'!$FK$9:$FY$9,0),ROWS('6. Patients'!DZ$10:DZ$107))),0),
IFERROR(SUMPRODUCT('6. Patients'!CM$10:CM$107,OFFSET('6. Patients'!$FZ$9,1,MATCH($D22,'6. Patients'!$GA$9:$GO$9,0),ROWS('6. Patients'!DZ$10:DZ$107))),0)+
IFERROR(SUMPRODUCT('6. Patients'!CM$10:CM$107,OFFSET('6. Patients'!$GP$9,1,MATCH($D22,'6. Patients'!$GQ$9:$HE$9,0),ROWS('6. Patients'!DZ$10:DZ$107))),0)+
IFERROR(SUMPRODUCT('6. Patients'!CM$10:CM$107,OFFSET('6. Patients'!$HF$9,1,MATCH($D22,'6. Patients'!$HG$9:$HU$9,0),ROWS('6. Patients'!DZ$10:DZ$107))),0)+
IFERROR(SUMPRODUCT('6. Patients'!CM$10:CM$107,OFFSET('6. Patients'!$HV$9,1,MATCH($D22,'6. Patients'!$HW$9:$IK$9,0),ROWS('6. Patients'!DZ$10:DZ$107))),0),
IFERROR(SUMPRODUCT('6. Patients'!CM$10:CM$107,OFFSET('6. Patients'!$IL$9,1,MATCH($D22,'6. Patients'!$IM$9:$JA$9,0),ROWS('6. Patients'!DZ$10:DZ$107))),0)+
IFERROR(SUMPRODUCT('6. Patients'!CM$10:CM$107,OFFSET('6. Patients'!$JB$9,1,MATCH($D22,'6. Patients'!$JC$9:$JQ$9,0),ROWS('6. Patients'!DZ$10:DZ$107))),0)+
IFERROR(SUMPRODUCT('6. Patients'!CM$10:CM$107,OFFSET('6. Patients'!$JR$9,1,MATCH($D22,'6. Patients'!$JS$9:$KG$9,0),ROWS('6. Patients'!DZ$10:DZ$107))),0)+
IFERROR(SUMPRODUCT('6. Patients'!CM$10:CM$107,OFFSET('6. Patients'!$KH$9,1,MATCH($D22,'6. Patients'!$KI$9:$KW$9,0),ROWS('6. Patients'!DZ$10:DZ$107))),0))+
IFERROR(VLOOKUP($D22,$H$61:$L$91,COLUMNS($H$60:$J$60)-1+T$7,0)*$E22*$F22*'1. General Inputs'!$J$25,0),0)</f>
        <v>0</v>
      </c>
      <c r="U22" s="3">
        <f ca="1">ROUNDUP($F22*$E22*CHOOSE(U$7,
IFERROR(SUMPRODUCT('6. Patients'!CN$10:CN$107,OFFSET('6. Patients'!$DN$9,1,MATCH($D22,'6. Patients'!$DO$9:$EC$9,0),ROWS('6. Patients'!EA$10:EA$107))),0)+
IFERROR(SUMPRODUCT('6. Patients'!CN$10:CN$107,OFFSET('6. Patients'!$ED$9,1,MATCH($D22,'6. Patients'!$EE$9:$ES$9,0),ROWS('6. Patients'!EA$10:EA$107))),0)+
IFERROR(SUMPRODUCT('6. Patients'!CN$10:CN$107,OFFSET('6. Patients'!$ET$9,1,MATCH($D22,'6. Patients'!$EU$9:$FI$9,0),ROWS('6. Patients'!EA$10:EA$107))),0)+
IFERROR(SUMPRODUCT('6. Patients'!CN$10:CN$107,OFFSET('6. Patients'!$FJ$9,1,MATCH($D22,'6. Patients'!$FK$9:$FY$9,0),ROWS('6. Patients'!EA$10:EA$107))),0),
IFERROR(SUMPRODUCT('6. Patients'!CN$10:CN$107,OFFSET('6. Patients'!$FZ$9,1,MATCH($D22,'6. Patients'!$GA$9:$GO$9,0),ROWS('6. Patients'!EA$10:EA$107))),0)+
IFERROR(SUMPRODUCT('6. Patients'!CN$10:CN$107,OFFSET('6. Patients'!$GP$9,1,MATCH($D22,'6. Patients'!$GQ$9:$HE$9,0),ROWS('6. Patients'!EA$10:EA$107))),0)+
IFERROR(SUMPRODUCT('6. Patients'!CN$10:CN$107,OFFSET('6. Patients'!$HF$9,1,MATCH($D22,'6. Patients'!$HG$9:$HU$9,0),ROWS('6. Patients'!EA$10:EA$107))),0)+
IFERROR(SUMPRODUCT('6. Patients'!CN$10:CN$107,OFFSET('6. Patients'!$HV$9,1,MATCH($D22,'6. Patients'!$HW$9:$IK$9,0),ROWS('6. Patients'!EA$10:EA$107))),0),
IFERROR(SUMPRODUCT('6. Patients'!CN$10:CN$107,OFFSET('6. Patients'!$IL$9,1,MATCH($D22,'6. Patients'!$IM$9:$JA$9,0),ROWS('6. Patients'!EA$10:EA$107))),0)+
IFERROR(SUMPRODUCT('6. Patients'!CN$10:CN$107,OFFSET('6. Patients'!$JB$9,1,MATCH($D22,'6. Patients'!$JC$9:$JQ$9,0),ROWS('6. Patients'!EA$10:EA$107))),0)+
IFERROR(SUMPRODUCT('6. Patients'!CN$10:CN$107,OFFSET('6. Patients'!$JR$9,1,MATCH($D22,'6. Patients'!$JS$9:$KG$9,0),ROWS('6. Patients'!EA$10:EA$107))),0)+
IFERROR(SUMPRODUCT('6. Patients'!CN$10:CN$107,OFFSET('6. Patients'!$KH$9,1,MATCH($D22,'6. Patients'!$KI$9:$KW$9,0),ROWS('6. Patients'!EA$10:EA$107))),0))+
IFERROR(VLOOKUP($D22,$H$61:$L$91,COLUMNS($H$60:$J$60)-1+U$7,0)*$E22*$F22*'1. General Inputs'!$J$25,0),0)</f>
        <v>0</v>
      </c>
      <c r="V22" s="3">
        <f ca="1">ROUNDUP($F22*$E22*CHOOSE(V$7,
IFERROR(SUMPRODUCT('6. Patients'!CO$10:CO$107,OFFSET('6. Patients'!$DN$9,1,MATCH($D22,'6. Patients'!$DO$9:$EC$9,0),ROWS('6. Patients'!EB$10:EB$107))),0)+
IFERROR(SUMPRODUCT('6. Patients'!CO$10:CO$107,OFFSET('6. Patients'!$ED$9,1,MATCH($D22,'6. Patients'!$EE$9:$ES$9,0),ROWS('6. Patients'!EB$10:EB$107))),0)+
IFERROR(SUMPRODUCT('6. Patients'!CO$10:CO$107,OFFSET('6. Patients'!$ET$9,1,MATCH($D22,'6. Patients'!$EU$9:$FI$9,0),ROWS('6. Patients'!EB$10:EB$107))),0)+
IFERROR(SUMPRODUCT('6. Patients'!CO$10:CO$107,OFFSET('6. Patients'!$FJ$9,1,MATCH($D22,'6. Patients'!$FK$9:$FY$9,0),ROWS('6. Patients'!EB$10:EB$107))),0),
IFERROR(SUMPRODUCT('6. Patients'!CO$10:CO$107,OFFSET('6. Patients'!$FZ$9,1,MATCH($D22,'6. Patients'!$GA$9:$GO$9,0),ROWS('6. Patients'!EB$10:EB$107))),0)+
IFERROR(SUMPRODUCT('6. Patients'!CO$10:CO$107,OFFSET('6. Patients'!$GP$9,1,MATCH($D22,'6. Patients'!$GQ$9:$HE$9,0),ROWS('6. Patients'!EB$10:EB$107))),0)+
IFERROR(SUMPRODUCT('6. Patients'!CO$10:CO$107,OFFSET('6. Patients'!$HF$9,1,MATCH($D22,'6. Patients'!$HG$9:$HU$9,0),ROWS('6. Patients'!EB$10:EB$107))),0)+
IFERROR(SUMPRODUCT('6. Patients'!CO$10:CO$107,OFFSET('6. Patients'!$HV$9,1,MATCH($D22,'6. Patients'!$HW$9:$IK$9,0),ROWS('6. Patients'!EB$10:EB$107))),0),
IFERROR(SUMPRODUCT('6. Patients'!CO$10:CO$107,OFFSET('6. Patients'!$IL$9,1,MATCH($D22,'6. Patients'!$IM$9:$JA$9,0),ROWS('6. Patients'!EB$10:EB$107))),0)+
IFERROR(SUMPRODUCT('6. Patients'!CO$10:CO$107,OFFSET('6. Patients'!$JB$9,1,MATCH($D22,'6. Patients'!$JC$9:$JQ$9,0),ROWS('6. Patients'!EB$10:EB$107))),0)+
IFERROR(SUMPRODUCT('6. Patients'!CO$10:CO$107,OFFSET('6. Patients'!$JR$9,1,MATCH($D22,'6. Patients'!$JS$9:$KG$9,0),ROWS('6. Patients'!EB$10:EB$107))),0)+
IFERROR(SUMPRODUCT('6. Patients'!CO$10:CO$107,OFFSET('6. Patients'!$KH$9,1,MATCH($D22,'6. Patients'!$KI$9:$KW$9,0),ROWS('6. Patients'!EB$10:EB$107))),0))+
IFERROR(VLOOKUP($D22,$H$61:$L$91,COLUMNS($H$60:$J$60)-1+V$7,0)*$E22*$F22*'1. General Inputs'!$J$25,0),0)</f>
        <v>0</v>
      </c>
      <c r="W22" s="3">
        <f ca="1">ROUNDUP($F22*$E22*CHOOSE(W$7,
IFERROR(SUMPRODUCT('6. Patients'!CP$10:CP$107,OFFSET('6. Patients'!$DN$9,1,MATCH($D22,'6. Patients'!$DO$9:$EC$9,0),ROWS('6. Patients'!EC$10:EC$107))),0)+
IFERROR(SUMPRODUCT('6. Patients'!CP$10:CP$107,OFFSET('6. Patients'!$ED$9,1,MATCH($D22,'6. Patients'!$EE$9:$ES$9,0),ROWS('6. Patients'!EC$10:EC$107))),0)+
IFERROR(SUMPRODUCT('6. Patients'!CP$10:CP$107,OFFSET('6. Patients'!$ET$9,1,MATCH($D22,'6. Patients'!$EU$9:$FI$9,0),ROWS('6. Patients'!EC$10:EC$107))),0)+
IFERROR(SUMPRODUCT('6. Patients'!CP$10:CP$107,OFFSET('6. Patients'!$FJ$9,1,MATCH($D22,'6. Patients'!$FK$9:$FY$9,0),ROWS('6. Patients'!EC$10:EC$107))),0),
IFERROR(SUMPRODUCT('6. Patients'!CP$10:CP$107,OFFSET('6. Patients'!$FZ$9,1,MATCH($D22,'6. Patients'!$GA$9:$GO$9,0),ROWS('6. Patients'!EC$10:EC$107))),0)+
IFERROR(SUMPRODUCT('6. Patients'!CP$10:CP$107,OFFSET('6. Patients'!$GP$9,1,MATCH($D22,'6. Patients'!$GQ$9:$HE$9,0),ROWS('6. Patients'!EC$10:EC$107))),0)+
IFERROR(SUMPRODUCT('6. Patients'!CP$10:CP$107,OFFSET('6. Patients'!$HF$9,1,MATCH($D22,'6. Patients'!$HG$9:$HU$9,0),ROWS('6. Patients'!EC$10:EC$107))),0)+
IFERROR(SUMPRODUCT('6. Patients'!CP$10:CP$107,OFFSET('6. Patients'!$HV$9,1,MATCH($D22,'6. Patients'!$HW$9:$IK$9,0),ROWS('6. Patients'!EC$10:EC$107))),0),
IFERROR(SUMPRODUCT('6. Patients'!CP$10:CP$107,OFFSET('6. Patients'!$IL$9,1,MATCH($D22,'6. Patients'!$IM$9:$JA$9,0),ROWS('6. Patients'!EC$10:EC$107))),0)+
IFERROR(SUMPRODUCT('6. Patients'!CP$10:CP$107,OFFSET('6. Patients'!$JB$9,1,MATCH($D22,'6. Patients'!$JC$9:$JQ$9,0),ROWS('6. Patients'!EC$10:EC$107))),0)+
IFERROR(SUMPRODUCT('6. Patients'!CP$10:CP$107,OFFSET('6. Patients'!$JR$9,1,MATCH($D22,'6. Patients'!$JS$9:$KG$9,0),ROWS('6. Patients'!EC$10:EC$107))),0)+
IFERROR(SUMPRODUCT('6. Patients'!CP$10:CP$107,OFFSET('6. Patients'!$KH$9,1,MATCH($D22,'6. Patients'!$KI$9:$KW$9,0),ROWS('6. Patients'!EC$10:EC$107))),0))+
IFERROR(VLOOKUP($D22,$H$61:$L$91,COLUMNS($H$60:$J$60)-1+W$7,0)*$E22*$F22*'1. General Inputs'!$J$25,0),0)</f>
        <v>0</v>
      </c>
      <c r="X22" s="3">
        <f ca="1">ROUNDUP($F22*$E22*CHOOSE(X$7,
IFERROR(SUMPRODUCT('6. Patients'!CQ$10:CQ$107,OFFSET('6. Patients'!$DN$9,1,MATCH($D22,'6. Patients'!$DO$9:$EC$9,0),ROWS('6. Patients'!ED$10:ED$107))),0)+
IFERROR(SUMPRODUCT('6. Patients'!CQ$10:CQ$107,OFFSET('6. Patients'!$ED$9,1,MATCH($D22,'6. Patients'!$EE$9:$ES$9,0),ROWS('6. Patients'!ED$10:ED$107))),0)+
IFERROR(SUMPRODUCT('6. Patients'!CQ$10:CQ$107,OFFSET('6. Patients'!$ET$9,1,MATCH($D22,'6. Patients'!$EU$9:$FI$9,0),ROWS('6. Patients'!ED$10:ED$107))),0)+
IFERROR(SUMPRODUCT('6. Patients'!CQ$10:CQ$107,OFFSET('6. Patients'!$FJ$9,1,MATCH($D22,'6. Patients'!$FK$9:$FY$9,0),ROWS('6. Patients'!ED$10:ED$107))),0),
IFERROR(SUMPRODUCT('6. Patients'!CQ$10:CQ$107,OFFSET('6. Patients'!$FZ$9,1,MATCH($D22,'6. Patients'!$GA$9:$GO$9,0),ROWS('6. Patients'!ED$10:ED$107))),0)+
IFERROR(SUMPRODUCT('6. Patients'!CQ$10:CQ$107,OFFSET('6. Patients'!$GP$9,1,MATCH($D22,'6. Patients'!$GQ$9:$HE$9,0),ROWS('6. Patients'!ED$10:ED$107))),0)+
IFERROR(SUMPRODUCT('6. Patients'!CQ$10:CQ$107,OFFSET('6. Patients'!$HF$9,1,MATCH($D22,'6. Patients'!$HG$9:$HU$9,0),ROWS('6. Patients'!ED$10:ED$107))),0)+
IFERROR(SUMPRODUCT('6. Patients'!CQ$10:CQ$107,OFFSET('6. Patients'!$HV$9,1,MATCH($D22,'6. Patients'!$HW$9:$IK$9,0),ROWS('6. Patients'!ED$10:ED$107))),0),
IFERROR(SUMPRODUCT('6. Patients'!CQ$10:CQ$107,OFFSET('6. Patients'!$IL$9,1,MATCH($D22,'6. Patients'!$IM$9:$JA$9,0),ROWS('6. Patients'!ED$10:ED$107))),0)+
IFERROR(SUMPRODUCT('6. Patients'!CQ$10:CQ$107,OFFSET('6. Patients'!$JB$9,1,MATCH($D22,'6. Patients'!$JC$9:$JQ$9,0),ROWS('6. Patients'!ED$10:ED$107))),0)+
IFERROR(SUMPRODUCT('6. Patients'!CQ$10:CQ$107,OFFSET('6. Patients'!$JR$9,1,MATCH($D22,'6. Patients'!$JS$9:$KG$9,0),ROWS('6. Patients'!ED$10:ED$107))),0)+
IFERROR(SUMPRODUCT('6. Patients'!CQ$10:CQ$107,OFFSET('6. Patients'!$KH$9,1,MATCH($D22,'6. Patients'!$KI$9:$KW$9,0),ROWS('6. Patients'!ED$10:ED$107))),0))+
IFERROR(VLOOKUP($D22,$H$61:$L$91,COLUMNS($H$60:$J$60)-1+X$7,0)*$E22*$F22*'1. General Inputs'!$J$25,0),0)</f>
        <v>0</v>
      </c>
      <c r="Y22" s="3">
        <f ca="1">ROUNDUP($F22*$E22*CHOOSE(Y$7,
IFERROR(SUMPRODUCT('6. Patients'!CR$10:CR$107,OFFSET('6. Patients'!$DN$9,1,MATCH($D22,'6. Patients'!$DO$9:$EC$9,0),ROWS('6. Patients'!EE$10:EE$107))),0)+
IFERROR(SUMPRODUCT('6. Patients'!CR$10:CR$107,OFFSET('6. Patients'!$ED$9,1,MATCH($D22,'6. Patients'!$EE$9:$ES$9,0),ROWS('6. Patients'!EE$10:EE$107))),0)+
IFERROR(SUMPRODUCT('6. Patients'!CR$10:CR$107,OFFSET('6. Patients'!$ET$9,1,MATCH($D22,'6. Patients'!$EU$9:$FI$9,0),ROWS('6. Patients'!EE$10:EE$107))),0)+
IFERROR(SUMPRODUCT('6. Patients'!CR$10:CR$107,OFFSET('6. Patients'!$FJ$9,1,MATCH($D22,'6. Patients'!$FK$9:$FY$9,0),ROWS('6. Patients'!EE$10:EE$107))),0),
IFERROR(SUMPRODUCT('6. Patients'!CR$10:CR$107,OFFSET('6. Patients'!$FZ$9,1,MATCH($D22,'6. Patients'!$GA$9:$GO$9,0),ROWS('6. Patients'!EE$10:EE$107))),0)+
IFERROR(SUMPRODUCT('6. Patients'!CR$10:CR$107,OFFSET('6. Patients'!$GP$9,1,MATCH($D22,'6. Patients'!$GQ$9:$HE$9,0),ROWS('6. Patients'!EE$10:EE$107))),0)+
IFERROR(SUMPRODUCT('6. Patients'!CR$10:CR$107,OFFSET('6. Patients'!$HF$9,1,MATCH($D22,'6. Patients'!$HG$9:$HU$9,0),ROWS('6. Patients'!EE$10:EE$107))),0)+
IFERROR(SUMPRODUCT('6. Patients'!CR$10:CR$107,OFFSET('6. Patients'!$HV$9,1,MATCH($D22,'6. Patients'!$HW$9:$IK$9,0),ROWS('6. Patients'!EE$10:EE$107))),0),
IFERROR(SUMPRODUCT('6. Patients'!CR$10:CR$107,OFFSET('6. Patients'!$IL$9,1,MATCH($D22,'6. Patients'!$IM$9:$JA$9,0),ROWS('6. Patients'!EE$10:EE$107))),0)+
IFERROR(SUMPRODUCT('6. Patients'!CR$10:CR$107,OFFSET('6. Patients'!$JB$9,1,MATCH($D22,'6. Patients'!$JC$9:$JQ$9,0),ROWS('6. Patients'!EE$10:EE$107))),0)+
IFERROR(SUMPRODUCT('6. Patients'!CR$10:CR$107,OFFSET('6. Patients'!$JR$9,1,MATCH($D22,'6. Patients'!$JS$9:$KG$9,0),ROWS('6. Patients'!EE$10:EE$107))),0)+
IFERROR(SUMPRODUCT('6. Patients'!CR$10:CR$107,OFFSET('6. Patients'!$KH$9,1,MATCH($D22,'6. Patients'!$KI$9:$KW$9,0),ROWS('6. Patients'!EE$10:EE$107))),0))+
IFERROR(VLOOKUP($D22,$H$61:$L$91,COLUMNS($H$60:$J$60)-1+Y$7,0)*$E22*$F22*'1. General Inputs'!$J$25,0),0)</f>
        <v>0</v>
      </c>
      <c r="Z22" s="3">
        <f ca="1">ROUNDUP($F22*$E22*CHOOSE(Z$7,
IFERROR(SUMPRODUCT('6. Patients'!CS$10:CS$107,OFFSET('6. Patients'!$DN$9,1,MATCH($D22,'6. Patients'!$DO$9:$EC$9,0),ROWS('6. Patients'!EF$10:EF$107))),0)+
IFERROR(SUMPRODUCT('6. Patients'!CS$10:CS$107,OFFSET('6. Patients'!$ED$9,1,MATCH($D22,'6. Patients'!$EE$9:$ES$9,0),ROWS('6. Patients'!EF$10:EF$107))),0)+
IFERROR(SUMPRODUCT('6. Patients'!CS$10:CS$107,OFFSET('6. Patients'!$ET$9,1,MATCH($D22,'6. Patients'!$EU$9:$FI$9,0),ROWS('6. Patients'!EF$10:EF$107))),0)+
IFERROR(SUMPRODUCT('6. Patients'!CS$10:CS$107,OFFSET('6. Patients'!$FJ$9,1,MATCH($D22,'6. Patients'!$FK$9:$FY$9,0),ROWS('6. Patients'!EF$10:EF$107))),0),
IFERROR(SUMPRODUCT('6. Patients'!CS$10:CS$107,OFFSET('6. Patients'!$FZ$9,1,MATCH($D22,'6. Patients'!$GA$9:$GO$9,0),ROWS('6. Patients'!EF$10:EF$107))),0)+
IFERROR(SUMPRODUCT('6. Patients'!CS$10:CS$107,OFFSET('6. Patients'!$GP$9,1,MATCH($D22,'6. Patients'!$GQ$9:$HE$9,0),ROWS('6. Patients'!EF$10:EF$107))),0)+
IFERROR(SUMPRODUCT('6. Patients'!CS$10:CS$107,OFFSET('6. Patients'!$HF$9,1,MATCH($D22,'6. Patients'!$HG$9:$HU$9,0),ROWS('6. Patients'!EF$10:EF$107))),0)+
IFERROR(SUMPRODUCT('6. Patients'!CS$10:CS$107,OFFSET('6. Patients'!$HV$9,1,MATCH($D22,'6. Patients'!$HW$9:$IK$9,0),ROWS('6. Patients'!EF$10:EF$107))),0),
IFERROR(SUMPRODUCT('6. Patients'!CS$10:CS$107,OFFSET('6. Patients'!$IL$9,1,MATCH($D22,'6. Patients'!$IM$9:$JA$9,0),ROWS('6. Patients'!EF$10:EF$107))),0)+
IFERROR(SUMPRODUCT('6. Patients'!CS$10:CS$107,OFFSET('6. Patients'!$JB$9,1,MATCH($D22,'6. Patients'!$JC$9:$JQ$9,0),ROWS('6. Patients'!EF$10:EF$107))),0)+
IFERROR(SUMPRODUCT('6. Patients'!CS$10:CS$107,OFFSET('6. Patients'!$JR$9,1,MATCH($D22,'6. Patients'!$JS$9:$KG$9,0),ROWS('6. Patients'!EF$10:EF$107))),0)+
IFERROR(SUMPRODUCT('6. Patients'!CS$10:CS$107,OFFSET('6. Patients'!$KH$9,1,MATCH($D22,'6. Patients'!$KI$9:$KW$9,0),ROWS('6. Patients'!EF$10:EF$107))),0))+
IFERROR(VLOOKUP($D22,$H$61:$L$91,COLUMNS($H$60:$J$60)-1+Z$7,0)*$E22*$F22*'1. General Inputs'!$J$25,0),0)</f>
        <v>0</v>
      </c>
      <c r="AA22" s="3">
        <f ca="1">ROUNDUP($F22*$E22*CHOOSE(AA$7,
IFERROR(SUMPRODUCT('6. Patients'!CT$10:CT$107,OFFSET('6. Patients'!$DN$9,1,MATCH($D22,'6. Patients'!$DO$9:$EC$9,0),ROWS('6. Patients'!EG$10:EG$107))),0)+
IFERROR(SUMPRODUCT('6. Patients'!CT$10:CT$107,OFFSET('6. Patients'!$ED$9,1,MATCH($D22,'6. Patients'!$EE$9:$ES$9,0),ROWS('6. Patients'!EG$10:EG$107))),0)+
IFERROR(SUMPRODUCT('6. Patients'!CT$10:CT$107,OFFSET('6. Patients'!$ET$9,1,MATCH($D22,'6. Patients'!$EU$9:$FI$9,0),ROWS('6. Patients'!EG$10:EG$107))),0)+
IFERROR(SUMPRODUCT('6. Patients'!CT$10:CT$107,OFFSET('6. Patients'!$FJ$9,1,MATCH($D22,'6. Patients'!$FK$9:$FY$9,0),ROWS('6. Patients'!EG$10:EG$107))),0),
IFERROR(SUMPRODUCT('6. Patients'!CT$10:CT$107,OFFSET('6. Patients'!$FZ$9,1,MATCH($D22,'6. Patients'!$GA$9:$GO$9,0),ROWS('6. Patients'!EG$10:EG$107))),0)+
IFERROR(SUMPRODUCT('6. Patients'!CT$10:CT$107,OFFSET('6. Patients'!$GP$9,1,MATCH($D22,'6. Patients'!$GQ$9:$HE$9,0),ROWS('6. Patients'!EG$10:EG$107))),0)+
IFERROR(SUMPRODUCT('6. Patients'!CT$10:CT$107,OFFSET('6. Patients'!$HF$9,1,MATCH($D22,'6. Patients'!$HG$9:$HU$9,0),ROWS('6. Patients'!EG$10:EG$107))),0)+
IFERROR(SUMPRODUCT('6. Patients'!CT$10:CT$107,OFFSET('6. Patients'!$HV$9,1,MATCH($D22,'6. Patients'!$HW$9:$IK$9,0),ROWS('6. Patients'!EG$10:EG$107))),0),
IFERROR(SUMPRODUCT('6. Patients'!CT$10:CT$107,OFFSET('6. Patients'!$IL$9,1,MATCH($D22,'6. Patients'!$IM$9:$JA$9,0),ROWS('6. Patients'!EG$10:EG$107))),0)+
IFERROR(SUMPRODUCT('6. Patients'!CT$10:CT$107,OFFSET('6. Patients'!$JB$9,1,MATCH($D22,'6. Patients'!$JC$9:$JQ$9,0),ROWS('6. Patients'!EG$10:EG$107))),0)+
IFERROR(SUMPRODUCT('6. Patients'!CT$10:CT$107,OFFSET('6. Patients'!$JR$9,1,MATCH($D22,'6. Patients'!$JS$9:$KG$9,0),ROWS('6. Patients'!EG$10:EG$107))),0)+
IFERROR(SUMPRODUCT('6. Patients'!CT$10:CT$107,OFFSET('6. Patients'!$KH$9,1,MATCH($D22,'6. Patients'!$KI$9:$KW$9,0),ROWS('6. Patients'!EG$10:EG$107))),0))+
IFERROR(VLOOKUP($D22,$H$61:$L$91,COLUMNS($H$60:$J$60)-1+AA$7,0)*$E22*$F22*'1. General Inputs'!$J$25,0),0)</f>
        <v>0</v>
      </c>
      <c r="AB22" s="3">
        <f ca="1">ROUNDUP($F22*$E22*CHOOSE(AB$7,
IFERROR(SUMPRODUCT('6. Patients'!CU$10:CU$107,OFFSET('6. Patients'!$DN$9,1,MATCH($D22,'6. Patients'!$DO$9:$EC$9,0),ROWS('6. Patients'!EH$10:EH$107))),0)+
IFERROR(SUMPRODUCT('6. Patients'!CU$10:CU$107,OFFSET('6. Patients'!$ED$9,1,MATCH($D22,'6. Patients'!$EE$9:$ES$9,0),ROWS('6. Patients'!EH$10:EH$107))),0)+
IFERROR(SUMPRODUCT('6. Patients'!CU$10:CU$107,OFFSET('6. Patients'!$ET$9,1,MATCH($D22,'6. Patients'!$EU$9:$FI$9,0),ROWS('6. Patients'!EH$10:EH$107))),0)+
IFERROR(SUMPRODUCT('6. Patients'!CU$10:CU$107,OFFSET('6. Patients'!$FJ$9,1,MATCH($D22,'6. Patients'!$FK$9:$FY$9,0),ROWS('6. Patients'!EH$10:EH$107))),0),
IFERROR(SUMPRODUCT('6. Patients'!CU$10:CU$107,OFFSET('6. Patients'!$FZ$9,1,MATCH($D22,'6. Patients'!$GA$9:$GO$9,0),ROWS('6. Patients'!EH$10:EH$107))),0)+
IFERROR(SUMPRODUCT('6. Patients'!CU$10:CU$107,OFFSET('6. Patients'!$GP$9,1,MATCH($D22,'6. Patients'!$GQ$9:$HE$9,0),ROWS('6. Patients'!EH$10:EH$107))),0)+
IFERROR(SUMPRODUCT('6. Patients'!CU$10:CU$107,OFFSET('6. Patients'!$HF$9,1,MATCH($D22,'6. Patients'!$HG$9:$HU$9,0),ROWS('6. Patients'!EH$10:EH$107))),0)+
IFERROR(SUMPRODUCT('6. Patients'!CU$10:CU$107,OFFSET('6. Patients'!$HV$9,1,MATCH($D22,'6. Patients'!$HW$9:$IK$9,0),ROWS('6. Patients'!EH$10:EH$107))),0),
IFERROR(SUMPRODUCT('6. Patients'!CU$10:CU$107,OFFSET('6. Patients'!$IL$9,1,MATCH($D22,'6. Patients'!$IM$9:$JA$9,0),ROWS('6. Patients'!EH$10:EH$107))),0)+
IFERROR(SUMPRODUCT('6. Patients'!CU$10:CU$107,OFFSET('6. Patients'!$JB$9,1,MATCH($D22,'6. Patients'!$JC$9:$JQ$9,0),ROWS('6. Patients'!EH$10:EH$107))),0)+
IFERROR(SUMPRODUCT('6. Patients'!CU$10:CU$107,OFFSET('6. Patients'!$JR$9,1,MATCH($D22,'6. Patients'!$JS$9:$KG$9,0),ROWS('6. Patients'!EH$10:EH$107))),0)+
IFERROR(SUMPRODUCT('6. Patients'!CU$10:CU$107,OFFSET('6. Patients'!$KH$9,1,MATCH($D22,'6. Patients'!$KI$9:$KW$9,0),ROWS('6. Patients'!EH$10:EH$107))),0))+
IFERROR(VLOOKUP($D22,$H$61:$L$91,COLUMNS($H$60:$J$60)-1+AB$7,0)*$E22*$F22*'1. General Inputs'!$J$25,0),0)</f>
        <v>0</v>
      </c>
      <c r="AC22" s="3">
        <f ca="1">ROUNDUP($F22*$E22*CHOOSE(AC$7,
IFERROR(SUMPRODUCT('6. Patients'!CV$10:CV$107,OFFSET('6. Patients'!$DN$9,1,MATCH($D22,'6. Patients'!$DO$9:$EC$9,0),ROWS('6. Patients'!EI$10:EI$107))),0)+
IFERROR(SUMPRODUCT('6. Patients'!CV$10:CV$107,OFFSET('6. Patients'!$ED$9,1,MATCH($D22,'6. Patients'!$EE$9:$ES$9,0),ROWS('6. Patients'!EI$10:EI$107))),0)+
IFERROR(SUMPRODUCT('6. Patients'!CV$10:CV$107,OFFSET('6. Patients'!$ET$9,1,MATCH($D22,'6. Patients'!$EU$9:$FI$9,0),ROWS('6. Patients'!EI$10:EI$107))),0)+
IFERROR(SUMPRODUCT('6. Patients'!CV$10:CV$107,OFFSET('6. Patients'!$FJ$9,1,MATCH($D22,'6. Patients'!$FK$9:$FY$9,0),ROWS('6. Patients'!EI$10:EI$107))),0),
IFERROR(SUMPRODUCT('6. Patients'!CV$10:CV$107,OFFSET('6. Patients'!$FZ$9,1,MATCH($D22,'6. Patients'!$GA$9:$GO$9,0),ROWS('6. Patients'!EI$10:EI$107))),0)+
IFERROR(SUMPRODUCT('6. Patients'!CV$10:CV$107,OFFSET('6. Patients'!$GP$9,1,MATCH($D22,'6. Patients'!$GQ$9:$HE$9,0),ROWS('6. Patients'!EI$10:EI$107))),0)+
IFERROR(SUMPRODUCT('6. Patients'!CV$10:CV$107,OFFSET('6. Patients'!$HF$9,1,MATCH($D22,'6. Patients'!$HG$9:$HU$9,0),ROWS('6. Patients'!EI$10:EI$107))),0)+
IFERROR(SUMPRODUCT('6. Patients'!CV$10:CV$107,OFFSET('6. Patients'!$HV$9,1,MATCH($D22,'6. Patients'!$HW$9:$IK$9,0),ROWS('6. Patients'!EI$10:EI$107))),0),
IFERROR(SUMPRODUCT('6. Patients'!CV$10:CV$107,OFFSET('6. Patients'!$IL$9,1,MATCH($D22,'6. Patients'!$IM$9:$JA$9,0),ROWS('6. Patients'!EI$10:EI$107))),0)+
IFERROR(SUMPRODUCT('6. Patients'!CV$10:CV$107,OFFSET('6. Patients'!$JB$9,1,MATCH($D22,'6. Patients'!$JC$9:$JQ$9,0),ROWS('6. Patients'!EI$10:EI$107))),0)+
IFERROR(SUMPRODUCT('6. Patients'!CV$10:CV$107,OFFSET('6. Patients'!$JR$9,1,MATCH($D22,'6. Patients'!$JS$9:$KG$9,0),ROWS('6. Patients'!EI$10:EI$107))),0)+
IFERROR(SUMPRODUCT('6. Patients'!CV$10:CV$107,OFFSET('6. Patients'!$KH$9,1,MATCH($D22,'6. Patients'!$KI$9:$KW$9,0),ROWS('6. Patients'!EI$10:EI$107))),0))+
IFERROR(VLOOKUP($D22,$H$61:$L$91,COLUMNS($H$60:$J$60)-1+AC$7,0)*$E22*$F22*'1. General Inputs'!$J$25,0),0)</f>
        <v>0</v>
      </c>
      <c r="AD22" s="3">
        <f ca="1">ROUNDUP($F22*$E22*CHOOSE(AD$7,
IFERROR(SUMPRODUCT('6. Patients'!CW$10:CW$107,OFFSET('6. Patients'!$DN$9,1,MATCH($D22,'6. Patients'!$DO$9:$EC$9,0),ROWS('6. Patients'!EJ$10:EJ$107))),0)+
IFERROR(SUMPRODUCT('6. Patients'!CW$10:CW$107,OFFSET('6. Patients'!$ED$9,1,MATCH($D22,'6. Patients'!$EE$9:$ES$9,0),ROWS('6. Patients'!EJ$10:EJ$107))),0)+
IFERROR(SUMPRODUCT('6. Patients'!CW$10:CW$107,OFFSET('6. Patients'!$ET$9,1,MATCH($D22,'6. Patients'!$EU$9:$FI$9,0),ROWS('6. Patients'!EJ$10:EJ$107))),0)+
IFERROR(SUMPRODUCT('6. Patients'!CW$10:CW$107,OFFSET('6. Patients'!$FJ$9,1,MATCH($D22,'6. Patients'!$FK$9:$FY$9,0),ROWS('6. Patients'!EJ$10:EJ$107))),0),
IFERROR(SUMPRODUCT('6. Patients'!CW$10:CW$107,OFFSET('6. Patients'!$FZ$9,1,MATCH($D22,'6. Patients'!$GA$9:$GO$9,0),ROWS('6. Patients'!EJ$10:EJ$107))),0)+
IFERROR(SUMPRODUCT('6. Patients'!CW$10:CW$107,OFFSET('6. Patients'!$GP$9,1,MATCH($D22,'6. Patients'!$GQ$9:$HE$9,0),ROWS('6. Patients'!EJ$10:EJ$107))),0)+
IFERROR(SUMPRODUCT('6. Patients'!CW$10:CW$107,OFFSET('6. Patients'!$HF$9,1,MATCH($D22,'6. Patients'!$HG$9:$HU$9,0),ROWS('6. Patients'!EJ$10:EJ$107))),0)+
IFERROR(SUMPRODUCT('6. Patients'!CW$10:CW$107,OFFSET('6. Patients'!$HV$9,1,MATCH($D22,'6. Patients'!$HW$9:$IK$9,0),ROWS('6. Patients'!EJ$10:EJ$107))),0),
IFERROR(SUMPRODUCT('6. Patients'!CW$10:CW$107,OFFSET('6. Patients'!$IL$9,1,MATCH($D22,'6. Patients'!$IM$9:$JA$9,0),ROWS('6. Patients'!EJ$10:EJ$107))),0)+
IFERROR(SUMPRODUCT('6. Patients'!CW$10:CW$107,OFFSET('6. Patients'!$JB$9,1,MATCH($D22,'6. Patients'!$JC$9:$JQ$9,0),ROWS('6. Patients'!EJ$10:EJ$107))),0)+
IFERROR(SUMPRODUCT('6. Patients'!CW$10:CW$107,OFFSET('6. Patients'!$JR$9,1,MATCH($D22,'6. Patients'!$JS$9:$KG$9,0),ROWS('6. Patients'!EJ$10:EJ$107))),0)+
IFERROR(SUMPRODUCT('6. Patients'!CW$10:CW$107,OFFSET('6. Patients'!$KH$9,1,MATCH($D22,'6. Patients'!$KI$9:$KW$9,0),ROWS('6. Patients'!EJ$10:EJ$107))),0))+
IFERROR(VLOOKUP($D22,$H$61:$L$91,COLUMNS($H$60:$J$60)-1+AD$7,0)*$E22*$F22*'1. General Inputs'!$J$25,0),0)</f>
        <v>0</v>
      </c>
      <c r="AE22" s="3">
        <f ca="1">ROUNDUP($F22*$E22*CHOOSE(AE$7,
IFERROR(SUMPRODUCT('6. Patients'!CX$10:CX$107,OFFSET('6. Patients'!$DN$9,1,MATCH($D22,'6. Patients'!$DO$9:$EC$9,0),ROWS('6. Patients'!EK$10:EK$107))),0)+
IFERROR(SUMPRODUCT('6. Patients'!CX$10:CX$107,OFFSET('6. Patients'!$ED$9,1,MATCH($D22,'6. Patients'!$EE$9:$ES$9,0),ROWS('6. Patients'!EK$10:EK$107))),0)+
IFERROR(SUMPRODUCT('6. Patients'!CX$10:CX$107,OFFSET('6. Patients'!$ET$9,1,MATCH($D22,'6. Patients'!$EU$9:$FI$9,0),ROWS('6. Patients'!EK$10:EK$107))),0)+
IFERROR(SUMPRODUCT('6. Patients'!CX$10:CX$107,OFFSET('6. Patients'!$FJ$9,1,MATCH($D22,'6. Patients'!$FK$9:$FY$9,0),ROWS('6. Patients'!EK$10:EK$107))),0),
IFERROR(SUMPRODUCT('6. Patients'!CX$10:CX$107,OFFSET('6. Patients'!$FZ$9,1,MATCH($D22,'6. Patients'!$GA$9:$GO$9,0),ROWS('6. Patients'!EK$10:EK$107))),0)+
IFERROR(SUMPRODUCT('6. Patients'!CX$10:CX$107,OFFSET('6. Patients'!$GP$9,1,MATCH($D22,'6. Patients'!$GQ$9:$HE$9,0),ROWS('6. Patients'!EK$10:EK$107))),0)+
IFERROR(SUMPRODUCT('6. Patients'!CX$10:CX$107,OFFSET('6. Patients'!$HF$9,1,MATCH($D22,'6. Patients'!$HG$9:$HU$9,0),ROWS('6. Patients'!EK$10:EK$107))),0)+
IFERROR(SUMPRODUCT('6. Patients'!CX$10:CX$107,OFFSET('6. Patients'!$HV$9,1,MATCH($D22,'6. Patients'!$HW$9:$IK$9,0),ROWS('6. Patients'!EK$10:EK$107))),0),
IFERROR(SUMPRODUCT('6. Patients'!CX$10:CX$107,OFFSET('6. Patients'!$IL$9,1,MATCH($D22,'6. Patients'!$IM$9:$JA$9,0),ROWS('6. Patients'!EK$10:EK$107))),0)+
IFERROR(SUMPRODUCT('6. Patients'!CX$10:CX$107,OFFSET('6. Patients'!$JB$9,1,MATCH($D22,'6. Patients'!$JC$9:$JQ$9,0),ROWS('6. Patients'!EK$10:EK$107))),0)+
IFERROR(SUMPRODUCT('6. Patients'!CX$10:CX$107,OFFSET('6. Patients'!$JR$9,1,MATCH($D22,'6. Patients'!$JS$9:$KG$9,0),ROWS('6. Patients'!EK$10:EK$107))),0)+
IFERROR(SUMPRODUCT('6. Patients'!CX$10:CX$107,OFFSET('6. Patients'!$KH$9,1,MATCH($D22,'6. Patients'!$KI$9:$KW$9,0),ROWS('6. Patients'!EK$10:EK$107))),0))+
IFERROR(VLOOKUP($D22,$H$61:$L$91,COLUMNS($H$60:$J$60)-1+AE$7,0)*$E22*$F22*'1. General Inputs'!$J$25,0),0)</f>
        <v>0</v>
      </c>
      <c r="AF22" s="3">
        <f ca="1">ROUNDUP($F22*$E22*CHOOSE(AF$7,
IFERROR(SUMPRODUCT('6. Patients'!CY$10:CY$107,OFFSET('6. Patients'!$DN$9,1,MATCH($D22,'6. Patients'!$DO$9:$EC$9,0),ROWS('6. Patients'!EL$10:EL$107))),0)+
IFERROR(SUMPRODUCT('6. Patients'!CY$10:CY$107,OFFSET('6. Patients'!$ED$9,1,MATCH($D22,'6. Patients'!$EE$9:$ES$9,0),ROWS('6. Patients'!EL$10:EL$107))),0)+
IFERROR(SUMPRODUCT('6. Patients'!CY$10:CY$107,OFFSET('6. Patients'!$ET$9,1,MATCH($D22,'6. Patients'!$EU$9:$FI$9,0),ROWS('6. Patients'!EL$10:EL$107))),0)+
IFERROR(SUMPRODUCT('6. Patients'!CY$10:CY$107,OFFSET('6. Patients'!$FJ$9,1,MATCH($D22,'6. Patients'!$FK$9:$FY$9,0),ROWS('6. Patients'!EL$10:EL$107))),0),
IFERROR(SUMPRODUCT('6. Patients'!CY$10:CY$107,OFFSET('6. Patients'!$FZ$9,1,MATCH($D22,'6. Patients'!$GA$9:$GO$9,0),ROWS('6. Patients'!EL$10:EL$107))),0)+
IFERROR(SUMPRODUCT('6. Patients'!CY$10:CY$107,OFFSET('6. Patients'!$GP$9,1,MATCH($D22,'6. Patients'!$GQ$9:$HE$9,0),ROWS('6. Patients'!EL$10:EL$107))),0)+
IFERROR(SUMPRODUCT('6. Patients'!CY$10:CY$107,OFFSET('6. Patients'!$HF$9,1,MATCH($D22,'6. Patients'!$HG$9:$HU$9,0),ROWS('6. Patients'!EL$10:EL$107))),0)+
IFERROR(SUMPRODUCT('6. Patients'!CY$10:CY$107,OFFSET('6. Patients'!$HV$9,1,MATCH($D22,'6. Patients'!$HW$9:$IK$9,0),ROWS('6. Patients'!EL$10:EL$107))),0),
IFERROR(SUMPRODUCT('6. Patients'!CY$10:CY$107,OFFSET('6. Patients'!$IL$9,1,MATCH($D22,'6. Patients'!$IM$9:$JA$9,0),ROWS('6. Patients'!EL$10:EL$107))),0)+
IFERROR(SUMPRODUCT('6. Patients'!CY$10:CY$107,OFFSET('6. Patients'!$JB$9,1,MATCH($D22,'6. Patients'!$JC$9:$JQ$9,0),ROWS('6. Patients'!EL$10:EL$107))),0)+
IFERROR(SUMPRODUCT('6. Patients'!CY$10:CY$107,OFFSET('6. Patients'!$JR$9,1,MATCH($D22,'6. Patients'!$JS$9:$KG$9,0),ROWS('6. Patients'!EL$10:EL$107))),0)+
IFERROR(SUMPRODUCT('6. Patients'!CY$10:CY$107,OFFSET('6. Patients'!$KH$9,1,MATCH($D22,'6. Patients'!$KI$9:$KW$9,0),ROWS('6. Patients'!EL$10:EL$107))),0))+
IFERROR(VLOOKUP($D22,$H$61:$L$91,COLUMNS($H$60:$J$60)-1+AF$7,0)*$E22*$F22*'1. General Inputs'!$J$25,0),0)</f>
        <v>0</v>
      </c>
      <c r="AG22" s="3">
        <f ca="1">ROUNDUP($F22*$E22*CHOOSE(AG$7,
IFERROR(SUMPRODUCT('6. Patients'!CZ$10:CZ$107,OFFSET('6. Patients'!$DN$9,1,MATCH($D22,'6. Patients'!$DO$9:$EC$9,0),ROWS('6. Patients'!EM$10:EM$107))),0)+
IFERROR(SUMPRODUCT('6. Patients'!CZ$10:CZ$107,OFFSET('6. Patients'!$ED$9,1,MATCH($D22,'6. Patients'!$EE$9:$ES$9,0),ROWS('6. Patients'!EM$10:EM$107))),0)+
IFERROR(SUMPRODUCT('6. Patients'!CZ$10:CZ$107,OFFSET('6. Patients'!$ET$9,1,MATCH($D22,'6. Patients'!$EU$9:$FI$9,0),ROWS('6. Patients'!EM$10:EM$107))),0)+
IFERROR(SUMPRODUCT('6. Patients'!CZ$10:CZ$107,OFFSET('6. Patients'!$FJ$9,1,MATCH($D22,'6. Patients'!$FK$9:$FY$9,0),ROWS('6. Patients'!EM$10:EM$107))),0),
IFERROR(SUMPRODUCT('6. Patients'!CZ$10:CZ$107,OFFSET('6. Patients'!$FZ$9,1,MATCH($D22,'6. Patients'!$GA$9:$GO$9,0),ROWS('6. Patients'!EM$10:EM$107))),0)+
IFERROR(SUMPRODUCT('6. Patients'!CZ$10:CZ$107,OFFSET('6. Patients'!$GP$9,1,MATCH($D22,'6. Patients'!$GQ$9:$HE$9,0),ROWS('6. Patients'!EM$10:EM$107))),0)+
IFERROR(SUMPRODUCT('6. Patients'!CZ$10:CZ$107,OFFSET('6. Patients'!$HF$9,1,MATCH($D22,'6. Patients'!$HG$9:$HU$9,0),ROWS('6. Patients'!EM$10:EM$107))),0)+
IFERROR(SUMPRODUCT('6. Patients'!CZ$10:CZ$107,OFFSET('6. Patients'!$HV$9,1,MATCH($D22,'6. Patients'!$HW$9:$IK$9,0),ROWS('6. Patients'!EM$10:EM$107))),0),
IFERROR(SUMPRODUCT('6. Patients'!CZ$10:CZ$107,OFFSET('6. Patients'!$IL$9,1,MATCH($D22,'6. Patients'!$IM$9:$JA$9,0),ROWS('6. Patients'!EM$10:EM$107))),0)+
IFERROR(SUMPRODUCT('6. Patients'!CZ$10:CZ$107,OFFSET('6. Patients'!$JB$9,1,MATCH($D22,'6. Patients'!$JC$9:$JQ$9,0),ROWS('6. Patients'!EM$10:EM$107))),0)+
IFERROR(SUMPRODUCT('6. Patients'!CZ$10:CZ$107,OFFSET('6. Patients'!$JR$9,1,MATCH($D22,'6. Patients'!$JS$9:$KG$9,0),ROWS('6. Patients'!EM$10:EM$107))),0)+
IFERROR(SUMPRODUCT('6. Patients'!CZ$10:CZ$107,OFFSET('6. Patients'!$KH$9,1,MATCH($D22,'6. Patients'!$KI$9:$KW$9,0),ROWS('6. Patients'!EM$10:EM$107))),0))+
IFERROR(VLOOKUP($D22,$H$61:$L$91,COLUMNS($H$60:$J$60)-1+AG$7,0)*$E22*$F22*'1. General Inputs'!$J$25,0),0)</f>
        <v>0</v>
      </c>
      <c r="AH22" s="3">
        <f ca="1">ROUNDUP($F22*$E22*CHOOSE(AH$7,
IFERROR(SUMPRODUCT('6. Patients'!DA$10:DA$107,OFFSET('6. Patients'!$DN$9,1,MATCH($D22,'6. Patients'!$DO$9:$EC$9,0),ROWS('6. Patients'!EN$10:EN$107))),0)+
IFERROR(SUMPRODUCT('6. Patients'!DA$10:DA$107,OFFSET('6. Patients'!$ED$9,1,MATCH($D22,'6. Patients'!$EE$9:$ES$9,0),ROWS('6. Patients'!EN$10:EN$107))),0)+
IFERROR(SUMPRODUCT('6. Patients'!DA$10:DA$107,OFFSET('6. Patients'!$ET$9,1,MATCH($D22,'6. Patients'!$EU$9:$FI$9,0),ROWS('6. Patients'!EN$10:EN$107))),0)+
IFERROR(SUMPRODUCT('6. Patients'!DA$10:DA$107,OFFSET('6. Patients'!$FJ$9,1,MATCH($D22,'6. Patients'!$FK$9:$FY$9,0),ROWS('6. Patients'!EN$10:EN$107))),0),
IFERROR(SUMPRODUCT('6. Patients'!DA$10:DA$107,OFFSET('6. Patients'!$FZ$9,1,MATCH($D22,'6. Patients'!$GA$9:$GO$9,0),ROWS('6. Patients'!EN$10:EN$107))),0)+
IFERROR(SUMPRODUCT('6. Patients'!DA$10:DA$107,OFFSET('6. Patients'!$GP$9,1,MATCH($D22,'6. Patients'!$GQ$9:$HE$9,0),ROWS('6. Patients'!EN$10:EN$107))),0)+
IFERROR(SUMPRODUCT('6. Patients'!DA$10:DA$107,OFFSET('6. Patients'!$HF$9,1,MATCH($D22,'6. Patients'!$HG$9:$HU$9,0),ROWS('6. Patients'!EN$10:EN$107))),0)+
IFERROR(SUMPRODUCT('6. Patients'!DA$10:DA$107,OFFSET('6. Patients'!$HV$9,1,MATCH($D22,'6. Patients'!$HW$9:$IK$9,0),ROWS('6. Patients'!EN$10:EN$107))),0),
IFERROR(SUMPRODUCT('6. Patients'!DA$10:DA$107,OFFSET('6. Patients'!$IL$9,1,MATCH($D22,'6. Patients'!$IM$9:$JA$9,0),ROWS('6. Patients'!EN$10:EN$107))),0)+
IFERROR(SUMPRODUCT('6. Patients'!DA$10:DA$107,OFFSET('6. Patients'!$JB$9,1,MATCH($D22,'6. Patients'!$JC$9:$JQ$9,0),ROWS('6. Patients'!EN$10:EN$107))),0)+
IFERROR(SUMPRODUCT('6. Patients'!DA$10:DA$107,OFFSET('6. Patients'!$JR$9,1,MATCH($D22,'6. Patients'!$JS$9:$KG$9,0),ROWS('6. Patients'!EN$10:EN$107))),0)+
IFERROR(SUMPRODUCT('6. Patients'!DA$10:DA$107,OFFSET('6. Patients'!$KH$9,1,MATCH($D22,'6. Patients'!$KI$9:$KW$9,0),ROWS('6. Patients'!EN$10:EN$107))),0))+
IFERROR(VLOOKUP($D22,$H$61:$L$91,COLUMNS($H$60:$J$60)-1+AH$7,0)*$E22*$F22*'1. General Inputs'!$J$25,0),0)</f>
        <v>0</v>
      </c>
      <c r="AI22" s="3">
        <f ca="1">ROUNDUP($F22*$E22*CHOOSE(AI$7,
IFERROR(SUMPRODUCT('6. Patients'!DB$10:DB$107,OFFSET('6. Patients'!$DN$9,1,MATCH($D22,'6. Patients'!$DO$9:$EC$9,0),ROWS('6. Patients'!EO$10:EO$107))),0)+
IFERROR(SUMPRODUCT('6. Patients'!DB$10:DB$107,OFFSET('6. Patients'!$ED$9,1,MATCH($D22,'6. Patients'!$EE$9:$ES$9,0),ROWS('6. Patients'!EO$10:EO$107))),0)+
IFERROR(SUMPRODUCT('6. Patients'!DB$10:DB$107,OFFSET('6. Patients'!$ET$9,1,MATCH($D22,'6. Patients'!$EU$9:$FI$9,0),ROWS('6. Patients'!EO$10:EO$107))),0)+
IFERROR(SUMPRODUCT('6. Patients'!DB$10:DB$107,OFFSET('6. Patients'!$FJ$9,1,MATCH($D22,'6. Patients'!$FK$9:$FY$9,0),ROWS('6. Patients'!EO$10:EO$107))),0),
IFERROR(SUMPRODUCT('6. Patients'!DB$10:DB$107,OFFSET('6. Patients'!$FZ$9,1,MATCH($D22,'6. Patients'!$GA$9:$GO$9,0),ROWS('6. Patients'!EO$10:EO$107))),0)+
IFERROR(SUMPRODUCT('6. Patients'!DB$10:DB$107,OFFSET('6. Patients'!$GP$9,1,MATCH($D22,'6. Patients'!$GQ$9:$HE$9,0),ROWS('6. Patients'!EO$10:EO$107))),0)+
IFERROR(SUMPRODUCT('6. Patients'!DB$10:DB$107,OFFSET('6. Patients'!$HF$9,1,MATCH($D22,'6. Patients'!$HG$9:$HU$9,0),ROWS('6. Patients'!EO$10:EO$107))),0)+
IFERROR(SUMPRODUCT('6. Patients'!DB$10:DB$107,OFFSET('6. Patients'!$HV$9,1,MATCH($D22,'6. Patients'!$HW$9:$IK$9,0),ROWS('6. Patients'!EO$10:EO$107))),0),
IFERROR(SUMPRODUCT('6. Patients'!DB$10:DB$107,OFFSET('6. Patients'!$IL$9,1,MATCH($D22,'6. Patients'!$IM$9:$JA$9,0),ROWS('6. Patients'!EO$10:EO$107))),0)+
IFERROR(SUMPRODUCT('6. Patients'!DB$10:DB$107,OFFSET('6. Patients'!$JB$9,1,MATCH($D22,'6. Patients'!$JC$9:$JQ$9,0),ROWS('6. Patients'!EO$10:EO$107))),0)+
IFERROR(SUMPRODUCT('6. Patients'!DB$10:DB$107,OFFSET('6. Patients'!$JR$9,1,MATCH($D22,'6. Patients'!$JS$9:$KG$9,0),ROWS('6. Patients'!EO$10:EO$107))),0)+
IFERROR(SUMPRODUCT('6. Patients'!DB$10:DB$107,OFFSET('6. Patients'!$KH$9,1,MATCH($D22,'6. Patients'!$KI$9:$KW$9,0),ROWS('6. Patients'!EO$10:EO$107))),0))+
IFERROR(VLOOKUP($D22,$H$61:$L$91,COLUMNS($H$60:$J$60)-1+AI$7,0)*$E22*$F22*'1. General Inputs'!$J$25,0),0)</f>
        <v>0</v>
      </c>
      <c r="AJ22" s="3">
        <f ca="1">ROUNDUP($F22*$E22*CHOOSE(AJ$7,
IFERROR(SUMPRODUCT('6. Patients'!DC$10:DC$107,OFFSET('6. Patients'!$DN$9,1,MATCH($D22,'6. Patients'!$DO$9:$EC$9,0),ROWS('6. Patients'!EP$10:EP$107))),0)+
IFERROR(SUMPRODUCT('6. Patients'!DC$10:DC$107,OFFSET('6. Patients'!$ED$9,1,MATCH($D22,'6. Patients'!$EE$9:$ES$9,0),ROWS('6. Patients'!EP$10:EP$107))),0)+
IFERROR(SUMPRODUCT('6. Patients'!DC$10:DC$107,OFFSET('6. Patients'!$ET$9,1,MATCH($D22,'6. Patients'!$EU$9:$FI$9,0),ROWS('6. Patients'!EP$10:EP$107))),0)+
IFERROR(SUMPRODUCT('6. Patients'!DC$10:DC$107,OFFSET('6. Patients'!$FJ$9,1,MATCH($D22,'6. Patients'!$FK$9:$FY$9,0),ROWS('6. Patients'!EP$10:EP$107))),0),
IFERROR(SUMPRODUCT('6. Patients'!DC$10:DC$107,OFFSET('6. Patients'!$FZ$9,1,MATCH($D22,'6. Patients'!$GA$9:$GO$9,0),ROWS('6. Patients'!EP$10:EP$107))),0)+
IFERROR(SUMPRODUCT('6. Patients'!DC$10:DC$107,OFFSET('6. Patients'!$GP$9,1,MATCH($D22,'6. Patients'!$GQ$9:$HE$9,0),ROWS('6. Patients'!EP$10:EP$107))),0)+
IFERROR(SUMPRODUCT('6. Patients'!DC$10:DC$107,OFFSET('6. Patients'!$HF$9,1,MATCH($D22,'6. Patients'!$HG$9:$HU$9,0),ROWS('6. Patients'!EP$10:EP$107))),0)+
IFERROR(SUMPRODUCT('6. Patients'!DC$10:DC$107,OFFSET('6. Patients'!$HV$9,1,MATCH($D22,'6. Patients'!$HW$9:$IK$9,0),ROWS('6. Patients'!EP$10:EP$107))),0),
IFERROR(SUMPRODUCT('6. Patients'!DC$10:DC$107,OFFSET('6. Patients'!$IL$9,1,MATCH($D22,'6. Patients'!$IM$9:$JA$9,0),ROWS('6. Patients'!EP$10:EP$107))),0)+
IFERROR(SUMPRODUCT('6. Patients'!DC$10:DC$107,OFFSET('6. Patients'!$JB$9,1,MATCH($D22,'6. Patients'!$JC$9:$JQ$9,0),ROWS('6. Patients'!EP$10:EP$107))),0)+
IFERROR(SUMPRODUCT('6. Patients'!DC$10:DC$107,OFFSET('6. Patients'!$JR$9,1,MATCH($D22,'6. Patients'!$JS$9:$KG$9,0),ROWS('6. Patients'!EP$10:EP$107))),0)+
IFERROR(SUMPRODUCT('6. Patients'!DC$10:DC$107,OFFSET('6. Patients'!$KH$9,1,MATCH($D22,'6. Patients'!$KI$9:$KW$9,0),ROWS('6. Patients'!EP$10:EP$107))),0))+
IFERROR(VLOOKUP($D22,$H$61:$L$91,COLUMNS($H$60:$J$60)-1+AJ$7,0)*$E22*$F22*'1. General Inputs'!$J$25,0),0)</f>
        <v>0</v>
      </c>
      <c r="AK22" s="3">
        <f ca="1">ROUNDUP($F22*$E22*CHOOSE(AK$7,
IFERROR(SUMPRODUCT('6. Patients'!DD$10:DD$107,OFFSET('6. Patients'!$DN$9,1,MATCH($D22,'6. Patients'!$DO$9:$EC$9,0),ROWS('6. Patients'!EQ$10:EQ$107))),0)+
IFERROR(SUMPRODUCT('6. Patients'!DD$10:DD$107,OFFSET('6. Patients'!$ED$9,1,MATCH($D22,'6. Patients'!$EE$9:$ES$9,0),ROWS('6. Patients'!EQ$10:EQ$107))),0)+
IFERROR(SUMPRODUCT('6. Patients'!DD$10:DD$107,OFFSET('6. Patients'!$ET$9,1,MATCH($D22,'6. Patients'!$EU$9:$FI$9,0),ROWS('6. Patients'!EQ$10:EQ$107))),0)+
IFERROR(SUMPRODUCT('6. Patients'!DD$10:DD$107,OFFSET('6. Patients'!$FJ$9,1,MATCH($D22,'6. Patients'!$FK$9:$FY$9,0),ROWS('6. Patients'!EQ$10:EQ$107))),0),
IFERROR(SUMPRODUCT('6. Patients'!DD$10:DD$107,OFFSET('6. Patients'!$FZ$9,1,MATCH($D22,'6. Patients'!$GA$9:$GO$9,0),ROWS('6. Patients'!EQ$10:EQ$107))),0)+
IFERROR(SUMPRODUCT('6. Patients'!DD$10:DD$107,OFFSET('6. Patients'!$GP$9,1,MATCH($D22,'6. Patients'!$GQ$9:$HE$9,0),ROWS('6. Patients'!EQ$10:EQ$107))),0)+
IFERROR(SUMPRODUCT('6. Patients'!DD$10:DD$107,OFFSET('6. Patients'!$HF$9,1,MATCH($D22,'6. Patients'!$HG$9:$HU$9,0),ROWS('6. Patients'!EQ$10:EQ$107))),0)+
IFERROR(SUMPRODUCT('6. Patients'!DD$10:DD$107,OFFSET('6. Patients'!$HV$9,1,MATCH($D22,'6. Patients'!$HW$9:$IK$9,0),ROWS('6. Patients'!EQ$10:EQ$107))),0),
IFERROR(SUMPRODUCT('6. Patients'!DD$10:DD$107,OFFSET('6. Patients'!$IL$9,1,MATCH($D22,'6. Patients'!$IM$9:$JA$9,0),ROWS('6. Patients'!EQ$10:EQ$107))),0)+
IFERROR(SUMPRODUCT('6. Patients'!DD$10:DD$107,OFFSET('6. Patients'!$JB$9,1,MATCH($D22,'6. Patients'!$JC$9:$JQ$9,0),ROWS('6. Patients'!EQ$10:EQ$107))),0)+
IFERROR(SUMPRODUCT('6. Patients'!DD$10:DD$107,OFFSET('6. Patients'!$JR$9,1,MATCH($D22,'6. Patients'!$JS$9:$KG$9,0),ROWS('6. Patients'!EQ$10:EQ$107))),0)+
IFERROR(SUMPRODUCT('6. Patients'!DD$10:DD$107,OFFSET('6. Patients'!$KH$9,1,MATCH($D22,'6. Patients'!$KI$9:$KW$9,0),ROWS('6. Patients'!EQ$10:EQ$107))),0))+
IFERROR(VLOOKUP($D22,$H$61:$L$91,COLUMNS($H$60:$J$60)-1+AK$7,0)*$E22*$F22*'1. General Inputs'!$J$25,0),0)</f>
        <v>0</v>
      </c>
      <c r="AL22" s="3">
        <f ca="1">ROUNDUP($F22*$E22*CHOOSE(AL$7,
IFERROR(SUMPRODUCT('6. Patients'!DE$10:DE$107,OFFSET('6. Patients'!$DN$9,1,MATCH($D22,'6. Patients'!$DO$9:$EC$9,0),ROWS('6. Patients'!ER$10:ER$107))),0)+
IFERROR(SUMPRODUCT('6. Patients'!DE$10:DE$107,OFFSET('6. Patients'!$ED$9,1,MATCH($D22,'6. Patients'!$EE$9:$ES$9,0),ROWS('6. Patients'!ER$10:ER$107))),0)+
IFERROR(SUMPRODUCT('6. Patients'!DE$10:DE$107,OFFSET('6. Patients'!$ET$9,1,MATCH($D22,'6. Patients'!$EU$9:$FI$9,0),ROWS('6. Patients'!ER$10:ER$107))),0)+
IFERROR(SUMPRODUCT('6. Patients'!DE$10:DE$107,OFFSET('6. Patients'!$FJ$9,1,MATCH($D22,'6. Patients'!$FK$9:$FY$9,0),ROWS('6. Patients'!ER$10:ER$107))),0),
IFERROR(SUMPRODUCT('6. Patients'!DE$10:DE$107,OFFSET('6. Patients'!$FZ$9,1,MATCH($D22,'6. Patients'!$GA$9:$GO$9,0),ROWS('6. Patients'!ER$10:ER$107))),0)+
IFERROR(SUMPRODUCT('6. Patients'!DE$10:DE$107,OFFSET('6. Patients'!$GP$9,1,MATCH($D22,'6. Patients'!$GQ$9:$HE$9,0),ROWS('6. Patients'!ER$10:ER$107))),0)+
IFERROR(SUMPRODUCT('6. Patients'!DE$10:DE$107,OFFSET('6. Patients'!$HF$9,1,MATCH($D22,'6. Patients'!$HG$9:$HU$9,0),ROWS('6. Patients'!ER$10:ER$107))),0)+
IFERROR(SUMPRODUCT('6. Patients'!DE$10:DE$107,OFFSET('6. Patients'!$HV$9,1,MATCH($D22,'6. Patients'!$HW$9:$IK$9,0),ROWS('6. Patients'!ER$10:ER$107))),0),
IFERROR(SUMPRODUCT('6. Patients'!DE$10:DE$107,OFFSET('6. Patients'!$IL$9,1,MATCH($D22,'6. Patients'!$IM$9:$JA$9,0),ROWS('6. Patients'!ER$10:ER$107))),0)+
IFERROR(SUMPRODUCT('6. Patients'!DE$10:DE$107,OFFSET('6. Patients'!$JB$9,1,MATCH($D22,'6. Patients'!$JC$9:$JQ$9,0),ROWS('6. Patients'!ER$10:ER$107))),0)+
IFERROR(SUMPRODUCT('6. Patients'!DE$10:DE$107,OFFSET('6. Patients'!$JR$9,1,MATCH($D22,'6. Patients'!$JS$9:$KG$9,0),ROWS('6. Patients'!ER$10:ER$107))),0)+
IFERROR(SUMPRODUCT('6. Patients'!DE$10:DE$107,OFFSET('6. Patients'!$KH$9,1,MATCH($D22,'6. Patients'!$KI$9:$KW$9,0),ROWS('6. Patients'!ER$10:ER$107))),0))+
IFERROR(VLOOKUP($D22,$H$61:$L$91,COLUMNS($H$60:$J$60)-1+AL$7,0)*$E22*$F22*'1. General Inputs'!$J$25,0),0)</f>
        <v>0</v>
      </c>
      <c r="AM22" s="3">
        <f ca="1">ROUNDUP($F22*$E22*CHOOSE(AM$7,
IFERROR(SUMPRODUCT('6. Patients'!DF$10:DF$107,OFFSET('6. Patients'!$DN$9,1,MATCH($D22,'6. Patients'!$DO$9:$EC$9,0),ROWS('6. Patients'!ES$10:ES$107))),0)+
IFERROR(SUMPRODUCT('6. Patients'!DF$10:DF$107,OFFSET('6. Patients'!$ED$9,1,MATCH($D22,'6. Patients'!$EE$9:$ES$9,0),ROWS('6. Patients'!ES$10:ES$107))),0)+
IFERROR(SUMPRODUCT('6. Patients'!DF$10:DF$107,OFFSET('6. Patients'!$ET$9,1,MATCH($D22,'6. Patients'!$EU$9:$FI$9,0),ROWS('6. Patients'!ES$10:ES$107))),0)+
IFERROR(SUMPRODUCT('6. Patients'!DF$10:DF$107,OFFSET('6. Patients'!$FJ$9,1,MATCH($D22,'6. Patients'!$FK$9:$FY$9,0),ROWS('6. Patients'!ES$10:ES$107))),0),
IFERROR(SUMPRODUCT('6. Patients'!DF$10:DF$107,OFFSET('6. Patients'!$FZ$9,1,MATCH($D22,'6. Patients'!$GA$9:$GO$9,0),ROWS('6. Patients'!ES$10:ES$107))),0)+
IFERROR(SUMPRODUCT('6. Patients'!DF$10:DF$107,OFFSET('6. Patients'!$GP$9,1,MATCH($D22,'6. Patients'!$GQ$9:$HE$9,0),ROWS('6. Patients'!ES$10:ES$107))),0)+
IFERROR(SUMPRODUCT('6. Patients'!DF$10:DF$107,OFFSET('6. Patients'!$HF$9,1,MATCH($D22,'6. Patients'!$HG$9:$HU$9,0),ROWS('6. Patients'!ES$10:ES$107))),0)+
IFERROR(SUMPRODUCT('6. Patients'!DF$10:DF$107,OFFSET('6. Patients'!$HV$9,1,MATCH($D22,'6. Patients'!$HW$9:$IK$9,0),ROWS('6. Patients'!ES$10:ES$107))),0),
IFERROR(SUMPRODUCT('6. Patients'!DF$10:DF$107,OFFSET('6. Patients'!$IL$9,1,MATCH($D22,'6. Patients'!$IM$9:$JA$9,0),ROWS('6. Patients'!ES$10:ES$107))),0)+
IFERROR(SUMPRODUCT('6. Patients'!DF$10:DF$107,OFFSET('6. Patients'!$JB$9,1,MATCH($D22,'6. Patients'!$JC$9:$JQ$9,0),ROWS('6. Patients'!ES$10:ES$107))),0)+
IFERROR(SUMPRODUCT('6. Patients'!DF$10:DF$107,OFFSET('6. Patients'!$JR$9,1,MATCH($D22,'6. Patients'!$JS$9:$KG$9,0),ROWS('6. Patients'!ES$10:ES$107))),0)+
IFERROR(SUMPRODUCT('6. Patients'!DF$10:DF$107,OFFSET('6. Patients'!$KH$9,1,MATCH($D22,'6. Patients'!$KI$9:$KW$9,0),ROWS('6. Patients'!ES$10:ES$107))),0))+
IFERROR(VLOOKUP($D22,$H$61:$L$91,COLUMNS($H$60:$J$60)-1+AM$7,0)*$E22*$F22*'1. General Inputs'!$J$25,0),0)</f>
        <v>0</v>
      </c>
      <c r="AN22" s="3">
        <f ca="1">ROUNDUP($F22*$E22*CHOOSE(AN$7,
IFERROR(SUMPRODUCT('6. Patients'!DG$10:DG$107,OFFSET('6. Patients'!$DN$9,1,MATCH($D22,'6. Patients'!$DO$9:$EC$9,0),ROWS('6. Patients'!ET$10:ET$107))),0)+
IFERROR(SUMPRODUCT('6. Patients'!DG$10:DG$107,OFFSET('6. Patients'!$ED$9,1,MATCH($D22,'6. Patients'!$EE$9:$ES$9,0),ROWS('6. Patients'!ET$10:ET$107))),0)+
IFERROR(SUMPRODUCT('6. Patients'!DG$10:DG$107,OFFSET('6. Patients'!$ET$9,1,MATCH($D22,'6. Patients'!$EU$9:$FI$9,0),ROWS('6. Patients'!ET$10:ET$107))),0)+
IFERROR(SUMPRODUCT('6. Patients'!DG$10:DG$107,OFFSET('6. Patients'!$FJ$9,1,MATCH($D22,'6. Patients'!$FK$9:$FY$9,0),ROWS('6. Patients'!ET$10:ET$107))),0),
IFERROR(SUMPRODUCT('6. Patients'!DG$10:DG$107,OFFSET('6. Patients'!$FZ$9,1,MATCH($D22,'6. Patients'!$GA$9:$GO$9,0),ROWS('6. Patients'!ET$10:ET$107))),0)+
IFERROR(SUMPRODUCT('6. Patients'!DG$10:DG$107,OFFSET('6. Patients'!$GP$9,1,MATCH($D22,'6. Patients'!$GQ$9:$HE$9,0),ROWS('6. Patients'!ET$10:ET$107))),0)+
IFERROR(SUMPRODUCT('6. Patients'!DG$10:DG$107,OFFSET('6. Patients'!$HF$9,1,MATCH($D22,'6. Patients'!$HG$9:$HU$9,0),ROWS('6. Patients'!ET$10:ET$107))),0)+
IFERROR(SUMPRODUCT('6. Patients'!DG$10:DG$107,OFFSET('6. Patients'!$HV$9,1,MATCH($D22,'6. Patients'!$HW$9:$IK$9,0),ROWS('6. Patients'!ET$10:ET$107))),0),
IFERROR(SUMPRODUCT('6. Patients'!DG$10:DG$107,OFFSET('6. Patients'!$IL$9,1,MATCH($D22,'6. Patients'!$IM$9:$JA$9,0),ROWS('6. Patients'!ET$10:ET$107))),0)+
IFERROR(SUMPRODUCT('6. Patients'!DG$10:DG$107,OFFSET('6. Patients'!$JB$9,1,MATCH($D22,'6. Patients'!$JC$9:$JQ$9,0),ROWS('6. Patients'!ET$10:ET$107))),0)+
IFERROR(SUMPRODUCT('6. Patients'!DG$10:DG$107,OFFSET('6. Patients'!$JR$9,1,MATCH($D22,'6. Patients'!$JS$9:$KG$9,0),ROWS('6. Patients'!ET$10:ET$107))),0)+
IFERROR(SUMPRODUCT('6. Patients'!DG$10:DG$107,OFFSET('6. Patients'!$KH$9,1,MATCH($D22,'6. Patients'!$KI$9:$KW$9,0),ROWS('6. Patients'!ET$10:ET$107))),0))+
IFERROR(VLOOKUP($D22,$H$61:$L$91,COLUMNS($H$60:$J$60)-1+AN$7,0)*$E22*$F22*'1. General Inputs'!$J$25,0),0)</f>
        <v>0</v>
      </c>
      <c r="AO22" s="3">
        <f ca="1">ROUNDUP($F22*$E22*CHOOSE(AO$7,
IFERROR(SUMPRODUCT('6. Patients'!DH$10:DH$107,OFFSET('6. Patients'!$DN$9,1,MATCH($D22,'6. Patients'!$DO$9:$EC$9,0),ROWS('6. Patients'!EU$10:EU$107))),0)+
IFERROR(SUMPRODUCT('6. Patients'!DH$10:DH$107,OFFSET('6. Patients'!$ED$9,1,MATCH($D22,'6. Patients'!$EE$9:$ES$9,0),ROWS('6. Patients'!EU$10:EU$107))),0)+
IFERROR(SUMPRODUCT('6. Patients'!DH$10:DH$107,OFFSET('6. Patients'!$ET$9,1,MATCH($D22,'6. Patients'!$EU$9:$FI$9,0),ROWS('6. Patients'!EU$10:EU$107))),0)+
IFERROR(SUMPRODUCT('6. Patients'!DH$10:DH$107,OFFSET('6. Patients'!$FJ$9,1,MATCH($D22,'6. Patients'!$FK$9:$FY$9,0),ROWS('6. Patients'!EU$10:EU$107))),0),
IFERROR(SUMPRODUCT('6. Patients'!DH$10:DH$107,OFFSET('6. Patients'!$FZ$9,1,MATCH($D22,'6. Patients'!$GA$9:$GO$9,0),ROWS('6. Patients'!EU$10:EU$107))),0)+
IFERROR(SUMPRODUCT('6. Patients'!DH$10:DH$107,OFFSET('6. Patients'!$GP$9,1,MATCH($D22,'6. Patients'!$GQ$9:$HE$9,0),ROWS('6. Patients'!EU$10:EU$107))),0)+
IFERROR(SUMPRODUCT('6. Patients'!DH$10:DH$107,OFFSET('6. Patients'!$HF$9,1,MATCH($D22,'6. Patients'!$HG$9:$HU$9,0),ROWS('6. Patients'!EU$10:EU$107))),0)+
IFERROR(SUMPRODUCT('6. Patients'!DH$10:DH$107,OFFSET('6. Patients'!$HV$9,1,MATCH($D22,'6. Patients'!$HW$9:$IK$9,0),ROWS('6. Patients'!EU$10:EU$107))),0),
IFERROR(SUMPRODUCT('6. Patients'!DH$10:DH$107,OFFSET('6. Patients'!$IL$9,1,MATCH($D22,'6. Patients'!$IM$9:$JA$9,0),ROWS('6. Patients'!EU$10:EU$107))),0)+
IFERROR(SUMPRODUCT('6. Patients'!DH$10:DH$107,OFFSET('6. Patients'!$JB$9,1,MATCH($D22,'6. Patients'!$JC$9:$JQ$9,0),ROWS('6. Patients'!EU$10:EU$107))),0)+
IFERROR(SUMPRODUCT('6. Patients'!DH$10:DH$107,OFFSET('6. Patients'!$JR$9,1,MATCH($D22,'6. Patients'!$JS$9:$KG$9,0),ROWS('6. Patients'!EU$10:EU$107))),0)+
IFERROR(SUMPRODUCT('6. Patients'!DH$10:DH$107,OFFSET('6. Patients'!$KH$9,1,MATCH($D22,'6. Patients'!$KI$9:$KW$9,0),ROWS('6. Patients'!EU$10:EU$107))),0))+
IFERROR(VLOOKUP($D22,$H$61:$L$91,COLUMNS($H$60:$J$60)-1+AO$7,0)*$E22*$F22*'1. General Inputs'!$J$25,0),0)</f>
        <v>0</v>
      </c>
      <c r="AP22" s="3">
        <f ca="1">ROUNDUP($F22*$E22*CHOOSE(AP$7,
IFERROR(SUMPRODUCT('6. Patients'!DI$10:DI$107,OFFSET('6. Patients'!$DN$9,1,MATCH($D22,'6. Patients'!$DO$9:$EC$9,0),ROWS('6. Patients'!EV$10:EV$107))),0)+
IFERROR(SUMPRODUCT('6. Patients'!DI$10:DI$107,OFFSET('6. Patients'!$ED$9,1,MATCH($D22,'6. Patients'!$EE$9:$ES$9,0),ROWS('6. Patients'!EV$10:EV$107))),0)+
IFERROR(SUMPRODUCT('6. Patients'!DI$10:DI$107,OFFSET('6. Patients'!$ET$9,1,MATCH($D22,'6. Patients'!$EU$9:$FI$9,0),ROWS('6. Patients'!EV$10:EV$107))),0)+
IFERROR(SUMPRODUCT('6. Patients'!DI$10:DI$107,OFFSET('6. Patients'!$FJ$9,1,MATCH($D22,'6. Patients'!$FK$9:$FY$9,0),ROWS('6. Patients'!EV$10:EV$107))),0),
IFERROR(SUMPRODUCT('6. Patients'!DI$10:DI$107,OFFSET('6. Patients'!$FZ$9,1,MATCH($D22,'6. Patients'!$GA$9:$GO$9,0),ROWS('6. Patients'!EV$10:EV$107))),0)+
IFERROR(SUMPRODUCT('6. Patients'!DI$10:DI$107,OFFSET('6. Patients'!$GP$9,1,MATCH($D22,'6. Patients'!$GQ$9:$HE$9,0),ROWS('6. Patients'!EV$10:EV$107))),0)+
IFERROR(SUMPRODUCT('6. Patients'!DI$10:DI$107,OFFSET('6. Patients'!$HF$9,1,MATCH($D22,'6. Patients'!$HG$9:$HU$9,0),ROWS('6. Patients'!EV$10:EV$107))),0)+
IFERROR(SUMPRODUCT('6. Patients'!DI$10:DI$107,OFFSET('6. Patients'!$HV$9,1,MATCH($D22,'6. Patients'!$HW$9:$IK$9,0),ROWS('6. Patients'!EV$10:EV$107))),0),
IFERROR(SUMPRODUCT('6. Patients'!DI$10:DI$107,OFFSET('6. Patients'!$IL$9,1,MATCH($D22,'6. Patients'!$IM$9:$JA$9,0),ROWS('6. Patients'!EV$10:EV$107))),0)+
IFERROR(SUMPRODUCT('6. Patients'!DI$10:DI$107,OFFSET('6. Patients'!$JB$9,1,MATCH($D22,'6. Patients'!$JC$9:$JQ$9,0),ROWS('6. Patients'!EV$10:EV$107))),0)+
IFERROR(SUMPRODUCT('6. Patients'!DI$10:DI$107,OFFSET('6. Patients'!$JR$9,1,MATCH($D22,'6. Patients'!$JS$9:$KG$9,0),ROWS('6. Patients'!EV$10:EV$107))),0)+
IFERROR(SUMPRODUCT('6. Patients'!DI$10:DI$107,OFFSET('6. Patients'!$KH$9,1,MATCH($D22,'6. Patients'!$KI$9:$KW$9,0),ROWS('6. Patients'!EV$10:EV$107))),0))+
IFERROR(VLOOKUP($D22,$H$61:$L$91,COLUMNS($H$60:$J$60)-1+AP$7,0)*$E22*$F22*'1. General Inputs'!$J$25,0),0)</f>
        <v>0</v>
      </c>
      <c r="AQ22" s="3">
        <f ca="1">ROUNDUP($F22*$E22*CHOOSE(AQ$7,
IFERROR(SUMPRODUCT('6. Patients'!DJ$10:DJ$107,OFFSET('6. Patients'!$DN$9,1,MATCH($D22,'6. Patients'!$DO$9:$EC$9,0),ROWS('6. Patients'!EW$10:EW$107))),0)+
IFERROR(SUMPRODUCT('6. Patients'!DJ$10:DJ$107,OFFSET('6. Patients'!$ED$9,1,MATCH($D22,'6. Patients'!$EE$9:$ES$9,0),ROWS('6. Patients'!EW$10:EW$107))),0)+
IFERROR(SUMPRODUCT('6. Patients'!DJ$10:DJ$107,OFFSET('6. Patients'!$ET$9,1,MATCH($D22,'6. Patients'!$EU$9:$FI$9,0),ROWS('6. Patients'!EW$10:EW$107))),0)+
IFERROR(SUMPRODUCT('6. Patients'!DJ$10:DJ$107,OFFSET('6. Patients'!$FJ$9,1,MATCH($D22,'6. Patients'!$FK$9:$FY$9,0),ROWS('6. Patients'!EW$10:EW$107))),0),
IFERROR(SUMPRODUCT('6. Patients'!DJ$10:DJ$107,OFFSET('6. Patients'!$FZ$9,1,MATCH($D22,'6. Patients'!$GA$9:$GO$9,0),ROWS('6. Patients'!EW$10:EW$107))),0)+
IFERROR(SUMPRODUCT('6. Patients'!DJ$10:DJ$107,OFFSET('6. Patients'!$GP$9,1,MATCH($D22,'6. Patients'!$GQ$9:$HE$9,0),ROWS('6. Patients'!EW$10:EW$107))),0)+
IFERROR(SUMPRODUCT('6. Patients'!DJ$10:DJ$107,OFFSET('6. Patients'!$HF$9,1,MATCH($D22,'6. Patients'!$HG$9:$HU$9,0),ROWS('6. Patients'!EW$10:EW$107))),0)+
IFERROR(SUMPRODUCT('6. Patients'!DJ$10:DJ$107,OFFSET('6. Patients'!$HV$9,1,MATCH($D22,'6. Patients'!$HW$9:$IK$9,0),ROWS('6. Patients'!EW$10:EW$107))),0),
IFERROR(SUMPRODUCT('6. Patients'!DJ$10:DJ$107,OFFSET('6. Patients'!$IL$9,1,MATCH($D22,'6. Patients'!$IM$9:$JA$9,0),ROWS('6. Patients'!EW$10:EW$107))),0)+
IFERROR(SUMPRODUCT('6. Patients'!DJ$10:DJ$107,OFFSET('6. Patients'!$JB$9,1,MATCH($D22,'6. Patients'!$JC$9:$JQ$9,0),ROWS('6. Patients'!EW$10:EW$107))),0)+
IFERROR(SUMPRODUCT('6. Patients'!DJ$10:DJ$107,OFFSET('6. Patients'!$JR$9,1,MATCH($D22,'6. Patients'!$JS$9:$KG$9,0),ROWS('6. Patients'!EW$10:EW$107))),0)+
IFERROR(SUMPRODUCT('6. Patients'!DJ$10:DJ$107,OFFSET('6. Patients'!$KH$9,1,MATCH($D22,'6. Patients'!$KI$9:$KW$9,0),ROWS('6. Patients'!EW$10:EW$107))),0))+
IFERROR(VLOOKUP($D22,$H$61:$L$91,COLUMNS($H$60:$J$60)-1+AQ$7,0)*$E22*$F22*'1. General Inputs'!$J$25,0),0)</f>
        <v>0</v>
      </c>
      <c r="AR22" s="136"/>
      <c r="AZ22" s="135">
        <f ca="1">IFERROR(SUM(OFFSET('7. Consumption'!H22,0,1,,MIN('1. General Inputs'!$J$27,COLUMNS('7. Consumption'!H$9:$AQ$9)-1))),0)+MAX(0,$AQ22*('1. General Inputs'!$J$27-COLUMNS('7. Consumption'!H$9:$AQ$9)+1))</f>
        <v>0</v>
      </c>
      <c r="BA22" s="135">
        <f ca="1">IFERROR(SUM(OFFSET('7. Consumption'!I22,0,1,,MIN('1. General Inputs'!$J$27,COLUMNS('7. Consumption'!I$9:$AQ$9)-1))),0)+MAX(0,$AQ22*('1. General Inputs'!$J$27-COLUMNS('7. Consumption'!I$9:$AQ$9)+1))</f>
        <v>0</v>
      </c>
      <c r="BB22" s="135">
        <f ca="1">IFERROR(SUM(OFFSET('7. Consumption'!J22,0,1,,MIN('1. General Inputs'!$J$27,COLUMNS('7. Consumption'!J$9:$AQ$9)-1))),0)+MAX(0,$AQ22*('1. General Inputs'!$J$27-COLUMNS('7. Consumption'!J$9:$AQ$9)+1))</f>
        <v>0</v>
      </c>
      <c r="BC22" s="135">
        <f ca="1">IFERROR(SUM(OFFSET('7. Consumption'!K22,0,1,,MIN('1. General Inputs'!$J$27,COLUMNS('7. Consumption'!K$9:$AQ$9)-1))),0)+MAX(0,$AQ22*('1. General Inputs'!$J$27-COLUMNS('7. Consumption'!K$9:$AQ$9)+1))</f>
        <v>0</v>
      </c>
      <c r="BD22" s="135">
        <f ca="1">IFERROR(SUM(OFFSET('7. Consumption'!L22,0,1,,MIN('1. General Inputs'!$J$27,COLUMNS('7. Consumption'!L$9:$AQ$9)-1))),0)+MAX(0,$AQ22*('1. General Inputs'!$J$27-COLUMNS('7. Consumption'!L$9:$AQ$9)+1))</f>
        <v>0</v>
      </c>
      <c r="BE22" s="135">
        <f ca="1">IFERROR(SUM(OFFSET('7. Consumption'!M22,0,1,,MIN('1. General Inputs'!$J$27,COLUMNS('7. Consumption'!M$9:$AQ$9)-1))),0)+MAX(0,$AQ22*('1. General Inputs'!$J$27-COLUMNS('7. Consumption'!M$9:$AQ$9)+1))</f>
        <v>0</v>
      </c>
      <c r="BF22" s="135">
        <f ca="1">IFERROR(SUM(OFFSET('7. Consumption'!N22,0,1,,MIN('1. General Inputs'!$J$27,COLUMNS('7. Consumption'!N$9:$AQ$9)-1))),0)+MAX(0,$AQ22*('1. General Inputs'!$J$27-COLUMNS('7. Consumption'!N$9:$AQ$9)+1))</f>
        <v>0</v>
      </c>
      <c r="BG22" s="135">
        <f ca="1">IFERROR(SUM(OFFSET('7. Consumption'!O22,0,1,,MIN('1. General Inputs'!$J$27,COLUMNS('7. Consumption'!O$9:$AQ$9)-1))),0)+MAX(0,$AQ22*('1. General Inputs'!$J$27-COLUMNS('7. Consumption'!O$9:$AQ$9)+1))</f>
        <v>0</v>
      </c>
      <c r="BH22" s="135">
        <f ca="1">IFERROR(SUM(OFFSET('7. Consumption'!P22,0,1,,MIN('1. General Inputs'!$J$27,COLUMNS('7. Consumption'!P$9:$AQ$9)-1))),0)+MAX(0,$AQ22*('1. General Inputs'!$J$27-COLUMNS('7. Consumption'!P$9:$AQ$9)+1))</f>
        <v>0</v>
      </c>
      <c r="BI22" s="135">
        <f ca="1">IFERROR(SUM(OFFSET('7. Consumption'!Q22,0,1,,MIN('1. General Inputs'!$J$27,COLUMNS('7. Consumption'!Q$9:$AQ$9)-1))),0)+MAX(0,$AQ22*('1. General Inputs'!$J$27-COLUMNS('7. Consumption'!Q$9:$AQ$9)+1))</f>
        <v>0</v>
      </c>
      <c r="BJ22" s="135">
        <f ca="1">IFERROR(SUM(OFFSET('7. Consumption'!R22,0,1,,MIN('1. General Inputs'!$J$27,COLUMNS('7. Consumption'!R$9:$AQ$9)-1))),0)+MAX(0,$AQ22*('1. General Inputs'!$J$27-COLUMNS('7. Consumption'!R$9:$AQ$9)+1))</f>
        <v>0</v>
      </c>
      <c r="BK22" s="135">
        <f ca="1">IFERROR(SUM(OFFSET('7. Consumption'!S22,0,1,,MIN('1. General Inputs'!$J$27,COLUMNS('7. Consumption'!S$9:$AQ$9)-1))),0)+MAX(0,$AQ22*('1. General Inputs'!$J$27-COLUMNS('7. Consumption'!S$9:$AQ$9)+1))</f>
        <v>0</v>
      </c>
      <c r="BL22" s="135">
        <f ca="1">IFERROR(SUM(OFFSET('7. Consumption'!T22,0,1,,MIN('1. General Inputs'!$J$27,COLUMNS('7. Consumption'!T$9:$AQ$9)-1))),0)+MAX(0,$AQ22*('1. General Inputs'!$J$27-COLUMNS('7. Consumption'!T$9:$AQ$9)+1))</f>
        <v>0</v>
      </c>
      <c r="BM22" s="135">
        <f ca="1">IFERROR(SUM(OFFSET('7. Consumption'!U22,0,1,,MIN('1. General Inputs'!$J$27,COLUMNS('7. Consumption'!U$9:$AQ$9)-1))),0)+MAX(0,$AQ22*('1. General Inputs'!$J$27-COLUMNS('7. Consumption'!U$9:$AQ$9)+1))</f>
        <v>0</v>
      </c>
      <c r="BN22" s="135">
        <f ca="1">IFERROR(SUM(OFFSET('7. Consumption'!V22,0,1,,MIN('1. General Inputs'!$J$27,COLUMNS('7. Consumption'!V$9:$AQ$9)-1))),0)+MAX(0,$AQ22*('1. General Inputs'!$J$27-COLUMNS('7. Consumption'!V$9:$AQ$9)+1))</f>
        <v>0</v>
      </c>
      <c r="BO22" s="135">
        <f ca="1">IFERROR(SUM(OFFSET('7. Consumption'!W22,0,1,,MIN('1. General Inputs'!$J$27,COLUMNS('7. Consumption'!W$9:$AQ$9)-1))),0)+MAX(0,$AQ22*('1. General Inputs'!$J$27-COLUMNS('7. Consumption'!W$9:$AQ$9)+1))</f>
        <v>0</v>
      </c>
      <c r="BP22" s="135">
        <f ca="1">IFERROR(SUM(OFFSET('7. Consumption'!X22,0,1,,MIN('1. General Inputs'!$J$27,COLUMNS('7. Consumption'!X$9:$AQ$9)-1))),0)+MAX(0,$AQ22*('1. General Inputs'!$J$27-COLUMNS('7. Consumption'!X$9:$AQ$9)+1))</f>
        <v>0</v>
      </c>
      <c r="BQ22" s="135">
        <f ca="1">IFERROR(SUM(OFFSET('7. Consumption'!Y22,0,1,,MIN('1. General Inputs'!$J$27,COLUMNS('7. Consumption'!Y$9:$AQ$9)-1))),0)+MAX(0,$AQ22*('1. General Inputs'!$J$27-COLUMNS('7. Consumption'!Y$9:$AQ$9)+1))</f>
        <v>0</v>
      </c>
      <c r="BR22" s="135">
        <f ca="1">IFERROR(SUM(OFFSET('7. Consumption'!Z22,0,1,,MIN('1. General Inputs'!$J$27,COLUMNS('7. Consumption'!Z$9:$AQ$9)-1))),0)+MAX(0,$AQ22*('1. General Inputs'!$J$27-COLUMNS('7. Consumption'!Z$9:$AQ$9)+1))</f>
        <v>0</v>
      </c>
      <c r="BS22" s="135">
        <f ca="1">IFERROR(SUM(OFFSET('7. Consumption'!AA22,0,1,,MIN('1. General Inputs'!$J$27,COLUMNS('7. Consumption'!AA$9:$AQ$9)-1))),0)+MAX(0,$AQ22*('1. General Inputs'!$J$27-COLUMNS('7. Consumption'!AA$9:$AQ$9)+1))</f>
        <v>0</v>
      </c>
      <c r="BT22" s="135">
        <f ca="1">IFERROR(SUM(OFFSET('7. Consumption'!AB22,0,1,,MIN('1. General Inputs'!$J$27,COLUMNS('7. Consumption'!AB$9:$AQ$9)-1))),0)+MAX(0,$AQ22*('1. General Inputs'!$J$27-COLUMNS('7. Consumption'!AB$9:$AQ$9)+1))</f>
        <v>0</v>
      </c>
      <c r="BU22" s="135">
        <f ca="1">IFERROR(SUM(OFFSET('7. Consumption'!AC22,0,1,,MIN('1. General Inputs'!$J$27,COLUMNS('7. Consumption'!AC$9:$AQ$9)-1))),0)+MAX(0,$AQ22*('1. General Inputs'!$J$27-COLUMNS('7. Consumption'!AC$9:$AQ$9)+1))</f>
        <v>0</v>
      </c>
      <c r="BV22" s="135">
        <f ca="1">IFERROR(SUM(OFFSET('7. Consumption'!AD22,0,1,,MIN('1. General Inputs'!$J$27,COLUMNS('7. Consumption'!AD$9:$AQ$9)-1))),0)+MAX(0,$AQ22*('1. General Inputs'!$J$27-COLUMNS('7. Consumption'!AD$9:$AQ$9)+1))</f>
        <v>0</v>
      </c>
      <c r="BW22" s="135">
        <f ca="1">IFERROR(SUM(OFFSET('7. Consumption'!AE22,0,1,,MIN('1. General Inputs'!$J$27,COLUMNS('7. Consumption'!AE$9:$AQ$9)-1))),0)+MAX(0,$AQ22*('1. General Inputs'!$J$27-COLUMNS('7. Consumption'!AE$9:$AQ$9)+1))</f>
        <v>0</v>
      </c>
      <c r="BX22" s="135">
        <f ca="1">IFERROR(SUM(OFFSET('7. Consumption'!AF22,0,1,,MIN('1. General Inputs'!$J$27,COLUMNS('7. Consumption'!AF$9:$AQ$9)-1))),0)+MAX(0,$AQ22*('1. General Inputs'!$J$27-COLUMNS('7. Consumption'!AF$9:$AQ$9)+1))</f>
        <v>0</v>
      </c>
      <c r="BY22" s="135">
        <f ca="1">IFERROR(SUM(OFFSET('7. Consumption'!AG22,0,1,,MIN('1. General Inputs'!$J$27,COLUMNS('7. Consumption'!AG$9:$AQ$9)-1))),0)+MAX(0,$AQ22*('1. General Inputs'!$J$27-COLUMNS('7. Consumption'!AG$9:$AQ$9)+1))</f>
        <v>0</v>
      </c>
      <c r="BZ22" s="135">
        <f ca="1">IFERROR(SUM(OFFSET('7. Consumption'!AH22,0,1,,MIN('1. General Inputs'!$J$27,COLUMNS('7. Consumption'!AH$9:$AQ$9)-1))),0)+MAX(0,$AQ22*('1. General Inputs'!$J$27-COLUMNS('7. Consumption'!AH$9:$AQ$9)+1))</f>
        <v>0</v>
      </c>
      <c r="CA22" s="135">
        <f ca="1">IFERROR(SUM(OFFSET('7. Consumption'!AI22,0,1,,MIN('1. General Inputs'!$J$27,COLUMNS('7. Consumption'!AI$9:$AQ$9)-1))),0)+MAX(0,$AQ22*('1. General Inputs'!$J$27-COLUMNS('7. Consumption'!AI$9:$AQ$9)+1))</f>
        <v>0</v>
      </c>
      <c r="CB22" s="135">
        <f ca="1">IFERROR(SUM(OFFSET('7. Consumption'!AJ22,0,1,,MIN('1. General Inputs'!$J$27,COLUMNS('7. Consumption'!AJ$9:$AQ$9)-1))),0)+MAX(0,$AQ22*('1. General Inputs'!$J$27-COLUMNS('7. Consumption'!AJ$9:$AQ$9)+1))</f>
        <v>0</v>
      </c>
      <c r="CC22" s="135">
        <f ca="1">IFERROR(SUM(OFFSET('7. Consumption'!AK22,0,1,,MIN('1. General Inputs'!$J$27,COLUMNS('7. Consumption'!AK$9:$AQ$9)-1))),0)+MAX(0,$AQ22*('1. General Inputs'!$J$27-COLUMNS('7. Consumption'!AK$9:$AQ$9)+1))</f>
        <v>0</v>
      </c>
      <c r="CD22" s="135">
        <f ca="1">IFERROR(SUM(OFFSET('7. Consumption'!AL22,0,1,,MIN('1. General Inputs'!$J$27,COLUMNS('7. Consumption'!AL$9:$AQ$9)-1))),0)+MAX(0,$AQ22*('1. General Inputs'!$J$27-COLUMNS('7. Consumption'!AL$9:$AQ$9)+1))</f>
        <v>0</v>
      </c>
      <c r="CE22" s="135">
        <f ca="1">IFERROR(SUM(OFFSET('7. Consumption'!AM22,0,1,,MIN('1. General Inputs'!$J$27,COLUMNS('7. Consumption'!AM$9:$AQ$9)-1))),0)+MAX(0,$AQ22*('1. General Inputs'!$J$27-COLUMNS('7. Consumption'!AM$9:$AQ$9)+1))</f>
        <v>0</v>
      </c>
      <c r="CF22" s="135">
        <f ca="1">IFERROR(SUM(OFFSET('7. Consumption'!AN22,0,1,,MIN('1. General Inputs'!$J$27,COLUMNS('7. Consumption'!AN$9:$AQ$9)-1))),0)+MAX(0,$AQ22*('1. General Inputs'!$J$27-COLUMNS('7. Consumption'!AN$9:$AQ$9)+1))</f>
        <v>0</v>
      </c>
      <c r="CG22" s="135">
        <f ca="1">IFERROR(SUM(OFFSET('7. Consumption'!AO22,0,1,,MIN('1. General Inputs'!$J$27,COLUMNS('7. Consumption'!AO$9:$AQ$9)-1))),0)+MAX(0,$AQ22*('1. General Inputs'!$J$27-COLUMNS('7. Consumption'!AO$9:$AQ$9)+1))</f>
        <v>0</v>
      </c>
      <c r="CH22" s="135">
        <f ca="1">IFERROR(SUM(OFFSET('7. Consumption'!AP22,0,1,,MIN('1. General Inputs'!$J$27,COLUMNS('7. Consumption'!AP$9:$AQ$9)-1))),0)+MAX(0,$AQ22*('1. General Inputs'!$J$27-COLUMNS('7. Consumption'!AP$9:$AQ$9)+1))</f>
        <v>0</v>
      </c>
      <c r="CI22" s="135">
        <f ca="1">IFERROR(SUM(OFFSET('7. Consumption'!AQ22,0,1,,MIN('1. General Inputs'!$J$27,COLUMNS('7. Consumption'!AQ$9:$AQ$9)-1))),0)+MAX(0,$AQ22*('1. General Inputs'!$J$27-COLUMNS('7. Consumption'!AQ$9:$AQ$9)+1))</f>
        <v>0</v>
      </c>
    </row>
    <row r="23" spans="2:87" ht="15" x14ac:dyDescent="0.25">
      <c r="B23" s="16"/>
      <c r="C23" s="16" t="str">
        <f>IFERROR(VLOOKUP(ROWS($C$9:$C23),'5. Dosing'!$L$14:$M$64,COLUMNS('5. Dosing'!$L$13:$M$13),0),"")</f>
        <v>ETV (100) - 120 tab</v>
      </c>
      <c r="D23" s="16" t="str">
        <f>IFERROR(INDEX('5. Dosing'!E$14:E$64,MATCH('7. Consumption'!$C23,'5. Dosing'!$M$14:$M$64,0)),"")</f>
        <v>ETV</v>
      </c>
      <c r="E23" s="129">
        <f>IFERROR(INDEX('5. Dosing'!K$14:K$64,MATCH('7. Consumption'!$C23,'5. Dosing'!$M$14:$M$64,0)),0)</f>
        <v>0</v>
      </c>
      <c r="F23" s="130">
        <f>IFERROR(INDEX('5. Dosing'!J$14:J$64,MATCH('7. Consumption'!$C23,'5. Dosing'!$M$14:$M$64,0))*(30)/INDEX('5. Dosing'!H$14:H$64,MATCH('7. Consumption'!$C23,'5. Dosing'!$M$14:$M$64,0)),0)</f>
        <v>1</v>
      </c>
      <c r="H23" s="3">
        <f ca="1">ROUNDUP($F23*$E23*CHOOSE(H$7,
IFERROR(SUMPRODUCT('6. Patients'!CA$10:CA$107,OFFSET('6. Patients'!$DN$9,1,MATCH($D23,'6. Patients'!$DO$9:$EC$9,0),ROWS('6. Patients'!DN$10:DN$107))),0)+
IFERROR(SUMPRODUCT('6. Patients'!CA$10:CA$107,OFFSET('6. Patients'!$ED$9,1,MATCH($D23,'6. Patients'!$EE$9:$ES$9,0),ROWS('6. Patients'!DN$10:DN$107))),0)+
IFERROR(SUMPRODUCT('6. Patients'!CA$10:CA$107,OFFSET('6. Patients'!$ET$9,1,MATCH($D23,'6. Patients'!$EU$9:$FI$9,0),ROWS('6. Patients'!DN$10:DN$107))),0)+
IFERROR(SUMPRODUCT('6. Patients'!CA$10:CA$107,OFFSET('6. Patients'!$FJ$9,1,MATCH($D23,'6. Patients'!$FK$9:$FY$9,0),ROWS('6. Patients'!DN$10:DN$107))),0),
IFERROR(SUMPRODUCT('6. Patients'!CA$10:CA$107,OFFSET('6. Patients'!$FZ$9,1,MATCH($D23,'6. Patients'!$GA$9:$GO$9,0),ROWS('6. Patients'!DN$10:DN$107))),0)+
IFERROR(SUMPRODUCT('6. Patients'!CA$10:CA$107,OFFSET('6. Patients'!$GP$9,1,MATCH($D23,'6. Patients'!$GQ$9:$HE$9,0),ROWS('6. Patients'!DN$10:DN$107))),0)+
IFERROR(SUMPRODUCT('6. Patients'!CA$10:CA$107,OFFSET('6. Patients'!$HF$9,1,MATCH($D23,'6. Patients'!$HG$9:$HU$9,0),ROWS('6. Patients'!DN$10:DN$107))),0)+
IFERROR(SUMPRODUCT('6. Patients'!CA$10:CA$107,OFFSET('6. Patients'!$HV$9,1,MATCH($D23,'6. Patients'!$HW$9:$IK$9,0),ROWS('6. Patients'!DN$10:DN$107))),0),
IFERROR(SUMPRODUCT('6. Patients'!CA$10:CA$107,OFFSET('6. Patients'!$IL$9,1,MATCH($D23,'6. Patients'!$IM$9:$JA$9,0),ROWS('6. Patients'!DN$10:DN$107))),0)+
IFERROR(SUMPRODUCT('6. Patients'!CA$10:CA$107,OFFSET('6. Patients'!$JB$9,1,MATCH($D23,'6. Patients'!$JC$9:$JQ$9,0),ROWS('6. Patients'!DN$10:DN$107))),0)+
IFERROR(SUMPRODUCT('6. Patients'!CA$10:CA$107,OFFSET('6. Patients'!$JR$9,1,MATCH($D23,'6. Patients'!$JS$9:$KG$9,0),ROWS('6. Patients'!DN$10:DN$107))),0)+
IFERROR(SUMPRODUCT('6. Patients'!CA$10:CA$107,OFFSET('6. Patients'!$KH$9,1,MATCH($D23,'6. Patients'!$KI$9:$KW$9,0),ROWS('6. Patients'!DN$10:DN$107))),0))+
IFERROR(VLOOKUP($D23,$H$61:$L$91,COLUMNS($H$60:$J$60)-1+H$7,0)*$E23*$F23*'1. General Inputs'!$J$25,0),0)</f>
        <v>0</v>
      </c>
      <c r="I23" s="3">
        <f ca="1">ROUNDUP($F23*$E23*CHOOSE(I$7,
IFERROR(SUMPRODUCT('6. Patients'!CB$10:CB$107,OFFSET('6. Patients'!$DN$9,1,MATCH($D23,'6. Patients'!$DO$9:$EC$9,0),ROWS('6. Patients'!DO$10:DO$107))),0)+
IFERROR(SUMPRODUCT('6. Patients'!CB$10:CB$107,OFFSET('6. Patients'!$ED$9,1,MATCH($D23,'6. Patients'!$EE$9:$ES$9,0),ROWS('6. Patients'!DO$10:DO$107))),0)+
IFERROR(SUMPRODUCT('6. Patients'!CB$10:CB$107,OFFSET('6. Patients'!$ET$9,1,MATCH($D23,'6. Patients'!$EU$9:$FI$9,0),ROWS('6. Patients'!DO$10:DO$107))),0)+
IFERROR(SUMPRODUCT('6. Patients'!CB$10:CB$107,OFFSET('6. Patients'!$FJ$9,1,MATCH($D23,'6. Patients'!$FK$9:$FY$9,0),ROWS('6. Patients'!DO$10:DO$107))),0),
IFERROR(SUMPRODUCT('6. Patients'!CB$10:CB$107,OFFSET('6. Patients'!$FZ$9,1,MATCH($D23,'6. Patients'!$GA$9:$GO$9,0),ROWS('6. Patients'!DO$10:DO$107))),0)+
IFERROR(SUMPRODUCT('6. Patients'!CB$10:CB$107,OFFSET('6. Patients'!$GP$9,1,MATCH($D23,'6. Patients'!$GQ$9:$HE$9,0),ROWS('6. Patients'!DO$10:DO$107))),0)+
IFERROR(SUMPRODUCT('6. Patients'!CB$10:CB$107,OFFSET('6. Patients'!$HF$9,1,MATCH($D23,'6. Patients'!$HG$9:$HU$9,0),ROWS('6. Patients'!DO$10:DO$107))),0)+
IFERROR(SUMPRODUCT('6. Patients'!CB$10:CB$107,OFFSET('6. Patients'!$HV$9,1,MATCH($D23,'6. Patients'!$HW$9:$IK$9,0),ROWS('6. Patients'!DO$10:DO$107))),0),
IFERROR(SUMPRODUCT('6. Patients'!CB$10:CB$107,OFFSET('6. Patients'!$IL$9,1,MATCH($D23,'6. Patients'!$IM$9:$JA$9,0),ROWS('6. Patients'!DO$10:DO$107))),0)+
IFERROR(SUMPRODUCT('6. Patients'!CB$10:CB$107,OFFSET('6. Patients'!$JB$9,1,MATCH($D23,'6. Patients'!$JC$9:$JQ$9,0),ROWS('6. Patients'!DO$10:DO$107))),0)+
IFERROR(SUMPRODUCT('6. Patients'!CB$10:CB$107,OFFSET('6. Patients'!$JR$9,1,MATCH($D23,'6. Patients'!$JS$9:$KG$9,0),ROWS('6. Patients'!DO$10:DO$107))),0)+
IFERROR(SUMPRODUCT('6. Patients'!CB$10:CB$107,OFFSET('6. Patients'!$KH$9,1,MATCH($D23,'6. Patients'!$KI$9:$KW$9,0),ROWS('6. Patients'!DO$10:DO$107))),0))+
IFERROR(VLOOKUP($D23,$H$61:$L$91,COLUMNS($H$60:$J$60)-1+I$7,0)*$E23*$F23*'1. General Inputs'!$J$25,0),0)</f>
        <v>0</v>
      </c>
      <c r="J23" s="3">
        <f ca="1">ROUNDUP($F23*$E23*CHOOSE(J$7,
IFERROR(SUMPRODUCT('6. Patients'!CC$10:CC$107,OFFSET('6. Patients'!$DN$9,1,MATCH($D23,'6. Patients'!$DO$9:$EC$9,0),ROWS('6. Patients'!DP$10:DP$107))),0)+
IFERROR(SUMPRODUCT('6. Patients'!CC$10:CC$107,OFFSET('6. Patients'!$ED$9,1,MATCH($D23,'6. Patients'!$EE$9:$ES$9,0),ROWS('6. Patients'!DP$10:DP$107))),0)+
IFERROR(SUMPRODUCT('6. Patients'!CC$10:CC$107,OFFSET('6. Patients'!$ET$9,1,MATCH($D23,'6. Patients'!$EU$9:$FI$9,0),ROWS('6. Patients'!DP$10:DP$107))),0)+
IFERROR(SUMPRODUCT('6. Patients'!CC$10:CC$107,OFFSET('6. Patients'!$FJ$9,1,MATCH($D23,'6. Patients'!$FK$9:$FY$9,0),ROWS('6. Patients'!DP$10:DP$107))),0),
IFERROR(SUMPRODUCT('6. Patients'!CC$10:CC$107,OFFSET('6. Patients'!$FZ$9,1,MATCH($D23,'6. Patients'!$GA$9:$GO$9,0),ROWS('6. Patients'!DP$10:DP$107))),0)+
IFERROR(SUMPRODUCT('6. Patients'!CC$10:CC$107,OFFSET('6. Patients'!$GP$9,1,MATCH($D23,'6. Patients'!$GQ$9:$HE$9,0),ROWS('6. Patients'!DP$10:DP$107))),0)+
IFERROR(SUMPRODUCT('6. Patients'!CC$10:CC$107,OFFSET('6. Patients'!$HF$9,1,MATCH($D23,'6. Patients'!$HG$9:$HU$9,0),ROWS('6. Patients'!DP$10:DP$107))),0)+
IFERROR(SUMPRODUCT('6. Patients'!CC$10:CC$107,OFFSET('6. Patients'!$HV$9,1,MATCH($D23,'6. Patients'!$HW$9:$IK$9,0),ROWS('6. Patients'!DP$10:DP$107))),0),
IFERROR(SUMPRODUCT('6. Patients'!CC$10:CC$107,OFFSET('6. Patients'!$IL$9,1,MATCH($D23,'6. Patients'!$IM$9:$JA$9,0),ROWS('6. Patients'!DP$10:DP$107))),0)+
IFERROR(SUMPRODUCT('6. Patients'!CC$10:CC$107,OFFSET('6. Patients'!$JB$9,1,MATCH($D23,'6. Patients'!$JC$9:$JQ$9,0),ROWS('6. Patients'!DP$10:DP$107))),0)+
IFERROR(SUMPRODUCT('6. Patients'!CC$10:CC$107,OFFSET('6. Patients'!$JR$9,1,MATCH($D23,'6. Patients'!$JS$9:$KG$9,0),ROWS('6. Patients'!DP$10:DP$107))),0)+
IFERROR(SUMPRODUCT('6. Patients'!CC$10:CC$107,OFFSET('6. Patients'!$KH$9,1,MATCH($D23,'6. Patients'!$KI$9:$KW$9,0),ROWS('6. Patients'!DP$10:DP$107))),0))+
IFERROR(VLOOKUP($D23,$H$61:$L$91,COLUMNS($H$60:$J$60)-1+J$7,0)*$E23*$F23*'1. General Inputs'!$J$25,0),0)</f>
        <v>0</v>
      </c>
      <c r="K23" s="3">
        <f ca="1">ROUNDUP($F23*$E23*CHOOSE(K$7,
IFERROR(SUMPRODUCT('6. Patients'!CD$10:CD$107,OFFSET('6. Patients'!$DN$9,1,MATCH($D23,'6. Patients'!$DO$9:$EC$9,0),ROWS('6. Patients'!DQ$10:DQ$107))),0)+
IFERROR(SUMPRODUCT('6. Patients'!CD$10:CD$107,OFFSET('6. Patients'!$ED$9,1,MATCH($D23,'6. Patients'!$EE$9:$ES$9,0),ROWS('6. Patients'!DQ$10:DQ$107))),0)+
IFERROR(SUMPRODUCT('6. Patients'!CD$10:CD$107,OFFSET('6. Patients'!$ET$9,1,MATCH($D23,'6. Patients'!$EU$9:$FI$9,0),ROWS('6. Patients'!DQ$10:DQ$107))),0)+
IFERROR(SUMPRODUCT('6. Patients'!CD$10:CD$107,OFFSET('6. Patients'!$FJ$9,1,MATCH($D23,'6. Patients'!$FK$9:$FY$9,0),ROWS('6. Patients'!DQ$10:DQ$107))),0),
IFERROR(SUMPRODUCT('6. Patients'!CD$10:CD$107,OFFSET('6. Patients'!$FZ$9,1,MATCH($D23,'6. Patients'!$GA$9:$GO$9,0),ROWS('6. Patients'!DQ$10:DQ$107))),0)+
IFERROR(SUMPRODUCT('6. Patients'!CD$10:CD$107,OFFSET('6. Patients'!$GP$9,1,MATCH($D23,'6. Patients'!$GQ$9:$HE$9,0),ROWS('6. Patients'!DQ$10:DQ$107))),0)+
IFERROR(SUMPRODUCT('6. Patients'!CD$10:CD$107,OFFSET('6. Patients'!$HF$9,1,MATCH($D23,'6. Patients'!$HG$9:$HU$9,0),ROWS('6. Patients'!DQ$10:DQ$107))),0)+
IFERROR(SUMPRODUCT('6. Patients'!CD$10:CD$107,OFFSET('6. Patients'!$HV$9,1,MATCH($D23,'6. Patients'!$HW$9:$IK$9,0),ROWS('6. Patients'!DQ$10:DQ$107))),0),
IFERROR(SUMPRODUCT('6. Patients'!CD$10:CD$107,OFFSET('6. Patients'!$IL$9,1,MATCH($D23,'6. Patients'!$IM$9:$JA$9,0),ROWS('6. Patients'!DQ$10:DQ$107))),0)+
IFERROR(SUMPRODUCT('6. Patients'!CD$10:CD$107,OFFSET('6. Patients'!$JB$9,1,MATCH($D23,'6. Patients'!$JC$9:$JQ$9,0),ROWS('6. Patients'!DQ$10:DQ$107))),0)+
IFERROR(SUMPRODUCT('6. Patients'!CD$10:CD$107,OFFSET('6. Patients'!$JR$9,1,MATCH($D23,'6. Patients'!$JS$9:$KG$9,0),ROWS('6. Patients'!DQ$10:DQ$107))),0)+
IFERROR(SUMPRODUCT('6. Patients'!CD$10:CD$107,OFFSET('6. Patients'!$KH$9,1,MATCH($D23,'6. Patients'!$KI$9:$KW$9,0),ROWS('6. Patients'!DQ$10:DQ$107))),0))+
IFERROR(VLOOKUP($D23,$H$61:$L$91,COLUMNS($H$60:$J$60)-1+K$7,0)*$E23*$F23*'1. General Inputs'!$J$25,0),0)</f>
        <v>0</v>
      </c>
      <c r="L23" s="3">
        <f ca="1">ROUNDUP($F23*$E23*CHOOSE(L$7,
IFERROR(SUMPRODUCT('6. Patients'!CE$10:CE$107,OFFSET('6. Patients'!$DN$9,1,MATCH($D23,'6. Patients'!$DO$9:$EC$9,0),ROWS('6. Patients'!DR$10:DR$107))),0)+
IFERROR(SUMPRODUCT('6. Patients'!CE$10:CE$107,OFFSET('6. Patients'!$ED$9,1,MATCH($D23,'6. Patients'!$EE$9:$ES$9,0),ROWS('6. Patients'!DR$10:DR$107))),0)+
IFERROR(SUMPRODUCT('6. Patients'!CE$10:CE$107,OFFSET('6. Patients'!$ET$9,1,MATCH($D23,'6. Patients'!$EU$9:$FI$9,0),ROWS('6. Patients'!DR$10:DR$107))),0)+
IFERROR(SUMPRODUCT('6. Patients'!CE$10:CE$107,OFFSET('6. Patients'!$FJ$9,1,MATCH($D23,'6. Patients'!$FK$9:$FY$9,0),ROWS('6. Patients'!DR$10:DR$107))),0),
IFERROR(SUMPRODUCT('6. Patients'!CE$10:CE$107,OFFSET('6. Patients'!$FZ$9,1,MATCH($D23,'6. Patients'!$GA$9:$GO$9,0),ROWS('6. Patients'!DR$10:DR$107))),0)+
IFERROR(SUMPRODUCT('6. Patients'!CE$10:CE$107,OFFSET('6. Patients'!$GP$9,1,MATCH($D23,'6. Patients'!$GQ$9:$HE$9,0),ROWS('6. Patients'!DR$10:DR$107))),0)+
IFERROR(SUMPRODUCT('6. Patients'!CE$10:CE$107,OFFSET('6. Patients'!$HF$9,1,MATCH($D23,'6. Patients'!$HG$9:$HU$9,0),ROWS('6. Patients'!DR$10:DR$107))),0)+
IFERROR(SUMPRODUCT('6. Patients'!CE$10:CE$107,OFFSET('6. Patients'!$HV$9,1,MATCH($D23,'6. Patients'!$HW$9:$IK$9,0),ROWS('6. Patients'!DR$10:DR$107))),0),
IFERROR(SUMPRODUCT('6. Patients'!CE$10:CE$107,OFFSET('6. Patients'!$IL$9,1,MATCH($D23,'6. Patients'!$IM$9:$JA$9,0),ROWS('6. Patients'!DR$10:DR$107))),0)+
IFERROR(SUMPRODUCT('6. Patients'!CE$10:CE$107,OFFSET('6. Patients'!$JB$9,1,MATCH($D23,'6. Patients'!$JC$9:$JQ$9,0),ROWS('6. Patients'!DR$10:DR$107))),0)+
IFERROR(SUMPRODUCT('6. Patients'!CE$10:CE$107,OFFSET('6. Patients'!$JR$9,1,MATCH($D23,'6. Patients'!$JS$9:$KG$9,0),ROWS('6. Patients'!DR$10:DR$107))),0)+
IFERROR(SUMPRODUCT('6. Patients'!CE$10:CE$107,OFFSET('6. Patients'!$KH$9,1,MATCH($D23,'6. Patients'!$KI$9:$KW$9,0),ROWS('6. Patients'!DR$10:DR$107))),0))+
IFERROR(VLOOKUP($D23,$H$61:$L$91,COLUMNS($H$60:$J$60)-1+L$7,0)*$E23*$F23*'1. General Inputs'!$J$25,0),0)</f>
        <v>0</v>
      </c>
      <c r="M23" s="3">
        <f ca="1">ROUNDUP($F23*$E23*CHOOSE(M$7,
IFERROR(SUMPRODUCT('6. Patients'!CF$10:CF$107,OFFSET('6. Patients'!$DN$9,1,MATCH($D23,'6. Patients'!$DO$9:$EC$9,0),ROWS('6. Patients'!DS$10:DS$107))),0)+
IFERROR(SUMPRODUCT('6. Patients'!CF$10:CF$107,OFFSET('6. Patients'!$ED$9,1,MATCH($D23,'6. Patients'!$EE$9:$ES$9,0),ROWS('6. Patients'!DS$10:DS$107))),0)+
IFERROR(SUMPRODUCT('6. Patients'!CF$10:CF$107,OFFSET('6. Patients'!$ET$9,1,MATCH($D23,'6. Patients'!$EU$9:$FI$9,0),ROWS('6. Patients'!DS$10:DS$107))),0)+
IFERROR(SUMPRODUCT('6. Patients'!CF$10:CF$107,OFFSET('6. Patients'!$FJ$9,1,MATCH($D23,'6. Patients'!$FK$9:$FY$9,0),ROWS('6. Patients'!DS$10:DS$107))),0),
IFERROR(SUMPRODUCT('6. Patients'!CF$10:CF$107,OFFSET('6. Patients'!$FZ$9,1,MATCH($D23,'6. Patients'!$GA$9:$GO$9,0),ROWS('6. Patients'!DS$10:DS$107))),0)+
IFERROR(SUMPRODUCT('6. Patients'!CF$10:CF$107,OFFSET('6. Patients'!$GP$9,1,MATCH($D23,'6. Patients'!$GQ$9:$HE$9,0),ROWS('6. Patients'!DS$10:DS$107))),0)+
IFERROR(SUMPRODUCT('6. Patients'!CF$10:CF$107,OFFSET('6. Patients'!$HF$9,1,MATCH($D23,'6. Patients'!$HG$9:$HU$9,0),ROWS('6. Patients'!DS$10:DS$107))),0)+
IFERROR(SUMPRODUCT('6. Patients'!CF$10:CF$107,OFFSET('6. Patients'!$HV$9,1,MATCH($D23,'6. Patients'!$HW$9:$IK$9,0),ROWS('6. Patients'!DS$10:DS$107))),0),
IFERROR(SUMPRODUCT('6. Patients'!CF$10:CF$107,OFFSET('6. Patients'!$IL$9,1,MATCH($D23,'6. Patients'!$IM$9:$JA$9,0),ROWS('6. Patients'!DS$10:DS$107))),0)+
IFERROR(SUMPRODUCT('6. Patients'!CF$10:CF$107,OFFSET('6. Patients'!$JB$9,1,MATCH($D23,'6. Patients'!$JC$9:$JQ$9,0),ROWS('6. Patients'!DS$10:DS$107))),0)+
IFERROR(SUMPRODUCT('6. Patients'!CF$10:CF$107,OFFSET('6. Patients'!$JR$9,1,MATCH($D23,'6. Patients'!$JS$9:$KG$9,0),ROWS('6. Patients'!DS$10:DS$107))),0)+
IFERROR(SUMPRODUCT('6. Patients'!CF$10:CF$107,OFFSET('6. Patients'!$KH$9,1,MATCH($D23,'6. Patients'!$KI$9:$KW$9,0),ROWS('6. Patients'!DS$10:DS$107))),0))+
IFERROR(VLOOKUP($D23,$H$61:$L$91,COLUMNS($H$60:$J$60)-1+M$7,0)*$E23*$F23*'1. General Inputs'!$J$25,0),0)</f>
        <v>0</v>
      </c>
      <c r="N23" s="3">
        <f ca="1">ROUNDUP($F23*$E23*CHOOSE(N$7,
IFERROR(SUMPRODUCT('6. Patients'!CG$10:CG$107,OFFSET('6. Patients'!$DN$9,1,MATCH($D23,'6. Patients'!$DO$9:$EC$9,0),ROWS('6. Patients'!DT$10:DT$107))),0)+
IFERROR(SUMPRODUCT('6. Patients'!CG$10:CG$107,OFFSET('6. Patients'!$ED$9,1,MATCH($D23,'6. Patients'!$EE$9:$ES$9,0),ROWS('6. Patients'!DT$10:DT$107))),0)+
IFERROR(SUMPRODUCT('6. Patients'!CG$10:CG$107,OFFSET('6. Patients'!$ET$9,1,MATCH($D23,'6. Patients'!$EU$9:$FI$9,0),ROWS('6. Patients'!DT$10:DT$107))),0)+
IFERROR(SUMPRODUCT('6. Patients'!CG$10:CG$107,OFFSET('6. Patients'!$FJ$9,1,MATCH($D23,'6. Patients'!$FK$9:$FY$9,0),ROWS('6. Patients'!DT$10:DT$107))),0),
IFERROR(SUMPRODUCT('6. Patients'!CG$10:CG$107,OFFSET('6. Patients'!$FZ$9,1,MATCH($D23,'6. Patients'!$GA$9:$GO$9,0),ROWS('6. Patients'!DT$10:DT$107))),0)+
IFERROR(SUMPRODUCT('6. Patients'!CG$10:CG$107,OFFSET('6. Patients'!$GP$9,1,MATCH($D23,'6. Patients'!$GQ$9:$HE$9,0),ROWS('6. Patients'!DT$10:DT$107))),0)+
IFERROR(SUMPRODUCT('6. Patients'!CG$10:CG$107,OFFSET('6. Patients'!$HF$9,1,MATCH($D23,'6. Patients'!$HG$9:$HU$9,0),ROWS('6. Patients'!DT$10:DT$107))),0)+
IFERROR(SUMPRODUCT('6. Patients'!CG$10:CG$107,OFFSET('6. Patients'!$HV$9,1,MATCH($D23,'6. Patients'!$HW$9:$IK$9,0),ROWS('6. Patients'!DT$10:DT$107))),0),
IFERROR(SUMPRODUCT('6. Patients'!CG$10:CG$107,OFFSET('6. Patients'!$IL$9,1,MATCH($D23,'6. Patients'!$IM$9:$JA$9,0),ROWS('6. Patients'!DT$10:DT$107))),0)+
IFERROR(SUMPRODUCT('6. Patients'!CG$10:CG$107,OFFSET('6. Patients'!$JB$9,1,MATCH($D23,'6. Patients'!$JC$9:$JQ$9,0),ROWS('6. Patients'!DT$10:DT$107))),0)+
IFERROR(SUMPRODUCT('6. Patients'!CG$10:CG$107,OFFSET('6. Patients'!$JR$9,1,MATCH($D23,'6. Patients'!$JS$9:$KG$9,0),ROWS('6. Patients'!DT$10:DT$107))),0)+
IFERROR(SUMPRODUCT('6. Patients'!CG$10:CG$107,OFFSET('6. Patients'!$KH$9,1,MATCH($D23,'6. Patients'!$KI$9:$KW$9,0),ROWS('6. Patients'!DT$10:DT$107))),0))+
IFERROR(VLOOKUP($D23,$H$61:$L$91,COLUMNS($H$60:$J$60)-1+N$7,0)*$E23*$F23*'1. General Inputs'!$J$25,0),0)</f>
        <v>0</v>
      </c>
      <c r="O23" s="3">
        <f ca="1">ROUNDUP($F23*$E23*CHOOSE(O$7,
IFERROR(SUMPRODUCT('6. Patients'!CH$10:CH$107,OFFSET('6. Patients'!$DN$9,1,MATCH($D23,'6. Patients'!$DO$9:$EC$9,0),ROWS('6. Patients'!DU$10:DU$107))),0)+
IFERROR(SUMPRODUCT('6. Patients'!CH$10:CH$107,OFFSET('6. Patients'!$ED$9,1,MATCH($D23,'6. Patients'!$EE$9:$ES$9,0),ROWS('6. Patients'!DU$10:DU$107))),0)+
IFERROR(SUMPRODUCT('6. Patients'!CH$10:CH$107,OFFSET('6. Patients'!$ET$9,1,MATCH($D23,'6. Patients'!$EU$9:$FI$9,0),ROWS('6. Patients'!DU$10:DU$107))),0)+
IFERROR(SUMPRODUCT('6. Patients'!CH$10:CH$107,OFFSET('6. Patients'!$FJ$9,1,MATCH($D23,'6. Patients'!$FK$9:$FY$9,0),ROWS('6. Patients'!DU$10:DU$107))),0),
IFERROR(SUMPRODUCT('6. Patients'!CH$10:CH$107,OFFSET('6. Patients'!$FZ$9,1,MATCH($D23,'6. Patients'!$GA$9:$GO$9,0),ROWS('6. Patients'!DU$10:DU$107))),0)+
IFERROR(SUMPRODUCT('6. Patients'!CH$10:CH$107,OFFSET('6. Patients'!$GP$9,1,MATCH($D23,'6. Patients'!$GQ$9:$HE$9,0),ROWS('6. Patients'!DU$10:DU$107))),0)+
IFERROR(SUMPRODUCT('6. Patients'!CH$10:CH$107,OFFSET('6. Patients'!$HF$9,1,MATCH($D23,'6. Patients'!$HG$9:$HU$9,0),ROWS('6. Patients'!DU$10:DU$107))),0)+
IFERROR(SUMPRODUCT('6. Patients'!CH$10:CH$107,OFFSET('6. Patients'!$HV$9,1,MATCH($D23,'6. Patients'!$HW$9:$IK$9,0),ROWS('6. Patients'!DU$10:DU$107))),0),
IFERROR(SUMPRODUCT('6. Patients'!CH$10:CH$107,OFFSET('6. Patients'!$IL$9,1,MATCH($D23,'6. Patients'!$IM$9:$JA$9,0),ROWS('6. Patients'!DU$10:DU$107))),0)+
IFERROR(SUMPRODUCT('6. Patients'!CH$10:CH$107,OFFSET('6. Patients'!$JB$9,1,MATCH($D23,'6. Patients'!$JC$9:$JQ$9,0),ROWS('6. Patients'!DU$10:DU$107))),0)+
IFERROR(SUMPRODUCT('6. Patients'!CH$10:CH$107,OFFSET('6. Patients'!$JR$9,1,MATCH($D23,'6. Patients'!$JS$9:$KG$9,0),ROWS('6. Patients'!DU$10:DU$107))),0)+
IFERROR(SUMPRODUCT('6. Patients'!CH$10:CH$107,OFFSET('6. Patients'!$KH$9,1,MATCH($D23,'6. Patients'!$KI$9:$KW$9,0),ROWS('6. Patients'!DU$10:DU$107))),0))+
IFERROR(VLOOKUP($D23,$H$61:$L$91,COLUMNS($H$60:$J$60)-1+O$7,0)*$E23*$F23*'1. General Inputs'!$J$25,0),0)</f>
        <v>0</v>
      </c>
      <c r="P23" s="3">
        <f ca="1">ROUNDUP($F23*$E23*CHOOSE(P$7,
IFERROR(SUMPRODUCT('6. Patients'!CI$10:CI$107,OFFSET('6. Patients'!$DN$9,1,MATCH($D23,'6. Patients'!$DO$9:$EC$9,0),ROWS('6. Patients'!DV$10:DV$107))),0)+
IFERROR(SUMPRODUCT('6. Patients'!CI$10:CI$107,OFFSET('6. Patients'!$ED$9,1,MATCH($D23,'6. Patients'!$EE$9:$ES$9,0),ROWS('6. Patients'!DV$10:DV$107))),0)+
IFERROR(SUMPRODUCT('6. Patients'!CI$10:CI$107,OFFSET('6. Patients'!$ET$9,1,MATCH($D23,'6. Patients'!$EU$9:$FI$9,0),ROWS('6. Patients'!DV$10:DV$107))),0)+
IFERROR(SUMPRODUCT('6. Patients'!CI$10:CI$107,OFFSET('6. Patients'!$FJ$9,1,MATCH($D23,'6. Patients'!$FK$9:$FY$9,0),ROWS('6. Patients'!DV$10:DV$107))),0),
IFERROR(SUMPRODUCT('6. Patients'!CI$10:CI$107,OFFSET('6. Patients'!$FZ$9,1,MATCH($D23,'6. Patients'!$GA$9:$GO$9,0),ROWS('6. Patients'!DV$10:DV$107))),0)+
IFERROR(SUMPRODUCT('6. Patients'!CI$10:CI$107,OFFSET('6. Patients'!$GP$9,1,MATCH($D23,'6. Patients'!$GQ$9:$HE$9,0),ROWS('6. Patients'!DV$10:DV$107))),0)+
IFERROR(SUMPRODUCT('6. Patients'!CI$10:CI$107,OFFSET('6. Patients'!$HF$9,1,MATCH($D23,'6. Patients'!$HG$9:$HU$9,0),ROWS('6. Patients'!DV$10:DV$107))),0)+
IFERROR(SUMPRODUCT('6. Patients'!CI$10:CI$107,OFFSET('6. Patients'!$HV$9,1,MATCH($D23,'6. Patients'!$HW$9:$IK$9,0),ROWS('6. Patients'!DV$10:DV$107))),0),
IFERROR(SUMPRODUCT('6. Patients'!CI$10:CI$107,OFFSET('6. Patients'!$IL$9,1,MATCH($D23,'6. Patients'!$IM$9:$JA$9,0),ROWS('6. Patients'!DV$10:DV$107))),0)+
IFERROR(SUMPRODUCT('6. Patients'!CI$10:CI$107,OFFSET('6. Patients'!$JB$9,1,MATCH($D23,'6. Patients'!$JC$9:$JQ$9,0),ROWS('6. Patients'!DV$10:DV$107))),0)+
IFERROR(SUMPRODUCT('6. Patients'!CI$10:CI$107,OFFSET('6. Patients'!$JR$9,1,MATCH($D23,'6. Patients'!$JS$9:$KG$9,0),ROWS('6. Patients'!DV$10:DV$107))),0)+
IFERROR(SUMPRODUCT('6. Patients'!CI$10:CI$107,OFFSET('6. Patients'!$KH$9,1,MATCH($D23,'6. Patients'!$KI$9:$KW$9,0),ROWS('6. Patients'!DV$10:DV$107))),0))+
IFERROR(VLOOKUP($D23,$H$61:$L$91,COLUMNS($H$60:$J$60)-1+P$7,0)*$E23*$F23*'1. General Inputs'!$J$25,0),0)</f>
        <v>0</v>
      </c>
      <c r="Q23" s="3">
        <f ca="1">ROUNDUP($F23*$E23*CHOOSE(Q$7,
IFERROR(SUMPRODUCT('6. Patients'!CJ$10:CJ$107,OFFSET('6. Patients'!$DN$9,1,MATCH($D23,'6. Patients'!$DO$9:$EC$9,0),ROWS('6. Patients'!DW$10:DW$107))),0)+
IFERROR(SUMPRODUCT('6. Patients'!CJ$10:CJ$107,OFFSET('6. Patients'!$ED$9,1,MATCH($D23,'6. Patients'!$EE$9:$ES$9,0),ROWS('6. Patients'!DW$10:DW$107))),0)+
IFERROR(SUMPRODUCT('6. Patients'!CJ$10:CJ$107,OFFSET('6. Patients'!$ET$9,1,MATCH($D23,'6. Patients'!$EU$9:$FI$9,0),ROWS('6. Patients'!DW$10:DW$107))),0)+
IFERROR(SUMPRODUCT('6. Patients'!CJ$10:CJ$107,OFFSET('6. Patients'!$FJ$9,1,MATCH($D23,'6. Patients'!$FK$9:$FY$9,0),ROWS('6. Patients'!DW$10:DW$107))),0),
IFERROR(SUMPRODUCT('6. Patients'!CJ$10:CJ$107,OFFSET('6. Patients'!$FZ$9,1,MATCH($D23,'6. Patients'!$GA$9:$GO$9,0),ROWS('6. Patients'!DW$10:DW$107))),0)+
IFERROR(SUMPRODUCT('6. Patients'!CJ$10:CJ$107,OFFSET('6. Patients'!$GP$9,1,MATCH($D23,'6. Patients'!$GQ$9:$HE$9,0),ROWS('6. Patients'!DW$10:DW$107))),0)+
IFERROR(SUMPRODUCT('6. Patients'!CJ$10:CJ$107,OFFSET('6. Patients'!$HF$9,1,MATCH($D23,'6. Patients'!$HG$9:$HU$9,0),ROWS('6. Patients'!DW$10:DW$107))),0)+
IFERROR(SUMPRODUCT('6. Patients'!CJ$10:CJ$107,OFFSET('6. Patients'!$HV$9,1,MATCH($D23,'6. Patients'!$HW$9:$IK$9,0),ROWS('6. Patients'!DW$10:DW$107))),0),
IFERROR(SUMPRODUCT('6. Patients'!CJ$10:CJ$107,OFFSET('6. Patients'!$IL$9,1,MATCH($D23,'6. Patients'!$IM$9:$JA$9,0),ROWS('6. Patients'!DW$10:DW$107))),0)+
IFERROR(SUMPRODUCT('6. Patients'!CJ$10:CJ$107,OFFSET('6. Patients'!$JB$9,1,MATCH($D23,'6. Patients'!$JC$9:$JQ$9,0),ROWS('6. Patients'!DW$10:DW$107))),0)+
IFERROR(SUMPRODUCT('6. Patients'!CJ$10:CJ$107,OFFSET('6. Patients'!$JR$9,1,MATCH($D23,'6. Patients'!$JS$9:$KG$9,0),ROWS('6. Patients'!DW$10:DW$107))),0)+
IFERROR(SUMPRODUCT('6. Patients'!CJ$10:CJ$107,OFFSET('6. Patients'!$KH$9,1,MATCH($D23,'6. Patients'!$KI$9:$KW$9,0),ROWS('6. Patients'!DW$10:DW$107))),0))+
IFERROR(VLOOKUP($D23,$H$61:$L$91,COLUMNS($H$60:$J$60)-1+Q$7,0)*$E23*$F23*'1. General Inputs'!$J$25,0),0)</f>
        <v>0</v>
      </c>
      <c r="R23" s="3">
        <f ca="1">ROUNDUP($F23*$E23*CHOOSE(R$7,
IFERROR(SUMPRODUCT('6. Patients'!CK$10:CK$107,OFFSET('6. Patients'!$DN$9,1,MATCH($D23,'6. Patients'!$DO$9:$EC$9,0),ROWS('6. Patients'!DX$10:DX$107))),0)+
IFERROR(SUMPRODUCT('6. Patients'!CK$10:CK$107,OFFSET('6. Patients'!$ED$9,1,MATCH($D23,'6. Patients'!$EE$9:$ES$9,0),ROWS('6. Patients'!DX$10:DX$107))),0)+
IFERROR(SUMPRODUCT('6. Patients'!CK$10:CK$107,OFFSET('6. Patients'!$ET$9,1,MATCH($D23,'6. Patients'!$EU$9:$FI$9,0),ROWS('6. Patients'!DX$10:DX$107))),0)+
IFERROR(SUMPRODUCT('6. Patients'!CK$10:CK$107,OFFSET('6. Patients'!$FJ$9,1,MATCH($D23,'6. Patients'!$FK$9:$FY$9,0),ROWS('6. Patients'!DX$10:DX$107))),0),
IFERROR(SUMPRODUCT('6. Patients'!CK$10:CK$107,OFFSET('6. Patients'!$FZ$9,1,MATCH($D23,'6. Patients'!$GA$9:$GO$9,0),ROWS('6. Patients'!DX$10:DX$107))),0)+
IFERROR(SUMPRODUCT('6. Patients'!CK$10:CK$107,OFFSET('6. Patients'!$GP$9,1,MATCH($D23,'6. Patients'!$GQ$9:$HE$9,0),ROWS('6. Patients'!DX$10:DX$107))),0)+
IFERROR(SUMPRODUCT('6. Patients'!CK$10:CK$107,OFFSET('6. Patients'!$HF$9,1,MATCH($D23,'6. Patients'!$HG$9:$HU$9,0),ROWS('6. Patients'!DX$10:DX$107))),0)+
IFERROR(SUMPRODUCT('6. Patients'!CK$10:CK$107,OFFSET('6. Patients'!$HV$9,1,MATCH($D23,'6. Patients'!$HW$9:$IK$9,0),ROWS('6. Patients'!DX$10:DX$107))),0),
IFERROR(SUMPRODUCT('6. Patients'!CK$10:CK$107,OFFSET('6. Patients'!$IL$9,1,MATCH($D23,'6. Patients'!$IM$9:$JA$9,0),ROWS('6. Patients'!DX$10:DX$107))),0)+
IFERROR(SUMPRODUCT('6. Patients'!CK$10:CK$107,OFFSET('6. Patients'!$JB$9,1,MATCH($D23,'6. Patients'!$JC$9:$JQ$9,0),ROWS('6. Patients'!DX$10:DX$107))),0)+
IFERROR(SUMPRODUCT('6. Patients'!CK$10:CK$107,OFFSET('6. Patients'!$JR$9,1,MATCH($D23,'6. Patients'!$JS$9:$KG$9,0),ROWS('6. Patients'!DX$10:DX$107))),0)+
IFERROR(SUMPRODUCT('6. Patients'!CK$10:CK$107,OFFSET('6. Patients'!$KH$9,1,MATCH($D23,'6. Patients'!$KI$9:$KW$9,0),ROWS('6. Patients'!DX$10:DX$107))),0))+
IFERROR(VLOOKUP($D23,$H$61:$L$91,COLUMNS($H$60:$J$60)-1+R$7,0)*$E23*$F23*'1. General Inputs'!$J$25,0),0)</f>
        <v>0</v>
      </c>
      <c r="S23" s="3">
        <f ca="1">ROUNDUP($F23*$E23*CHOOSE(S$7,
IFERROR(SUMPRODUCT('6. Patients'!CL$10:CL$107,OFFSET('6. Patients'!$DN$9,1,MATCH($D23,'6. Patients'!$DO$9:$EC$9,0),ROWS('6. Patients'!DY$10:DY$107))),0)+
IFERROR(SUMPRODUCT('6. Patients'!CL$10:CL$107,OFFSET('6. Patients'!$ED$9,1,MATCH($D23,'6. Patients'!$EE$9:$ES$9,0),ROWS('6. Patients'!DY$10:DY$107))),0)+
IFERROR(SUMPRODUCT('6. Patients'!CL$10:CL$107,OFFSET('6. Patients'!$ET$9,1,MATCH($D23,'6. Patients'!$EU$9:$FI$9,0),ROWS('6. Patients'!DY$10:DY$107))),0)+
IFERROR(SUMPRODUCT('6. Patients'!CL$10:CL$107,OFFSET('6. Patients'!$FJ$9,1,MATCH($D23,'6. Patients'!$FK$9:$FY$9,0),ROWS('6. Patients'!DY$10:DY$107))),0),
IFERROR(SUMPRODUCT('6. Patients'!CL$10:CL$107,OFFSET('6. Patients'!$FZ$9,1,MATCH($D23,'6. Patients'!$GA$9:$GO$9,0),ROWS('6. Patients'!DY$10:DY$107))),0)+
IFERROR(SUMPRODUCT('6. Patients'!CL$10:CL$107,OFFSET('6. Patients'!$GP$9,1,MATCH($D23,'6. Patients'!$GQ$9:$HE$9,0),ROWS('6. Patients'!DY$10:DY$107))),0)+
IFERROR(SUMPRODUCT('6. Patients'!CL$10:CL$107,OFFSET('6. Patients'!$HF$9,1,MATCH($D23,'6. Patients'!$HG$9:$HU$9,0),ROWS('6. Patients'!DY$10:DY$107))),0)+
IFERROR(SUMPRODUCT('6. Patients'!CL$10:CL$107,OFFSET('6. Patients'!$HV$9,1,MATCH($D23,'6. Patients'!$HW$9:$IK$9,0),ROWS('6. Patients'!DY$10:DY$107))),0),
IFERROR(SUMPRODUCT('6. Patients'!CL$10:CL$107,OFFSET('6. Patients'!$IL$9,1,MATCH($D23,'6. Patients'!$IM$9:$JA$9,0),ROWS('6. Patients'!DY$10:DY$107))),0)+
IFERROR(SUMPRODUCT('6. Patients'!CL$10:CL$107,OFFSET('6. Patients'!$JB$9,1,MATCH($D23,'6. Patients'!$JC$9:$JQ$9,0),ROWS('6. Patients'!DY$10:DY$107))),0)+
IFERROR(SUMPRODUCT('6. Patients'!CL$10:CL$107,OFFSET('6. Patients'!$JR$9,1,MATCH($D23,'6. Patients'!$JS$9:$KG$9,0),ROWS('6. Patients'!DY$10:DY$107))),0)+
IFERROR(SUMPRODUCT('6. Patients'!CL$10:CL$107,OFFSET('6. Patients'!$KH$9,1,MATCH($D23,'6. Patients'!$KI$9:$KW$9,0),ROWS('6. Patients'!DY$10:DY$107))),0))+
IFERROR(VLOOKUP($D23,$H$61:$L$91,COLUMNS($H$60:$J$60)-1+S$7,0)*$E23*$F23*'1. General Inputs'!$J$25,0),0)</f>
        <v>0</v>
      </c>
      <c r="T23" s="3">
        <f ca="1">ROUNDUP($F23*$E23*CHOOSE(T$7,
IFERROR(SUMPRODUCT('6. Patients'!CM$10:CM$107,OFFSET('6. Patients'!$DN$9,1,MATCH($D23,'6. Patients'!$DO$9:$EC$9,0),ROWS('6. Patients'!DZ$10:DZ$107))),0)+
IFERROR(SUMPRODUCT('6. Patients'!CM$10:CM$107,OFFSET('6. Patients'!$ED$9,1,MATCH($D23,'6. Patients'!$EE$9:$ES$9,0),ROWS('6. Patients'!DZ$10:DZ$107))),0)+
IFERROR(SUMPRODUCT('6. Patients'!CM$10:CM$107,OFFSET('6. Patients'!$ET$9,1,MATCH($D23,'6. Patients'!$EU$9:$FI$9,0),ROWS('6. Patients'!DZ$10:DZ$107))),0)+
IFERROR(SUMPRODUCT('6. Patients'!CM$10:CM$107,OFFSET('6. Patients'!$FJ$9,1,MATCH($D23,'6. Patients'!$FK$9:$FY$9,0),ROWS('6. Patients'!DZ$10:DZ$107))),0),
IFERROR(SUMPRODUCT('6. Patients'!CM$10:CM$107,OFFSET('6. Patients'!$FZ$9,1,MATCH($D23,'6. Patients'!$GA$9:$GO$9,0),ROWS('6. Patients'!DZ$10:DZ$107))),0)+
IFERROR(SUMPRODUCT('6. Patients'!CM$10:CM$107,OFFSET('6. Patients'!$GP$9,1,MATCH($D23,'6. Patients'!$GQ$9:$HE$9,0),ROWS('6. Patients'!DZ$10:DZ$107))),0)+
IFERROR(SUMPRODUCT('6. Patients'!CM$10:CM$107,OFFSET('6. Patients'!$HF$9,1,MATCH($D23,'6. Patients'!$HG$9:$HU$9,0),ROWS('6. Patients'!DZ$10:DZ$107))),0)+
IFERROR(SUMPRODUCT('6. Patients'!CM$10:CM$107,OFFSET('6. Patients'!$HV$9,1,MATCH($D23,'6. Patients'!$HW$9:$IK$9,0),ROWS('6. Patients'!DZ$10:DZ$107))),0),
IFERROR(SUMPRODUCT('6. Patients'!CM$10:CM$107,OFFSET('6. Patients'!$IL$9,1,MATCH($D23,'6. Patients'!$IM$9:$JA$9,0),ROWS('6. Patients'!DZ$10:DZ$107))),0)+
IFERROR(SUMPRODUCT('6. Patients'!CM$10:CM$107,OFFSET('6. Patients'!$JB$9,1,MATCH($D23,'6. Patients'!$JC$9:$JQ$9,0),ROWS('6. Patients'!DZ$10:DZ$107))),0)+
IFERROR(SUMPRODUCT('6. Patients'!CM$10:CM$107,OFFSET('6. Patients'!$JR$9,1,MATCH($D23,'6. Patients'!$JS$9:$KG$9,0),ROWS('6. Patients'!DZ$10:DZ$107))),0)+
IFERROR(SUMPRODUCT('6. Patients'!CM$10:CM$107,OFFSET('6. Patients'!$KH$9,1,MATCH($D23,'6. Patients'!$KI$9:$KW$9,0),ROWS('6. Patients'!DZ$10:DZ$107))),0))+
IFERROR(VLOOKUP($D23,$H$61:$L$91,COLUMNS($H$60:$J$60)-1+T$7,0)*$E23*$F23*'1. General Inputs'!$J$25,0),0)</f>
        <v>0</v>
      </c>
      <c r="U23" s="3">
        <f ca="1">ROUNDUP($F23*$E23*CHOOSE(U$7,
IFERROR(SUMPRODUCT('6. Patients'!CN$10:CN$107,OFFSET('6. Patients'!$DN$9,1,MATCH($D23,'6. Patients'!$DO$9:$EC$9,0),ROWS('6. Patients'!EA$10:EA$107))),0)+
IFERROR(SUMPRODUCT('6. Patients'!CN$10:CN$107,OFFSET('6. Patients'!$ED$9,1,MATCH($D23,'6. Patients'!$EE$9:$ES$9,0),ROWS('6. Patients'!EA$10:EA$107))),0)+
IFERROR(SUMPRODUCT('6. Patients'!CN$10:CN$107,OFFSET('6. Patients'!$ET$9,1,MATCH($D23,'6. Patients'!$EU$9:$FI$9,0),ROWS('6. Patients'!EA$10:EA$107))),0)+
IFERROR(SUMPRODUCT('6. Patients'!CN$10:CN$107,OFFSET('6. Patients'!$FJ$9,1,MATCH($D23,'6. Patients'!$FK$9:$FY$9,0),ROWS('6. Patients'!EA$10:EA$107))),0),
IFERROR(SUMPRODUCT('6. Patients'!CN$10:CN$107,OFFSET('6. Patients'!$FZ$9,1,MATCH($D23,'6. Patients'!$GA$9:$GO$9,0),ROWS('6. Patients'!EA$10:EA$107))),0)+
IFERROR(SUMPRODUCT('6. Patients'!CN$10:CN$107,OFFSET('6. Patients'!$GP$9,1,MATCH($D23,'6. Patients'!$GQ$9:$HE$9,0),ROWS('6. Patients'!EA$10:EA$107))),0)+
IFERROR(SUMPRODUCT('6. Patients'!CN$10:CN$107,OFFSET('6. Patients'!$HF$9,1,MATCH($D23,'6. Patients'!$HG$9:$HU$9,0),ROWS('6. Patients'!EA$10:EA$107))),0)+
IFERROR(SUMPRODUCT('6. Patients'!CN$10:CN$107,OFFSET('6. Patients'!$HV$9,1,MATCH($D23,'6. Patients'!$HW$9:$IK$9,0),ROWS('6. Patients'!EA$10:EA$107))),0),
IFERROR(SUMPRODUCT('6. Patients'!CN$10:CN$107,OFFSET('6. Patients'!$IL$9,1,MATCH($D23,'6. Patients'!$IM$9:$JA$9,0),ROWS('6. Patients'!EA$10:EA$107))),0)+
IFERROR(SUMPRODUCT('6. Patients'!CN$10:CN$107,OFFSET('6. Patients'!$JB$9,1,MATCH($D23,'6. Patients'!$JC$9:$JQ$9,0),ROWS('6. Patients'!EA$10:EA$107))),0)+
IFERROR(SUMPRODUCT('6. Patients'!CN$10:CN$107,OFFSET('6. Patients'!$JR$9,1,MATCH($D23,'6. Patients'!$JS$9:$KG$9,0),ROWS('6. Patients'!EA$10:EA$107))),0)+
IFERROR(SUMPRODUCT('6. Patients'!CN$10:CN$107,OFFSET('6. Patients'!$KH$9,1,MATCH($D23,'6. Patients'!$KI$9:$KW$9,0),ROWS('6. Patients'!EA$10:EA$107))),0))+
IFERROR(VLOOKUP($D23,$H$61:$L$91,COLUMNS($H$60:$J$60)-1+U$7,0)*$E23*$F23*'1. General Inputs'!$J$25,0),0)</f>
        <v>0</v>
      </c>
      <c r="V23" s="3">
        <f ca="1">ROUNDUP($F23*$E23*CHOOSE(V$7,
IFERROR(SUMPRODUCT('6. Patients'!CO$10:CO$107,OFFSET('6. Patients'!$DN$9,1,MATCH($D23,'6. Patients'!$DO$9:$EC$9,0),ROWS('6. Patients'!EB$10:EB$107))),0)+
IFERROR(SUMPRODUCT('6. Patients'!CO$10:CO$107,OFFSET('6. Patients'!$ED$9,1,MATCH($D23,'6. Patients'!$EE$9:$ES$9,0),ROWS('6. Patients'!EB$10:EB$107))),0)+
IFERROR(SUMPRODUCT('6. Patients'!CO$10:CO$107,OFFSET('6. Patients'!$ET$9,1,MATCH($D23,'6. Patients'!$EU$9:$FI$9,0),ROWS('6. Patients'!EB$10:EB$107))),0)+
IFERROR(SUMPRODUCT('6. Patients'!CO$10:CO$107,OFFSET('6. Patients'!$FJ$9,1,MATCH($D23,'6. Patients'!$FK$9:$FY$9,0),ROWS('6. Patients'!EB$10:EB$107))),0),
IFERROR(SUMPRODUCT('6. Patients'!CO$10:CO$107,OFFSET('6. Patients'!$FZ$9,1,MATCH($D23,'6. Patients'!$GA$9:$GO$9,0),ROWS('6. Patients'!EB$10:EB$107))),0)+
IFERROR(SUMPRODUCT('6. Patients'!CO$10:CO$107,OFFSET('6. Patients'!$GP$9,1,MATCH($D23,'6. Patients'!$GQ$9:$HE$9,0),ROWS('6. Patients'!EB$10:EB$107))),0)+
IFERROR(SUMPRODUCT('6. Patients'!CO$10:CO$107,OFFSET('6. Patients'!$HF$9,1,MATCH($D23,'6. Patients'!$HG$9:$HU$9,0),ROWS('6. Patients'!EB$10:EB$107))),0)+
IFERROR(SUMPRODUCT('6. Patients'!CO$10:CO$107,OFFSET('6. Patients'!$HV$9,1,MATCH($D23,'6. Patients'!$HW$9:$IK$9,0),ROWS('6. Patients'!EB$10:EB$107))),0),
IFERROR(SUMPRODUCT('6. Patients'!CO$10:CO$107,OFFSET('6. Patients'!$IL$9,1,MATCH($D23,'6. Patients'!$IM$9:$JA$9,0),ROWS('6. Patients'!EB$10:EB$107))),0)+
IFERROR(SUMPRODUCT('6. Patients'!CO$10:CO$107,OFFSET('6. Patients'!$JB$9,1,MATCH($D23,'6. Patients'!$JC$9:$JQ$9,0),ROWS('6. Patients'!EB$10:EB$107))),0)+
IFERROR(SUMPRODUCT('6. Patients'!CO$10:CO$107,OFFSET('6. Patients'!$JR$9,1,MATCH($D23,'6. Patients'!$JS$9:$KG$9,0),ROWS('6. Patients'!EB$10:EB$107))),0)+
IFERROR(SUMPRODUCT('6. Patients'!CO$10:CO$107,OFFSET('6. Patients'!$KH$9,1,MATCH($D23,'6. Patients'!$KI$9:$KW$9,0),ROWS('6. Patients'!EB$10:EB$107))),0))+
IFERROR(VLOOKUP($D23,$H$61:$L$91,COLUMNS($H$60:$J$60)-1+V$7,0)*$E23*$F23*'1. General Inputs'!$J$25,0),0)</f>
        <v>0</v>
      </c>
      <c r="W23" s="3">
        <f ca="1">ROUNDUP($F23*$E23*CHOOSE(W$7,
IFERROR(SUMPRODUCT('6. Patients'!CP$10:CP$107,OFFSET('6. Patients'!$DN$9,1,MATCH($D23,'6. Patients'!$DO$9:$EC$9,0),ROWS('6. Patients'!EC$10:EC$107))),0)+
IFERROR(SUMPRODUCT('6. Patients'!CP$10:CP$107,OFFSET('6. Patients'!$ED$9,1,MATCH($D23,'6. Patients'!$EE$9:$ES$9,0),ROWS('6. Patients'!EC$10:EC$107))),0)+
IFERROR(SUMPRODUCT('6. Patients'!CP$10:CP$107,OFFSET('6. Patients'!$ET$9,1,MATCH($D23,'6. Patients'!$EU$9:$FI$9,0),ROWS('6. Patients'!EC$10:EC$107))),0)+
IFERROR(SUMPRODUCT('6. Patients'!CP$10:CP$107,OFFSET('6. Patients'!$FJ$9,1,MATCH($D23,'6. Patients'!$FK$9:$FY$9,0),ROWS('6. Patients'!EC$10:EC$107))),0),
IFERROR(SUMPRODUCT('6. Patients'!CP$10:CP$107,OFFSET('6. Patients'!$FZ$9,1,MATCH($D23,'6. Patients'!$GA$9:$GO$9,0),ROWS('6. Patients'!EC$10:EC$107))),0)+
IFERROR(SUMPRODUCT('6. Patients'!CP$10:CP$107,OFFSET('6. Patients'!$GP$9,1,MATCH($D23,'6. Patients'!$GQ$9:$HE$9,0),ROWS('6. Patients'!EC$10:EC$107))),0)+
IFERROR(SUMPRODUCT('6. Patients'!CP$10:CP$107,OFFSET('6. Patients'!$HF$9,1,MATCH($D23,'6. Patients'!$HG$9:$HU$9,0),ROWS('6. Patients'!EC$10:EC$107))),0)+
IFERROR(SUMPRODUCT('6. Patients'!CP$10:CP$107,OFFSET('6. Patients'!$HV$9,1,MATCH($D23,'6. Patients'!$HW$9:$IK$9,0),ROWS('6. Patients'!EC$10:EC$107))),0),
IFERROR(SUMPRODUCT('6. Patients'!CP$10:CP$107,OFFSET('6. Patients'!$IL$9,1,MATCH($D23,'6. Patients'!$IM$9:$JA$9,0),ROWS('6. Patients'!EC$10:EC$107))),0)+
IFERROR(SUMPRODUCT('6. Patients'!CP$10:CP$107,OFFSET('6. Patients'!$JB$9,1,MATCH($D23,'6. Patients'!$JC$9:$JQ$9,0),ROWS('6. Patients'!EC$10:EC$107))),0)+
IFERROR(SUMPRODUCT('6. Patients'!CP$10:CP$107,OFFSET('6. Patients'!$JR$9,1,MATCH($D23,'6. Patients'!$JS$9:$KG$9,0),ROWS('6. Patients'!EC$10:EC$107))),0)+
IFERROR(SUMPRODUCT('6. Patients'!CP$10:CP$107,OFFSET('6. Patients'!$KH$9,1,MATCH($D23,'6. Patients'!$KI$9:$KW$9,0),ROWS('6. Patients'!EC$10:EC$107))),0))+
IFERROR(VLOOKUP($D23,$H$61:$L$91,COLUMNS($H$60:$J$60)-1+W$7,0)*$E23*$F23*'1. General Inputs'!$J$25,0),0)</f>
        <v>0</v>
      </c>
      <c r="X23" s="3">
        <f ca="1">ROUNDUP($F23*$E23*CHOOSE(X$7,
IFERROR(SUMPRODUCT('6. Patients'!CQ$10:CQ$107,OFFSET('6. Patients'!$DN$9,1,MATCH($D23,'6. Patients'!$DO$9:$EC$9,0),ROWS('6. Patients'!ED$10:ED$107))),0)+
IFERROR(SUMPRODUCT('6. Patients'!CQ$10:CQ$107,OFFSET('6. Patients'!$ED$9,1,MATCH($D23,'6. Patients'!$EE$9:$ES$9,0),ROWS('6. Patients'!ED$10:ED$107))),0)+
IFERROR(SUMPRODUCT('6. Patients'!CQ$10:CQ$107,OFFSET('6. Patients'!$ET$9,1,MATCH($D23,'6. Patients'!$EU$9:$FI$9,0),ROWS('6. Patients'!ED$10:ED$107))),0)+
IFERROR(SUMPRODUCT('6. Patients'!CQ$10:CQ$107,OFFSET('6. Patients'!$FJ$9,1,MATCH($D23,'6. Patients'!$FK$9:$FY$9,0),ROWS('6. Patients'!ED$10:ED$107))),0),
IFERROR(SUMPRODUCT('6. Patients'!CQ$10:CQ$107,OFFSET('6. Patients'!$FZ$9,1,MATCH($D23,'6. Patients'!$GA$9:$GO$9,0),ROWS('6. Patients'!ED$10:ED$107))),0)+
IFERROR(SUMPRODUCT('6. Patients'!CQ$10:CQ$107,OFFSET('6. Patients'!$GP$9,1,MATCH($D23,'6. Patients'!$GQ$9:$HE$9,0),ROWS('6. Patients'!ED$10:ED$107))),0)+
IFERROR(SUMPRODUCT('6. Patients'!CQ$10:CQ$107,OFFSET('6. Patients'!$HF$9,1,MATCH($D23,'6. Patients'!$HG$9:$HU$9,0),ROWS('6. Patients'!ED$10:ED$107))),0)+
IFERROR(SUMPRODUCT('6. Patients'!CQ$10:CQ$107,OFFSET('6. Patients'!$HV$9,1,MATCH($D23,'6. Patients'!$HW$9:$IK$9,0),ROWS('6. Patients'!ED$10:ED$107))),0),
IFERROR(SUMPRODUCT('6. Patients'!CQ$10:CQ$107,OFFSET('6. Patients'!$IL$9,1,MATCH($D23,'6. Patients'!$IM$9:$JA$9,0),ROWS('6. Patients'!ED$10:ED$107))),0)+
IFERROR(SUMPRODUCT('6. Patients'!CQ$10:CQ$107,OFFSET('6. Patients'!$JB$9,1,MATCH($D23,'6. Patients'!$JC$9:$JQ$9,0),ROWS('6. Patients'!ED$10:ED$107))),0)+
IFERROR(SUMPRODUCT('6. Patients'!CQ$10:CQ$107,OFFSET('6. Patients'!$JR$9,1,MATCH($D23,'6. Patients'!$JS$9:$KG$9,0),ROWS('6. Patients'!ED$10:ED$107))),0)+
IFERROR(SUMPRODUCT('6. Patients'!CQ$10:CQ$107,OFFSET('6. Patients'!$KH$9,1,MATCH($D23,'6. Patients'!$KI$9:$KW$9,0),ROWS('6. Patients'!ED$10:ED$107))),0))+
IFERROR(VLOOKUP($D23,$H$61:$L$91,COLUMNS($H$60:$J$60)-1+X$7,0)*$E23*$F23*'1. General Inputs'!$J$25,0),0)</f>
        <v>0</v>
      </c>
      <c r="Y23" s="3">
        <f ca="1">ROUNDUP($F23*$E23*CHOOSE(Y$7,
IFERROR(SUMPRODUCT('6. Patients'!CR$10:CR$107,OFFSET('6. Patients'!$DN$9,1,MATCH($D23,'6. Patients'!$DO$9:$EC$9,0),ROWS('6. Patients'!EE$10:EE$107))),0)+
IFERROR(SUMPRODUCT('6. Patients'!CR$10:CR$107,OFFSET('6. Patients'!$ED$9,1,MATCH($D23,'6. Patients'!$EE$9:$ES$9,0),ROWS('6. Patients'!EE$10:EE$107))),0)+
IFERROR(SUMPRODUCT('6. Patients'!CR$10:CR$107,OFFSET('6. Patients'!$ET$9,1,MATCH($D23,'6. Patients'!$EU$9:$FI$9,0),ROWS('6. Patients'!EE$10:EE$107))),0)+
IFERROR(SUMPRODUCT('6. Patients'!CR$10:CR$107,OFFSET('6. Patients'!$FJ$9,1,MATCH($D23,'6. Patients'!$FK$9:$FY$9,0),ROWS('6. Patients'!EE$10:EE$107))),0),
IFERROR(SUMPRODUCT('6. Patients'!CR$10:CR$107,OFFSET('6. Patients'!$FZ$9,1,MATCH($D23,'6. Patients'!$GA$9:$GO$9,0),ROWS('6. Patients'!EE$10:EE$107))),0)+
IFERROR(SUMPRODUCT('6. Patients'!CR$10:CR$107,OFFSET('6. Patients'!$GP$9,1,MATCH($D23,'6. Patients'!$GQ$9:$HE$9,0),ROWS('6. Patients'!EE$10:EE$107))),0)+
IFERROR(SUMPRODUCT('6. Patients'!CR$10:CR$107,OFFSET('6. Patients'!$HF$9,1,MATCH($D23,'6. Patients'!$HG$9:$HU$9,0),ROWS('6. Patients'!EE$10:EE$107))),0)+
IFERROR(SUMPRODUCT('6. Patients'!CR$10:CR$107,OFFSET('6. Patients'!$HV$9,1,MATCH($D23,'6. Patients'!$HW$9:$IK$9,0),ROWS('6. Patients'!EE$10:EE$107))),0),
IFERROR(SUMPRODUCT('6. Patients'!CR$10:CR$107,OFFSET('6. Patients'!$IL$9,1,MATCH($D23,'6. Patients'!$IM$9:$JA$9,0),ROWS('6. Patients'!EE$10:EE$107))),0)+
IFERROR(SUMPRODUCT('6. Patients'!CR$10:CR$107,OFFSET('6. Patients'!$JB$9,1,MATCH($D23,'6. Patients'!$JC$9:$JQ$9,0),ROWS('6. Patients'!EE$10:EE$107))),0)+
IFERROR(SUMPRODUCT('6. Patients'!CR$10:CR$107,OFFSET('6. Patients'!$JR$9,1,MATCH($D23,'6. Patients'!$JS$9:$KG$9,0),ROWS('6. Patients'!EE$10:EE$107))),0)+
IFERROR(SUMPRODUCT('6. Patients'!CR$10:CR$107,OFFSET('6. Patients'!$KH$9,1,MATCH($D23,'6. Patients'!$KI$9:$KW$9,0),ROWS('6. Patients'!EE$10:EE$107))),0))+
IFERROR(VLOOKUP($D23,$H$61:$L$91,COLUMNS($H$60:$J$60)-1+Y$7,0)*$E23*$F23*'1. General Inputs'!$J$25,0),0)</f>
        <v>0</v>
      </c>
      <c r="Z23" s="3">
        <f ca="1">ROUNDUP($F23*$E23*CHOOSE(Z$7,
IFERROR(SUMPRODUCT('6. Patients'!CS$10:CS$107,OFFSET('6. Patients'!$DN$9,1,MATCH($D23,'6. Patients'!$DO$9:$EC$9,0),ROWS('6. Patients'!EF$10:EF$107))),0)+
IFERROR(SUMPRODUCT('6. Patients'!CS$10:CS$107,OFFSET('6. Patients'!$ED$9,1,MATCH($D23,'6. Patients'!$EE$9:$ES$9,0),ROWS('6. Patients'!EF$10:EF$107))),0)+
IFERROR(SUMPRODUCT('6. Patients'!CS$10:CS$107,OFFSET('6. Patients'!$ET$9,1,MATCH($D23,'6. Patients'!$EU$9:$FI$9,0),ROWS('6. Patients'!EF$10:EF$107))),0)+
IFERROR(SUMPRODUCT('6. Patients'!CS$10:CS$107,OFFSET('6. Patients'!$FJ$9,1,MATCH($D23,'6. Patients'!$FK$9:$FY$9,0),ROWS('6. Patients'!EF$10:EF$107))),0),
IFERROR(SUMPRODUCT('6. Patients'!CS$10:CS$107,OFFSET('6. Patients'!$FZ$9,1,MATCH($D23,'6. Patients'!$GA$9:$GO$9,0),ROWS('6. Patients'!EF$10:EF$107))),0)+
IFERROR(SUMPRODUCT('6. Patients'!CS$10:CS$107,OFFSET('6. Patients'!$GP$9,1,MATCH($D23,'6. Patients'!$GQ$9:$HE$9,0),ROWS('6. Patients'!EF$10:EF$107))),0)+
IFERROR(SUMPRODUCT('6. Patients'!CS$10:CS$107,OFFSET('6. Patients'!$HF$9,1,MATCH($D23,'6. Patients'!$HG$9:$HU$9,0),ROWS('6. Patients'!EF$10:EF$107))),0)+
IFERROR(SUMPRODUCT('6. Patients'!CS$10:CS$107,OFFSET('6. Patients'!$HV$9,1,MATCH($D23,'6. Patients'!$HW$9:$IK$9,0),ROWS('6. Patients'!EF$10:EF$107))),0),
IFERROR(SUMPRODUCT('6. Patients'!CS$10:CS$107,OFFSET('6. Patients'!$IL$9,1,MATCH($D23,'6. Patients'!$IM$9:$JA$9,0),ROWS('6. Patients'!EF$10:EF$107))),0)+
IFERROR(SUMPRODUCT('6. Patients'!CS$10:CS$107,OFFSET('6. Patients'!$JB$9,1,MATCH($D23,'6. Patients'!$JC$9:$JQ$9,0),ROWS('6. Patients'!EF$10:EF$107))),0)+
IFERROR(SUMPRODUCT('6. Patients'!CS$10:CS$107,OFFSET('6. Patients'!$JR$9,1,MATCH($D23,'6. Patients'!$JS$9:$KG$9,0),ROWS('6. Patients'!EF$10:EF$107))),0)+
IFERROR(SUMPRODUCT('6. Patients'!CS$10:CS$107,OFFSET('6. Patients'!$KH$9,1,MATCH($D23,'6. Patients'!$KI$9:$KW$9,0),ROWS('6. Patients'!EF$10:EF$107))),0))+
IFERROR(VLOOKUP($D23,$H$61:$L$91,COLUMNS($H$60:$J$60)-1+Z$7,0)*$E23*$F23*'1. General Inputs'!$J$25,0),0)</f>
        <v>0</v>
      </c>
      <c r="AA23" s="3">
        <f ca="1">ROUNDUP($F23*$E23*CHOOSE(AA$7,
IFERROR(SUMPRODUCT('6. Patients'!CT$10:CT$107,OFFSET('6. Patients'!$DN$9,1,MATCH($D23,'6. Patients'!$DO$9:$EC$9,0),ROWS('6. Patients'!EG$10:EG$107))),0)+
IFERROR(SUMPRODUCT('6. Patients'!CT$10:CT$107,OFFSET('6. Patients'!$ED$9,1,MATCH($D23,'6. Patients'!$EE$9:$ES$9,0),ROWS('6. Patients'!EG$10:EG$107))),0)+
IFERROR(SUMPRODUCT('6. Patients'!CT$10:CT$107,OFFSET('6. Patients'!$ET$9,1,MATCH($D23,'6. Patients'!$EU$9:$FI$9,0),ROWS('6. Patients'!EG$10:EG$107))),0)+
IFERROR(SUMPRODUCT('6. Patients'!CT$10:CT$107,OFFSET('6. Patients'!$FJ$9,1,MATCH($D23,'6. Patients'!$FK$9:$FY$9,0),ROWS('6. Patients'!EG$10:EG$107))),0),
IFERROR(SUMPRODUCT('6. Patients'!CT$10:CT$107,OFFSET('6. Patients'!$FZ$9,1,MATCH($D23,'6. Patients'!$GA$9:$GO$9,0),ROWS('6. Patients'!EG$10:EG$107))),0)+
IFERROR(SUMPRODUCT('6. Patients'!CT$10:CT$107,OFFSET('6. Patients'!$GP$9,1,MATCH($D23,'6. Patients'!$GQ$9:$HE$9,0),ROWS('6. Patients'!EG$10:EG$107))),0)+
IFERROR(SUMPRODUCT('6. Patients'!CT$10:CT$107,OFFSET('6. Patients'!$HF$9,1,MATCH($D23,'6. Patients'!$HG$9:$HU$9,0),ROWS('6. Patients'!EG$10:EG$107))),0)+
IFERROR(SUMPRODUCT('6. Patients'!CT$10:CT$107,OFFSET('6. Patients'!$HV$9,1,MATCH($D23,'6. Patients'!$HW$9:$IK$9,0),ROWS('6. Patients'!EG$10:EG$107))),0),
IFERROR(SUMPRODUCT('6. Patients'!CT$10:CT$107,OFFSET('6. Patients'!$IL$9,1,MATCH($D23,'6. Patients'!$IM$9:$JA$9,0),ROWS('6. Patients'!EG$10:EG$107))),0)+
IFERROR(SUMPRODUCT('6. Patients'!CT$10:CT$107,OFFSET('6. Patients'!$JB$9,1,MATCH($D23,'6. Patients'!$JC$9:$JQ$9,0),ROWS('6. Patients'!EG$10:EG$107))),0)+
IFERROR(SUMPRODUCT('6. Patients'!CT$10:CT$107,OFFSET('6. Patients'!$JR$9,1,MATCH($D23,'6. Patients'!$JS$9:$KG$9,0),ROWS('6. Patients'!EG$10:EG$107))),0)+
IFERROR(SUMPRODUCT('6. Patients'!CT$10:CT$107,OFFSET('6. Patients'!$KH$9,1,MATCH($D23,'6. Patients'!$KI$9:$KW$9,0),ROWS('6. Patients'!EG$10:EG$107))),0))+
IFERROR(VLOOKUP($D23,$H$61:$L$91,COLUMNS($H$60:$J$60)-1+AA$7,0)*$E23*$F23*'1. General Inputs'!$J$25,0),0)</f>
        <v>0</v>
      </c>
      <c r="AB23" s="3">
        <f ca="1">ROUNDUP($F23*$E23*CHOOSE(AB$7,
IFERROR(SUMPRODUCT('6. Patients'!CU$10:CU$107,OFFSET('6. Patients'!$DN$9,1,MATCH($D23,'6. Patients'!$DO$9:$EC$9,0),ROWS('6. Patients'!EH$10:EH$107))),0)+
IFERROR(SUMPRODUCT('6. Patients'!CU$10:CU$107,OFFSET('6. Patients'!$ED$9,1,MATCH($D23,'6. Patients'!$EE$9:$ES$9,0),ROWS('6. Patients'!EH$10:EH$107))),0)+
IFERROR(SUMPRODUCT('6. Patients'!CU$10:CU$107,OFFSET('6. Patients'!$ET$9,1,MATCH($D23,'6. Patients'!$EU$9:$FI$9,0),ROWS('6. Patients'!EH$10:EH$107))),0)+
IFERROR(SUMPRODUCT('6. Patients'!CU$10:CU$107,OFFSET('6. Patients'!$FJ$9,1,MATCH($D23,'6. Patients'!$FK$9:$FY$9,0),ROWS('6. Patients'!EH$10:EH$107))),0),
IFERROR(SUMPRODUCT('6. Patients'!CU$10:CU$107,OFFSET('6. Patients'!$FZ$9,1,MATCH($D23,'6. Patients'!$GA$9:$GO$9,0),ROWS('6. Patients'!EH$10:EH$107))),0)+
IFERROR(SUMPRODUCT('6. Patients'!CU$10:CU$107,OFFSET('6. Patients'!$GP$9,1,MATCH($D23,'6. Patients'!$GQ$9:$HE$9,0),ROWS('6. Patients'!EH$10:EH$107))),0)+
IFERROR(SUMPRODUCT('6. Patients'!CU$10:CU$107,OFFSET('6. Patients'!$HF$9,1,MATCH($D23,'6. Patients'!$HG$9:$HU$9,0),ROWS('6. Patients'!EH$10:EH$107))),0)+
IFERROR(SUMPRODUCT('6. Patients'!CU$10:CU$107,OFFSET('6. Patients'!$HV$9,1,MATCH($D23,'6. Patients'!$HW$9:$IK$9,0),ROWS('6. Patients'!EH$10:EH$107))),0),
IFERROR(SUMPRODUCT('6. Patients'!CU$10:CU$107,OFFSET('6. Patients'!$IL$9,1,MATCH($D23,'6. Patients'!$IM$9:$JA$9,0),ROWS('6. Patients'!EH$10:EH$107))),0)+
IFERROR(SUMPRODUCT('6. Patients'!CU$10:CU$107,OFFSET('6. Patients'!$JB$9,1,MATCH($D23,'6. Patients'!$JC$9:$JQ$9,0),ROWS('6. Patients'!EH$10:EH$107))),0)+
IFERROR(SUMPRODUCT('6. Patients'!CU$10:CU$107,OFFSET('6. Patients'!$JR$9,1,MATCH($D23,'6. Patients'!$JS$9:$KG$9,0),ROWS('6. Patients'!EH$10:EH$107))),0)+
IFERROR(SUMPRODUCT('6. Patients'!CU$10:CU$107,OFFSET('6. Patients'!$KH$9,1,MATCH($D23,'6. Patients'!$KI$9:$KW$9,0),ROWS('6. Patients'!EH$10:EH$107))),0))+
IFERROR(VLOOKUP($D23,$H$61:$L$91,COLUMNS($H$60:$J$60)-1+AB$7,0)*$E23*$F23*'1. General Inputs'!$J$25,0),0)</f>
        <v>0</v>
      </c>
      <c r="AC23" s="3">
        <f ca="1">ROUNDUP($F23*$E23*CHOOSE(AC$7,
IFERROR(SUMPRODUCT('6. Patients'!CV$10:CV$107,OFFSET('6. Patients'!$DN$9,1,MATCH($D23,'6. Patients'!$DO$9:$EC$9,0),ROWS('6. Patients'!EI$10:EI$107))),0)+
IFERROR(SUMPRODUCT('6. Patients'!CV$10:CV$107,OFFSET('6. Patients'!$ED$9,1,MATCH($D23,'6. Patients'!$EE$9:$ES$9,0),ROWS('6. Patients'!EI$10:EI$107))),0)+
IFERROR(SUMPRODUCT('6. Patients'!CV$10:CV$107,OFFSET('6. Patients'!$ET$9,1,MATCH($D23,'6. Patients'!$EU$9:$FI$9,0),ROWS('6. Patients'!EI$10:EI$107))),0)+
IFERROR(SUMPRODUCT('6. Patients'!CV$10:CV$107,OFFSET('6. Patients'!$FJ$9,1,MATCH($D23,'6. Patients'!$FK$9:$FY$9,0),ROWS('6. Patients'!EI$10:EI$107))),0),
IFERROR(SUMPRODUCT('6. Patients'!CV$10:CV$107,OFFSET('6. Patients'!$FZ$9,1,MATCH($D23,'6. Patients'!$GA$9:$GO$9,0),ROWS('6. Patients'!EI$10:EI$107))),0)+
IFERROR(SUMPRODUCT('6. Patients'!CV$10:CV$107,OFFSET('6. Patients'!$GP$9,1,MATCH($D23,'6. Patients'!$GQ$9:$HE$9,0),ROWS('6. Patients'!EI$10:EI$107))),0)+
IFERROR(SUMPRODUCT('6. Patients'!CV$10:CV$107,OFFSET('6. Patients'!$HF$9,1,MATCH($D23,'6. Patients'!$HG$9:$HU$9,0),ROWS('6. Patients'!EI$10:EI$107))),0)+
IFERROR(SUMPRODUCT('6. Patients'!CV$10:CV$107,OFFSET('6. Patients'!$HV$9,1,MATCH($D23,'6. Patients'!$HW$9:$IK$9,0),ROWS('6. Patients'!EI$10:EI$107))),0),
IFERROR(SUMPRODUCT('6. Patients'!CV$10:CV$107,OFFSET('6. Patients'!$IL$9,1,MATCH($D23,'6. Patients'!$IM$9:$JA$9,0),ROWS('6. Patients'!EI$10:EI$107))),0)+
IFERROR(SUMPRODUCT('6. Patients'!CV$10:CV$107,OFFSET('6. Patients'!$JB$9,1,MATCH($D23,'6. Patients'!$JC$9:$JQ$9,0),ROWS('6. Patients'!EI$10:EI$107))),0)+
IFERROR(SUMPRODUCT('6. Patients'!CV$10:CV$107,OFFSET('6. Patients'!$JR$9,1,MATCH($D23,'6. Patients'!$JS$9:$KG$9,0),ROWS('6. Patients'!EI$10:EI$107))),0)+
IFERROR(SUMPRODUCT('6. Patients'!CV$10:CV$107,OFFSET('6. Patients'!$KH$9,1,MATCH($D23,'6. Patients'!$KI$9:$KW$9,0),ROWS('6. Patients'!EI$10:EI$107))),0))+
IFERROR(VLOOKUP($D23,$H$61:$L$91,COLUMNS($H$60:$J$60)-1+AC$7,0)*$E23*$F23*'1. General Inputs'!$J$25,0),0)</f>
        <v>0</v>
      </c>
      <c r="AD23" s="3">
        <f ca="1">ROUNDUP($F23*$E23*CHOOSE(AD$7,
IFERROR(SUMPRODUCT('6. Patients'!CW$10:CW$107,OFFSET('6. Patients'!$DN$9,1,MATCH($D23,'6. Patients'!$DO$9:$EC$9,0),ROWS('6. Patients'!EJ$10:EJ$107))),0)+
IFERROR(SUMPRODUCT('6. Patients'!CW$10:CW$107,OFFSET('6. Patients'!$ED$9,1,MATCH($D23,'6. Patients'!$EE$9:$ES$9,0),ROWS('6. Patients'!EJ$10:EJ$107))),0)+
IFERROR(SUMPRODUCT('6. Patients'!CW$10:CW$107,OFFSET('6. Patients'!$ET$9,1,MATCH($D23,'6. Patients'!$EU$9:$FI$9,0),ROWS('6. Patients'!EJ$10:EJ$107))),0)+
IFERROR(SUMPRODUCT('6. Patients'!CW$10:CW$107,OFFSET('6. Patients'!$FJ$9,1,MATCH($D23,'6. Patients'!$FK$9:$FY$9,0),ROWS('6. Patients'!EJ$10:EJ$107))),0),
IFERROR(SUMPRODUCT('6. Patients'!CW$10:CW$107,OFFSET('6. Patients'!$FZ$9,1,MATCH($D23,'6. Patients'!$GA$9:$GO$9,0),ROWS('6. Patients'!EJ$10:EJ$107))),0)+
IFERROR(SUMPRODUCT('6. Patients'!CW$10:CW$107,OFFSET('6. Patients'!$GP$9,1,MATCH($D23,'6. Patients'!$GQ$9:$HE$9,0),ROWS('6. Patients'!EJ$10:EJ$107))),0)+
IFERROR(SUMPRODUCT('6. Patients'!CW$10:CW$107,OFFSET('6. Patients'!$HF$9,1,MATCH($D23,'6. Patients'!$HG$9:$HU$9,0),ROWS('6. Patients'!EJ$10:EJ$107))),0)+
IFERROR(SUMPRODUCT('6. Patients'!CW$10:CW$107,OFFSET('6. Patients'!$HV$9,1,MATCH($D23,'6. Patients'!$HW$9:$IK$9,0),ROWS('6. Patients'!EJ$10:EJ$107))),0),
IFERROR(SUMPRODUCT('6. Patients'!CW$10:CW$107,OFFSET('6. Patients'!$IL$9,1,MATCH($D23,'6. Patients'!$IM$9:$JA$9,0),ROWS('6. Patients'!EJ$10:EJ$107))),0)+
IFERROR(SUMPRODUCT('6. Patients'!CW$10:CW$107,OFFSET('6. Patients'!$JB$9,1,MATCH($D23,'6. Patients'!$JC$9:$JQ$9,0),ROWS('6. Patients'!EJ$10:EJ$107))),0)+
IFERROR(SUMPRODUCT('6. Patients'!CW$10:CW$107,OFFSET('6. Patients'!$JR$9,1,MATCH($D23,'6. Patients'!$JS$9:$KG$9,0),ROWS('6. Patients'!EJ$10:EJ$107))),0)+
IFERROR(SUMPRODUCT('6. Patients'!CW$10:CW$107,OFFSET('6. Patients'!$KH$9,1,MATCH($D23,'6. Patients'!$KI$9:$KW$9,0),ROWS('6. Patients'!EJ$10:EJ$107))),0))+
IFERROR(VLOOKUP($D23,$H$61:$L$91,COLUMNS($H$60:$J$60)-1+AD$7,0)*$E23*$F23*'1. General Inputs'!$J$25,0),0)</f>
        <v>0</v>
      </c>
      <c r="AE23" s="3">
        <f ca="1">ROUNDUP($F23*$E23*CHOOSE(AE$7,
IFERROR(SUMPRODUCT('6. Patients'!CX$10:CX$107,OFFSET('6. Patients'!$DN$9,1,MATCH($D23,'6. Patients'!$DO$9:$EC$9,0),ROWS('6. Patients'!EK$10:EK$107))),0)+
IFERROR(SUMPRODUCT('6. Patients'!CX$10:CX$107,OFFSET('6. Patients'!$ED$9,1,MATCH($D23,'6. Patients'!$EE$9:$ES$9,0),ROWS('6. Patients'!EK$10:EK$107))),0)+
IFERROR(SUMPRODUCT('6. Patients'!CX$10:CX$107,OFFSET('6. Patients'!$ET$9,1,MATCH($D23,'6. Patients'!$EU$9:$FI$9,0),ROWS('6. Patients'!EK$10:EK$107))),0)+
IFERROR(SUMPRODUCT('6. Patients'!CX$10:CX$107,OFFSET('6. Patients'!$FJ$9,1,MATCH($D23,'6. Patients'!$FK$9:$FY$9,0),ROWS('6. Patients'!EK$10:EK$107))),0),
IFERROR(SUMPRODUCT('6. Patients'!CX$10:CX$107,OFFSET('6. Patients'!$FZ$9,1,MATCH($D23,'6. Patients'!$GA$9:$GO$9,0),ROWS('6. Patients'!EK$10:EK$107))),0)+
IFERROR(SUMPRODUCT('6. Patients'!CX$10:CX$107,OFFSET('6. Patients'!$GP$9,1,MATCH($D23,'6. Patients'!$GQ$9:$HE$9,0),ROWS('6. Patients'!EK$10:EK$107))),0)+
IFERROR(SUMPRODUCT('6. Patients'!CX$10:CX$107,OFFSET('6. Patients'!$HF$9,1,MATCH($D23,'6. Patients'!$HG$9:$HU$9,0),ROWS('6. Patients'!EK$10:EK$107))),0)+
IFERROR(SUMPRODUCT('6. Patients'!CX$10:CX$107,OFFSET('6. Patients'!$HV$9,1,MATCH($D23,'6. Patients'!$HW$9:$IK$9,0),ROWS('6. Patients'!EK$10:EK$107))),0),
IFERROR(SUMPRODUCT('6. Patients'!CX$10:CX$107,OFFSET('6. Patients'!$IL$9,1,MATCH($D23,'6. Patients'!$IM$9:$JA$9,0),ROWS('6. Patients'!EK$10:EK$107))),0)+
IFERROR(SUMPRODUCT('6. Patients'!CX$10:CX$107,OFFSET('6. Patients'!$JB$9,1,MATCH($D23,'6. Patients'!$JC$9:$JQ$9,0),ROWS('6. Patients'!EK$10:EK$107))),0)+
IFERROR(SUMPRODUCT('6. Patients'!CX$10:CX$107,OFFSET('6. Patients'!$JR$9,1,MATCH($D23,'6. Patients'!$JS$9:$KG$9,0),ROWS('6. Patients'!EK$10:EK$107))),0)+
IFERROR(SUMPRODUCT('6. Patients'!CX$10:CX$107,OFFSET('6. Patients'!$KH$9,1,MATCH($D23,'6. Patients'!$KI$9:$KW$9,0),ROWS('6. Patients'!EK$10:EK$107))),0))+
IFERROR(VLOOKUP($D23,$H$61:$L$91,COLUMNS($H$60:$J$60)-1+AE$7,0)*$E23*$F23*'1. General Inputs'!$J$25,0),0)</f>
        <v>0</v>
      </c>
      <c r="AF23" s="3">
        <f ca="1">ROUNDUP($F23*$E23*CHOOSE(AF$7,
IFERROR(SUMPRODUCT('6. Patients'!CY$10:CY$107,OFFSET('6. Patients'!$DN$9,1,MATCH($D23,'6. Patients'!$DO$9:$EC$9,0),ROWS('6. Patients'!EL$10:EL$107))),0)+
IFERROR(SUMPRODUCT('6. Patients'!CY$10:CY$107,OFFSET('6. Patients'!$ED$9,1,MATCH($D23,'6. Patients'!$EE$9:$ES$9,0),ROWS('6. Patients'!EL$10:EL$107))),0)+
IFERROR(SUMPRODUCT('6. Patients'!CY$10:CY$107,OFFSET('6. Patients'!$ET$9,1,MATCH($D23,'6. Patients'!$EU$9:$FI$9,0),ROWS('6. Patients'!EL$10:EL$107))),0)+
IFERROR(SUMPRODUCT('6. Patients'!CY$10:CY$107,OFFSET('6. Patients'!$FJ$9,1,MATCH($D23,'6. Patients'!$FK$9:$FY$9,0),ROWS('6. Patients'!EL$10:EL$107))),0),
IFERROR(SUMPRODUCT('6. Patients'!CY$10:CY$107,OFFSET('6. Patients'!$FZ$9,1,MATCH($D23,'6. Patients'!$GA$9:$GO$9,0),ROWS('6. Patients'!EL$10:EL$107))),0)+
IFERROR(SUMPRODUCT('6. Patients'!CY$10:CY$107,OFFSET('6. Patients'!$GP$9,1,MATCH($D23,'6. Patients'!$GQ$9:$HE$9,0),ROWS('6. Patients'!EL$10:EL$107))),0)+
IFERROR(SUMPRODUCT('6. Patients'!CY$10:CY$107,OFFSET('6. Patients'!$HF$9,1,MATCH($D23,'6. Patients'!$HG$9:$HU$9,0),ROWS('6. Patients'!EL$10:EL$107))),0)+
IFERROR(SUMPRODUCT('6. Patients'!CY$10:CY$107,OFFSET('6. Patients'!$HV$9,1,MATCH($D23,'6. Patients'!$HW$9:$IK$9,0),ROWS('6. Patients'!EL$10:EL$107))),0),
IFERROR(SUMPRODUCT('6. Patients'!CY$10:CY$107,OFFSET('6. Patients'!$IL$9,1,MATCH($D23,'6. Patients'!$IM$9:$JA$9,0),ROWS('6. Patients'!EL$10:EL$107))),0)+
IFERROR(SUMPRODUCT('6. Patients'!CY$10:CY$107,OFFSET('6. Patients'!$JB$9,1,MATCH($D23,'6. Patients'!$JC$9:$JQ$9,0),ROWS('6. Patients'!EL$10:EL$107))),0)+
IFERROR(SUMPRODUCT('6. Patients'!CY$10:CY$107,OFFSET('6. Patients'!$JR$9,1,MATCH($D23,'6. Patients'!$JS$9:$KG$9,0),ROWS('6. Patients'!EL$10:EL$107))),0)+
IFERROR(SUMPRODUCT('6. Patients'!CY$10:CY$107,OFFSET('6. Patients'!$KH$9,1,MATCH($D23,'6. Patients'!$KI$9:$KW$9,0),ROWS('6. Patients'!EL$10:EL$107))),0))+
IFERROR(VLOOKUP($D23,$H$61:$L$91,COLUMNS($H$60:$J$60)-1+AF$7,0)*$E23*$F23*'1. General Inputs'!$J$25,0),0)</f>
        <v>0</v>
      </c>
      <c r="AG23" s="3">
        <f ca="1">ROUNDUP($F23*$E23*CHOOSE(AG$7,
IFERROR(SUMPRODUCT('6. Patients'!CZ$10:CZ$107,OFFSET('6. Patients'!$DN$9,1,MATCH($D23,'6. Patients'!$DO$9:$EC$9,0),ROWS('6. Patients'!EM$10:EM$107))),0)+
IFERROR(SUMPRODUCT('6. Patients'!CZ$10:CZ$107,OFFSET('6. Patients'!$ED$9,1,MATCH($D23,'6. Patients'!$EE$9:$ES$9,0),ROWS('6. Patients'!EM$10:EM$107))),0)+
IFERROR(SUMPRODUCT('6. Patients'!CZ$10:CZ$107,OFFSET('6. Patients'!$ET$9,1,MATCH($D23,'6. Patients'!$EU$9:$FI$9,0),ROWS('6. Patients'!EM$10:EM$107))),0)+
IFERROR(SUMPRODUCT('6. Patients'!CZ$10:CZ$107,OFFSET('6. Patients'!$FJ$9,1,MATCH($D23,'6. Patients'!$FK$9:$FY$9,0),ROWS('6. Patients'!EM$10:EM$107))),0),
IFERROR(SUMPRODUCT('6. Patients'!CZ$10:CZ$107,OFFSET('6. Patients'!$FZ$9,1,MATCH($D23,'6. Patients'!$GA$9:$GO$9,0),ROWS('6. Patients'!EM$10:EM$107))),0)+
IFERROR(SUMPRODUCT('6. Patients'!CZ$10:CZ$107,OFFSET('6. Patients'!$GP$9,1,MATCH($D23,'6. Patients'!$GQ$9:$HE$9,0),ROWS('6. Patients'!EM$10:EM$107))),0)+
IFERROR(SUMPRODUCT('6. Patients'!CZ$10:CZ$107,OFFSET('6. Patients'!$HF$9,1,MATCH($D23,'6. Patients'!$HG$9:$HU$9,0),ROWS('6. Patients'!EM$10:EM$107))),0)+
IFERROR(SUMPRODUCT('6. Patients'!CZ$10:CZ$107,OFFSET('6. Patients'!$HV$9,1,MATCH($D23,'6. Patients'!$HW$9:$IK$9,0),ROWS('6. Patients'!EM$10:EM$107))),0),
IFERROR(SUMPRODUCT('6. Patients'!CZ$10:CZ$107,OFFSET('6. Patients'!$IL$9,1,MATCH($D23,'6. Patients'!$IM$9:$JA$9,0),ROWS('6. Patients'!EM$10:EM$107))),0)+
IFERROR(SUMPRODUCT('6. Patients'!CZ$10:CZ$107,OFFSET('6. Patients'!$JB$9,1,MATCH($D23,'6. Patients'!$JC$9:$JQ$9,0),ROWS('6. Patients'!EM$10:EM$107))),0)+
IFERROR(SUMPRODUCT('6. Patients'!CZ$10:CZ$107,OFFSET('6. Patients'!$JR$9,1,MATCH($D23,'6. Patients'!$JS$9:$KG$9,0),ROWS('6. Patients'!EM$10:EM$107))),0)+
IFERROR(SUMPRODUCT('6. Patients'!CZ$10:CZ$107,OFFSET('6. Patients'!$KH$9,1,MATCH($D23,'6. Patients'!$KI$9:$KW$9,0),ROWS('6. Patients'!EM$10:EM$107))),0))+
IFERROR(VLOOKUP($D23,$H$61:$L$91,COLUMNS($H$60:$J$60)-1+AG$7,0)*$E23*$F23*'1. General Inputs'!$J$25,0),0)</f>
        <v>0</v>
      </c>
      <c r="AH23" s="3">
        <f ca="1">ROUNDUP($F23*$E23*CHOOSE(AH$7,
IFERROR(SUMPRODUCT('6. Patients'!DA$10:DA$107,OFFSET('6. Patients'!$DN$9,1,MATCH($D23,'6. Patients'!$DO$9:$EC$9,0),ROWS('6. Patients'!EN$10:EN$107))),0)+
IFERROR(SUMPRODUCT('6. Patients'!DA$10:DA$107,OFFSET('6. Patients'!$ED$9,1,MATCH($D23,'6. Patients'!$EE$9:$ES$9,0),ROWS('6. Patients'!EN$10:EN$107))),0)+
IFERROR(SUMPRODUCT('6. Patients'!DA$10:DA$107,OFFSET('6. Patients'!$ET$9,1,MATCH($D23,'6. Patients'!$EU$9:$FI$9,0),ROWS('6. Patients'!EN$10:EN$107))),0)+
IFERROR(SUMPRODUCT('6. Patients'!DA$10:DA$107,OFFSET('6. Patients'!$FJ$9,1,MATCH($D23,'6. Patients'!$FK$9:$FY$9,0),ROWS('6. Patients'!EN$10:EN$107))),0),
IFERROR(SUMPRODUCT('6. Patients'!DA$10:DA$107,OFFSET('6. Patients'!$FZ$9,1,MATCH($D23,'6. Patients'!$GA$9:$GO$9,0),ROWS('6. Patients'!EN$10:EN$107))),0)+
IFERROR(SUMPRODUCT('6. Patients'!DA$10:DA$107,OFFSET('6. Patients'!$GP$9,1,MATCH($D23,'6. Patients'!$GQ$9:$HE$9,0),ROWS('6. Patients'!EN$10:EN$107))),0)+
IFERROR(SUMPRODUCT('6. Patients'!DA$10:DA$107,OFFSET('6. Patients'!$HF$9,1,MATCH($D23,'6. Patients'!$HG$9:$HU$9,0),ROWS('6. Patients'!EN$10:EN$107))),0)+
IFERROR(SUMPRODUCT('6. Patients'!DA$10:DA$107,OFFSET('6. Patients'!$HV$9,1,MATCH($D23,'6. Patients'!$HW$9:$IK$9,0),ROWS('6. Patients'!EN$10:EN$107))),0),
IFERROR(SUMPRODUCT('6. Patients'!DA$10:DA$107,OFFSET('6. Patients'!$IL$9,1,MATCH($D23,'6. Patients'!$IM$9:$JA$9,0),ROWS('6. Patients'!EN$10:EN$107))),0)+
IFERROR(SUMPRODUCT('6. Patients'!DA$10:DA$107,OFFSET('6. Patients'!$JB$9,1,MATCH($D23,'6. Patients'!$JC$9:$JQ$9,0),ROWS('6. Patients'!EN$10:EN$107))),0)+
IFERROR(SUMPRODUCT('6. Patients'!DA$10:DA$107,OFFSET('6. Patients'!$JR$9,1,MATCH($D23,'6. Patients'!$JS$9:$KG$9,0),ROWS('6. Patients'!EN$10:EN$107))),0)+
IFERROR(SUMPRODUCT('6. Patients'!DA$10:DA$107,OFFSET('6. Patients'!$KH$9,1,MATCH($D23,'6. Patients'!$KI$9:$KW$9,0),ROWS('6. Patients'!EN$10:EN$107))),0))+
IFERROR(VLOOKUP($D23,$H$61:$L$91,COLUMNS($H$60:$J$60)-1+AH$7,0)*$E23*$F23*'1. General Inputs'!$J$25,0),0)</f>
        <v>0</v>
      </c>
      <c r="AI23" s="3">
        <f ca="1">ROUNDUP($F23*$E23*CHOOSE(AI$7,
IFERROR(SUMPRODUCT('6. Patients'!DB$10:DB$107,OFFSET('6. Patients'!$DN$9,1,MATCH($D23,'6. Patients'!$DO$9:$EC$9,0),ROWS('6. Patients'!EO$10:EO$107))),0)+
IFERROR(SUMPRODUCT('6. Patients'!DB$10:DB$107,OFFSET('6. Patients'!$ED$9,1,MATCH($D23,'6. Patients'!$EE$9:$ES$9,0),ROWS('6. Patients'!EO$10:EO$107))),0)+
IFERROR(SUMPRODUCT('6. Patients'!DB$10:DB$107,OFFSET('6. Patients'!$ET$9,1,MATCH($D23,'6. Patients'!$EU$9:$FI$9,0),ROWS('6. Patients'!EO$10:EO$107))),0)+
IFERROR(SUMPRODUCT('6. Patients'!DB$10:DB$107,OFFSET('6. Patients'!$FJ$9,1,MATCH($D23,'6. Patients'!$FK$9:$FY$9,0),ROWS('6. Patients'!EO$10:EO$107))),0),
IFERROR(SUMPRODUCT('6. Patients'!DB$10:DB$107,OFFSET('6. Patients'!$FZ$9,1,MATCH($D23,'6. Patients'!$GA$9:$GO$9,0),ROWS('6. Patients'!EO$10:EO$107))),0)+
IFERROR(SUMPRODUCT('6. Patients'!DB$10:DB$107,OFFSET('6. Patients'!$GP$9,1,MATCH($D23,'6. Patients'!$GQ$9:$HE$9,0),ROWS('6. Patients'!EO$10:EO$107))),0)+
IFERROR(SUMPRODUCT('6. Patients'!DB$10:DB$107,OFFSET('6. Patients'!$HF$9,1,MATCH($D23,'6. Patients'!$HG$9:$HU$9,0),ROWS('6. Patients'!EO$10:EO$107))),0)+
IFERROR(SUMPRODUCT('6. Patients'!DB$10:DB$107,OFFSET('6. Patients'!$HV$9,1,MATCH($D23,'6. Patients'!$HW$9:$IK$9,0),ROWS('6. Patients'!EO$10:EO$107))),0),
IFERROR(SUMPRODUCT('6. Patients'!DB$10:DB$107,OFFSET('6. Patients'!$IL$9,1,MATCH($D23,'6. Patients'!$IM$9:$JA$9,0),ROWS('6. Patients'!EO$10:EO$107))),0)+
IFERROR(SUMPRODUCT('6. Patients'!DB$10:DB$107,OFFSET('6. Patients'!$JB$9,1,MATCH($D23,'6. Patients'!$JC$9:$JQ$9,0),ROWS('6. Patients'!EO$10:EO$107))),0)+
IFERROR(SUMPRODUCT('6. Patients'!DB$10:DB$107,OFFSET('6. Patients'!$JR$9,1,MATCH($D23,'6. Patients'!$JS$9:$KG$9,0),ROWS('6. Patients'!EO$10:EO$107))),0)+
IFERROR(SUMPRODUCT('6. Patients'!DB$10:DB$107,OFFSET('6. Patients'!$KH$9,1,MATCH($D23,'6. Patients'!$KI$9:$KW$9,0),ROWS('6. Patients'!EO$10:EO$107))),0))+
IFERROR(VLOOKUP($D23,$H$61:$L$91,COLUMNS($H$60:$J$60)-1+AI$7,0)*$E23*$F23*'1. General Inputs'!$J$25,0),0)</f>
        <v>0</v>
      </c>
      <c r="AJ23" s="3">
        <f ca="1">ROUNDUP($F23*$E23*CHOOSE(AJ$7,
IFERROR(SUMPRODUCT('6. Patients'!DC$10:DC$107,OFFSET('6. Patients'!$DN$9,1,MATCH($D23,'6. Patients'!$DO$9:$EC$9,0),ROWS('6. Patients'!EP$10:EP$107))),0)+
IFERROR(SUMPRODUCT('6. Patients'!DC$10:DC$107,OFFSET('6. Patients'!$ED$9,1,MATCH($D23,'6. Patients'!$EE$9:$ES$9,0),ROWS('6. Patients'!EP$10:EP$107))),0)+
IFERROR(SUMPRODUCT('6. Patients'!DC$10:DC$107,OFFSET('6. Patients'!$ET$9,1,MATCH($D23,'6. Patients'!$EU$9:$FI$9,0),ROWS('6. Patients'!EP$10:EP$107))),0)+
IFERROR(SUMPRODUCT('6. Patients'!DC$10:DC$107,OFFSET('6. Patients'!$FJ$9,1,MATCH($D23,'6. Patients'!$FK$9:$FY$9,0),ROWS('6. Patients'!EP$10:EP$107))),0),
IFERROR(SUMPRODUCT('6. Patients'!DC$10:DC$107,OFFSET('6. Patients'!$FZ$9,1,MATCH($D23,'6. Patients'!$GA$9:$GO$9,0),ROWS('6. Patients'!EP$10:EP$107))),0)+
IFERROR(SUMPRODUCT('6. Patients'!DC$10:DC$107,OFFSET('6. Patients'!$GP$9,1,MATCH($D23,'6. Patients'!$GQ$9:$HE$9,0),ROWS('6. Patients'!EP$10:EP$107))),0)+
IFERROR(SUMPRODUCT('6. Patients'!DC$10:DC$107,OFFSET('6. Patients'!$HF$9,1,MATCH($D23,'6. Patients'!$HG$9:$HU$9,0),ROWS('6. Patients'!EP$10:EP$107))),0)+
IFERROR(SUMPRODUCT('6. Patients'!DC$10:DC$107,OFFSET('6. Patients'!$HV$9,1,MATCH($D23,'6. Patients'!$HW$9:$IK$9,0),ROWS('6. Patients'!EP$10:EP$107))),0),
IFERROR(SUMPRODUCT('6. Patients'!DC$10:DC$107,OFFSET('6. Patients'!$IL$9,1,MATCH($D23,'6. Patients'!$IM$9:$JA$9,0),ROWS('6. Patients'!EP$10:EP$107))),0)+
IFERROR(SUMPRODUCT('6. Patients'!DC$10:DC$107,OFFSET('6. Patients'!$JB$9,1,MATCH($D23,'6. Patients'!$JC$9:$JQ$9,0),ROWS('6. Patients'!EP$10:EP$107))),0)+
IFERROR(SUMPRODUCT('6. Patients'!DC$10:DC$107,OFFSET('6. Patients'!$JR$9,1,MATCH($D23,'6. Patients'!$JS$9:$KG$9,0),ROWS('6. Patients'!EP$10:EP$107))),0)+
IFERROR(SUMPRODUCT('6. Patients'!DC$10:DC$107,OFFSET('6. Patients'!$KH$9,1,MATCH($D23,'6. Patients'!$KI$9:$KW$9,0),ROWS('6. Patients'!EP$10:EP$107))),0))+
IFERROR(VLOOKUP($D23,$H$61:$L$91,COLUMNS($H$60:$J$60)-1+AJ$7,0)*$E23*$F23*'1. General Inputs'!$J$25,0),0)</f>
        <v>0</v>
      </c>
      <c r="AK23" s="3">
        <f ca="1">ROUNDUP($F23*$E23*CHOOSE(AK$7,
IFERROR(SUMPRODUCT('6. Patients'!DD$10:DD$107,OFFSET('6. Patients'!$DN$9,1,MATCH($D23,'6. Patients'!$DO$9:$EC$9,0),ROWS('6. Patients'!EQ$10:EQ$107))),0)+
IFERROR(SUMPRODUCT('6. Patients'!DD$10:DD$107,OFFSET('6. Patients'!$ED$9,1,MATCH($D23,'6. Patients'!$EE$9:$ES$9,0),ROWS('6. Patients'!EQ$10:EQ$107))),0)+
IFERROR(SUMPRODUCT('6. Patients'!DD$10:DD$107,OFFSET('6. Patients'!$ET$9,1,MATCH($D23,'6. Patients'!$EU$9:$FI$9,0),ROWS('6. Patients'!EQ$10:EQ$107))),0)+
IFERROR(SUMPRODUCT('6. Patients'!DD$10:DD$107,OFFSET('6. Patients'!$FJ$9,1,MATCH($D23,'6. Patients'!$FK$9:$FY$9,0),ROWS('6. Patients'!EQ$10:EQ$107))),0),
IFERROR(SUMPRODUCT('6. Patients'!DD$10:DD$107,OFFSET('6. Patients'!$FZ$9,1,MATCH($D23,'6. Patients'!$GA$9:$GO$9,0),ROWS('6. Patients'!EQ$10:EQ$107))),0)+
IFERROR(SUMPRODUCT('6. Patients'!DD$10:DD$107,OFFSET('6. Patients'!$GP$9,1,MATCH($D23,'6. Patients'!$GQ$9:$HE$9,0),ROWS('6. Patients'!EQ$10:EQ$107))),0)+
IFERROR(SUMPRODUCT('6. Patients'!DD$10:DD$107,OFFSET('6. Patients'!$HF$9,1,MATCH($D23,'6. Patients'!$HG$9:$HU$9,0),ROWS('6. Patients'!EQ$10:EQ$107))),0)+
IFERROR(SUMPRODUCT('6. Patients'!DD$10:DD$107,OFFSET('6. Patients'!$HV$9,1,MATCH($D23,'6. Patients'!$HW$9:$IK$9,0),ROWS('6. Patients'!EQ$10:EQ$107))),0),
IFERROR(SUMPRODUCT('6. Patients'!DD$10:DD$107,OFFSET('6. Patients'!$IL$9,1,MATCH($D23,'6. Patients'!$IM$9:$JA$9,0),ROWS('6. Patients'!EQ$10:EQ$107))),0)+
IFERROR(SUMPRODUCT('6. Patients'!DD$10:DD$107,OFFSET('6. Patients'!$JB$9,1,MATCH($D23,'6. Patients'!$JC$9:$JQ$9,0),ROWS('6. Patients'!EQ$10:EQ$107))),0)+
IFERROR(SUMPRODUCT('6. Patients'!DD$10:DD$107,OFFSET('6. Patients'!$JR$9,1,MATCH($D23,'6. Patients'!$JS$9:$KG$9,0),ROWS('6. Patients'!EQ$10:EQ$107))),0)+
IFERROR(SUMPRODUCT('6. Patients'!DD$10:DD$107,OFFSET('6. Patients'!$KH$9,1,MATCH($D23,'6. Patients'!$KI$9:$KW$9,0),ROWS('6. Patients'!EQ$10:EQ$107))),0))+
IFERROR(VLOOKUP($D23,$H$61:$L$91,COLUMNS($H$60:$J$60)-1+AK$7,0)*$E23*$F23*'1. General Inputs'!$J$25,0),0)</f>
        <v>0</v>
      </c>
      <c r="AL23" s="3">
        <f ca="1">ROUNDUP($F23*$E23*CHOOSE(AL$7,
IFERROR(SUMPRODUCT('6. Patients'!DE$10:DE$107,OFFSET('6. Patients'!$DN$9,1,MATCH($D23,'6. Patients'!$DO$9:$EC$9,0),ROWS('6. Patients'!ER$10:ER$107))),0)+
IFERROR(SUMPRODUCT('6. Patients'!DE$10:DE$107,OFFSET('6. Patients'!$ED$9,1,MATCH($D23,'6. Patients'!$EE$9:$ES$9,0),ROWS('6. Patients'!ER$10:ER$107))),0)+
IFERROR(SUMPRODUCT('6. Patients'!DE$10:DE$107,OFFSET('6. Patients'!$ET$9,1,MATCH($D23,'6. Patients'!$EU$9:$FI$9,0),ROWS('6. Patients'!ER$10:ER$107))),0)+
IFERROR(SUMPRODUCT('6. Patients'!DE$10:DE$107,OFFSET('6. Patients'!$FJ$9,1,MATCH($D23,'6. Patients'!$FK$9:$FY$9,0),ROWS('6. Patients'!ER$10:ER$107))),0),
IFERROR(SUMPRODUCT('6. Patients'!DE$10:DE$107,OFFSET('6. Patients'!$FZ$9,1,MATCH($D23,'6. Patients'!$GA$9:$GO$9,0),ROWS('6. Patients'!ER$10:ER$107))),0)+
IFERROR(SUMPRODUCT('6. Patients'!DE$10:DE$107,OFFSET('6. Patients'!$GP$9,1,MATCH($D23,'6. Patients'!$GQ$9:$HE$9,0),ROWS('6. Patients'!ER$10:ER$107))),0)+
IFERROR(SUMPRODUCT('6. Patients'!DE$10:DE$107,OFFSET('6. Patients'!$HF$9,1,MATCH($D23,'6. Patients'!$HG$9:$HU$9,0),ROWS('6. Patients'!ER$10:ER$107))),0)+
IFERROR(SUMPRODUCT('6. Patients'!DE$10:DE$107,OFFSET('6. Patients'!$HV$9,1,MATCH($D23,'6. Patients'!$HW$9:$IK$9,0),ROWS('6. Patients'!ER$10:ER$107))),0),
IFERROR(SUMPRODUCT('6. Patients'!DE$10:DE$107,OFFSET('6. Patients'!$IL$9,1,MATCH($D23,'6. Patients'!$IM$9:$JA$9,0),ROWS('6. Patients'!ER$10:ER$107))),0)+
IFERROR(SUMPRODUCT('6. Patients'!DE$10:DE$107,OFFSET('6. Patients'!$JB$9,1,MATCH($D23,'6. Patients'!$JC$9:$JQ$9,0),ROWS('6. Patients'!ER$10:ER$107))),0)+
IFERROR(SUMPRODUCT('6. Patients'!DE$10:DE$107,OFFSET('6. Patients'!$JR$9,1,MATCH($D23,'6. Patients'!$JS$9:$KG$9,0),ROWS('6. Patients'!ER$10:ER$107))),0)+
IFERROR(SUMPRODUCT('6. Patients'!DE$10:DE$107,OFFSET('6. Patients'!$KH$9,1,MATCH($D23,'6. Patients'!$KI$9:$KW$9,0),ROWS('6. Patients'!ER$10:ER$107))),0))+
IFERROR(VLOOKUP($D23,$H$61:$L$91,COLUMNS($H$60:$J$60)-1+AL$7,0)*$E23*$F23*'1. General Inputs'!$J$25,0),0)</f>
        <v>0</v>
      </c>
      <c r="AM23" s="3">
        <f ca="1">ROUNDUP($F23*$E23*CHOOSE(AM$7,
IFERROR(SUMPRODUCT('6. Patients'!DF$10:DF$107,OFFSET('6. Patients'!$DN$9,1,MATCH($D23,'6. Patients'!$DO$9:$EC$9,0),ROWS('6. Patients'!ES$10:ES$107))),0)+
IFERROR(SUMPRODUCT('6. Patients'!DF$10:DF$107,OFFSET('6. Patients'!$ED$9,1,MATCH($D23,'6. Patients'!$EE$9:$ES$9,0),ROWS('6. Patients'!ES$10:ES$107))),0)+
IFERROR(SUMPRODUCT('6. Patients'!DF$10:DF$107,OFFSET('6. Patients'!$ET$9,1,MATCH($D23,'6. Patients'!$EU$9:$FI$9,0),ROWS('6. Patients'!ES$10:ES$107))),0)+
IFERROR(SUMPRODUCT('6. Patients'!DF$10:DF$107,OFFSET('6. Patients'!$FJ$9,1,MATCH($D23,'6. Patients'!$FK$9:$FY$9,0),ROWS('6. Patients'!ES$10:ES$107))),0),
IFERROR(SUMPRODUCT('6. Patients'!DF$10:DF$107,OFFSET('6. Patients'!$FZ$9,1,MATCH($D23,'6. Patients'!$GA$9:$GO$9,0),ROWS('6. Patients'!ES$10:ES$107))),0)+
IFERROR(SUMPRODUCT('6. Patients'!DF$10:DF$107,OFFSET('6. Patients'!$GP$9,1,MATCH($D23,'6. Patients'!$GQ$9:$HE$9,0),ROWS('6. Patients'!ES$10:ES$107))),0)+
IFERROR(SUMPRODUCT('6. Patients'!DF$10:DF$107,OFFSET('6. Patients'!$HF$9,1,MATCH($D23,'6. Patients'!$HG$9:$HU$9,0),ROWS('6. Patients'!ES$10:ES$107))),0)+
IFERROR(SUMPRODUCT('6. Patients'!DF$10:DF$107,OFFSET('6. Patients'!$HV$9,1,MATCH($D23,'6. Patients'!$HW$9:$IK$9,0),ROWS('6. Patients'!ES$10:ES$107))),0),
IFERROR(SUMPRODUCT('6. Patients'!DF$10:DF$107,OFFSET('6. Patients'!$IL$9,1,MATCH($D23,'6. Patients'!$IM$9:$JA$9,0),ROWS('6. Patients'!ES$10:ES$107))),0)+
IFERROR(SUMPRODUCT('6. Patients'!DF$10:DF$107,OFFSET('6. Patients'!$JB$9,1,MATCH($D23,'6. Patients'!$JC$9:$JQ$9,0),ROWS('6. Patients'!ES$10:ES$107))),0)+
IFERROR(SUMPRODUCT('6. Patients'!DF$10:DF$107,OFFSET('6. Patients'!$JR$9,1,MATCH($D23,'6. Patients'!$JS$9:$KG$9,0),ROWS('6. Patients'!ES$10:ES$107))),0)+
IFERROR(SUMPRODUCT('6. Patients'!DF$10:DF$107,OFFSET('6. Patients'!$KH$9,1,MATCH($D23,'6. Patients'!$KI$9:$KW$9,0),ROWS('6. Patients'!ES$10:ES$107))),0))+
IFERROR(VLOOKUP($D23,$H$61:$L$91,COLUMNS($H$60:$J$60)-1+AM$7,0)*$E23*$F23*'1. General Inputs'!$J$25,0),0)</f>
        <v>0</v>
      </c>
      <c r="AN23" s="3">
        <f ca="1">ROUNDUP($F23*$E23*CHOOSE(AN$7,
IFERROR(SUMPRODUCT('6. Patients'!DG$10:DG$107,OFFSET('6. Patients'!$DN$9,1,MATCH($D23,'6. Patients'!$DO$9:$EC$9,0),ROWS('6. Patients'!ET$10:ET$107))),0)+
IFERROR(SUMPRODUCT('6. Patients'!DG$10:DG$107,OFFSET('6. Patients'!$ED$9,1,MATCH($D23,'6. Patients'!$EE$9:$ES$9,0),ROWS('6. Patients'!ET$10:ET$107))),0)+
IFERROR(SUMPRODUCT('6. Patients'!DG$10:DG$107,OFFSET('6. Patients'!$ET$9,1,MATCH($D23,'6. Patients'!$EU$9:$FI$9,0),ROWS('6. Patients'!ET$10:ET$107))),0)+
IFERROR(SUMPRODUCT('6. Patients'!DG$10:DG$107,OFFSET('6. Patients'!$FJ$9,1,MATCH($D23,'6. Patients'!$FK$9:$FY$9,0),ROWS('6. Patients'!ET$10:ET$107))),0),
IFERROR(SUMPRODUCT('6. Patients'!DG$10:DG$107,OFFSET('6. Patients'!$FZ$9,1,MATCH($D23,'6. Patients'!$GA$9:$GO$9,0),ROWS('6. Patients'!ET$10:ET$107))),0)+
IFERROR(SUMPRODUCT('6. Patients'!DG$10:DG$107,OFFSET('6. Patients'!$GP$9,1,MATCH($D23,'6. Patients'!$GQ$9:$HE$9,0),ROWS('6. Patients'!ET$10:ET$107))),0)+
IFERROR(SUMPRODUCT('6. Patients'!DG$10:DG$107,OFFSET('6. Patients'!$HF$9,1,MATCH($D23,'6. Patients'!$HG$9:$HU$9,0),ROWS('6. Patients'!ET$10:ET$107))),0)+
IFERROR(SUMPRODUCT('6. Patients'!DG$10:DG$107,OFFSET('6. Patients'!$HV$9,1,MATCH($D23,'6. Patients'!$HW$9:$IK$9,0),ROWS('6. Patients'!ET$10:ET$107))),0),
IFERROR(SUMPRODUCT('6. Patients'!DG$10:DG$107,OFFSET('6. Patients'!$IL$9,1,MATCH($D23,'6. Patients'!$IM$9:$JA$9,0),ROWS('6. Patients'!ET$10:ET$107))),0)+
IFERROR(SUMPRODUCT('6. Patients'!DG$10:DG$107,OFFSET('6. Patients'!$JB$9,1,MATCH($D23,'6. Patients'!$JC$9:$JQ$9,0),ROWS('6. Patients'!ET$10:ET$107))),0)+
IFERROR(SUMPRODUCT('6. Patients'!DG$10:DG$107,OFFSET('6. Patients'!$JR$9,1,MATCH($D23,'6. Patients'!$JS$9:$KG$9,0),ROWS('6. Patients'!ET$10:ET$107))),0)+
IFERROR(SUMPRODUCT('6. Patients'!DG$10:DG$107,OFFSET('6. Patients'!$KH$9,1,MATCH($D23,'6. Patients'!$KI$9:$KW$9,0),ROWS('6. Patients'!ET$10:ET$107))),0))+
IFERROR(VLOOKUP($D23,$H$61:$L$91,COLUMNS($H$60:$J$60)-1+AN$7,0)*$E23*$F23*'1. General Inputs'!$J$25,0),0)</f>
        <v>0</v>
      </c>
      <c r="AO23" s="3">
        <f ca="1">ROUNDUP($F23*$E23*CHOOSE(AO$7,
IFERROR(SUMPRODUCT('6. Patients'!DH$10:DH$107,OFFSET('6. Patients'!$DN$9,1,MATCH($D23,'6. Patients'!$DO$9:$EC$9,0),ROWS('6. Patients'!EU$10:EU$107))),0)+
IFERROR(SUMPRODUCT('6. Patients'!DH$10:DH$107,OFFSET('6. Patients'!$ED$9,1,MATCH($D23,'6. Patients'!$EE$9:$ES$9,0),ROWS('6. Patients'!EU$10:EU$107))),0)+
IFERROR(SUMPRODUCT('6. Patients'!DH$10:DH$107,OFFSET('6. Patients'!$ET$9,1,MATCH($D23,'6. Patients'!$EU$9:$FI$9,0),ROWS('6. Patients'!EU$10:EU$107))),0)+
IFERROR(SUMPRODUCT('6. Patients'!DH$10:DH$107,OFFSET('6. Patients'!$FJ$9,1,MATCH($D23,'6. Patients'!$FK$9:$FY$9,0),ROWS('6. Patients'!EU$10:EU$107))),0),
IFERROR(SUMPRODUCT('6. Patients'!DH$10:DH$107,OFFSET('6. Patients'!$FZ$9,1,MATCH($D23,'6. Patients'!$GA$9:$GO$9,0),ROWS('6. Patients'!EU$10:EU$107))),0)+
IFERROR(SUMPRODUCT('6. Patients'!DH$10:DH$107,OFFSET('6. Patients'!$GP$9,1,MATCH($D23,'6. Patients'!$GQ$9:$HE$9,0),ROWS('6. Patients'!EU$10:EU$107))),0)+
IFERROR(SUMPRODUCT('6. Patients'!DH$10:DH$107,OFFSET('6. Patients'!$HF$9,1,MATCH($D23,'6. Patients'!$HG$9:$HU$9,0),ROWS('6. Patients'!EU$10:EU$107))),0)+
IFERROR(SUMPRODUCT('6. Patients'!DH$10:DH$107,OFFSET('6. Patients'!$HV$9,1,MATCH($D23,'6. Patients'!$HW$9:$IK$9,0),ROWS('6. Patients'!EU$10:EU$107))),0),
IFERROR(SUMPRODUCT('6. Patients'!DH$10:DH$107,OFFSET('6. Patients'!$IL$9,1,MATCH($D23,'6. Patients'!$IM$9:$JA$9,0),ROWS('6. Patients'!EU$10:EU$107))),0)+
IFERROR(SUMPRODUCT('6. Patients'!DH$10:DH$107,OFFSET('6. Patients'!$JB$9,1,MATCH($D23,'6. Patients'!$JC$9:$JQ$9,0),ROWS('6. Patients'!EU$10:EU$107))),0)+
IFERROR(SUMPRODUCT('6. Patients'!DH$10:DH$107,OFFSET('6. Patients'!$JR$9,1,MATCH($D23,'6. Patients'!$JS$9:$KG$9,0),ROWS('6. Patients'!EU$10:EU$107))),0)+
IFERROR(SUMPRODUCT('6. Patients'!DH$10:DH$107,OFFSET('6. Patients'!$KH$9,1,MATCH($D23,'6. Patients'!$KI$9:$KW$9,0),ROWS('6. Patients'!EU$10:EU$107))),0))+
IFERROR(VLOOKUP($D23,$H$61:$L$91,COLUMNS($H$60:$J$60)-1+AO$7,0)*$E23*$F23*'1. General Inputs'!$J$25,0),0)</f>
        <v>0</v>
      </c>
      <c r="AP23" s="3">
        <f ca="1">ROUNDUP($F23*$E23*CHOOSE(AP$7,
IFERROR(SUMPRODUCT('6. Patients'!DI$10:DI$107,OFFSET('6. Patients'!$DN$9,1,MATCH($D23,'6. Patients'!$DO$9:$EC$9,0),ROWS('6. Patients'!EV$10:EV$107))),0)+
IFERROR(SUMPRODUCT('6. Patients'!DI$10:DI$107,OFFSET('6. Patients'!$ED$9,1,MATCH($D23,'6. Patients'!$EE$9:$ES$9,0),ROWS('6. Patients'!EV$10:EV$107))),0)+
IFERROR(SUMPRODUCT('6. Patients'!DI$10:DI$107,OFFSET('6. Patients'!$ET$9,1,MATCH($D23,'6. Patients'!$EU$9:$FI$9,0),ROWS('6. Patients'!EV$10:EV$107))),0)+
IFERROR(SUMPRODUCT('6. Patients'!DI$10:DI$107,OFFSET('6. Patients'!$FJ$9,1,MATCH($D23,'6. Patients'!$FK$9:$FY$9,0),ROWS('6. Patients'!EV$10:EV$107))),0),
IFERROR(SUMPRODUCT('6. Patients'!DI$10:DI$107,OFFSET('6. Patients'!$FZ$9,1,MATCH($D23,'6. Patients'!$GA$9:$GO$9,0),ROWS('6. Patients'!EV$10:EV$107))),0)+
IFERROR(SUMPRODUCT('6. Patients'!DI$10:DI$107,OFFSET('6. Patients'!$GP$9,1,MATCH($D23,'6. Patients'!$GQ$9:$HE$9,0),ROWS('6. Patients'!EV$10:EV$107))),0)+
IFERROR(SUMPRODUCT('6. Patients'!DI$10:DI$107,OFFSET('6. Patients'!$HF$9,1,MATCH($D23,'6. Patients'!$HG$9:$HU$9,0),ROWS('6. Patients'!EV$10:EV$107))),0)+
IFERROR(SUMPRODUCT('6. Patients'!DI$10:DI$107,OFFSET('6. Patients'!$HV$9,1,MATCH($D23,'6. Patients'!$HW$9:$IK$9,0),ROWS('6. Patients'!EV$10:EV$107))),0),
IFERROR(SUMPRODUCT('6. Patients'!DI$10:DI$107,OFFSET('6. Patients'!$IL$9,1,MATCH($D23,'6. Patients'!$IM$9:$JA$9,0),ROWS('6. Patients'!EV$10:EV$107))),0)+
IFERROR(SUMPRODUCT('6. Patients'!DI$10:DI$107,OFFSET('6. Patients'!$JB$9,1,MATCH($D23,'6. Patients'!$JC$9:$JQ$9,0),ROWS('6. Patients'!EV$10:EV$107))),0)+
IFERROR(SUMPRODUCT('6. Patients'!DI$10:DI$107,OFFSET('6. Patients'!$JR$9,1,MATCH($D23,'6. Patients'!$JS$9:$KG$9,0),ROWS('6. Patients'!EV$10:EV$107))),0)+
IFERROR(SUMPRODUCT('6. Patients'!DI$10:DI$107,OFFSET('6. Patients'!$KH$9,1,MATCH($D23,'6. Patients'!$KI$9:$KW$9,0),ROWS('6. Patients'!EV$10:EV$107))),0))+
IFERROR(VLOOKUP($D23,$H$61:$L$91,COLUMNS($H$60:$J$60)-1+AP$7,0)*$E23*$F23*'1. General Inputs'!$J$25,0),0)</f>
        <v>0</v>
      </c>
      <c r="AQ23" s="3">
        <f ca="1">ROUNDUP($F23*$E23*CHOOSE(AQ$7,
IFERROR(SUMPRODUCT('6. Patients'!DJ$10:DJ$107,OFFSET('6. Patients'!$DN$9,1,MATCH($D23,'6. Patients'!$DO$9:$EC$9,0),ROWS('6. Patients'!EW$10:EW$107))),0)+
IFERROR(SUMPRODUCT('6. Patients'!DJ$10:DJ$107,OFFSET('6. Patients'!$ED$9,1,MATCH($D23,'6. Patients'!$EE$9:$ES$9,0),ROWS('6. Patients'!EW$10:EW$107))),0)+
IFERROR(SUMPRODUCT('6. Patients'!DJ$10:DJ$107,OFFSET('6. Patients'!$ET$9,1,MATCH($D23,'6. Patients'!$EU$9:$FI$9,0),ROWS('6. Patients'!EW$10:EW$107))),0)+
IFERROR(SUMPRODUCT('6. Patients'!DJ$10:DJ$107,OFFSET('6. Patients'!$FJ$9,1,MATCH($D23,'6. Patients'!$FK$9:$FY$9,0),ROWS('6. Patients'!EW$10:EW$107))),0),
IFERROR(SUMPRODUCT('6. Patients'!DJ$10:DJ$107,OFFSET('6. Patients'!$FZ$9,1,MATCH($D23,'6. Patients'!$GA$9:$GO$9,0),ROWS('6. Patients'!EW$10:EW$107))),0)+
IFERROR(SUMPRODUCT('6. Patients'!DJ$10:DJ$107,OFFSET('6. Patients'!$GP$9,1,MATCH($D23,'6. Patients'!$GQ$9:$HE$9,0),ROWS('6. Patients'!EW$10:EW$107))),0)+
IFERROR(SUMPRODUCT('6. Patients'!DJ$10:DJ$107,OFFSET('6. Patients'!$HF$9,1,MATCH($D23,'6. Patients'!$HG$9:$HU$9,0),ROWS('6. Patients'!EW$10:EW$107))),0)+
IFERROR(SUMPRODUCT('6. Patients'!DJ$10:DJ$107,OFFSET('6. Patients'!$HV$9,1,MATCH($D23,'6. Patients'!$HW$9:$IK$9,0),ROWS('6. Patients'!EW$10:EW$107))),0),
IFERROR(SUMPRODUCT('6. Patients'!DJ$10:DJ$107,OFFSET('6. Patients'!$IL$9,1,MATCH($D23,'6. Patients'!$IM$9:$JA$9,0),ROWS('6. Patients'!EW$10:EW$107))),0)+
IFERROR(SUMPRODUCT('6. Patients'!DJ$10:DJ$107,OFFSET('6. Patients'!$JB$9,1,MATCH($D23,'6. Patients'!$JC$9:$JQ$9,0),ROWS('6. Patients'!EW$10:EW$107))),0)+
IFERROR(SUMPRODUCT('6. Patients'!DJ$10:DJ$107,OFFSET('6. Patients'!$JR$9,1,MATCH($D23,'6. Patients'!$JS$9:$KG$9,0),ROWS('6. Patients'!EW$10:EW$107))),0)+
IFERROR(SUMPRODUCT('6. Patients'!DJ$10:DJ$107,OFFSET('6. Patients'!$KH$9,1,MATCH($D23,'6. Patients'!$KI$9:$KW$9,0),ROWS('6. Patients'!EW$10:EW$107))),0))+
IFERROR(VLOOKUP($D23,$H$61:$L$91,COLUMNS($H$60:$J$60)-1+AQ$7,0)*$E23*$F23*'1. General Inputs'!$J$25,0),0)</f>
        <v>0</v>
      </c>
      <c r="AR23" s="136"/>
      <c r="AZ23" s="135">
        <f ca="1">IFERROR(SUM(OFFSET('7. Consumption'!H23,0,1,,MIN('1. General Inputs'!$J$27,COLUMNS('7. Consumption'!H$9:$AQ$9)-1))),0)+MAX(0,$AQ23*('1. General Inputs'!$J$27-COLUMNS('7. Consumption'!H$9:$AQ$9)+1))</f>
        <v>0</v>
      </c>
      <c r="BA23" s="135">
        <f ca="1">IFERROR(SUM(OFFSET('7. Consumption'!I23,0,1,,MIN('1. General Inputs'!$J$27,COLUMNS('7. Consumption'!I$9:$AQ$9)-1))),0)+MAX(0,$AQ23*('1. General Inputs'!$J$27-COLUMNS('7. Consumption'!I$9:$AQ$9)+1))</f>
        <v>0</v>
      </c>
      <c r="BB23" s="135">
        <f ca="1">IFERROR(SUM(OFFSET('7. Consumption'!J23,0,1,,MIN('1. General Inputs'!$J$27,COLUMNS('7. Consumption'!J$9:$AQ$9)-1))),0)+MAX(0,$AQ23*('1. General Inputs'!$J$27-COLUMNS('7. Consumption'!J$9:$AQ$9)+1))</f>
        <v>0</v>
      </c>
      <c r="BC23" s="135">
        <f ca="1">IFERROR(SUM(OFFSET('7. Consumption'!K23,0,1,,MIN('1. General Inputs'!$J$27,COLUMNS('7. Consumption'!K$9:$AQ$9)-1))),0)+MAX(0,$AQ23*('1. General Inputs'!$J$27-COLUMNS('7. Consumption'!K$9:$AQ$9)+1))</f>
        <v>0</v>
      </c>
      <c r="BD23" s="135">
        <f ca="1">IFERROR(SUM(OFFSET('7. Consumption'!L23,0,1,,MIN('1. General Inputs'!$J$27,COLUMNS('7. Consumption'!L$9:$AQ$9)-1))),0)+MAX(0,$AQ23*('1. General Inputs'!$J$27-COLUMNS('7. Consumption'!L$9:$AQ$9)+1))</f>
        <v>0</v>
      </c>
      <c r="BE23" s="135">
        <f ca="1">IFERROR(SUM(OFFSET('7. Consumption'!M23,0,1,,MIN('1. General Inputs'!$J$27,COLUMNS('7. Consumption'!M$9:$AQ$9)-1))),0)+MAX(0,$AQ23*('1. General Inputs'!$J$27-COLUMNS('7. Consumption'!M$9:$AQ$9)+1))</f>
        <v>0</v>
      </c>
      <c r="BF23" s="135">
        <f ca="1">IFERROR(SUM(OFFSET('7. Consumption'!N23,0,1,,MIN('1. General Inputs'!$J$27,COLUMNS('7. Consumption'!N$9:$AQ$9)-1))),0)+MAX(0,$AQ23*('1. General Inputs'!$J$27-COLUMNS('7. Consumption'!N$9:$AQ$9)+1))</f>
        <v>0</v>
      </c>
      <c r="BG23" s="135">
        <f ca="1">IFERROR(SUM(OFFSET('7. Consumption'!O23,0,1,,MIN('1. General Inputs'!$J$27,COLUMNS('7. Consumption'!O$9:$AQ$9)-1))),0)+MAX(0,$AQ23*('1. General Inputs'!$J$27-COLUMNS('7. Consumption'!O$9:$AQ$9)+1))</f>
        <v>0</v>
      </c>
      <c r="BH23" s="135">
        <f ca="1">IFERROR(SUM(OFFSET('7. Consumption'!P23,0,1,,MIN('1. General Inputs'!$J$27,COLUMNS('7. Consumption'!P$9:$AQ$9)-1))),0)+MAX(0,$AQ23*('1. General Inputs'!$J$27-COLUMNS('7. Consumption'!P$9:$AQ$9)+1))</f>
        <v>0</v>
      </c>
      <c r="BI23" s="135">
        <f ca="1">IFERROR(SUM(OFFSET('7. Consumption'!Q23,0,1,,MIN('1. General Inputs'!$J$27,COLUMNS('7. Consumption'!Q$9:$AQ$9)-1))),0)+MAX(0,$AQ23*('1. General Inputs'!$J$27-COLUMNS('7. Consumption'!Q$9:$AQ$9)+1))</f>
        <v>0</v>
      </c>
      <c r="BJ23" s="135">
        <f ca="1">IFERROR(SUM(OFFSET('7. Consumption'!R23,0,1,,MIN('1. General Inputs'!$J$27,COLUMNS('7. Consumption'!R$9:$AQ$9)-1))),0)+MAX(0,$AQ23*('1. General Inputs'!$J$27-COLUMNS('7. Consumption'!R$9:$AQ$9)+1))</f>
        <v>0</v>
      </c>
      <c r="BK23" s="135">
        <f ca="1">IFERROR(SUM(OFFSET('7. Consumption'!S23,0,1,,MIN('1. General Inputs'!$J$27,COLUMNS('7. Consumption'!S$9:$AQ$9)-1))),0)+MAX(0,$AQ23*('1. General Inputs'!$J$27-COLUMNS('7. Consumption'!S$9:$AQ$9)+1))</f>
        <v>0</v>
      </c>
      <c r="BL23" s="135">
        <f ca="1">IFERROR(SUM(OFFSET('7. Consumption'!T23,0,1,,MIN('1. General Inputs'!$J$27,COLUMNS('7. Consumption'!T$9:$AQ$9)-1))),0)+MAX(0,$AQ23*('1. General Inputs'!$J$27-COLUMNS('7. Consumption'!T$9:$AQ$9)+1))</f>
        <v>0</v>
      </c>
      <c r="BM23" s="135">
        <f ca="1">IFERROR(SUM(OFFSET('7. Consumption'!U23,0,1,,MIN('1. General Inputs'!$J$27,COLUMNS('7. Consumption'!U$9:$AQ$9)-1))),0)+MAX(0,$AQ23*('1. General Inputs'!$J$27-COLUMNS('7. Consumption'!U$9:$AQ$9)+1))</f>
        <v>0</v>
      </c>
      <c r="BN23" s="135">
        <f ca="1">IFERROR(SUM(OFFSET('7. Consumption'!V23,0,1,,MIN('1. General Inputs'!$J$27,COLUMNS('7. Consumption'!V$9:$AQ$9)-1))),0)+MAX(0,$AQ23*('1. General Inputs'!$J$27-COLUMNS('7. Consumption'!V$9:$AQ$9)+1))</f>
        <v>0</v>
      </c>
      <c r="BO23" s="135">
        <f ca="1">IFERROR(SUM(OFFSET('7. Consumption'!W23,0,1,,MIN('1. General Inputs'!$J$27,COLUMNS('7. Consumption'!W$9:$AQ$9)-1))),0)+MAX(0,$AQ23*('1. General Inputs'!$J$27-COLUMNS('7. Consumption'!W$9:$AQ$9)+1))</f>
        <v>0</v>
      </c>
      <c r="BP23" s="135">
        <f ca="1">IFERROR(SUM(OFFSET('7. Consumption'!X23,0,1,,MIN('1. General Inputs'!$J$27,COLUMNS('7. Consumption'!X$9:$AQ$9)-1))),0)+MAX(0,$AQ23*('1. General Inputs'!$J$27-COLUMNS('7. Consumption'!X$9:$AQ$9)+1))</f>
        <v>0</v>
      </c>
      <c r="BQ23" s="135">
        <f ca="1">IFERROR(SUM(OFFSET('7. Consumption'!Y23,0,1,,MIN('1. General Inputs'!$J$27,COLUMNS('7. Consumption'!Y$9:$AQ$9)-1))),0)+MAX(0,$AQ23*('1. General Inputs'!$J$27-COLUMNS('7. Consumption'!Y$9:$AQ$9)+1))</f>
        <v>0</v>
      </c>
      <c r="BR23" s="135">
        <f ca="1">IFERROR(SUM(OFFSET('7. Consumption'!Z23,0,1,,MIN('1. General Inputs'!$J$27,COLUMNS('7. Consumption'!Z$9:$AQ$9)-1))),0)+MAX(0,$AQ23*('1. General Inputs'!$J$27-COLUMNS('7. Consumption'!Z$9:$AQ$9)+1))</f>
        <v>0</v>
      </c>
      <c r="BS23" s="135">
        <f ca="1">IFERROR(SUM(OFFSET('7. Consumption'!AA23,0,1,,MIN('1. General Inputs'!$J$27,COLUMNS('7. Consumption'!AA$9:$AQ$9)-1))),0)+MAX(0,$AQ23*('1. General Inputs'!$J$27-COLUMNS('7. Consumption'!AA$9:$AQ$9)+1))</f>
        <v>0</v>
      </c>
      <c r="BT23" s="135">
        <f ca="1">IFERROR(SUM(OFFSET('7. Consumption'!AB23,0,1,,MIN('1. General Inputs'!$J$27,COLUMNS('7. Consumption'!AB$9:$AQ$9)-1))),0)+MAX(0,$AQ23*('1. General Inputs'!$J$27-COLUMNS('7. Consumption'!AB$9:$AQ$9)+1))</f>
        <v>0</v>
      </c>
      <c r="BU23" s="135">
        <f ca="1">IFERROR(SUM(OFFSET('7. Consumption'!AC23,0,1,,MIN('1. General Inputs'!$J$27,COLUMNS('7. Consumption'!AC$9:$AQ$9)-1))),0)+MAX(0,$AQ23*('1. General Inputs'!$J$27-COLUMNS('7. Consumption'!AC$9:$AQ$9)+1))</f>
        <v>0</v>
      </c>
      <c r="BV23" s="135">
        <f ca="1">IFERROR(SUM(OFFSET('7. Consumption'!AD23,0,1,,MIN('1. General Inputs'!$J$27,COLUMNS('7. Consumption'!AD$9:$AQ$9)-1))),0)+MAX(0,$AQ23*('1. General Inputs'!$J$27-COLUMNS('7. Consumption'!AD$9:$AQ$9)+1))</f>
        <v>0</v>
      </c>
      <c r="BW23" s="135">
        <f ca="1">IFERROR(SUM(OFFSET('7. Consumption'!AE23,0,1,,MIN('1. General Inputs'!$J$27,COLUMNS('7. Consumption'!AE$9:$AQ$9)-1))),0)+MAX(0,$AQ23*('1. General Inputs'!$J$27-COLUMNS('7. Consumption'!AE$9:$AQ$9)+1))</f>
        <v>0</v>
      </c>
      <c r="BX23" s="135">
        <f ca="1">IFERROR(SUM(OFFSET('7. Consumption'!AF23,0,1,,MIN('1. General Inputs'!$J$27,COLUMNS('7. Consumption'!AF$9:$AQ$9)-1))),0)+MAX(0,$AQ23*('1. General Inputs'!$J$27-COLUMNS('7. Consumption'!AF$9:$AQ$9)+1))</f>
        <v>0</v>
      </c>
      <c r="BY23" s="135">
        <f ca="1">IFERROR(SUM(OFFSET('7. Consumption'!AG23,0,1,,MIN('1. General Inputs'!$J$27,COLUMNS('7. Consumption'!AG$9:$AQ$9)-1))),0)+MAX(0,$AQ23*('1. General Inputs'!$J$27-COLUMNS('7. Consumption'!AG$9:$AQ$9)+1))</f>
        <v>0</v>
      </c>
      <c r="BZ23" s="135">
        <f ca="1">IFERROR(SUM(OFFSET('7. Consumption'!AH23,0,1,,MIN('1. General Inputs'!$J$27,COLUMNS('7. Consumption'!AH$9:$AQ$9)-1))),0)+MAX(0,$AQ23*('1. General Inputs'!$J$27-COLUMNS('7. Consumption'!AH$9:$AQ$9)+1))</f>
        <v>0</v>
      </c>
      <c r="CA23" s="135">
        <f ca="1">IFERROR(SUM(OFFSET('7. Consumption'!AI23,0,1,,MIN('1. General Inputs'!$J$27,COLUMNS('7. Consumption'!AI$9:$AQ$9)-1))),0)+MAX(0,$AQ23*('1. General Inputs'!$J$27-COLUMNS('7. Consumption'!AI$9:$AQ$9)+1))</f>
        <v>0</v>
      </c>
      <c r="CB23" s="135">
        <f ca="1">IFERROR(SUM(OFFSET('7. Consumption'!AJ23,0,1,,MIN('1. General Inputs'!$J$27,COLUMNS('7. Consumption'!AJ$9:$AQ$9)-1))),0)+MAX(0,$AQ23*('1. General Inputs'!$J$27-COLUMNS('7. Consumption'!AJ$9:$AQ$9)+1))</f>
        <v>0</v>
      </c>
      <c r="CC23" s="135">
        <f ca="1">IFERROR(SUM(OFFSET('7. Consumption'!AK23,0,1,,MIN('1. General Inputs'!$J$27,COLUMNS('7. Consumption'!AK$9:$AQ$9)-1))),0)+MAX(0,$AQ23*('1. General Inputs'!$J$27-COLUMNS('7. Consumption'!AK$9:$AQ$9)+1))</f>
        <v>0</v>
      </c>
      <c r="CD23" s="135">
        <f ca="1">IFERROR(SUM(OFFSET('7. Consumption'!AL23,0,1,,MIN('1. General Inputs'!$J$27,COLUMNS('7. Consumption'!AL$9:$AQ$9)-1))),0)+MAX(0,$AQ23*('1. General Inputs'!$J$27-COLUMNS('7. Consumption'!AL$9:$AQ$9)+1))</f>
        <v>0</v>
      </c>
      <c r="CE23" s="135">
        <f ca="1">IFERROR(SUM(OFFSET('7. Consumption'!AM23,0,1,,MIN('1. General Inputs'!$J$27,COLUMNS('7. Consumption'!AM$9:$AQ$9)-1))),0)+MAX(0,$AQ23*('1. General Inputs'!$J$27-COLUMNS('7. Consumption'!AM$9:$AQ$9)+1))</f>
        <v>0</v>
      </c>
      <c r="CF23" s="135">
        <f ca="1">IFERROR(SUM(OFFSET('7. Consumption'!AN23,0,1,,MIN('1. General Inputs'!$J$27,COLUMNS('7. Consumption'!AN$9:$AQ$9)-1))),0)+MAX(0,$AQ23*('1. General Inputs'!$J$27-COLUMNS('7. Consumption'!AN$9:$AQ$9)+1))</f>
        <v>0</v>
      </c>
      <c r="CG23" s="135">
        <f ca="1">IFERROR(SUM(OFFSET('7. Consumption'!AO23,0,1,,MIN('1. General Inputs'!$J$27,COLUMNS('7. Consumption'!AO$9:$AQ$9)-1))),0)+MAX(0,$AQ23*('1. General Inputs'!$J$27-COLUMNS('7. Consumption'!AO$9:$AQ$9)+1))</f>
        <v>0</v>
      </c>
      <c r="CH23" s="135">
        <f ca="1">IFERROR(SUM(OFFSET('7. Consumption'!AP23,0,1,,MIN('1. General Inputs'!$J$27,COLUMNS('7. Consumption'!AP$9:$AQ$9)-1))),0)+MAX(0,$AQ23*('1. General Inputs'!$J$27-COLUMNS('7. Consumption'!AP$9:$AQ$9)+1))</f>
        <v>0</v>
      </c>
      <c r="CI23" s="135">
        <f ca="1">IFERROR(SUM(OFFSET('7. Consumption'!AQ23,0,1,,MIN('1. General Inputs'!$J$27,COLUMNS('7. Consumption'!AQ$9:$AQ$9)-1))),0)+MAX(0,$AQ23*('1. General Inputs'!$J$27-COLUMNS('7. Consumption'!AQ$9:$AQ$9)+1))</f>
        <v>0</v>
      </c>
    </row>
    <row r="24" spans="2:87" ht="15" x14ac:dyDescent="0.25">
      <c r="B24" s="16"/>
      <c r="C24" s="16" t="str">
        <f>IFERROR(VLOOKUP(ROWS($C$9:$C24),'5. Dosing'!$L$14:$M$64,COLUMNS('5. Dosing'!$L$13:$M$13),0),"")</f>
        <v>ETV (200) - 60 tab</v>
      </c>
      <c r="D24" s="16" t="str">
        <f>IFERROR(INDEX('5. Dosing'!E$14:E$64,MATCH('7. Consumption'!$C24,'5. Dosing'!$M$14:$M$64,0)),"")</f>
        <v>ETV</v>
      </c>
      <c r="E24" s="129">
        <f>IFERROR(INDEX('5. Dosing'!K$14:K$64,MATCH('7. Consumption'!$C24,'5. Dosing'!$M$14:$M$64,0)),0)</f>
        <v>0</v>
      </c>
      <c r="F24" s="130">
        <f>IFERROR(INDEX('5. Dosing'!J$14:J$64,MATCH('7. Consumption'!$C24,'5. Dosing'!$M$14:$M$64,0))*(30)/INDEX('5. Dosing'!H$14:H$64,MATCH('7. Consumption'!$C24,'5. Dosing'!$M$14:$M$64,0)),0)</f>
        <v>1</v>
      </c>
      <c r="H24" s="3">
        <f ca="1">ROUNDUP($F24*$E24*CHOOSE(H$7,
IFERROR(SUMPRODUCT('6. Patients'!CA$10:CA$107,OFFSET('6. Patients'!$DN$9,1,MATCH($D24,'6. Patients'!$DO$9:$EC$9,0),ROWS('6. Patients'!DN$10:DN$107))),0)+
IFERROR(SUMPRODUCT('6. Patients'!CA$10:CA$107,OFFSET('6. Patients'!$ED$9,1,MATCH($D24,'6. Patients'!$EE$9:$ES$9,0),ROWS('6. Patients'!DN$10:DN$107))),0)+
IFERROR(SUMPRODUCT('6. Patients'!CA$10:CA$107,OFFSET('6. Patients'!$ET$9,1,MATCH($D24,'6. Patients'!$EU$9:$FI$9,0),ROWS('6. Patients'!DN$10:DN$107))),0)+
IFERROR(SUMPRODUCT('6. Patients'!CA$10:CA$107,OFFSET('6. Patients'!$FJ$9,1,MATCH($D24,'6. Patients'!$FK$9:$FY$9,0),ROWS('6. Patients'!DN$10:DN$107))),0),
IFERROR(SUMPRODUCT('6. Patients'!CA$10:CA$107,OFFSET('6. Patients'!$FZ$9,1,MATCH($D24,'6. Patients'!$GA$9:$GO$9,0),ROWS('6. Patients'!DN$10:DN$107))),0)+
IFERROR(SUMPRODUCT('6. Patients'!CA$10:CA$107,OFFSET('6. Patients'!$GP$9,1,MATCH($D24,'6. Patients'!$GQ$9:$HE$9,0),ROWS('6. Patients'!DN$10:DN$107))),0)+
IFERROR(SUMPRODUCT('6. Patients'!CA$10:CA$107,OFFSET('6. Patients'!$HF$9,1,MATCH($D24,'6. Patients'!$HG$9:$HU$9,0),ROWS('6. Patients'!DN$10:DN$107))),0)+
IFERROR(SUMPRODUCT('6. Patients'!CA$10:CA$107,OFFSET('6. Patients'!$HV$9,1,MATCH($D24,'6. Patients'!$HW$9:$IK$9,0),ROWS('6. Patients'!DN$10:DN$107))),0),
IFERROR(SUMPRODUCT('6. Patients'!CA$10:CA$107,OFFSET('6. Patients'!$IL$9,1,MATCH($D24,'6. Patients'!$IM$9:$JA$9,0),ROWS('6. Patients'!DN$10:DN$107))),0)+
IFERROR(SUMPRODUCT('6. Patients'!CA$10:CA$107,OFFSET('6. Patients'!$JB$9,1,MATCH($D24,'6. Patients'!$JC$9:$JQ$9,0),ROWS('6. Patients'!DN$10:DN$107))),0)+
IFERROR(SUMPRODUCT('6. Patients'!CA$10:CA$107,OFFSET('6. Patients'!$JR$9,1,MATCH($D24,'6. Patients'!$JS$9:$KG$9,0),ROWS('6. Patients'!DN$10:DN$107))),0)+
IFERROR(SUMPRODUCT('6. Patients'!CA$10:CA$107,OFFSET('6. Patients'!$KH$9,1,MATCH($D24,'6. Patients'!$KI$9:$KW$9,0),ROWS('6. Patients'!DN$10:DN$107))),0))+
IFERROR(VLOOKUP($D24,$H$61:$L$91,COLUMNS($H$60:$J$60)-1+H$7,0)*$E24*$F24*'1. General Inputs'!$J$25,0),0)</f>
        <v>0</v>
      </c>
      <c r="I24" s="3">
        <f ca="1">ROUNDUP($F24*$E24*CHOOSE(I$7,
IFERROR(SUMPRODUCT('6. Patients'!CB$10:CB$107,OFFSET('6. Patients'!$DN$9,1,MATCH($D24,'6. Patients'!$DO$9:$EC$9,0),ROWS('6. Patients'!DO$10:DO$107))),0)+
IFERROR(SUMPRODUCT('6. Patients'!CB$10:CB$107,OFFSET('6. Patients'!$ED$9,1,MATCH($D24,'6. Patients'!$EE$9:$ES$9,0),ROWS('6. Patients'!DO$10:DO$107))),0)+
IFERROR(SUMPRODUCT('6. Patients'!CB$10:CB$107,OFFSET('6. Patients'!$ET$9,1,MATCH($D24,'6. Patients'!$EU$9:$FI$9,0),ROWS('6. Patients'!DO$10:DO$107))),0)+
IFERROR(SUMPRODUCT('6. Patients'!CB$10:CB$107,OFFSET('6. Patients'!$FJ$9,1,MATCH($D24,'6. Patients'!$FK$9:$FY$9,0),ROWS('6. Patients'!DO$10:DO$107))),0),
IFERROR(SUMPRODUCT('6. Patients'!CB$10:CB$107,OFFSET('6. Patients'!$FZ$9,1,MATCH($D24,'6. Patients'!$GA$9:$GO$9,0),ROWS('6. Patients'!DO$10:DO$107))),0)+
IFERROR(SUMPRODUCT('6. Patients'!CB$10:CB$107,OFFSET('6. Patients'!$GP$9,1,MATCH($D24,'6. Patients'!$GQ$9:$HE$9,0),ROWS('6. Patients'!DO$10:DO$107))),0)+
IFERROR(SUMPRODUCT('6. Patients'!CB$10:CB$107,OFFSET('6. Patients'!$HF$9,1,MATCH($D24,'6. Patients'!$HG$9:$HU$9,0),ROWS('6. Patients'!DO$10:DO$107))),0)+
IFERROR(SUMPRODUCT('6. Patients'!CB$10:CB$107,OFFSET('6. Patients'!$HV$9,1,MATCH($D24,'6. Patients'!$HW$9:$IK$9,0),ROWS('6. Patients'!DO$10:DO$107))),0),
IFERROR(SUMPRODUCT('6. Patients'!CB$10:CB$107,OFFSET('6. Patients'!$IL$9,1,MATCH($D24,'6. Patients'!$IM$9:$JA$9,0),ROWS('6. Patients'!DO$10:DO$107))),0)+
IFERROR(SUMPRODUCT('6. Patients'!CB$10:CB$107,OFFSET('6. Patients'!$JB$9,1,MATCH($D24,'6. Patients'!$JC$9:$JQ$9,0),ROWS('6. Patients'!DO$10:DO$107))),0)+
IFERROR(SUMPRODUCT('6. Patients'!CB$10:CB$107,OFFSET('6. Patients'!$JR$9,1,MATCH($D24,'6. Patients'!$JS$9:$KG$9,0),ROWS('6. Patients'!DO$10:DO$107))),0)+
IFERROR(SUMPRODUCT('6. Patients'!CB$10:CB$107,OFFSET('6. Patients'!$KH$9,1,MATCH($D24,'6. Patients'!$KI$9:$KW$9,0),ROWS('6. Patients'!DO$10:DO$107))),0))+
IFERROR(VLOOKUP($D24,$H$61:$L$91,COLUMNS($H$60:$J$60)-1+I$7,0)*$E24*$F24*'1. General Inputs'!$J$25,0),0)</f>
        <v>0</v>
      </c>
      <c r="J24" s="3">
        <f ca="1">ROUNDUP($F24*$E24*CHOOSE(J$7,
IFERROR(SUMPRODUCT('6. Patients'!CC$10:CC$107,OFFSET('6. Patients'!$DN$9,1,MATCH($D24,'6. Patients'!$DO$9:$EC$9,0),ROWS('6. Patients'!DP$10:DP$107))),0)+
IFERROR(SUMPRODUCT('6. Patients'!CC$10:CC$107,OFFSET('6. Patients'!$ED$9,1,MATCH($D24,'6. Patients'!$EE$9:$ES$9,0),ROWS('6. Patients'!DP$10:DP$107))),0)+
IFERROR(SUMPRODUCT('6. Patients'!CC$10:CC$107,OFFSET('6. Patients'!$ET$9,1,MATCH($D24,'6. Patients'!$EU$9:$FI$9,0),ROWS('6. Patients'!DP$10:DP$107))),0)+
IFERROR(SUMPRODUCT('6. Patients'!CC$10:CC$107,OFFSET('6. Patients'!$FJ$9,1,MATCH($D24,'6. Patients'!$FK$9:$FY$9,0),ROWS('6. Patients'!DP$10:DP$107))),0),
IFERROR(SUMPRODUCT('6. Patients'!CC$10:CC$107,OFFSET('6. Patients'!$FZ$9,1,MATCH($D24,'6. Patients'!$GA$9:$GO$9,0),ROWS('6. Patients'!DP$10:DP$107))),0)+
IFERROR(SUMPRODUCT('6. Patients'!CC$10:CC$107,OFFSET('6. Patients'!$GP$9,1,MATCH($D24,'6. Patients'!$GQ$9:$HE$9,0),ROWS('6. Patients'!DP$10:DP$107))),0)+
IFERROR(SUMPRODUCT('6. Patients'!CC$10:CC$107,OFFSET('6. Patients'!$HF$9,1,MATCH($D24,'6. Patients'!$HG$9:$HU$9,0),ROWS('6. Patients'!DP$10:DP$107))),0)+
IFERROR(SUMPRODUCT('6. Patients'!CC$10:CC$107,OFFSET('6. Patients'!$HV$9,1,MATCH($D24,'6. Patients'!$HW$9:$IK$9,0),ROWS('6. Patients'!DP$10:DP$107))),0),
IFERROR(SUMPRODUCT('6. Patients'!CC$10:CC$107,OFFSET('6. Patients'!$IL$9,1,MATCH($D24,'6. Patients'!$IM$9:$JA$9,0),ROWS('6. Patients'!DP$10:DP$107))),0)+
IFERROR(SUMPRODUCT('6. Patients'!CC$10:CC$107,OFFSET('6. Patients'!$JB$9,1,MATCH($D24,'6. Patients'!$JC$9:$JQ$9,0),ROWS('6. Patients'!DP$10:DP$107))),0)+
IFERROR(SUMPRODUCT('6. Patients'!CC$10:CC$107,OFFSET('6. Patients'!$JR$9,1,MATCH($D24,'6. Patients'!$JS$9:$KG$9,0),ROWS('6. Patients'!DP$10:DP$107))),0)+
IFERROR(SUMPRODUCT('6. Patients'!CC$10:CC$107,OFFSET('6. Patients'!$KH$9,1,MATCH($D24,'6. Patients'!$KI$9:$KW$9,0),ROWS('6. Patients'!DP$10:DP$107))),0))+
IFERROR(VLOOKUP($D24,$H$61:$L$91,COLUMNS($H$60:$J$60)-1+J$7,0)*$E24*$F24*'1. General Inputs'!$J$25,0),0)</f>
        <v>0</v>
      </c>
      <c r="K24" s="3">
        <f ca="1">ROUNDUP($F24*$E24*CHOOSE(K$7,
IFERROR(SUMPRODUCT('6. Patients'!CD$10:CD$107,OFFSET('6. Patients'!$DN$9,1,MATCH($D24,'6. Patients'!$DO$9:$EC$9,0),ROWS('6. Patients'!DQ$10:DQ$107))),0)+
IFERROR(SUMPRODUCT('6. Patients'!CD$10:CD$107,OFFSET('6. Patients'!$ED$9,1,MATCH($D24,'6. Patients'!$EE$9:$ES$9,0),ROWS('6. Patients'!DQ$10:DQ$107))),0)+
IFERROR(SUMPRODUCT('6. Patients'!CD$10:CD$107,OFFSET('6. Patients'!$ET$9,1,MATCH($D24,'6. Patients'!$EU$9:$FI$9,0),ROWS('6. Patients'!DQ$10:DQ$107))),0)+
IFERROR(SUMPRODUCT('6. Patients'!CD$10:CD$107,OFFSET('6. Patients'!$FJ$9,1,MATCH($D24,'6. Patients'!$FK$9:$FY$9,0),ROWS('6. Patients'!DQ$10:DQ$107))),0),
IFERROR(SUMPRODUCT('6. Patients'!CD$10:CD$107,OFFSET('6. Patients'!$FZ$9,1,MATCH($D24,'6. Patients'!$GA$9:$GO$9,0),ROWS('6. Patients'!DQ$10:DQ$107))),0)+
IFERROR(SUMPRODUCT('6. Patients'!CD$10:CD$107,OFFSET('6. Patients'!$GP$9,1,MATCH($D24,'6. Patients'!$GQ$9:$HE$9,0),ROWS('6. Patients'!DQ$10:DQ$107))),0)+
IFERROR(SUMPRODUCT('6. Patients'!CD$10:CD$107,OFFSET('6. Patients'!$HF$9,1,MATCH($D24,'6. Patients'!$HG$9:$HU$9,0),ROWS('6. Patients'!DQ$10:DQ$107))),0)+
IFERROR(SUMPRODUCT('6. Patients'!CD$10:CD$107,OFFSET('6. Patients'!$HV$9,1,MATCH($D24,'6. Patients'!$HW$9:$IK$9,0),ROWS('6. Patients'!DQ$10:DQ$107))),0),
IFERROR(SUMPRODUCT('6. Patients'!CD$10:CD$107,OFFSET('6. Patients'!$IL$9,1,MATCH($D24,'6. Patients'!$IM$9:$JA$9,0),ROWS('6. Patients'!DQ$10:DQ$107))),0)+
IFERROR(SUMPRODUCT('6. Patients'!CD$10:CD$107,OFFSET('6. Patients'!$JB$9,1,MATCH($D24,'6. Patients'!$JC$9:$JQ$9,0),ROWS('6. Patients'!DQ$10:DQ$107))),0)+
IFERROR(SUMPRODUCT('6. Patients'!CD$10:CD$107,OFFSET('6. Patients'!$JR$9,1,MATCH($D24,'6. Patients'!$JS$9:$KG$9,0),ROWS('6. Patients'!DQ$10:DQ$107))),0)+
IFERROR(SUMPRODUCT('6. Patients'!CD$10:CD$107,OFFSET('6. Patients'!$KH$9,1,MATCH($D24,'6. Patients'!$KI$9:$KW$9,0),ROWS('6. Patients'!DQ$10:DQ$107))),0))+
IFERROR(VLOOKUP($D24,$H$61:$L$91,COLUMNS($H$60:$J$60)-1+K$7,0)*$E24*$F24*'1. General Inputs'!$J$25,0),0)</f>
        <v>0</v>
      </c>
      <c r="L24" s="3">
        <f ca="1">ROUNDUP($F24*$E24*CHOOSE(L$7,
IFERROR(SUMPRODUCT('6. Patients'!CE$10:CE$107,OFFSET('6. Patients'!$DN$9,1,MATCH($D24,'6. Patients'!$DO$9:$EC$9,0),ROWS('6. Patients'!DR$10:DR$107))),0)+
IFERROR(SUMPRODUCT('6. Patients'!CE$10:CE$107,OFFSET('6. Patients'!$ED$9,1,MATCH($D24,'6. Patients'!$EE$9:$ES$9,0),ROWS('6. Patients'!DR$10:DR$107))),0)+
IFERROR(SUMPRODUCT('6. Patients'!CE$10:CE$107,OFFSET('6. Patients'!$ET$9,1,MATCH($D24,'6. Patients'!$EU$9:$FI$9,0),ROWS('6. Patients'!DR$10:DR$107))),0)+
IFERROR(SUMPRODUCT('6. Patients'!CE$10:CE$107,OFFSET('6. Patients'!$FJ$9,1,MATCH($D24,'6. Patients'!$FK$9:$FY$9,0),ROWS('6. Patients'!DR$10:DR$107))),0),
IFERROR(SUMPRODUCT('6. Patients'!CE$10:CE$107,OFFSET('6. Patients'!$FZ$9,1,MATCH($D24,'6. Patients'!$GA$9:$GO$9,0),ROWS('6. Patients'!DR$10:DR$107))),0)+
IFERROR(SUMPRODUCT('6. Patients'!CE$10:CE$107,OFFSET('6. Patients'!$GP$9,1,MATCH($D24,'6. Patients'!$GQ$9:$HE$9,0),ROWS('6. Patients'!DR$10:DR$107))),0)+
IFERROR(SUMPRODUCT('6. Patients'!CE$10:CE$107,OFFSET('6. Patients'!$HF$9,1,MATCH($D24,'6. Patients'!$HG$9:$HU$9,0),ROWS('6. Patients'!DR$10:DR$107))),0)+
IFERROR(SUMPRODUCT('6. Patients'!CE$10:CE$107,OFFSET('6. Patients'!$HV$9,1,MATCH($D24,'6. Patients'!$HW$9:$IK$9,0),ROWS('6. Patients'!DR$10:DR$107))),0),
IFERROR(SUMPRODUCT('6. Patients'!CE$10:CE$107,OFFSET('6. Patients'!$IL$9,1,MATCH($D24,'6. Patients'!$IM$9:$JA$9,0),ROWS('6. Patients'!DR$10:DR$107))),0)+
IFERROR(SUMPRODUCT('6. Patients'!CE$10:CE$107,OFFSET('6. Patients'!$JB$9,1,MATCH($D24,'6. Patients'!$JC$9:$JQ$9,0),ROWS('6. Patients'!DR$10:DR$107))),0)+
IFERROR(SUMPRODUCT('6. Patients'!CE$10:CE$107,OFFSET('6. Patients'!$JR$9,1,MATCH($D24,'6. Patients'!$JS$9:$KG$9,0),ROWS('6. Patients'!DR$10:DR$107))),0)+
IFERROR(SUMPRODUCT('6. Patients'!CE$10:CE$107,OFFSET('6. Patients'!$KH$9,1,MATCH($D24,'6. Patients'!$KI$9:$KW$9,0),ROWS('6. Patients'!DR$10:DR$107))),0))+
IFERROR(VLOOKUP($D24,$H$61:$L$91,COLUMNS($H$60:$J$60)-1+L$7,0)*$E24*$F24*'1. General Inputs'!$J$25,0),0)</f>
        <v>0</v>
      </c>
      <c r="M24" s="3">
        <f ca="1">ROUNDUP($F24*$E24*CHOOSE(M$7,
IFERROR(SUMPRODUCT('6. Patients'!CF$10:CF$107,OFFSET('6. Patients'!$DN$9,1,MATCH($D24,'6. Patients'!$DO$9:$EC$9,0),ROWS('6. Patients'!DS$10:DS$107))),0)+
IFERROR(SUMPRODUCT('6. Patients'!CF$10:CF$107,OFFSET('6. Patients'!$ED$9,1,MATCH($D24,'6. Patients'!$EE$9:$ES$9,0),ROWS('6. Patients'!DS$10:DS$107))),0)+
IFERROR(SUMPRODUCT('6. Patients'!CF$10:CF$107,OFFSET('6. Patients'!$ET$9,1,MATCH($D24,'6. Patients'!$EU$9:$FI$9,0),ROWS('6. Patients'!DS$10:DS$107))),0)+
IFERROR(SUMPRODUCT('6. Patients'!CF$10:CF$107,OFFSET('6. Patients'!$FJ$9,1,MATCH($D24,'6. Patients'!$FK$9:$FY$9,0),ROWS('6. Patients'!DS$10:DS$107))),0),
IFERROR(SUMPRODUCT('6. Patients'!CF$10:CF$107,OFFSET('6. Patients'!$FZ$9,1,MATCH($D24,'6. Patients'!$GA$9:$GO$9,0),ROWS('6. Patients'!DS$10:DS$107))),0)+
IFERROR(SUMPRODUCT('6. Patients'!CF$10:CF$107,OFFSET('6. Patients'!$GP$9,1,MATCH($D24,'6. Patients'!$GQ$9:$HE$9,0),ROWS('6. Patients'!DS$10:DS$107))),0)+
IFERROR(SUMPRODUCT('6. Patients'!CF$10:CF$107,OFFSET('6. Patients'!$HF$9,1,MATCH($D24,'6. Patients'!$HG$9:$HU$9,0),ROWS('6. Patients'!DS$10:DS$107))),0)+
IFERROR(SUMPRODUCT('6. Patients'!CF$10:CF$107,OFFSET('6. Patients'!$HV$9,1,MATCH($D24,'6. Patients'!$HW$9:$IK$9,0),ROWS('6. Patients'!DS$10:DS$107))),0),
IFERROR(SUMPRODUCT('6. Patients'!CF$10:CF$107,OFFSET('6. Patients'!$IL$9,1,MATCH($D24,'6. Patients'!$IM$9:$JA$9,0),ROWS('6. Patients'!DS$10:DS$107))),0)+
IFERROR(SUMPRODUCT('6. Patients'!CF$10:CF$107,OFFSET('6. Patients'!$JB$9,1,MATCH($D24,'6. Patients'!$JC$9:$JQ$9,0),ROWS('6. Patients'!DS$10:DS$107))),0)+
IFERROR(SUMPRODUCT('6. Patients'!CF$10:CF$107,OFFSET('6. Patients'!$JR$9,1,MATCH($D24,'6. Patients'!$JS$9:$KG$9,0),ROWS('6. Patients'!DS$10:DS$107))),0)+
IFERROR(SUMPRODUCT('6. Patients'!CF$10:CF$107,OFFSET('6. Patients'!$KH$9,1,MATCH($D24,'6. Patients'!$KI$9:$KW$9,0),ROWS('6. Patients'!DS$10:DS$107))),0))+
IFERROR(VLOOKUP($D24,$H$61:$L$91,COLUMNS($H$60:$J$60)-1+M$7,0)*$E24*$F24*'1. General Inputs'!$J$25,0),0)</f>
        <v>0</v>
      </c>
      <c r="N24" s="3">
        <f ca="1">ROUNDUP($F24*$E24*CHOOSE(N$7,
IFERROR(SUMPRODUCT('6. Patients'!CG$10:CG$107,OFFSET('6. Patients'!$DN$9,1,MATCH($D24,'6. Patients'!$DO$9:$EC$9,0),ROWS('6. Patients'!DT$10:DT$107))),0)+
IFERROR(SUMPRODUCT('6. Patients'!CG$10:CG$107,OFFSET('6. Patients'!$ED$9,1,MATCH($D24,'6. Patients'!$EE$9:$ES$9,0),ROWS('6. Patients'!DT$10:DT$107))),0)+
IFERROR(SUMPRODUCT('6. Patients'!CG$10:CG$107,OFFSET('6. Patients'!$ET$9,1,MATCH($D24,'6. Patients'!$EU$9:$FI$9,0),ROWS('6. Patients'!DT$10:DT$107))),0)+
IFERROR(SUMPRODUCT('6. Patients'!CG$10:CG$107,OFFSET('6. Patients'!$FJ$9,1,MATCH($D24,'6. Patients'!$FK$9:$FY$9,0),ROWS('6. Patients'!DT$10:DT$107))),0),
IFERROR(SUMPRODUCT('6. Patients'!CG$10:CG$107,OFFSET('6. Patients'!$FZ$9,1,MATCH($D24,'6. Patients'!$GA$9:$GO$9,0),ROWS('6. Patients'!DT$10:DT$107))),0)+
IFERROR(SUMPRODUCT('6. Patients'!CG$10:CG$107,OFFSET('6. Patients'!$GP$9,1,MATCH($D24,'6. Patients'!$GQ$9:$HE$9,0),ROWS('6. Patients'!DT$10:DT$107))),0)+
IFERROR(SUMPRODUCT('6. Patients'!CG$10:CG$107,OFFSET('6. Patients'!$HF$9,1,MATCH($D24,'6. Patients'!$HG$9:$HU$9,0),ROWS('6. Patients'!DT$10:DT$107))),0)+
IFERROR(SUMPRODUCT('6. Patients'!CG$10:CG$107,OFFSET('6. Patients'!$HV$9,1,MATCH($D24,'6. Patients'!$HW$9:$IK$9,0),ROWS('6. Patients'!DT$10:DT$107))),0),
IFERROR(SUMPRODUCT('6. Patients'!CG$10:CG$107,OFFSET('6. Patients'!$IL$9,1,MATCH($D24,'6. Patients'!$IM$9:$JA$9,0),ROWS('6. Patients'!DT$10:DT$107))),0)+
IFERROR(SUMPRODUCT('6. Patients'!CG$10:CG$107,OFFSET('6. Patients'!$JB$9,1,MATCH($D24,'6. Patients'!$JC$9:$JQ$9,0),ROWS('6. Patients'!DT$10:DT$107))),0)+
IFERROR(SUMPRODUCT('6. Patients'!CG$10:CG$107,OFFSET('6. Patients'!$JR$9,1,MATCH($D24,'6. Patients'!$JS$9:$KG$9,0),ROWS('6. Patients'!DT$10:DT$107))),0)+
IFERROR(SUMPRODUCT('6. Patients'!CG$10:CG$107,OFFSET('6. Patients'!$KH$9,1,MATCH($D24,'6. Patients'!$KI$9:$KW$9,0),ROWS('6. Patients'!DT$10:DT$107))),0))+
IFERROR(VLOOKUP($D24,$H$61:$L$91,COLUMNS($H$60:$J$60)-1+N$7,0)*$E24*$F24*'1. General Inputs'!$J$25,0),0)</f>
        <v>0</v>
      </c>
      <c r="O24" s="3">
        <f ca="1">ROUNDUP($F24*$E24*CHOOSE(O$7,
IFERROR(SUMPRODUCT('6. Patients'!CH$10:CH$107,OFFSET('6. Patients'!$DN$9,1,MATCH($D24,'6. Patients'!$DO$9:$EC$9,0),ROWS('6. Patients'!DU$10:DU$107))),0)+
IFERROR(SUMPRODUCT('6. Patients'!CH$10:CH$107,OFFSET('6. Patients'!$ED$9,1,MATCH($D24,'6. Patients'!$EE$9:$ES$9,0),ROWS('6. Patients'!DU$10:DU$107))),0)+
IFERROR(SUMPRODUCT('6. Patients'!CH$10:CH$107,OFFSET('6. Patients'!$ET$9,1,MATCH($D24,'6. Patients'!$EU$9:$FI$9,0),ROWS('6. Patients'!DU$10:DU$107))),0)+
IFERROR(SUMPRODUCT('6. Patients'!CH$10:CH$107,OFFSET('6. Patients'!$FJ$9,1,MATCH($D24,'6. Patients'!$FK$9:$FY$9,0),ROWS('6. Patients'!DU$10:DU$107))),0),
IFERROR(SUMPRODUCT('6. Patients'!CH$10:CH$107,OFFSET('6. Patients'!$FZ$9,1,MATCH($D24,'6. Patients'!$GA$9:$GO$9,0),ROWS('6. Patients'!DU$10:DU$107))),0)+
IFERROR(SUMPRODUCT('6. Patients'!CH$10:CH$107,OFFSET('6. Patients'!$GP$9,1,MATCH($D24,'6. Patients'!$GQ$9:$HE$9,0),ROWS('6. Patients'!DU$10:DU$107))),0)+
IFERROR(SUMPRODUCT('6. Patients'!CH$10:CH$107,OFFSET('6. Patients'!$HF$9,1,MATCH($D24,'6. Patients'!$HG$9:$HU$9,0),ROWS('6. Patients'!DU$10:DU$107))),0)+
IFERROR(SUMPRODUCT('6. Patients'!CH$10:CH$107,OFFSET('6. Patients'!$HV$9,1,MATCH($D24,'6. Patients'!$HW$9:$IK$9,0),ROWS('6. Patients'!DU$10:DU$107))),0),
IFERROR(SUMPRODUCT('6. Patients'!CH$10:CH$107,OFFSET('6. Patients'!$IL$9,1,MATCH($D24,'6. Patients'!$IM$9:$JA$9,0),ROWS('6. Patients'!DU$10:DU$107))),0)+
IFERROR(SUMPRODUCT('6. Patients'!CH$10:CH$107,OFFSET('6. Patients'!$JB$9,1,MATCH($D24,'6. Patients'!$JC$9:$JQ$9,0),ROWS('6. Patients'!DU$10:DU$107))),0)+
IFERROR(SUMPRODUCT('6. Patients'!CH$10:CH$107,OFFSET('6. Patients'!$JR$9,1,MATCH($D24,'6. Patients'!$JS$9:$KG$9,0),ROWS('6. Patients'!DU$10:DU$107))),0)+
IFERROR(SUMPRODUCT('6. Patients'!CH$10:CH$107,OFFSET('6. Patients'!$KH$9,1,MATCH($D24,'6. Patients'!$KI$9:$KW$9,0),ROWS('6. Patients'!DU$10:DU$107))),0))+
IFERROR(VLOOKUP($D24,$H$61:$L$91,COLUMNS($H$60:$J$60)-1+O$7,0)*$E24*$F24*'1. General Inputs'!$J$25,0),0)</f>
        <v>0</v>
      </c>
      <c r="P24" s="3">
        <f ca="1">ROUNDUP($F24*$E24*CHOOSE(P$7,
IFERROR(SUMPRODUCT('6. Patients'!CI$10:CI$107,OFFSET('6. Patients'!$DN$9,1,MATCH($D24,'6. Patients'!$DO$9:$EC$9,0),ROWS('6. Patients'!DV$10:DV$107))),0)+
IFERROR(SUMPRODUCT('6. Patients'!CI$10:CI$107,OFFSET('6. Patients'!$ED$9,1,MATCH($D24,'6. Patients'!$EE$9:$ES$9,0),ROWS('6. Patients'!DV$10:DV$107))),0)+
IFERROR(SUMPRODUCT('6. Patients'!CI$10:CI$107,OFFSET('6. Patients'!$ET$9,1,MATCH($D24,'6. Patients'!$EU$9:$FI$9,0),ROWS('6. Patients'!DV$10:DV$107))),0)+
IFERROR(SUMPRODUCT('6. Patients'!CI$10:CI$107,OFFSET('6. Patients'!$FJ$9,1,MATCH($D24,'6. Patients'!$FK$9:$FY$9,0),ROWS('6. Patients'!DV$10:DV$107))),0),
IFERROR(SUMPRODUCT('6. Patients'!CI$10:CI$107,OFFSET('6. Patients'!$FZ$9,1,MATCH($D24,'6. Patients'!$GA$9:$GO$9,0),ROWS('6. Patients'!DV$10:DV$107))),0)+
IFERROR(SUMPRODUCT('6. Patients'!CI$10:CI$107,OFFSET('6. Patients'!$GP$9,1,MATCH($D24,'6. Patients'!$GQ$9:$HE$9,0),ROWS('6. Patients'!DV$10:DV$107))),0)+
IFERROR(SUMPRODUCT('6. Patients'!CI$10:CI$107,OFFSET('6. Patients'!$HF$9,1,MATCH($D24,'6. Patients'!$HG$9:$HU$9,0),ROWS('6. Patients'!DV$10:DV$107))),0)+
IFERROR(SUMPRODUCT('6. Patients'!CI$10:CI$107,OFFSET('6. Patients'!$HV$9,1,MATCH($D24,'6. Patients'!$HW$9:$IK$9,0),ROWS('6. Patients'!DV$10:DV$107))),0),
IFERROR(SUMPRODUCT('6. Patients'!CI$10:CI$107,OFFSET('6. Patients'!$IL$9,1,MATCH($D24,'6. Patients'!$IM$9:$JA$9,0),ROWS('6. Patients'!DV$10:DV$107))),0)+
IFERROR(SUMPRODUCT('6. Patients'!CI$10:CI$107,OFFSET('6. Patients'!$JB$9,1,MATCH($D24,'6. Patients'!$JC$9:$JQ$9,0),ROWS('6. Patients'!DV$10:DV$107))),0)+
IFERROR(SUMPRODUCT('6. Patients'!CI$10:CI$107,OFFSET('6. Patients'!$JR$9,1,MATCH($D24,'6. Patients'!$JS$9:$KG$9,0),ROWS('6. Patients'!DV$10:DV$107))),0)+
IFERROR(SUMPRODUCT('6. Patients'!CI$10:CI$107,OFFSET('6. Patients'!$KH$9,1,MATCH($D24,'6. Patients'!$KI$9:$KW$9,0),ROWS('6. Patients'!DV$10:DV$107))),0))+
IFERROR(VLOOKUP($D24,$H$61:$L$91,COLUMNS($H$60:$J$60)-1+P$7,0)*$E24*$F24*'1. General Inputs'!$J$25,0),0)</f>
        <v>0</v>
      </c>
      <c r="Q24" s="3">
        <f ca="1">ROUNDUP($F24*$E24*CHOOSE(Q$7,
IFERROR(SUMPRODUCT('6. Patients'!CJ$10:CJ$107,OFFSET('6. Patients'!$DN$9,1,MATCH($D24,'6. Patients'!$DO$9:$EC$9,0),ROWS('6. Patients'!DW$10:DW$107))),0)+
IFERROR(SUMPRODUCT('6. Patients'!CJ$10:CJ$107,OFFSET('6. Patients'!$ED$9,1,MATCH($D24,'6. Patients'!$EE$9:$ES$9,0),ROWS('6. Patients'!DW$10:DW$107))),0)+
IFERROR(SUMPRODUCT('6. Patients'!CJ$10:CJ$107,OFFSET('6. Patients'!$ET$9,1,MATCH($D24,'6. Patients'!$EU$9:$FI$9,0),ROWS('6. Patients'!DW$10:DW$107))),0)+
IFERROR(SUMPRODUCT('6. Patients'!CJ$10:CJ$107,OFFSET('6. Patients'!$FJ$9,1,MATCH($D24,'6. Patients'!$FK$9:$FY$9,0),ROWS('6. Patients'!DW$10:DW$107))),0),
IFERROR(SUMPRODUCT('6. Patients'!CJ$10:CJ$107,OFFSET('6. Patients'!$FZ$9,1,MATCH($D24,'6. Patients'!$GA$9:$GO$9,0),ROWS('6. Patients'!DW$10:DW$107))),0)+
IFERROR(SUMPRODUCT('6. Patients'!CJ$10:CJ$107,OFFSET('6. Patients'!$GP$9,1,MATCH($D24,'6. Patients'!$GQ$9:$HE$9,0),ROWS('6. Patients'!DW$10:DW$107))),0)+
IFERROR(SUMPRODUCT('6. Patients'!CJ$10:CJ$107,OFFSET('6. Patients'!$HF$9,1,MATCH($D24,'6. Patients'!$HG$9:$HU$9,0),ROWS('6. Patients'!DW$10:DW$107))),0)+
IFERROR(SUMPRODUCT('6. Patients'!CJ$10:CJ$107,OFFSET('6. Patients'!$HV$9,1,MATCH($D24,'6. Patients'!$HW$9:$IK$9,0),ROWS('6. Patients'!DW$10:DW$107))),0),
IFERROR(SUMPRODUCT('6. Patients'!CJ$10:CJ$107,OFFSET('6. Patients'!$IL$9,1,MATCH($D24,'6. Patients'!$IM$9:$JA$9,0),ROWS('6. Patients'!DW$10:DW$107))),0)+
IFERROR(SUMPRODUCT('6. Patients'!CJ$10:CJ$107,OFFSET('6. Patients'!$JB$9,1,MATCH($D24,'6. Patients'!$JC$9:$JQ$9,0),ROWS('6. Patients'!DW$10:DW$107))),0)+
IFERROR(SUMPRODUCT('6. Patients'!CJ$10:CJ$107,OFFSET('6. Patients'!$JR$9,1,MATCH($D24,'6. Patients'!$JS$9:$KG$9,0),ROWS('6. Patients'!DW$10:DW$107))),0)+
IFERROR(SUMPRODUCT('6. Patients'!CJ$10:CJ$107,OFFSET('6. Patients'!$KH$9,1,MATCH($D24,'6. Patients'!$KI$9:$KW$9,0),ROWS('6. Patients'!DW$10:DW$107))),0))+
IFERROR(VLOOKUP($D24,$H$61:$L$91,COLUMNS($H$60:$J$60)-1+Q$7,0)*$E24*$F24*'1. General Inputs'!$J$25,0),0)</f>
        <v>0</v>
      </c>
      <c r="R24" s="3">
        <f ca="1">ROUNDUP($F24*$E24*CHOOSE(R$7,
IFERROR(SUMPRODUCT('6. Patients'!CK$10:CK$107,OFFSET('6. Patients'!$DN$9,1,MATCH($D24,'6. Patients'!$DO$9:$EC$9,0),ROWS('6. Patients'!DX$10:DX$107))),0)+
IFERROR(SUMPRODUCT('6. Patients'!CK$10:CK$107,OFFSET('6. Patients'!$ED$9,1,MATCH($D24,'6. Patients'!$EE$9:$ES$9,0),ROWS('6. Patients'!DX$10:DX$107))),0)+
IFERROR(SUMPRODUCT('6. Patients'!CK$10:CK$107,OFFSET('6. Patients'!$ET$9,1,MATCH($D24,'6. Patients'!$EU$9:$FI$9,0),ROWS('6. Patients'!DX$10:DX$107))),0)+
IFERROR(SUMPRODUCT('6. Patients'!CK$10:CK$107,OFFSET('6. Patients'!$FJ$9,1,MATCH($D24,'6. Patients'!$FK$9:$FY$9,0),ROWS('6. Patients'!DX$10:DX$107))),0),
IFERROR(SUMPRODUCT('6. Patients'!CK$10:CK$107,OFFSET('6. Patients'!$FZ$9,1,MATCH($D24,'6. Patients'!$GA$9:$GO$9,0),ROWS('6. Patients'!DX$10:DX$107))),0)+
IFERROR(SUMPRODUCT('6. Patients'!CK$10:CK$107,OFFSET('6. Patients'!$GP$9,1,MATCH($D24,'6. Patients'!$GQ$9:$HE$9,0),ROWS('6. Patients'!DX$10:DX$107))),0)+
IFERROR(SUMPRODUCT('6. Patients'!CK$10:CK$107,OFFSET('6. Patients'!$HF$9,1,MATCH($D24,'6. Patients'!$HG$9:$HU$9,0),ROWS('6. Patients'!DX$10:DX$107))),0)+
IFERROR(SUMPRODUCT('6. Patients'!CK$10:CK$107,OFFSET('6. Patients'!$HV$9,1,MATCH($D24,'6. Patients'!$HW$9:$IK$9,0),ROWS('6. Patients'!DX$10:DX$107))),0),
IFERROR(SUMPRODUCT('6. Patients'!CK$10:CK$107,OFFSET('6. Patients'!$IL$9,1,MATCH($D24,'6. Patients'!$IM$9:$JA$9,0),ROWS('6. Patients'!DX$10:DX$107))),0)+
IFERROR(SUMPRODUCT('6. Patients'!CK$10:CK$107,OFFSET('6. Patients'!$JB$9,1,MATCH($D24,'6. Patients'!$JC$9:$JQ$9,0),ROWS('6. Patients'!DX$10:DX$107))),0)+
IFERROR(SUMPRODUCT('6. Patients'!CK$10:CK$107,OFFSET('6. Patients'!$JR$9,1,MATCH($D24,'6. Patients'!$JS$9:$KG$9,0),ROWS('6. Patients'!DX$10:DX$107))),0)+
IFERROR(SUMPRODUCT('6. Patients'!CK$10:CK$107,OFFSET('6. Patients'!$KH$9,1,MATCH($D24,'6. Patients'!$KI$9:$KW$9,0),ROWS('6. Patients'!DX$10:DX$107))),0))+
IFERROR(VLOOKUP($D24,$H$61:$L$91,COLUMNS($H$60:$J$60)-1+R$7,0)*$E24*$F24*'1. General Inputs'!$J$25,0),0)</f>
        <v>0</v>
      </c>
      <c r="S24" s="3">
        <f ca="1">ROUNDUP($F24*$E24*CHOOSE(S$7,
IFERROR(SUMPRODUCT('6. Patients'!CL$10:CL$107,OFFSET('6. Patients'!$DN$9,1,MATCH($D24,'6. Patients'!$DO$9:$EC$9,0),ROWS('6. Patients'!DY$10:DY$107))),0)+
IFERROR(SUMPRODUCT('6. Patients'!CL$10:CL$107,OFFSET('6. Patients'!$ED$9,1,MATCH($D24,'6. Patients'!$EE$9:$ES$9,0),ROWS('6. Patients'!DY$10:DY$107))),0)+
IFERROR(SUMPRODUCT('6. Patients'!CL$10:CL$107,OFFSET('6. Patients'!$ET$9,1,MATCH($D24,'6. Patients'!$EU$9:$FI$9,0),ROWS('6. Patients'!DY$10:DY$107))),0)+
IFERROR(SUMPRODUCT('6. Patients'!CL$10:CL$107,OFFSET('6. Patients'!$FJ$9,1,MATCH($D24,'6. Patients'!$FK$9:$FY$9,0),ROWS('6. Patients'!DY$10:DY$107))),0),
IFERROR(SUMPRODUCT('6. Patients'!CL$10:CL$107,OFFSET('6. Patients'!$FZ$9,1,MATCH($D24,'6. Patients'!$GA$9:$GO$9,0),ROWS('6. Patients'!DY$10:DY$107))),0)+
IFERROR(SUMPRODUCT('6. Patients'!CL$10:CL$107,OFFSET('6. Patients'!$GP$9,1,MATCH($D24,'6. Patients'!$GQ$9:$HE$9,0),ROWS('6. Patients'!DY$10:DY$107))),0)+
IFERROR(SUMPRODUCT('6. Patients'!CL$10:CL$107,OFFSET('6. Patients'!$HF$9,1,MATCH($D24,'6. Patients'!$HG$9:$HU$9,0),ROWS('6. Patients'!DY$10:DY$107))),0)+
IFERROR(SUMPRODUCT('6. Patients'!CL$10:CL$107,OFFSET('6. Patients'!$HV$9,1,MATCH($D24,'6. Patients'!$HW$9:$IK$9,0),ROWS('6. Patients'!DY$10:DY$107))),0),
IFERROR(SUMPRODUCT('6. Patients'!CL$10:CL$107,OFFSET('6. Patients'!$IL$9,1,MATCH($D24,'6. Patients'!$IM$9:$JA$9,0),ROWS('6. Patients'!DY$10:DY$107))),0)+
IFERROR(SUMPRODUCT('6. Patients'!CL$10:CL$107,OFFSET('6. Patients'!$JB$9,1,MATCH($D24,'6. Patients'!$JC$9:$JQ$9,0),ROWS('6. Patients'!DY$10:DY$107))),0)+
IFERROR(SUMPRODUCT('6. Patients'!CL$10:CL$107,OFFSET('6. Patients'!$JR$9,1,MATCH($D24,'6. Patients'!$JS$9:$KG$9,0),ROWS('6. Patients'!DY$10:DY$107))),0)+
IFERROR(SUMPRODUCT('6. Patients'!CL$10:CL$107,OFFSET('6. Patients'!$KH$9,1,MATCH($D24,'6. Patients'!$KI$9:$KW$9,0),ROWS('6. Patients'!DY$10:DY$107))),0))+
IFERROR(VLOOKUP($D24,$H$61:$L$91,COLUMNS($H$60:$J$60)-1+S$7,0)*$E24*$F24*'1. General Inputs'!$J$25,0),0)</f>
        <v>0</v>
      </c>
      <c r="T24" s="3">
        <f ca="1">ROUNDUP($F24*$E24*CHOOSE(T$7,
IFERROR(SUMPRODUCT('6. Patients'!CM$10:CM$107,OFFSET('6. Patients'!$DN$9,1,MATCH($D24,'6. Patients'!$DO$9:$EC$9,0),ROWS('6. Patients'!DZ$10:DZ$107))),0)+
IFERROR(SUMPRODUCT('6. Patients'!CM$10:CM$107,OFFSET('6. Patients'!$ED$9,1,MATCH($D24,'6. Patients'!$EE$9:$ES$9,0),ROWS('6. Patients'!DZ$10:DZ$107))),0)+
IFERROR(SUMPRODUCT('6. Patients'!CM$10:CM$107,OFFSET('6. Patients'!$ET$9,1,MATCH($D24,'6. Patients'!$EU$9:$FI$9,0),ROWS('6. Patients'!DZ$10:DZ$107))),0)+
IFERROR(SUMPRODUCT('6. Patients'!CM$10:CM$107,OFFSET('6. Patients'!$FJ$9,1,MATCH($D24,'6. Patients'!$FK$9:$FY$9,0),ROWS('6. Patients'!DZ$10:DZ$107))),0),
IFERROR(SUMPRODUCT('6. Patients'!CM$10:CM$107,OFFSET('6. Patients'!$FZ$9,1,MATCH($D24,'6. Patients'!$GA$9:$GO$9,0),ROWS('6. Patients'!DZ$10:DZ$107))),0)+
IFERROR(SUMPRODUCT('6. Patients'!CM$10:CM$107,OFFSET('6. Patients'!$GP$9,1,MATCH($D24,'6. Patients'!$GQ$9:$HE$9,0),ROWS('6. Patients'!DZ$10:DZ$107))),0)+
IFERROR(SUMPRODUCT('6. Patients'!CM$10:CM$107,OFFSET('6. Patients'!$HF$9,1,MATCH($D24,'6. Patients'!$HG$9:$HU$9,0),ROWS('6. Patients'!DZ$10:DZ$107))),0)+
IFERROR(SUMPRODUCT('6. Patients'!CM$10:CM$107,OFFSET('6. Patients'!$HV$9,1,MATCH($D24,'6. Patients'!$HW$9:$IK$9,0),ROWS('6. Patients'!DZ$10:DZ$107))),0),
IFERROR(SUMPRODUCT('6. Patients'!CM$10:CM$107,OFFSET('6. Patients'!$IL$9,1,MATCH($D24,'6. Patients'!$IM$9:$JA$9,0),ROWS('6. Patients'!DZ$10:DZ$107))),0)+
IFERROR(SUMPRODUCT('6. Patients'!CM$10:CM$107,OFFSET('6. Patients'!$JB$9,1,MATCH($D24,'6. Patients'!$JC$9:$JQ$9,0),ROWS('6. Patients'!DZ$10:DZ$107))),0)+
IFERROR(SUMPRODUCT('6. Patients'!CM$10:CM$107,OFFSET('6. Patients'!$JR$9,1,MATCH($D24,'6. Patients'!$JS$9:$KG$9,0),ROWS('6. Patients'!DZ$10:DZ$107))),0)+
IFERROR(SUMPRODUCT('6. Patients'!CM$10:CM$107,OFFSET('6. Patients'!$KH$9,1,MATCH($D24,'6. Patients'!$KI$9:$KW$9,0),ROWS('6. Patients'!DZ$10:DZ$107))),0))+
IFERROR(VLOOKUP($D24,$H$61:$L$91,COLUMNS($H$60:$J$60)-1+T$7,0)*$E24*$F24*'1. General Inputs'!$J$25,0),0)</f>
        <v>0</v>
      </c>
      <c r="U24" s="3">
        <f ca="1">ROUNDUP($F24*$E24*CHOOSE(U$7,
IFERROR(SUMPRODUCT('6. Patients'!CN$10:CN$107,OFFSET('6. Patients'!$DN$9,1,MATCH($D24,'6. Patients'!$DO$9:$EC$9,0),ROWS('6. Patients'!EA$10:EA$107))),0)+
IFERROR(SUMPRODUCT('6. Patients'!CN$10:CN$107,OFFSET('6. Patients'!$ED$9,1,MATCH($D24,'6. Patients'!$EE$9:$ES$9,0),ROWS('6. Patients'!EA$10:EA$107))),0)+
IFERROR(SUMPRODUCT('6. Patients'!CN$10:CN$107,OFFSET('6. Patients'!$ET$9,1,MATCH($D24,'6. Patients'!$EU$9:$FI$9,0),ROWS('6. Patients'!EA$10:EA$107))),0)+
IFERROR(SUMPRODUCT('6. Patients'!CN$10:CN$107,OFFSET('6. Patients'!$FJ$9,1,MATCH($D24,'6. Patients'!$FK$9:$FY$9,0),ROWS('6. Patients'!EA$10:EA$107))),0),
IFERROR(SUMPRODUCT('6. Patients'!CN$10:CN$107,OFFSET('6. Patients'!$FZ$9,1,MATCH($D24,'6. Patients'!$GA$9:$GO$9,0),ROWS('6. Patients'!EA$10:EA$107))),0)+
IFERROR(SUMPRODUCT('6. Patients'!CN$10:CN$107,OFFSET('6. Patients'!$GP$9,1,MATCH($D24,'6. Patients'!$GQ$9:$HE$9,0),ROWS('6. Patients'!EA$10:EA$107))),0)+
IFERROR(SUMPRODUCT('6. Patients'!CN$10:CN$107,OFFSET('6. Patients'!$HF$9,1,MATCH($D24,'6. Patients'!$HG$9:$HU$9,0),ROWS('6. Patients'!EA$10:EA$107))),0)+
IFERROR(SUMPRODUCT('6. Patients'!CN$10:CN$107,OFFSET('6. Patients'!$HV$9,1,MATCH($D24,'6. Patients'!$HW$9:$IK$9,0),ROWS('6. Patients'!EA$10:EA$107))),0),
IFERROR(SUMPRODUCT('6. Patients'!CN$10:CN$107,OFFSET('6. Patients'!$IL$9,1,MATCH($D24,'6. Patients'!$IM$9:$JA$9,0),ROWS('6. Patients'!EA$10:EA$107))),0)+
IFERROR(SUMPRODUCT('6. Patients'!CN$10:CN$107,OFFSET('6. Patients'!$JB$9,1,MATCH($D24,'6. Patients'!$JC$9:$JQ$9,0),ROWS('6. Patients'!EA$10:EA$107))),0)+
IFERROR(SUMPRODUCT('6. Patients'!CN$10:CN$107,OFFSET('6. Patients'!$JR$9,1,MATCH($D24,'6. Patients'!$JS$9:$KG$9,0),ROWS('6. Patients'!EA$10:EA$107))),0)+
IFERROR(SUMPRODUCT('6. Patients'!CN$10:CN$107,OFFSET('6. Patients'!$KH$9,1,MATCH($D24,'6. Patients'!$KI$9:$KW$9,0),ROWS('6. Patients'!EA$10:EA$107))),0))+
IFERROR(VLOOKUP($D24,$H$61:$L$91,COLUMNS($H$60:$J$60)-1+U$7,0)*$E24*$F24*'1. General Inputs'!$J$25,0),0)</f>
        <v>0</v>
      </c>
      <c r="V24" s="3">
        <f ca="1">ROUNDUP($F24*$E24*CHOOSE(V$7,
IFERROR(SUMPRODUCT('6. Patients'!CO$10:CO$107,OFFSET('6. Patients'!$DN$9,1,MATCH($D24,'6. Patients'!$DO$9:$EC$9,0),ROWS('6. Patients'!EB$10:EB$107))),0)+
IFERROR(SUMPRODUCT('6. Patients'!CO$10:CO$107,OFFSET('6. Patients'!$ED$9,1,MATCH($D24,'6. Patients'!$EE$9:$ES$9,0),ROWS('6. Patients'!EB$10:EB$107))),0)+
IFERROR(SUMPRODUCT('6. Patients'!CO$10:CO$107,OFFSET('6. Patients'!$ET$9,1,MATCH($D24,'6. Patients'!$EU$9:$FI$9,0),ROWS('6. Patients'!EB$10:EB$107))),0)+
IFERROR(SUMPRODUCT('6. Patients'!CO$10:CO$107,OFFSET('6. Patients'!$FJ$9,1,MATCH($D24,'6. Patients'!$FK$9:$FY$9,0),ROWS('6. Patients'!EB$10:EB$107))),0),
IFERROR(SUMPRODUCT('6. Patients'!CO$10:CO$107,OFFSET('6. Patients'!$FZ$9,1,MATCH($D24,'6. Patients'!$GA$9:$GO$9,0),ROWS('6. Patients'!EB$10:EB$107))),0)+
IFERROR(SUMPRODUCT('6. Patients'!CO$10:CO$107,OFFSET('6. Patients'!$GP$9,1,MATCH($D24,'6. Patients'!$GQ$9:$HE$9,0),ROWS('6. Patients'!EB$10:EB$107))),0)+
IFERROR(SUMPRODUCT('6. Patients'!CO$10:CO$107,OFFSET('6. Patients'!$HF$9,1,MATCH($D24,'6. Patients'!$HG$9:$HU$9,0),ROWS('6. Patients'!EB$10:EB$107))),0)+
IFERROR(SUMPRODUCT('6. Patients'!CO$10:CO$107,OFFSET('6. Patients'!$HV$9,1,MATCH($D24,'6. Patients'!$HW$9:$IK$9,0),ROWS('6. Patients'!EB$10:EB$107))),0),
IFERROR(SUMPRODUCT('6. Patients'!CO$10:CO$107,OFFSET('6. Patients'!$IL$9,1,MATCH($D24,'6. Patients'!$IM$9:$JA$9,0),ROWS('6. Patients'!EB$10:EB$107))),0)+
IFERROR(SUMPRODUCT('6. Patients'!CO$10:CO$107,OFFSET('6. Patients'!$JB$9,1,MATCH($D24,'6. Patients'!$JC$9:$JQ$9,0),ROWS('6. Patients'!EB$10:EB$107))),0)+
IFERROR(SUMPRODUCT('6. Patients'!CO$10:CO$107,OFFSET('6. Patients'!$JR$9,1,MATCH($D24,'6. Patients'!$JS$9:$KG$9,0),ROWS('6. Patients'!EB$10:EB$107))),0)+
IFERROR(SUMPRODUCT('6. Patients'!CO$10:CO$107,OFFSET('6. Patients'!$KH$9,1,MATCH($D24,'6. Patients'!$KI$9:$KW$9,0),ROWS('6. Patients'!EB$10:EB$107))),0))+
IFERROR(VLOOKUP($D24,$H$61:$L$91,COLUMNS($H$60:$J$60)-1+V$7,0)*$E24*$F24*'1. General Inputs'!$J$25,0),0)</f>
        <v>0</v>
      </c>
      <c r="W24" s="3">
        <f ca="1">ROUNDUP($F24*$E24*CHOOSE(W$7,
IFERROR(SUMPRODUCT('6. Patients'!CP$10:CP$107,OFFSET('6. Patients'!$DN$9,1,MATCH($D24,'6. Patients'!$DO$9:$EC$9,0),ROWS('6. Patients'!EC$10:EC$107))),0)+
IFERROR(SUMPRODUCT('6. Patients'!CP$10:CP$107,OFFSET('6. Patients'!$ED$9,1,MATCH($D24,'6. Patients'!$EE$9:$ES$9,0),ROWS('6. Patients'!EC$10:EC$107))),0)+
IFERROR(SUMPRODUCT('6. Patients'!CP$10:CP$107,OFFSET('6. Patients'!$ET$9,1,MATCH($D24,'6. Patients'!$EU$9:$FI$9,0),ROWS('6. Patients'!EC$10:EC$107))),0)+
IFERROR(SUMPRODUCT('6. Patients'!CP$10:CP$107,OFFSET('6. Patients'!$FJ$9,1,MATCH($D24,'6. Patients'!$FK$9:$FY$9,0),ROWS('6. Patients'!EC$10:EC$107))),0),
IFERROR(SUMPRODUCT('6. Patients'!CP$10:CP$107,OFFSET('6. Patients'!$FZ$9,1,MATCH($D24,'6. Patients'!$GA$9:$GO$9,0),ROWS('6. Patients'!EC$10:EC$107))),0)+
IFERROR(SUMPRODUCT('6. Patients'!CP$10:CP$107,OFFSET('6. Patients'!$GP$9,1,MATCH($D24,'6. Patients'!$GQ$9:$HE$9,0),ROWS('6. Patients'!EC$10:EC$107))),0)+
IFERROR(SUMPRODUCT('6. Patients'!CP$10:CP$107,OFFSET('6. Patients'!$HF$9,1,MATCH($D24,'6. Patients'!$HG$9:$HU$9,0),ROWS('6. Patients'!EC$10:EC$107))),0)+
IFERROR(SUMPRODUCT('6. Patients'!CP$10:CP$107,OFFSET('6. Patients'!$HV$9,1,MATCH($D24,'6. Patients'!$HW$9:$IK$9,0),ROWS('6. Patients'!EC$10:EC$107))),0),
IFERROR(SUMPRODUCT('6. Patients'!CP$10:CP$107,OFFSET('6. Patients'!$IL$9,1,MATCH($D24,'6. Patients'!$IM$9:$JA$9,0),ROWS('6. Patients'!EC$10:EC$107))),0)+
IFERROR(SUMPRODUCT('6. Patients'!CP$10:CP$107,OFFSET('6. Patients'!$JB$9,1,MATCH($D24,'6. Patients'!$JC$9:$JQ$9,0),ROWS('6. Patients'!EC$10:EC$107))),0)+
IFERROR(SUMPRODUCT('6. Patients'!CP$10:CP$107,OFFSET('6. Patients'!$JR$9,1,MATCH($D24,'6. Patients'!$JS$9:$KG$9,0),ROWS('6. Patients'!EC$10:EC$107))),0)+
IFERROR(SUMPRODUCT('6. Patients'!CP$10:CP$107,OFFSET('6. Patients'!$KH$9,1,MATCH($D24,'6. Patients'!$KI$9:$KW$9,0),ROWS('6. Patients'!EC$10:EC$107))),0))+
IFERROR(VLOOKUP($D24,$H$61:$L$91,COLUMNS($H$60:$J$60)-1+W$7,0)*$E24*$F24*'1. General Inputs'!$J$25,0),0)</f>
        <v>0</v>
      </c>
      <c r="X24" s="3">
        <f ca="1">ROUNDUP($F24*$E24*CHOOSE(X$7,
IFERROR(SUMPRODUCT('6. Patients'!CQ$10:CQ$107,OFFSET('6. Patients'!$DN$9,1,MATCH($D24,'6. Patients'!$DO$9:$EC$9,0),ROWS('6. Patients'!ED$10:ED$107))),0)+
IFERROR(SUMPRODUCT('6. Patients'!CQ$10:CQ$107,OFFSET('6. Patients'!$ED$9,1,MATCH($D24,'6. Patients'!$EE$9:$ES$9,0),ROWS('6. Patients'!ED$10:ED$107))),0)+
IFERROR(SUMPRODUCT('6. Patients'!CQ$10:CQ$107,OFFSET('6. Patients'!$ET$9,1,MATCH($D24,'6. Patients'!$EU$9:$FI$9,0),ROWS('6. Patients'!ED$10:ED$107))),0)+
IFERROR(SUMPRODUCT('6. Patients'!CQ$10:CQ$107,OFFSET('6. Patients'!$FJ$9,1,MATCH($D24,'6. Patients'!$FK$9:$FY$9,0),ROWS('6. Patients'!ED$10:ED$107))),0),
IFERROR(SUMPRODUCT('6. Patients'!CQ$10:CQ$107,OFFSET('6. Patients'!$FZ$9,1,MATCH($D24,'6. Patients'!$GA$9:$GO$9,0),ROWS('6. Patients'!ED$10:ED$107))),0)+
IFERROR(SUMPRODUCT('6. Patients'!CQ$10:CQ$107,OFFSET('6. Patients'!$GP$9,1,MATCH($D24,'6. Patients'!$GQ$9:$HE$9,0),ROWS('6. Patients'!ED$10:ED$107))),0)+
IFERROR(SUMPRODUCT('6. Patients'!CQ$10:CQ$107,OFFSET('6. Patients'!$HF$9,1,MATCH($D24,'6. Patients'!$HG$9:$HU$9,0),ROWS('6. Patients'!ED$10:ED$107))),0)+
IFERROR(SUMPRODUCT('6. Patients'!CQ$10:CQ$107,OFFSET('6. Patients'!$HV$9,1,MATCH($D24,'6. Patients'!$HW$9:$IK$9,0),ROWS('6. Patients'!ED$10:ED$107))),0),
IFERROR(SUMPRODUCT('6. Patients'!CQ$10:CQ$107,OFFSET('6. Patients'!$IL$9,1,MATCH($D24,'6. Patients'!$IM$9:$JA$9,0),ROWS('6. Patients'!ED$10:ED$107))),0)+
IFERROR(SUMPRODUCT('6. Patients'!CQ$10:CQ$107,OFFSET('6. Patients'!$JB$9,1,MATCH($D24,'6. Patients'!$JC$9:$JQ$9,0),ROWS('6. Patients'!ED$10:ED$107))),0)+
IFERROR(SUMPRODUCT('6. Patients'!CQ$10:CQ$107,OFFSET('6. Patients'!$JR$9,1,MATCH($D24,'6. Patients'!$JS$9:$KG$9,0),ROWS('6. Patients'!ED$10:ED$107))),0)+
IFERROR(SUMPRODUCT('6. Patients'!CQ$10:CQ$107,OFFSET('6. Patients'!$KH$9,1,MATCH($D24,'6. Patients'!$KI$9:$KW$9,0),ROWS('6. Patients'!ED$10:ED$107))),0))+
IFERROR(VLOOKUP($D24,$H$61:$L$91,COLUMNS($H$60:$J$60)-1+X$7,0)*$E24*$F24*'1. General Inputs'!$J$25,0),0)</f>
        <v>0</v>
      </c>
      <c r="Y24" s="3">
        <f ca="1">ROUNDUP($F24*$E24*CHOOSE(Y$7,
IFERROR(SUMPRODUCT('6. Patients'!CR$10:CR$107,OFFSET('6. Patients'!$DN$9,1,MATCH($D24,'6. Patients'!$DO$9:$EC$9,0),ROWS('6. Patients'!EE$10:EE$107))),0)+
IFERROR(SUMPRODUCT('6. Patients'!CR$10:CR$107,OFFSET('6. Patients'!$ED$9,1,MATCH($D24,'6. Patients'!$EE$9:$ES$9,0),ROWS('6. Patients'!EE$10:EE$107))),0)+
IFERROR(SUMPRODUCT('6. Patients'!CR$10:CR$107,OFFSET('6. Patients'!$ET$9,1,MATCH($D24,'6. Patients'!$EU$9:$FI$9,0),ROWS('6. Patients'!EE$10:EE$107))),0)+
IFERROR(SUMPRODUCT('6. Patients'!CR$10:CR$107,OFFSET('6. Patients'!$FJ$9,1,MATCH($D24,'6. Patients'!$FK$9:$FY$9,0),ROWS('6. Patients'!EE$10:EE$107))),0),
IFERROR(SUMPRODUCT('6. Patients'!CR$10:CR$107,OFFSET('6. Patients'!$FZ$9,1,MATCH($D24,'6. Patients'!$GA$9:$GO$9,0),ROWS('6. Patients'!EE$10:EE$107))),0)+
IFERROR(SUMPRODUCT('6. Patients'!CR$10:CR$107,OFFSET('6. Patients'!$GP$9,1,MATCH($D24,'6. Patients'!$GQ$9:$HE$9,0),ROWS('6. Patients'!EE$10:EE$107))),0)+
IFERROR(SUMPRODUCT('6. Patients'!CR$10:CR$107,OFFSET('6. Patients'!$HF$9,1,MATCH($D24,'6. Patients'!$HG$9:$HU$9,0),ROWS('6. Patients'!EE$10:EE$107))),0)+
IFERROR(SUMPRODUCT('6. Patients'!CR$10:CR$107,OFFSET('6. Patients'!$HV$9,1,MATCH($D24,'6. Patients'!$HW$9:$IK$9,0),ROWS('6. Patients'!EE$10:EE$107))),0),
IFERROR(SUMPRODUCT('6. Patients'!CR$10:CR$107,OFFSET('6. Patients'!$IL$9,1,MATCH($D24,'6. Patients'!$IM$9:$JA$9,0),ROWS('6. Patients'!EE$10:EE$107))),0)+
IFERROR(SUMPRODUCT('6. Patients'!CR$10:CR$107,OFFSET('6. Patients'!$JB$9,1,MATCH($D24,'6. Patients'!$JC$9:$JQ$9,0),ROWS('6. Patients'!EE$10:EE$107))),0)+
IFERROR(SUMPRODUCT('6. Patients'!CR$10:CR$107,OFFSET('6. Patients'!$JR$9,1,MATCH($D24,'6. Patients'!$JS$9:$KG$9,0),ROWS('6. Patients'!EE$10:EE$107))),0)+
IFERROR(SUMPRODUCT('6. Patients'!CR$10:CR$107,OFFSET('6. Patients'!$KH$9,1,MATCH($D24,'6. Patients'!$KI$9:$KW$9,0),ROWS('6. Patients'!EE$10:EE$107))),0))+
IFERROR(VLOOKUP($D24,$H$61:$L$91,COLUMNS($H$60:$J$60)-1+Y$7,0)*$E24*$F24*'1. General Inputs'!$J$25,0),0)</f>
        <v>0</v>
      </c>
      <c r="Z24" s="3">
        <f ca="1">ROUNDUP($F24*$E24*CHOOSE(Z$7,
IFERROR(SUMPRODUCT('6. Patients'!CS$10:CS$107,OFFSET('6. Patients'!$DN$9,1,MATCH($D24,'6. Patients'!$DO$9:$EC$9,0),ROWS('6. Patients'!EF$10:EF$107))),0)+
IFERROR(SUMPRODUCT('6. Patients'!CS$10:CS$107,OFFSET('6. Patients'!$ED$9,1,MATCH($D24,'6. Patients'!$EE$9:$ES$9,0),ROWS('6. Patients'!EF$10:EF$107))),0)+
IFERROR(SUMPRODUCT('6. Patients'!CS$10:CS$107,OFFSET('6. Patients'!$ET$9,1,MATCH($D24,'6. Patients'!$EU$9:$FI$9,0),ROWS('6. Patients'!EF$10:EF$107))),0)+
IFERROR(SUMPRODUCT('6. Patients'!CS$10:CS$107,OFFSET('6. Patients'!$FJ$9,1,MATCH($D24,'6. Patients'!$FK$9:$FY$9,0),ROWS('6. Patients'!EF$10:EF$107))),0),
IFERROR(SUMPRODUCT('6. Patients'!CS$10:CS$107,OFFSET('6. Patients'!$FZ$9,1,MATCH($D24,'6. Patients'!$GA$9:$GO$9,0),ROWS('6. Patients'!EF$10:EF$107))),0)+
IFERROR(SUMPRODUCT('6. Patients'!CS$10:CS$107,OFFSET('6. Patients'!$GP$9,1,MATCH($D24,'6. Patients'!$GQ$9:$HE$9,0),ROWS('6. Patients'!EF$10:EF$107))),0)+
IFERROR(SUMPRODUCT('6. Patients'!CS$10:CS$107,OFFSET('6. Patients'!$HF$9,1,MATCH($D24,'6. Patients'!$HG$9:$HU$9,0),ROWS('6. Patients'!EF$10:EF$107))),0)+
IFERROR(SUMPRODUCT('6. Patients'!CS$10:CS$107,OFFSET('6. Patients'!$HV$9,1,MATCH($D24,'6. Patients'!$HW$9:$IK$9,0),ROWS('6. Patients'!EF$10:EF$107))),0),
IFERROR(SUMPRODUCT('6. Patients'!CS$10:CS$107,OFFSET('6. Patients'!$IL$9,1,MATCH($D24,'6. Patients'!$IM$9:$JA$9,0),ROWS('6. Patients'!EF$10:EF$107))),0)+
IFERROR(SUMPRODUCT('6. Patients'!CS$10:CS$107,OFFSET('6. Patients'!$JB$9,1,MATCH($D24,'6. Patients'!$JC$9:$JQ$9,0),ROWS('6. Patients'!EF$10:EF$107))),0)+
IFERROR(SUMPRODUCT('6. Patients'!CS$10:CS$107,OFFSET('6. Patients'!$JR$9,1,MATCH($D24,'6. Patients'!$JS$9:$KG$9,0),ROWS('6. Patients'!EF$10:EF$107))),0)+
IFERROR(SUMPRODUCT('6. Patients'!CS$10:CS$107,OFFSET('6. Patients'!$KH$9,1,MATCH($D24,'6. Patients'!$KI$9:$KW$9,0),ROWS('6. Patients'!EF$10:EF$107))),0))+
IFERROR(VLOOKUP($D24,$H$61:$L$91,COLUMNS($H$60:$J$60)-1+Z$7,0)*$E24*$F24*'1. General Inputs'!$J$25,0),0)</f>
        <v>0</v>
      </c>
      <c r="AA24" s="3">
        <f ca="1">ROUNDUP($F24*$E24*CHOOSE(AA$7,
IFERROR(SUMPRODUCT('6. Patients'!CT$10:CT$107,OFFSET('6. Patients'!$DN$9,1,MATCH($D24,'6. Patients'!$DO$9:$EC$9,0),ROWS('6. Patients'!EG$10:EG$107))),0)+
IFERROR(SUMPRODUCT('6. Patients'!CT$10:CT$107,OFFSET('6. Patients'!$ED$9,1,MATCH($D24,'6. Patients'!$EE$9:$ES$9,0),ROWS('6. Patients'!EG$10:EG$107))),0)+
IFERROR(SUMPRODUCT('6. Patients'!CT$10:CT$107,OFFSET('6. Patients'!$ET$9,1,MATCH($D24,'6. Patients'!$EU$9:$FI$9,0),ROWS('6. Patients'!EG$10:EG$107))),0)+
IFERROR(SUMPRODUCT('6. Patients'!CT$10:CT$107,OFFSET('6. Patients'!$FJ$9,1,MATCH($D24,'6. Patients'!$FK$9:$FY$9,0),ROWS('6. Patients'!EG$10:EG$107))),0),
IFERROR(SUMPRODUCT('6. Patients'!CT$10:CT$107,OFFSET('6. Patients'!$FZ$9,1,MATCH($D24,'6. Patients'!$GA$9:$GO$9,0),ROWS('6. Patients'!EG$10:EG$107))),0)+
IFERROR(SUMPRODUCT('6. Patients'!CT$10:CT$107,OFFSET('6. Patients'!$GP$9,1,MATCH($D24,'6. Patients'!$GQ$9:$HE$9,0),ROWS('6. Patients'!EG$10:EG$107))),0)+
IFERROR(SUMPRODUCT('6. Patients'!CT$10:CT$107,OFFSET('6. Patients'!$HF$9,1,MATCH($D24,'6. Patients'!$HG$9:$HU$9,0),ROWS('6. Patients'!EG$10:EG$107))),0)+
IFERROR(SUMPRODUCT('6. Patients'!CT$10:CT$107,OFFSET('6. Patients'!$HV$9,1,MATCH($D24,'6. Patients'!$HW$9:$IK$9,0),ROWS('6. Patients'!EG$10:EG$107))),0),
IFERROR(SUMPRODUCT('6. Patients'!CT$10:CT$107,OFFSET('6. Patients'!$IL$9,1,MATCH($D24,'6. Patients'!$IM$9:$JA$9,0),ROWS('6. Patients'!EG$10:EG$107))),0)+
IFERROR(SUMPRODUCT('6. Patients'!CT$10:CT$107,OFFSET('6. Patients'!$JB$9,1,MATCH($D24,'6. Patients'!$JC$9:$JQ$9,0),ROWS('6. Patients'!EG$10:EG$107))),0)+
IFERROR(SUMPRODUCT('6. Patients'!CT$10:CT$107,OFFSET('6. Patients'!$JR$9,1,MATCH($D24,'6. Patients'!$JS$9:$KG$9,0),ROWS('6. Patients'!EG$10:EG$107))),0)+
IFERROR(SUMPRODUCT('6. Patients'!CT$10:CT$107,OFFSET('6. Patients'!$KH$9,1,MATCH($D24,'6. Patients'!$KI$9:$KW$9,0),ROWS('6. Patients'!EG$10:EG$107))),0))+
IFERROR(VLOOKUP($D24,$H$61:$L$91,COLUMNS($H$60:$J$60)-1+AA$7,0)*$E24*$F24*'1. General Inputs'!$J$25,0),0)</f>
        <v>0</v>
      </c>
      <c r="AB24" s="3">
        <f ca="1">ROUNDUP($F24*$E24*CHOOSE(AB$7,
IFERROR(SUMPRODUCT('6. Patients'!CU$10:CU$107,OFFSET('6. Patients'!$DN$9,1,MATCH($D24,'6. Patients'!$DO$9:$EC$9,0),ROWS('6. Patients'!EH$10:EH$107))),0)+
IFERROR(SUMPRODUCT('6. Patients'!CU$10:CU$107,OFFSET('6. Patients'!$ED$9,1,MATCH($D24,'6. Patients'!$EE$9:$ES$9,0),ROWS('6. Patients'!EH$10:EH$107))),0)+
IFERROR(SUMPRODUCT('6. Patients'!CU$10:CU$107,OFFSET('6. Patients'!$ET$9,1,MATCH($D24,'6. Patients'!$EU$9:$FI$9,0),ROWS('6. Patients'!EH$10:EH$107))),0)+
IFERROR(SUMPRODUCT('6. Patients'!CU$10:CU$107,OFFSET('6. Patients'!$FJ$9,1,MATCH($D24,'6. Patients'!$FK$9:$FY$9,0),ROWS('6. Patients'!EH$10:EH$107))),0),
IFERROR(SUMPRODUCT('6. Patients'!CU$10:CU$107,OFFSET('6. Patients'!$FZ$9,1,MATCH($D24,'6. Patients'!$GA$9:$GO$9,0),ROWS('6. Patients'!EH$10:EH$107))),0)+
IFERROR(SUMPRODUCT('6. Patients'!CU$10:CU$107,OFFSET('6. Patients'!$GP$9,1,MATCH($D24,'6. Patients'!$GQ$9:$HE$9,0),ROWS('6. Patients'!EH$10:EH$107))),0)+
IFERROR(SUMPRODUCT('6. Patients'!CU$10:CU$107,OFFSET('6. Patients'!$HF$9,1,MATCH($D24,'6. Patients'!$HG$9:$HU$9,0),ROWS('6. Patients'!EH$10:EH$107))),0)+
IFERROR(SUMPRODUCT('6. Patients'!CU$10:CU$107,OFFSET('6. Patients'!$HV$9,1,MATCH($D24,'6. Patients'!$HW$9:$IK$9,0),ROWS('6. Patients'!EH$10:EH$107))),0),
IFERROR(SUMPRODUCT('6. Patients'!CU$10:CU$107,OFFSET('6. Patients'!$IL$9,1,MATCH($D24,'6. Patients'!$IM$9:$JA$9,0),ROWS('6. Patients'!EH$10:EH$107))),0)+
IFERROR(SUMPRODUCT('6. Patients'!CU$10:CU$107,OFFSET('6. Patients'!$JB$9,1,MATCH($D24,'6. Patients'!$JC$9:$JQ$9,0),ROWS('6. Patients'!EH$10:EH$107))),0)+
IFERROR(SUMPRODUCT('6. Patients'!CU$10:CU$107,OFFSET('6. Patients'!$JR$9,1,MATCH($D24,'6. Patients'!$JS$9:$KG$9,0),ROWS('6. Patients'!EH$10:EH$107))),0)+
IFERROR(SUMPRODUCT('6. Patients'!CU$10:CU$107,OFFSET('6. Patients'!$KH$9,1,MATCH($D24,'6. Patients'!$KI$9:$KW$9,0),ROWS('6. Patients'!EH$10:EH$107))),0))+
IFERROR(VLOOKUP($D24,$H$61:$L$91,COLUMNS($H$60:$J$60)-1+AB$7,0)*$E24*$F24*'1. General Inputs'!$J$25,0),0)</f>
        <v>0</v>
      </c>
      <c r="AC24" s="3">
        <f ca="1">ROUNDUP($F24*$E24*CHOOSE(AC$7,
IFERROR(SUMPRODUCT('6. Patients'!CV$10:CV$107,OFFSET('6. Patients'!$DN$9,1,MATCH($D24,'6. Patients'!$DO$9:$EC$9,0),ROWS('6. Patients'!EI$10:EI$107))),0)+
IFERROR(SUMPRODUCT('6. Patients'!CV$10:CV$107,OFFSET('6. Patients'!$ED$9,1,MATCH($D24,'6. Patients'!$EE$9:$ES$9,0),ROWS('6. Patients'!EI$10:EI$107))),0)+
IFERROR(SUMPRODUCT('6. Patients'!CV$10:CV$107,OFFSET('6. Patients'!$ET$9,1,MATCH($D24,'6. Patients'!$EU$9:$FI$9,0),ROWS('6. Patients'!EI$10:EI$107))),0)+
IFERROR(SUMPRODUCT('6. Patients'!CV$10:CV$107,OFFSET('6. Patients'!$FJ$9,1,MATCH($D24,'6. Patients'!$FK$9:$FY$9,0),ROWS('6. Patients'!EI$10:EI$107))),0),
IFERROR(SUMPRODUCT('6. Patients'!CV$10:CV$107,OFFSET('6. Patients'!$FZ$9,1,MATCH($D24,'6. Patients'!$GA$9:$GO$9,0),ROWS('6. Patients'!EI$10:EI$107))),0)+
IFERROR(SUMPRODUCT('6. Patients'!CV$10:CV$107,OFFSET('6. Patients'!$GP$9,1,MATCH($D24,'6. Patients'!$GQ$9:$HE$9,0),ROWS('6. Patients'!EI$10:EI$107))),0)+
IFERROR(SUMPRODUCT('6. Patients'!CV$10:CV$107,OFFSET('6. Patients'!$HF$9,1,MATCH($D24,'6. Patients'!$HG$9:$HU$9,0),ROWS('6. Patients'!EI$10:EI$107))),0)+
IFERROR(SUMPRODUCT('6. Patients'!CV$10:CV$107,OFFSET('6. Patients'!$HV$9,1,MATCH($D24,'6. Patients'!$HW$9:$IK$9,0),ROWS('6. Patients'!EI$10:EI$107))),0),
IFERROR(SUMPRODUCT('6. Patients'!CV$10:CV$107,OFFSET('6. Patients'!$IL$9,1,MATCH($D24,'6. Patients'!$IM$9:$JA$9,0),ROWS('6. Patients'!EI$10:EI$107))),0)+
IFERROR(SUMPRODUCT('6. Patients'!CV$10:CV$107,OFFSET('6. Patients'!$JB$9,1,MATCH($D24,'6. Patients'!$JC$9:$JQ$9,0),ROWS('6. Patients'!EI$10:EI$107))),0)+
IFERROR(SUMPRODUCT('6. Patients'!CV$10:CV$107,OFFSET('6. Patients'!$JR$9,1,MATCH($D24,'6. Patients'!$JS$9:$KG$9,0),ROWS('6. Patients'!EI$10:EI$107))),0)+
IFERROR(SUMPRODUCT('6. Patients'!CV$10:CV$107,OFFSET('6. Patients'!$KH$9,1,MATCH($D24,'6. Patients'!$KI$9:$KW$9,0),ROWS('6. Patients'!EI$10:EI$107))),0))+
IFERROR(VLOOKUP($D24,$H$61:$L$91,COLUMNS($H$60:$J$60)-1+AC$7,0)*$E24*$F24*'1. General Inputs'!$J$25,0),0)</f>
        <v>0</v>
      </c>
      <c r="AD24" s="3">
        <f ca="1">ROUNDUP($F24*$E24*CHOOSE(AD$7,
IFERROR(SUMPRODUCT('6. Patients'!CW$10:CW$107,OFFSET('6. Patients'!$DN$9,1,MATCH($D24,'6. Patients'!$DO$9:$EC$9,0),ROWS('6. Patients'!EJ$10:EJ$107))),0)+
IFERROR(SUMPRODUCT('6. Patients'!CW$10:CW$107,OFFSET('6. Patients'!$ED$9,1,MATCH($D24,'6. Patients'!$EE$9:$ES$9,0),ROWS('6. Patients'!EJ$10:EJ$107))),0)+
IFERROR(SUMPRODUCT('6. Patients'!CW$10:CW$107,OFFSET('6. Patients'!$ET$9,1,MATCH($D24,'6. Patients'!$EU$9:$FI$9,0),ROWS('6. Patients'!EJ$10:EJ$107))),0)+
IFERROR(SUMPRODUCT('6. Patients'!CW$10:CW$107,OFFSET('6. Patients'!$FJ$9,1,MATCH($D24,'6. Patients'!$FK$9:$FY$9,0),ROWS('6. Patients'!EJ$10:EJ$107))),0),
IFERROR(SUMPRODUCT('6. Patients'!CW$10:CW$107,OFFSET('6. Patients'!$FZ$9,1,MATCH($D24,'6. Patients'!$GA$9:$GO$9,0),ROWS('6. Patients'!EJ$10:EJ$107))),0)+
IFERROR(SUMPRODUCT('6. Patients'!CW$10:CW$107,OFFSET('6. Patients'!$GP$9,1,MATCH($D24,'6. Patients'!$GQ$9:$HE$9,0),ROWS('6. Patients'!EJ$10:EJ$107))),0)+
IFERROR(SUMPRODUCT('6. Patients'!CW$10:CW$107,OFFSET('6. Patients'!$HF$9,1,MATCH($D24,'6. Patients'!$HG$9:$HU$9,0),ROWS('6. Patients'!EJ$10:EJ$107))),0)+
IFERROR(SUMPRODUCT('6. Patients'!CW$10:CW$107,OFFSET('6. Patients'!$HV$9,1,MATCH($D24,'6. Patients'!$HW$9:$IK$9,0),ROWS('6. Patients'!EJ$10:EJ$107))),0),
IFERROR(SUMPRODUCT('6. Patients'!CW$10:CW$107,OFFSET('6. Patients'!$IL$9,1,MATCH($D24,'6. Patients'!$IM$9:$JA$9,0),ROWS('6. Patients'!EJ$10:EJ$107))),0)+
IFERROR(SUMPRODUCT('6. Patients'!CW$10:CW$107,OFFSET('6. Patients'!$JB$9,1,MATCH($D24,'6. Patients'!$JC$9:$JQ$9,0),ROWS('6. Patients'!EJ$10:EJ$107))),0)+
IFERROR(SUMPRODUCT('6. Patients'!CW$10:CW$107,OFFSET('6. Patients'!$JR$9,1,MATCH($D24,'6. Patients'!$JS$9:$KG$9,0),ROWS('6. Patients'!EJ$10:EJ$107))),0)+
IFERROR(SUMPRODUCT('6. Patients'!CW$10:CW$107,OFFSET('6. Patients'!$KH$9,1,MATCH($D24,'6. Patients'!$KI$9:$KW$9,0),ROWS('6. Patients'!EJ$10:EJ$107))),0))+
IFERROR(VLOOKUP($D24,$H$61:$L$91,COLUMNS($H$60:$J$60)-1+AD$7,0)*$E24*$F24*'1. General Inputs'!$J$25,0),0)</f>
        <v>0</v>
      </c>
      <c r="AE24" s="3">
        <f ca="1">ROUNDUP($F24*$E24*CHOOSE(AE$7,
IFERROR(SUMPRODUCT('6. Patients'!CX$10:CX$107,OFFSET('6. Patients'!$DN$9,1,MATCH($D24,'6. Patients'!$DO$9:$EC$9,0),ROWS('6. Patients'!EK$10:EK$107))),0)+
IFERROR(SUMPRODUCT('6. Patients'!CX$10:CX$107,OFFSET('6. Patients'!$ED$9,1,MATCH($D24,'6. Patients'!$EE$9:$ES$9,0),ROWS('6. Patients'!EK$10:EK$107))),0)+
IFERROR(SUMPRODUCT('6. Patients'!CX$10:CX$107,OFFSET('6. Patients'!$ET$9,1,MATCH($D24,'6. Patients'!$EU$9:$FI$9,0),ROWS('6. Patients'!EK$10:EK$107))),0)+
IFERROR(SUMPRODUCT('6. Patients'!CX$10:CX$107,OFFSET('6. Patients'!$FJ$9,1,MATCH($D24,'6. Patients'!$FK$9:$FY$9,0),ROWS('6. Patients'!EK$10:EK$107))),0),
IFERROR(SUMPRODUCT('6. Patients'!CX$10:CX$107,OFFSET('6. Patients'!$FZ$9,1,MATCH($D24,'6. Patients'!$GA$9:$GO$9,0),ROWS('6. Patients'!EK$10:EK$107))),0)+
IFERROR(SUMPRODUCT('6. Patients'!CX$10:CX$107,OFFSET('6. Patients'!$GP$9,1,MATCH($D24,'6. Patients'!$GQ$9:$HE$9,0),ROWS('6. Patients'!EK$10:EK$107))),0)+
IFERROR(SUMPRODUCT('6. Patients'!CX$10:CX$107,OFFSET('6. Patients'!$HF$9,1,MATCH($D24,'6. Patients'!$HG$9:$HU$9,0),ROWS('6. Patients'!EK$10:EK$107))),0)+
IFERROR(SUMPRODUCT('6. Patients'!CX$10:CX$107,OFFSET('6. Patients'!$HV$9,1,MATCH($D24,'6. Patients'!$HW$9:$IK$9,0),ROWS('6. Patients'!EK$10:EK$107))),0),
IFERROR(SUMPRODUCT('6. Patients'!CX$10:CX$107,OFFSET('6. Patients'!$IL$9,1,MATCH($D24,'6. Patients'!$IM$9:$JA$9,0),ROWS('6. Patients'!EK$10:EK$107))),0)+
IFERROR(SUMPRODUCT('6. Patients'!CX$10:CX$107,OFFSET('6. Patients'!$JB$9,1,MATCH($D24,'6. Patients'!$JC$9:$JQ$9,0),ROWS('6. Patients'!EK$10:EK$107))),0)+
IFERROR(SUMPRODUCT('6. Patients'!CX$10:CX$107,OFFSET('6. Patients'!$JR$9,1,MATCH($D24,'6. Patients'!$JS$9:$KG$9,0),ROWS('6. Patients'!EK$10:EK$107))),0)+
IFERROR(SUMPRODUCT('6. Patients'!CX$10:CX$107,OFFSET('6. Patients'!$KH$9,1,MATCH($D24,'6. Patients'!$KI$9:$KW$9,0),ROWS('6. Patients'!EK$10:EK$107))),0))+
IFERROR(VLOOKUP($D24,$H$61:$L$91,COLUMNS($H$60:$J$60)-1+AE$7,0)*$E24*$F24*'1. General Inputs'!$J$25,0),0)</f>
        <v>0</v>
      </c>
      <c r="AF24" s="3">
        <f ca="1">ROUNDUP($F24*$E24*CHOOSE(AF$7,
IFERROR(SUMPRODUCT('6. Patients'!CY$10:CY$107,OFFSET('6. Patients'!$DN$9,1,MATCH($D24,'6. Patients'!$DO$9:$EC$9,0),ROWS('6. Patients'!EL$10:EL$107))),0)+
IFERROR(SUMPRODUCT('6. Patients'!CY$10:CY$107,OFFSET('6. Patients'!$ED$9,1,MATCH($D24,'6. Patients'!$EE$9:$ES$9,0),ROWS('6. Patients'!EL$10:EL$107))),0)+
IFERROR(SUMPRODUCT('6. Patients'!CY$10:CY$107,OFFSET('6. Patients'!$ET$9,1,MATCH($D24,'6. Patients'!$EU$9:$FI$9,0),ROWS('6. Patients'!EL$10:EL$107))),0)+
IFERROR(SUMPRODUCT('6. Patients'!CY$10:CY$107,OFFSET('6. Patients'!$FJ$9,1,MATCH($D24,'6. Patients'!$FK$9:$FY$9,0),ROWS('6. Patients'!EL$10:EL$107))),0),
IFERROR(SUMPRODUCT('6. Patients'!CY$10:CY$107,OFFSET('6. Patients'!$FZ$9,1,MATCH($D24,'6. Patients'!$GA$9:$GO$9,0),ROWS('6. Patients'!EL$10:EL$107))),0)+
IFERROR(SUMPRODUCT('6. Patients'!CY$10:CY$107,OFFSET('6. Patients'!$GP$9,1,MATCH($D24,'6. Patients'!$GQ$9:$HE$9,0),ROWS('6. Patients'!EL$10:EL$107))),0)+
IFERROR(SUMPRODUCT('6. Patients'!CY$10:CY$107,OFFSET('6. Patients'!$HF$9,1,MATCH($D24,'6. Patients'!$HG$9:$HU$9,0),ROWS('6. Patients'!EL$10:EL$107))),0)+
IFERROR(SUMPRODUCT('6. Patients'!CY$10:CY$107,OFFSET('6. Patients'!$HV$9,1,MATCH($D24,'6. Patients'!$HW$9:$IK$9,0),ROWS('6. Patients'!EL$10:EL$107))),0),
IFERROR(SUMPRODUCT('6. Patients'!CY$10:CY$107,OFFSET('6. Patients'!$IL$9,1,MATCH($D24,'6. Patients'!$IM$9:$JA$9,0),ROWS('6. Patients'!EL$10:EL$107))),0)+
IFERROR(SUMPRODUCT('6. Patients'!CY$10:CY$107,OFFSET('6. Patients'!$JB$9,1,MATCH($D24,'6. Patients'!$JC$9:$JQ$9,0),ROWS('6. Patients'!EL$10:EL$107))),0)+
IFERROR(SUMPRODUCT('6. Patients'!CY$10:CY$107,OFFSET('6. Patients'!$JR$9,1,MATCH($D24,'6. Patients'!$JS$9:$KG$9,0),ROWS('6. Patients'!EL$10:EL$107))),0)+
IFERROR(SUMPRODUCT('6. Patients'!CY$10:CY$107,OFFSET('6. Patients'!$KH$9,1,MATCH($D24,'6. Patients'!$KI$9:$KW$9,0),ROWS('6. Patients'!EL$10:EL$107))),0))+
IFERROR(VLOOKUP($D24,$H$61:$L$91,COLUMNS($H$60:$J$60)-1+AF$7,0)*$E24*$F24*'1. General Inputs'!$J$25,0),0)</f>
        <v>0</v>
      </c>
      <c r="AG24" s="3">
        <f ca="1">ROUNDUP($F24*$E24*CHOOSE(AG$7,
IFERROR(SUMPRODUCT('6. Patients'!CZ$10:CZ$107,OFFSET('6. Patients'!$DN$9,1,MATCH($D24,'6. Patients'!$DO$9:$EC$9,0),ROWS('6. Patients'!EM$10:EM$107))),0)+
IFERROR(SUMPRODUCT('6. Patients'!CZ$10:CZ$107,OFFSET('6. Patients'!$ED$9,1,MATCH($D24,'6. Patients'!$EE$9:$ES$9,0),ROWS('6. Patients'!EM$10:EM$107))),0)+
IFERROR(SUMPRODUCT('6. Patients'!CZ$10:CZ$107,OFFSET('6. Patients'!$ET$9,1,MATCH($D24,'6. Patients'!$EU$9:$FI$9,0),ROWS('6. Patients'!EM$10:EM$107))),0)+
IFERROR(SUMPRODUCT('6. Patients'!CZ$10:CZ$107,OFFSET('6. Patients'!$FJ$9,1,MATCH($D24,'6. Patients'!$FK$9:$FY$9,0),ROWS('6. Patients'!EM$10:EM$107))),0),
IFERROR(SUMPRODUCT('6. Patients'!CZ$10:CZ$107,OFFSET('6. Patients'!$FZ$9,1,MATCH($D24,'6. Patients'!$GA$9:$GO$9,0),ROWS('6. Patients'!EM$10:EM$107))),0)+
IFERROR(SUMPRODUCT('6. Patients'!CZ$10:CZ$107,OFFSET('6. Patients'!$GP$9,1,MATCH($D24,'6. Patients'!$GQ$9:$HE$9,0),ROWS('6. Patients'!EM$10:EM$107))),0)+
IFERROR(SUMPRODUCT('6. Patients'!CZ$10:CZ$107,OFFSET('6. Patients'!$HF$9,1,MATCH($D24,'6. Patients'!$HG$9:$HU$9,0),ROWS('6. Patients'!EM$10:EM$107))),0)+
IFERROR(SUMPRODUCT('6. Patients'!CZ$10:CZ$107,OFFSET('6. Patients'!$HV$9,1,MATCH($D24,'6. Patients'!$HW$9:$IK$9,0),ROWS('6. Patients'!EM$10:EM$107))),0),
IFERROR(SUMPRODUCT('6. Patients'!CZ$10:CZ$107,OFFSET('6. Patients'!$IL$9,1,MATCH($D24,'6. Patients'!$IM$9:$JA$9,0),ROWS('6. Patients'!EM$10:EM$107))),0)+
IFERROR(SUMPRODUCT('6. Patients'!CZ$10:CZ$107,OFFSET('6. Patients'!$JB$9,1,MATCH($D24,'6. Patients'!$JC$9:$JQ$9,0),ROWS('6. Patients'!EM$10:EM$107))),0)+
IFERROR(SUMPRODUCT('6. Patients'!CZ$10:CZ$107,OFFSET('6. Patients'!$JR$9,1,MATCH($D24,'6. Patients'!$JS$9:$KG$9,0),ROWS('6. Patients'!EM$10:EM$107))),0)+
IFERROR(SUMPRODUCT('6. Patients'!CZ$10:CZ$107,OFFSET('6. Patients'!$KH$9,1,MATCH($D24,'6. Patients'!$KI$9:$KW$9,0),ROWS('6. Patients'!EM$10:EM$107))),0))+
IFERROR(VLOOKUP($D24,$H$61:$L$91,COLUMNS($H$60:$J$60)-1+AG$7,0)*$E24*$F24*'1. General Inputs'!$J$25,0),0)</f>
        <v>0</v>
      </c>
      <c r="AH24" s="3">
        <f ca="1">ROUNDUP($F24*$E24*CHOOSE(AH$7,
IFERROR(SUMPRODUCT('6. Patients'!DA$10:DA$107,OFFSET('6. Patients'!$DN$9,1,MATCH($D24,'6. Patients'!$DO$9:$EC$9,0),ROWS('6. Patients'!EN$10:EN$107))),0)+
IFERROR(SUMPRODUCT('6. Patients'!DA$10:DA$107,OFFSET('6. Patients'!$ED$9,1,MATCH($D24,'6. Patients'!$EE$9:$ES$9,0),ROWS('6. Patients'!EN$10:EN$107))),0)+
IFERROR(SUMPRODUCT('6. Patients'!DA$10:DA$107,OFFSET('6. Patients'!$ET$9,1,MATCH($D24,'6. Patients'!$EU$9:$FI$9,0),ROWS('6. Patients'!EN$10:EN$107))),0)+
IFERROR(SUMPRODUCT('6. Patients'!DA$10:DA$107,OFFSET('6. Patients'!$FJ$9,1,MATCH($D24,'6. Patients'!$FK$9:$FY$9,0),ROWS('6. Patients'!EN$10:EN$107))),0),
IFERROR(SUMPRODUCT('6. Patients'!DA$10:DA$107,OFFSET('6. Patients'!$FZ$9,1,MATCH($D24,'6. Patients'!$GA$9:$GO$9,0),ROWS('6. Patients'!EN$10:EN$107))),0)+
IFERROR(SUMPRODUCT('6. Patients'!DA$10:DA$107,OFFSET('6. Patients'!$GP$9,1,MATCH($D24,'6. Patients'!$GQ$9:$HE$9,0),ROWS('6. Patients'!EN$10:EN$107))),0)+
IFERROR(SUMPRODUCT('6. Patients'!DA$10:DA$107,OFFSET('6. Patients'!$HF$9,1,MATCH($D24,'6. Patients'!$HG$9:$HU$9,0),ROWS('6. Patients'!EN$10:EN$107))),0)+
IFERROR(SUMPRODUCT('6. Patients'!DA$10:DA$107,OFFSET('6. Patients'!$HV$9,1,MATCH($D24,'6. Patients'!$HW$9:$IK$9,0),ROWS('6. Patients'!EN$10:EN$107))),0),
IFERROR(SUMPRODUCT('6. Patients'!DA$10:DA$107,OFFSET('6. Patients'!$IL$9,1,MATCH($D24,'6. Patients'!$IM$9:$JA$9,0),ROWS('6. Patients'!EN$10:EN$107))),0)+
IFERROR(SUMPRODUCT('6. Patients'!DA$10:DA$107,OFFSET('6. Patients'!$JB$9,1,MATCH($D24,'6. Patients'!$JC$9:$JQ$9,0),ROWS('6. Patients'!EN$10:EN$107))),0)+
IFERROR(SUMPRODUCT('6. Patients'!DA$10:DA$107,OFFSET('6. Patients'!$JR$9,1,MATCH($D24,'6. Patients'!$JS$9:$KG$9,0),ROWS('6. Patients'!EN$10:EN$107))),0)+
IFERROR(SUMPRODUCT('6. Patients'!DA$10:DA$107,OFFSET('6. Patients'!$KH$9,1,MATCH($D24,'6. Patients'!$KI$9:$KW$9,0),ROWS('6. Patients'!EN$10:EN$107))),0))+
IFERROR(VLOOKUP($D24,$H$61:$L$91,COLUMNS($H$60:$J$60)-1+AH$7,0)*$E24*$F24*'1. General Inputs'!$J$25,0),0)</f>
        <v>0</v>
      </c>
      <c r="AI24" s="3">
        <f ca="1">ROUNDUP($F24*$E24*CHOOSE(AI$7,
IFERROR(SUMPRODUCT('6. Patients'!DB$10:DB$107,OFFSET('6. Patients'!$DN$9,1,MATCH($D24,'6. Patients'!$DO$9:$EC$9,0),ROWS('6. Patients'!EO$10:EO$107))),0)+
IFERROR(SUMPRODUCT('6. Patients'!DB$10:DB$107,OFFSET('6. Patients'!$ED$9,1,MATCH($D24,'6. Patients'!$EE$9:$ES$9,0),ROWS('6. Patients'!EO$10:EO$107))),0)+
IFERROR(SUMPRODUCT('6. Patients'!DB$10:DB$107,OFFSET('6. Patients'!$ET$9,1,MATCH($D24,'6. Patients'!$EU$9:$FI$9,0),ROWS('6. Patients'!EO$10:EO$107))),0)+
IFERROR(SUMPRODUCT('6. Patients'!DB$10:DB$107,OFFSET('6. Patients'!$FJ$9,1,MATCH($D24,'6. Patients'!$FK$9:$FY$9,0),ROWS('6. Patients'!EO$10:EO$107))),0),
IFERROR(SUMPRODUCT('6. Patients'!DB$10:DB$107,OFFSET('6. Patients'!$FZ$9,1,MATCH($D24,'6. Patients'!$GA$9:$GO$9,0),ROWS('6. Patients'!EO$10:EO$107))),0)+
IFERROR(SUMPRODUCT('6. Patients'!DB$10:DB$107,OFFSET('6. Patients'!$GP$9,1,MATCH($D24,'6. Patients'!$GQ$9:$HE$9,0),ROWS('6. Patients'!EO$10:EO$107))),0)+
IFERROR(SUMPRODUCT('6. Patients'!DB$10:DB$107,OFFSET('6. Patients'!$HF$9,1,MATCH($D24,'6. Patients'!$HG$9:$HU$9,0),ROWS('6. Patients'!EO$10:EO$107))),0)+
IFERROR(SUMPRODUCT('6. Patients'!DB$10:DB$107,OFFSET('6. Patients'!$HV$9,1,MATCH($D24,'6. Patients'!$HW$9:$IK$9,0),ROWS('6. Patients'!EO$10:EO$107))),0),
IFERROR(SUMPRODUCT('6. Patients'!DB$10:DB$107,OFFSET('6. Patients'!$IL$9,1,MATCH($D24,'6. Patients'!$IM$9:$JA$9,0),ROWS('6. Patients'!EO$10:EO$107))),0)+
IFERROR(SUMPRODUCT('6. Patients'!DB$10:DB$107,OFFSET('6. Patients'!$JB$9,1,MATCH($D24,'6. Patients'!$JC$9:$JQ$9,0),ROWS('6. Patients'!EO$10:EO$107))),0)+
IFERROR(SUMPRODUCT('6. Patients'!DB$10:DB$107,OFFSET('6. Patients'!$JR$9,1,MATCH($D24,'6. Patients'!$JS$9:$KG$9,0),ROWS('6. Patients'!EO$10:EO$107))),0)+
IFERROR(SUMPRODUCT('6. Patients'!DB$10:DB$107,OFFSET('6. Patients'!$KH$9,1,MATCH($D24,'6. Patients'!$KI$9:$KW$9,0),ROWS('6. Patients'!EO$10:EO$107))),0))+
IFERROR(VLOOKUP($D24,$H$61:$L$91,COLUMNS($H$60:$J$60)-1+AI$7,0)*$E24*$F24*'1. General Inputs'!$J$25,0),0)</f>
        <v>0</v>
      </c>
      <c r="AJ24" s="3">
        <f ca="1">ROUNDUP($F24*$E24*CHOOSE(AJ$7,
IFERROR(SUMPRODUCT('6. Patients'!DC$10:DC$107,OFFSET('6. Patients'!$DN$9,1,MATCH($D24,'6. Patients'!$DO$9:$EC$9,0),ROWS('6. Patients'!EP$10:EP$107))),0)+
IFERROR(SUMPRODUCT('6. Patients'!DC$10:DC$107,OFFSET('6. Patients'!$ED$9,1,MATCH($D24,'6. Patients'!$EE$9:$ES$9,0),ROWS('6. Patients'!EP$10:EP$107))),0)+
IFERROR(SUMPRODUCT('6. Patients'!DC$10:DC$107,OFFSET('6. Patients'!$ET$9,1,MATCH($D24,'6. Patients'!$EU$9:$FI$9,0),ROWS('6. Patients'!EP$10:EP$107))),0)+
IFERROR(SUMPRODUCT('6. Patients'!DC$10:DC$107,OFFSET('6. Patients'!$FJ$9,1,MATCH($D24,'6. Patients'!$FK$9:$FY$9,0),ROWS('6. Patients'!EP$10:EP$107))),0),
IFERROR(SUMPRODUCT('6. Patients'!DC$10:DC$107,OFFSET('6. Patients'!$FZ$9,1,MATCH($D24,'6. Patients'!$GA$9:$GO$9,0),ROWS('6. Patients'!EP$10:EP$107))),0)+
IFERROR(SUMPRODUCT('6. Patients'!DC$10:DC$107,OFFSET('6. Patients'!$GP$9,1,MATCH($D24,'6. Patients'!$GQ$9:$HE$9,0),ROWS('6. Patients'!EP$10:EP$107))),0)+
IFERROR(SUMPRODUCT('6. Patients'!DC$10:DC$107,OFFSET('6. Patients'!$HF$9,1,MATCH($D24,'6. Patients'!$HG$9:$HU$9,0),ROWS('6. Patients'!EP$10:EP$107))),0)+
IFERROR(SUMPRODUCT('6. Patients'!DC$10:DC$107,OFFSET('6. Patients'!$HV$9,1,MATCH($D24,'6. Patients'!$HW$9:$IK$9,0),ROWS('6. Patients'!EP$10:EP$107))),0),
IFERROR(SUMPRODUCT('6. Patients'!DC$10:DC$107,OFFSET('6. Patients'!$IL$9,1,MATCH($D24,'6. Patients'!$IM$9:$JA$9,0),ROWS('6. Patients'!EP$10:EP$107))),0)+
IFERROR(SUMPRODUCT('6. Patients'!DC$10:DC$107,OFFSET('6. Patients'!$JB$9,1,MATCH($D24,'6. Patients'!$JC$9:$JQ$9,0),ROWS('6. Patients'!EP$10:EP$107))),0)+
IFERROR(SUMPRODUCT('6. Patients'!DC$10:DC$107,OFFSET('6. Patients'!$JR$9,1,MATCH($D24,'6. Patients'!$JS$9:$KG$9,0),ROWS('6. Patients'!EP$10:EP$107))),0)+
IFERROR(SUMPRODUCT('6. Patients'!DC$10:DC$107,OFFSET('6. Patients'!$KH$9,1,MATCH($D24,'6. Patients'!$KI$9:$KW$9,0),ROWS('6. Patients'!EP$10:EP$107))),0))+
IFERROR(VLOOKUP($D24,$H$61:$L$91,COLUMNS($H$60:$J$60)-1+AJ$7,0)*$E24*$F24*'1. General Inputs'!$J$25,0),0)</f>
        <v>0</v>
      </c>
      <c r="AK24" s="3">
        <f ca="1">ROUNDUP($F24*$E24*CHOOSE(AK$7,
IFERROR(SUMPRODUCT('6. Patients'!DD$10:DD$107,OFFSET('6. Patients'!$DN$9,1,MATCH($D24,'6. Patients'!$DO$9:$EC$9,0),ROWS('6. Patients'!EQ$10:EQ$107))),0)+
IFERROR(SUMPRODUCT('6. Patients'!DD$10:DD$107,OFFSET('6. Patients'!$ED$9,1,MATCH($D24,'6. Patients'!$EE$9:$ES$9,0),ROWS('6. Patients'!EQ$10:EQ$107))),0)+
IFERROR(SUMPRODUCT('6. Patients'!DD$10:DD$107,OFFSET('6. Patients'!$ET$9,1,MATCH($D24,'6. Patients'!$EU$9:$FI$9,0),ROWS('6. Patients'!EQ$10:EQ$107))),0)+
IFERROR(SUMPRODUCT('6. Patients'!DD$10:DD$107,OFFSET('6. Patients'!$FJ$9,1,MATCH($D24,'6. Patients'!$FK$9:$FY$9,0),ROWS('6. Patients'!EQ$10:EQ$107))),0),
IFERROR(SUMPRODUCT('6. Patients'!DD$10:DD$107,OFFSET('6. Patients'!$FZ$9,1,MATCH($D24,'6. Patients'!$GA$9:$GO$9,0),ROWS('6. Patients'!EQ$10:EQ$107))),0)+
IFERROR(SUMPRODUCT('6. Patients'!DD$10:DD$107,OFFSET('6. Patients'!$GP$9,1,MATCH($D24,'6. Patients'!$GQ$9:$HE$9,0),ROWS('6. Patients'!EQ$10:EQ$107))),0)+
IFERROR(SUMPRODUCT('6. Patients'!DD$10:DD$107,OFFSET('6. Patients'!$HF$9,1,MATCH($D24,'6. Patients'!$HG$9:$HU$9,0),ROWS('6. Patients'!EQ$10:EQ$107))),0)+
IFERROR(SUMPRODUCT('6. Patients'!DD$10:DD$107,OFFSET('6. Patients'!$HV$9,1,MATCH($D24,'6. Patients'!$HW$9:$IK$9,0),ROWS('6. Patients'!EQ$10:EQ$107))),0),
IFERROR(SUMPRODUCT('6. Patients'!DD$10:DD$107,OFFSET('6. Patients'!$IL$9,1,MATCH($D24,'6. Patients'!$IM$9:$JA$9,0),ROWS('6. Patients'!EQ$10:EQ$107))),0)+
IFERROR(SUMPRODUCT('6. Patients'!DD$10:DD$107,OFFSET('6. Patients'!$JB$9,1,MATCH($D24,'6. Patients'!$JC$9:$JQ$9,0),ROWS('6. Patients'!EQ$10:EQ$107))),0)+
IFERROR(SUMPRODUCT('6. Patients'!DD$10:DD$107,OFFSET('6. Patients'!$JR$9,1,MATCH($D24,'6. Patients'!$JS$9:$KG$9,0),ROWS('6. Patients'!EQ$10:EQ$107))),0)+
IFERROR(SUMPRODUCT('6. Patients'!DD$10:DD$107,OFFSET('6. Patients'!$KH$9,1,MATCH($D24,'6. Patients'!$KI$9:$KW$9,0),ROWS('6. Patients'!EQ$10:EQ$107))),0))+
IFERROR(VLOOKUP($D24,$H$61:$L$91,COLUMNS($H$60:$J$60)-1+AK$7,0)*$E24*$F24*'1. General Inputs'!$J$25,0),0)</f>
        <v>0</v>
      </c>
      <c r="AL24" s="3">
        <f ca="1">ROUNDUP($F24*$E24*CHOOSE(AL$7,
IFERROR(SUMPRODUCT('6. Patients'!DE$10:DE$107,OFFSET('6. Patients'!$DN$9,1,MATCH($D24,'6. Patients'!$DO$9:$EC$9,0),ROWS('6. Patients'!ER$10:ER$107))),0)+
IFERROR(SUMPRODUCT('6. Patients'!DE$10:DE$107,OFFSET('6. Patients'!$ED$9,1,MATCH($D24,'6. Patients'!$EE$9:$ES$9,0),ROWS('6. Patients'!ER$10:ER$107))),0)+
IFERROR(SUMPRODUCT('6. Patients'!DE$10:DE$107,OFFSET('6. Patients'!$ET$9,1,MATCH($D24,'6. Patients'!$EU$9:$FI$9,0),ROWS('6. Patients'!ER$10:ER$107))),0)+
IFERROR(SUMPRODUCT('6. Patients'!DE$10:DE$107,OFFSET('6. Patients'!$FJ$9,1,MATCH($D24,'6. Patients'!$FK$9:$FY$9,0),ROWS('6. Patients'!ER$10:ER$107))),0),
IFERROR(SUMPRODUCT('6. Patients'!DE$10:DE$107,OFFSET('6. Patients'!$FZ$9,1,MATCH($D24,'6. Patients'!$GA$9:$GO$9,0),ROWS('6. Patients'!ER$10:ER$107))),0)+
IFERROR(SUMPRODUCT('6. Patients'!DE$10:DE$107,OFFSET('6. Patients'!$GP$9,1,MATCH($D24,'6. Patients'!$GQ$9:$HE$9,0),ROWS('6. Patients'!ER$10:ER$107))),0)+
IFERROR(SUMPRODUCT('6. Patients'!DE$10:DE$107,OFFSET('6. Patients'!$HF$9,1,MATCH($D24,'6. Patients'!$HG$9:$HU$9,0),ROWS('6. Patients'!ER$10:ER$107))),0)+
IFERROR(SUMPRODUCT('6. Patients'!DE$10:DE$107,OFFSET('6. Patients'!$HV$9,1,MATCH($D24,'6. Patients'!$HW$9:$IK$9,0),ROWS('6. Patients'!ER$10:ER$107))),0),
IFERROR(SUMPRODUCT('6. Patients'!DE$10:DE$107,OFFSET('6. Patients'!$IL$9,1,MATCH($D24,'6. Patients'!$IM$9:$JA$9,0),ROWS('6. Patients'!ER$10:ER$107))),0)+
IFERROR(SUMPRODUCT('6. Patients'!DE$10:DE$107,OFFSET('6. Patients'!$JB$9,1,MATCH($D24,'6. Patients'!$JC$9:$JQ$9,0),ROWS('6. Patients'!ER$10:ER$107))),0)+
IFERROR(SUMPRODUCT('6. Patients'!DE$10:DE$107,OFFSET('6. Patients'!$JR$9,1,MATCH($D24,'6. Patients'!$JS$9:$KG$9,0),ROWS('6. Patients'!ER$10:ER$107))),0)+
IFERROR(SUMPRODUCT('6. Patients'!DE$10:DE$107,OFFSET('6. Patients'!$KH$9,1,MATCH($D24,'6. Patients'!$KI$9:$KW$9,0),ROWS('6. Patients'!ER$10:ER$107))),0))+
IFERROR(VLOOKUP($D24,$H$61:$L$91,COLUMNS($H$60:$J$60)-1+AL$7,0)*$E24*$F24*'1. General Inputs'!$J$25,0),0)</f>
        <v>0</v>
      </c>
      <c r="AM24" s="3">
        <f ca="1">ROUNDUP($F24*$E24*CHOOSE(AM$7,
IFERROR(SUMPRODUCT('6. Patients'!DF$10:DF$107,OFFSET('6. Patients'!$DN$9,1,MATCH($D24,'6. Patients'!$DO$9:$EC$9,0),ROWS('6. Patients'!ES$10:ES$107))),0)+
IFERROR(SUMPRODUCT('6. Patients'!DF$10:DF$107,OFFSET('6. Patients'!$ED$9,1,MATCH($D24,'6. Patients'!$EE$9:$ES$9,0),ROWS('6. Patients'!ES$10:ES$107))),0)+
IFERROR(SUMPRODUCT('6. Patients'!DF$10:DF$107,OFFSET('6. Patients'!$ET$9,1,MATCH($D24,'6. Patients'!$EU$9:$FI$9,0),ROWS('6. Patients'!ES$10:ES$107))),0)+
IFERROR(SUMPRODUCT('6. Patients'!DF$10:DF$107,OFFSET('6. Patients'!$FJ$9,1,MATCH($D24,'6. Patients'!$FK$9:$FY$9,0),ROWS('6. Patients'!ES$10:ES$107))),0),
IFERROR(SUMPRODUCT('6. Patients'!DF$10:DF$107,OFFSET('6. Patients'!$FZ$9,1,MATCH($D24,'6. Patients'!$GA$9:$GO$9,0),ROWS('6. Patients'!ES$10:ES$107))),0)+
IFERROR(SUMPRODUCT('6. Patients'!DF$10:DF$107,OFFSET('6. Patients'!$GP$9,1,MATCH($D24,'6. Patients'!$GQ$9:$HE$9,0),ROWS('6. Patients'!ES$10:ES$107))),0)+
IFERROR(SUMPRODUCT('6. Patients'!DF$10:DF$107,OFFSET('6. Patients'!$HF$9,1,MATCH($D24,'6. Patients'!$HG$9:$HU$9,0),ROWS('6. Patients'!ES$10:ES$107))),0)+
IFERROR(SUMPRODUCT('6. Patients'!DF$10:DF$107,OFFSET('6. Patients'!$HV$9,1,MATCH($D24,'6. Patients'!$HW$9:$IK$9,0),ROWS('6. Patients'!ES$10:ES$107))),0),
IFERROR(SUMPRODUCT('6. Patients'!DF$10:DF$107,OFFSET('6. Patients'!$IL$9,1,MATCH($D24,'6. Patients'!$IM$9:$JA$9,0),ROWS('6. Patients'!ES$10:ES$107))),0)+
IFERROR(SUMPRODUCT('6. Patients'!DF$10:DF$107,OFFSET('6. Patients'!$JB$9,1,MATCH($D24,'6. Patients'!$JC$9:$JQ$9,0),ROWS('6. Patients'!ES$10:ES$107))),0)+
IFERROR(SUMPRODUCT('6. Patients'!DF$10:DF$107,OFFSET('6. Patients'!$JR$9,1,MATCH($D24,'6. Patients'!$JS$9:$KG$9,0),ROWS('6. Patients'!ES$10:ES$107))),0)+
IFERROR(SUMPRODUCT('6. Patients'!DF$10:DF$107,OFFSET('6. Patients'!$KH$9,1,MATCH($D24,'6. Patients'!$KI$9:$KW$9,0),ROWS('6. Patients'!ES$10:ES$107))),0))+
IFERROR(VLOOKUP($D24,$H$61:$L$91,COLUMNS($H$60:$J$60)-1+AM$7,0)*$E24*$F24*'1. General Inputs'!$J$25,0),0)</f>
        <v>0</v>
      </c>
      <c r="AN24" s="3">
        <f ca="1">ROUNDUP($F24*$E24*CHOOSE(AN$7,
IFERROR(SUMPRODUCT('6. Patients'!DG$10:DG$107,OFFSET('6. Patients'!$DN$9,1,MATCH($D24,'6. Patients'!$DO$9:$EC$9,0),ROWS('6. Patients'!ET$10:ET$107))),0)+
IFERROR(SUMPRODUCT('6. Patients'!DG$10:DG$107,OFFSET('6. Patients'!$ED$9,1,MATCH($D24,'6. Patients'!$EE$9:$ES$9,0),ROWS('6. Patients'!ET$10:ET$107))),0)+
IFERROR(SUMPRODUCT('6. Patients'!DG$10:DG$107,OFFSET('6. Patients'!$ET$9,1,MATCH($D24,'6. Patients'!$EU$9:$FI$9,0),ROWS('6. Patients'!ET$10:ET$107))),0)+
IFERROR(SUMPRODUCT('6. Patients'!DG$10:DG$107,OFFSET('6. Patients'!$FJ$9,1,MATCH($D24,'6. Patients'!$FK$9:$FY$9,0),ROWS('6. Patients'!ET$10:ET$107))),0),
IFERROR(SUMPRODUCT('6. Patients'!DG$10:DG$107,OFFSET('6. Patients'!$FZ$9,1,MATCH($D24,'6. Patients'!$GA$9:$GO$9,0),ROWS('6. Patients'!ET$10:ET$107))),0)+
IFERROR(SUMPRODUCT('6. Patients'!DG$10:DG$107,OFFSET('6. Patients'!$GP$9,1,MATCH($D24,'6. Patients'!$GQ$9:$HE$9,0),ROWS('6. Patients'!ET$10:ET$107))),0)+
IFERROR(SUMPRODUCT('6. Patients'!DG$10:DG$107,OFFSET('6. Patients'!$HF$9,1,MATCH($D24,'6. Patients'!$HG$9:$HU$9,0),ROWS('6. Patients'!ET$10:ET$107))),0)+
IFERROR(SUMPRODUCT('6. Patients'!DG$10:DG$107,OFFSET('6. Patients'!$HV$9,1,MATCH($D24,'6. Patients'!$HW$9:$IK$9,0),ROWS('6. Patients'!ET$10:ET$107))),0),
IFERROR(SUMPRODUCT('6. Patients'!DG$10:DG$107,OFFSET('6. Patients'!$IL$9,1,MATCH($D24,'6. Patients'!$IM$9:$JA$9,0),ROWS('6. Patients'!ET$10:ET$107))),0)+
IFERROR(SUMPRODUCT('6. Patients'!DG$10:DG$107,OFFSET('6. Patients'!$JB$9,1,MATCH($D24,'6. Patients'!$JC$9:$JQ$9,0),ROWS('6. Patients'!ET$10:ET$107))),0)+
IFERROR(SUMPRODUCT('6. Patients'!DG$10:DG$107,OFFSET('6. Patients'!$JR$9,1,MATCH($D24,'6. Patients'!$JS$9:$KG$9,0),ROWS('6. Patients'!ET$10:ET$107))),0)+
IFERROR(SUMPRODUCT('6. Patients'!DG$10:DG$107,OFFSET('6. Patients'!$KH$9,1,MATCH($D24,'6. Patients'!$KI$9:$KW$9,0),ROWS('6. Patients'!ET$10:ET$107))),0))+
IFERROR(VLOOKUP($D24,$H$61:$L$91,COLUMNS($H$60:$J$60)-1+AN$7,0)*$E24*$F24*'1. General Inputs'!$J$25,0),0)</f>
        <v>0</v>
      </c>
      <c r="AO24" s="3">
        <f ca="1">ROUNDUP($F24*$E24*CHOOSE(AO$7,
IFERROR(SUMPRODUCT('6. Patients'!DH$10:DH$107,OFFSET('6. Patients'!$DN$9,1,MATCH($D24,'6. Patients'!$DO$9:$EC$9,0),ROWS('6. Patients'!EU$10:EU$107))),0)+
IFERROR(SUMPRODUCT('6. Patients'!DH$10:DH$107,OFFSET('6. Patients'!$ED$9,1,MATCH($D24,'6. Patients'!$EE$9:$ES$9,0),ROWS('6. Patients'!EU$10:EU$107))),0)+
IFERROR(SUMPRODUCT('6. Patients'!DH$10:DH$107,OFFSET('6. Patients'!$ET$9,1,MATCH($D24,'6. Patients'!$EU$9:$FI$9,0),ROWS('6. Patients'!EU$10:EU$107))),0)+
IFERROR(SUMPRODUCT('6. Patients'!DH$10:DH$107,OFFSET('6. Patients'!$FJ$9,1,MATCH($D24,'6. Patients'!$FK$9:$FY$9,0),ROWS('6. Patients'!EU$10:EU$107))),0),
IFERROR(SUMPRODUCT('6. Patients'!DH$10:DH$107,OFFSET('6. Patients'!$FZ$9,1,MATCH($D24,'6. Patients'!$GA$9:$GO$9,0),ROWS('6. Patients'!EU$10:EU$107))),0)+
IFERROR(SUMPRODUCT('6. Patients'!DH$10:DH$107,OFFSET('6. Patients'!$GP$9,1,MATCH($D24,'6. Patients'!$GQ$9:$HE$9,0),ROWS('6. Patients'!EU$10:EU$107))),0)+
IFERROR(SUMPRODUCT('6. Patients'!DH$10:DH$107,OFFSET('6. Patients'!$HF$9,1,MATCH($D24,'6. Patients'!$HG$9:$HU$9,0),ROWS('6. Patients'!EU$10:EU$107))),0)+
IFERROR(SUMPRODUCT('6. Patients'!DH$10:DH$107,OFFSET('6. Patients'!$HV$9,1,MATCH($D24,'6. Patients'!$HW$9:$IK$9,0),ROWS('6. Patients'!EU$10:EU$107))),0),
IFERROR(SUMPRODUCT('6. Patients'!DH$10:DH$107,OFFSET('6. Patients'!$IL$9,1,MATCH($D24,'6. Patients'!$IM$9:$JA$9,0),ROWS('6. Patients'!EU$10:EU$107))),0)+
IFERROR(SUMPRODUCT('6. Patients'!DH$10:DH$107,OFFSET('6. Patients'!$JB$9,1,MATCH($D24,'6. Patients'!$JC$9:$JQ$9,0),ROWS('6. Patients'!EU$10:EU$107))),0)+
IFERROR(SUMPRODUCT('6. Patients'!DH$10:DH$107,OFFSET('6. Patients'!$JR$9,1,MATCH($D24,'6. Patients'!$JS$9:$KG$9,0),ROWS('6. Patients'!EU$10:EU$107))),0)+
IFERROR(SUMPRODUCT('6. Patients'!DH$10:DH$107,OFFSET('6. Patients'!$KH$9,1,MATCH($D24,'6. Patients'!$KI$9:$KW$9,0),ROWS('6. Patients'!EU$10:EU$107))),0))+
IFERROR(VLOOKUP($D24,$H$61:$L$91,COLUMNS($H$60:$J$60)-1+AO$7,0)*$E24*$F24*'1. General Inputs'!$J$25,0),0)</f>
        <v>0</v>
      </c>
      <c r="AP24" s="3">
        <f ca="1">ROUNDUP($F24*$E24*CHOOSE(AP$7,
IFERROR(SUMPRODUCT('6. Patients'!DI$10:DI$107,OFFSET('6. Patients'!$DN$9,1,MATCH($D24,'6. Patients'!$DO$9:$EC$9,0),ROWS('6. Patients'!EV$10:EV$107))),0)+
IFERROR(SUMPRODUCT('6. Patients'!DI$10:DI$107,OFFSET('6. Patients'!$ED$9,1,MATCH($D24,'6. Patients'!$EE$9:$ES$9,0),ROWS('6. Patients'!EV$10:EV$107))),0)+
IFERROR(SUMPRODUCT('6. Patients'!DI$10:DI$107,OFFSET('6. Patients'!$ET$9,1,MATCH($D24,'6. Patients'!$EU$9:$FI$9,0),ROWS('6. Patients'!EV$10:EV$107))),0)+
IFERROR(SUMPRODUCT('6. Patients'!DI$10:DI$107,OFFSET('6. Patients'!$FJ$9,1,MATCH($D24,'6. Patients'!$FK$9:$FY$9,0),ROWS('6. Patients'!EV$10:EV$107))),0),
IFERROR(SUMPRODUCT('6. Patients'!DI$10:DI$107,OFFSET('6. Patients'!$FZ$9,1,MATCH($D24,'6. Patients'!$GA$9:$GO$9,0),ROWS('6. Patients'!EV$10:EV$107))),0)+
IFERROR(SUMPRODUCT('6. Patients'!DI$10:DI$107,OFFSET('6. Patients'!$GP$9,1,MATCH($D24,'6. Patients'!$GQ$9:$HE$9,0),ROWS('6. Patients'!EV$10:EV$107))),0)+
IFERROR(SUMPRODUCT('6. Patients'!DI$10:DI$107,OFFSET('6. Patients'!$HF$9,1,MATCH($D24,'6. Patients'!$HG$9:$HU$9,0),ROWS('6. Patients'!EV$10:EV$107))),0)+
IFERROR(SUMPRODUCT('6. Patients'!DI$10:DI$107,OFFSET('6. Patients'!$HV$9,1,MATCH($D24,'6. Patients'!$HW$9:$IK$9,0),ROWS('6. Patients'!EV$10:EV$107))),0),
IFERROR(SUMPRODUCT('6. Patients'!DI$10:DI$107,OFFSET('6. Patients'!$IL$9,1,MATCH($D24,'6. Patients'!$IM$9:$JA$9,0),ROWS('6. Patients'!EV$10:EV$107))),0)+
IFERROR(SUMPRODUCT('6. Patients'!DI$10:DI$107,OFFSET('6. Patients'!$JB$9,1,MATCH($D24,'6. Patients'!$JC$9:$JQ$9,0),ROWS('6. Patients'!EV$10:EV$107))),0)+
IFERROR(SUMPRODUCT('6. Patients'!DI$10:DI$107,OFFSET('6. Patients'!$JR$9,1,MATCH($D24,'6. Patients'!$JS$9:$KG$9,0),ROWS('6. Patients'!EV$10:EV$107))),0)+
IFERROR(SUMPRODUCT('6. Patients'!DI$10:DI$107,OFFSET('6. Patients'!$KH$9,1,MATCH($D24,'6. Patients'!$KI$9:$KW$9,0),ROWS('6. Patients'!EV$10:EV$107))),0))+
IFERROR(VLOOKUP($D24,$H$61:$L$91,COLUMNS($H$60:$J$60)-1+AP$7,0)*$E24*$F24*'1. General Inputs'!$J$25,0),0)</f>
        <v>0</v>
      </c>
      <c r="AQ24" s="3">
        <f ca="1">ROUNDUP($F24*$E24*CHOOSE(AQ$7,
IFERROR(SUMPRODUCT('6. Patients'!DJ$10:DJ$107,OFFSET('6. Patients'!$DN$9,1,MATCH($D24,'6. Patients'!$DO$9:$EC$9,0),ROWS('6. Patients'!EW$10:EW$107))),0)+
IFERROR(SUMPRODUCT('6. Patients'!DJ$10:DJ$107,OFFSET('6. Patients'!$ED$9,1,MATCH($D24,'6. Patients'!$EE$9:$ES$9,0),ROWS('6. Patients'!EW$10:EW$107))),0)+
IFERROR(SUMPRODUCT('6. Patients'!DJ$10:DJ$107,OFFSET('6. Patients'!$ET$9,1,MATCH($D24,'6. Patients'!$EU$9:$FI$9,0),ROWS('6. Patients'!EW$10:EW$107))),0)+
IFERROR(SUMPRODUCT('6. Patients'!DJ$10:DJ$107,OFFSET('6. Patients'!$FJ$9,1,MATCH($D24,'6. Patients'!$FK$9:$FY$9,0),ROWS('6. Patients'!EW$10:EW$107))),0),
IFERROR(SUMPRODUCT('6. Patients'!DJ$10:DJ$107,OFFSET('6. Patients'!$FZ$9,1,MATCH($D24,'6. Patients'!$GA$9:$GO$9,0),ROWS('6. Patients'!EW$10:EW$107))),0)+
IFERROR(SUMPRODUCT('6. Patients'!DJ$10:DJ$107,OFFSET('6. Patients'!$GP$9,1,MATCH($D24,'6. Patients'!$GQ$9:$HE$9,0),ROWS('6. Patients'!EW$10:EW$107))),0)+
IFERROR(SUMPRODUCT('6. Patients'!DJ$10:DJ$107,OFFSET('6. Patients'!$HF$9,1,MATCH($D24,'6. Patients'!$HG$9:$HU$9,0),ROWS('6. Patients'!EW$10:EW$107))),0)+
IFERROR(SUMPRODUCT('6. Patients'!DJ$10:DJ$107,OFFSET('6. Patients'!$HV$9,1,MATCH($D24,'6. Patients'!$HW$9:$IK$9,0),ROWS('6. Patients'!EW$10:EW$107))),0),
IFERROR(SUMPRODUCT('6. Patients'!DJ$10:DJ$107,OFFSET('6. Patients'!$IL$9,1,MATCH($D24,'6. Patients'!$IM$9:$JA$9,0),ROWS('6. Patients'!EW$10:EW$107))),0)+
IFERROR(SUMPRODUCT('6. Patients'!DJ$10:DJ$107,OFFSET('6. Patients'!$JB$9,1,MATCH($D24,'6. Patients'!$JC$9:$JQ$9,0),ROWS('6. Patients'!EW$10:EW$107))),0)+
IFERROR(SUMPRODUCT('6. Patients'!DJ$10:DJ$107,OFFSET('6. Patients'!$JR$9,1,MATCH($D24,'6. Patients'!$JS$9:$KG$9,0),ROWS('6. Patients'!EW$10:EW$107))),0)+
IFERROR(SUMPRODUCT('6. Patients'!DJ$10:DJ$107,OFFSET('6. Patients'!$KH$9,1,MATCH($D24,'6. Patients'!$KI$9:$KW$9,0),ROWS('6. Patients'!EW$10:EW$107))),0))+
IFERROR(VLOOKUP($D24,$H$61:$L$91,COLUMNS($H$60:$J$60)-1+AQ$7,0)*$E24*$F24*'1. General Inputs'!$J$25,0),0)</f>
        <v>0</v>
      </c>
      <c r="AR24" s="136"/>
      <c r="AZ24" s="135">
        <f ca="1">IFERROR(SUM(OFFSET('7. Consumption'!H24,0,1,,MIN('1. General Inputs'!$J$27,COLUMNS('7. Consumption'!H$9:$AQ$9)-1))),0)+MAX(0,$AQ24*('1. General Inputs'!$J$27-COLUMNS('7. Consumption'!H$9:$AQ$9)+1))</f>
        <v>0</v>
      </c>
      <c r="BA24" s="135">
        <f ca="1">IFERROR(SUM(OFFSET('7. Consumption'!I24,0,1,,MIN('1. General Inputs'!$J$27,COLUMNS('7. Consumption'!I$9:$AQ$9)-1))),0)+MAX(0,$AQ24*('1. General Inputs'!$J$27-COLUMNS('7. Consumption'!I$9:$AQ$9)+1))</f>
        <v>0</v>
      </c>
      <c r="BB24" s="135">
        <f ca="1">IFERROR(SUM(OFFSET('7. Consumption'!J24,0,1,,MIN('1. General Inputs'!$J$27,COLUMNS('7. Consumption'!J$9:$AQ$9)-1))),0)+MAX(0,$AQ24*('1. General Inputs'!$J$27-COLUMNS('7. Consumption'!J$9:$AQ$9)+1))</f>
        <v>0</v>
      </c>
      <c r="BC24" s="135">
        <f ca="1">IFERROR(SUM(OFFSET('7. Consumption'!K24,0,1,,MIN('1. General Inputs'!$J$27,COLUMNS('7. Consumption'!K$9:$AQ$9)-1))),0)+MAX(0,$AQ24*('1. General Inputs'!$J$27-COLUMNS('7. Consumption'!K$9:$AQ$9)+1))</f>
        <v>0</v>
      </c>
      <c r="BD24" s="135">
        <f ca="1">IFERROR(SUM(OFFSET('7. Consumption'!L24,0,1,,MIN('1. General Inputs'!$J$27,COLUMNS('7. Consumption'!L$9:$AQ$9)-1))),0)+MAX(0,$AQ24*('1. General Inputs'!$J$27-COLUMNS('7. Consumption'!L$9:$AQ$9)+1))</f>
        <v>0</v>
      </c>
      <c r="BE24" s="135">
        <f ca="1">IFERROR(SUM(OFFSET('7. Consumption'!M24,0,1,,MIN('1. General Inputs'!$J$27,COLUMNS('7. Consumption'!M$9:$AQ$9)-1))),0)+MAX(0,$AQ24*('1. General Inputs'!$J$27-COLUMNS('7. Consumption'!M$9:$AQ$9)+1))</f>
        <v>0</v>
      </c>
      <c r="BF24" s="135">
        <f ca="1">IFERROR(SUM(OFFSET('7. Consumption'!N24,0,1,,MIN('1. General Inputs'!$J$27,COLUMNS('7. Consumption'!N$9:$AQ$9)-1))),0)+MAX(0,$AQ24*('1. General Inputs'!$J$27-COLUMNS('7. Consumption'!N$9:$AQ$9)+1))</f>
        <v>0</v>
      </c>
      <c r="BG24" s="135">
        <f ca="1">IFERROR(SUM(OFFSET('7. Consumption'!O24,0,1,,MIN('1. General Inputs'!$J$27,COLUMNS('7. Consumption'!O$9:$AQ$9)-1))),0)+MAX(0,$AQ24*('1. General Inputs'!$J$27-COLUMNS('7. Consumption'!O$9:$AQ$9)+1))</f>
        <v>0</v>
      </c>
      <c r="BH24" s="135">
        <f ca="1">IFERROR(SUM(OFFSET('7. Consumption'!P24,0,1,,MIN('1. General Inputs'!$J$27,COLUMNS('7. Consumption'!P$9:$AQ$9)-1))),0)+MAX(0,$AQ24*('1. General Inputs'!$J$27-COLUMNS('7. Consumption'!P$9:$AQ$9)+1))</f>
        <v>0</v>
      </c>
      <c r="BI24" s="135">
        <f ca="1">IFERROR(SUM(OFFSET('7. Consumption'!Q24,0,1,,MIN('1. General Inputs'!$J$27,COLUMNS('7. Consumption'!Q$9:$AQ$9)-1))),0)+MAX(0,$AQ24*('1. General Inputs'!$J$27-COLUMNS('7. Consumption'!Q$9:$AQ$9)+1))</f>
        <v>0</v>
      </c>
      <c r="BJ24" s="135">
        <f ca="1">IFERROR(SUM(OFFSET('7. Consumption'!R24,0,1,,MIN('1. General Inputs'!$J$27,COLUMNS('7. Consumption'!R$9:$AQ$9)-1))),0)+MAX(0,$AQ24*('1. General Inputs'!$J$27-COLUMNS('7. Consumption'!R$9:$AQ$9)+1))</f>
        <v>0</v>
      </c>
      <c r="BK24" s="135">
        <f ca="1">IFERROR(SUM(OFFSET('7. Consumption'!S24,0,1,,MIN('1. General Inputs'!$J$27,COLUMNS('7. Consumption'!S$9:$AQ$9)-1))),0)+MAX(0,$AQ24*('1. General Inputs'!$J$27-COLUMNS('7. Consumption'!S$9:$AQ$9)+1))</f>
        <v>0</v>
      </c>
      <c r="BL24" s="135">
        <f ca="1">IFERROR(SUM(OFFSET('7. Consumption'!T24,0,1,,MIN('1. General Inputs'!$J$27,COLUMNS('7. Consumption'!T$9:$AQ$9)-1))),0)+MAX(0,$AQ24*('1. General Inputs'!$J$27-COLUMNS('7. Consumption'!T$9:$AQ$9)+1))</f>
        <v>0</v>
      </c>
      <c r="BM24" s="135">
        <f ca="1">IFERROR(SUM(OFFSET('7. Consumption'!U24,0,1,,MIN('1. General Inputs'!$J$27,COLUMNS('7. Consumption'!U$9:$AQ$9)-1))),0)+MAX(0,$AQ24*('1. General Inputs'!$J$27-COLUMNS('7. Consumption'!U$9:$AQ$9)+1))</f>
        <v>0</v>
      </c>
      <c r="BN24" s="135">
        <f ca="1">IFERROR(SUM(OFFSET('7. Consumption'!V24,0,1,,MIN('1. General Inputs'!$J$27,COLUMNS('7. Consumption'!V$9:$AQ$9)-1))),0)+MAX(0,$AQ24*('1. General Inputs'!$J$27-COLUMNS('7. Consumption'!V$9:$AQ$9)+1))</f>
        <v>0</v>
      </c>
      <c r="BO24" s="135">
        <f ca="1">IFERROR(SUM(OFFSET('7. Consumption'!W24,0,1,,MIN('1. General Inputs'!$J$27,COLUMNS('7. Consumption'!W$9:$AQ$9)-1))),0)+MAX(0,$AQ24*('1. General Inputs'!$J$27-COLUMNS('7. Consumption'!W$9:$AQ$9)+1))</f>
        <v>0</v>
      </c>
      <c r="BP24" s="135">
        <f ca="1">IFERROR(SUM(OFFSET('7. Consumption'!X24,0,1,,MIN('1. General Inputs'!$J$27,COLUMNS('7. Consumption'!X$9:$AQ$9)-1))),0)+MAX(0,$AQ24*('1. General Inputs'!$J$27-COLUMNS('7. Consumption'!X$9:$AQ$9)+1))</f>
        <v>0</v>
      </c>
      <c r="BQ24" s="135">
        <f ca="1">IFERROR(SUM(OFFSET('7. Consumption'!Y24,0,1,,MIN('1. General Inputs'!$J$27,COLUMNS('7. Consumption'!Y$9:$AQ$9)-1))),0)+MAX(0,$AQ24*('1. General Inputs'!$J$27-COLUMNS('7. Consumption'!Y$9:$AQ$9)+1))</f>
        <v>0</v>
      </c>
      <c r="BR24" s="135">
        <f ca="1">IFERROR(SUM(OFFSET('7. Consumption'!Z24,0,1,,MIN('1. General Inputs'!$J$27,COLUMNS('7. Consumption'!Z$9:$AQ$9)-1))),0)+MAX(0,$AQ24*('1. General Inputs'!$J$27-COLUMNS('7. Consumption'!Z$9:$AQ$9)+1))</f>
        <v>0</v>
      </c>
      <c r="BS24" s="135">
        <f ca="1">IFERROR(SUM(OFFSET('7. Consumption'!AA24,0,1,,MIN('1. General Inputs'!$J$27,COLUMNS('7. Consumption'!AA$9:$AQ$9)-1))),0)+MAX(0,$AQ24*('1. General Inputs'!$J$27-COLUMNS('7. Consumption'!AA$9:$AQ$9)+1))</f>
        <v>0</v>
      </c>
      <c r="BT24" s="135">
        <f ca="1">IFERROR(SUM(OFFSET('7. Consumption'!AB24,0,1,,MIN('1. General Inputs'!$J$27,COLUMNS('7. Consumption'!AB$9:$AQ$9)-1))),0)+MAX(0,$AQ24*('1. General Inputs'!$J$27-COLUMNS('7. Consumption'!AB$9:$AQ$9)+1))</f>
        <v>0</v>
      </c>
      <c r="BU24" s="135">
        <f ca="1">IFERROR(SUM(OFFSET('7. Consumption'!AC24,0,1,,MIN('1. General Inputs'!$J$27,COLUMNS('7. Consumption'!AC$9:$AQ$9)-1))),0)+MAX(0,$AQ24*('1. General Inputs'!$J$27-COLUMNS('7. Consumption'!AC$9:$AQ$9)+1))</f>
        <v>0</v>
      </c>
      <c r="BV24" s="135">
        <f ca="1">IFERROR(SUM(OFFSET('7. Consumption'!AD24,0,1,,MIN('1. General Inputs'!$J$27,COLUMNS('7. Consumption'!AD$9:$AQ$9)-1))),0)+MAX(0,$AQ24*('1. General Inputs'!$J$27-COLUMNS('7. Consumption'!AD$9:$AQ$9)+1))</f>
        <v>0</v>
      </c>
      <c r="BW24" s="135">
        <f ca="1">IFERROR(SUM(OFFSET('7. Consumption'!AE24,0,1,,MIN('1. General Inputs'!$J$27,COLUMNS('7. Consumption'!AE$9:$AQ$9)-1))),0)+MAX(0,$AQ24*('1. General Inputs'!$J$27-COLUMNS('7. Consumption'!AE$9:$AQ$9)+1))</f>
        <v>0</v>
      </c>
      <c r="BX24" s="135">
        <f ca="1">IFERROR(SUM(OFFSET('7. Consumption'!AF24,0,1,,MIN('1. General Inputs'!$J$27,COLUMNS('7. Consumption'!AF$9:$AQ$9)-1))),0)+MAX(0,$AQ24*('1. General Inputs'!$J$27-COLUMNS('7. Consumption'!AF$9:$AQ$9)+1))</f>
        <v>0</v>
      </c>
      <c r="BY24" s="135">
        <f ca="1">IFERROR(SUM(OFFSET('7. Consumption'!AG24,0,1,,MIN('1. General Inputs'!$J$27,COLUMNS('7. Consumption'!AG$9:$AQ$9)-1))),0)+MAX(0,$AQ24*('1. General Inputs'!$J$27-COLUMNS('7. Consumption'!AG$9:$AQ$9)+1))</f>
        <v>0</v>
      </c>
      <c r="BZ24" s="135">
        <f ca="1">IFERROR(SUM(OFFSET('7. Consumption'!AH24,0,1,,MIN('1. General Inputs'!$J$27,COLUMNS('7. Consumption'!AH$9:$AQ$9)-1))),0)+MAX(0,$AQ24*('1. General Inputs'!$J$27-COLUMNS('7. Consumption'!AH$9:$AQ$9)+1))</f>
        <v>0</v>
      </c>
      <c r="CA24" s="135">
        <f ca="1">IFERROR(SUM(OFFSET('7. Consumption'!AI24,0,1,,MIN('1. General Inputs'!$J$27,COLUMNS('7. Consumption'!AI$9:$AQ$9)-1))),0)+MAX(0,$AQ24*('1. General Inputs'!$J$27-COLUMNS('7. Consumption'!AI$9:$AQ$9)+1))</f>
        <v>0</v>
      </c>
      <c r="CB24" s="135">
        <f ca="1">IFERROR(SUM(OFFSET('7. Consumption'!AJ24,0,1,,MIN('1. General Inputs'!$J$27,COLUMNS('7. Consumption'!AJ$9:$AQ$9)-1))),0)+MAX(0,$AQ24*('1. General Inputs'!$J$27-COLUMNS('7. Consumption'!AJ$9:$AQ$9)+1))</f>
        <v>0</v>
      </c>
      <c r="CC24" s="135">
        <f ca="1">IFERROR(SUM(OFFSET('7. Consumption'!AK24,0,1,,MIN('1. General Inputs'!$J$27,COLUMNS('7. Consumption'!AK$9:$AQ$9)-1))),0)+MAX(0,$AQ24*('1. General Inputs'!$J$27-COLUMNS('7. Consumption'!AK$9:$AQ$9)+1))</f>
        <v>0</v>
      </c>
      <c r="CD24" s="135">
        <f ca="1">IFERROR(SUM(OFFSET('7. Consumption'!AL24,0,1,,MIN('1. General Inputs'!$J$27,COLUMNS('7. Consumption'!AL$9:$AQ$9)-1))),0)+MAX(0,$AQ24*('1. General Inputs'!$J$27-COLUMNS('7. Consumption'!AL$9:$AQ$9)+1))</f>
        <v>0</v>
      </c>
      <c r="CE24" s="135">
        <f ca="1">IFERROR(SUM(OFFSET('7. Consumption'!AM24,0,1,,MIN('1. General Inputs'!$J$27,COLUMNS('7. Consumption'!AM$9:$AQ$9)-1))),0)+MAX(0,$AQ24*('1. General Inputs'!$J$27-COLUMNS('7. Consumption'!AM$9:$AQ$9)+1))</f>
        <v>0</v>
      </c>
      <c r="CF24" s="135">
        <f ca="1">IFERROR(SUM(OFFSET('7. Consumption'!AN24,0,1,,MIN('1. General Inputs'!$J$27,COLUMNS('7. Consumption'!AN$9:$AQ$9)-1))),0)+MAX(0,$AQ24*('1. General Inputs'!$J$27-COLUMNS('7. Consumption'!AN$9:$AQ$9)+1))</f>
        <v>0</v>
      </c>
      <c r="CG24" s="135">
        <f ca="1">IFERROR(SUM(OFFSET('7. Consumption'!AO24,0,1,,MIN('1. General Inputs'!$J$27,COLUMNS('7. Consumption'!AO$9:$AQ$9)-1))),0)+MAX(0,$AQ24*('1. General Inputs'!$J$27-COLUMNS('7. Consumption'!AO$9:$AQ$9)+1))</f>
        <v>0</v>
      </c>
      <c r="CH24" s="135">
        <f ca="1">IFERROR(SUM(OFFSET('7. Consumption'!AP24,0,1,,MIN('1. General Inputs'!$J$27,COLUMNS('7. Consumption'!AP$9:$AQ$9)-1))),0)+MAX(0,$AQ24*('1. General Inputs'!$J$27-COLUMNS('7. Consumption'!AP$9:$AQ$9)+1))</f>
        <v>0</v>
      </c>
      <c r="CI24" s="135">
        <f ca="1">IFERROR(SUM(OFFSET('7. Consumption'!AQ24,0,1,,MIN('1. General Inputs'!$J$27,COLUMNS('7. Consumption'!AQ$9:$AQ$9)-1))),0)+MAX(0,$AQ24*('1. General Inputs'!$J$27-COLUMNS('7. Consumption'!AQ$9:$AQ$9)+1))</f>
        <v>0</v>
      </c>
    </row>
    <row r="25" spans="2:87" ht="15" x14ac:dyDescent="0.25">
      <c r="B25" s="16"/>
      <c r="C25" s="16" t="str">
        <f>IFERROR(VLOOKUP(ROWS($C$9:$C25),'5. Dosing'!$L$14:$M$64,COLUMNS('5. Dosing'!$L$13:$M$13),0),"")</f>
        <v>FTC (200) - 30 tab</v>
      </c>
      <c r="D25" s="16" t="str">
        <f>IFERROR(INDEX('5. Dosing'!E$14:E$64,MATCH('7. Consumption'!$C25,'5. Dosing'!$M$14:$M$64,0)),"")</f>
        <v>FTC</v>
      </c>
      <c r="E25" s="129">
        <f>IFERROR(INDEX('5. Dosing'!K$14:K$64,MATCH('7. Consumption'!$C25,'5. Dosing'!$M$14:$M$64,0)),0)</f>
        <v>1</v>
      </c>
      <c r="F25" s="130">
        <f>IFERROR(INDEX('5. Dosing'!J$14:J$64,MATCH('7. Consumption'!$C25,'5. Dosing'!$M$14:$M$64,0))*(30)/INDEX('5. Dosing'!H$14:H$64,MATCH('7. Consumption'!$C25,'5. Dosing'!$M$14:$M$64,0)),0)</f>
        <v>1</v>
      </c>
      <c r="H25" s="3">
        <f ca="1">ROUNDUP($F25*$E25*CHOOSE(H$7,
IFERROR(SUMPRODUCT('6. Patients'!CA$10:CA$107,OFFSET('6. Patients'!$DN$9,1,MATCH($D25,'6. Patients'!$DO$9:$EC$9,0),ROWS('6. Patients'!DN$10:DN$107))),0)+
IFERROR(SUMPRODUCT('6. Patients'!CA$10:CA$107,OFFSET('6. Patients'!$ED$9,1,MATCH($D25,'6. Patients'!$EE$9:$ES$9,0),ROWS('6. Patients'!DN$10:DN$107))),0)+
IFERROR(SUMPRODUCT('6. Patients'!CA$10:CA$107,OFFSET('6. Patients'!$ET$9,1,MATCH($D25,'6. Patients'!$EU$9:$FI$9,0),ROWS('6. Patients'!DN$10:DN$107))),0)+
IFERROR(SUMPRODUCT('6. Patients'!CA$10:CA$107,OFFSET('6. Patients'!$FJ$9,1,MATCH($D25,'6. Patients'!$FK$9:$FY$9,0),ROWS('6. Patients'!DN$10:DN$107))),0),
IFERROR(SUMPRODUCT('6. Patients'!CA$10:CA$107,OFFSET('6. Patients'!$FZ$9,1,MATCH($D25,'6. Patients'!$GA$9:$GO$9,0),ROWS('6. Patients'!DN$10:DN$107))),0)+
IFERROR(SUMPRODUCT('6. Patients'!CA$10:CA$107,OFFSET('6. Patients'!$GP$9,1,MATCH($D25,'6. Patients'!$GQ$9:$HE$9,0),ROWS('6. Patients'!DN$10:DN$107))),0)+
IFERROR(SUMPRODUCT('6. Patients'!CA$10:CA$107,OFFSET('6. Patients'!$HF$9,1,MATCH($D25,'6. Patients'!$HG$9:$HU$9,0),ROWS('6. Patients'!DN$10:DN$107))),0)+
IFERROR(SUMPRODUCT('6. Patients'!CA$10:CA$107,OFFSET('6. Patients'!$HV$9,1,MATCH($D25,'6. Patients'!$HW$9:$IK$9,0),ROWS('6. Patients'!DN$10:DN$107))),0),
IFERROR(SUMPRODUCT('6. Patients'!CA$10:CA$107,OFFSET('6. Patients'!$IL$9,1,MATCH($D25,'6. Patients'!$IM$9:$JA$9,0),ROWS('6. Patients'!DN$10:DN$107))),0)+
IFERROR(SUMPRODUCT('6. Patients'!CA$10:CA$107,OFFSET('6. Patients'!$JB$9,1,MATCH($D25,'6. Patients'!$JC$9:$JQ$9,0),ROWS('6. Patients'!DN$10:DN$107))),0)+
IFERROR(SUMPRODUCT('6. Patients'!CA$10:CA$107,OFFSET('6. Patients'!$JR$9,1,MATCH($D25,'6. Patients'!$JS$9:$KG$9,0),ROWS('6. Patients'!DN$10:DN$107))),0)+
IFERROR(SUMPRODUCT('6. Patients'!CA$10:CA$107,OFFSET('6. Patients'!$KH$9,1,MATCH($D25,'6. Patients'!$KI$9:$KW$9,0),ROWS('6. Patients'!DN$10:DN$107))),0))+
IFERROR(VLOOKUP($D25,$H$61:$L$91,COLUMNS($H$60:$J$60)-1+H$7,0)*$E25*$F25*'1. General Inputs'!$J$25,0),0)</f>
        <v>0</v>
      </c>
      <c r="I25" s="3">
        <f ca="1">ROUNDUP($F25*$E25*CHOOSE(I$7,
IFERROR(SUMPRODUCT('6. Patients'!CB$10:CB$107,OFFSET('6. Patients'!$DN$9,1,MATCH($D25,'6. Patients'!$DO$9:$EC$9,0),ROWS('6. Patients'!DO$10:DO$107))),0)+
IFERROR(SUMPRODUCT('6. Patients'!CB$10:CB$107,OFFSET('6. Patients'!$ED$9,1,MATCH($D25,'6. Patients'!$EE$9:$ES$9,0),ROWS('6. Patients'!DO$10:DO$107))),0)+
IFERROR(SUMPRODUCT('6. Patients'!CB$10:CB$107,OFFSET('6. Patients'!$ET$9,1,MATCH($D25,'6. Patients'!$EU$9:$FI$9,0),ROWS('6. Patients'!DO$10:DO$107))),0)+
IFERROR(SUMPRODUCT('6. Patients'!CB$10:CB$107,OFFSET('6. Patients'!$FJ$9,1,MATCH($D25,'6. Patients'!$FK$9:$FY$9,0),ROWS('6. Patients'!DO$10:DO$107))),0),
IFERROR(SUMPRODUCT('6. Patients'!CB$10:CB$107,OFFSET('6. Patients'!$FZ$9,1,MATCH($D25,'6. Patients'!$GA$9:$GO$9,0),ROWS('6. Patients'!DO$10:DO$107))),0)+
IFERROR(SUMPRODUCT('6. Patients'!CB$10:CB$107,OFFSET('6. Patients'!$GP$9,1,MATCH($D25,'6. Patients'!$GQ$9:$HE$9,0),ROWS('6. Patients'!DO$10:DO$107))),0)+
IFERROR(SUMPRODUCT('6. Patients'!CB$10:CB$107,OFFSET('6. Patients'!$HF$9,1,MATCH($D25,'6. Patients'!$HG$9:$HU$9,0),ROWS('6. Patients'!DO$10:DO$107))),0)+
IFERROR(SUMPRODUCT('6. Patients'!CB$10:CB$107,OFFSET('6. Patients'!$HV$9,1,MATCH($D25,'6. Patients'!$HW$9:$IK$9,0),ROWS('6. Patients'!DO$10:DO$107))),0),
IFERROR(SUMPRODUCT('6. Patients'!CB$10:CB$107,OFFSET('6. Patients'!$IL$9,1,MATCH($D25,'6. Patients'!$IM$9:$JA$9,0),ROWS('6. Patients'!DO$10:DO$107))),0)+
IFERROR(SUMPRODUCT('6. Patients'!CB$10:CB$107,OFFSET('6. Patients'!$JB$9,1,MATCH($D25,'6. Patients'!$JC$9:$JQ$9,0),ROWS('6. Patients'!DO$10:DO$107))),0)+
IFERROR(SUMPRODUCT('6. Patients'!CB$10:CB$107,OFFSET('6. Patients'!$JR$9,1,MATCH($D25,'6. Patients'!$JS$9:$KG$9,0),ROWS('6. Patients'!DO$10:DO$107))),0)+
IFERROR(SUMPRODUCT('6. Patients'!CB$10:CB$107,OFFSET('6. Patients'!$KH$9,1,MATCH($D25,'6. Patients'!$KI$9:$KW$9,0),ROWS('6. Patients'!DO$10:DO$107))),0))+
IFERROR(VLOOKUP($D25,$H$61:$L$91,COLUMNS($H$60:$J$60)-1+I$7,0)*$E25*$F25*'1. General Inputs'!$J$25,0),0)</f>
        <v>0</v>
      </c>
      <c r="J25" s="3">
        <f ca="1">ROUNDUP($F25*$E25*CHOOSE(J$7,
IFERROR(SUMPRODUCT('6. Patients'!CC$10:CC$107,OFFSET('6. Patients'!$DN$9,1,MATCH($D25,'6. Patients'!$DO$9:$EC$9,0),ROWS('6. Patients'!DP$10:DP$107))),0)+
IFERROR(SUMPRODUCT('6. Patients'!CC$10:CC$107,OFFSET('6. Patients'!$ED$9,1,MATCH($D25,'6. Patients'!$EE$9:$ES$9,0),ROWS('6. Patients'!DP$10:DP$107))),0)+
IFERROR(SUMPRODUCT('6. Patients'!CC$10:CC$107,OFFSET('6. Patients'!$ET$9,1,MATCH($D25,'6. Patients'!$EU$9:$FI$9,0),ROWS('6. Patients'!DP$10:DP$107))),0)+
IFERROR(SUMPRODUCT('6. Patients'!CC$10:CC$107,OFFSET('6. Patients'!$FJ$9,1,MATCH($D25,'6. Patients'!$FK$9:$FY$9,0),ROWS('6. Patients'!DP$10:DP$107))),0),
IFERROR(SUMPRODUCT('6. Patients'!CC$10:CC$107,OFFSET('6. Patients'!$FZ$9,1,MATCH($D25,'6. Patients'!$GA$9:$GO$9,0),ROWS('6. Patients'!DP$10:DP$107))),0)+
IFERROR(SUMPRODUCT('6. Patients'!CC$10:CC$107,OFFSET('6. Patients'!$GP$9,1,MATCH($D25,'6. Patients'!$GQ$9:$HE$9,0),ROWS('6. Patients'!DP$10:DP$107))),0)+
IFERROR(SUMPRODUCT('6. Patients'!CC$10:CC$107,OFFSET('6. Patients'!$HF$9,1,MATCH($D25,'6. Patients'!$HG$9:$HU$9,0),ROWS('6. Patients'!DP$10:DP$107))),0)+
IFERROR(SUMPRODUCT('6. Patients'!CC$10:CC$107,OFFSET('6. Patients'!$HV$9,1,MATCH($D25,'6. Patients'!$HW$9:$IK$9,0),ROWS('6. Patients'!DP$10:DP$107))),0),
IFERROR(SUMPRODUCT('6. Patients'!CC$10:CC$107,OFFSET('6. Patients'!$IL$9,1,MATCH($D25,'6. Patients'!$IM$9:$JA$9,0),ROWS('6. Patients'!DP$10:DP$107))),0)+
IFERROR(SUMPRODUCT('6. Patients'!CC$10:CC$107,OFFSET('6. Patients'!$JB$9,1,MATCH($D25,'6. Patients'!$JC$9:$JQ$9,0),ROWS('6. Patients'!DP$10:DP$107))),0)+
IFERROR(SUMPRODUCT('6. Patients'!CC$10:CC$107,OFFSET('6. Patients'!$JR$9,1,MATCH($D25,'6. Patients'!$JS$9:$KG$9,0),ROWS('6. Patients'!DP$10:DP$107))),0)+
IFERROR(SUMPRODUCT('6. Patients'!CC$10:CC$107,OFFSET('6. Patients'!$KH$9,1,MATCH($D25,'6. Patients'!$KI$9:$KW$9,0),ROWS('6. Patients'!DP$10:DP$107))),0))+
IFERROR(VLOOKUP($D25,$H$61:$L$91,COLUMNS($H$60:$J$60)-1+J$7,0)*$E25*$F25*'1. General Inputs'!$J$25,0),0)</f>
        <v>0</v>
      </c>
      <c r="K25" s="3">
        <f ca="1">ROUNDUP($F25*$E25*CHOOSE(K$7,
IFERROR(SUMPRODUCT('6. Patients'!CD$10:CD$107,OFFSET('6. Patients'!$DN$9,1,MATCH($D25,'6. Patients'!$DO$9:$EC$9,0),ROWS('6. Patients'!DQ$10:DQ$107))),0)+
IFERROR(SUMPRODUCT('6. Patients'!CD$10:CD$107,OFFSET('6. Patients'!$ED$9,1,MATCH($D25,'6. Patients'!$EE$9:$ES$9,0),ROWS('6. Patients'!DQ$10:DQ$107))),0)+
IFERROR(SUMPRODUCT('6. Patients'!CD$10:CD$107,OFFSET('6. Patients'!$ET$9,1,MATCH($D25,'6. Patients'!$EU$9:$FI$9,0),ROWS('6. Patients'!DQ$10:DQ$107))),0)+
IFERROR(SUMPRODUCT('6. Patients'!CD$10:CD$107,OFFSET('6. Patients'!$FJ$9,1,MATCH($D25,'6. Patients'!$FK$9:$FY$9,0),ROWS('6. Patients'!DQ$10:DQ$107))),0),
IFERROR(SUMPRODUCT('6. Patients'!CD$10:CD$107,OFFSET('6. Patients'!$FZ$9,1,MATCH($D25,'6. Patients'!$GA$9:$GO$9,0),ROWS('6. Patients'!DQ$10:DQ$107))),0)+
IFERROR(SUMPRODUCT('6. Patients'!CD$10:CD$107,OFFSET('6. Patients'!$GP$9,1,MATCH($D25,'6. Patients'!$GQ$9:$HE$9,0),ROWS('6. Patients'!DQ$10:DQ$107))),0)+
IFERROR(SUMPRODUCT('6. Patients'!CD$10:CD$107,OFFSET('6. Patients'!$HF$9,1,MATCH($D25,'6. Patients'!$HG$9:$HU$9,0),ROWS('6. Patients'!DQ$10:DQ$107))),0)+
IFERROR(SUMPRODUCT('6. Patients'!CD$10:CD$107,OFFSET('6. Patients'!$HV$9,1,MATCH($D25,'6. Patients'!$HW$9:$IK$9,0),ROWS('6. Patients'!DQ$10:DQ$107))),0),
IFERROR(SUMPRODUCT('6. Patients'!CD$10:CD$107,OFFSET('6. Patients'!$IL$9,1,MATCH($D25,'6. Patients'!$IM$9:$JA$9,0),ROWS('6. Patients'!DQ$10:DQ$107))),0)+
IFERROR(SUMPRODUCT('6. Patients'!CD$10:CD$107,OFFSET('6. Patients'!$JB$9,1,MATCH($D25,'6. Patients'!$JC$9:$JQ$9,0),ROWS('6. Patients'!DQ$10:DQ$107))),0)+
IFERROR(SUMPRODUCT('6. Patients'!CD$10:CD$107,OFFSET('6. Patients'!$JR$9,1,MATCH($D25,'6. Patients'!$JS$9:$KG$9,0),ROWS('6. Patients'!DQ$10:DQ$107))),0)+
IFERROR(SUMPRODUCT('6. Patients'!CD$10:CD$107,OFFSET('6. Patients'!$KH$9,1,MATCH($D25,'6. Patients'!$KI$9:$KW$9,0),ROWS('6. Patients'!DQ$10:DQ$107))),0))+
IFERROR(VLOOKUP($D25,$H$61:$L$91,COLUMNS($H$60:$J$60)-1+K$7,0)*$E25*$F25*'1. General Inputs'!$J$25,0),0)</f>
        <v>0</v>
      </c>
      <c r="L25" s="3">
        <f ca="1">ROUNDUP($F25*$E25*CHOOSE(L$7,
IFERROR(SUMPRODUCT('6. Patients'!CE$10:CE$107,OFFSET('6. Patients'!$DN$9,1,MATCH($D25,'6. Patients'!$DO$9:$EC$9,0),ROWS('6. Patients'!DR$10:DR$107))),0)+
IFERROR(SUMPRODUCT('6. Patients'!CE$10:CE$107,OFFSET('6. Patients'!$ED$9,1,MATCH($D25,'6. Patients'!$EE$9:$ES$9,0),ROWS('6. Patients'!DR$10:DR$107))),0)+
IFERROR(SUMPRODUCT('6. Patients'!CE$10:CE$107,OFFSET('6. Patients'!$ET$9,1,MATCH($D25,'6. Patients'!$EU$9:$FI$9,0),ROWS('6. Patients'!DR$10:DR$107))),0)+
IFERROR(SUMPRODUCT('6. Patients'!CE$10:CE$107,OFFSET('6. Patients'!$FJ$9,1,MATCH($D25,'6. Patients'!$FK$9:$FY$9,0),ROWS('6. Patients'!DR$10:DR$107))),0),
IFERROR(SUMPRODUCT('6. Patients'!CE$10:CE$107,OFFSET('6. Patients'!$FZ$9,1,MATCH($D25,'6. Patients'!$GA$9:$GO$9,0),ROWS('6. Patients'!DR$10:DR$107))),0)+
IFERROR(SUMPRODUCT('6. Patients'!CE$10:CE$107,OFFSET('6. Patients'!$GP$9,1,MATCH($D25,'6. Patients'!$GQ$9:$HE$9,0),ROWS('6. Patients'!DR$10:DR$107))),0)+
IFERROR(SUMPRODUCT('6. Patients'!CE$10:CE$107,OFFSET('6. Patients'!$HF$9,1,MATCH($D25,'6. Patients'!$HG$9:$HU$9,0),ROWS('6. Patients'!DR$10:DR$107))),0)+
IFERROR(SUMPRODUCT('6. Patients'!CE$10:CE$107,OFFSET('6. Patients'!$HV$9,1,MATCH($D25,'6. Patients'!$HW$9:$IK$9,0),ROWS('6. Patients'!DR$10:DR$107))),0),
IFERROR(SUMPRODUCT('6. Patients'!CE$10:CE$107,OFFSET('6. Patients'!$IL$9,1,MATCH($D25,'6. Patients'!$IM$9:$JA$9,0),ROWS('6. Patients'!DR$10:DR$107))),0)+
IFERROR(SUMPRODUCT('6. Patients'!CE$10:CE$107,OFFSET('6. Patients'!$JB$9,1,MATCH($D25,'6. Patients'!$JC$9:$JQ$9,0),ROWS('6. Patients'!DR$10:DR$107))),0)+
IFERROR(SUMPRODUCT('6. Patients'!CE$10:CE$107,OFFSET('6. Patients'!$JR$9,1,MATCH($D25,'6. Patients'!$JS$9:$KG$9,0),ROWS('6. Patients'!DR$10:DR$107))),0)+
IFERROR(SUMPRODUCT('6. Patients'!CE$10:CE$107,OFFSET('6. Patients'!$KH$9,1,MATCH($D25,'6. Patients'!$KI$9:$KW$9,0),ROWS('6. Patients'!DR$10:DR$107))),0))+
IFERROR(VLOOKUP($D25,$H$61:$L$91,COLUMNS($H$60:$J$60)-1+L$7,0)*$E25*$F25*'1. General Inputs'!$J$25,0),0)</f>
        <v>0</v>
      </c>
      <c r="M25" s="3">
        <f ca="1">ROUNDUP($F25*$E25*CHOOSE(M$7,
IFERROR(SUMPRODUCT('6. Patients'!CF$10:CF$107,OFFSET('6. Patients'!$DN$9,1,MATCH($D25,'6. Patients'!$DO$9:$EC$9,0),ROWS('6. Patients'!DS$10:DS$107))),0)+
IFERROR(SUMPRODUCT('6. Patients'!CF$10:CF$107,OFFSET('6. Patients'!$ED$9,1,MATCH($D25,'6. Patients'!$EE$9:$ES$9,0),ROWS('6. Patients'!DS$10:DS$107))),0)+
IFERROR(SUMPRODUCT('6. Patients'!CF$10:CF$107,OFFSET('6. Patients'!$ET$9,1,MATCH($D25,'6. Patients'!$EU$9:$FI$9,0),ROWS('6. Patients'!DS$10:DS$107))),0)+
IFERROR(SUMPRODUCT('6. Patients'!CF$10:CF$107,OFFSET('6. Patients'!$FJ$9,1,MATCH($D25,'6. Patients'!$FK$9:$FY$9,0),ROWS('6. Patients'!DS$10:DS$107))),0),
IFERROR(SUMPRODUCT('6. Patients'!CF$10:CF$107,OFFSET('6. Patients'!$FZ$9,1,MATCH($D25,'6. Patients'!$GA$9:$GO$9,0),ROWS('6. Patients'!DS$10:DS$107))),0)+
IFERROR(SUMPRODUCT('6. Patients'!CF$10:CF$107,OFFSET('6. Patients'!$GP$9,1,MATCH($D25,'6. Patients'!$GQ$9:$HE$9,0),ROWS('6. Patients'!DS$10:DS$107))),0)+
IFERROR(SUMPRODUCT('6. Patients'!CF$10:CF$107,OFFSET('6. Patients'!$HF$9,1,MATCH($D25,'6. Patients'!$HG$9:$HU$9,0),ROWS('6. Patients'!DS$10:DS$107))),0)+
IFERROR(SUMPRODUCT('6. Patients'!CF$10:CF$107,OFFSET('6. Patients'!$HV$9,1,MATCH($D25,'6. Patients'!$HW$9:$IK$9,0),ROWS('6. Patients'!DS$10:DS$107))),0),
IFERROR(SUMPRODUCT('6. Patients'!CF$10:CF$107,OFFSET('6. Patients'!$IL$9,1,MATCH($D25,'6. Patients'!$IM$9:$JA$9,0),ROWS('6. Patients'!DS$10:DS$107))),0)+
IFERROR(SUMPRODUCT('6. Patients'!CF$10:CF$107,OFFSET('6. Patients'!$JB$9,1,MATCH($D25,'6. Patients'!$JC$9:$JQ$9,0),ROWS('6. Patients'!DS$10:DS$107))),0)+
IFERROR(SUMPRODUCT('6. Patients'!CF$10:CF$107,OFFSET('6. Patients'!$JR$9,1,MATCH($D25,'6. Patients'!$JS$9:$KG$9,0),ROWS('6. Patients'!DS$10:DS$107))),0)+
IFERROR(SUMPRODUCT('6. Patients'!CF$10:CF$107,OFFSET('6. Patients'!$KH$9,1,MATCH($D25,'6. Patients'!$KI$9:$KW$9,0),ROWS('6. Patients'!DS$10:DS$107))),0))+
IFERROR(VLOOKUP($D25,$H$61:$L$91,COLUMNS($H$60:$J$60)-1+M$7,0)*$E25*$F25*'1. General Inputs'!$J$25,0),0)</f>
        <v>0</v>
      </c>
      <c r="N25" s="3">
        <f ca="1">ROUNDUP($F25*$E25*CHOOSE(N$7,
IFERROR(SUMPRODUCT('6. Patients'!CG$10:CG$107,OFFSET('6. Patients'!$DN$9,1,MATCH($D25,'6. Patients'!$DO$9:$EC$9,0),ROWS('6. Patients'!DT$10:DT$107))),0)+
IFERROR(SUMPRODUCT('6. Patients'!CG$10:CG$107,OFFSET('6. Patients'!$ED$9,1,MATCH($D25,'6. Patients'!$EE$9:$ES$9,0),ROWS('6. Patients'!DT$10:DT$107))),0)+
IFERROR(SUMPRODUCT('6. Patients'!CG$10:CG$107,OFFSET('6. Patients'!$ET$9,1,MATCH($D25,'6. Patients'!$EU$9:$FI$9,0),ROWS('6. Patients'!DT$10:DT$107))),0)+
IFERROR(SUMPRODUCT('6. Patients'!CG$10:CG$107,OFFSET('6. Patients'!$FJ$9,1,MATCH($D25,'6. Patients'!$FK$9:$FY$9,0),ROWS('6. Patients'!DT$10:DT$107))),0),
IFERROR(SUMPRODUCT('6. Patients'!CG$10:CG$107,OFFSET('6. Patients'!$FZ$9,1,MATCH($D25,'6. Patients'!$GA$9:$GO$9,0),ROWS('6. Patients'!DT$10:DT$107))),0)+
IFERROR(SUMPRODUCT('6. Patients'!CG$10:CG$107,OFFSET('6. Patients'!$GP$9,1,MATCH($D25,'6. Patients'!$GQ$9:$HE$9,0),ROWS('6. Patients'!DT$10:DT$107))),0)+
IFERROR(SUMPRODUCT('6. Patients'!CG$10:CG$107,OFFSET('6. Patients'!$HF$9,1,MATCH($D25,'6. Patients'!$HG$9:$HU$9,0),ROWS('6. Patients'!DT$10:DT$107))),0)+
IFERROR(SUMPRODUCT('6. Patients'!CG$10:CG$107,OFFSET('6. Patients'!$HV$9,1,MATCH($D25,'6. Patients'!$HW$9:$IK$9,0),ROWS('6. Patients'!DT$10:DT$107))),0),
IFERROR(SUMPRODUCT('6. Patients'!CG$10:CG$107,OFFSET('6. Patients'!$IL$9,1,MATCH($D25,'6. Patients'!$IM$9:$JA$9,0),ROWS('6. Patients'!DT$10:DT$107))),0)+
IFERROR(SUMPRODUCT('6. Patients'!CG$10:CG$107,OFFSET('6. Patients'!$JB$9,1,MATCH($D25,'6. Patients'!$JC$9:$JQ$9,0),ROWS('6. Patients'!DT$10:DT$107))),0)+
IFERROR(SUMPRODUCT('6. Patients'!CG$10:CG$107,OFFSET('6. Patients'!$JR$9,1,MATCH($D25,'6. Patients'!$JS$9:$KG$9,0),ROWS('6. Patients'!DT$10:DT$107))),0)+
IFERROR(SUMPRODUCT('6. Patients'!CG$10:CG$107,OFFSET('6. Patients'!$KH$9,1,MATCH($D25,'6. Patients'!$KI$9:$KW$9,0),ROWS('6. Patients'!DT$10:DT$107))),0))+
IFERROR(VLOOKUP($D25,$H$61:$L$91,COLUMNS($H$60:$J$60)-1+N$7,0)*$E25*$F25*'1. General Inputs'!$J$25,0),0)</f>
        <v>0</v>
      </c>
      <c r="O25" s="3">
        <f ca="1">ROUNDUP($F25*$E25*CHOOSE(O$7,
IFERROR(SUMPRODUCT('6. Patients'!CH$10:CH$107,OFFSET('6. Patients'!$DN$9,1,MATCH($D25,'6. Patients'!$DO$9:$EC$9,0),ROWS('6. Patients'!DU$10:DU$107))),0)+
IFERROR(SUMPRODUCT('6. Patients'!CH$10:CH$107,OFFSET('6. Patients'!$ED$9,1,MATCH($D25,'6. Patients'!$EE$9:$ES$9,0),ROWS('6. Patients'!DU$10:DU$107))),0)+
IFERROR(SUMPRODUCT('6. Patients'!CH$10:CH$107,OFFSET('6. Patients'!$ET$9,1,MATCH($D25,'6. Patients'!$EU$9:$FI$9,0),ROWS('6. Patients'!DU$10:DU$107))),0)+
IFERROR(SUMPRODUCT('6. Patients'!CH$10:CH$107,OFFSET('6. Patients'!$FJ$9,1,MATCH($D25,'6. Patients'!$FK$9:$FY$9,0),ROWS('6. Patients'!DU$10:DU$107))),0),
IFERROR(SUMPRODUCT('6. Patients'!CH$10:CH$107,OFFSET('6. Patients'!$FZ$9,1,MATCH($D25,'6. Patients'!$GA$9:$GO$9,0),ROWS('6. Patients'!DU$10:DU$107))),0)+
IFERROR(SUMPRODUCT('6. Patients'!CH$10:CH$107,OFFSET('6. Patients'!$GP$9,1,MATCH($D25,'6. Patients'!$GQ$9:$HE$9,0),ROWS('6. Patients'!DU$10:DU$107))),0)+
IFERROR(SUMPRODUCT('6. Patients'!CH$10:CH$107,OFFSET('6. Patients'!$HF$9,1,MATCH($D25,'6. Patients'!$HG$9:$HU$9,0),ROWS('6. Patients'!DU$10:DU$107))),0)+
IFERROR(SUMPRODUCT('6. Patients'!CH$10:CH$107,OFFSET('6. Patients'!$HV$9,1,MATCH($D25,'6. Patients'!$HW$9:$IK$9,0),ROWS('6. Patients'!DU$10:DU$107))),0),
IFERROR(SUMPRODUCT('6. Patients'!CH$10:CH$107,OFFSET('6. Patients'!$IL$9,1,MATCH($D25,'6. Patients'!$IM$9:$JA$9,0),ROWS('6. Patients'!DU$10:DU$107))),0)+
IFERROR(SUMPRODUCT('6. Patients'!CH$10:CH$107,OFFSET('6. Patients'!$JB$9,1,MATCH($D25,'6. Patients'!$JC$9:$JQ$9,0),ROWS('6. Patients'!DU$10:DU$107))),0)+
IFERROR(SUMPRODUCT('6. Patients'!CH$10:CH$107,OFFSET('6. Patients'!$JR$9,1,MATCH($D25,'6. Patients'!$JS$9:$KG$9,0),ROWS('6. Patients'!DU$10:DU$107))),0)+
IFERROR(SUMPRODUCT('6. Patients'!CH$10:CH$107,OFFSET('6. Patients'!$KH$9,1,MATCH($D25,'6. Patients'!$KI$9:$KW$9,0),ROWS('6. Patients'!DU$10:DU$107))),0))+
IFERROR(VLOOKUP($D25,$H$61:$L$91,COLUMNS($H$60:$J$60)-1+O$7,0)*$E25*$F25*'1. General Inputs'!$J$25,0),0)</f>
        <v>0</v>
      </c>
      <c r="P25" s="3">
        <f ca="1">ROUNDUP($F25*$E25*CHOOSE(P$7,
IFERROR(SUMPRODUCT('6. Patients'!CI$10:CI$107,OFFSET('6. Patients'!$DN$9,1,MATCH($D25,'6. Patients'!$DO$9:$EC$9,0),ROWS('6. Patients'!DV$10:DV$107))),0)+
IFERROR(SUMPRODUCT('6. Patients'!CI$10:CI$107,OFFSET('6. Patients'!$ED$9,1,MATCH($D25,'6. Patients'!$EE$9:$ES$9,0),ROWS('6. Patients'!DV$10:DV$107))),0)+
IFERROR(SUMPRODUCT('6. Patients'!CI$10:CI$107,OFFSET('6. Patients'!$ET$9,1,MATCH($D25,'6. Patients'!$EU$9:$FI$9,0),ROWS('6. Patients'!DV$10:DV$107))),0)+
IFERROR(SUMPRODUCT('6. Patients'!CI$10:CI$107,OFFSET('6. Patients'!$FJ$9,1,MATCH($D25,'6. Patients'!$FK$9:$FY$9,0),ROWS('6. Patients'!DV$10:DV$107))),0),
IFERROR(SUMPRODUCT('6. Patients'!CI$10:CI$107,OFFSET('6. Patients'!$FZ$9,1,MATCH($D25,'6. Patients'!$GA$9:$GO$9,0),ROWS('6. Patients'!DV$10:DV$107))),0)+
IFERROR(SUMPRODUCT('6. Patients'!CI$10:CI$107,OFFSET('6. Patients'!$GP$9,1,MATCH($D25,'6. Patients'!$GQ$9:$HE$9,0),ROWS('6. Patients'!DV$10:DV$107))),0)+
IFERROR(SUMPRODUCT('6. Patients'!CI$10:CI$107,OFFSET('6. Patients'!$HF$9,1,MATCH($D25,'6. Patients'!$HG$9:$HU$9,0),ROWS('6. Patients'!DV$10:DV$107))),0)+
IFERROR(SUMPRODUCT('6. Patients'!CI$10:CI$107,OFFSET('6. Patients'!$HV$9,1,MATCH($D25,'6. Patients'!$HW$9:$IK$9,0),ROWS('6. Patients'!DV$10:DV$107))),0),
IFERROR(SUMPRODUCT('6. Patients'!CI$10:CI$107,OFFSET('6. Patients'!$IL$9,1,MATCH($D25,'6. Patients'!$IM$9:$JA$9,0),ROWS('6. Patients'!DV$10:DV$107))),0)+
IFERROR(SUMPRODUCT('6. Patients'!CI$10:CI$107,OFFSET('6. Patients'!$JB$9,1,MATCH($D25,'6. Patients'!$JC$9:$JQ$9,0),ROWS('6. Patients'!DV$10:DV$107))),0)+
IFERROR(SUMPRODUCT('6. Patients'!CI$10:CI$107,OFFSET('6. Patients'!$JR$9,1,MATCH($D25,'6. Patients'!$JS$9:$KG$9,0),ROWS('6. Patients'!DV$10:DV$107))),0)+
IFERROR(SUMPRODUCT('6. Patients'!CI$10:CI$107,OFFSET('6. Patients'!$KH$9,1,MATCH($D25,'6. Patients'!$KI$9:$KW$9,0),ROWS('6. Patients'!DV$10:DV$107))),0))+
IFERROR(VLOOKUP($D25,$H$61:$L$91,COLUMNS($H$60:$J$60)-1+P$7,0)*$E25*$F25*'1. General Inputs'!$J$25,0),0)</f>
        <v>0</v>
      </c>
      <c r="Q25" s="3">
        <f ca="1">ROUNDUP($F25*$E25*CHOOSE(Q$7,
IFERROR(SUMPRODUCT('6. Patients'!CJ$10:CJ$107,OFFSET('6. Patients'!$DN$9,1,MATCH($D25,'6. Patients'!$DO$9:$EC$9,0),ROWS('6. Patients'!DW$10:DW$107))),0)+
IFERROR(SUMPRODUCT('6. Patients'!CJ$10:CJ$107,OFFSET('6. Patients'!$ED$9,1,MATCH($D25,'6. Patients'!$EE$9:$ES$9,0),ROWS('6. Patients'!DW$10:DW$107))),0)+
IFERROR(SUMPRODUCT('6. Patients'!CJ$10:CJ$107,OFFSET('6. Patients'!$ET$9,1,MATCH($D25,'6. Patients'!$EU$9:$FI$9,0),ROWS('6. Patients'!DW$10:DW$107))),0)+
IFERROR(SUMPRODUCT('6. Patients'!CJ$10:CJ$107,OFFSET('6. Patients'!$FJ$9,1,MATCH($D25,'6. Patients'!$FK$9:$FY$9,0),ROWS('6. Patients'!DW$10:DW$107))),0),
IFERROR(SUMPRODUCT('6. Patients'!CJ$10:CJ$107,OFFSET('6. Patients'!$FZ$9,1,MATCH($D25,'6. Patients'!$GA$9:$GO$9,0),ROWS('6. Patients'!DW$10:DW$107))),0)+
IFERROR(SUMPRODUCT('6. Patients'!CJ$10:CJ$107,OFFSET('6. Patients'!$GP$9,1,MATCH($D25,'6. Patients'!$GQ$9:$HE$9,0),ROWS('6. Patients'!DW$10:DW$107))),0)+
IFERROR(SUMPRODUCT('6. Patients'!CJ$10:CJ$107,OFFSET('6. Patients'!$HF$9,1,MATCH($D25,'6. Patients'!$HG$9:$HU$9,0),ROWS('6. Patients'!DW$10:DW$107))),0)+
IFERROR(SUMPRODUCT('6. Patients'!CJ$10:CJ$107,OFFSET('6. Patients'!$HV$9,1,MATCH($D25,'6. Patients'!$HW$9:$IK$9,0),ROWS('6. Patients'!DW$10:DW$107))),0),
IFERROR(SUMPRODUCT('6. Patients'!CJ$10:CJ$107,OFFSET('6. Patients'!$IL$9,1,MATCH($D25,'6. Patients'!$IM$9:$JA$9,0),ROWS('6. Patients'!DW$10:DW$107))),0)+
IFERROR(SUMPRODUCT('6. Patients'!CJ$10:CJ$107,OFFSET('6. Patients'!$JB$9,1,MATCH($D25,'6. Patients'!$JC$9:$JQ$9,0),ROWS('6. Patients'!DW$10:DW$107))),0)+
IFERROR(SUMPRODUCT('6. Patients'!CJ$10:CJ$107,OFFSET('6. Patients'!$JR$9,1,MATCH($D25,'6. Patients'!$JS$9:$KG$9,0),ROWS('6. Patients'!DW$10:DW$107))),0)+
IFERROR(SUMPRODUCT('6. Patients'!CJ$10:CJ$107,OFFSET('6. Patients'!$KH$9,1,MATCH($D25,'6. Patients'!$KI$9:$KW$9,0),ROWS('6. Patients'!DW$10:DW$107))),0))+
IFERROR(VLOOKUP($D25,$H$61:$L$91,COLUMNS($H$60:$J$60)-1+Q$7,0)*$E25*$F25*'1. General Inputs'!$J$25,0),0)</f>
        <v>0</v>
      </c>
      <c r="R25" s="3">
        <f ca="1">ROUNDUP($F25*$E25*CHOOSE(R$7,
IFERROR(SUMPRODUCT('6. Patients'!CK$10:CK$107,OFFSET('6. Patients'!$DN$9,1,MATCH($D25,'6. Patients'!$DO$9:$EC$9,0),ROWS('6. Patients'!DX$10:DX$107))),0)+
IFERROR(SUMPRODUCT('6. Patients'!CK$10:CK$107,OFFSET('6. Patients'!$ED$9,1,MATCH($D25,'6. Patients'!$EE$9:$ES$9,0),ROWS('6. Patients'!DX$10:DX$107))),0)+
IFERROR(SUMPRODUCT('6. Patients'!CK$10:CK$107,OFFSET('6. Patients'!$ET$9,1,MATCH($D25,'6. Patients'!$EU$9:$FI$9,0),ROWS('6. Patients'!DX$10:DX$107))),0)+
IFERROR(SUMPRODUCT('6. Patients'!CK$10:CK$107,OFFSET('6. Patients'!$FJ$9,1,MATCH($D25,'6. Patients'!$FK$9:$FY$9,0),ROWS('6. Patients'!DX$10:DX$107))),0),
IFERROR(SUMPRODUCT('6. Patients'!CK$10:CK$107,OFFSET('6. Patients'!$FZ$9,1,MATCH($D25,'6. Patients'!$GA$9:$GO$9,0),ROWS('6. Patients'!DX$10:DX$107))),0)+
IFERROR(SUMPRODUCT('6. Patients'!CK$10:CK$107,OFFSET('6. Patients'!$GP$9,1,MATCH($D25,'6. Patients'!$GQ$9:$HE$9,0),ROWS('6. Patients'!DX$10:DX$107))),0)+
IFERROR(SUMPRODUCT('6. Patients'!CK$10:CK$107,OFFSET('6. Patients'!$HF$9,1,MATCH($D25,'6. Patients'!$HG$9:$HU$9,0),ROWS('6. Patients'!DX$10:DX$107))),0)+
IFERROR(SUMPRODUCT('6. Patients'!CK$10:CK$107,OFFSET('6. Patients'!$HV$9,1,MATCH($D25,'6. Patients'!$HW$9:$IK$9,0),ROWS('6. Patients'!DX$10:DX$107))),0),
IFERROR(SUMPRODUCT('6. Patients'!CK$10:CK$107,OFFSET('6. Patients'!$IL$9,1,MATCH($D25,'6. Patients'!$IM$9:$JA$9,0),ROWS('6. Patients'!DX$10:DX$107))),0)+
IFERROR(SUMPRODUCT('6. Patients'!CK$10:CK$107,OFFSET('6. Patients'!$JB$9,1,MATCH($D25,'6. Patients'!$JC$9:$JQ$9,0),ROWS('6. Patients'!DX$10:DX$107))),0)+
IFERROR(SUMPRODUCT('6. Patients'!CK$10:CK$107,OFFSET('6. Patients'!$JR$9,1,MATCH($D25,'6. Patients'!$JS$9:$KG$9,0),ROWS('6. Patients'!DX$10:DX$107))),0)+
IFERROR(SUMPRODUCT('6. Patients'!CK$10:CK$107,OFFSET('6. Patients'!$KH$9,1,MATCH($D25,'6. Patients'!$KI$9:$KW$9,0),ROWS('6. Patients'!DX$10:DX$107))),0))+
IFERROR(VLOOKUP($D25,$H$61:$L$91,COLUMNS($H$60:$J$60)-1+R$7,0)*$E25*$F25*'1. General Inputs'!$J$25,0),0)</f>
        <v>0</v>
      </c>
      <c r="S25" s="3">
        <f ca="1">ROUNDUP($F25*$E25*CHOOSE(S$7,
IFERROR(SUMPRODUCT('6. Patients'!CL$10:CL$107,OFFSET('6. Patients'!$DN$9,1,MATCH($D25,'6. Patients'!$DO$9:$EC$9,0),ROWS('6. Patients'!DY$10:DY$107))),0)+
IFERROR(SUMPRODUCT('6. Patients'!CL$10:CL$107,OFFSET('6. Patients'!$ED$9,1,MATCH($D25,'6. Patients'!$EE$9:$ES$9,0),ROWS('6. Patients'!DY$10:DY$107))),0)+
IFERROR(SUMPRODUCT('6. Patients'!CL$10:CL$107,OFFSET('6. Patients'!$ET$9,1,MATCH($D25,'6. Patients'!$EU$9:$FI$9,0),ROWS('6. Patients'!DY$10:DY$107))),0)+
IFERROR(SUMPRODUCT('6. Patients'!CL$10:CL$107,OFFSET('6. Patients'!$FJ$9,1,MATCH($D25,'6. Patients'!$FK$9:$FY$9,0),ROWS('6. Patients'!DY$10:DY$107))),0),
IFERROR(SUMPRODUCT('6. Patients'!CL$10:CL$107,OFFSET('6. Patients'!$FZ$9,1,MATCH($D25,'6. Patients'!$GA$9:$GO$9,0),ROWS('6. Patients'!DY$10:DY$107))),0)+
IFERROR(SUMPRODUCT('6. Patients'!CL$10:CL$107,OFFSET('6. Patients'!$GP$9,1,MATCH($D25,'6. Patients'!$GQ$9:$HE$9,0),ROWS('6. Patients'!DY$10:DY$107))),0)+
IFERROR(SUMPRODUCT('6. Patients'!CL$10:CL$107,OFFSET('6. Patients'!$HF$9,1,MATCH($D25,'6. Patients'!$HG$9:$HU$9,0),ROWS('6. Patients'!DY$10:DY$107))),0)+
IFERROR(SUMPRODUCT('6. Patients'!CL$10:CL$107,OFFSET('6. Patients'!$HV$9,1,MATCH($D25,'6. Patients'!$HW$9:$IK$9,0),ROWS('6. Patients'!DY$10:DY$107))),0),
IFERROR(SUMPRODUCT('6. Patients'!CL$10:CL$107,OFFSET('6. Patients'!$IL$9,1,MATCH($D25,'6. Patients'!$IM$9:$JA$9,0),ROWS('6. Patients'!DY$10:DY$107))),0)+
IFERROR(SUMPRODUCT('6. Patients'!CL$10:CL$107,OFFSET('6. Patients'!$JB$9,1,MATCH($D25,'6. Patients'!$JC$9:$JQ$9,0),ROWS('6. Patients'!DY$10:DY$107))),0)+
IFERROR(SUMPRODUCT('6. Patients'!CL$10:CL$107,OFFSET('6. Patients'!$JR$9,1,MATCH($D25,'6. Patients'!$JS$9:$KG$9,0),ROWS('6. Patients'!DY$10:DY$107))),0)+
IFERROR(SUMPRODUCT('6. Patients'!CL$10:CL$107,OFFSET('6. Patients'!$KH$9,1,MATCH($D25,'6. Patients'!$KI$9:$KW$9,0),ROWS('6. Patients'!DY$10:DY$107))),0))+
IFERROR(VLOOKUP($D25,$H$61:$L$91,COLUMNS($H$60:$J$60)-1+S$7,0)*$E25*$F25*'1. General Inputs'!$J$25,0),0)</f>
        <v>0</v>
      </c>
      <c r="T25" s="3">
        <f ca="1">ROUNDUP($F25*$E25*CHOOSE(T$7,
IFERROR(SUMPRODUCT('6. Patients'!CM$10:CM$107,OFFSET('6. Patients'!$DN$9,1,MATCH($D25,'6. Patients'!$DO$9:$EC$9,0),ROWS('6. Patients'!DZ$10:DZ$107))),0)+
IFERROR(SUMPRODUCT('6. Patients'!CM$10:CM$107,OFFSET('6. Patients'!$ED$9,1,MATCH($D25,'6. Patients'!$EE$9:$ES$9,0),ROWS('6. Patients'!DZ$10:DZ$107))),0)+
IFERROR(SUMPRODUCT('6. Patients'!CM$10:CM$107,OFFSET('6. Patients'!$ET$9,1,MATCH($D25,'6. Patients'!$EU$9:$FI$9,0),ROWS('6. Patients'!DZ$10:DZ$107))),0)+
IFERROR(SUMPRODUCT('6. Patients'!CM$10:CM$107,OFFSET('6. Patients'!$FJ$9,1,MATCH($D25,'6. Patients'!$FK$9:$FY$9,0),ROWS('6. Patients'!DZ$10:DZ$107))),0),
IFERROR(SUMPRODUCT('6. Patients'!CM$10:CM$107,OFFSET('6. Patients'!$FZ$9,1,MATCH($D25,'6. Patients'!$GA$9:$GO$9,0),ROWS('6. Patients'!DZ$10:DZ$107))),0)+
IFERROR(SUMPRODUCT('6. Patients'!CM$10:CM$107,OFFSET('6. Patients'!$GP$9,1,MATCH($D25,'6. Patients'!$GQ$9:$HE$9,0),ROWS('6. Patients'!DZ$10:DZ$107))),0)+
IFERROR(SUMPRODUCT('6. Patients'!CM$10:CM$107,OFFSET('6. Patients'!$HF$9,1,MATCH($D25,'6. Patients'!$HG$9:$HU$9,0),ROWS('6. Patients'!DZ$10:DZ$107))),0)+
IFERROR(SUMPRODUCT('6. Patients'!CM$10:CM$107,OFFSET('6. Patients'!$HV$9,1,MATCH($D25,'6. Patients'!$HW$9:$IK$9,0),ROWS('6. Patients'!DZ$10:DZ$107))),0),
IFERROR(SUMPRODUCT('6. Patients'!CM$10:CM$107,OFFSET('6. Patients'!$IL$9,1,MATCH($D25,'6. Patients'!$IM$9:$JA$9,0),ROWS('6. Patients'!DZ$10:DZ$107))),0)+
IFERROR(SUMPRODUCT('6. Patients'!CM$10:CM$107,OFFSET('6. Patients'!$JB$9,1,MATCH($D25,'6. Patients'!$JC$9:$JQ$9,0),ROWS('6. Patients'!DZ$10:DZ$107))),0)+
IFERROR(SUMPRODUCT('6. Patients'!CM$10:CM$107,OFFSET('6. Patients'!$JR$9,1,MATCH($D25,'6. Patients'!$JS$9:$KG$9,0),ROWS('6. Patients'!DZ$10:DZ$107))),0)+
IFERROR(SUMPRODUCT('6. Patients'!CM$10:CM$107,OFFSET('6. Patients'!$KH$9,1,MATCH($D25,'6. Patients'!$KI$9:$KW$9,0),ROWS('6. Patients'!DZ$10:DZ$107))),0))+
IFERROR(VLOOKUP($D25,$H$61:$L$91,COLUMNS($H$60:$J$60)-1+T$7,0)*$E25*$F25*'1. General Inputs'!$J$25,0),0)</f>
        <v>0</v>
      </c>
      <c r="U25" s="3">
        <f ca="1">ROUNDUP($F25*$E25*CHOOSE(U$7,
IFERROR(SUMPRODUCT('6. Patients'!CN$10:CN$107,OFFSET('6. Patients'!$DN$9,1,MATCH($D25,'6. Patients'!$DO$9:$EC$9,0),ROWS('6. Patients'!EA$10:EA$107))),0)+
IFERROR(SUMPRODUCT('6. Patients'!CN$10:CN$107,OFFSET('6. Patients'!$ED$9,1,MATCH($D25,'6. Patients'!$EE$9:$ES$9,0),ROWS('6. Patients'!EA$10:EA$107))),0)+
IFERROR(SUMPRODUCT('6. Patients'!CN$10:CN$107,OFFSET('6. Patients'!$ET$9,1,MATCH($D25,'6. Patients'!$EU$9:$FI$9,0),ROWS('6. Patients'!EA$10:EA$107))),0)+
IFERROR(SUMPRODUCT('6. Patients'!CN$10:CN$107,OFFSET('6. Patients'!$FJ$9,1,MATCH($D25,'6. Patients'!$FK$9:$FY$9,0),ROWS('6. Patients'!EA$10:EA$107))),0),
IFERROR(SUMPRODUCT('6. Patients'!CN$10:CN$107,OFFSET('6. Patients'!$FZ$9,1,MATCH($D25,'6. Patients'!$GA$9:$GO$9,0),ROWS('6. Patients'!EA$10:EA$107))),0)+
IFERROR(SUMPRODUCT('6. Patients'!CN$10:CN$107,OFFSET('6. Patients'!$GP$9,1,MATCH($D25,'6. Patients'!$GQ$9:$HE$9,0),ROWS('6. Patients'!EA$10:EA$107))),0)+
IFERROR(SUMPRODUCT('6. Patients'!CN$10:CN$107,OFFSET('6. Patients'!$HF$9,1,MATCH($D25,'6. Patients'!$HG$9:$HU$9,0),ROWS('6. Patients'!EA$10:EA$107))),0)+
IFERROR(SUMPRODUCT('6. Patients'!CN$10:CN$107,OFFSET('6. Patients'!$HV$9,1,MATCH($D25,'6. Patients'!$HW$9:$IK$9,0),ROWS('6. Patients'!EA$10:EA$107))),0),
IFERROR(SUMPRODUCT('6. Patients'!CN$10:CN$107,OFFSET('6. Patients'!$IL$9,1,MATCH($D25,'6. Patients'!$IM$9:$JA$9,0),ROWS('6. Patients'!EA$10:EA$107))),0)+
IFERROR(SUMPRODUCT('6. Patients'!CN$10:CN$107,OFFSET('6. Patients'!$JB$9,1,MATCH($D25,'6. Patients'!$JC$9:$JQ$9,0),ROWS('6. Patients'!EA$10:EA$107))),0)+
IFERROR(SUMPRODUCT('6. Patients'!CN$10:CN$107,OFFSET('6. Patients'!$JR$9,1,MATCH($D25,'6. Patients'!$JS$9:$KG$9,0),ROWS('6. Patients'!EA$10:EA$107))),0)+
IFERROR(SUMPRODUCT('6. Patients'!CN$10:CN$107,OFFSET('6. Patients'!$KH$9,1,MATCH($D25,'6. Patients'!$KI$9:$KW$9,0),ROWS('6. Patients'!EA$10:EA$107))),0))+
IFERROR(VLOOKUP($D25,$H$61:$L$91,COLUMNS($H$60:$J$60)-1+U$7,0)*$E25*$F25*'1. General Inputs'!$J$25,0),0)</f>
        <v>0</v>
      </c>
      <c r="V25" s="3">
        <f ca="1">ROUNDUP($F25*$E25*CHOOSE(V$7,
IFERROR(SUMPRODUCT('6. Patients'!CO$10:CO$107,OFFSET('6. Patients'!$DN$9,1,MATCH($D25,'6. Patients'!$DO$9:$EC$9,0),ROWS('6. Patients'!EB$10:EB$107))),0)+
IFERROR(SUMPRODUCT('6. Patients'!CO$10:CO$107,OFFSET('6. Patients'!$ED$9,1,MATCH($D25,'6. Patients'!$EE$9:$ES$9,0),ROWS('6. Patients'!EB$10:EB$107))),0)+
IFERROR(SUMPRODUCT('6. Patients'!CO$10:CO$107,OFFSET('6. Patients'!$ET$9,1,MATCH($D25,'6. Patients'!$EU$9:$FI$9,0),ROWS('6. Patients'!EB$10:EB$107))),0)+
IFERROR(SUMPRODUCT('6. Patients'!CO$10:CO$107,OFFSET('6. Patients'!$FJ$9,1,MATCH($D25,'6. Patients'!$FK$9:$FY$9,0),ROWS('6. Patients'!EB$10:EB$107))),0),
IFERROR(SUMPRODUCT('6. Patients'!CO$10:CO$107,OFFSET('6. Patients'!$FZ$9,1,MATCH($D25,'6. Patients'!$GA$9:$GO$9,0),ROWS('6. Patients'!EB$10:EB$107))),0)+
IFERROR(SUMPRODUCT('6. Patients'!CO$10:CO$107,OFFSET('6. Patients'!$GP$9,1,MATCH($D25,'6. Patients'!$GQ$9:$HE$9,0),ROWS('6. Patients'!EB$10:EB$107))),0)+
IFERROR(SUMPRODUCT('6. Patients'!CO$10:CO$107,OFFSET('6. Patients'!$HF$9,1,MATCH($D25,'6. Patients'!$HG$9:$HU$9,0),ROWS('6. Patients'!EB$10:EB$107))),0)+
IFERROR(SUMPRODUCT('6. Patients'!CO$10:CO$107,OFFSET('6. Patients'!$HV$9,1,MATCH($D25,'6. Patients'!$HW$9:$IK$9,0),ROWS('6. Patients'!EB$10:EB$107))),0),
IFERROR(SUMPRODUCT('6. Patients'!CO$10:CO$107,OFFSET('6. Patients'!$IL$9,1,MATCH($D25,'6. Patients'!$IM$9:$JA$9,0),ROWS('6. Patients'!EB$10:EB$107))),0)+
IFERROR(SUMPRODUCT('6. Patients'!CO$10:CO$107,OFFSET('6. Patients'!$JB$9,1,MATCH($D25,'6. Patients'!$JC$9:$JQ$9,0),ROWS('6. Patients'!EB$10:EB$107))),0)+
IFERROR(SUMPRODUCT('6. Patients'!CO$10:CO$107,OFFSET('6. Patients'!$JR$9,1,MATCH($D25,'6. Patients'!$JS$9:$KG$9,0),ROWS('6. Patients'!EB$10:EB$107))),0)+
IFERROR(SUMPRODUCT('6. Patients'!CO$10:CO$107,OFFSET('6. Patients'!$KH$9,1,MATCH($D25,'6. Patients'!$KI$9:$KW$9,0),ROWS('6. Patients'!EB$10:EB$107))),0))+
IFERROR(VLOOKUP($D25,$H$61:$L$91,COLUMNS($H$60:$J$60)-1+V$7,0)*$E25*$F25*'1. General Inputs'!$J$25,0),0)</f>
        <v>0</v>
      </c>
      <c r="W25" s="3">
        <f ca="1">ROUNDUP($F25*$E25*CHOOSE(W$7,
IFERROR(SUMPRODUCT('6. Patients'!CP$10:CP$107,OFFSET('6. Patients'!$DN$9,1,MATCH($D25,'6. Patients'!$DO$9:$EC$9,0),ROWS('6. Patients'!EC$10:EC$107))),0)+
IFERROR(SUMPRODUCT('6. Patients'!CP$10:CP$107,OFFSET('6. Patients'!$ED$9,1,MATCH($D25,'6. Patients'!$EE$9:$ES$9,0),ROWS('6. Patients'!EC$10:EC$107))),0)+
IFERROR(SUMPRODUCT('6. Patients'!CP$10:CP$107,OFFSET('6. Patients'!$ET$9,1,MATCH($D25,'6. Patients'!$EU$9:$FI$9,0),ROWS('6. Patients'!EC$10:EC$107))),0)+
IFERROR(SUMPRODUCT('6. Patients'!CP$10:CP$107,OFFSET('6. Patients'!$FJ$9,1,MATCH($D25,'6. Patients'!$FK$9:$FY$9,0),ROWS('6. Patients'!EC$10:EC$107))),0),
IFERROR(SUMPRODUCT('6. Patients'!CP$10:CP$107,OFFSET('6. Patients'!$FZ$9,1,MATCH($D25,'6. Patients'!$GA$9:$GO$9,0),ROWS('6. Patients'!EC$10:EC$107))),0)+
IFERROR(SUMPRODUCT('6. Patients'!CP$10:CP$107,OFFSET('6. Patients'!$GP$9,1,MATCH($D25,'6. Patients'!$GQ$9:$HE$9,0),ROWS('6. Patients'!EC$10:EC$107))),0)+
IFERROR(SUMPRODUCT('6. Patients'!CP$10:CP$107,OFFSET('6. Patients'!$HF$9,1,MATCH($D25,'6. Patients'!$HG$9:$HU$9,0),ROWS('6. Patients'!EC$10:EC$107))),0)+
IFERROR(SUMPRODUCT('6. Patients'!CP$10:CP$107,OFFSET('6. Patients'!$HV$9,1,MATCH($D25,'6. Patients'!$HW$9:$IK$9,0),ROWS('6. Patients'!EC$10:EC$107))),0),
IFERROR(SUMPRODUCT('6. Patients'!CP$10:CP$107,OFFSET('6. Patients'!$IL$9,1,MATCH($D25,'6. Patients'!$IM$9:$JA$9,0),ROWS('6. Patients'!EC$10:EC$107))),0)+
IFERROR(SUMPRODUCT('6. Patients'!CP$10:CP$107,OFFSET('6. Patients'!$JB$9,1,MATCH($D25,'6. Patients'!$JC$9:$JQ$9,0),ROWS('6. Patients'!EC$10:EC$107))),0)+
IFERROR(SUMPRODUCT('6. Patients'!CP$10:CP$107,OFFSET('6. Patients'!$JR$9,1,MATCH($D25,'6. Patients'!$JS$9:$KG$9,0),ROWS('6. Patients'!EC$10:EC$107))),0)+
IFERROR(SUMPRODUCT('6. Patients'!CP$10:CP$107,OFFSET('6. Patients'!$KH$9,1,MATCH($D25,'6. Patients'!$KI$9:$KW$9,0),ROWS('6. Patients'!EC$10:EC$107))),0))+
IFERROR(VLOOKUP($D25,$H$61:$L$91,COLUMNS($H$60:$J$60)-1+W$7,0)*$E25*$F25*'1. General Inputs'!$J$25,0),0)</f>
        <v>0</v>
      </c>
      <c r="X25" s="3">
        <f ca="1">ROUNDUP($F25*$E25*CHOOSE(X$7,
IFERROR(SUMPRODUCT('6. Patients'!CQ$10:CQ$107,OFFSET('6. Patients'!$DN$9,1,MATCH($D25,'6. Patients'!$DO$9:$EC$9,0),ROWS('6. Patients'!ED$10:ED$107))),0)+
IFERROR(SUMPRODUCT('6. Patients'!CQ$10:CQ$107,OFFSET('6. Patients'!$ED$9,1,MATCH($D25,'6. Patients'!$EE$9:$ES$9,0),ROWS('6. Patients'!ED$10:ED$107))),0)+
IFERROR(SUMPRODUCT('6. Patients'!CQ$10:CQ$107,OFFSET('6. Patients'!$ET$9,1,MATCH($D25,'6. Patients'!$EU$9:$FI$9,0),ROWS('6. Patients'!ED$10:ED$107))),0)+
IFERROR(SUMPRODUCT('6. Patients'!CQ$10:CQ$107,OFFSET('6. Patients'!$FJ$9,1,MATCH($D25,'6. Patients'!$FK$9:$FY$9,0),ROWS('6. Patients'!ED$10:ED$107))),0),
IFERROR(SUMPRODUCT('6. Patients'!CQ$10:CQ$107,OFFSET('6. Patients'!$FZ$9,1,MATCH($D25,'6. Patients'!$GA$9:$GO$9,0),ROWS('6. Patients'!ED$10:ED$107))),0)+
IFERROR(SUMPRODUCT('6. Patients'!CQ$10:CQ$107,OFFSET('6. Patients'!$GP$9,1,MATCH($D25,'6. Patients'!$GQ$9:$HE$9,0),ROWS('6. Patients'!ED$10:ED$107))),0)+
IFERROR(SUMPRODUCT('6. Patients'!CQ$10:CQ$107,OFFSET('6. Patients'!$HF$9,1,MATCH($D25,'6. Patients'!$HG$9:$HU$9,0),ROWS('6. Patients'!ED$10:ED$107))),0)+
IFERROR(SUMPRODUCT('6. Patients'!CQ$10:CQ$107,OFFSET('6. Patients'!$HV$9,1,MATCH($D25,'6. Patients'!$HW$9:$IK$9,0),ROWS('6. Patients'!ED$10:ED$107))),0),
IFERROR(SUMPRODUCT('6. Patients'!CQ$10:CQ$107,OFFSET('6. Patients'!$IL$9,1,MATCH($D25,'6. Patients'!$IM$9:$JA$9,0),ROWS('6. Patients'!ED$10:ED$107))),0)+
IFERROR(SUMPRODUCT('6. Patients'!CQ$10:CQ$107,OFFSET('6. Patients'!$JB$9,1,MATCH($D25,'6. Patients'!$JC$9:$JQ$9,0),ROWS('6. Patients'!ED$10:ED$107))),0)+
IFERROR(SUMPRODUCT('6. Patients'!CQ$10:CQ$107,OFFSET('6. Patients'!$JR$9,1,MATCH($D25,'6. Patients'!$JS$9:$KG$9,0),ROWS('6. Patients'!ED$10:ED$107))),0)+
IFERROR(SUMPRODUCT('6. Patients'!CQ$10:CQ$107,OFFSET('6. Patients'!$KH$9,1,MATCH($D25,'6. Patients'!$KI$9:$KW$9,0),ROWS('6. Patients'!ED$10:ED$107))),0))+
IFERROR(VLOOKUP($D25,$H$61:$L$91,COLUMNS($H$60:$J$60)-1+X$7,0)*$E25*$F25*'1. General Inputs'!$J$25,0),0)</f>
        <v>0</v>
      </c>
      <c r="Y25" s="3">
        <f ca="1">ROUNDUP($F25*$E25*CHOOSE(Y$7,
IFERROR(SUMPRODUCT('6. Patients'!CR$10:CR$107,OFFSET('6. Patients'!$DN$9,1,MATCH($D25,'6. Patients'!$DO$9:$EC$9,0),ROWS('6. Patients'!EE$10:EE$107))),0)+
IFERROR(SUMPRODUCT('6. Patients'!CR$10:CR$107,OFFSET('6. Patients'!$ED$9,1,MATCH($D25,'6. Patients'!$EE$9:$ES$9,0),ROWS('6. Patients'!EE$10:EE$107))),0)+
IFERROR(SUMPRODUCT('6. Patients'!CR$10:CR$107,OFFSET('6. Patients'!$ET$9,1,MATCH($D25,'6. Patients'!$EU$9:$FI$9,0),ROWS('6. Patients'!EE$10:EE$107))),0)+
IFERROR(SUMPRODUCT('6. Patients'!CR$10:CR$107,OFFSET('6. Patients'!$FJ$9,1,MATCH($D25,'6. Patients'!$FK$9:$FY$9,0),ROWS('6. Patients'!EE$10:EE$107))),0),
IFERROR(SUMPRODUCT('6. Patients'!CR$10:CR$107,OFFSET('6. Patients'!$FZ$9,1,MATCH($D25,'6. Patients'!$GA$9:$GO$9,0),ROWS('6. Patients'!EE$10:EE$107))),0)+
IFERROR(SUMPRODUCT('6. Patients'!CR$10:CR$107,OFFSET('6. Patients'!$GP$9,1,MATCH($D25,'6. Patients'!$GQ$9:$HE$9,0),ROWS('6. Patients'!EE$10:EE$107))),0)+
IFERROR(SUMPRODUCT('6. Patients'!CR$10:CR$107,OFFSET('6. Patients'!$HF$9,1,MATCH($D25,'6. Patients'!$HG$9:$HU$9,0),ROWS('6. Patients'!EE$10:EE$107))),0)+
IFERROR(SUMPRODUCT('6. Patients'!CR$10:CR$107,OFFSET('6. Patients'!$HV$9,1,MATCH($D25,'6. Patients'!$HW$9:$IK$9,0),ROWS('6. Patients'!EE$10:EE$107))),0),
IFERROR(SUMPRODUCT('6. Patients'!CR$10:CR$107,OFFSET('6. Patients'!$IL$9,1,MATCH($D25,'6. Patients'!$IM$9:$JA$9,0),ROWS('6. Patients'!EE$10:EE$107))),0)+
IFERROR(SUMPRODUCT('6. Patients'!CR$10:CR$107,OFFSET('6. Patients'!$JB$9,1,MATCH($D25,'6. Patients'!$JC$9:$JQ$9,0),ROWS('6. Patients'!EE$10:EE$107))),0)+
IFERROR(SUMPRODUCT('6. Patients'!CR$10:CR$107,OFFSET('6. Patients'!$JR$9,1,MATCH($D25,'6. Patients'!$JS$9:$KG$9,0),ROWS('6. Patients'!EE$10:EE$107))),0)+
IFERROR(SUMPRODUCT('6. Patients'!CR$10:CR$107,OFFSET('6. Patients'!$KH$9,1,MATCH($D25,'6. Patients'!$KI$9:$KW$9,0),ROWS('6. Patients'!EE$10:EE$107))),0))+
IFERROR(VLOOKUP($D25,$H$61:$L$91,COLUMNS($H$60:$J$60)-1+Y$7,0)*$E25*$F25*'1. General Inputs'!$J$25,0),0)</f>
        <v>0</v>
      </c>
      <c r="Z25" s="3">
        <f ca="1">ROUNDUP($F25*$E25*CHOOSE(Z$7,
IFERROR(SUMPRODUCT('6. Patients'!CS$10:CS$107,OFFSET('6. Patients'!$DN$9,1,MATCH($D25,'6. Patients'!$DO$9:$EC$9,0),ROWS('6. Patients'!EF$10:EF$107))),0)+
IFERROR(SUMPRODUCT('6. Patients'!CS$10:CS$107,OFFSET('6. Patients'!$ED$9,1,MATCH($D25,'6. Patients'!$EE$9:$ES$9,0),ROWS('6. Patients'!EF$10:EF$107))),0)+
IFERROR(SUMPRODUCT('6. Patients'!CS$10:CS$107,OFFSET('6. Patients'!$ET$9,1,MATCH($D25,'6. Patients'!$EU$9:$FI$9,0),ROWS('6. Patients'!EF$10:EF$107))),0)+
IFERROR(SUMPRODUCT('6. Patients'!CS$10:CS$107,OFFSET('6. Patients'!$FJ$9,1,MATCH($D25,'6. Patients'!$FK$9:$FY$9,0),ROWS('6. Patients'!EF$10:EF$107))),0),
IFERROR(SUMPRODUCT('6. Patients'!CS$10:CS$107,OFFSET('6. Patients'!$FZ$9,1,MATCH($D25,'6. Patients'!$GA$9:$GO$9,0),ROWS('6. Patients'!EF$10:EF$107))),0)+
IFERROR(SUMPRODUCT('6. Patients'!CS$10:CS$107,OFFSET('6. Patients'!$GP$9,1,MATCH($D25,'6. Patients'!$GQ$9:$HE$9,0),ROWS('6. Patients'!EF$10:EF$107))),0)+
IFERROR(SUMPRODUCT('6. Patients'!CS$10:CS$107,OFFSET('6. Patients'!$HF$9,1,MATCH($D25,'6. Patients'!$HG$9:$HU$9,0),ROWS('6. Patients'!EF$10:EF$107))),0)+
IFERROR(SUMPRODUCT('6. Patients'!CS$10:CS$107,OFFSET('6. Patients'!$HV$9,1,MATCH($D25,'6. Patients'!$HW$9:$IK$9,0),ROWS('6. Patients'!EF$10:EF$107))),0),
IFERROR(SUMPRODUCT('6. Patients'!CS$10:CS$107,OFFSET('6. Patients'!$IL$9,1,MATCH($D25,'6. Patients'!$IM$9:$JA$9,0),ROWS('6. Patients'!EF$10:EF$107))),0)+
IFERROR(SUMPRODUCT('6. Patients'!CS$10:CS$107,OFFSET('6. Patients'!$JB$9,1,MATCH($D25,'6. Patients'!$JC$9:$JQ$9,0),ROWS('6. Patients'!EF$10:EF$107))),0)+
IFERROR(SUMPRODUCT('6. Patients'!CS$10:CS$107,OFFSET('6. Patients'!$JR$9,1,MATCH($D25,'6. Patients'!$JS$9:$KG$9,0),ROWS('6. Patients'!EF$10:EF$107))),0)+
IFERROR(SUMPRODUCT('6. Patients'!CS$10:CS$107,OFFSET('6. Patients'!$KH$9,1,MATCH($D25,'6. Patients'!$KI$9:$KW$9,0),ROWS('6. Patients'!EF$10:EF$107))),0))+
IFERROR(VLOOKUP($D25,$H$61:$L$91,COLUMNS($H$60:$J$60)-1+Z$7,0)*$E25*$F25*'1. General Inputs'!$J$25,0),0)</f>
        <v>0</v>
      </c>
      <c r="AA25" s="3">
        <f ca="1">ROUNDUP($F25*$E25*CHOOSE(AA$7,
IFERROR(SUMPRODUCT('6. Patients'!CT$10:CT$107,OFFSET('6. Patients'!$DN$9,1,MATCH($D25,'6. Patients'!$DO$9:$EC$9,0),ROWS('6. Patients'!EG$10:EG$107))),0)+
IFERROR(SUMPRODUCT('6. Patients'!CT$10:CT$107,OFFSET('6. Patients'!$ED$9,1,MATCH($D25,'6. Patients'!$EE$9:$ES$9,0),ROWS('6. Patients'!EG$10:EG$107))),0)+
IFERROR(SUMPRODUCT('6. Patients'!CT$10:CT$107,OFFSET('6. Patients'!$ET$9,1,MATCH($D25,'6. Patients'!$EU$9:$FI$9,0),ROWS('6. Patients'!EG$10:EG$107))),0)+
IFERROR(SUMPRODUCT('6. Patients'!CT$10:CT$107,OFFSET('6. Patients'!$FJ$9,1,MATCH($D25,'6. Patients'!$FK$9:$FY$9,0),ROWS('6. Patients'!EG$10:EG$107))),0),
IFERROR(SUMPRODUCT('6. Patients'!CT$10:CT$107,OFFSET('6. Patients'!$FZ$9,1,MATCH($D25,'6. Patients'!$GA$9:$GO$9,0),ROWS('6. Patients'!EG$10:EG$107))),0)+
IFERROR(SUMPRODUCT('6. Patients'!CT$10:CT$107,OFFSET('6. Patients'!$GP$9,1,MATCH($D25,'6. Patients'!$GQ$9:$HE$9,0),ROWS('6. Patients'!EG$10:EG$107))),0)+
IFERROR(SUMPRODUCT('6. Patients'!CT$10:CT$107,OFFSET('6. Patients'!$HF$9,1,MATCH($D25,'6. Patients'!$HG$9:$HU$9,0),ROWS('6. Patients'!EG$10:EG$107))),0)+
IFERROR(SUMPRODUCT('6. Patients'!CT$10:CT$107,OFFSET('6. Patients'!$HV$9,1,MATCH($D25,'6. Patients'!$HW$9:$IK$9,0),ROWS('6. Patients'!EG$10:EG$107))),0),
IFERROR(SUMPRODUCT('6. Patients'!CT$10:CT$107,OFFSET('6. Patients'!$IL$9,1,MATCH($D25,'6. Patients'!$IM$9:$JA$9,0),ROWS('6. Patients'!EG$10:EG$107))),0)+
IFERROR(SUMPRODUCT('6. Patients'!CT$10:CT$107,OFFSET('6. Patients'!$JB$9,1,MATCH($D25,'6. Patients'!$JC$9:$JQ$9,0),ROWS('6. Patients'!EG$10:EG$107))),0)+
IFERROR(SUMPRODUCT('6. Patients'!CT$10:CT$107,OFFSET('6. Patients'!$JR$9,1,MATCH($D25,'6. Patients'!$JS$9:$KG$9,0),ROWS('6. Patients'!EG$10:EG$107))),0)+
IFERROR(SUMPRODUCT('6. Patients'!CT$10:CT$107,OFFSET('6. Patients'!$KH$9,1,MATCH($D25,'6. Patients'!$KI$9:$KW$9,0),ROWS('6. Patients'!EG$10:EG$107))),0))+
IFERROR(VLOOKUP($D25,$H$61:$L$91,COLUMNS($H$60:$J$60)-1+AA$7,0)*$E25*$F25*'1. General Inputs'!$J$25,0),0)</f>
        <v>0</v>
      </c>
      <c r="AB25" s="3">
        <f ca="1">ROUNDUP($F25*$E25*CHOOSE(AB$7,
IFERROR(SUMPRODUCT('6. Patients'!CU$10:CU$107,OFFSET('6. Patients'!$DN$9,1,MATCH($D25,'6. Patients'!$DO$9:$EC$9,0),ROWS('6. Patients'!EH$10:EH$107))),0)+
IFERROR(SUMPRODUCT('6. Patients'!CU$10:CU$107,OFFSET('6. Patients'!$ED$9,1,MATCH($D25,'6. Patients'!$EE$9:$ES$9,0),ROWS('6. Patients'!EH$10:EH$107))),0)+
IFERROR(SUMPRODUCT('6. Patients'!CU$10:CU$107,OFFSET('6. Patients'!$ET$9,1,MATCH($D25,'6. Patients'!$EU$9:$FI$9,0),ROWS('6. Patients'!EH$10:EH$107))),0)+
IFERROR(SUMPRODUCT('6. Patients'!CU$10:CU$107,OFFSET('6. Patients'!$FJ$9,1,MATCH($D25,'6. Patients'!$FK$9:$FY$9,0),ROWS('6. Patients'!EH$10:EH$107))),0),
IFERROR(SUMPRODUCT('6. Patients'!CU$10:CU$107,OFFSET('6. Patients'!$FZ$9,1,MATCH($D25,'6. Patients'!$GA$9:$GO$9,0),ROWS('6. Patients'!EH$10:EH$107))),0)+
IFERROR(SUMPRODUCT('6. Patients'!CU$10:CU$107,OFFSET('6. Patients'!$GP$9,1,MATCH($D25,'6. Patients'!$GQ$9:$HE$9,0),ROWS('6. Patients'!EH$10:EH$107))),0)+
IFERROR(SUMPRODUCT('6. Patients'!CU$10:CU$107,OFFSET('6. Patients'!$HF$9,1,MATCH($D25,'6. Patients'!$HG$9:$HU$9,0),ROWS('6. Patients'!EH$10:EH$107))),0)+
IFERROR(SUMPRODUCT('6. Patients'!CU$10:CU$107,OFFSET('6. Patients'!$HV$9,1,MATCH($D25,'6. Patients'!$HW$9:$IK$9,0),ROWS('6. Patients'!EH$10:EH$107))),0),
IFERROR(SUMPRODUCT('6. Patients'!CU$10:CU$107,OFFSET('6. Patients'!$IL$9,1,MATCH($D25,'6. Patients'!$IM$9:$JA$9,0),ROWS('6. Patients'!EH$10:EH$107))),0)+
IFERROR(SUMPRODUCT('6. Patients'!CU$10:CU$107,OFFSET('6. Patients'!$JB$9,1,MATCH($D25,'6. Patients'!$JC$9:$JQ$9,0),ROWS('6. Patients'!EH$10:EH$107))),0)+
IFERROR(SUMPRODUCT('6. Patients'!CU$10:CU$107,OFFSET('6. Patients'!$JR$9,1,MATCH($D25,'6. Patients'!$JS$9:$KG$9,0),ROWS('6. Patients'!EH$10:EH$107))),0)+
IFERROR(SUMPRODUCT('6. Patients'!CU$10:CU$107,OFFSET('6. Patients'!$KH$9,1,MATCH($D25,'6. Patients'!$KI$9:$KW$9,0),ROWS('6. Patients'!EH$10:EH$107))),0))+
IFERROR(VLOOKUP($D25,$H$61:$L$91,COLUMNS($H$60:$J$60)-1+AB$7,0)*$E25*$F25*'1. General Inputs'!$J$25,0),0)</f>
        <v>0</v>
      </c>
      <c r="AC25" s="3">
        <f ca="1">ROUNDUP($F25*$E25*CHOOSE(AC$7,
IFERROR(SUMPRODUCT('6. Patients'!CV$10:CV$107,OFFSET('6. Patients'!$DN$9,1,MATCH($D25,'6. Patients'!$DO$9:$EC$9,0),ROWS('6. Patients'!EI$10:EI$107))),0)+
IFERROR(SUMPRODUCT('6. Patients'!CV$10:CV$107,OFFSET('6. Patients'!$ED$9,1,MATCH($D25,'6. Patients'!$EE$9:$ES$9,0),ROWS('6. Patients'!EI$10:EI$107))),0)+
IFERROR(SUMPRODUCT('6. Patients'!CV$10:CV$107,OFFSET('6. Patients'!$ET$9,1,MATCH($D25,'6. Patients'!$EU$9:$FI$9,0),ROWS('6. Patients'!EI$10:EI$107))),0)+
IFERROR(SUMPRODUCT('6. Patients'!CV$10:CV$107,OFFSET('6. Patients'!$FJ$9,1,MATCH($D25,'6. Patients'!$FK$9:$FY$9,0),ROWS('6. Patients'!EI$10:EI$107))),0),
IFERROR(SUMPRODUCT('6. Patients'!CV$10:CV$107,OFFSET('6. Patients'!$FZ$9,1,MATCH($D25,'6. Patients'!$GA$9:$GO$9,0),ROWS('6. Patients'!EI$10:EI$107))),0)+
IFERROR(SUMPRODUCT('6. Patients'!CV$10:CV$107,OFFSET('6. Patients'!$GP$9,1,MATCH($D25,'6. Patients'!$GQ$9:$HE$9,0),ROWS('6. Patients'!EI$10:EI$107))),0)+
IFERROR(SUMPRODUCT('6. Patients'!CV$10:CV$107,OFFSET('6. Patients'!$HF$9,1,MATCH($D25,'6. Patients'!$HG$9:$HU$9,0),ROWS('6. Patients'!EI$10:EI$107))),0)+
IFERROR(SUMPRODUCT('6. Patients'!CV$10:CV$107,OFFSET('6. Patients'!$HV$9,1,MATCH($D25,'6. Patients'!$HW$9:$IK$9,0),ROWS('6. Patients'!EI$10:EI$107))),0),
IFERROR(SUMPRODUCT('6. Patients'!CV$10:CV$107,OFFSET('6. Patients'!$IL$9,1,MATCH($D25,'6. Patients'!$IM$9:$JA$9,0),ROWS('6. Patients'!EI$10:EI$107))),0)+
IFERROR(SUMPRODUCT('6. Patients'!CV$10:CV$107,OFFSET('6. Patients'!$JB$9,1,MATCH($D25,'6. Patients'!$JC$9:$JQ$9,0),ROWS('6. Patients'!EI$10:EI$107))),0)+
IFERROR(SUMPRODUCT('6. Patients'!CV$10:CV$107,OFFSET('6. Patients'!$JR$9,1,MATCH($D25,'6. Patients'!$JS$9:$KG$9,0),ROWS('6. Patients'!EI$10:EI$107))),0)+
IFERROR(SUMPRODUCT('6. Patients'!CV$10:CV$107,OFFSET('6. Patients'!$KH$9,1,MATCH($D25,'6. Patients'!$KI$9:$KW$9,0),ROWS('6. Patients'!EI$10:EI$107))),0))+
IFERROR(VLOOKUP($D25,$H$61:$L$91,COLUMNS($H$60:$J$60)-1+AC$7,0)*$E25*$F25*'1. General Inputs'!$J$25,0),0)</f>
        <v>0</v>
      </c>
      <c r="AD25" s="3">
        <f ca="1">ROUNDUP($F25*$E25*CHOOSE(AD$7,
IFERROR(SUMPRODUCT('6. Patients'!CW$10:CW$107,OFFSET('6. Patients'!$DN$9,1,MATCH($D25,'6. Patients'!$DO$9:$EC$9,0),ROWS('6. Patients'!EJ$10:EJ$107))),0)+
IFERROR(SUMPRODUCT('6. Patients'!CW$10:CW$107,OFFSET('6. Patients'!$ED$9,1,MATCH($D25,'6. Patients'!$EE$9:$ES$9,0),ROWS('6. Patients'!EJ$10:EJ$107))),0)+
IFERROR(SUMPRODUCT('6. Patients'!CW$10:CW$107,OFFSET('6. Patients'!$ET$9,1,MATCH($D25,'6. Patients'!$EU$9:$FI$9,0),ROWS('6. Patients'!EJ$10:EJ$107))),0)+
IFERROR(SUMPRODUCT('6. Patients'!CW$10:CW$107,OFFSET('6. Patients'!$FJ$9,1,MATCH($D25,'6. Patients'!$FK$9:$FY$9,0),ROWS('6. Patients'!EJ$10:EJ$107))),0),
IFERROR(SUMPRODUCT('6. Patients'!CW$10:CW$107,OFFSET('6. Patients'!$FZ$9,1,MATCH($D25,'6. Patients'!$GA$9:$GO$9,0),ROWS('6. Patients'!EJ$10:EJ$107))),0)+
IFERROR(SUMPRODUCT('6. Patients'!CW$10:CW$107,OFFSET('6. Patients'!$GP$9,1,MATCH($D25,'6. Patients'!$GQ$9:$HE$9,0),ROWS('6. Patients'!EJ$10:EJ$107))),0)+
IFERROR(SUMPRODUCT('6. Patients'!CW$10:CW$107,OFFSET('6. Patients'!$HF$9,1,MATCH($D25,'6. Patients'!$HG$9:$HU$9,0),ROWS('6. Patients'!EJ$10:EJ$107))),0)+
IFERROR(SUMPRODUCT('6. Patients'!CW$10:CW$107,OFFSET('6. Patients'!$HV$9,1,MATCH($D25,'6. Patients'!$HW$9:$IK$9,0),ROWS('6. Patients'!EJ$10:EJ$107))),0),
IFERROR(SUMPRODUCT('6. Patients'!CW$10:CW$107,OFFSET('6. Patients'!$IL$9,1,MATCH($D25,'6. Patients'!$IM$9:$JA$9,0),ROWS('6. Patients'!EJ$10:EJ$107))),0)+
IFERROR(SUMPRODUCT('6. Patients'!CW$10:CW$107,OFFSET('6. Patients'!$JB$9,1,MATCH($D25,'6. Patients'!$JC$9:$JQ$9,0),ROWS('6. Patients'!EJ$10:EJ$107))),0)+
IFERROR(SUMPRODUCT('6. Patients'!CW$10:CW$107,OFFSET('6. Patients'!$JR$9,1,MATCH($D25,'6. Patients'!$JS$9:$KG$9,0),ROWS('6. Patients'!EJ$10:EJ$107))),0)+
IFERROR(SUMPRODUCT('6. Patients'!CW$10:CW$107,OFFSET('6. Patients'!$KH$9,1,MATCH($D25,'6. Patients'!$KI$9:$KW$9,0),ROWS('6. Patients'!EJ$10:EJ$107))),0))+
IFERROR(VLOOKUP($D25,$H$61:$L$91,COLUMNS($H$60:$J$60)-1+AD$7,0)*$E25*$F25*'1. General Inputs'!$J$25,0),0)</f>
        <v>0</v>
      </c>
      <c r="AE25" s="3">
        <f ca="1">ROUNDUP($F25*$E25*CHOOSE(AE$7,
IFERROR(SUMPRODUCT('6. Patients'!CX$10:CX$107,OFFSET('6. Patients'!$DN$9,1,MATCH($D25,'6. Patients'!$DO$9:$EC$9,0),ROWS('6. Patients'!EK$10:EK$107))),0)+
IFERROR(SUMPRODUCT('6. Patients'!CX$10:CX$107,OFFSET('6. Patients'!$ED$9,1,MATCH($D25,'6. Patients'!$EE$9:$ES$9,0),ROWS('6. Patients'!EK$10:EK$107))),0)+
IFERROR(SUMPRODUCT('6. Patients'!CX$10:CX$107,OFFSET('6. Patients'!$ET$9,1,MATCH($D25,'6. Patients'!$EU$9:$FI$9,0),ROWS('6. Patients'!EK$10:EK$107))),0)+
IFERROR(SUMPRODUCT('6. Patients'!CX$10:CX$107,OFFSET('6. Patients'!$FJ$9,1,MATCH($D25,'6. Patients'!$FK$9:$FY$9,0),ROWS('6. Patients'!EK$10:EK$107))),0),
IFERROR(SUMPRODUCT('6. Patients'!CX$10:CX$107,OFFSET('6. Patients'!$FZ$9,1,MATCH($D25,'6. Patients'!$GA$9:$GO$9,0),ROWS('6. Patients'!EK$10:EK$107))),0)+
IFERROR(SUMPRODUCT('6. Patients'!CX$10:CX$107,OFFSET('6. Patients'!$GP$9,1,MATCH($D25,'6. Patients'!$GQ$9:$HE$9,0),ROWS('6. Patients'!EK$10:EK$107))),0)+
IFERROR(SUMPRODUCT('6. Patients'!CX$10:CX$107,OFFSET('6. Patients'!$HF$9,1,MATCH($D25,'6. Patients'!$HG$9:$HU$9,0),ROWS('6. Patients'!EK$10:EK$107))),0)+
IFERROR(SUMPRODUCT('6. Patients'!CX$10:CX$107,OFFSET('6. Patients'!$HV$9,1,MATCH($D25,'6. Patients'!$HW$9:$IK$9,0),ROWS('6. Patients'!EK$10:EK$107))),0),
IFERROR(SUMPRODUCT('6. Patients'!CX$10:CX$107,OFFSET('6. Patients'!$IL$9,1,MATCH($D25,'6. Patients'!$IM$9:$JA$9,0),ROWS('6. Patients'!EK$10:EK$107))),0)+
IFERROR(SUMPRODUCT('6. Patients'!CX$10:CX$107,OFFSET('6. Patients'!$JB$9,1,MATCH($D25,'6. Patients'!$JC$9:$JQ$9,0),ROWS('6. Patients'!EK$10:EK$107))),0)+
IFERROR(SUMPRODUCT('6. Patients'!CX$10:CX$107,OFFSET('6. Patients'!$JR$9,1,MATCH($D25,'6. Patients'!$JS$9:$KG$9,0),ROWS('6. Patients'!EK$10:EK$107))),0)+
IFERROR(SUMPRODUCT('6. Patients'!CX$10:CX$107,OFFSET('6. Patients'!$KH$9,1,MATCH($D25,'6. Patients'!$KI$9:$KW$9,0),ROWS('6. Patients'!EK$10:EK$107))),0))+
IFERROR(VLOOKUP($D25,$H$61:$L$91,COLUMNS($H$60:$J$60)-1+AE$7,0)*$E25*$F25*'1. General Inputs'!$J$25,0),0)</f>
        <v>0</v>
      </c>
      <c r="AF25" s="3">
        <f ca="1">ROUNDUP($F25*$E25*CHOOSE(AF$7,
IFERROR(SUMPRODUCT('6. Patients'!CY$10:CY$107,OFFSET('6. Patients'!$DN$9,1,MATCH($D25,'6. Patients'!$DO$9:$EC$9,0),ROWS('6. Patients'!EL$10:EL$107))),0)+
IFERROR(SUMPRODUCT('6. Patients'!CY$10:CY$107,OFFSET('6. Patients'!$ED$9,1,MATCH($D25,'6. Patients'!$EE$9:$ES$9,0),ROWS('6. Patients'!EL$10:EL$107))),0)+
IFERROR(SUMPRODUCT('6. Patients'!CY$10:CY$107,OFFSET('6. Patients'!$ET$9,1,MATCH($D25,'6. Patients'!$EU$9:$FI$9,0),ROWS('6. Patients'!EL$10:EL$107))),0)+
IFERROR(SUMPRODUCT('6. Patients'!CY$10:CY$107,OFFSET('6. Patients'!$FJ$9,1,MATCH($D25,'6. Patients'!$FK$9:$FY$9,0),ROWS('6. Patients'!EL$10:EL$107))),0),
IFERROR(SUMPRODUCT('6. Patients'!CY$10:CY$107,OFFSET('6. Patients'!$FZ$9,1,MATCH($D25,'6. Patients'!$GA$9:$GO$9,0),ROWS('6. Patients'!EL$10:EL$107))),0)+
IFERROR(SUMPRODUCT('6. Patients'!CY$10:CY$107,OFFSET('6. Patients'!$GP$9,1,MATCH($D25,'6. Patients'!$GQ$9:$HE$9,0),ROWS('6. Patients'!EL$10:EL$107))),0)+
IFERROR(SUMPRODUCT('6. Patients'!CY$10:CY$107,OFFSET('6. Patients'!$HF$9,1,MATCH($D25,'6. Patients'!$HG$9:$HU$9,0),ROWS('6. Patients'!EL$10:EL$107))),0)+
IFERROR(SUMPRODUCT('6. Patients'!CY$10:CY$107,OFFSET('6. Patients'!$HV$9,1,MATCH($D25,'6. Patients'!$HW$9:$IK$9,0),ROWS('6. Patients'!EL$10:EL$107))),0),
IFERROR(SUMPRODUCT('6. Patients'!CY$10:CY$107,OFFSET('6. Patients'!$IL$9,1,MATCH($D25,'6. Patients'!$IM$9:$JA$9,0),ROWS('6. Patients'!EL$10:EL$107))),0)+
IFERROR(SUMPRODUCT('6. Patients'!CY$10:CY$107,OFFSET('6. Patients'!$JB$9,1,MATCH($D25,'6. Patients'!$JC$9:$JQ$9,0),ROWS('6. Patients'!EL$10:EL$107))),0)+
IFERROR(SUMPRODUCT('6. Patients'!CY$10:CY$107,OFFSET('6. Patients'!$JR$9,1,MATCH($D25,'6. Patients'!$JS$9:$KG$9,0),ROWS('6. Patients'!EL$10:EL$107))),0)+
IFERROR(SUMPRODUCT('6. Patients'!CY$10:CY$107,OFFSET('6. Patients'!$KH$9,1,MATCH($D25,'6. Patients'!$KI$9:$KW$9,0),ROWS('6. Patients'!EL$10:EL$107))),0))+
IFERROR(VLOOKUP($D25,$H$61:$L$91,COLUMNS($H$60:$J$60)-1+AF$7,0)*$E25*$F25*'1. General Inputs'!$J$25,0),0)</f>
        <v>0</v>
      </c>
      <c r="AG25" s="3">
        <f ca="1">ROUNDUP($F25*$E25*CHOOSE(AG$7,
IFERROR(SUMPRODUCT('6. Patients'!CZ$10:CZ$107,OFFSET('6. Patients'!$DN$9,1,MATCH($D25,'6. Patients'!$DO$9:$EC$9,0),ROWS('6. Patients'!EM$10:EM$107))),0)+
IFERROR(SUMPRODUCT('6. Patients'!CZ$10:CZ$107,OFFSET('6. Patients'!$ED$9,1,MATCH($D25,'6. Patients'!$EE$9:$ES$9,0),ROWS('6. Patients'!EM$10:EM$107))),0)+
IFERROR(SUMPRODUCT('6. Patients'!CZ$10:CZ$107,OFFSET('6. Patients'!$ET$9,1,MATCH($D25,'6. Patients'!$EU$9:$FI$9,0),ROWS('6. Patients'!EM$10:EM$107))),0)+
IFERROR(SUMPRODUCT('6. Patients'!CZ$10:CZ$107,OFFSET('6. Patients'!$FJ$9,1,MATCH($D25,'6. Patients'!$FK$9:$FY$9,0),ROWS('6. Patients'!EM$10:EM$107))),0),
IFERROR(SUMPRODUCT('6. Patients'!CZ$10:CZ$107,OFFSET('6. Patients'!$FZ$9,1,MATCH($D25,'6. Patients'!$GA$9:$GO$9,0),ROWS('6. Patients'!EM$10:EM$107))),0)+
IFERROR(SUMPRODUCT('6. Patients'!CZ$10:CZ$107,OFFSET('6. Patients'!$GP$9,1,MATCH($D25,'6. Patients'!$GQ$9:$HE$9,0),ROWS('6. Patients'!EM$10:EM$107))),0)+
IFERROR(SUMPRODUCT('6. Patients'!CZ$10:CZ$107,OFFSET('6. Patients'!$HF$9,1,MATCH($D25,'6. Patients'!$HG$9:$HU$9,0),ROWS('6. Patients'!EM$10:EM$107))),0)+
IFERROR(SUMPRODUCT('6. Patients'!CZ$10:CZ$107,OFFSET('6. Patients'!$HV$9,1,MATCH($D25,'6. Patients'!$HW$9:$IK$9,0),ROWS('6. Patients'!EM$10:EM$107))),0),
IFERROR(SUMPRODUCT('6. Patients'!CZ$10:CZ$107,OFFSET('6. Patients'!$IL$9,1,MATCH($D25,'6. Patients'!$IM$9:$JA$9,0),ROWS('6. Patients'!EM$10:EM$107))),0)+
IFERROR(SUMPRODUCT('6. Patients'!CZ$10:CZ$107,OFFSET('6. Patients'!$JB$9,1,MATCH($D25,'6. Patients'!$JC$9:$JQ$9,0),ROWS('6. Patients'!EM$10:EM$107))),0)+
IFERROR(SUMPRODUCT('6. Patients'!CZ$10:CZ$107,OFFSET('6. Patients'!$JR$9,1,MATCH($D25,'6. Patients'!$JS$9:$KG$9,0),ROWS('6. Patients'!EM$10:EM$107))),0)+
IFERROR(SUMPRODUCT('6. Patients'!CZ$10:CZ$107,OFFSET('6. Patients'!$KH$9,1,MATCH($D25,'6. Patients'!$KI$9:$KW$9,0),ROWS('6. Patients'!EM$10:EM$107))),0))+
IFERROR(VLOOKUP($D25,$H$61:$L$91,COLUMNS($H$60:$J$60)-1+AG$7,0)*$E25*$F25*'1. General Inputs'!$J$25,0),0)</f>
        <v>0</v>
      </c>
      <c r="AH25" s="3">
        <f ca="1">ROUNDUP($F25*$E25*CHOOSE(AH$7,
IFERROR(SUMPRODUCT('6. Patients'!DA$10:DA$107,OFFSET('6. Patients'!$DN$9,1,MATCH($D25,'6. Patients'!$DO$9:$EC$9,0),ROWS('6. Patients'!EN$10:EN$107))),0)+
IFERROR(SUMPRODUCT('6. Patients'!DA$10:DA$107,OFFSET('6. Patients'!$ED$9,1,MATCH($D25,'6. Patients'!$EE$9:$ES$9,0),ROWS('6. Patients'!EN$10:EN$107))),0)+
IFERROR(SUMPRODUCT('6. Patients'!DA$10:DA$107,OFFSET('6. Patients'!$ET$9,1,MATCH($D25,'6. Patients'!$EU$9:$FI$9,0),ROWS('6. Patients'!EN$10:EN$107))),0)+
IFERROR(SUMPRODUCT('6. Patients'!DA$10:DA$107,OFFSET('6. Patients'!$FJ$9,1,MATCH($D25,'6. Patients'!$FK$9:$FY$9,0),ROWS('6. Patients'!EN$10:EN$107))),0),
IFERROR(SUMPRODUCT('6. Patients'!DA$10:DA$107,OFFSET('6. Patients'!$FZ$9,1,MATCH($D25,'6. Patients'!$GA$9:$GO$9,0),ROWS('6. Patients'!EN$10:EN$107))),0)+
IFERROR(SUMPRODUCT('6. Patients'!DA$10:DA$107,OFFSET('6. Patients'!$GP$9,1,MATCH($D25,'6. Patients'!$GQ$9:$HE$9,0),ROWS('6. Patients'!EN$10:EN$107))),0)+
IFERROR(SUMPRODUCT('6. Patients'!DA$10:DA$107,OFFSET('6. Patients'!$HF$9,1,MATCH($D25,'6. Patients'!$HG$9:$HU$9,0),ROWS('6. Patients'!EN$10:EN$107))),0)+
IFERROR(SUMPRODUCT('6. Patients'!DA$10:DA$107,OFFSET('6. Patients'!$HV$9,1,MATCH($D25,'6. Patients'!$HW$9:$IK$9,0),ROWS('6. Patients'!EN$10:EN$107))),0),
IFERROR(SUMPRODUCT('6. Patients'!DA$10:DA$107,OFFSET('6. Patients'!$IL$9,1,MATCH($D25,'6. Patients'!$IM$9:$JA$9,0),ROWS('6. Patients'!EN$10:EN$107))),0)+
IFERROR(SUMPRODUCT('6. Patients'!DA$10:DA$107,OFFSET('6. Patients'!$JB$9,1,MATCH($D25,'6. Patients'!$JC$9:$JQ$9,0),ROWS('6. Patients'!EN$10:EN$107))),0)+
IFERROR(SUMPRODUCT('6. Patients'!DA$10:DA$107,OFFSET('6. Patients'!$JR$9,1,MATCH($D25,'6. Patients'!$JS$9:$KG$9,0),ROWS('6. Patients'!EN$10:EN$107))),0)+
IFERROR(SUMPRODUCT('6. Patients'!DA$10:DA$107,OFFSET('6. Patients'!$KH$9,1,MATCH($D25,'6. Patients'!$KI$9:$KW$9,0),ROWS('6. Patients'!EN$10:EN$107))),0))+
IFERROR(VLOOKUP($D25,$H$61:$L$91,COLUMNS($H$60:$J$60)-1+AH$7,0)*$E25*$F25*'1. General Inputs'!$J$25,0),0)</f>
        <v>0</v>
      </c>
      <c r="AI25" s="3">
        <f ca="1">ROUNDUP($F25*$E25*CHOOSE(AI$7,
IFERROR(SUMPRODUCT('6. Patients'!DB$10:DB$107,OFFSET('6. Patients'!$DN$9,1,MATCH($D25,'6. Patients'!$DO$9:$EC$9,0),ROWS('6. Patients'!EO$10:EO$107))),0)+
IFERROR(SUMPRODUCT('6. Patients'!DB$10:DB$107,OFFSET('6. Patients'!$ED$9,1,MATCH($D25,'6. Patients'!$EE$9:$ES$9,0),ROWS('6. Patients'!EO$10:EO$107))),0)+
IFERROR(SUMPRODUCT('6. Patients'!DB$10:DB$107,OFFSET('6. Patients'!$ET$9,1,MATCH($D25,'6. Patients'!$EU$9:$FI$9,0),ROWS('6. Patients'!EO$10:EO$107))),0)+
IFERROR(SUMPRODUCT('6. Patients'!DB$10:DB$107,OFFSET('6. Patients'!$FJ$9,1,MATCH($D25,'6. Patients'!$FK$9:$FY$9,0),ROWS('6. Patients'!EO$10:EO$107))),0),
IFERROR(SUMPRODUCT('6. Patients'!DB$10:DB$107,OFFSET('6. Patients'!$FZ$9,1,MATCH($D25,'6. Patients'!$GA$9:$GO$9,0),ROWS('6. Patients'!EO$10:EO$107))),0)+
IFERROR(SUMPRODUCT('6. Patients'!DB$10:DB$107,OFFSET('6. Patients'!$GP$9,1,MATCH($D25,'6. Patients'!$GQ$9:$HE$9,0),ROWS('6. Patients'!EO$10:EO$107))),0)+
IFERROR(SUMPRODUCT('6. Patients'!DB$10:DB$107,OFFSET('6. Patients'!$HF$9,1,MATCH($D25,'6. Patients'!$HG$9:$HU$9,0),ROWS('6. Patients'!EO$10:EO$107))),0)+
IFERROR(SUMPRODUCT('6. Patients'!DB$10:DB$107,OFFSET('6. Patients'!$HV$9,1,MATCH($D25,'6. Patients'!$HW$9:$IK$9,0),ROWS('6. Patients'!EO$10:EO$107))),0),
IFERROR(SUMPRODUCT('6. Patients'!DB$10:DB$107,OFFSET('6. Patients'!$IL$9,1,MATCH($D25,'6. Patients'!$IM$9:$JA$9,0),ROWS('6. Patients'!EO$10:EO$107))),0)+
IFERROR(SUMPRODUCT('6. Patients'!DB$10:DB$107,OFFSET('6. Patients'!$JB$9,1,MATCH($D25,'6. Patients'!$JC$9:$JQ$9,0),ROWS('6. Patients'!EO$10:EO$107))),0)+
IFERROR(SUMPRODUCT('6. Patients'!DB$10:DB$107,OFFSET('6. Patients'!$JR$9,1,MATCH($D25,'6. Patients'!$JS$9:$KG$9,0),ROWS('6. Patients'!EO$10:EO$107))),0)+
IFERROR(SUMPRODUCT('6. Patients'!DB$10:DB$107,OFFSET('6. Patients'!$KH$9,1,MATCH($D25,'6. Patients'!$KI$9:$KW$9,0),ROWS('6. Patients'!EO$10:EO$107))),0))+
IFERROR(VLOOKUP($D25,$H$61:$L$91,COLUMNS($H$60:$J$60)-1+AI$7,0)*$E25*$F25*'1. General Inputs'!$J$25,0),0)</f>
        <v>0</v>
      </c>
      <c r="AJ25" s="3">
        <f ca="1">ROUNDUP($F25*$E25*CHOOSE(AJ$7,
IFERROR(SUMPRODUCT('6. Patients'!DC$10:DC$107,OFFSET('6. Patients'!$DN$9,1,MATCH($D25,'6. Patients'!$DO$9:$EC$9,0),ROWS('6. Patients'!EP$10:EP$107))),0)+
IFERROR(SUMPRODUCT('6. Patients'!DC$10:DC$107,OFFSET('6. Patients'!$ED$9,1,MATCH($D25,'6. Patients'!$EE$9:$ES$9,0),ROWS('6. Patients'!EP$10:EP$107))),0)+
IFERROR(SUMPRODUCT('6. Patients'!DC$10:DC$107,OFFSET('6. Patients'!$ET$9,1,MATCH($D25,'6. Patients'!$EU$9:$FI$9,0),ROWS('6. Patients'!EP$10:EP$107))),0)+
IFERROR(SUMPRODUCT('6. Patients'!DC$10:DC$107,OFFSET('6. Patients'!$FJ$9,1,MATCH($D25,'6. Patients'!$FK$9:$FY$9,0),ROWS('6. Patients'!EP$10:EP$107))),0),
IFERROR(SUMPRODUCT('6. Patients'!DC$10:DC$107,OFFSET('6. Patients'!$FZ$9,1,MATCH($D25,'6. Patients'!$GA$9:$GO$9,0),ROWS('6. Patients'!EP$10:EP$107))),0)+
IFERROR(SUMPRODUCT('6. Patients'!DC$10:DC$107,OFFSET('6. Patients'!$GP$9,1,MATCH($D25,'6. Patients'!$GQ$9:$HE$9,0),ROWS('6. Patients'!EP$10:EP$107))),0)+
IFERROR(SUMPRODUCT('6. Patients'!DC$10:DC$107,OFFSET('6. Patients'!$HF$9,1,MATCH($D25,'6. Patients'!$HG$9:$HU$9,0),ROWS('6. Patients'!EP$10:EP$107))),0)+
IFERROR(SUMPRODUCT('6. Patients'!DC$10:DC$107,OFFSET('6. Patients'!$HV$9,1,MATCH($D25,'6. Patients'!$HW$9:$IK$9,0),ROWS('6. Patients'!EP$10:EP$107))),0),
IFERROR(SUMPRODUCT('6. Patients'!DC$10:DC$107,OFFSET('6. Patients'!$IL$9,1,MATCH($D25,'6. Patients'!$IM$9:$JA$9,0),ROWS('6. Patients'!EP$10:EP$107))),0)+
IFERROR(SUMPRODUCT('6. Patients'!DC$10:DC$107,OFFSET('6. Patients'!$JB$9,1,MATCH($D25,'6. Patients'!$JC$9:$JQ$9,0),ROWS('6. Patients'!EP$10:EP$107))),0)+
IFERROR(SUMPRODUCT('6. Patients'!DC$10:DC$107,OFFSET('6. Patients'!$JR$9,1,MATCH($D25,'6. Patients'!$JS$9:$KG$9,0),ROWS('6. Patients'!EP$10:EP$107))),0)+
IFERROR(SUMPRODUCT('6. Patients'!DC$10:DC$107,OFFSET('6. Patients'!$KH$9,1,MATCH($D25,'6. Patients'!$KI$9:$KW$9,0),ROWS('6. Patients'!EP$10:EP$107))),0))+
IFERROR(VLOOKUP($D25,$H$61:$L$91,COLUMNS($H$60:$J$60)-1+AJ$7,0)*$E25*$F25*'1. General Inputs'!$J$25,0),0)</f>
        <v>0</v>
      </c>
      <c r="AK25" s="3">
        <f ca="1">ROUNDUP($F25*$E25*CHOOSE(AK$7,
IFERROR(SUMPRODUCT('6. Patients'!DD$10:DD$107,OFFSET('6. Patients'!$DN$9,1,MATCH($D25,'6. Patients'!$DO$9:$EC$9,0),ROWS('6. Patients'!EQ$10:EQ$107))),0)+
IFERROR(SUMPRODUCT('6. Patients'!DD$10:DD$107,OFFSET('6. Patients'!$ED$9,1,MATCH($D25,'6. Patients'!$EE$9:$ES$9,0),ROWS('6. Patients'!EQ$10:EQ$107))),0)+
IFERROR(SUMPRODUCT('6. Patients'!DD$10:DD$107,OFFSET('6. Patients'!$ET$9,1,MATCH($D25,'6. Patients'!$EU$9:$FI$9,0),ROWS('6. Patients'!EQ$10:EQ$107))),0)+
IFERROR(SUMPRODUCT('6. Patients'!DD$10:DD$107,OFFSET('6. Patients'!$FJ$9,1,MATCH($D25,'6. Patients'!$FK$9:$FY$9,0),ROWS('6. Patients'!EQ$10:EQ$107))),0),
IFERROR(SUMPRODUCT('6. Patients'!DD$10:DD$107,OFFSET('6. Patients'!$FZ$9,1,MATCH($D25,'6. Patients'!$GA$9:$GO$9,0),ROWS('6. Patients'!EQ$10:EQ$107))),0)+
IFERROR(SUMPRODUCT('6. Patients'!DD$10:DD$107,OFFSET('6. Patients'!$GP$9,1,MATCH($D25,'6. Patients'!$GQ$9:$HE$9,0),ROWS('6. Patients'!EQ$10:EQ$107))),0)+
IFERROR(SUMPRODUCT('6. Patients'!DD$10:DD$107,OFFSET('6. Patients'!$HF$9,1,MATCH($D25,'6. Patients'!$HG$9:$HU$9,0),ROWS('6. Patients'!EQ$10:EQ$107))),0)+
IFERROR(SUMPRODUCT('6. Patients'!DD$10:DD$107,OFFSET('6. Patients'!$HV$9,1,MATCH($D25,'6. Patients'!$HW$9:$IK$9,0),ROWS('6. Patients'!EQ$10:EQ$107))),0),
IFERROR(SUMPRODUCT('6. Patients'!DD$10:DD$107,OFFSET('6. Patients'!$IL$9,1,MATCH($D25,'6. Patients'!$IM$9:$JA$9,0),ROWS('6. Patients'!EQ$10:EQ$107))),0)+
IFERROR(SUMPRODUCT('6. Patients'!DD$10:DD$107,OFFSET('6. Patients'!$JB$9,1,MATCH($D25,'6. Patients'!$JC$9:$JQ$9,0),ROWS('6. Patients'!EQ$10:EQ$107))),0)+
IFERROR(SUMPRODUCT('6. Patients'!DD$10:DD$107,OFFSET('6. Patients'!$JR$9,1,MATCH($D25,'6. Patients'!$JS$9:$KG$9,0),ROWS('6. Patients'!EQ$10:EQ$107))),0)+
IFERROR(SUMPRODUCT('6. Patients'!DD$10:DD$107,OFFSET('6. Patients'!$KH$9,1,MATCH($D25,'6. Patients'!$KI$9:$KW$9,0),ROWS('6. Patients'!EQ$10:EQ$107))),0))+
IFERROR(VLOOKUP($D25,$H$61:$L$91,COLUMNS($H$60:$J$60)-1+AK$7,0)*$E25*$F25*'1. General Inputs'!$J$25,0),0)</f>
        <v>0</v>
      </c>
      <c r="AL25" s="3">
        <f ca="1">ROUNDUP($F25*$E25*CHOOSE(AL$7,
IFERROR(SUMPRODUCT('6. Patients'!DE$10:DE$107,OFFSET('6. Patients'!$DN$9,1,MATCH($D25,'6. Patients'!$DO$9:$EC$9,0),ROWS('6. Patients'!ER$10:ER$107))),0)+
IFERROR(SUMPRODUCT('6. Patients'!DE$10:DE$107,OFFSET('6. Patients'!$ED$9,1,MATCH($D25,'6. Patients'!$EE$9:$ES$9,0),ROWS('6. Patients'!ER$10:ER$107))),0)+
IFERROR(SUMPRODUCT('6. Patients'!DE$10:DE$107,OFFSET('6. Patients'!$ET$9,1,MATCH($D25,'6. Patients'!$EU$9:$FI$9,0),ROWS('6. Patients'!ER$10:ER$107))),0)+
IFERROR(SUMPRODUCT('6. Patients'!DE$10:DE$107,OFFSET('6. Patients'!$FJ$9,1,MATCH($D25,'6. Patients'!$FK$9:$FY$9,0),ROWS('6. Patients'!ER$10:ER$107))),0),
IFERROR(SUMPRODUCT('6. Patients'!DE$10:DE$107,OFFSET('6. Patients'!$FZ$9,1,MATCH($D25,'6. Patients'!$GA$9:$GO$9,0),ROWS('6. Patients'!ER$10:ER$107))),0)+
IFERROR(SUMPRODUCT('6. Patients'!DE$10:DE$107,OFFSET('6. Patients'!$GP$9,1,MATCH($D25,'6. Patients'!$GQ$9:$HE$9,0),ROWS('6. Patients'!ER$10:ER$107))),0)+
IFERROR(SUMPRODUCT('6. Patients'!DE$10:DE$107,OFFSET('6. Patients'!$HF$9,1,MATCH($D25,'6. Patients'!$HG$9:$HU$9,0),ROWS('6. Patients'!ER$10:ER$107))),0)+
IFERROR(SUMPRODUCT('6. Patients'!DE$10:DE$107,OFFSET('6. Patients'!$HV$9,1,MATCH($D25,'6. Patients'!$HW$9:$IK$9,0),ROWS('6. Patients'!ER$10:ER$107))),0),
IFERROR(SUMPRODUCT('6. Patients'!DE$10:DE$107,OFFSET('6. Patients'!$IL$9,1,MATCH($D25,'6. Patients'!$IM$9:$JA$9,0),ROWS('6. Patients'!ER$10:ER$107))),0)+
IFERROR(SUMPRODUCT('6. Patients'!DE$10:DE$107,OFFSET('6. Patients'!$JB$9,1,MATCH($D25,'6. Patients'!$JC$9:$JQ$9,0),ROWS('6. Patients'!ER$10:ER$107))),0)+
IFERROR(SUMPRODUCT('6. Patients'!DE$10:DE$107,OFFSET('6. Patients'!$JR$9,1,MATCH($D25,'6. Patients'!$JS$9:$KG$9,0),ROWS('6. Patients'!ER$10:ER$107))),0)+
IFERROR(SUMPRODUCT('6. Patients'!DE$10:DE$107,OFFSET('6. Patients'!$KH$9,1,MATCH($D25,'6. Patients'!$KI$9:$KW$9,0),ROWS('6. Patients'!ER$10:ER$107))),0))+
IFERROR(VLOOKUP($D25,$H$61:$L$91,COLUMNS($H$60:$J$60)-1+AL$7,0)*$E25*$F25*'1. General Inputs'!$J$25,0),0)</f>
        <v>0</v>
      </c>
      <c r="AM25" s="3">
        <f ca="1">ROUNDUP($F25*$E25*CHOOSE(AM$7,
IFERROR(SUMPRODUCT('6. Patients'!DF$10:DF$107,OFFSET('6. Patients'!$DN$9,1,MATCH($D25,'6. Patients'!$DO$9:$EC$9,0),ROWS('6. Patients'!ES$10:ES$107))),0)+
IFERROR(SUMPRODUCT('6. Patients'!DF$10:DF$107,OFFSET('6. Patients'!$ED$9,1,MATCH($D25,'6. Patients'!$EE$9:$ES$9,0),ROWS('6. Patients'!ES$10:ES$107))),0)+
IFERROR(SUMPRODUCT('6. Patients'!DF$10:DF$107,OFFSET('6. Patients'!$ET$9,1,MATCH($D25,'6. Patients'!$EU$9:$FI$9,0),ROWS('6. Patients'!ES$10:ES$107))),0)+
IFERROR(SUMPRODUCT('6. Patients'!DF$10:DF$107,OFFSET('6. Patients'!$FJ$9,1,MATCH($D25,'6. Patients'!$FK$9:$FY$9,0),ROWS('6. Patients'!ES$10:ES$107))),0),
IFERROR(SUMPRODUCT('6. Patients'!DF$10:DF$107,OFFSET('6. Patients'!$FZ$9,1,MATCH($D25,'6. Patients'!$GA$9:$GO$9,0),ROWS('6. Patients'!ES$10:ES$107))),0)+
IFERROR(SUMPRODUCT('6. Patients'!DF$10:DF$107,OFFSET('6. Patients'!$GP$9,1,MATCH($D25,'6. Patients'!$GQ$9:$HE$9,0),ROWS('6. Patients'!ES$10:ES$107))),0)+
IFERROR(SUMPRODUCT('6. Patients'!DF$10:DF$107,OFFSET('6. Patients'!$HF$9,1,MATCH($D25,'6. Patients'!$HG$9:$HU$9,0),ROWS('6. Patients'!ES$10:ES$107))),0)+
IFERROR(SUMPRODUCT('6. Patients'!DF$10:DF$107,OFFSET('6. Patients'!$HV$9,1,MATCH($D25,'6. Patients'!$HW$9:$IK$9,0),ROWS('6. Patients'!ES$10:ES$107))),0),
IFERROR(SUMPRODUCT('6. Patients'!DF$10:DF$107,OFFSET('6. Patients'!$IL$9,1,MATCH($D25,'6. Patients'!$IM$9:$JA$9,0),ROWS('6. Patients'!ES$10:ES$107))),0)+
IFERROR(SUMPRODUCT('6. Patients'!DF$10:DF$107,OFFSET('6. Patients'!$JB$9,1,MATCH($D25,'6. Patients'!$JC$9:$JQ$9,0),ROWS('6. Patients'!ES$10:ES$107))),0)+
IFERROR(SUMPRODUCT('6. Patients'!DF$10:DF$107,OFFSET('6. Patients'!$JR$9,1,MATCH($D25,'6. Patients'!$JS$9:$KG$9,0),ROWS('6. Patients'!ES$10:ES$107))),0)+
IFERROR(SUMPRODUCT('6. Patients'!DF$10:DF$107,OFFSET('6. Patients'!$KH$9,1,MATCH($D25,'6. Patients'!$KI$9:$KW$9,0),ROWS('6. Patients'!ES$10:ES$107))),0))+
IFERROR(VLOOKUP($D25,$H$61:$L$91,COLUMNS($H$60:$J$60)-1+AM$7,0)*$E25*$F25*'1. General Inputs'!$J$25,0),0)</f>
        <v>0</v>
      </c>
      <c r="AN25" s="3">
        <f ca="1">ROUNDUP($F25*$E25*CHOOSE(AN$7,
IFERROR(SUMPRODUCT('6. Patients'!DG$10:DG$107,OFFSET('6. Patients'!$DN$9,1,MATCH($D25,'6. Patients'!$DO$9:$EC$9,0),ROWS('6. Patients'!ET$10:ET$107))),0)+
IFERROR(SUMPRODUCT('6. Patients'!DG$10:DG$107,OFFSET('6. Patients'!$ED$9,1,MATCH($D25,'6. Patients'!$EE$9:$ES$9,0),ROWS('6. Patients'!ET$10:ET$107))),0)+
IFERROR(SUMPRODUCT('6. Patients'!DG$10:DG$107,OFFSET('6. Patients'!$ET$9,1,MATCH($D25,'6. Patients'!$EU$9:$FI$9,0),ROWS('6. Patients'!ET$10:ET$107))),0)+
IFERROR(SUMPRODUCT('6. Patients'!DG$10:DG$107,OFFSET('6. Patients'!$FJ$9,1,MATCH($D25,'6. Patients'!$FK$9:$FY$9,0),ROWS('6. Patients'!ET$10:ET$107))),0),
IFERROR(SUMPRODUCT('6. Patients'!DG$10:DG$107,OFFSET('6. Patients'!$FZ$9,1,MATCH($D25,'6. Patients'!$GA$9:$GO$9,0),ROWS('6. Patients'!ET$10:ET$107))),0)+
IFERROR(SUMPRODUCT('6. Patients'!DG$10:DG$107,OFFSET('6. Patients'!$GP$9,1,MATCH($D25,'6. Patients'!$GQ$9:$HE$9,0),ROWS('6. Patients'!ET$10:ET$107))),0)+
IFERROR(SUMPRODUCT('6. Patients'!DG$10:DG$107,OFFSET('6. Patients'!$HF$9,1,MATCH($D25,'6. Patients'!$HG$9:$HU$9,0),ROWS('6. Patients'!ET$10:ET$107))),0)+
IFERROR(SUMPRODUCT('6. Patients'!DG$10:DG$107,OFFSET('6. Patients'!$HV$9,1,MATCH($D25,'6. Patients'!$HW$9:$IK$9,0),ROWS('6. Patients'!ET$10:ET$107))),0),
IFERROR(SUMPRODUCT('6. Patients'!DG$10:DG$107,OFFSET('6. Patients'!$IL$9,1,MATCH($D25,'6. Patients'!$IM$9:$JA$9,0),ROWS('6. Patients'!ET$10:ET$107))),0)+
IFERROR(SUMPRODUCT('6. Patients'!DG$10:DG$107,OFFSET('6. Patients'!$JB$9,1,MATCH($D25,'6. Patients'!$JC$9:$JQ$9,0),ROWS('6. Patients'!ET$10:ET$107))),0)+
IFERROR(SUMPRODUCT('6. Patients'!DG$10:DG$107,OFFSET('6. Patients'!$JR$9,1,MATCH($D25,'6. Patients'!$JS$9:$KG$9,0),ROWS('6. Patients'!ET$10:ET$107))),0)+
IFERROR(SUMPRODUCT('6. Patients'!DG$10:DG$107,OFFSET('6. Patients'!$KH$9,1,MATCH($D25,'6. Patients'!$KI$9:$KW$9,0),ROWS('6. Patients'!ET$10:ET$107))),0))+
IFERROR(VLOOKUP($D25,$H$61:$L$91,COLUMNS($H$60:$J$60)-1+AN$7,0)*$E25*$F25*'1. General Inputs'!$J$25,0),0)</f>
        <v>0</v>
      </c>
      <c r="AO25" s="3">
        <f ca="1">ROUNDUP($F25*$E25*CHOOSE(AO$7,
IFERROR(SUMPRODUCT('6. Patients'!DH$10:DH$107,OFFSET('6. Patients'!$DN$9,1,MATCH($D25,'6. Patients'!$DO$9:$EC$9,0),ROWS('6. Patients'!EU$10:EU$107))),0)+
IFERROR(SUMPRODUCT('6. Patients'!DH$10:DH$107,OFFSET('6. Patients'!$ED$9,1,MATCH($D25,'6. Patients'!$EE$9:$ES$9,0),ROWS('6. Patients'!EU$10:EU$107))),0)+
IFERROR(SUMPRODUCT('6. Patients'!DH$10:DH$107,OFFSET('6. Patients'!$ET$9,1,MATCH($D25,'6. Patients'!$EU$9:$FI$9,0),ROWS('6. Patients'!EU$10:EU$107))),0)+
IFERROR(SUMPRODUCT('6. Patients'!DH$10:DH$107,OFFSET('6. Patients'!$FJ$9,1,MATCH($D25,'6. Patients'!$FK$9:$FY$9,0),ROWS('6. Patients'!EU$10:EU$107))),0),
IFERROR(SUMPRODUCT('6. Patients'!DH$10:DH$107,OFFSET('6. Patients'!$FZ$9,1,MATCH($D25,'6. Patients'!$GA$9:$GO$9,0),ROWS('6. Patients'!EU$10:EU$107))),0)+
IFERROR(SUMPRODUCT('6. Patients'!DH$10:DH$107,OFFSET('6. Patients'!$GP$9,1,MATCH($D25,'6. Patients'!$GQ$9:$HE$9,0),ROWS('6. Patients'!EU$10:EU$107))),0)+
IFERROR(SUMPRODUCT('6. Patients'!DH$10:DH$107,OFFSET('6. Patients'!$HF$9,1,MATCH($D25,'6. Patients'!$HG$9:$HU$9,0),ROWS('6. Patients'!EU$10:EU$107))),0)+
IFERROR(SUMPRODUCT('6. Patients'!DH$10:DH$107,OFFSET('6. Patients'!$HV$9,1,MATCH($D25,'6. Patients'!$HW$9:$IK$9,0),ROWS('6. Patients'!EU$10:EU$107))),0),
IFERROR(SUMPRODUCT('6. Patients'!DH$10:DH$107,OFFSET('6. Patients'!$IL$9,1,MATCH($D25,'6. Patients'!$IM$9:$JA$9,0),ROWS('6. Patients'!EU$10:EU$107))),0)+
IFERROR(SUMPRODUCT('6. Patients'!DH$10:DH$107,OFFSET('6. Patients'!$JB$9,1,MATCH($D25,'6. Patients'!$JC$9:$JQ$9,0),ROWS('6. Patients'!EU$10:EU$107))),0)+
IFERROR(SUMPRODUCT('6. Patients'!DH$10:DH$107,OFFSET('6. Patients'!$JR$9,1,MATCH($D25,'6. Patients'!$JS$9:$KG$9,0),ROWS('6. Patients'!EU$10:EU$107))),0)+
IFERROR(SUMPRODUCT('6. Patients'!DH$10:DH$107,OFFSET('6. Patients'!$KH$9,1,MATCH($D25,'6. Patients'!$KI$9:$KW$9,0),ROWS('6. Patients'!EU$10:EU$107))),0))+
IFERROR(VLOOKUP($D25,$H$61:$L$91,COLUMNS($H$60:$J$60)-1+AO$7,0)*$E25*$F25*'1. General Inputs'!$J$25,0),0)</f>
        <v>0</v>
      </c>
      <c r="AP25" s="3">
        <f ca="1">ROUNDUP($F25*$E25*CHOOSE(AP$7,
IFERROR(SUMPRODUCT('6. Patients'!DI$10:DI$107,OFFSET('6. Patients'!$DN$9,1,MATCH($D25,'6. Patients'!$DO$9:$EC$9,0),ROWS('6. Patients'!EV$10:EV$107))),0)+
IFERROR(SUMPRODUCT('6. Patients'!DI$10:DI$107,OFFSET('6. Patients'!$ED$9,1,MATCH($D25,'6. Patients'!$EE$9:$ES$9,0),ROWS('6. Patients'!EV$10:EV$107))),0)+
IFERROR(SUMPRODUCT('6. Patients'!DI$10:DI$107,OFFSET('6. Patients'!$ET$9,1,MATCH($D25,'6. Patients'!$EU$9:$FI$9,0),ROWS('6. Patients'!EV$10:EV$107))),0)+
IFERROR(SUMPRODUCT('6. Patients'!DI$10:DI$107,OFFSET('6. Patients'!$FJ$9,1,MATCH($D25,'6. Patients'!$FK$9:$FY$9,0),ROWS('6. Patients'!EV$10:EV$107))),0),
IFERROR(SUMPRODUCT('6. Patients'!DI$10:DI$107,OFFSET('6. Patients'!$FZ$9,1,MATCH($D25,'6. Patients'!$GA$9:$GO$9,0),ROWS('6. Patients'!EV$10:EV$107))),0)+
IFERROR(SUMPRODUCT('6. Patients'!DI$10:DI$107,OFFSET('6. Patients'!$GP$9,1,MATCH($D25,'6. Patients'!$GQ$9:$HE$9,0),ROWS('6. Patients'!EV$10:EV$107))),0)+
IFERROR(SUMPRODUCT('6. Patients'!DI$10:DI$107,OFFSET('6. Patients'!$HF$9,1,MATCH($D25,'6. Patients'!$HG$9:$HU$9,0),ROWS('6. Patients'!EV$10:EV$107))),0)+
IFERROR(SUMPRODUCT('6. Patients'!DI$10:DI$107,OFFSET('6. Patients'!$HV$9,1,MATCH($D25,'6. Patients'!$HW$9:$IK$9,0),ROWS('6. Patients'!EV$10:EV$107))),0),
IFERROR(SUMPRODUCT('6. Patients'!DI$10:DI$107,OFFSET('6. Patients'!$IL$9,1,MATCH($D25,'6. Patients'!$IM$9:$JA$9,0),ROWS('6. Patients'!EV$10:EV$107))),0)+
IFERROR(SUMPRODUCT('6. Patients'!DI$10:DI$107,OFFSET('6. Patients'!$JB$9,1,MATCH($D25,'6. Patients'!$JC$9:$JQ$9,0),ROWS('6. Patients'!EV$10:EV$107))),0)+
IFERROR(SUMPRODUCT('6. Patients'!DI$10:DI$107,OFFSET('6. Patients'!$JR$9,1,MATCH($D25,'6. Patients'!$JS$9:$KG$9,0),ROWS('6. Patients'!EV$10:EV$107))),0)+
IFERROR(SUMPRODUCT('6. Patients'!DI$10:DI$107,OFFSET('6. Patients'!$KH$9,1,MATCH($D25,'6. Patients'!$KI$9:$KW$9,0),ROWS('6. Patients'!EV$10:EV$107))),0))+
IFERROR(VLOOKUP($D25,$H$61:$L$91,COLUMNS($H$60:$J$60)-1+AP$7,0)*$E25*$F25*'1. General Inputs'!$J$25,0),0)</f>
        <v>0</v>
      </c>
      <c r="AQ25" s="3">
        <f ca="1">ROUNDUP($F25*$E25*CHOOSE(AQ$7,
IFERROR(SUMPRODUCT('6. Patients'!DJ$10:DJ$107,OFFSET('6. Patients'!$DN$9,1,MATCH($D25,'6. Patients'!$DO$9:$EC$9,0),ROWS('6. Patients'!EW$10:EW$107))),0)+
IFERROR(SUMPRODUCT('6. Patients'!DJ$10:DJ$107,OFFSET('6. Patients'!$ED$9,1,MATCH($D25,'6. Patients'!$EE$9:$ES$9,0),ROWS('6. Patients'!EW$10:EW$107))),0)+
IFERROR(SUMPRODUCT('6. Patients'!DJ$10:DJ$107,OFFSET('6. Patients'!$ET$9,1,MATCH($D25,'6. Patients'!$EU$9:$FI$9,0),ROWS('6. Patients'!EW$10:EW$107))),0)+
IFERROR(SUMPRODUCT('6. Patients'!DJ$10:DJ$107,OFFSET('6. Patients'!$FJ$9,1,MATCH($D25,'6. Patients'!$FK$9:$FY$9,0),ROWS('6. Patients'!EW$10:EW$107))),0),
IFERROR(SUMPRODUCT('6. Patients'!DJ$10:DJ$107,OFFSET('6. Patients'!$FZ$9,1,MATCH($D25,'6. Patients'!$GA$9:$GO$9,0),ROWS('6. Patients'!EW$10:EW$107))),0)+
IFERROR(SUMPRODUCT('6. Patients'!DJ$10:DJ$107,OFFSET('6. Patients'!$GP$9,1,MATCH($D25,'6. Patients'!$GQ$9:$HE$9,0),ROWS('6. Patients'!EW$10:EW$107))),0)+
IFERROR(SUMPRODUCT('6. Patients'!DJ$10:DJ$107,OFFSET('6. Patients'!$HF$9,1,MATCH($D25,'6. Patients'!$HG$9:$HU$9,0),ROWS('6. Patients'!EW$10:EW$107))),0)+
IFERROR(SUMPRODUCT('6. Patients'!DJ$10:DJ$107,OFFSET('6. Patients'!$HV$9,1,MATCH($D25,'6. Patients'!$HW$9:$IK$9,0),ROWS('6. Patients'!EW$10:EW$107))),0),
IFERROR(SUMPRODUCT('6. Patients'!DJ$10:DJ$107,OFFSET('6. Patients'!$IL$9,1,MATCH($D25,'6. Patients'!$IM$9:$JA$9,0),ROWS('6. Patients'!EW$10:EW$107))),0)+
IFERROR(SUMPRODUCT('6. Patients'!DJ$10:DJ$107,OFFSET('6. Patients'!$JB$9,1,MATCH($D25,'6. Patients'!$JC$9:$JQ$9,0),ROWS('6. Patients'!EW$10:EW$107))),0)+
IFERROR(SUMPRODUCT('6. Patients'!DJ$10:DJ$107,OFFSET('6. Patients'!$JR$9,1,MATCH($D25,'6. Patients'!$JS$9:$KG$9,0),ROWS('6. Patients'!EW$10:EW$107))),0)+
IFERROR(SUMPRODUCT('6. Patients'!DJ$10:DJ$107,OFFSET('6. Patients'!$KH$9,1,MATCH($D25,'6. Patients'!$KI$9:$KW$9,0),ROWS('6. Patients'!EW$10:EW$107))),0))+
IFERROR(VLOOKUP($D25,$H$61:$L$91,COLUMNS($H$60:$J$60)-1+AQ$7,0)*$E25*$F25*'1. General Inputs'!$J$25,0),0)</f>
        <v>0</v>
      </c>
      <c r="AR25" s="136"/>
      <c r="AZ25" s="135">
        <f ca="1">IFERROR(SUM(OFFSET('7. Consumption'!H25,0,1,,MIN('1. General Inputs'!$J$27,COLUMNS('7. Consumption'!H$9:$AQ$9)-1))),0)+MAX(0,$AQ25*('1. General Inputs'!$J$27-COLUMNS('7. Consumption'!H$9:$AQ$9)+1))</f>
        <v>0</v>
      </c>
      <c r="BA25" s="135">
        <f ca="1">IFERROR(SUM(OFFSET('7. Consumption'!I25,0,1,,MIN('1. General Inputs'!$J$27,COLUMNS('7. Consumption'!I$9:$AQ$9)-1))),0)+MAX(0,$AQ25*('1. General Inputs'!$J$27-COLUMNS('7. Consumption'!I$9:$AQ$9)+1))</f>
        <v>0</v>
      </c>
      <c r="BB25" s="135">
        <f ca="1">IFERROR(SUM(OFFSET('7. Consumption'!J25,0,1,,MIN('1. General Inputs'!$J$27,COLUMNS('7. Consumption'!J$9:$AQ$9)-1))),0)+MAX(0,$AQ25*('1. General Inputs'!$J$27-COLUMNS('7. Consumption'!J$9:$AQ$9)+1))</f>
        <v>0</v>
      </c>
      <c r="BC25" s="135">
        <f ca="1">IFERROR(SUM(OFFSET('7. Consumption'!K25,0,1,,MIN('1. General Inputs'!$J$27,COLUMNS('7. Consumption'!K$9:$AQ$9)-1))),0)+MAX(0,$AQ25*('1. General Inputs'!$J$27-COLUMNS('7. Consumption'!K$9:$AQ$9)+1))</f>
        <v>0</v>
      </c>
      <c r="BD25" s="135">
        <f ca="1">IFERROR(SUM(OFFSET('7. Consumption'!L25,0,1,,MIN('1. General Inputs'!$J$27,COLUMNS('7. Consumption'!L$9:$AQ$9)-1))),0)+MAX(0,$AQ25*('1. General Inputs'!$J$27-COLUMNS('7. Consumption'!L$9:$AQ$9)+1))</f>
        <v>0</v>
      </c>
      <c r="BE25" s="135">
        <f ca="1">IFERROR(SUM(OFFSET('7. Consumption'!M25,0,1,,MIN('1. General Inputs'!$J$27,COLUMNS('7. Consumption'!M$9:$AQ$9)-1))),0)+MAX(0,$AQ25*('1. General Inputs'!$J$27-COLUMNS('7. Consumption'!M$9:$AQ$9)+1))</f>
        <v>0</v>
      </c>
      <c r="BF25" s="135">
        <f ca="1">IFERROR(SUM(OFFSET('7. Consumption'!N25,0,1,,MIN('1. General Inputs'!$J$27,COLUMNS('7. Consumption'!N$9:$AQ$9)-1))),0)+MAX(0,$AQ25*('1. General Inputs'!$J$27-COLUMNS('7. Consumption'!N$9:$AQ$9)+1))</f>
        <v>0</v>
      </c>
      <c r="BG25" s="135">
        <f ca="1">IFERROR(SUM(OFFSET('7. Consumption'!O25,0,1,,MIN('1. General Inputs'!$J$27,COLUMNS('7. Consumption'!O$9:$AQ$9)-1))),0)+MAX(0,$AQ25*('1. General Inputs'!$J$27-COLUMNS('7. Consumption'!O$9:$AQ$9)+1))</f>
        <v>0</v>
      </c>
      <c r="BH25" s="135">
        <f ca="1">IFERROR(SUM(OFFSET('7. Consumption'!P25,0,1,,MIN('1. General Inputs'!$J$27,COLUMNS('7. Consumption'!P$9:$AQ$9)-1))),0)+MAX(0,$AQ25*('1. General Inputs'!$J$27-COLUMNS('7. Consumption'!P$9:$AQ$9)+1))</f>
        <v>0</v>
      </c>
      <c r="BI25" s="135">
        <f ca="1">IFERROR(SUM(OFFSET('7. Consumption'!Q25,0,1,,MIN('1. General Inputs'!$J$27,COLUMNS('7. Consumption'!Q$9:$AQ$9)-1))),0)+MAX(0,$AQ25*('1. General Inputs'!$J$27-COLUMNS('7. Consumption'!Q$9:$AQ$9)+1))</f>
        <v>0</v>
      </c>
      <c r="BJ25" s="135">
        <f ca="1">IFERROR(SUM(OFFSET('7. Consumption'!R25,0,1,,MIN('1. General Inputs'!$J$27,COLUMNS('7. Consumption'!R$9:$AQ$9)-1))),0)+MAX(0,$AQ25*('1. General Inputs'!$J$27-COLUMNS('7. Consumption'!R$9:$AQ$9)+1))</f>
        <v>0</v>
      </c>
      <c r="BK25" s="135">
        <f ca="1">IFERROR(SUM(OFFSET('7. Consumption'!S25,0,1,,MIN('1. General Inputs'!$J$27,COLUMNS('7. Consumption'!S$9:$AQ$9)-1))),0)+MAX(0,$AQ25*('1. General Inputs'!$J$27-COLUMNS('7. Consumption'!S$9:$AQ$9)+1))</f>
        <v>0</v>
      </c>
      <c r="BL25" s="135">
        <f ca="1">IFERROR(SUM(OFFSET('7. Consumption'!T25,0,1,,MIN('1. General Inputs'!$J$27,COLUMNS('7. Consumption'!T$9:$AQ$9)-1))),0)+MAX(0,$AQ25*('1. General Inputs'!$J$27-COLUMNS('7. Consumption'!T$9:$AQ$9)+1))</f>
        <v>0</v>
      </c>
      <c r="BM25" s="135">
        <f ca="1">IFERROR(SUM(OFFSET('7. Consumption'!U25,0,1,,MIN('1. General Inputs'!$J$27,COLUMNS('7. Consumption'!U$9:$AQ$9)-1))),0)+MAX(0,$AQ25*('1. General Inputs'!$J$27-COLUMNS('7. Consumption'!U$9:$AQ$9)+1))</f>
        <v>0</v>
      </c>
      <c r="BN25" s="135">
        <f ca="1">IFERROR(SUM(OFFSET('7. Consumption'!V25,0,1,,MIN('1. General Inputs'!$J$27,COLUMNS('7. Consumption'!V$9:$AQ$9)-1))),0)+MAX(0,$AQ25*('1. General Inputs'!$J$27-COLUMNS('7. Consumption'!V$9:$AQ$9)+1))</f>
        <v>0</v>
      </c>
      <c r="BO25" s="135">
        <f ca="1">IFERROR(SUM(OFFSET('7. Consumption'!W25,0,1,,MIN('1. General Inputs'!$J$27,COLUMNS('7. Consumption'!W$9:$AQ$9)-1))),0)+MAX(0,$AQ25*('1. General Inputs'!$J$27-COLUMNS('7. Consumption'!W$9:$AQ$9)+1))</f>
        <v>0</v>
      </c>
      <c r="BP25" s="135">
        <f ca="1">IFERROR(SUM(OFFSET('7. Consumption'!X25,0,1,,MIN('1. General Inputs'!$J$27,COLUMNS('7. Consumption'!X$9:$AQ$9)-1))),0)+MAX(0,$AQ25*('1. General Inputs'!$J$27-COLUMNS('7. Consumption'!X$9:$AQ$9)+1))</f>
        <v>0</v>
      </c>
      <c r="BQ25" s="135">
        <f ca="1">IFERROR(SUM(OFFSET('7. Consumption'!Y25,0,1,,MIN('1. General Inputs'!$J$27,COLUMNS('7. Consumption'!Y$9:$AQ$9)-1))),0)+MAX(0,$AQ25*('1. General Inputs'!$J$27-COLUMNS('7. Consumption'!Y$9:$AQ$9)+1))</f>
        <v>0</v>
      </c>
      <c r="BR25" s="135">
        <f ca="1">IFERROR(SUM(OFFSET('7. Consumption'!Z25,0,1,,MIN('1. General Inputs'!$J$27,COLUMNS('7. Consumption'!Z$9:$AQ$9)-1))),0)+MAX(0,$AQ25*('1. General Inputs'!$J$27-COLUMNS('7. Consumption'!Z$9:$AQ$9)+1))</f>
        <v>0</v>
      </c>
      <c r="BS25" s="135">
        <f ca="1">IFERROR(SUM(OFFSET('7. Consumption'!AA25,0,1,,MIN('1. General Inputs'!$J$27,COLUMNS('7. Consumption'!AA$9:$AQ$9)-1))),0)+MAX(0,$AQ25*('1. General Inputs'!$J$27-COLUMNS('7. Consumption'!AA$9:$AQ$9)+1))</f>
        <v>0</v>
      </c>
      <c r="BT25" s="135">
        <f ca="1">IFERROR(SUM(OFFSET('7. Consumption'!AB25,0,1,,MIN('1. General Inputs'!$J$27,COLUMNS('7. Consumption'!AB$9:$AQ$9)-1))),0)+MAX(0,$AQ25*('1. General Inputs'!$J$27-COLUMNS('7. Consumption'!AB$9:$AQ$9)+1))</f>
        <v>0</v>
      </c>
      <c r="BU25" s="135">
        <f ca="1">IFERROR(SUM(OFFSET('7. Consumption'!AC25,0,1,,MIN('1. General Inputs'!$J$27,COLUMNS('7. Consumption'!AC$9:$AQ$9)-1))),0)+MAX(0,$AQ25*('1. General Inputs'!$J$27-COLUMNS('7. Consumption'!AC$9:$AQ$9)+1))</f>
        <v>0</v>
      </c>
      <c r="BV25" s="135">
        <f ca="1">IFERROR(SUM(OFFSET('7. Consumption'!AD25,0,1,,MIN('1. General Inputs'!$J$27,COLUMNS('7. Consumption'!AD$9:$AQ$9)-1))),0)+MAX(0,$AQ25*('1. General Inputs'!$J$27-COLUMNS('7. Consumption'!AD$9:$AQ$9)+1))</f>
        <v>0</v>
      </c>
      <c r="BW25" s="135">
        <f ca="1">IFERROR(SUM(OFFSET('7. Consumption'!AE25,0,1,,MIN('1. General Inputs'!$J$27,COLUMNS('7. Consumption'!AE$9:$AQ$9)-1))),0)+MAX(0,$AQ25*('1. General Inputs'!$J$27-COLUMNS('7. Consumption'!AE$9:$AQ$9)+1))</f>
        <v>0</v>
      </c>
      <c r="BX25" s="135">
        <f ca="1">IFERROR(SUM(OFFSET('7. Consumption'!AF25,0,1,,MIN('1. General Inputs'!$J$27,COLUMNS('7. Consumption'!AF$9:$AQ$9)-1))),0)+MAX(0,$AQ25*('1. General Inputs'!$J$27-COLUMNS('7. Consumption'!AF$9:$AQ$9)+1))</f>
        <v>0</v>
      </c>
      <c r="BY25" s="135">
        <f ca="1">IFERROR(SUM(OFFSET('7. Consumption'!AG25,0,1,,MIN('1. General Inputs'!$J$27,COLUMNS('7. Consumption'!AG$9:$AQ$9)-1))),0)+MAX(0,$AQ25*('1. General Inputs'!$J$27-COLUMNS('7. Consumption'!AG$9:$AQ$9)+1))</f>
        <v>0</v>
      </c>
      <c r="BZ25" s="135">
        <f ca="1">IFERROR(SUM(OFFSET('7. Consumption'!AH25,0,1,,MIN('1. General Inputs'!$J$27,COLUMNS('7. Consumption'!AH$9:$AQ$9)-1))),0)+MAX(0,$AQ25*('1. General Inputs'!$J$27-COLUMNS('7. Consumption'!AH$9:$AQ$9)+1))</f>
        <v>0</v>
      </c>
      <c r="CA25" s="135">
        <f ca="1">IFERROR(SUM(OFFSET('7. Consumption'!AI25,0,1,,MIN('1. General Inputs'!$J$27,COLUMNS('7. Consumption'!AI$9:$AQ$9)-1))),0)+MAX(0,$AQ25*('1. General Inputs'!$J$27-COLUMNS('7. Consumption'!AI$9:$AQ$9)+1))</f>
        <v>0</v>
      </c>
      <c r="CB25" s="135">
        <f ca="1">IFERROR(SUM(OFFSET('7. Consumption'!AJ25,0,1,,MIN('1. General Inputs'!$J$27,COLUMNS('7. Consumption'!AJ$9:$AQ$9)-1))),0)+MAX(0,$AQ25*('1. General Inputs'!$J$27-COLUMNS('7. Consumption'!AJ$9:$AQ$9)+1))</f>
        <v>0</v>
      </c>
      <c r="CC25" s="135">
        <f ca="1">IFERROR(SUM(OFFSET('7. Consumption'!AK25,0,1,,MIN('1. General Inputs'!$J$27,COLUMNS('7. Consumption'!AK$9:$AQ$9)-1))),0)+MAX(0,$AQ25*('1. General Inputs'!$J$27-COLUMNS('7. Consumption'!AK$9:$AQ$9)+1))</f>
        <v>0</v>
      </c>
      <c r="CD25" s="135">
        <f ca="1">IFERROR(SUM(OFFSET('7. Consumption'!AL25,0,1,,MIN('1. General Inputs'!$J$27,COLUMNS('7. Consumption'!AL$9:$AQ$9)-1))),0)+MAX(0,$AQ25*('1. General Inputs'!$J$27-COLUMNS('7. Consumption'!AL$9:$AQ$9)+1))</f>
        <v>0</v>
      </c>
      <c r="CE25" s="135">
        <f ca="1">IFERROR(SUM(OFFSET('7. Consumption'!AM25,0,1,,MIN('1. General Inputs'!$J$27,COLUMNS('7. Consumption'!AM$9:$AQ$9)-1))),0)+MAX(0,$AQ25*('1. General Inputs'!$J$27-COLUMNS('7. Consumption'!AM$9:$AQ$9)+1))</f>
        <v>0</v>
      </c>
      <c r="CF25" s="135">
        <f ca="1">IFERROR(SUM(OFFSET('7. Consumption'!AN25,0,1,,MIN('1. General Inputs'!$J$27,COLUMNS('7. Consumption'!AN$9:$AQ$9)-1))),0)+MAX(0,$AQ25*('1. General Inputs'!$J$27-COLUMNS('7. Consumption'!AN$9:$AQ$9)+1))</f>
        <v>0</v>
      </c>
      <c r="CG25" s="135">
        <f ca="1">IFERROR(SUM(OFFSET('7. Consumption'!AO25,0,1,,MIN('1. General Inputs'!$J$27,COLUMNS('7. Consumption'!AO$9:$AQ$9)-1))),0)+MAX(0,$AQ25*('1. General Inputs'!$J$27-COLUMNS('7. Consumption'!AO$9:$AQ$9)+1))</f>
        <v>0</v>
      </c>
      <c r="CH25" s="135">
        <f ca="1">IFERROR(SUM(OFFSET('7. Consumption'!AP25,0,1,,MIN('1. General Inputs'!$J$27,COLUMNS('7. Consumption'!AP$9:$AQ$9)-1))),0)+MAX(0,$AQ25*('1. General Inputs'!$J$27-COLUMNS('7. Consumption'!AP$9:$AQ$9)+1))</f>
        <v>0</v>
      </c>
      <c r="CI25" s="135">
        <f ca="1">IFERROR(SUM(OFFSET('7. Consumption'!AQ25,0,1,,MIN('1. General Inputs'!$J$27,COLUMNS('7. Consumption'!AQ$9:$AQ$9)-1))),0)+MAX(0,$AQ25*('1. General Inputs'!$J$27-COLUMNS('7. Consumption'!AQ$9:$AQ$9)+1))</f>
        <v>0</v>
      </c>
    </row>
    <row r="26" spans="2:87" x14ac:dyDescent="0.3">
      <c r="B26" s="16"/>
      <c r="C26" s="16" t="str">
        <f>IFERROR(VLOOKUP(ROWS($C$9:$C26),'5. Dosing'!$L$14:$M$64,COLUMNS('5. Dosing'!$L$13:$M$13),0),"")</f>
        <v>LPV/r (200/50) - 120 tab</v>
      </c>
      <c r="D26" s="16" t="str">
        <f>IFERROR(INDEX('5. Dosing'!E$14:E$64,MATCH('7. Consumption'!$C26,'5. Dosing'!$M$14:$M$64,0)),"")</f>
        <v>LPV/r</v>
      </c>
      <c r="E26" s="129">
        <f>IFERROR(INDEX('5. Dosing'!K$14:K$64,MATCH('7. Consumption'!$C26,'5. Dosing'!$M$14:$M$64,0)),0)</f>
        <v>1</v>
      </c>
      <c r="F26" s="130">
        <f>IFERROR(INDEX('5. Dosing'!J$14:J$64,MATCH('7. Consumption'!$C26,'5. Dosing'!$M$14:$M$64,0))*(30)/INDEX('5. Dosing'!H$14:H$64,MATCH('7. Consumption'!$C26,'5. Dosing'!$M$14:$M$64,0)),0)</f>
        <v>1</v>
      </c>
      <c r="H26" s="3">
        <f ca="1">ROUNDUP($F26*$E26*CHOOSE(H$7,
IFERROR(SUMPRODUCT('6. Patients'!CA$10:CA$107,OFFSET('6. Patients'!$DN$9,1,MATCH($D26,'6. Patients'!$DO$9:$EC$9,0),ROWS('6. Patients'!DN$10:DN$107))),0)+
IFERROR(SUMPRODUCT('6. Patients'!CA$10:CA$107,OFFSET('6. Patients'!$ED$9,1,MATCH($D26,'6. Patients'!$EE$9:$ES$9,0),ROWS('6. Patients'!DN$10:DN$107))),0)+
IFERROR(SUMPRODUCT('6. Patients'!CA$10:CA$107,OFFSET('6. Patients'!$ET$9,1,MATCH($D26,'6. Patients'!$EU$9:$FI$9,0),ROWS('6. Patients'!DN$10:DN$107))),0)+
IFERROR(SUMPRODUCT('6. Patients'!CA$10:CA$107,OFFSET('6. Patients'!$FJ$9,1,MATCH($D26,'6. Patients'!$FK$9:$FY$9,0),ROWS('6. Patients'!DN$10:DN$107))),0),
IFERROR(SUMPRODUCT('6. Patients'!CA$10:CA$107,OFFSET('6. Patients'!$FZ$9,1,MATCH($D26,'6. Patients'!$GA$9:$GO$9,0),ROWS('6. Patients'!DN$10:DN$107))),0)+
IFERROR(SUMPRODUCT('6. Patients'!CA$10:CA$107,OFFSET('6. Patients'!$GP$9,1,MATCH($D26,'6. Patients'!$GQ$9:$HE$9,0),ROWS('6. Patients'!DN$10:DN$107))),0)+
IFERROR(SUMPRODUCT('6. Patients'!CA$10:CA$107,OFFSET('6. Patients'!$HF$9,1,MATCH($D26,'6. Patients'!$HG$9:$HU$9,0),ROWS('6. Patients'!DN$10:DN$107))),0)+
IFERROR(SUMPRODUCT('6. Patients'!CA$10:CA$107,OFFSET('6. Patients'!$HV$9,1,MATCH($D26,'6. Patients'!$HW$9:$IK$9,0),ROWS('6. Patients'!DN$10:DN$107))),0),
IFERROR(SUMPRODUCT('6. Patients'!CA$10:CA$107,OFFSET('6. Patients'!$IL$9,1,MATCH($D26,'6. Patients'!$IM$9:$JA$9,0),ROWS('6. Patients'!DN$10:DN$107))),0)+
IFERROR(SUMPRODUCT('6. Patients'!CA$10:CA$107,OFFSET('6. Patients'!$JB$9,1,MATCH($D26,'6. Patients'!$JC$9:$JQ$9,0),ROWS('6. Patients'!DN$10:DN$107))),0)+
IFERROR(SUMPRODUCT('6. Patients'!CA$10:CA$107,OFFSET('6. Patients'!$JR$9,1,MATCH($D26,'6. Patients'!$JS$9:$KG$9,0),ROWS('6. Patients'!DN$10:DN$107))),0)+
IFERROR(SUMPRODUCT('6. Patients'!CA$10:CA$107,OFFSET('6. Patients'!$KH$9,1,MATCH($D26,'6. Patients'!$KI$9:$KW$9,0),ROWS('6. Patients'!DN$10:DN$107))),0))+
IFERROR(VLOOKUP($D26,$H$61:$L$91,COLUMNS($H$60:$J$60)-1+H$7,0)*$E26*$F26*'1. General Inputs'!$J$25,0),0)</f>
        <v>0</v>
      </c>
      <c r="I26" s="3">
        <f ca="1">ROUNDUP($F26*$E26*CHOOSE(I$7,
IFERROR(SUMPRODUCT('6. Patients'!CB$10:CB$107,OFFSET('6. Patients'!$DN$9,1,MATCH($D26,'6. Patients'!$DO$9:$EC$9,0),ROWS('6. Patients'!DO$10:DO$107))),0)+
IFERROR(SUMPRODUCT('6. Patients'!CB$10:CB$107,OFFSET('6. Patients'!$ED$9,1,MATCH($D26,'6. Patients'!$EE$9:$ES$9,0),ROWS('6. Patients'!DO$10:DO$107))),0)+
IFERROR(SUMPRODUCT('6. Patients'!CB$10:CB$107,OFFSET('6. Patients'!$ET$9,1,MATCH($D26,'6. Patients'!$EU$9:$FI$9,0),ROWS('6. Patients'!DO$10:DO$107))),0)+
IFERROR(SUMPRODUCT('6. Patients'!CB$10:CB$107,OFFSET('6. Patients'!$FJ$9,1,MATCH($D26,'6. Patients'!$FK$9:$FY$9,0),ROWS('6. Patients'!DO$10:DO$107))),0),
IFERROR(SUMPRODUCT('6. Patients'!CB$10:CB$107,OFFSET('6. Patients'!$FZ$9,1,MATCH($D26,'6. Patients'!$GA$9:$GO$9,0),ROWS('6. Patients'!DO$10:DO$107))),0)+
IFERROR(SUMPRODUCT('6. Patients'!CB$10:CB$107,OFFSET('6. Patients'!$GP$9,1,MATCH($D26,'6. Patients'!$GQ$9:$HE$9,0),ROWS('6. Patients'!DO$10:DO$107))),0)+
IFERROR(SUMPRODUCT('6. Patients'!CB$10:CB$107,OFFSET('6. Patients'!$HF$9,1,MATCH($D26,'6. Patients'!$HG$9:$HU$9,0),ROWS('6. Patients'!DO$10:DO$107))),0)+
IFERROR(SUMPRODUCT('6. Patients'!CB$10:CB$107,OFFSET('6. Patients'!$HV$9,1,MATCH($D26,'6. Patients'!$HW$9:$IK$9,0),ROWS('6. Patients'!DO$10:DO$107))),0),
IFERROR(SUMPRODUCT('6. Patients'!CB$10:CB$107,OFFSET('6. Patients'!$IL$9,1,MATCH($D26,'6. Patients'!$IM$9:$JA$9,0),ROWS('6. Patients'!DO$10:DO$107))),0)+
IFERROR(SUMPRODUCT('6. Patients'!CB$10:CB$107,OFFSET('6. Patients'!$JB$9,1,MATCH($D26,'6. Patients'!$JC$9:$JQ$9,0),ROWS('6. Patients'!DO$10:DO$107))),0)+
IFERROR(SUMPRODUCT('6. Patients'!CB$10:CB$107,OFFSET('6. Patients'!$JR$9,1,MATCH($D26,'6. Patients'!$JS$9:$KG$9,0),ROWS('6. Patients'!DO$10:DO$107))),0)+
IFERROR(SUMPRODUCT('6. Patients'!CB$10:CB$107,OFFSET('6. Patients'!$KH$9,1,MATCH($D26,'6. Patients'!$KI$9:$KW$9,0),ROWS('6. Patients'!DO$10:DO$107))),0))+
IFERROR(VLOOKUP($D26,$H$61:$L$91,COLUMNS($H$60:$J$60)-1+I$7,0)*$E26*$F26*'1. General Inputs'!$J$25,0),0)</f>
        <v>0</v>
      </c>
      <c r="J26" s="3">
        <f ca="1">ROUNDUP($F26*$E26*CHOOSE(J$7,
IFERROR(SUMPRODUCT('6. Patients'!CC$10:CC$107,OFFSET('6. Patients'!$DN$9,1,MATCH($D26,'6. Patients'!$DO$9:$EC$9,0),ROWS('6. Patients'!DP$10:DP$107))),0)+
IFERROR(SUMPRODUCT('6. Patients'!CC$10:CC$107,OFFSET('6. Patients'!$ED$9,1,MATCH($D26,'6. Patients'!$EE$9:$ES$9,0),ROWS('6. Patients'!DP$10:DP$107))),0)+
IFERROR(SUMPRODUCT('6. Patients'!CC$10:CC$107,OFFSET('6. Patients'!$ET$9,1,MATCH($D26,'6. Patients'!$EU$9:$FI$9,0),ROWS('6. Patients'!DP$10:DP$107))),0)+
IFERROR(SUMPRODUCT('6. Patients'!CC$10:CC$107,OFFSET('6. Patients'!$FJ$9,1,MATCH($D26,'6. Patients'!$FK$9:$FY$9,0),ROWS('6. Patients'!DP$10:DP$107))),0),
IFERROR(SUMPRODUCT('6. Patients'!CC$10:CC$107,OFFSET('6. Patients'!$FZ$9,1,MATCH($D26,'6. Patients'!$GA$9:$GO$9,0),ROWS('6. Patients'!DP$10:DP$107))),0)+
IFERROR(SUMPRODUCT('6. Patients'!CC$10:CC$107,OFFSET('6. Patients'!$GP$9,1,MATCH($D26,'6. Patients'!$GQ$9:$HE$9,0),ROWS('6. Patients'!DP$10:DP$107))),0)+
IFERROR(SUMPRODUCT('6. Patients'!CC$10:CC$107,OFFSET('6. Patients'!$HF$9,1,MATCH($D26,'6. Patients'!$HG$9:$HU$9,0),ROWS('6. Patients'!DP$10:DP$107))),0)+
IFERROR(SUMPRODUCT('6. Patients'!CC$10:CC$107,OFFSET('6. Patients'!$HV$9,1,MATCH($D26,'6. Patients'!$HW$9:$IK$9,0),ROWS('6. Patients'!DP$10:DP$107))),0),
IFERROR(SUMPRODUCT('6. Patients'!CC$10:CC$107,OFFSET('6. Patients'!$IL$9,1,MATCH($D26,'6. Patients'!$IM$9:$JA$9,0),ROWS('6. Patients'!DP$10:DP$107))),0)+
IFERROR(SUMPRODUCT('6. Patients'!CC$10:CC$107,OFFSET('6. Patients'!$JB$9,1,MATCH($D26,'6. Patients'!$JC$9:$JQ$9,0),ROWS('6. Patients'!DP$10:DP$107))),0)+
IFERROR(SUMPRODUCT('6. Patients'!CC$10:CC$107,OFFSET('6. Patients'!$JR$9,1,MATCH($D26,'6. Patients'!$JS$9:$KG$9,0),ROWS('6. Patients'!DP$10:DP$107))),0)+
IFERROR(SUMPRODUCT('6. Patients'!CC$10:CC$107,OFFSET('6. Patients'!$KH$9,1,MATCH($D26,'6. Patients'!$KI$9:$KW$9,0),ROWS('6. Patients'!DP$10:DP$107))),0))+
IFERROR(VLOOKUP($D26,$H$61:$L$91,COLUMNS($H$60:$J$60)-1+J$7,0)*$E26*$F26*'1. General Inputs'!$J$25,0),0)</f>
        <v>0</v>
      </c>
      <c r="K26" s="3">
        <f ca="1">ROUNDUP($F26*$E26*CHOOSE(K$7,
IFERROR(SUMPRODUCT('6. Patients'!CD$10:CD$107,OFFSET('6. Patients'!$DN$9,1,MATCH($D26,'6. Patients'!$DO$9:$EC$9,0),ROWS('6. Patients'!DQ$10:DQ$107))),0)+
IFERROR(SUMPRODUCT('6. Patients'!CD$10:CD$107,OFFSET('6. Patients'!$ED$9,1,MATCH($D26,'6. Patients'!$EE$9:$ES$9,0),ROWS('6. Patients'!DQ$10:DQ$107))),0)+
IFERROR(SUMPRODUCT('6. Patients'!CD$10:CD$107,OFFSET('6. Patients'!$ET$9,1,MATCH($D26,'6. Patients'!$EU$9:$FI$9,0),ROWS('6. Patients'!DQ$10:DQ$107))),0)+
IFERROR(SUMPRODUCT('6. Patients'!CD$10:CD$107,OFFSET('6. Patients'!$FJ$9,1,MATCH($D26,'6. Patients'!$FK$9:$FY$9,0),ROWS('6. Patients'!DQ$10:DQ$107))),0),
IFERROR(SUMPRODUCT('6. Patients'!CD$10:CD$107,OFFSET('6. Patients'!$FZ$9,1,MATCH($D26,'6. Patients'!$GA$9:$GO$9,0),ROWS('6. Patients'!DQ$10:DQ$107))),0)+
IFERROR(SUMPRODUCT('6. Patients'!CD$10:CD$107,OFFSET('6. Patients'!$GP$9,1,MATCH($D26,'6. Patients'!$GQ$9:$HE$9,0),ROWS('6. Patients'!DQ$10:DQ$107))),0)+
IFERROR(SUMPRODUCT('6. Patients'!CD$10:CD$107,OFFSET('6. Patients'!$HF$9,1,MATCH($D26,'6. Patients'!$HG$9:$HU$9,0),ROWS('6. Patients'!DQ$10:DQ$107))),0)+
IFERROR(SUMPRODUCT('6. Patients'!CD$10:CD$107,OFFSET('6. Patients'!$HV$9,1,MATCH($D26,'6. Patients'!$HW$9:$IK$9,0),ROWS('6. Patients'!DQ$10:DQ$107))),0),
IFERROR(SUMPRODUCT('6. Patients'!CD$10:CD$107,OFFSET('6. Patients'!$IL$9,1,MATCH($D26,'6. Patients'!$IM$9:$JA$9,0),ROWS('6. Patients'!DQ$10:DQ$107))),0)+
IFERROR(SUMPRODUCT('6. Patients'!CD$10:CD$107,OFFSET('6. Patients'!$JB$9,1,MATCH($D26,'6. Patients'!$JC$9:$JQ$9,0),ROWS('6. Patients'!DQ$10:DQ$107))),0)+
IFERROR(SUMPRODUCT('6. Patients'!CD$10:CD$107,OFFSET('6. Patients'!$JR$9,1,MATCH($D26,'6. Patients'!$JS$9:$KG$9,0),ROWS('6. Patients'!DQ$10:DQ$107))),0)+
IFERROR(SUMPRODUCT('6. Patients'!CD$10:CD$107,OFFSET('6. Patients'!$KH$9,1,MATCH($D26,'6. Patients'!$KI$9:$KW$9,0),ROWS('6. Patients'!DQ$10:DQ$107))),0))+
IFERROR(VLOOKUP($D26,$H$61:$L$91,COLUMNS($H$60:$J$60)-1+K$7,0)*$E26*$F26*'1. General Inputs'!$J$25,0),0)</f>
        <v>0</v>
      </c>
      <c r="L26" s="3">
        <f ca="1">ROUNDUP($F26*$E26*CHOOSE(L$7,
IFERROR(SUMPRODUCT('6. Patients'!CE$10:CE$107,OFFSET('6. Patients'!$DN$9,1,MATCH($D26,'6. Patients'!$DO$9:$EC$9,0),ROWS('6. Patients'!DR$10:DR$107))),0)+
IFERROR(SUMPRODUCT('6. Patients'!CE$10:CE$107,OFFSET('6. Patients'!$ED$9,1,MATCH($D26,'6. Patients'!$EE$9:$ES$9,0),ROWS('6. Patients'!DR$10:DR$107))),0)+
IFERROR(SUMPRODUCT('6. Patients'!CE$10:CE$107,OFFSET('6. Patients'!$ET$9,1,MATCH($D26,'6. Patients'!$EU$9:$FI$9,0),ROWS('6. Patients'!DR$10:DR$107))),0)+
IFERROR(SUMPRODUCT('6. Patients'!CE$10:CE$107,OFFSET('6. Patients'!$FJ$9,1,MATCH($D26,'6. Patients'!$FK$9:$FY$9,0),ROWS('6. Patients'!DR$10:DR$107))),0),
IFERROR(SUMPRODUCT('6. Patients'!CE$10:CE$107,OFFSET('6. Patients'!$FZ$9,1,MATCH($D26,'6. Patients'!$GA$9:$GO$9,0),ROWS('6. Patients'!DR$10:DR$107))),0)+
IFERROR(SUMPRODUCT('6. Patients'!CE$10:CE$107,OFFSET('6. Patients'!$GP$9,1,MATCH($D26,'6. Patients'!$GQ$9:$HE$9,0),ROWS('6. Patients'!DR$10:DR$107))),0)+
IFERROR(SUMPRODUCT('6. Patients'!CE$10:CE$107,OFFSET('6. Patients'!$HF$9,1,MATCH($D26,'6. Patients'!$HG$9:$HU$9,0),ROWS('6. Patients'!DR$10:DR$107))),0)+
IFERROR(SUMPRODUCT('6. Patients'!CE$10:CE$107,OFFSET('6. Patients'!$HV$9,1,MATCH($D26,'6. Patients'!$HW$9:$IK$9,0),ROWS('6. Patients'!DR$10:DR$107))),0),
IFERROR(SUMPRODUCT('6. Patients'!CE$10:CE$107,OFFSET('6. Patients'!$IL$9,1,MATCH($D26,'6. Patients'!$IM$9:$JA$9,0),ROWS('6. Patients'!DR$10:DR$107))),0)+
IFERROR(SUMPRODUCT('6. Patients'!CE$10:CE$107,OFFSET('6. Patients'!$JB$9,1,MATCH($D26,'6. Patients'!$JC$9:$JQ$9,0),ROWS('6. Patients'!DR$10:DR$107))),0)+
IFERROR(SUMPRODUCT('6. Patients'!CE$10:CE$107,OFFSET('6. Patients'!$JR$9,1,MATCH($D26,'6. Patients'!$JS$9:$KG$9,0),ROWS('6. Patients'!DR$10:DR$107))),0)+
IFERROR(SUMPRODUCT('6. Patients'!CE$10:CE$107,OFFSET('6. Patients'!$KH$9,1,MATCH($D26,'6. Patients'!$KI$9:$KW$9,0),ROWS('6. Patients'!DR$10:DR$107))),0))+
IFERROR(VLOOKUP($D26,$H$61:$L$91,COLUMNS($H$60:$J$60)-1+L$7,0)*$E26*$F26*'1. General Inputs'!$J$25,0),0)</f>
        <v>0</v>
      </c>
      <c r="M26" s="3">
        <f ca="1">ROUNDUP($F26*$E26*CHOOSE(M$7,
IFERROR(SUMPRODUCT('6. Patients'!CF$10:CF$107,OFFSET('6. Patients'!$DN$9,1,MATCH($D26,'6. Patients'!$DO$9:$EC$9,0),ROWS('6. Patients'!DS$10:DS$107))),0)+
IFERROR(SUMPRODUCT('6. Patients'!CF$10:CF$107,OFFSET('6. Patients'!$ED$9,1,MATCH($D26,'6. Patients'!$EE$9:$ES$9,0),ROWS('6. Patients'!DS$10:DS$107))),0)+
IFERROR(SUMPRODUCT('6. Patients'!CF$10:CF$107,OFFSET('6. Patients'!$ET$9,1,MATCH($D26,'6. Patients'!$EU$9:$FI$9,0),ROWS('6. Patients'!DS$10:DS$107))),0)+
IFERROR(SUMPRODUCT('6. Patients'!CF$10:CF$107,OFFSET('6. Patients'!$FJ$9,1,MATCH($D26,'6. Patients'!$FK$9:$FY$9,0),ROWS('6. Patients'!DS$10:DS$107))),0),
IFERROR(SUMPRODUCT('6. Patients'!CF$10:CF$107,OFFSET('6. Patients'!$FZ$9,1,MATCH($D26,'6. Patients'!$GA$9:$GO$9,0),ROWS('6. Patients'!DS$10:DS$107))),0)+
IFERROR(SUMPRODUCT('6. Patients'!CF$10:CF$107,OFFSET('6. Patients'!$GP$9,1,MATCH($D26,'6. Patients'!$GQ$9:$HE$9,0),ROWS('6. Patients'!DS$10:DS$107))),0)+
IFERROR(SUMPRODUCT('6. Patients'!CF$10:CF$107,OFFSET('6. Patients'!$HF$9,1,MATCH($D26,'6. Patients'!$HG$9:$HU$9,0),ROWS('6. Patients'!DS$10:DS$107))),0)+
IFERROR(SUMPRODUCT('6. Patients'!CF$10:CF$107,OFFSET('6. Patients'!$HV$9,1,MATCH($D26,'6. Patients'!$HW$9:$IK$9,0),ROWS('6. Patients'!DS$10:DS$107))),0),
IFERROR(SUMPRODUCT('6. Patients'!CF$10:CF$107,OFFSET('6. Patients'!$IL$9,1,MATCH($D26,'6. Patients'!$IM$9:$JA$9,0),ROWS('6. Patients'!DS$10:DS$107))),0)+
IFERROR(SUMPRODUCT('6. Patients'!CF$10:CF$107,OFFSET('6. Patients'!$JB$9,1,MATCH($D26,'6. Patients'!$JC$9:$JQ$9,0),ROWS('6. Patients'!DS$10:DS$107))),0)+
IFERROR(SUMPRODUCT('6. Patients'!CF$10:CF$107,OFFSET('6. Patients'!$JR$9,1,MATCH($D26,'6. Patients'!$JS$9:$KG$9,0),ROWS('6. Patients'!DS$10:DS$107))),0)+
IFERROR(SUMPRODUCT('6. Patients'!CF$10:CF$107,OFFSET('6. Patients'!$KH$9,1,MATCH($D26,'6. Patients'!$KI$9:$KW$9,0),ROWS('6. Patients'!DS$10:DS$107))),0))+
IFERROR(VLOOKUP($D26,$H$61:$L$91,COLUMNS($H$60:$J$60)-1+M$7,0)*$E26*$F26*'1. General Inputs'!$J$25,0),0)</f>
        <v>0</v>
      </c>
      <c r="N26" s="3">
        <f ca="1">ROUNDUP($F26*$E26*CHOOSE(N$7,
IFERROR(SUMPRODUCT('6. Patients'!CG$10:CG$107,OFFSET('6. Patients'!$DN$9,1,MATCH($D26,'6. Patients'!$DO$9:$EC$9,0),ROWS('6. Patients'!DT$10:DT$107))),0)+
IFERROR(SUMPRODUCT('6. Patients'!CG$10:CG$107,OFFSET('6. Patients'!$ED$9,1,MATCH($D26,'6. Patients'!$EE$9:$ES$9,0),ROWS('6. Patients'!DT$10:DT$107))),0)+
IFERROR(SUMPRODUCT('6. Patients'!CG$10:CG$107,OFFSET('6. Patients'!$ET$9,1,MATCH($D26,'6. Patients'!$EU$9:$FI$9,0),ROWS('6. Patients'!DT$10:DT$107))),0)+
IFERROR(SUMPRODUCT('6. Patients'!CG$10:CG$107,OFFSET('6. Patients'!$FJ$9,1,MATCH($D26,'6. Patients'!$FK$9:$FY$9,0),ROWS('6. Patients'!DT$10:DT$107))),0),
IFERROR(SUMPRODUCT('6. Patients'!CG$10:CG$107,OFFSET('6. Patients'!$FZ$9,1,MATCH($D26,'6. Patients'!$GA$9:$GO$9,0),ROWS('6. Patients'!DT$10:DT$107))),0)+
IFERROR(SUMPRODUCT('6. Patients'!CG$10:CG$107,OFFSET('6. Patients'!$GP$9,1,MATCH($D26,'6. Patients'!$GQ$9:$HE$9,0),ROWS('6. Patients'!DT$10:DT$107))),0)+
IFERROR(SUMPRODUCT('6. Patients'!CG$10:CG$107,OFFSET('6. Patients'!$HF$9,1,MATCH($D26,'6. Patients'!$HG$9:$HU$9,0),ROWS('6. Patients'!DT$10:DT$107))),0)+
IFERROR(SUMPRODUCT('6. Patients'!CG$10:CG$107,OFFSET('6. Patients'!$HV$9,1,MATCH($D26,'6. Patients'!$HW$9:$IK$9,0),ROWS('6. Patients'!DT$10:DT$107))),0),
IFERROR(SUMPRODUCT('6. Patients'!CG$10:CG$107,OFFSET('6. Patients'!$IL$9,1,MATCH($D26,'6. Patients'!$IM$9:$JA$9,0),ROWS('6. Patients'!DT$10:DT$107))),0)+
IFERROR(SUMPRODUCT('6. Patients'!CG$10:CG$107,OFFSET('6. Patients'!$JB$9,1,MATCH($D26,'6. Patients'!$JC$9:$JQ$9,0),ROWS('6. Patients'!DT$10:DT$107))),0)+
IFERROR(SUMPRODUCT('6. Patients'!CG$10:CG$107,OFFSET('6. Patients'!$JR$9,1,MATCH($D26,'6. Patients'!$JS$9:$KG$9,0),ROWS('6. Patients'!DT$10:DT$107))),0)+
IFERROR(SUMPRODUCT('6. Patients'!CG$10:CG$107,OFFSET('6. Patients'!$KH$9,1,MATCH($D26,'6. Patients'!$KI$9:$KW$9,0),ROWS('6. Patients'!DT$10:DT$107))),0))+
IFERROR(VLOOKUP($D26,$H$61:$L$91,COLUMNS($H$60:$J$60)-1+N$7,0)*$E26*$F26*'1. General Inputs'!$J$25,0),0)</f>
        <v>0</v>
      </c>
      <c r="O26" s="3">
        <f ca="1">ROUNDUP($F26*$E26*CHOOSE(O$7,
IFERROR(SUMPRODUCT('6. Patients'!CH$10:CH$107,OFFSET('6. Patients'!$DN$9,1,MATCH($D26,'6. Patients'!$DO$9:$EC$9,0),ROWS('6. Patients'!DU$10:DU$107))),0)+
IFERROR(SUMPRODUCT('6. Patients'!CH$10:CH$107,OFFSET('6. Patients'!$ED$9,1,MATCH($D26,'6. Patients'!$EE$9:$ES$9,0),ROWS('6. Patients'!DU$10:DU$107))),0)+
IFERROR(SUMPRODUCT('6. Patients'!CH$10:CH$107,OFFSET('6. Patients'!$ET$9,1,MATCH($D26,'6. Patients'!$EU$9:$FI$9,0),ROWS('6. Patients'!DU$10:DU$107))),0)+
IFERROR(SUMPRODUCT('6. Patients'!CH$10:CH$107,OFFSET('6. Patients'!$FJ$9,1,MATCH($D26,'6. Patients'!$FK$9:$FY$9,0),ROWS('6. Patients'!DU$10:DU$107))),0),
IFERROR(SUMPRODUCT('6. Patients'!CH$10:CH$107,OFFSET('6. Patients'!$FZ$9,1,MATCH($D26,'6. Patients'!$GA$9:$GO$9,0),ROWS('6. Patients'!DU$10:DU$107))),0)+
IFERROR(SUMPRODUCT('6. Patients'!CH$10:CH$107,OFFSET('6. Patients'!$GP$9,1,MATCH($D26,'6. Patients'!$GQ$9:$HE$9,0),ROWS('6. Patients'!DU$10:DU$107))),0)+
IFERROR(SUMPRODUCT('6. Patients'!CH$10:CH$107,OFFSET('6. Patients'!$HF$9,1,MATCH($D26,'6. Patients'!$HG$9:$HU$9,0),ROWS('6. Patients'!DU$10:DU$107))),0)+
IFERROR(SUMPRODUCT('6. Patients'!CH$10:CH$107,OFFSET('6. Patients'!$HV$9,1,MATCH($D26,'6. Patients'!$HW$9:$IK$9,0),ROWS('6. Patients'!DU$10:DU$107))),0),
IFERROR(SUMPRODUCT('6. Patients'!CH$10:CH$107,OFFSET('6. Patients'!$IL$9,1,MATCH($D26,'6. Patients'!$IM$9:$JA$9,0),ROWS('6. Patients'!DU$10:DU$107))),0)+
IFERROR(SUMPRODUCT('6. Patients'!CH$10:CH$107,OFFSET('6. Patients'!$JB$9,1,MATCH($D26,'6. Patients'!$JC$9:$JQ$9,0),ROWS('6. Patients'!DU$10:DU$107))),0)+
IFERROR(SUMPRODUCT('6. Patients'!CH$10:CH$107,OFFSET('6. Patients'!$JR$9,1,MATCH($D26,'6. Patients'!$JS$9:$KG$9,0),ROWS('6. Patients'!DU$10:DU$107))),0)+
IFERROR(SUMPRODUCT('6. Patients'!CH$10:CH$107,OFFSET('6. Patients'!$KH$9,1,MATCH($D26,'6. Patients'!$KI$9:$KW$9,0),ROWS('6. Patients'!DU$10:DU$107))),0))+
IFERROR(VLOOKUP($D26,$H$61:$L$91,COLUMNS($H$60:$J$60)-1+O$7,0)*$E26*$F26*'1. General Inputs'!$J$25,0),0)</f>
        <v>0</v>
      </c>
      <c r="P26" s="3">
        <f ca="1">ROUNDUP($F26*$E26*CHOOSE(P$7,
IFERROR(SUMPRODUCT('6. Patients'!CI$10:CI$107,OFFSET('6. Patients'!$DN$9,1,MATCH($D26,'6. Patients'!$DO$9:$EC$9,0),ROWS('6. Patients'!DV$10:DV$107))),0)+
IFERROR(SUMPRODUCT('6. Patients'!CI$10:CI$107,OFFSET('6. Patients'!$ED$9,1,MATCH($D26,'6. Patients'!$EE$9:$ES$9,0),ROWS('6. Patients'!DV$10:DV$107))),0)+
IFERROR(SUMPRODUCT('6. Patients'!CI$10:CI$107,OFFSET('6. Patients'!$ET$9,1,MATCH($D26,'6. Patients'!$EU$9:$FI$9,0),ROWS('6. Patients'!DV$10:DV$107))),0)+
IFERROR(SUMPRODUCT('6. Patients'!CI$10:CI$107,OFFSET('6. Patients'!$FJ$9,1,MATCH($D26,'6. Patients'!$FK$9:$FY$9,0),ROWS('6. Patients'!DV$10:DV$107))),0),
IFERROR(SUMPRODUCT('6. Patients'!CI$10:CI$107,OFFSET('6. Patients'!$FZ$9,1,MATCH($D26,'6. Patients'!$GA$9:$GO$9,0),ROWS('6. Patients'!DV$10:DV$107))),0)+
IFERROR(SUMPRODUCT('6. Patients'!CI$10:CI$107,OFFSET('6. Patients'!$GP$9,1,MATCH($D26,'6. Patients'!$GQ$9:$HE$9,0),ROWS('6. Patients'!DV$10:DV$107))),0)+
IFERROR(SUMPRODUCT('6. Patients'!CI$10:CI$107,OFFSET('6. Patients'!$HF$9,1,MATCH($D26,'6. Patients'!$HG$9:$HU$9,0),ROWS('6. Patients'!DV$10:DV$107))),0)+
IFERROR(SUMPRODUCT('6. Patients'!CI$10:CI$107,OFFSET('6. Patients'!$HV$9,1,MATCH($D26,'6. Patients'!$HW$9:$IK$9,0),ROWS('6. Patients'!DV$10:DV$107))),0),
IFERROR(SUMPRODUCT('6. Patients'!CI$10:CI$107,OFFSET('6. Patients'!$IL$9,1,MATCH($D26,'6. Patients'!$IM$9:$JA$9,0),ROWS('6. Patients'!DV$10:DV$107))),0)+
IFERROR(SUMPRODUCT('6. Patients'!CI$10:CI$107,OFFSET('6. Patients'!$JB$9,1,MATCH($D26,'6. Patients'!$JC$9:$JQ$9,0),ROWS('6. Patients'!DV$10:DV$107))),0)+
IFERROR(SUMPRODUCT('6. Patients'!CI$10:CI$107,OFFSET('6. Patients'!$JR$9,1,MATCH($D26,'6. Patients'!$JS$9:$KG$9,0),ROWS('6. Patients'!DV$10:DV$107))),0)+
IFERROR(SUMPRODUCT('6. Patients'!CI$10:CI$107,OFFSET('6. Patients'!$KH$9,1,MATCH($D26,'6. Patients'!$KI$9:$KW$9,0),ROWS('6. Patients'!DV$10:DV$107))),0))+
IFERROR(VLOOKUP($D26,$H$61:$L$91,COLUMNS($H$60:$J$60)-1+P$7,0)*$E26*$F26*'1. General Inputs'!$J$25,0),0)</f>
        <v>0</v>
      </c>
      <c r="Q26" s="3">
        <f ca="1">ROUNDUP($F26*$E26*CHOOSE(Q$7,
IFERROR(SUMPRODUCT('6. Patients'!CJ$10:CJ$107,OFFSET('6. Patients'!$DN$9,1,MATCH($D26,'6. Patients'!$DO$9:$EC$9,0),ROWS('6. Patients'!DW$10:DW$107))),0)+
IFERROR(SUMPRODUCT('6. Patients'!CJ$10:CJ$107,OFFSET('6. Patients'!$ED$9,1,MATCH($D26,'6. Patients'!$EE$9:$ES$9,0),ROWS('6. Patients'!DW$10:DW$107))),0)+
IFERROR(SUMPRODUCT('6. Patients'!CJ$10:CJ$107,OFFSET('6. Patients'!$ET$9,1,MATCH($D26,'6. Patients'!$EU$9:$FI$9,0),ROWS('6. Patients'!DW$10:DW$107))),0)+
IFERROR(SUMPRODUCT('6. Patients'!CJ$10:CJ$107,OFFSET('6. Patients'!$FJ$9,1,MATCH($D26,'6. Patients'!$FK$9:$FY$9,0),ROWS('6. Patients'!DW$10:DW$107))),0),
IFERROR(SUMPRODUCT('6. Patients'!CJ$10:CJ$107,OFFSET('6. Patients'!$FZ$9,1,MATCH($D26,'6. Patients'!$GA$9:$GO$9,0),ROWS('6. Patients'!DW$10:DW$107))),0)+
IFERROR(SUMPRODUCT('6. Patients'!CJ$10:CJ$107,OFFSET('6. Patients'!$GP$9,1,MATCH($D26,'6. Patients'!$GQ$9:$HE$9,0),ROWS('6. Patients'!DW$10:DW$107))),0)+
IFERROR(SUMPRODUCT('6. Patients'!CJ$10:CJ$107,OFFSET('6. Patients'!$HF$9,1,MATCH($D26,'6. Patients'!$HG$9:$HU$9,0),ROWS('6. Patients'!DW$10:DW$107))),0)+
IFERROR(SUMPRODUCT('6. Patients'!CJ$10:CJ$107,OFFSET('6. Patients'!$HV$9,1,MATCH($D26,'6. Patients'!$HW$9:$IK$9,0),ROWS('6. Patients'!DW$10:DW$107))),0),
IFERROR(SUMPRODUCT('6. Patients'!CJ$10:CJ$107,OFFSET('6. Patients'!$IL$9,1,MATCH($D26,'6. Patients'!$IM$9:$JA$9,0),ROWS('6. Patients'!DW$10:DW$107))),0)+
IFERROR(SUMPRODUCT('6. Patients'!CJ$10:CJ$107,OFFSET('6. Patients'!$JB$9,1,MATCH($D26,'6. Patients'!$JC$9:$JQ$9,0),ROWS('6. Patients'!DW$10:DW$107))),0)+
IFERROR(SUMPRODUCT('6. Patients'!CJ$10:CJ$107,OFFSET('6. Patients'!$JR$9,1,MATCH($D26,'6. Patients'!$JS$9:$KG$9,0),ROWS('6. Patients'!DW$10:DW$107))),0)+
IFERROR(SUMPRODUCT('6. Patients'!CJ$10:CJ$107,OFFSET('6. Patients'!$KH$9,1,MATCH($D26,'6. Patients'!$KI$9:$KW$9,0),ROWS('6. Patients'!DW$10:DW$107))),0))+
IFERROR(VLOOKUP($D26,$H$61:$L$91,COLUMNS($H$60:$J$60)-1+Q$7,0)*$E26*$F26*'1. General Inputs'!$J$25,0),0)</f>
        <v>0</v>
      </c>
      <c r="R26" s="3">
        <f ca="1">ROUNDUP($F26*$E26*CHOOSE(R$7,
IFERROR(SUMPRODUCT('6. Patients'!CK$10:CK$107,OFFSET('6. Patients'!$DN$9,1,MATCH($D26,'6. Patients'!$DO$9:$EC$9,0),ROWS('6. Patients'!DX$10:DX$107))),0)+
IFERROR(SUMPRODUCT('6. Patients'!CK$10:CK$107,OFFSET('6. Patients'!$ED$9,1,MATCH($D26,'6. Patients'!$EE$9:$ES$9,0),ROWS('6. Patients'!DX$10:DX$107))),0)+
IFERROR(SUMPRODUCT('6. Patients'!CK$10:CK$107,OFFSET('6. Patients'!$ET$9,1,MATCH($D26,'6. Patients'!$EU$9:$FI$9,0),ROWS('6. Patients'!DX$10:DX$107))),0)+
IFERROR(SUMPRODUCT('6. Patients'!CK$10:CK$107,OFFSET('6. Patients'!$FJ$9,1,MATCH($D26,'6. Patients'!$FK$9:$FY$9,0),ROWS('6. Patients'!DX$10:DX$107))),0),
IFERROR(SUMPRODUCT('6. Patients'!CK$10:CK$107,OFFSET('6. Patients'!$FZ$9,1,MATCH($D26,'6. Patients'!$GA$9:$GO$9,0),ROWS('6. Patients'!DX$10:DX$107))),0)+
IFERROR(SUMPRODUCT('6. Patients'!CK$10:CK$107,OFFSET('6. Patients'!$GP$9,1,MATCH($D26,'6. Patients'!$GQ$9:$HE$9,0),ROWS('6. Patients'!DX$10:DX$107))),0)+
IFERROR(SUMPRODUCT('6. Patients'!CK$10:CK$107,OFFSET('6. Patients'!$HF$9,1,MATCH($D26,'6. Patients'!$HG$9:$HU$9,0),ROWS('6. Patients'!DX$10:DX$107))),0)+
IFERROR(SUMPRODUCT('6. Patients'!CK$10:CK$107,OFFSET('6. Patients'!$HV$9,1,MATCH($D26,'6. Patients'!$HW$9:$IK$9,0),ROWS('6. Patients'!DX$10:DX$107))),0),
IFERROR(SUMPRODUCT('6. Patients'!CK$10:CK$107,OFFSET('6. Patients'!$IL$9,1,MATCH($D26,'6. Patients'!$IM$9:$JA$9,0),ROWS('6. Patients'!DX$10:DX$107))),0)+
IFERROR(SUMPRODUCT('6. Patients'!CK$10:CK$107,OFFSET('6. Patients'!$JB$9,1,MATCH($D26,'6. Patients'!$JC$9:$JQ$9,0),ROWS('6. Patients'!DX$10:DX$107))),0)+
IFERROR(SUMPRODUCT('6. Patients'!CK$10:CK$107,OFFSET('6. Patients'!$JR$9,1,MATCH($D26,'6. Patients'!$JS$9:$KG$9,0),ROWS('6. Patients'!DX$10:DX$107))),0)+
IFERROR(SUMPRODUCT('6. Patients'!CK$10:CK$107,OFFSET('6. Patients'!$KH$9,1,MATCH($D26,'6. Patients'!$KI$9:$KW$9,0),ROWS('6. Patients'!DX$10:DX$107))),0))+
IFERROR(VLOOKUP($D26,$H$61:$L$91,COLUMNS($H$60:$J$60)-1+R$7,0)*$E26*$F26*'1. General Inputs'!$J$25,0),0)</f>
        <v>0</v>
      </c>
      <c r="S26" s="3">
        <f ca="1">ROUNDUP($F26*$E26*CHOOSE(S$7,
IFERROR(SUMPRODUCT('6. Patients'!CL$10:CL$107,OFFSET('6. Patients'!$DN$9,1,MATCH($D26,'6. Patients'!$DO$9:$EC$9,0),ROWS('6. Patients'!DY$10:DY$107))),0)+
IFERROR(SUMPRODUCT('6. Patients'!CL$10:CL$107,OFFSET('6. Patients'!$ED$9,1,MATCH($D26,'6. Patients'!$EE$9:$ES$9,0),ROWS('6. Patients'!DY$10:DY$107))),0)+
IFERROR(SUMPRODUCT('6. Patients'!CL$10:CL$107,OFFSET('6. Patients'!$ET$9,1,MATCH($D26,'6. Patients'!$EU$9:$FI$9,0),ROWS('6. Patients'!DY$10:DY$107))),0)+
IFERROR(SUMPRODUCT('6. Patients'!CL$10:CL$107,OFFSET('6. Patients'!$FJ$9,1,MATCH($D26,'6. Patients'!$FK$9:$FY$9,0),ROWS('6. Patients'!DY$10:DY$107))),0),
IFERROR(SUMPRODUCT('6. Patients'!CL$10:CL$107,OFFSET('6. Patients'!$FZ$9,1,MATCH($D26,'6. Patients'!$GA$9:$GO$9,0),ROWS('6. Patients'!DY$10:DY$107))),0)+
IFERROR(SUMPRODUCT('6. Patients'!CL$10:CL$107,OFFSET('6. Patients'!$GP$9,1,MATCH($D26,'6. Patients'!$GQ$9:$HE$9,0),ROWS('6. Patients'!DY$10:DY$107))),0)+
IFERROR(SUMPRODUCT('6. Patients'!CL$10:CL$107,OFFSET('6. Patients'!$HF$9,1,MATCH($D26,'6. Patients'!$HG$9:$HU$9,0),ROWS('6. Patients'!DY$10:DY$107))),0)+
IFERROR(SUMPRODUCT('6. Patients'!CL$10:CL$107,OFFSET('6. Patients'!$HV$9,1,MATCH($D26,'6. Patients'!$HW$9:$IK$9,0),ROWS('6. Patients'!DY$10:DY$107))),0),
IFERROR(SUMPRODUCT('6. Patients'!CL$10:CL$107,OFFSET('6. Patients'!$IL$9,1,MATCH($D26,'6. Patients'!$IM$9:$JA$9,0),ROWS('6. Patients'!DY$10:DY$107))),0)+
IFERROR(SUMPRODUCT('6. Patients'!CL$10:CL$107,OFFSET('6. Patients'!$JB$9,1,MATCH($D26,'6. Patients'!$JC$9:$JQ$9,0),ROWS('6. Patients'!DY$10:DY$107))),0)+
IFERROR(SUMPRODUCT('6. Patients'!CL$10:CL$107,OFFSET('6. Patients'!$JR$9,1,MATCH($D26,'6. Patients'!$JS$9:$KG$9,0),ROWS('6. Patients'!DY$10:DY$107))),0)+
IFERROR(SUMPRODUCT('6. Patients'!CL$10:CL$107,OFFSET('6. Patients'!$KH$9,1,MATCH($D26,'6. Patients'!$KI$9:$KW$9,0),ROWS('6. Patients'!DY$10:DY$107))),0))+
IFERROR(VLOOKUP($D26,$H$61:$L$91,COLUMNS($H$60:$J$60)-1+S$7,0)*$E26*$F26*'1. General Inputs'!$J$25,0),0)</f>
        <v>0</v>
      </c>
      <c r="T26" s="3">
        <f ca="1">ROUNDUP($F26*$E26*CHOOSE(T$7,
IFERROR(SUMPRODUCT('6. Patients'!CM$10:CM$107,OFFSET('6. Patients'!$DN$9,1,MATCH($D26,'6. Patients'!$DO$9:$EC$9,0),ROWS('6. Patients'!DZ$10:DZ$107))),0)+
IFERROR(SUMPRODUCT('6. Patients'!CM$10:CM$107,OFFSET('6. Patients'!$ED$9,1,MATCH($D26,'6. Patients'!$EE$9:$ES$9,0),ROWS('6. Patients'!DZ$10:DZ$107))),0)+
IFERROR(SUMPRODUCT('6. Patients'!CM$10:CM$107,OFFSET('6. Patients'!$ET$9,1,MATCH($D26,'6. Patients'!$EU$9:$FI$9,0),ROWS('6. Patients'!DZ$10:DZ$107))),0)+
IFERROR(SUMPRODUCT('6. Patients'!CM$10:CM$107,OFFSET('6. Patients'!$FJ$9,1,MATCH($D26,'6. Patients'!$FK$9:$FY$9,0),ROWS('6. Patients'!DZ$10:DZ$107))),0),
IFERROR(SUMPRODUCT('6. Patients'!CM$10:CM$107,OFFSET('6. Patients'!$FZ$9,1,MATCH($D26,'6. Patients'!$GA$9:$GO$9,0),ROWS('6. Patients'!DZ$10:DZ$107))),0)+
IFERROR(SUMPRODUCT('6. Patients'!CM$10:CM$107,OFFSET('6. Patients'!$GP$9,1,MATCH($D26,'6. Patients'!$GQ$9:$HE$9,0),ROWS('6. Patients'!DZ$10:DZ$107))),0)+
IFERROR(SUMPRODUCT('6. Patients'!CM$10:CM$107,OFFSET('6. Patients'!$HF$9,1,MATCH($D26,'6. Patients'!$HG$9:$HU$9,0),ROWS('6. Patients'!DZ$10:DZ$107))),0)+
IFERROR(SUMPRODUCT('6. Patients'!CM$10:CM$107,OFFSET('6. Patients'!$HV$9,1,MATCH($D26,'6. Patients'!$HW$9:$IK$9,0),ROWS('6. Patients'!DZ$10:DZ$107))),0),
IFERROR(SUMPRODUCT('6. Patients'!CM$10:CM$107,OFFSET('6. Patients'!$IL$9,1,MATCH($D26,'6. Patients'!$IM$9:$JA$9,0),ROWS('6. Patients'!DZ$10:DZ$107))),0)+
IFERROR(SUMPRODUCT('6. Patients'!CM$10:CM$107,OFFSET('6. Patients'!$JB$9,1,MATCH($D26,'6. Patients'!$JC$9:$JQ$9,0),ROWS('6. Patients'!DZ$10:DZ$107))),0)+
IFERROR(SUMPRODUCT('6. Patients'!CM$10:CM$107,OFFSET('6. Patients'!$JR$9,1,MATCH($D26,'6. Patients'!$JS$9:$KG$9,0),ROWS('6. Patients'!DZ$10:DZ$107))),0)+
IFERROR(SUMPRODUCT('6. Patients'!CM$10:CM$107,OFFSET('6. Patients'!$KH$9,1,MATCH($D26,'6. Patients'!$KI$9:$KW$9,0),ROWS('6. Patients'!DZ$10:DZ$107))),0))+
IFERROR(VLOOKUP($D26,$H$61:$L$91,COLUMNS($H$60:$J$60)-1+T$7,0)*$E26*$F26*'1. General Inputs'!$J$25,0),0)</f>
        <v>0</v>
      </c>
      <c r="U26" s="3">
        <f ca="1">ROUNDUP($F26*$E26*CHOOSE(U$7,
IFERROR(SUMPRODUCT('6. Patients'!CN$10:CN$107,OFFSET('6. Patients'!$DN$9,1,MATCH($D26,'6. Patients'!$DO$9:$EC$9,0),ROWS('6. Patients'!EA$10:EA$107))),0)+
IFERROR(SUMPRODUCT('6. Patients'!CN$10:CN$107,OFFSET('6. Patients'!$ED$9,1,MATCH($D26,'6. Patients'!$EE$9:$ES$9,0),ROWS('6. Patients'!EA$10:EA$107))),0)+
IFERROR(SUMPRODUCT('6. Patients'!CN$10:CN$107,OFFSET('6. Patients'!$ET$9,1,MATCH($D26,'6. Patients'!$EU$9:$FI$9,0),ROWS('6. Patients'!EA$10:EA$107))),0)+
IFERROR(SUMPRODUCT('6. Patients'!CN$10:CN$107,OFFSET('6. Patients'!$FJ$9,1,MATCH($D26,'6. Patients'!$FK$9:$FY$9,0),ROWS('6. Patients'!EA$10:EA$107))),0),
IFERROR(SUMPRODUCT('6. Patients'!CN$10:CN$107,OFFSET('6. Patients'!$FZ$9,1,MATCH($D26,'6. Patients'!$GA$9:$GO$9,0),ROWS('6. Patients'!EA$10:EA$107))),0)+
IFERROR(SUMPRODUCT('6. Patients'!CN$10:CN$107,OFFSET('6. Patients'!$GP$9,1,MATCH($D26,'6. Patients'!$GQ$9:$HE$9,0),ROWS('6. Patients'!EA$10:EA$107))),0)+
IFERROR(SUMPRODUCT('6. Patients'!CN$10:CN$107,OFFSET('6. Patients'!$HF$9,1,MATCH($D26,'6. Patients'!$HG$9:$HU$9,0),ROWS('6. Patients'!EA$10:EA$107))),0)+
IFERROR(SUMPRODUCT('6. Patients'!CN$10:CN$107,OFFSET('6. Patients'!$HV$9,1,MATCH($D26,'6. Patients'!$HW$9:$IK$9,0),ROWS('6. Patients'!EA$10:EA$107))),0),
IFERROR(SUMPRODUCT('6. Patients'!CN$10:CN$107,OFFSET('6. Patients'!$IL$9,1,MATCH($D26,'6. Patients'!$IM$9:$JA$9,0),ROWS('6. Patients'!EA$10:EA$107))),0)+
IFERROR(SUMPRODUCT('6. Patients'!CN$10:CN$107,OFFSET('6. Patients'!$JB$9,1,MATCH($D26,'6. Patients'!$JC$9:$JQ$9,0),ROWS('6. Patients'!EA$10:EA$107))),0)+
IFERROR(SUMPRODUCT('6. Patients'!CN$10:CN$107,OFFSET('6. Patients'!$JR$9,1,MATCH($D26,'6. Patients'!$JS$9:$KG$9,0),ROWS('6. Patients'!EA$10:EA$107))),0)+
IFERROR(SUMPRODUCT('6. Patients'!CN$10:CN$107,OFFSET('6. Patients'!$KH$9,1,MATCH($D26,'6. Patients'!$KI$9:$KW$9,0),ROWS('6. Patients'!EA$10:EA$107))),0))+
IFERROR(VLOOKUP($D26,$H$61:$L$91,COLUMNS($H$60:$J$60)-1+U$7,0)*$E26*$F26*'1. General Inputs'!$J$25,0),0)</f>
        <v>0</v>
      </c>
      <c r="V26" s="3">
        <f ca="1">ROUNDUP($F26*$E26*CHOOSE(V$7,
IFERROR(SUMPRODUCT('6. Patients'!CO$10:CO$107,OFFSET('6. Patients'!$DN$9,1,MATCH($D26,'6. Patients'!$DO$9:$EC$9,0),ROWS('6. Patients'!EB$10:EB$107))),0)+
IFERROR(SUMPRODUCT('6. Patients'!CO$10:CO$107,OFFSET('6. Patients'!$ED$9,1,MATCH($D26,'6. Patients'!$EE$9:$ES$9,0),ROWS('6. Patients'!EB$10:EB$107))),0)+
IFERROR(SUMPRODUCT('6. Patients'!CO$10:CO$107,OFFSET('6. Patients'!$ET$9,1,MATCH($D26,'6. Patients'!$EU$9:$FI$9,0),ROWS('6. Patients'!EB$10:EB$107))),0)+
IFERROR(SUMPRODUCT('6. Patients'!CO$10:CO$107,OFFSET('6. Patients'!$FJ$9,1,MATCH($D26,'6. Patients'!$FK$9:$FY$9,0),ROWS('6. Patients'!EB$10:EB$107))),0),
IFERROR(SUMPRODUCT('6. Patients'!CO$10:CO$107,OFFSET('6. Patients'!$FZ$9,1,MATCH($D26,'6. Patients'!$GA$9:$GO$9,0),ROWS('6. Patients'!EB$10:EB$107))),0)+
IFERROR(SUMPRODUCT('6. Patients'!CO$10:CO$107,OFFSET('6. Patients'!$GP$9,1,MATCH($D26,'6. Patients'!$GQ$9:$HE$9,0),ROWS('6. Patients'!EB$10:EB$107))),0)+
IFERROR(SUMPRODUCT('6. Patients'!CO$10:CO$107,OFFSET('6. Patients'!$HF$9,1,MATCH($D26,'6. Patients'!$HG$9:$HU$9,0),ROWS('6. Patients'!EB$10:EB$107))),0)+
IFERROR(SUMPRODUCT('6. Patients'!CO$10:CO$107,OFFSET('6. Patients'!$HV$9,1,MATCH($D26,'6. Patients'!$HW$9:$IK$9,0),ROWS('6. Patients'!EB$10:EB$107))),0),
IFERROR(SUMPRODUCT('6. Patients'!CO$10:CO$107,OFFSET('6. Patients'!$IL$9,1,MATCH($D26,'6. Patients'!$IM$9:$JA$9,0),ROWS('6. Patients'!EB$10:EB$107))),0)+
IFERROR(SUMPRODUCT('6. Patients'!CO$10:CO$107,OFFSET('6. Patients'!$JB$9,1,MATCH($D26,'6. Patients'!$JC$9:$JQ$9,0),ROWS('6. Patients'!EB$10:EB$107))),0)+
IFERROR(SUMPRODUCT('6. Patients'!CO$10:CO$107,OFFSET('6. Patients'!$JR$9,1,MATCH($D26,'6. Patients'!$JS$9:$KG$9,0),ROWS('6. Patients'!EB$10:EB$107))),0)+
IFERROR(SUMPRODUCT('6. Patients'!CO$10:CO$107,OFFSET('6. Patients'!$KH$9,1,MATCH($D26,'6. Patients'!$KI$9:$KW$9,0),ROWS('6. Patients'!EB$10:EB$107))),0))+
IFERROR(VLOOKUP($D26,$H$61:$L$91,COLUMNS($H$60:$J$60)-1+V$7,0)*$E26*$F26*'1. General Inputs'!$J$25,0),0)</f>
        <v>0</v>
      </c>
      <c r="W26" s="3">
        <f ca="1">ROUNDUP($F26*$E26*CHOOSE(W$7,
IFERROR(SUMPRODUCT('6. Patients'!CP$10:CP$107,OFFSET('6. Patients'!$DN$9,1,MATCH($D26,'6. Patients'!$DO$9:$EC$9,0),ROWS('6. Patients'!EC$10:EC$107))),0)+
IFERROR(SUMPRODUCT('6. Patients'!CP$10:CP$107,OFFSET('6. Patients'!$ED$9,1,MATCH($D26,'6. Patients'!$EE$9:$ES$9,0),ROWS('6. Patients'!EC$10:EC$107))),0)+
IFERROR(SUMPRODUCT('6. Patients'!CP$10:CP$107,OFFSET('6. Patients'!$ET$9,1,MATCH($D26,'6. Patients'!$EU$9:$FI$9,0),ROWS('6. Patients'!EC$10:EC$107))),0)+
IFERROR(SUMPRODUCT('6. Patients'!CP$10:CP$107,OFFSET('6. Patients'!$FJ$9,1,MATCH($D26,'6. Patients'!$FK$9:$FY$9,0),ROWS('6. Patients'!EC$10:EC$107))),0),
IFERROR(SUMPRODUCT('6. Patients'!CP$10:CP$107,OFFSET('6. Patients'!$FZ$9,1,MATCH($D26,'6. Patients'!$GA$9:$GO$9,0),ROWS('6. Patients'!EC$10:EC$107))),0)+
IFERROR(SUMPRODUCT('6. Patients'!CP$10:CP$107,OFFSET('6. Patients'!$GP$9,1,MATCH($D26,'6. Patients'!$GQ$9:$HE$9,0),ROWS('6. Patients'!EC$10:EC$107))),0)+
IFERROR(SUMPRODUCT('6. Patients'!CP$10:CP$107,OFFSET('6. Patients'!$HF$9,1,MATCH($D26,'6. Patients'!$HG$9:$HU$9,0),ROWS('6. Patients'!EC$10:EC$107))),0)+
IFERROR(SUMPRODUCT('6. Patients'!CP$10:CP$107,OFFSET('6. Patients'!$HV$9,1,MATCH($D26,'6. Patients'!$HW$9:$IK$9,0),ROWS('6. Patients'!EC$10:EC$107))),0),
IFERROR(SUMPRODUCT('6. Patients'!CP$10:CP$107,OFFSET('6. Patients'!$IL$9,1,MATCH($D26,'6. Patients'!$IM$9:$JA$9,0),ROWS('6. Patients'!EC$10:EC$107))),0)+
IFERROR(SUMPRODUCT('6. Patients'!CP$10:CP$107,OFFSET('6. Patients'!$JB$9,1,MATCH($D26,'6. Patients'!$JC$9:$JQ$9,0),ROWS('6. Patients'!EC$10:EC$107))),0)+
IFERROR(SUMPRODUCT('6. Patients'!CP$10:CP$107,OFFSET('6. Patients'!$JR$9,1,MATCH($D26,'6. Patients'!$JS$9:$KG$9,0),ROWS('6. Patients'!EC$10:EC$107))),0)+
IFERROR(SUMPRODUCT('6. Patients'!CP$10:CP$107,OFFSET('6. Patients'!$KH$9,1,MATCH($D26,'6. Patients'!$KI$9:$KW$9,0),ROWS('6. Patients'!EC$10:EC$107))),0))+
IFERROR(VLOOKUP($D26,$H$61:$L$91,COLUMNS($H$60:$J$60)-1+W$7,0)*$E26*$F26*'1. General Inputs'!$J$25,0),0)</f>
        <v>0</v>
      </c>
      <c r="X26" s="3">
        <f ca="1">ROUNDUP($F26*$E26*CHOOSE(X$7,
IFERROR(SUMPRODUCT('6. Patients'!CQ$10:CQ$107,OFFSET('6. Patients'!$DN$9,1,MATCH($D26,'6. Patients'!$DO$9:$EC$9,0),ROWS('6. Patients'!ED$10:ED$107))),0)+
IFERROR(SUMPRODUCT('6. Patients'!CQ$10:CQ$107,OFFSET('6. Patients'!$ED$9,1,MATCH($D26,'6. Patients'!$EE$9:$ES$9,0),ROWS('6. Patients'!ED$10:ED$107))),0)+
IFERROR(SUMPRODUCT('6. Patients'!CQ$10:CQ$107,OFFSET('6. Patients'!$ET$9,1,MATCH($D26,'6. Patients'!$EU$9:$FI$9,0),ROWS('6. Patients'!ED$10:ED$107))),0)+
IFERROR(SUMPRODUCT('6. Patients'!CQ$10:CQ$107,OFFSET('6. Patients'!$FJ$9,1,MATCH($D26,'6. Patients'!$FK$9:$FY$9,0),ROWS('6. Patients'!ED$10:ED$107))),0),
IFERROR(SUMPRODUCT('6. Patients'!CQ$10:CQ$107,OFFSET('6. Patients'!$FZ$9,1,MATCH($D26,'6. Patients'!$GA$9:$GO$9,0),ROWS('6. Patients'!ED$10:ED$107))),0)+
IFERROR(SUMPRODUCT('6. Patients'!CQ$10:CQ$107,OFFSET('6. Patients'!$GP$9,1,MATCH($D26,'6. Patients'!$GQ$9:$HE$9,0),ROWS('6. Patients'!ED$10:ED$107))),0)+
IFERROR(SUMPRODUCT('6. Patients'!CQ$10:CQ$107,OFFSET('6. Patients'!$HF$9,1,MATCH($D26,'6. Patients'!$HG$9:$HU$9,0),ROWS('6. Patients'!ED$10:ED$107))),0)+
IFERROR(SUMPRODUCT('6. Patients'!CQ$10:CQ$107,OFFSET('6. Patients'!$HV$9,1,MATCH($D26,'6. Patients'!$HW$9:$IK$9,0),ROWS('6. Patients'!ED$10:ED$107))),0),
IFERROR(SUMPRODUCT('6. Patients'!CQ$10:CQ$107,OFFSET('6. Patients'!$IL$9,1,MATCH($D26,'6. Patients'!$IM$9:$JA$9,0),ROWS('6. Patients'!ED$10:ED$107))),0)+
IFERROR(SUMPRODUCT('6. Patients'!CQ$10:CQ$107,OFFSET('6. Patients'!$JB$9,1,MATCH($D26,'6. Patients'!$JC$9:$JQ$9,0),ROWS('6. Patients'!ED$10:ED$107))),0)+
IFERROR(SUMPRODUCT('6. Patients'!CQ$10:CQ$107,OFFSET('6. Patients'!$JR$9,1,MATCH($D26,'6. Patients'!$JS$9:$KG$9,0),ROWS('6. Patients'!ED$10:ED$107))),0)+
IFERROR(SUMPRODUCT('6. Patients'!CQ$10:CQ$107,OFFSET('6. Patients'!$KH$9,1,MATCH($D26,'6. Patients'!$KI$9:$KW$9,0),ROWS('6. Patients'!ED$10:ED$107))),0))+
IFERROR(VLOOKUP($D26,$H$61:$L$91,COLUMNS($H$60:$J$60)-1+X$7,0)*$E26*$F26*'1. General Inputs'!$J$25,0),0)</f>
        <v>0</v>
      </c>
      <c r="Y26" s="3">
        <f ca="1">ROUNDUP($F26*$E26*CHOOSE(Y$7,
IFERROR(SUMPRODUCT('6. Patients'!CR$10:CR$107,OFFSET('6. Patients'!$DN$9,1,MATCH($D26,'6. Patients'!$DO$9:$EC$9,0),ROWS('6. Patients'!EE$10:EE$107))),0)+
IFERROR(SUMPRODUCT('6. Patients'!CR$10:CR$107,OFFSET('6. Patients'!$ED$9,1,MATCH($D26,'6. Patients'!$EE$9:$ES$9,0),ROWS('6. Patients'!EE$10:EE$107))),0)+
IFERROR(SUMPRODUCT('6. Patients'!CR$10:CR$107,OFFSET('6. Patients'!$ET$9,1,MATCH($D26,'6. Patients'!$EU$9:$FI$9,0),ROWS('6. Patients'!EE$10:EE$107))),0)+
IFERROR(SUMPRODUCT('6. Patients'!CR$10:CR$107,OFFSET('6. Patients'!$FJ$9,1,MATCH($D26,'6. Patients'!$FK$9:$FY$9,0),ROWS('6. Patients'!EE$10:EE$107))),0),
IFERROR(SUMPRODUCT('6. Patients'!CR$10:CR$107,OFFSET('6. Patients'!$FZ$9,1,MATCH($D26,'6. Patients'!$GA$9:$GO$9,0),ROWS('6. Patients'!EE$10:EE$107))),0)+
IFERROR(SUMPRODUCT('6. Patients'!CR$10:CR$107,OFFSET('6. Patients'!$GP$9,1,MATCH($D26,'6. Patients'!$GQ$9:$HE$9,0),ROWS('6. Patients'!EE$10:EE$107))),0)+
IFERROR(SUMPRODUCT('6. Patients'!CR$10:CR$107,OFFSET('6. Patients'!$HF$9,1,MATCH($D26,'6. Patients'!$HG$9:$HU$9,0),ROWS('6. Patients'!EE$10:EE$107))),0)+
IFERROR(SUMPRODUCT('6. Patients'!CR$10:CR$107,OFFSET('6. Patients'!$HV$9,1,MATCH($D26,'6. Patients'!$HW$9:$IK$9,0),ROWS('6. Patients'!EE$10:EE$107))),0),
IFERROR(SUMPRODUCT('6. Patients'!CR$10:CR$107,OFFSET('6. Patients'!$IL$9,1,MATCH($D26,'6. Patients'!$IM$9:$JA$9,0),ROWS('6. Patients'!EE$10:EE$107))),0)+
IFERROR(SUMPRODUCT('6. Patients'!CR$10:CR$107,OFFSET('6. Patients'!$JB$9,1,MATCH($D26,'6. Patients'!$JC$9:$JQ$9,0),ROWS('6. Patients'!EE$10:EE$107))),0)+
IFERROR(SUMPRODUCT('6. Patients'!CR$10:CR$107,OFFSET('6. Patients'!$JR$9,1,MATCH($D26,'6. Patients'!$JS$9:$KG$9,0),ROWS('6. Patients'!EE$10:EE$107))),0)+
IFERROR(SUMPRODUCT('6. Patients'!CR$10:CR$107,OFFSET('6. Patients'!$KH$9,1,MATCH($D26,'6. Patients'!$KI$9:$KW$9,0),ROWS('6. Patients'!EE$10:EE$107))),0))+
IFERROR(VLOOKUP($D26,$H$61:$L$91,COLUMNS($H$60:$J$60)-1+Y$7,0)*$E26*$F26*'1. General Inputs'!$J$25,0),0)</f>
        <v>0</v>
      </c>
      <c r="Z26" s="3">
        <f ca="1">ROUNDUP($F26*$E26*CHOOSE(Z$7,
IFERROR(SUMPRODUCT('6. Patients'!CS$10:CS$107,OFFSET('6. Patients'!$DN$9,1,MATCH($D26,'6. Patients'!$DO$9:$EC$9,0),ROWS('6. Patients'!EF$10:EF$107))),0)+
IFERROR(SUMPRODUCT('6. Patients'!CS$10:CS$107,OFFSET('6. Patients'!$ED$9,1,MATCH($D26,'6. Patients'!$EE$9:$ES$9,0),ROWS('6. Patients'!EF$10:EF$107))),0)+
IFERROR(SUMPRODUCT('6. Patients'!CS$10:CS$107,OFFSET('6. Patients'!$ET$9,1,MATCH($D26,'6. Patients'!$EU$9:$FI$9,0),ROWS('6. Patients'!EF$10:EF$107))),0)+
IFERROR(SUMPRODUCT('6. Patients'!CS$10:CS$107,OFFSET('6. Patients'!$FJ$9,1,MATCH($D26,'6. Patients'!$FK$9:$FY$9,0),ROWS('6. Patients'!EF$10:EF$107))),0),
IFERROR(SUMPRODUCT('6. Patients'!CS$10:CS$107,OFFSET('6. Patients'!$FZ$9,1,MATCH($D26,'6. Patients'!$GA$9:$GO$9,0),ROWS('6. Patients'!EF$10:EF$107))),0)+
IFERROR(SUMPRODUCT('6. Patients'!CS$10:CS$107,OFFSET('6. Patients'!$GP$9,1,MATCH($D26,'6. Patients'!$GQ$9:$HE$9,0),ROWS('6. Patients'!EF$10:EF$107))),0)+
IFERROR(SUMPRODUCT('6. Patients'!CS$10:CS$107,OFFSET('6. Patients'!$HF$9,1,MATCH($D26,'6. Patients'!$HG$9:$HU$9,0),ROWS('6. Patients'!EF$10:EF$107))),0)+
IFERROR(SUMPRODUCT('6. Patients'!CS$10:CS$107,OFFSET('6. Patients'!$HV$9,1,MATCH($D26,'6. Patients'!$HW$9:$IK$9,0),ROWS('6. Patients'!EF$10:EF$107))),0),
IFERROR(SUMPRODUCT('6. Patients'!CS$10:CS$107,OFFSET('6. Patients'!$IL$9,1,MATCH($D26,'6. Patients'!$IM$9:$JA$9,0),ROWS('6. Patients'!EF$10:EF$107))),0)+
IFERROR(SUMPRODUCT('6. Patients'!CS$10:CS$107,OFFSET('6. Patients'!$JB$9,1,MATCH($D26,'6. Patients'!$JC$9:$JQ$9,0),ROWS('6. Patients'!EF$10:EF$107))),0)+
IFERROR(SUMPRODUCT('6. Patients'!CS$10:CS$107,OFFSET('6. Patients'!$JR$9,1,MATCH($D26,'6. Patients'!$JS$9:$KG$9,0),ROWS('6. Patients'!EF$10:EF$107))),0)+
IFERROR(SUMPRODUCT('6. Patients'!CS$10:CS$107,OFFSET('6. Patients'!$KH$9,1,MATCH($D26,'6. Patients'!$KI$9:$KW$9,0),ROWS('6. Patients'!EF$10:EF$107))),0))+
IFERROR(VLOOKUP($D26,$H$61:$L$91,COLUMNS($H$60:$J$60)-1+Z$7,0)*$E26*$F26*'1. General Inputs'!$J$25,0),0)</f>
        <v>0</v>
      </c>
      <c r="AA26" s="3">
        <f ca="1">ROUNDUP($F26*$E26*CHOOSE(AA$7,
IFERROR(SUMPRODUCT('6. Patients'!CT$10:CT$107,OFFSET('6. Patients'!$DN$9,1,MATCH($D26,'6. Patients'!$DO$9:$EC$9,0),ROWS('6. Patients'!EG$10:EG$107))),0)+
IFERROR(SUMPRODUCT('6. Patients'!CT$10:CT$107,OFFSET('6. Patients'!$ED$9,1,MATCH($D26,'6. Patients'!$EE$9:$ES$9,0),ROWS('6. Patients'!EG$10:EG$107))),0)+
IFERROR(SUMPRODUCT('6. Patients'!CT$10:CT$107,OFFSET('6. Patients'!$ET$9,1,MATCH($D26,'6. Patients'!$EU$9:$FI$9,0),ROWS('6. Patients'!EG$10:EG$107))),0)+
IFERROR(SUMPRODUCT('6. Patients'!CT$10:CT$107,OFFSET('6. Patients'!$FJ$9,1,MATCH($D26,'6. Patients'!$FK$9:$FY$9,0),ROWS('6. Patients'!EG$10:EG$107))),0),
IFERROR(SUMPRODUCT('6. Patients'!CT$10:CT$107,OFFSET('6. Patients'!$FZ$9,1,MATCH($D26,'6. Patients'!$GA$9:$GO$9,0),ROWS('6. Patients'!EG$10:EG$107))),0)+
IFERROR(SUMPRODUCT('6. Patients'!CT$10:CT$107,OFFSET('6. Patients'!$GP$9,1,MATCH($D26,'6. Patients'!$GQ$9:$HE$9,0),ROWS('6. Patients'!EG$10:EG$107))),0)+
IFERROR(SUMPRODUCT('6. Patients'!CT$10:CT$107,OFFSET('6. Patients'!$HF$9,1,MATCH($D26,'6. Patients'!$HG$9:$HU$9,0),ROWS('6. Patients'!EG$10:EG$107))),0)+
IFERROR(SUMPRODUCT('6. Patients'!CT$10:CT$107,OFFSET('6. Patients'!$HV$9,1,MATCH($D26,'6. Patients'!$HW$9:$IK$9,0),ROWS('6. Patients'!EG$10:EG$107))),0),
IFERROR(SUMPRODUCT('6. Patients'!CT$10:CT$107,OFFSET('6. Patients'!$IL$9,1,MATCH($D26,'6. Patients'!$IM$9:$JA$9,0),ROWS('6. Patients'!EG$10:EG$107))),0)+
IFERROR(SUMPRODUCT('6. Patients'!CT$10:CT$107,OFFSET('6. Patients'!$JB$9,1,MATCH($D26,'6. Patients'!$JC$9:$JQ$9,0),ROWS('6. Patients'!EG$10:EG$107))),0)+
IFERROR(SUMPRODUCT('6. Patients'!CT$10:CT$107,OFFSET('6. Patients'!$JR$9,1,MATCH($D26,'6. Patients'!$JS$9:$KG$9,0),ROWS('6. Patients'!EG$10:EG$107))),0)+
IFERROR(SUMPRODUCT('6. Patients'!CT$10:CT$107,OFFSET('6. Patients'!$KH$9,1,MATCH($D26,'6. Patients'!$KI$9:$KW$9,0),ROWS('6. Patients'!EG$10:EG$107))),0))+
IFERROR(VLOOKUP($D26,$H$61:$L$91,COLUMNS($H$60:$J$60)-1+AA$7,0)*$E26*$F26*'1. General Inputs'!$J$25,0),0)</f>
        <v>0</v>
      </c>
      <c r="AB26" s="3">
        <f ca="1">ROUNDUP($F26*$E26*CHOOSE(AB$7,
IFERROR(SUMPRODUCT('6. Patients'!CU$10:CU$107,OFFSET('6. Patients'!$DN$9,1,MATCH($D26,'6. Patients'!$DO$9:$EC$9,0),ROWS('6. Patients'!EH$10:EH$107))),0)+
IFERROR(SUMPRODUCT('6. Patients'!CU$10:CU$107,OFFSET('6. Patients'!$ED$9,1,MATCH($D26,'6. Patients'!$EE$9:$ES$9,0),ROWS('6. Patients'!EH$10:EH$107))),0)+
IFERROR(SUMPRODUCT('6. Patients'!CU$10:CU$107,OFFSET('6. Patients'!$ET$9,1,MATCH($D26,'6. Patients'!$EU$9:$FI$9,0),ROWS('6. Patients'!EH$10:EH$107))),0)+
IFERROR(SUMPRODUCT('6. Patients'!CU$10:CU$107,OFFSET('6. Patients'!$FJ$9,1,MATCH($D26,'6. Patients'!$FK$9:$FY$9,0),ROWS('6. Patients'!EH$10:EH$107))),0),
IFERROR(SUMPRODUCT('6. Patients'!CU$10:CU$107,OFFSET('6. Patients'!$FZ$9,1,MATCH($D26,'6. Patients'!$GA$9:$GO$9,0),ROWS('6. Patients'!EH$10:EH$107))),0)+
IFERROR(SUMPRODUCT('6. Patients'!CU$10:CU$107,OFFSET('6. Patients'!$GP$9,1,MATCH($D26,'6. Patients'!$GQ$9:$HE$9,0),ROWS('6. Patients'!EH$10:EH$107))),0)+
IFERROR(SUMPRODUCT('6. Patients'!CU$10:CU$107,OFFSET('6. Patients'!$HF$9,1,MATCH($D26,'6. Patients'!$HG$9:$HU$9,0),ROWS('6. Patients'!EH$10:EH$107))),0)+
IFERROR(SUMPRODUCT('6. Patients'!CU$10:CU$107,OFFSET('6. Patients'!$HV$9,1,MATCH($D26,'6. Patients'!$HW$9:$IK$9,0),ROWS('6. Patients'!EH$10:EH$107))),0),
IFERROR(SUMPRODUCT('6. Patients'!CU$10:CU$107,OFFSET('6. Patients'!$IL$9,1,MATCH($D26,'6. Patients'!$IM$9:$JA$9,0),ROWS('6. Patients'!EH$10:EH$107))),0)+
IFERROR(SUMPRODUCT('6. Patients'!CU$10:CU$107,OFFSET('6. Patients'!$JB$9,1,MATCH($D26,'6. Patients'!$JC$9:$JQ$9,0),ROWS('6. Patients'!EH$10:EH$107))),0)+
IFERROR(SUMPRODUCT('6. Patients'!CU$10:CU$107,OFFSET('6. Patients'!$JR$9,1,MATCH($D26,'6. Patients'!$JS$9:$KG$9,0),ROWS('6. Patients'!EH$10:EH$107))),0)+
IFERROR(SUMPRODUCT('6. Patients'!CU$10:CU$107,OFFSET('6. Patients'!$KH$9,1,MATCH($D26,'6. Patients'!$KI$9:$KW$9,0),ROWS('6. Patients'!EH$10:EH$107))),0))+
IFERROR(VLOOKUP($D26,$H$61:$L$91,COLUMNS($H$60:$J$60)-1+AB$7,0)*$E26*$F26*'1. General Inputs'!$J$25,0),0)</f>
        <v>0</v>
      </c>
      <c r="AC26" s="3">
        <f ca="1">ROUNDUP($F26*$E26*CHOOSE(AC$7,
IFERROR(SUMPRODUCT('6. Patients'!CV$10:CV$107,OFFSET('6. Patients'!$DN$9,1,MATCH($D26,'6. Patients'!$DO$9:$EC$9,0),ROWS('6. Patients'!EI$10:EI$107))),0)+
IFERROR(SUMPRODUCT('6. Patients'!CV$10:CV$107,OFFSET('6. Patients'!$ED$9,1,MATCH($D26,'6. Patients'!$EE$9:$ES$9,0),ROWS('6. Patients'!EI$10:EI$107))),0)+
IFERROR(SUMPRODUCT('6. Patients'!CV$10:CV$107,OFFSET('6. Patients'!$ET$9,1,MATCH($D26,'6. Patients'!$EU$9:$FI$9,0),ROWS('6. Patients'!EI$10:EI$107))),0)+
IFERROR(SUMPRODUCT('6. Patients'!CV$10:CV$107,OFFSET('6. Patients'!$FJ$9,1,MATCH($D26,'6. Patients'!$FK$9:$FY$9,0),ROWS('6. Patients'!EI$10:EI$107))),0),
IFERROR(SUMPRODUCT('6. Patients'!CV$10:CV$107,OFFSET('6. Patients'!$FZ$9,1,MATCH($D26,'6. Patients'!$GA$9:$GO$9,0),ROWS('6. Patients'!EI$10:EI$107))),0)+
IFERROR(SUMPRODUCT('6. Patients'!CV$10:CV$107,OFFSET('6. Patients'!$GP$9,1,MATCH($D26,'6. Patients'!$GQ$9:$HE$9,0),ROWS('6. Patients'!EI$10:EI$107))),0)+
IFERROR(SUMPRODUCT('6. Patients'!CV$10:CV$107,OFFSET('6. Patients'!$HF$9,1,MATCH($D26,'6. Patients'!$HG$9:$HU$9,0),ROWS('6. Patients'!EI$10:EI$107))),0)+
IFERROR(SUMPRODUCT('6. Patients'!CV$10:CV$107,OFFSET('6. Patients'!$HV$9,1,MATCH($D26,'6. Patients'!$HW$9:$IK$9,0),ROWS('6. Patients'!EI$10:EI$107))),0),
IFERROR(SUMPRODUCT('6. Patients'!CV$10:CV$107,OFFSET('6. Patients'!$IL$9,1,MATCH($D26,'6. Patients'!$IM$9:$JA$9,0),ROWS('6. Patients'!EI$10:EI$107))),0)+
IFERROR(SUMPRODUCT('6. Patients'!CV$10:CV$107,OFFSET('6. Patients'!$JB$9,1,MATCH($D26,'6. Patients'!$JC$9:$JQ$9,0),ROWS('6. Patients'!EI$10:EI$107))),0)+
IFERROR(SUMPRODUCT('6. Patients'!CV$10:CV$107,OFFSET('6. Patients'!$JR$9,1,MATCH($D26,'6. Patients'!$JS$9:$KG$9,0),ROWS('6. Patients'!EI$10:EI$107))),0)+
IFERROR(SUMPRODUCT('6. Patients'!CV$10:CV$107,OFFSET('6. Patients'!$KH$9,1,MATCH($D26,'6. Patients'!$KI$9:$KW$9,0),ROWS('6. Patients'!EI$10:EI$107))),0))+
IFERROR(VLOOKUP($D26,$H$61:$L$91,COLUMNS($H$60:$J$60)-1+AC$7,0)*$E26*$F26*'1. General Inputs'!$J$25,0),0)</f>
        <v>0</v>
      </c>
      <c r="AD26" s="3">
        <f ca="1">ROUNDUP($F26*$E26*CHOOSE(AD$7,
IFERROR(SUMPRODUCT('6. Patients'!CW$10:CW$107,OFFSET('6. Patients'!$DN$9,1,MATCH($D26,'6. Patients'!$DO$9:$EC$9,0),ROWS('6. Patients'!EJ$10:EJ$107))),0)+
IFERROR(SUMPRODUCT('6. Patients'!CW$10:CW$107,OFFSET('6. Patients'!$ED$9,1,MATCH($D26,'6. Patients'!$EE$9:$ES$9,0),ROWS('6. Patients'!EJ$10:EJ$107))),0)+
IFERROR(SUMPRODUCT('6. Patients'!CW$10:CW$107,OFFSET('6. Patients'!$ET$9,1,MATCH($D26,'6. Patients'!$EU$9:$FI$9,0),ROWS('6. Patients'!EJ$10:EJ$107))),0)+
IFERROR(SUMPRODUCT('6. Patients'!CW$10:CW$107,OFFSET('6. Patients'!$FJ$9,1,MATCH($D26,'6. Patients'!$FK$9:$FY$9,0),ROWS('6. Patients'!EJ$10:EJ$107))),0),
IFERROR(SUMPRODUCT('6. Patients'!CW$10:CW$107,OFFSET('6. Patients'!$FZ$9,1,MATCH($D26,'6. Patients'!$GA$9:$GO$9,0),ROWS('6. Patients'!EJ$10:EJ$107))),0)+
IFERROR(SUMPRODUCT('6. Patients'!CW$10:CW$107,OFFSET('6. Patients'!$GP$9,1,MATCH($D26,'6. Patients'!$GQ$9:$HE$9,0),ROWS('6. Patients'!EJ$10:EJ$107))),0)+
IFERROR(SUMPRODUCT('6. Patients'!CW$10:CW$107,OFFSET('6. Patients'!$HF$9,1,MATCH($D26,'6. Patients'!$HG$9:$HU$9,0),ROWS('6. Patients'!EJ$10:EJ$107))),0)+
IFERROR(SUMPRODUCT('6. Patients'!CW$10:CW$107,OFFSET('6. Patients'!$HV$9,1,MATCH($D26,'6. Patients'!$HW$9:$IK$9,0),ROWS('6. Patients'!EJ$10:EJ$107))),0),
IFERROR(SUMPRODUCT('6. Patients'!CW$10:CW$107,OFFSET('6. Patients'!$IL$9,1,MATCH($D26,'6. Patients'!$IM$9:$JA$9,0),ROWS('6. Patients'!EJ$10:EJ$107))),0)+
IFERROR(SUMPRODUCT('6. Patients'!CW$10:CW$107,OFFSET('6. Patients'!$JB$9,1,MATCH($D26,'6. Patients'!$JC$9:$JQ$9,0),ROWS('6. Patients'!EJ$10:EJ$107))),0)+
IFERROR(SUMPRODUCT('6. Patients'!CW$10:CW$107,OFFSET('6. Patients'!$JR$9,1,MATCH($D26,'6. Patients'!$JS$9:$KG$9,0),ROWS('6. Patients'!EJ$10:EJ$107))),0)+
IFERROR(SUMPRODUCT('6. Patients'!CW$10:CW$107,OFFSET('6. Patients'!$KH$9,1,MATCH($D26,'6. Patients'!$KI$9:$KW$9,0),ROWS('6. Patients'!EJ$10:EJ$107))),0))+
IFERROR(VLOOKUP($D26,$H$61:$L$91,COLUMNS($H$60:$J$60)-1+AD$7,0)*$E26*$F26*'1. General Inputs'!$J$25,0),0)</f>
        <v>0</v>
      </c>
      <c r="AE26" s="3">
        <f ca="1">ROUNDUP($F26*$E26*CHOOSE(AE$7,
IFERROR(SUMPRODUCT('6. Patients'!CX$10:CX$107,OFFSET('6. Patients'!$DN$9,1,MATCH($D26,'6. Patients'!$DO$9:$EC$9,0),ROWS('6. Patients'!EK$10:EK$107))),0)+
IFERROR(SUMPRODUCT('6. Patients'!CX$10:CX$107,OFFSET('6. Patients'!$ED$9,1,MATCH($D26,'6. Patients'!$EE$9:$ES$9,0),ROWS('6. Patients'!EK$10:EK$107))),0)+
IFERROR(SUMPRODUCT('6. Patients'!CX$10:CX$107,OFFSET('6. Patients'!$ET$9,1,MATCH($D26,'6. Patients'!$EU$9:$FI$9,0),ROWS('6. Patients'!EK$10:EK$107))),0)+
IFERROR(SUMPRODUCT('6. Patients'!CX$10:CX$107,OFFSET('6. Patients'!$FJ$9,1,MATCH($D26,'6. Patients'!$FK$9:$FY$9,0),ROWS('6. Patients'!EK$10:EK$107))),0),
IFERROR(SUMPRODUCT('6. Patients'!CX$10:CX$107,OFFSET('6. Patients'!$FZ$9,1,MATCH($D26,'6. Patients'!$GA$9:$GO$9,0),ROWS('6. Patients'!EK$10:EK$107))),0)+
IFERROR(SUMPRODUCT('6. Patients'!CX$10:CX$107,OFFSET('6. Patients'!$GP$9,1,MATCH($D26,'6. Patients'!$GQ$9:$HE$9,0),ROWS('6. Patients'!EK$10:EK$107))),0)+
IFERROR(SUMPRODUCT('6. Patients'!CX$10:CX$107,OFFSET('6. Patients'!$HF$9,1,MATCH($D26,'6. Patients'!$HG$9:$HU$9,0),ROWS('6. Patients'!EK$10:EK$107))),0)+
IFERROR(SUMPRODUCT('6. Patients'!CX$10:CX$107,OFFSET('6. Patients'!$HV$9,1,MATCH($D26,'6. Patients'!$HW$9:$IK$9,0),ROWS('6. Patients'!EK$10:EK$107))),0),
IFERROR(SUMPRODUCT('6. Patients'!CX$10:CX$107,OFFSET('6. Patients'!$IL$9,1,MATCH($D26,'6. Patients'!$IM$9:$JA$9,0),ROWS('6. Patients'!EK$10:EK$107))),0)+
IFERROR(SUMPRODUCT('6. Patients'!CX$10:CX$107,OFFSET('6. Patients'!$JB$9,1,MATCH($D26,'6. Patients'!$JC$9:$JQ$9,0),ROWS('6. Patients'!EK$10:EK$107))),0)+
IFERROR(SUMPRODUCT('6. Patients'!CX$10:CX$107,OFFSET('6. Patients'!$JR$9,1,MATCH($D26,'6. Patients'!$JS$9:$KG$9,0),ROWS('6. Patients'!EK$10:EK$107))),0)+
IFERROR(SUMPRODUCT('6. Patients'!CX$10:CX$107,OFFSET('6. Patients'!$KH$9,1,MATCH($D26,'6. Patients'!$KI$9:$KW$9,0),ROWS('6. Patients'!EK$10:EK$107))),0))+
IFERROR(VLOOKUP($D26,$H$61:$L$91,COLUMNS($H$60:$J$60)-1+AE$7,0)*$E26*$F26*'1. General Inputs'!$J$25,0),0)</f>
        <v>0</v>
      </c>
      <c r="AF26" s="3">
        <f ca="1">ROUNDUP($F26*$E26*CHOOSE(AF$7,
IFERROR(SUMPRODUCT('6. Patients'!CY$10:CY$107,OFFSET('6. Patients'!$DN$9,1,MATCH($D26,'6. Patients'!$DO$9:$EC$9,0),ROWS('6. Patients'!EL$10:EL$107))),0)+
IFERROR(SUMPRODUCT('6. Patients'!CY$10:CY$107,OFFSET('6. Patients'!$ED$9,1,MATCH($D26,'6. Patients'!$EE$9:$ES$9,0),ROWS('6. Patients'!EL$10:EL$107))),0)+
IFERROR(SUMPRODUCT('6. Patients'!CY$10:CY$107,OFFSET('6. Patients'!$ET$9,1,MATCH($D26,'6. Patients'!$EU$9:$FI$9,0),ROWS('6. Patients'!EL$10:EL$107))),0)+
IFERROR(SUMPRODUCT('6. Patients'!CY$10:CY$107,OFFSET('6. Patients'!$FJ$9,1,MATCH($D26,'6. Patients'!$FK$9:$FY$9,0),ROWS('6. Patients'!EL$10:EL$107))),0),
IFERROR(SUMPRODUCT('6. Patients'!CY$10:CY$107,OFFSET('6. Patients'!$FZ$9,1,MATCH($D26,'6. Patients'!$GA$9:$GO$9,0),ROWS('6. Patients'!EL$10:EL$107))),0)+
IFERROR(SUMPRODUCT('6. Patients'!CY$10:CY$107,OFFSET('6. Patients'!$GP$9,1,MATCH($D26,'6. Patients'!$GQ$9:$HE$9,0),ROWS('6. Patients'!EL$10:EL$107))),0)+
IFERROR(SUMPRODUCT('6. Patients'!CY$10:CY$107,OFFSET('6. Patients'!$HF$9,1,MATCH($D26,'6. Patients'!$HG$9:$HU$9,0),ROWS('6. Patients'!EL$10:EL$107))),0)+
IFERROR(SUMPRODUCT('6. Patients'!CY$10:CY$107,OFFSET('6. Patients'!$HV$9,1,MATCH($D26,'6. Patients'!$HW$9:$IK$9,0),ROWS('6. Patients'!EL$10:EL$107))),0),
IFERROR(SUMPRODUCT('6. Patients'!CY$10:CY$107,OFFSET('6. Patients'!$IL$9,1,MATCH($D26,'6. Patients'!$IM$9:$JA$9,0),ROWS('6. Patients'!EL$10:EL$107))),0)+
IFERROR(SUMPRODUCT('6. Patients'!CY$10:CY$107,OFFSET('6. Patients'!$JB$9,1,MATCH($D26,'6. Patients'!$JC$9:$JQ$9,0),ROWS('6. Patients'!EL$10:EL$107))),0)+
IFERROR(SUMPRODUCT('6. Patients'!CY$10:CY$107,OFFSET('6. Patients'!$JR$9,1,MATCH($D26,'6. Patients'!$JS$9:$KG$9,0),ROWS('6. Patients'!EL$10:EL$107))),0)+
IFERROR(SUMPRODUCT('6. Patients'!CY$10:CY$107,OFFSET('6. Patients'!$KH$9,1,MATCH($D26,'6. Patients'!$KI$9:$KW$9,0),ROWS('6. Patients'!EL$10:EL$107))),0))+
IFERROR(VLOOKUP($D26,$H$61:$L$91,COLUMNS($H$60:$J$60)-1+AF$7,0)*$E26*$F26*'1. General Inputs'!$J$25,0),0)</f>
        <v>0</v>
      </c>
      <c r="AG26" s="3">
        <f ca="1">ROUNDUP($F26*$E26*CHOOSE(AG$7,
IFERROR(SUMPRODUCT('6. Patients'!CZ$10:CZ$107,OFFSET('6. Patients'!$DN$9,1,MATCH($D26,'6. Patients'!$DO$9:$EC$9,0),ROWS('6. Patients'!EM$10:EM$107))),0)+
IFERROR(SUMPRODUCT('6. Patients'!CZ$10:CZ$107,OFFSET('6. Patients'!$ED$9,1,MATCH($D26,'6. Patients'!$EE$9:$ES$9,0),ROWS('6. Patients'!EM$10:EM$107))),0)+
IFERROR(SUMPRODUCT('6. Patients'!CZ$10:CZ$107,OFFSET('6. Patients'!$ET$9,1,MATCH($D26,'6. Patients'!$EU$9:$FI$9,0),ROWS('6. Patients'!EM$10:EM$107))),0)+
IFERROR(SUMPRODUCT('6. Patients'!CZ$10:CZ$107,OFFSET('6. Patients'!$FJ$9,1,MATCH($D26,'6. Patients'!$FK$9:$FY$9,0),ROWS('6. Patients'!EM$10:EM$107))),0),
IFERROR(SUMPRODUCT('6. Patients'!CZ$10:CZ$107,OFFSET('6. Patients'!$FZ$9,1,MATCH($D26,'6. Patients'!$GA$9:$GO$9,0),ROWS('6. Patients'!EM$10:EM$107))),0)+
IFERROR(SUMPRODUCT('6. Patients'!CZ$10:CZ$107,OFFSET('6. Patients'!$GP$9,1,MATCH($D26,'6. Patients'!$GQ$9:$HE$9,0),ROWS('6. Patients'!EM$10:EM$107))),0)+
IFERROR(SUMPRODUCT('6. Patients'!CZ$10:CZ$107,OFFSET('6. Patients'!$HF$9,1,MATCH($D26,'6. Patients'!$HG$9:$HU$9,0),ROWS('6. Patients'!EM$10:EM$107))),0)+
IFERROR(SUMPRODUCT('6. Patients'!CZ$10:CZ$107,OFFSET('6. Patients'!$HV$9,1,MATCH($D26,'6. Patients'!$HW$9:$IK$9,0),ROWS('6. Patients'!EM$10:EM$107))),0),
IFERROR(SUMPRODUCT('6. Patients'!CZ$10:CZ$107,OFFSET('6. Patients'!$IL$9,1,MATCH($D26,'6. Patients'!$IM$9:$JA$9,0),ROWS('6. Patients'!EM$10:EM$107))),0)+
IFERROR(SUMPRODUCT('6. Patients'!CZ$10:CZ$107,OFFSET('6. Patients'!$JB$9,1,MATCH($D26,'6. Patients'!$JC$9:$JQ$9,0),ROWS('6. Patients'!EM$10:EM$107))),0)+
IFERROR(SUMPRODUCT('6. Patients'!CZ$10:CZ$107,OFFSET('6. Patients'!$JR$9,1,MATCH($D26,'6. Patients'!$JS$9:$KG$9,0),ROWS('6. Patients'!EM$10:EM$107))),0)+
IFERROR(SUMPRODUCT('6. Patients'!CZ$10:CZ$107,OFFSET('6. Patients'!$KH$9,1,MATCH($D26,'6. Patients'!$KI$9:$KW$9,0),ROWS('6. Patients'!EM$10:EM$107))),0))+
IFERROR(VLOOKUP($D26,$H$61:$L$91,COLUMNS($H$60:$J$60)-1+AG$7,0)*$E26*$F26*'1. General Inputs'!$J$25,0),0)</f>
        <v>0</v>
      </c>
      <c r="AH26" s="3">
        <f ca="1">ROUNDUP($F26*$E26*CHOOSE(AH$7,
IFERROR(SUMPRODUCT('6. Patients'!DA$10:DA$107,OFFSET('6. Patients'!$DN$9,1,MATCH($D26,'6. Patients'!$DO$9:$EC$9,0),ROWS('6. Patients'!EN$10:EN$107))),0)+
IFERROR(SUMPRODUCT('6. Patients'!DA$10:DA$107,OFFSET('6. Patients'!$ED$9,1,MATCH($D26,'6. Patients'!$EE$9:$ES$9,0),ROWS('6. Patients'!EN$10:EN$107))),0)+
IFERROR(SUMPRODUCT('6. Patients'!DA$10:DA$107,OFFSET('6. Patients'!$ET$9,1,MATCH($D26,'6. Patients'!$EU$9:$FI$9,0),ROWS('6. Patients'!EN$10:EN$107))),0)+
IFERROR(SUMPRODUCT('6. Patients'!DA$10:DA$107,OFFSET('6. Patients'!$FJ$9,1,MATCH($D26,'6. Patients'!$FK$9:$FY$9,0),ROWS('6. Patients'!EN$10:EN$107))),0),
IFERROR(SUMPRODUCT('6. Patients'!DA$10:DA$107,OFFSET('6. Patients'!$FZ$9,1,MATCH($D26,'6. Patients'!$GA$9:$GO$9,0),ROWS('6. Patients'!EN$10:EN$107))),0)+
IFERROR(SUMPRODUCT('6. Patients'!DA$10:DA$107,OFFSET('6. Patients'!$GP$9,1,MATCH($D26,'6. Patients'!$GQ$9:$HE$9,0),ROWS('6. Patients'!EN$10:EN$107))),0)+
IFERROR(SUMPRODUCT('6. Patients'!DA$10:DA$107,OFFSET('6. Patients'!$HF$9,1,MATCH($D26,'6. Patients'!$HG$9:$HU$9,0),ROWS('6. Patients'!EN$10:EN$107))),0)+
IFERROR(SUMPRODUCT('6. Patients'!DA$10:DA$107,OFFSET('6. Patients'!$HV$9,1,MATCH($D26,'6. Patients'!$HW$9:$IK$9,0),ROWS('6. Patients'!EN$10:EN$107))),0),
IFERROR(SUMPRODUCT('6. Patients'!DA$10:DA$107,OFFSET('6. Patients'!$IL$9,1,MATCH($D26,'6. Patients'!$IM$9:$JA$9,0),ROWS('6. Patients'!EN$10:EN$107))),0)+
IFERROR(SUMPRODUCT('6. Patients'!DA$10:DA$107,OFFSET('6. Patients'!$JB$9,1,MATCH($D26,'6. Patients'!$JC$9:$JQ$9,0),ROWS('6. Patients'!EN$10:EN$107))),0)+
IFERROR(SUMPRODUCT('6. Patients'!DA$10:DA$107,OFFSET('6. Patients'!$JR$9,1,MATCH($D26,'6. Patients'!$JS$9:$KG$9,0),ROWS('6. Patients'!EN$10:EN$107))),0)+
IFERROR(SUMPRODUCT('6. Patients'!DA$10:DA$107,OFFSET('6. Patients'!$KH$9,1,MATCH($D26,'6. Patients'!$KI$9:$KW$9,0),ROWS('6. Patients'!EN$10:EN$107))),0))+
IFERROR(VLOOKUP($D26,$H$61:$L$91,COLUMNS($H$60:$J$60)-1+AH$7,0)*$E26*$F26*'1. General Inputs'!$J$25,0),0)</f>
        <v>0</v>
      </c>
      <c r="AI26" s="3">
        <f ca="1">ROUNDUP($F26*$E26*CHOOSE(AI$7,
IFERROR(SUMPRODUCT('6. Patients'!DB$10:DB$107,OFFSET('6. Patients'!$DN$9,1,MATCH($D26,'6. Patients'!$DO$9:$EC$9,0),ROWS('6. Patients'!EO$10:EO$107))),0)+
IFERROR(SUMPRODUCT('6. Patients'!DB$10:DB$107,OFFSET('6. Patients'!$ED$9,1,MATCH($D26,'6. Patients'!$EE$9:$ES$9,0),ROWS('6. Patients'!EO$10:EO$107))),0)+
IFERROR(SUMPRODUCT('6. Patients'!DB$10:DB$107,OFFSET('6. Patients'!$ET$9,1,MATCH($D26,'6. Patients'!$EU$9:$FI$9,0),ROWS('6. Patients'!EO$10:EO$107))),0)+
IFERROR(SUMPRODUCT('6. Patients'!DB$10:DB$107,OFFSET('6. Patients'!$FJ$9,1,MATCH($D26,'6. Patients'!$FK$9:$FY$9,0),ROWS('6. Patients'!EO$10:EO$107))),0),
IFERROR(SUMPRODUCT('6. Patients'!DB$10:DB$107,OFFSET('6. Patients'!$FZ$9,1,MATCH($D26,'6. Patients'!$GA$9:$GO$9,0),ROWS('6. Patients'!EO$10:EO$107))),0)+
IFERROR(SUMPRODUCT('6. Patients'!DB$10:DB$107,OFFSET('6. Patients'!$GP$9,1,MATCH($D26,'6. Patients'!$GQ$9:$HE$9,0),ROWS('6. Patients'!EO$10:EO$107))),0)+
IFERROR(SUMPRODUCT('6. Patients'!DB$10:DB$107,OFFSET('6. Patients'!$HF$9,1,MATCH($D26,'6. Patients'!$HG$9:$HU$9,0),ROWS('6. Patients'!EO$10:EO$107))),0)+
IFERROR(SUMPRODUCT('6. Patients'!DB$10:DB$107,OFFSET('6. Patients'!$HV$9,1,MATCH($D26,'6. Patients'!$HW$9:$IK$9,0),ROWS('6. Patients'!EO$10:EO$107))),0),
IFERROR(SUMPRODUCT('6. Patients'!DB$10:DB$107,OFFSET('6. Patients'!$IL$9,1,MATCH($D26,'6. Patients'!$IM$9:$JA$9,0),ROWS('6. Patients'!EO$10:EO$107))),0)+
IFERROR(SUMPRODUCT('6. Patients'!DB$10:DB$107,OFFSET('6. Patients'!$JB$9,1,MATCH($D26,'6. Patients'!$JC$9:$JQ$9,0),ROWS('6. Patients'!EO$10:EO$107))),0)+
IFERROR(SUMPRODUCT('6. Patients'!DB$10:DB$107,OFFSET('6. Patients'!$JR$9,1,MATCH($D26,'6. Patients'!$JS$9:$KG$9,0),ROWS('6. Patients'!EO$10:EO$107))),0)+
IFERROR(SUMPRODUCT('6. Patients'!DB$10:DB$107,OFFSET('6. Patients'!$KH$9,1,MATCH($D26,'6. Patients'!$KI$9:$KW$9,0),ROWS('6. Patients'!EO$10:EO$107))),0))+
IFERROR(VLOOKUP($D26,$H$61:$L$91,COLUMNS($H$60:$J$60)-1+AI$7,0)*$E26*$F26*'1. General Inputs'!$J$25,0),0)</f>
        <v>0</v>
      </c>
      <c r="AJ26" s="3">
        <f ca="1">ROUNDUP($F26*$E26*CHOOSE(AJ$7,
IFERROR(SUMPRODUCT('6. Patients'!DC$10:DC$107,OFFSET('6. Patients'!$DN$9,1,MATCH($D26,'6. Patients'!$DO$9:$EC$9,0),ROWS('6. Patients'!EP$10:EP$107))),0)+
IFERROR(SUMPRODUCT('6. Patients'!DC$10:DC$107,OFFSET('6. Patients'!$ED$9,1,MATCH($D26,'6. Patients'!$EE$9:$ES$9,0),ROWS('6. Patients'!EP$10:EP$107))),0)+
IFERROR(SUMPRODUCT('6. Patients'!DC$10:DC$107,OFFSET('6. Patients'!$ET$9,1,MATCH($D26,'6. Patients'!$EU$9:$FI$9,0),ROWS('6. Patients'!EP$10:EP$107))),0)+
IFERROR(SUMPRODUCT('6. Patients'!DC$10:DC$107,OFFSET('6. Patients'!$FJ$9,1,MATCH($D26,'6. Patients'!$FK$9:$FY$9,0),ROWS('6. Patients'!EP$10:EP$107))),0),
IFERROR(SUMPRODUCT('6. Patients'!DC$10:DC$107,OFFSET('6. Patients'!$FZ$9,1,MATCH($D26,'6. Patients'!$GA$9:$GO$9,0),ROWS('6. Patients'!EP$10:EP$107))),0)+
IFERROR(SUMPRODUCT('6. Patients'!DC$10:DC$107,OFFSET('6. Patients'!$GP$9,1,MATCH($D26,'6. Patients'!$GQ$9:$HE$9,0),ROWS('6. Patients'!EP$10:EP$107))),0)+
IFERROR(SUMPRODUCT('6. Patients'!DC$10:DC$107,OFFSET('6. Patients'!$HF$9,1,MATCH($D26,'6. Patients'!$HG$9:$HU$9,0),ROWS('6. Patients'!EP$10:EP$107))),0)+
IFERROR(SUMPRODUCT('6. Patients'!DC$10:DC$107,OFFSET('6. Patients'!$HV$9,1,MATCH($D26,'6. Patients'!$HW$9:$IK$9,0),ROWS('6. Patients'!EP$10:EP$107))),0),
IFERROR(SUMPRODUCT('6. Patients'!DC$10:DC$107,OFFSET('6. Patients'!$IL$9,1,MATCH($D26,'6. Patients'!$IM$9:$JA$9,0),ROWS('6. Patients'!EP$10:EP$107))),0)+
IFERROR(SUMPRODUCT('6. Patients'!DC$10:DC$107,OFFSET('6. Patients'!$JB$9,1,MATCH($D26,'6. Patients'!$JC$9:$JQ$9,0),ROWS('6. Patients'!EP$10:EP$107))),0)+
IFERROR(SUMPRODUCT('6. Patients'!DC$10:DC$107,OFFSET('6. Patients'!$JR$9,1,MATCH($D26,'6. Patients'!$JS$9:$KG$9,0),ROWS('6. Patients'!EP$10:EP$107))),0)+
IFERROR(SUMPRODUCT('6. Patients'!DC$10:DC$107,OFFSET('6. Patients'!$KH$9,1,MATCH($D26,'6. Patients'!$KI$9:$KW$9,0),ROWS('6. Patients'!EP$10:EP$107))),0))+
IFERROR(VLOOKUP($D26,$H$61:$L$91,COLUMNS($H$60:$J$60)-1+AJ$7,0)*$E26*$F26*'1. General Inputs'!$J$25,0),0)</f>
        <v>0</v>
      </c>
      <c r="AK26" s="3">
        <f ca="1">ROUNDUP($F26*$E26*CHOOSE(AK$7,
IFERROR(SUMPRODUCT('6. Patients'!DD$10:DD$107,OFFSET('6. Patients'!$DN$9,1,MATCH($D26,'6. Patients'!$DO$9:$EC$9,0),ROWS('6. Patients'!EQ$10:EQ$107))),0)+
IFERROR(SUMPRODUCT('6. Patients'!DD$10:DD$107,OFFSET('6. Patients'!$ED$9,1,MATCH($D26,'6. Patients'!$EE$9:$ES$9,0),ROWS('6. Patients'!EQ$10:EQ$107))),0)+
IFERROR(SUMPRODUCT('6. Patients'!DD$10:DD$107,OFFSET('6. Patients'!$ET$9,1,MATCH($D26,'6. Patients'!$EU$9:$FI$9,0),ROWS('6. Patients'!EQ$10:EQ$107))),0)+
IFERROR(SUMPRODUCT('6. Patients'!DD$10:DD$107,OFFSET('6. Patients'!$FJ$9,1,MATCH($D26,'6. Patients'!$FK$9:$FY$9,0),ROWS('6. Patients'!EQ$10:EQ$107))),0),
IFERROR(SUMPRODUCT('6. Patients'!DD$10:DD$107,OFFSET('6. Patients'!$FZ$9,1,MATCH($D26,'6. Patients'!$GA$9:$GO$9,0),ROWS('6. Patients'!EQ$10:EQ$107))),0)+
IFERROR(SUMPRODUCT('6. Patients'!DD$10:DD$107,OFFSET('6. Patients'!$GP$9,1,MATCH($D26,'6. Patients'!$GQ$9:$HE$9,0),ROWS('6. Patients'!EQ$10:EQ$107))),0)+
IFERROR(SUMPRODUCT('6. Patients'!DD$10:DD$107,OFFSET('6. Patients'!$HF$9,1,MATCH($D26,'6. Patients'!$HG$9:$HU$9,0),ROWS('6. Patients'!EQ$10:EQ$107))),0)+
IFERROR(SUMPRODUCT('6. Patients'!DD$10:DD$107,OFFSET('6. Patients'!$HV$9,1,MATCH($D26,'6. Patients'!$HW$9:$IK$9,0),ROWS('6. Patients'!EQ$10:EQ$107))),0),
IFERROR(SUMPRODUCT('6. Patients'!DD$10:DD$107,OFFSET('6. Patients'!$IL$9,1,MATCH($D26,'6. Patients'!$IM$9:$JA$9,0),ROWS('6. Patients'!EQ$10:EQ$107))),0)+
IFERROR(SUMPRODUCT('6. Patients'!DD$10:DD$107,OFFSET('6. Patients'!$JB$9,1,MATCH($D26,'6. Patients'!$JC$9:$JQ$9,0),ROWS('6. Patients'!EQ$10:EQ$107))),0)+
IFERROR(SUMPRODUCT('6. Patients'!DD$10:DD$107,OFFSET('6. Patients'!$JR$9,1,MATCH($D26,'6. Patients'!$JS$9:$KG$9,0),ROWS('6. Patients'!EQ$10:EQ$107))),0)+
IFERROR(SUMPRODUCT('6. Patients'!DD$10:DD$107,OFFSET('6. Patients'!$KH$9,1,MATCH($D26,'6. Patients'!$KI$9:$KW$9,0),ROWS('6. Patients'!EQ$10:EQ$107))),0))+
IFERROR(VLOOKUP($D26,$H$61:$L$91,COLUMNS($H$60:$J$60)-1+AK$7,0)*$E26*$F26*'1. General Inputs'!$J$25,0),0)</f>
        <v>0</v>
      </c>
      <c r="AL26" s="3">
        <f ca="1">ROUNDUP($F26*$E26*CHOOSE(AL$7,
IFERROR(SUMPRODUCT('6. Patients'!DE$10:DE$107,OFFSET('6. Patients'!$DN$9,1,MATCH($D26,'6. Patients'!$DO$9:$EC$9,0),ROWS('6. Patients'!ER$10:ER$107))),0)+
IFERROR(SUMPRODUCT('6. Patients'!DE$10:DE$107,OFFSET('6. Patients'!$ED$9,1,MATCH($D26,'6. Patients'!$EE$9:$ES$9,0),ROWS('6. Patients'!ER$10:ER$107))),0)+
IFERROR(SUMPRODUCT('6. Patients'!DE$10:DE$107,OFFSET('6. Patients'!$ET$9,1,MATCH($D26,'6. Patients'!$EU$9:$FI$9,0),ROWS('6. Patients'!ER$10:ER$107))),0)+
IFERROR(SUMPRODUCT('6. Patients'!DE$10:DE$107,OFFSET('6. Patients'!$FJ$9,1,MATCH($D26,'6. Patients'!$FK$9:$FY$9,0),ROWS('6. Patients'!ER$10:ER$107))),0),
IFERROR(SUMPRODUCT('6. Patients'!DE$10:DE$107,OFFSET('6. Patients'!$FZ$9,1,MATCH($D26,'6. Patients'!$GA$9:$GO$9,0),ROWS('6. Patients'!ER$10:ER$107))),0)+
IFERROR(SUMPRODUCT('6. Patients'!DE$10:DE$107,OFFSET('6. Patients'!$GP$9,1,MATCH($D26,'6. Patients'!$GQ$9:$HE$9,0),ROWS('6. Patients'!ER$10:ER$107))),0)+
IFERROR(SUMPRODUCT('6. Patients'!DE$10:DE$107,OFFSET('6. Patients'!$HF$9,1,MATCH($D26,'6. Patients'!$HG$9:$HU$9,0),ROWS('6. Patients'!ER$10:ER$107))),0)+
IFERROR(SUMPRODUCT('6. Patients'!DE$10:DE$107,OFFSET('6. Patients'!$HV$9,1,MATCH($D26,'6. Patients'!$HW$9:$IK$9,0),ROWS('6. Patients'!ER$10:ER$107))),0),
IFERROR(SUMPRODUCT('6. Patients'!DE$10:DE$107,OFFSET('6. Patients'!$IL$9,1,MATCH($D26,'6. Patients'!$IM$9:$JA$9,0),ROWS('6. Patients'!ER$10:ER$107))),0)+
IFERROR(SUMPRODUCT('6. Patients'!DE$10:DE$107,OFFSET('6. Patients'!$JB$9,1,MATCH($D26,'6. Patients'!$JC$9:$JQ$9,0),ROWS('6. Patients'!ER$10:ER$107))),0)+
IFERROR(SUMPRODUCT('6. Patients'!DE$10:DE$107,OFFSET('6. Patients'!$JR$9,1,MATCH($D26,'6. Patients'!$JS$9:$KG$9,0),ROWS('6. Patients'!ER$10:ER$107))),0)+
IFERROR(SUMPRODUCT('6. Patients'!DE$10:DE$107,OFFSET('6. Patients'!$KH$9,1,MATCH($D26,'6. Patients'!$KI$9:$KW$9,0),ROWS('6. Patients'!ER$10:ER$107))),0))+
IFERROR(VLOOKUP($D26,$H$61:$L$91,COLUMNS($H$60:$J$60)-1+AL$7,0)*$E26*$F26*'1. General Inputs'!$J$25,0),0)</f>
        <v>0</v>
      </c>
      <c r="AM26" s="3">
        <f ca="1">ROUNDUP($F26*$E26*CHOOSE(AM$7,
IFERROR(SUMPRODUCT('6. Patients'!DF$10:DF$107,OFFSET('6. Patients'!$DN$9,1,MATCH($D26,'6. Patients'!$DO$9:$EC$9,0),ROWS('6. Patients'!ES$10:ES$107))),0)+
IFERROR(SUMPRODUCT('6. Patients'!DF$10:DF$107,OFFSET('6. Patients'!$ED$9,1,MATCH($D26,'6. Patients'!$EE$9:$ES$9,0),ROWS('6. Patients'!ES$10:ES$107))),0)+
IFERROR(SUMPRODUCT('6. Patients'!DF$10:DF$107,OFFSET('6. Patients'!$ET$9,1,MATCH($D26,'6. Patients'!$EU$9:$FI$9,0),ROWS('6. Patients'!ES$10:ES$107))),0)+
IFERROR(SUMPRODUCT('6. Patients'!DF$10:DF$107,OFFSET('6. Patients'!$FJ$9,1,MATCH($D26,'6. Patients'!$FK$9:$FY$9,0),ROWS('6. Patients'!ES$10:ES$107))),0),
IFERROR(SUMPRODUCT('6. Patients'!DF$10:DF$107,OFFSET('6. Patients'!$FZ$9,1,MATCH($D26,'6. Patients'!$GA$9:$GO$9,0),ROWS('6. Patients'!ES$10:ES$107))),0)+
IFERROR(SUMPRODUCT('6. Patients'!DF$10:DF$107,OFFSET('6. Patients'!$GP$9,1,MATCH($D26,'6. Patients'!$GQ$9:$HE$9,0),ROWS('6. Patients'!ES$10:ES$107))),0)+
IFERROR(SUMPRODUCT('6. Patients'!DF$10:DF$107,OFFSET('6. Patients'!$HF$9,1,MATCH($D26,'6. Patients'!$HG$9:$HU$9,0),ROWS('6. Patients'!ES$10:ES$107))),0)+
IFERROR(SUMPRODUCT('6. Patients'!DF$10:DF$107,OFFSET('6. Patients'!$HV$9,1,MATCH($D26,'6. Patients'!$HW$9:$IK$9,0),ROWS('6. Patients'!ES$10:ES$107))),0),
IFERROR(SUMPRODUCT('6. Patients'!DF$10:DF$107,OFFSET('6. Patients'!$IL$9,1,MATCH($D26,'6. Patients'!$IM$9:$JA$9,0),ROWS('6. Patients'!ES$10:ES$107))),0)+
IFERROR(SUMPRODUCT('6. Patients'!DF$10:DF$107,OFFSET('6. Patients'!$JB$9,1,MATCH($D26,'6. Patients'!$JC$9:$JQ$9,0),ROWS('6. Patients'!ES$10:ES$107))),0)+
IFERROR(SUMPRODUCT('6. Patients'!DF$10:DF$107,OFFSET('6. Patients'!$JR$9,1,MATCH($D26,'6. Patients'!$JS$9:$KG$9,0),ROWS('6. Patients'!ES$10:ES$107))),0)+
IFERROR(SUMPRODUCT('6. Patients'!DF$10:DF$107,OFFSET('6. Patients'!$KH$9,1,MATCH($D26,'6. Patients'!$KI$9:$KW$9,0),ROWS('6. Patients'!ES$10:ES$107))),0))+
IFERROR(VLOOKUP($D26,$H$61:$L$91,COLUMNS($H$60:$J$60)-1+AM$7,0)*$E26*$F26*'1. General Inputs'!$J$25,0),0)</f>
        <v>0</v>
      </c>
      <c r="AN26" s="3">
        <f ca="1">ROUNDUP($F26*$E26*CHOOSE(AN$7,
IFERROR(SUMPRODUCT('6. Patients'!DG$10:DG$107,OFFSET('6. Patients'!$DN$9,1,MATCH($D26,'6. Patients'!$DO$9:$EC$9,0),ROWS('6. Patients'!ET$10:ET$107))),0)+
IFERROR(SUMPRODUCT('6. Patients'!DG$10:DG$107,OFFSET('6. Patients'!$ED$9,1,MATCH($D26,'6. Patients'!$EE$9:$ES$9,0),ROWS('6. Patients'!ET$10:ET$107))),0)+
IFERROR(SUMPRODUCT('6. Patients'!DG$10:DG$107,OFFSET('6. Patients'!$ET$9,1,MATCH($D26,'6. Patients'!$EU$9:$FI$9,0),ROWS('6. Patients'!ET$10:ET$107))),0)+
IFERROR(SUMPRODUCT('6. Patients'!DG$10:DG$107,OFFSET('6. Patients'!$FJ$9,1,MATCH($D26,'6. Patients'!$FK$9:$FY$9,0),ROWS('6. Patients'!ET$10:ET$107))),0),
IFERROR(SUMPRODUCT('6. Patients'!DG$10:DG$107,OFFSET('6. Patients'!$FZ$9,1,MATCH($D26,'6. Patients'!$GA$9:$GO$9,0),ROWS('6. Patients'!ET$10:ET$107))),0)+
IFERROR(SUMPRODUCT('6. Patients'!DG$10:DG$107,OFFSET('6. Patients'!$GP$9,1,MATCH($D26,'6. Patients'!$GQ$9:$HE$9,0),ROWS('6. Patients'!ET$10:ET$107))),0)+
IFERROR(SUMPRODUCT('6. Patients'!DG$10:DG$107,OFFSET('6. Patients'!$HF$9,1,MATCH($D26,'6. Patients'!$HG$9:$HU$9,0),ROWS('6. Patients'!ET$10:ET$107))),0)+
IFERROR(SUMPRODUCT('6. Patients'!DG$10:DG$107,OFFSET('6. Patients'!$HV$9,1,MATCH($D26,'6. Patients'!$HW$9:$IK$9,0),ROWS('6. Patients'!ET$10:ET$107))),0),
IFERROR(SUMPRODUCT('6. Patients'!DG$10:DG$107,OFFSET('6. Patients'!$IL$9,1,MATCH($D26,'6. Patients'!$IM$9:$JA$9,0),ROWS('6. Patients'!ET$10:ET$107))),0)+
IFERROR(SUMPRODUCT('6. Patients'!DG$10:DG$107,OFFSET('6. Patients'!$JB$9,1,MATCH($D26,'6. Patients'!$JC$9:$JQ$9,0),ROWS('6. Patients'!ET$10:ET$107))),0)+
IFERROR(SUMPRODUCT('6. Patients'!DG$10:DG$107,OFFSET('6. Patients'!$JR$9,1,MATCH($D26,'6. Patients'!$JS$9:$KG$9,0),ROWS('6. Patients'!ET$10:ET$107))),0)+
IFERROR(SUMPRODUCT('6. Patients'!DG$10:DG$107,OFFSET('6. Patients'!$KH$9,1,MATCH($D26,'6. Patients'!$KI$9:$KW$9,0),ROWS('6. Patients'!ET$10:ET$107))),0))+
IFERROR(VLOOKUP($D26,$H$61:$L$91,COLUMNS($H$60:$J$60)-1+AN$7,0)*$E26*$F26*'1. General Inputs'!$J$25,0),0)</f>
        <v>0</v>
      </c>
      <c r="AO26" s="3">
        <f ca="1">ROUNDUP($F26*$E26*CHOOSE(AO$7,
IFERROR(SUMPRODUCT('6. Patients'!DH$10:DH$107,OFFSET('6. Patients'!$DN$9,1,MATCH($D26,'6. Patients'!$DO$9:$EC$9,0),ROWS('6. Patients'!EU$10:EU$107))),0)+
IFERROR(SUMPRODUCT('6. Patients'!DH$10:DH$107,OFFSET('6. Patients'!$ED$9,1,MATCH($D26,'6. Patients'!$EE$9:$ES$9,0),ROWS('6. Patients'!EU$10:EU$107))),0)+
IFERROR(SUMPRODUCT('6. Patients'!DH$10:DH$107,OFFSET('6. Patients'!$ET$9,1,MATCH($D26,'6. Patients'!$EU$9:$FI$9,0),ROWS('6. Patients'!EU$10:EU$107))),0)+
IFERROR(SUMPRODUCT('6. Patients'!DH$10:DH$107,OFFSET('6. Patients'!$FJ$9,1,MATCH($D26,'6. Patients'!$FK$9:$FY$9,0),ROWS('6. Patients'!EU$10:EU$107))),0),
IFERROR(SUMPRODUCT('6. Patients'!DH$10:DH$107,OFFSET('6. Patients'!$FZ$9,1,MATCH($D26,'6. Patients'!$GA$9:$GO$9,0),ROWS('6. Patients'!EU$10:EU$107))),0)+
IFERROR(SUMPRODUCT('6. Patients'!DH$10:DH$107,OFFSET('6. Patients'!$GP$9,1,MATCH($D26,'6. Patients'!$GQ$9:$HE$9,0),ROWS('6. Patients'!EU$10:EU$107))),0)+
IFERROR(SUMPRODUCT('6. Patients'!DH$10:DH$107,OFFSET('6. Patients'!$HF$9,1,MATCH($D26,'6. Patients'!$HG$9:$HU$9,0),ROWS('6. Patients'!EU$10:EU$107))),0)+
IFERROR(SUMPRODUCT('6. Patients'!DH$10:DH$107,OFFSET('6. Patients'!$HV$9,1,MATCH($D26,'6. Patients'!$HW$9:$IK$9,0),ROWS('6. Patients'!EU$10:EU$107))),0),
IFERROR(SUMPRODUCT('6. Patients'!DH$10:DH$107,OFFSET('6. Patients'!$IL$9,1,MATCH($D26,'6. Patients'!$IM$9:$JA$9,0),ROWS('6. Patients'!EU$10:EU$107))),0)+
IFERROR(SUMPRODUCT('6. Patients'!DH$10:DH$107,OFFSET('6. Patients'!$JB$9,1,MATCH($D26,'6. Patients'!$JC$9:$JQ$9,0),ROWS('6. Patients'!EU$10:EU$107))),0)+
IFERROR(SUMPRODUCT('6. Patients'!DH$10:DH$107,OFFSET('6. Patients'!$JR$9,1,MATCH($D26,'6. Patients'!$JS$9:$KG$9,0),ROWS('6. Patients'!EU$10:EU$107))),0)+
IFERROR(SUMPRODUCT('6. Patients'!DH$10:DH$107,OFFSET('6. Patients'!$KH$9,1,MATCH($D26,'6. Patients'!$KI$9:$KW$9,0),ROWS('6. Patients'!EU$10:EU$107))),0))+
IFERROR(VLOOKUP($D26,$H$61:$L$91,COLUMNS($H$60:$J$60)-1+AO$7,0)*$E26*$F26*'1. General Inputs'!$J$25,0),0)</f>
        <v>0</v>
      </c>
      <c r="AP26" s="3">
        <f ca="1">ROUNDUP($F26*$E26*CHOOSE(AP$7,
IFERROR(SUMPRODUCT('6. Patients'!DI$10:DI$107,OFFSET('6. Patients'!$DN$9,1,MATCH($D26,'6. Patients'!$DO$9:$EC$9,0),ROWS('6. Patients'!EV$10:EV$107))),0)+
IFERROR(SUMPRODUCT('6. Patients'!DI$10:DI$107,OFFSET('6. Patients'!$ED$9,1,MATCH($D26,'6. Patients'!$EE$9:$ES$9,0),ROWS('6. Patients'!EV$10:EV$107))),0)+
IFERROR(SUMPRODUCT('6. Patients'!DI$10:DI$107,OFFSET('6. Patients'!$ET$9,1,MATCH($D26,'6. Patients'!$EU$9:$FI$9,0),ROWS('6. Patients'!EV$10:EV$107))),0)+
IFERROR(SUMPRODUCT('6. Patients'!DI$10:DI$107,OFFSET('6. Patients'!$FJ$9,1,MATCH($D26,'6. Patients'!$FK$9:$FY$9,0),ROWS('6. Patients'!EV$10:EV$107))),0),
IFERROR(SUMPRODUCT('6. Patients'!DI$10:DI$107,OFFSET('6. Patients'!$FZ$9,1,MATCH($D26,'6. Patients'!$GA$9:$GO$9,0),ROWS('6. Patients'!EV$10:EV$107))),0)+
IFERROR(SUMPRODUCT('6. Patients'!DI$10:DI$107,OFFSET('6. Patients'!$GP$9,1,MATCH($D26,'6. Patients'!$GQ$9:$HE$9,0),ROWS('6. Patients'!EV$10:EV$107))),0)+
IFERROR(SUMPRODUCT('6. Patients'!DI$10:DI$107,OFFSET('6. Patients'!$HF$9,1,MATCH($D26,'6. Patients'!$HG$9:$HU$9,0),ROWS('6. Patients'!EV$10:EV$107))),0)+
IFERROR(SUMPRODUCT('6. Patients'!DI$10:DI$107,OFFSET('6. Patients'!$HV$9,1,MATCH($D26,'6. Patients'!$HW$9:$IK$9,0),ROWS('6. Patients'!EV$10:EV$107))),0),
IFERROR(SUMPRODUCT('6. Patients'!DI$10:DI$107,OFFSET('6. Patients'!$IL$9,1,MATCH($D26,'6. Patients'!$IM$9:$JA$9,0),ROWS('6. Patients'!EV$10:EV$107))),0)+
IFERROR(SUMPRODUCT('6. Patients'!DI$10:DI$107,OFFSET('6. Patients'!$JB$9,1,MATCH($D26,'6. Patients'!$JC$9:$JQ$9,0),ROWS('6. Patients'!EV$10:EV$107))),0)+
IFERROR(SUMPRODUCT('6. Patients'!DI$10:DI$107,OFFSET('6. Patients'!$JR$9,1,MATCH($D26,'6. Patients'!$JS$9:$KG$9,0),ROWS('6. Patients'!EV$10:EV$107))),0)+
IFERROR(SUMPRODUCT('6. Patients'!DI$10:DI$107,OFFSET('6. Patients'!$KH$9,1,MATCH($D26,'6. Patients'!$KI$9:$KW$9,0),ROWS('6. Patients'!EV$10:EV$107))),0))+
IFERROR(VLOOKUP($D26,$H$61:$L$91,COLUMNS($H$60:$J$60)-1+AP$7,0)*$E26*$F26*'1. General Inputs'!$J$25,0),0)</f>
        <v>0</v>
      </c>
      <c r="AQ26" s="3">
        <f ca="1">ROUNDUP($F26*$E26*CHOOSE(AQ$7,
IFERROR(SUMPRODUCT('6. Patients'!DJ$10:DJ$107,OFFSET('6. Patients'!$DN$9,1,MATCH($D26,'6. Patients'!$DO$9:$EC$9,0),ROWS('6. Patients'!EW$10:EW$107))),0)+
IFERROR(SUMPRODUCT('6. Patients'!DJ$10:DJ$107,OFFSET('6. Patients'!$ED$9,1,MATCH($D26,'6. Patients'!$EE$9:$ES$9,0),ROWS('6. Patients'!EW$10:EW$107))),0)+
IFERROR(SUMPRODUCT('6. Patients'!DJ$10:DJ$107,OFFSET('6. Patients'!$ET$9,1,MATCH($D26,'6. Patients'!$EU$9:$FI$9,0),ROWS('6. Patients'!EW$10:EW$107))),0)+
IFERROR(SUMPRODUCT('6. Patients'!DJ$10:DJ$107,OFFSET('6. Patients'!$FJ$9,1,MATCH($D26,'6. Patients'!$FK$9:$FY$9,0),ROWS('6. Patients'!EW$10:EW$107))),0),
IFERROR(SUMPRODUCT('6. Patients'!DJ$10:DJ$107,OFFSET('6. Patients'!$FZ$9,1,MATCH($D26,'6. Patients'!$GA$9:$GO$9,0),ROWS('6. Patients'!EW$10:EW$107))),0)+
IFERROR(SUMPRODUCT('6. Patients'!DJ$10:DJ$107,OFFSET('6. Patients'!$GP$9,1,MATCH($D26,'6. Patients'!$GQ$9:$HE$9,0),ROWS('6. Patients'!EW$10:EW$107))),0)+
IFERROR(SUMPRODUCT('6. Patients'!DJ$10:DJ$107,OFFSET('6. Patients'!$HF$9,1,MATCH($D26,'6. Patients'!$HG$9:$HU$9,0),ROWS('6. Patients'!EW$10:EW$107))),0)+
IFERROR(SUMPRODUCT('6. Patients'!DJ$10:DJ$107,OFFSET('6. Patients'!$HV$9,1,MATCH($D26,'6. Patients'!$HW$9:$IK$9,0),ROWS('6. Patients'!EW$10:EW$107))),0),
IFERROR(SUMPRODUCT('6. Patients'!DJ$10:DJ$107,OFFSET('6. Patients'!$IL$9,1,MATCH($D26,'6. Patients'!$IM$9:$JA$9,0),ROWS('6. Patients'!EW$10:EW$107))),0)+
IFERROR(SUMPRODUCT('6. Patients'!DJ$10:DJ$107,OFFSET('6. Patients'!$JB$9,1,MATCH($D26,'6. Patients'!$JC$9:$JQ$9,0),ROWS('6. Patients'!EW$10:EW$107))),0)+
IFERROR(SUMPRODUCT('6. Patients'!DJ$10:DJ$107,OFFSET('6. Patients'!$JR$9,1,MATCH($D26,'6. Patients'!$JS$9:$KG$9,0),ROWS('6. Patients'!EW$10:EW$107))),0)+
IFERROR(SUMPRODUCT('6. Patients'!DJ$10:DJ$107,OFFSET('6. Patients'!$KH$9,1,MATCH($D26,'6. Patients'!$KI$9:$KW$9,0),ROWS('6. Patients'!EW$10:EW$107))),0))+
IFERROR(VLOOKUP($D26,$H$61:$L$91,COLUMNS($H$60:$J$60)-1+AQ$7,0)*$E26*$F26*'1. General Inputs'!$J$25,0),0)</f>
        <v>0</v>
      </c>
      <c r="AR26" s="136"/>
      <c r="AZ26" s="135">
        <f ca="1">IFERROR(SUM(OFFSET('7. Consumption'!H26,0,1,,MIN('1. General Inputs'!$J$27,COLUMNS('7. Consumption'!H$9:$AQ$9)-1))),0)+MAX(0,$AQ26*('1. General Inputs'!$J$27-COLUMNS('7. Consumption'!H$9:$AQ$9)+1))</f>
        <v>0</v>
      </c>
      <c r="BA26" s="135">
        <f ca="1">IFERROR(SUM(OFFSET('7. Consumption'!I26,0,1,,MIN('1. General Inputs'!$J$27,COLUMNS('7. Consumption'!I$9:$AQ$9)-1))),0)+MAX(0,$AQ26*('1. General Inputs'!$J$27-COLUMNS('7. Consumption'!I$9:$AQ$9)+1))</f>
        <v>0</v>
      </c>
      <c r="BB26" s="135">
        <f ca="1">IFERROR(SUM(OFFSET('7. Consumption'!J26,0,1,,MIN('1. General Inputs'!$J$27,COLUMNS('7. Consumption'!J$9:$AQ$9)-1))),0)+MAX(0,$AQ26*('1. General Inputs'!$J$27-COLUMNS('7. Consumption'!J$9:$AQ$9)+1))</f>
        <v>0</v>
      </c>
      <c r="BC26" s="135">
        <f ca="1">IFERROR(SUM(OFFSET('7. Consumption'!K26,0,1,,MIN('1. General Inputs'!$J$27,COLUMNS('7. Consumption'!K$9:$AQ$9)-1))),0)+MAX(0,$AQ26*('1. General Inputs'!$J$27-COLUMNS('7. Consumption'!K$9:$AQ$9)+1))</f>
        <v>0</v>
      </c>
      <c r="BD26" s="135">
        <f ca="1">IFERROR(SUM(OFFSET('7. Consumption'!L26,0,1,,MIN('1. General Inputs'!$J$27,COLUMNS('7. Consumption'!L$9:$AQ$9)-1))),0)+MAX(0,$AQ26*('1. General Inputs'!$J$27-COLUMNS('7. Consumption'!L$9:$AQ$9)+1))</f>
        <v>0</v>
      </c>
      <c r="BE26" s="135">
        <f ca="1">IFERROR(SUM(OFFSET('7. Consumption'!M26,0,1,,MIN('1. General Inputs'!$J$27,COLUMNS('7. Consumption'!M$9:$AQ$9)-1))),0)+MAX(0,$AQ26*('1. General Inputs'!$J$27-COLUMNS('7. Consumption'!M$9:$AQ$9)+1))</f>
        <v>0</v>
      </c>
      <c r="BF26" s="135">
        <f ca="1">IFERROR(SUM(OFFSET('7. Consumption'!N26,0,1,,MIN('1. General Inputs'!$J$27,COLUMNS('7. Consumption'!N$9:$AQ$9)-1))),0)+MAX(0,$AQ26*('1. General Inputs'!$J$27-COLUMNS('7. Consumption'!N$9:$AQ$9)+1))</f>
        <v>0</v>
      </c>
      <c r="BG26" s="135">
        <f ca="1">IFERROR(SUM(OFFSET('7. Consumption'!O26,0,1,,MIN('1. General Inputs'!$J$27,COLUMNS('7. Consumption'!O$9:$AQ$9)-1))),0)+MAX(0,$AQ26*('1. General Inputs'!$J$27-COLUMNS('7. Consumption'!O$9:$AQ$9)+1))</f>
        <v>0</v>
      </c>
      <c r="BH26" s="135">
        <f ca="1">IFERROR(SUM(OFFSET('7. Consumption'!P26,0,1,,MIN('1. General Inputs'!$J$27,COLUMNS('7. Consumption'!P$9:$AQ$9)-1))),0)+MAX(0,$AQ26*('1. General Inputs'!$J$27-COLUMNS('7. Consumption'!P$9:$AQ$9)+1))</f>
        <v>0</v>
      </c>
      <c r="BI26" s="135">
        <f ca="1">IFERROR(SUM(OFFSET('7. Consumption'!Q26,0,1,,MIN('1. General Inputs'!$J$27,COLUMNS('7. Consumption'!Q$9:$AQ$9)-1))),0)+MAX(0,$AQ26*('1. General Inputs'!$J$27-COLUMNS('7. Consumption'!Q$9:$AQ$9)+1))</f>
        <v>0</v>
      </c>
      <c r="BJ26" s="135">
        <f ca="1">IFERROR(SUM(OFFSET('7. Consumption'!R26,0,1,,MIN('1. General Inputs'!$J$27,COLUMNS('7. Consumption'!R$9:$AQ$9)-1))),0)+MAX(0,$AQ26*('1. General Inputs'!$J$27-COLUMNS('7. Consumption'!R$9:$AQ$9)+1))</f>
        <v>0</v>
      </c>
      <c r="BK26" s="135">
        <f ca="1">IFERROR(SUM(OFFSET('7. Consumption'!S26,0,1,,MIN('1. General Inputs'!$J$27,COLUMNS('7. Consumption'!S$9:$AQ$9)-1))),0)+MAX(0,$AQ26*('1. General Inputs'!$J$27-COLUMNS('7. Consumption'!S$9:$AQ$9)+1))</f>
        <v>0</v>
      </c>
      <c r="BL26" s="135">
        <f ca="1">IFERROR(SUM(OFFSET('7. Consumption'!T26,0,1,,MIN('1. General Inputs'!$J$27,COLUMNS('7. Consumption'!T$9:$AQ$9)-1))),0)+MAX(0,$AQ26*('1. General Inputs'!$J$27-COLUMNS('7. Consumption'!T$9:$AQ$9)+1))</f>
        <v>0</v>
      </c>
      <c r="BM26" s="135">
        <f ca="1">IFERROR(SUM(OFFSET('7. Consumption'!U26,0,1,,MIN('1. General Inputs'!$J$27,COLUMNS('7. Consumption'!U$9:$AQ$9)-1))),0)+MAX(0,$AQ26*('1. General Inputs'!$J$27-COLUMNS('7. Consumption'!U$9:$AQ$9)+1))</f>
        <v>0</v>
      </c>
      <c r="BN26" s="135">
        <f ca="1">IFERROR(SUM(OFFSET('7. Consumption'!V26,0,1,,MIN('1. General Inputs'!$J$27,COLUMNS('7. Consumption'!V$9:$AQ$9)-1))),0)+MAX(0,$AQ26*('1. General Inputs'!$J$27-COLUMNS('7. Consumption'!V$9:$AQ$9)+1))</f>
        <v>0</v>
      </c>
      <c r="BO26" s="135">
        <f ca="1">IFERROR(SUM(OFFSET('7. Consumption'!W26,0,1,,MIN('1. General Inputs'!$J$27,COLUMNS('7. Consumption'!W$9:$AQ$9)-1))),0)+MAX(0,$AQ26*('1. General Inputs'!$J$27-COLUMNS('7. Consumption'!W$9:$AQ$9)+1))</f>
        <v>0</v>
      </c>
      <c r="BP26" s="135">
        <f ca="1">IFERROR(SUM(OFFSET('7. Consumption'!X26,0,1,,MIN('1. General Inputs'!$J$27,COLUMNS('7. Consumption'!X$9:$AQ$9)-1))),0)+MAX(0,$AQ26*('1. General Inputs'!$J$27-COLUMNS('7. Consumption'!X$9:$AQ$9)+1))</f>
        <v>0</v>
      </c>
      <c r="BQ26" s="135">
        <f ca="1">IFERROR(SUM(OFFSET('7. Consumption'!Y26,0,1,,MIN('1. General Inputs'!$J$27,COLUMNS('7. Consumption'!Y$9:$AQ$9)-1))),0)+MAX(0,$AQ26*('1. General Inputs'!$J$27-COLUMNS('7. Consumption'!Y$9:$AQ$9)+1))</f>
        <v>0</v>
      </c>
      <c r="BR26" s="135">
        <f ca="1">IFERROR(SUM(OFFSET('7. Consumption'!Z26,0,1,,MIN('1. General Inputs'!$J$27,COLUMNS('7. Consumption'!Z$9:$AQ$9)-1))),0)+MAX(0,$AQ26*('1. General Inputs'!$J$27-COLUMNS('7. Consumption'!Z$9:$AQ$9)+1))</f>
        <v>0</v>
      </c>
      <c r="BS26" s="135">
        <f ca="1">IFERROR(SUM(OFFSET('7. Consumption'!AA26,0,1,,MIN('1. General Inputs'!$J$27,COLUMNS('7. Consumption'!AA$9:$AQ$9)-1))),0)+MAX(0,$AQ26*('1. General Inputs'!$J$27-COLUMNS('7. Consumption'!AA$9:$AQ$9)+1))</f>
        <v>0</v>
      </c>
      <c r="BT26" s="135">
        <f ca="1">IFERROR(SUM(OFFSET('7. Consumption'!AB26,0,1,,MIN('1. General Inputs'!$J$27,COLUMNS('7. Consumption'!AB$9:$AQ$9)-1))),0)+MAX(0,$AQ26*('1. General Inputs'!$J$27-COLUMNS('7. Consumption'!AB$9:$AQ$9)+1))</f>
        <v>0</v>
      </c>
      <c r="BU26" s="135">
        <f ca="1">IFERROR(SUM(OFFSET('7. Consumption'!AC26,0,1,,MIN('1. General Inputs'!$J$27,COLUMNS('7. Consumption'!AC$9:$AQ$9)-1))),0)+MAX(0,$AQ26*('1. General Inputs'!$J$27-COLUMNS('7. Consumption'!AC$9:$AQ$9)+1))</f>
        <v>0</v>
      </c>
      <c r="BV26" s="135">
        <f ca="1">IFERROR(SUM(OFFSET('7. Consumption'!AD26,0,1,,MIN('1. General Inputs'!$J$27,COLUMNS('7. Consumption'!AD$9:$AQ$9)-1))),0)+MAX(0,$AQ26*('1. General Inputs'!$J$27-COLUMNS('7. Consumption'!AD$9:$AQ$9)+1))</f>
        <v>0</v>
      </c>
      <c r="BW26" s="135">
        <f ca="1">IFERROR(SUM(OFFSET('7. Consumption'!AE26,0,1,,MIN('1. General Inputs'!$J$27,COLUMNS('7. Consumption'!AE$9:$AQ$9)-1))),0)+MAX(0,$AQ26*('1. General Inputs'!$J$27-COLUMNS('7. Consumption'!AE$9:$AQ$9)+1))</f>
        <v>0</v>
      </c>
      <c r="BX26" s="135">
        <f ca="1">IFERROR(SUM(OFFSET('7. Consumption'!AF26,0,1,,MIN('1. General Inputs'!$J$27,COLUMNS('7. Consumption'!AF$9:$AQ$9)-1))),0)+MAX(0,$AQ26*('1. General Inputs'!$J$27-COLUMNS('7. Consumption'!AF$9:$AQ$9)+1))</f>
        <v>0</v>
      </c>
      <c r="BY26" s="135">
        <f ca="1">IFERROR(SUM(OFFSET('7. Consumption'!AG26,0,1,,MIN('1. General Inputs'!$J$27,COLUMNS('7. Consumption'!AG$9:$AQ$9)-1))),0)+MAX(0,$AQ26*('1. General Inputs'!$J$27-COLUMNS('7. Consumption'!AG$9:$AQ$9)+1))</f>
        <v>0</v>
      </c>
      <c r="BZ26" s="135">
        <f ca="1">IFERROR(SUM(OFFSET('7. Consumption'!AH26,0,1,,MIN('1. General Inputs'!$J$27,COLUMNS('7. Consumption'!AH$9:$AQ$9)-1))),0)+MAX(0,$AQ26*('1. General Inputs'!$J$27-COLUMNS('7. Consumption'!AH$9:$AQ$9)+1))</f>
        <v>0</v>
      </c>
      <c r="CA26" s="135">
        <f ca="1">IFERROR(SUM(OFFSET('7. Consumption'!AI26,0,1,,MIN('1. General Inputs'!$J$27,COLUMNS('7. Consumption'!AI$9:$AQ$9)-1))),0)+MAX(0,$AQ26*('1. General Inputs'!$J$27-COLUMNS('7. Consumption'!AI$9:$AQ$9)+1))</f>
        <v>0</v>
      </c>
      <c r="CB26" s="135">
        <f ca="1">IFERROR(SUM(OFFSET('7. Consumption'!AJ26,0,1,,MIN('1. General Inputs'!$J$27,COLUMNS('7. Consumption'!AJ$9:$AQ$9)-1))),0)+MAX(0,$AQ26*('1. General Inputs'!$J$27-COLUMNS('7. Consumption'!AJ$9:$AQ$9)+1))</f>
        <v>0</v>
      </c>
      <c r="CC26" s="135">
        <f ca="1">IFERROR(SUM(OFFSET('7. Consumption'!AK26,0,1,,MIN('1. General Inputs'!$J$27,COLUMNS('7. Consumption'!AK$9:$AQ$9)-1))),0)+MAX(0,$AQ26*('1. General Inputs'!$J$27-COLUMNS('7. Consumption'!AK$9:$AQ$9)+1))</f>
        <v>0</v>
      </c>
      <c r="CD26" s="135">
        <f ca="1">IFERROR(SUM(OFFSET('7. Consumption'!AL26,0,1,,MIN('1. General Inputs'!$J$27,COLUMNS('7. Consumption'!AL$9:$AQ$9)-1))),0)+MAX(0,$AQ26*('1. General Inputs'!$J$27-COLUMNS('7. Consumption'!AL$9:$AQ$9)+1))</f>
        <v>0</v>
      </c>
      <c r="CE26" s="135">
        <f ca="1">IFERROR(SUM(OFFSET('7. Consumption'!AM26,0,1,,MIN('1. General Inputs'!$J$27,COLUMNS('7. Consumption'!AM$9:$AQ$9)-1))),0)+MAX(0,$AQ26*('1. General Inputs'!$J$27-COLUMNS('7. Consumption'!AM$9:$AQ$9)+1))</f>
        <v>0</v>
      </c>
      <c r="CF26" s="135">
        <f ca="1">IFERROR(SUM(OFFSET('7. Consumption'!AN26,0,1,,MIN('1. General Inputs'!$J$27,COLUMNS('7. Consumption'!AN$9:$AQ$9)-1))),0)+MAX(0,$AQ26*('1. General Inputs'!$J$27-COLUMNS('7. Consumption'!AN$9:$AQ$9)+1))</f>
        <v>0</v>
      </c>
      <c r="CG26" s="135">
        <f ca="1">IFERROR(SUM(OFFSET('7. Consumption'!AO26,0,1,,MIN('1. General Inputs'!$J$27,COLUMNS('7. Consumption'!AO$9:$AQ$9)-1))),0)+MAX(0,$AQ26*('1. General Inputs'!$J$27-COLUMNS('7. Consumption'!AO$9:$AQ$9)+1))</f>
        <v>0</v>
      </c>
      <c r="CH26" s="135">
        <f ca="1">IFERROR(SUM(OFFSET('7. Consumption'!AP26,0,1,,MIN('1. General Inputs'!$J$27,COLUMNS('7. Consumption'!AP$9:$AQ$9)-1))),0)+MAX(0,$AQ26*('1. General Inputs'!$J$27-COLUMNS('7. Consumption'!AP$9:$AQ$9)+1))</f>
        <v>0</v>
      </c>
      <c r="CI26" s="135">
        <f ca="1">IFERROR(SUM(OFFSET('7. Consumption'!AQ26,0,1,,MIN('1. General Inputs'!$J$27,COLUMNS('7. Consumption'!AQ$9:$AQ$9)-1))),0)+MAX(0,$AQ26*('1. General Inputs'!$J$27-COLUMNS('7. Consumption'!AQ$9:$AQ$9)+1))</f>
        <v>0</v>
      </c>
    </row>
    <row r="27" spans="2:87" x14ac:dyDescent="0.3">
      <c r="B27" s="16"/>
      <c r="C27" s="16" t="str">
        <f>IFERROR(VLOOKUP(ROWS($C$9:$C27),'5. Dosing'!$L$14:$M$64,COLUMNS('5. Dosing'!$L$13:$M$13),0),"")</f>
        <v>NVP (200) - 60 tab</v>
      </c>
      <c r="D27" s="16" t="str">
        <f>IFERROR(INDEX('5. Dosing'!E$14:E$64,MATCH('7. Consumption'!$C27,'5. Dosing'!$M$14:$M$64,0)),"")</f>
        <v>NVP</v>
      </c>
      <c r="E27" s="129">
        <f>IFERROR(INDEX('5. Dosing'!K$14:K$64,MATCH('7. Consumption'!$C27,'5. Dosing'!$M$14:$M$64,0)),0)</f>
        <v>1</v>
      </c>
      <c r="F27" s="130">
        <f>IFERROR(INDEX('5. Dosing'!J$14:J$64,MATCH('7. Consumption'!$C27,'5. Dosing'!$M$14:$M$64,0))*(30)/INDEX('5. Dosing'!H$14:H$64,MATCH('7. Consumption'!$C27,'5. Dosing'!$M$14:$M$64,0)),0)</f>
        <v>1</v>
      </c>
      <c r="H27" s="3">
        <f ca="1">ROUNDUP($F27*$E27*CHOOSE(H$7,
IFERROR(SUMPRODUCT('6. Patients'!CA$10:CA$107,OFFSET('6. Patients'!$DN$9,1,MATCH($D27,'6. Patients'!$DO$9:$EC$9,0),ROWS('6. Patients'!DN$10:DN$107))),0)+
IFERROR(SUMPRODUCT('6. Patients'!CA$10:CA$107,OFFSET('6. Patients'!$ED$9,1,MATCH($D27,'6. Patients'!$EE$9:$ES$9,0),ROWS('6. Patients'!DN$10:DN$107))),0)+
IFERROR(SUMPRODUCT('6. Patients'!CA$10:CA$107,OFFSET('6. Patients'!$ET$9,1,MATCH($D27,'6. Patients'!$EU$9:$FI$9,0),ROWS('6. Patients'!DN$10:DN$107))),0)+
IFERROR(SUMPRODUCT('6. Patients'!CA$10:CA$107,OFFSET('6. Patients'!$FJ$9,1,MATCH($D27,'6. Patients'!$FK$9:$FY$9,0),ROWS('6. Patients'!DN$10:DN$107))),0),
IFERROR(SUMPRODUCT('6. Patients'!CA$10:CA$107,OFFSET('6. Patients'!$FZ$9,1,MATCH($D27,'6. Patients'!$GA$9:$GO$9,0),ROWS('6. Patients'!DN$10:DN$107))),0)+
IFERROR(SUMPRODUCT('6. Patients'!CA$10:CA$107,OFFSET('6. Patients'!$GP$9,1,MATCH($D27,'6. Patients'!$GQ$9:$HE$9,0),ROWS('6. Patients'!DN$10:DN$107))),0)+
IFERROR(SUMPRODUCT('6. Patients'!CA$10:CA$107,OFFSET('6. Patients'!$HF$9,1,MATCH($D27,'6. Patients'!$HG$9:$HU$9,0),ROWS('6. Patients'!DN$10:DN$107))),0)+
IFERROR(SUMPRODUCT('6. Patients'!CA$10:CA$107,OFFSET('6. Patients'!$HV$9,1,MATCH($D27,'6. Patients'!$HW$9:$IK$9,0),ROWS('6. Patients'!DN$10:DN$107))),0),
IFERROR(SUMPRODUCT('6. Patients'!CA$10:CA$107,OFFSET('6. Patients'!$IL$9,1,MATCH($D27,'6. Patients'!$IM$9:$JA$9,0),ROWS('6. Patients'!DN$10:DN$107))),0)+
IFERROR(SUMPRODUCT('6. Patients'!CA$10:CA$107,OFFSET('6. Patients'!$JB$9,1,MATCH($D27,'6. Patients'!$JC$9:$JQ$9,0),ROWS('6. Patients'!DN$10:DN$107))),0)+
IFERROR(SUMPRODUCT('6. Patients'!CA$10:CA$107,OFFSET('6. Patients'!$JR$9,1,MATCH($D27,'6. Patients'!$JS$9:$KG$9,0),ROWS('6. Patients'!DN$10:DN$107))),0)+
IFERROR(SUMPRODUCT('6. Patients'!CA$10:CA$107,OFFSET('6. Patients'!$KH$9,1,MATCH($D27,'6. Patients'!$KI$9:$KW$9,0),ROWS('6. Patients'!DN$10:DN$107))),0))+
IFERROR(VLOOKUP($D27,$H$61:$L$91,COLUMNS($H$60:$J$60)-1+H$7,0)*$E27*$F27*'1. General Inputs'!$J$25,0),0)</f>
        <v>0</v>
      </c>
      <c r="I27" s="3">
        <f ca="1">ROUNDUP($F27*$E27*CHOOSE(I$7,
IFERROR(SUMPRODUCT('6. Patients'!CB$10:CB$107,OFFSET('6. Patients'!$DN$9,1,MATCH($D27,'6. Patients'!$DO$9:$EC$9,0),ROWS('6. Patients'!DO$10:DO$107))),0)+
IFERROR(SUMPRODUCT('6. Patients'!CB$10:CB$107,OFFSET('6. Patients'!$ED$9,1,MATCH($D27,'6. Patients'!$EE$9:$ES$9,0),ROWS('6. Patients'!DO$10:DO$107))),0)+
IFERROR(SUMPRODUCT('6. Patients'!CB$10:CB$107,OFFSET('6. Patients'!$ET$9,1,MATCH($D27,'6. Patients'!$EU$9:$FI$9,0),ROWS('6. Patients'!DO$10:DO$107))),0)+
IFERROR(SUMPRODUCT('6. Patients'!CB$10:CB$107,OFFSET('6. Patients'!$FJ$9,1,MATCH($D27,'6. Patients'!$FK$9:$FY$9,0),ROWS('6. Patients'!DO$10:DO$107))),0),
IFERROR(SUMPRODUCT('6. Patients'!CB$10:CB$107,OFFSET('6. Patients'!$FZ$9,1,MATCH($D27,'6. Patients'!$GA$9:$GO$9,0),ROWS('6. Patients'!DO$10:DO$107))),0)+
IFERROR(SUMPRODUCT('6. Patients'!CB$10:CB$107,OFFSET('6. Patients'!$GP$9,1,MATCH($D27,'6. Patients'!$GQ$9:$HE$9,0),ROWS('6. Patients'!DO$10:DO$107))),0)+
IFERROR(SUMPRODUCT('6. Patients'!CB$10:CB$107,OFFSET('6. Patients'!$HF$9,1,MATCH($D27,'6. Patients'!$HG$9:$HU$9,0),ROWS('6. Patients'!DO$10:DO$107))),0)+
IFERROR(SUMPRODUCT('6. Patients'!CB$10:CB$107,OFFSET('6. Patients'!$HV$9,1,MATCH($D27,'6. Patients'!$HW$9:$IK$9,0),ROWS('6. Patients'!DO$10:DO$107))),0),
IFERROR(SUMPRODUCT('6. Patients'!CB$10:CB$107,OFFSET('6. Patients'!$IL$9,1,MATCH($D27,'6. Patients'!$IM$9:$JA$9,0),ROWS('6. Patients'!DO$10:DO$107))),0)+
IFERROR(SUMPRODUCT('6. Patients'!CB$10:CB$107,OFFSET('6. Patients'!$JB$9,1,MATCH($D27,'6. Patients'!$JC$9:$JQ$9,0),ROWS('6. Patients'!DO$10:DO$107))),0)+
IFERROR(SUMPRODUCT('6. Patients'!CB$10:CB$107,OFFSET('6. Patients'!$JR$9,1,MATCH($D27,'6. Patients'!$JS$9:$KG$9,0),ROWS('6. Patients'!DO$10:DO$107))),0)+
IFERROR(SUMPRODUCT('6. Patients'!CB$10:CB$107,OFFSET('6. Patients'!$KH$9,1,MATCH($D27,'6. Patients'!$KI$9:$KW$9,0),ROWS('6. Patients'!DO$10:DO$107))),0))+
IFERROR(VLOOKUP($D27,$H$61:$L$91,COLUMNS($H$60:$J$60)-1+I$7,0)*$E27*$F27*'1. General Inputs'!$J$25,0),0)</f>
        <v>0</v>
      </c>
      <c r="J27" s="3">
        <f ca="1">ROUNDUP($F27*$E27*CHOOSE(J$7,
IFERROR(SUMPRODUCT('6. Patients'!CC$10:CC$107,OFFSET('6. Patients'!$DN$9,1,MATCH($D27,'6. Patients'!$DO$9:$EC$9,0),ROWS('6. Patients'!DP$10:DP$107))),0)+
IFERROR(SUMPRODUCT('6. Patients'!CC$10:CC$107,OFFSET('6. Patients'!$ED$9,1,MATCH($D27,'6. Patients'!$EE$9:$ES$9,0),ROWS('6. Patients'!DP$10:DP$107))),0)+
IFERROR(SUMPRODUCT('6. Patients'!CC$10:CC$107,OFFSET('6. Patients'!$ET$9,1,MATCH($D27,'6. Patients'!$EU$9:$FI$9,0),ROWS('6. Patients'!DP$10:DP$107))),0)+
IFERROR(SUMPRODUCT('6. Patients'!CC$10:CC$107,OFFSET('6. Patients'!$FJ$9,1,MATCH($D27,'6. Patients'!$FK$9:$FY$9,0),ROWS('6. Patients'!DP$10:DP$107))),0),
IFERROR(SUMPRODUCT('6. Patients'!CC$10:CC$107,OFFSET('6. Patients'!$FZ$9,1,MATCH($D27,'6. Patients'!$GA$9:$GO$9,0),ROWS('6. Patients'!DP$10:DP$107))),0)+
IFERROR(SUMPRODUCT('6. Patients'!CC$10:CC$107,OFFSET('6. Patients'!$GP$9,1,MATCH($D27,'6. Patients'!$GQ$9:$HE$9,0),ROWS('6. Patients'!DP$10:DP$107))),0)+
IFERROR(SUMPRODUCT('6. Patients'!CC$10:CC$107,OFFSET('6. Patients'!$HF$9,1,MATCH($D27,'6. Patients'!$HG$9:$HU$9,0),ROWS('6. Patients'!DP$10:DP$107))),0)+
IFERROR(SUMPRODUCT('6. Patients'!CC$10:CC$107,OFFSET('6. Patients'!$HV$9,1,MATCH($D27,'6. Patients'!$HW$9:$IK$9,0),ROWS('6. Patients'!DP$10:DP$107))),0),
IFERROR(SUMPRODUCT('6. Patients'!CC$10:CC$107,OFFSET('6. Patients'!$IL$9,1,MATCH($D27,'6. Patients'!$IM$9:$JA$9,0),ROWS('6. Patients'!DP$10:DP$107))),0)+
IFERROR(SUMPRODUCT('6. Patients'!CC$10:CC$107,OFFSET('6. Patients'!$JB$9,1,MATCH($D27,'6. Patients'!$JC$9:$JQ$9,0),ROWS('6. Patients'!DP$10:DP$107))),0)+
IFERROR(SUMPRODUCT('6. Patients'!CC$10:CC$107,OFFSET('6. Patients'!$JR$9,1,MATCH($D27,'6. Patients'!$JS$9:$KG$9,0),ROWS('6. Patients'!DP$10:DP$107))),0)+
IFERROR(SUMPRODUCT('6. Patients'!CC$10:CC$107,OFFSET('6. Patients'!$KH$9,1,MATCH($D27,'6. Patients'!$KI$9:$KW$9,0),ROWS('6. Patients'!DP$10:DP$107))),0))+
IFERROR(VLOOKUP($D27,$H$61:$L$91,COLUMNS($H$60:$J$60)-1+J$7,0)*$E27*$F27*'1. General Inputs'!$J$25,0),0)</f>
        <v>0</v>
      </c>
      <c r="K27" s="3">
        <f ca="1">ROUNDUP($F27*$E27*CHOOSE(K$7,
IFERROR(SUMPRODUCT('6. Patients'!CD$10:CD$107,OFFSET('6. Patients'!$DN$9,1,MATCH($D27,'6. Patients'!$DO$9:$EC$9,0),ROWS('6. Patients'!DQ$10:DQ$107))),0)+
IFERROR(SUMPRODUCT('6. Patients'!CD$10:CD$107,OFFSET('6. Patients'!$ED$9,1,MATCH($D27,'6. Patients'!$EE$9:$ES$9,0),ROWS('6. Patients'!DQ$10:DQ$107))),0)+
IFERROR(SUMPRODUCT('6. Patients'!CD$10:CD$107,OFFSET('6. Patients'!$ET$9,1,MATCH($D27,'6. Patients'!$EU$9:$FI$9,0),ROWS('6. Patients'!DQ$10:DQ$107))),0)+
IFERROR(SUMPRODUCT('6. Patients'!CD$10:CD$107,OFFSET('6. Patients'!$FJ$9,1,MATCH($D27,'6. Patients'!$FK$9:$FY$9,0),ROWS('6. Patients'!DQ$10:DQ$107))),0),
IFERROR(SUMPRODUCT('6. Patients'!CD$10:CD$107,OFFSET('6. Patients'!$FZ$9,1,MATCH($D27,'6. Patients'!$GA$9:$GO$9,0),ROWS('6. Patients'!DQ$10:DQ$107))),0)+
IFERROR(SUMPRODUCT('6. Patients'!CD$10:CD$107,OFFSET('6. Patients'!$GP$9,1,MATCH($D27,'6. Patients'!$GQ$9:$HE$9,0),ROWS('6. Patients'!DQ$10:DQ$107))),0)+
IFERROR(SUMPRODUCT('6. Patients'!CD$10:CD$107,OFFSET('6. Patients'!$HF$9,1,MATCH($D27,'6. Patients'!$HG$9:$HU$9,0),ROWS('6. Patients'!DQ$10:DQ$107))),0)+
IFERROR(SUMPRODUCT('6. Patients'!CD$10:CD$107,OFFSET('6. Patients'!$HV$9,1,MATCH($D27,'6. Patients'!$HW$9:$IK$9,0),ROWS('6. Patients'!DQ$10:DQ$107))),0),
IFERROR(SUMPRODUCT('6. Patients'!CD$10:CD$107,OFFSET('6. Patients'!$IL$9,1,MATCH($D27,'6. Patients'!$IM$9:$JA$9,0),ROWS('6. Patients'!DQ$10:DQ$107))),0)+
IFERROR(SUMPRODUCT('6. Patients'!CD$10:CD$107,OFFSET('6. Patients'!$JB$9,1,MATCH($D27,'6. Patients'!$JC$9:$JQ$9,0),ROWS('6. Patients'!DQ$10:DQ$107))),0)+
IFERROR(SUMPRODUCT('6. Patients'!CD$10:CD$107,OFFSET('6. Patients'!$JR$9,1,MATCH($D27,'6. Patients'!$JS$9:$KG$9,0),ROWS('6. Patients'!DQ$10:DQ$107))),0)+
IFERROR(SUMPRODUCT('6. Patients'!CD$10:CD$107,OFFSET('6. Patients'!$KH$9,1,MATCH($D27,'6. Patients'!$KI$9:$KW$9,0),ROWS('6. Patients'!DQ$10:DQ$107))),0))+
IFERROR(VLOOKUP($D27,$H$61:$L$91,COLUMNS($H$60:$J$60)-1+K$7,0)*$E27*$F27*'1. General Inputs'!$J$25,0),0)</f>
        <v>0</v>
      </c>
      <c r="L27" s="3">
        <f ca="1">ROUNDUP($F27*$E27*CHOOSE(L$7,
IFERROR(SUMPRODUCT('6. Patients'!CE$10:CE$107,OFFSET('6. Patients'!$DN$9,1,MATCH($D27,'6. Patients'!$DO$9:$EC$9,0),ROWS('6. Patients'!DR$10:DR$107))),0)+
IFERROR(SUMPRODUCT('6. Patients'!CE$10:CE$107,OFFSET('6. Patients'!$ED$9,1,MATCH($D27,'6. Patients'!$EE$9:$ES$9,0),ROWS('6. Patients'!DR$10:DR$107))),0)+
IFERROR(SUMPRODUCT('6. Patients'!CE$10:CE$107,OFFSET('6. Patients'!$ET$9,1,MATCH($D27,'6. Patients'!$EU$9:$FI$9,0),ROWS('6. Patients'!DR$10:DR$107))),0)+
IFERROR(SUMPRODUCT('6. Patients'!CE$10:CE$107,OFFSET('6. Patients'!$FJ$9,1,MATCH($D27,'6. Patients'!$FK$9:$FY$9,0),ROWS('6. Patients'!DR$10:DR$107))),0),
IFERROR(SUMPRODUCT('6. Patients'!CE$10:CE$107,OFFSET('6. Patients'!$FZ$9,1,MATCH($D27,'6. Patients'!$GA$9:$GO$9,0),ROWS('6. Patients'!DR$10:DR$107))),0)+
IFERROR(SUMPRODUCT('6. Patients'!CE$10:CE$107,OFFSET('6. Patients'!$GP$9,1,MATCH($D27,'6. Patients'!$GQ$9:$HE$9,0),ROWS('6. Patients'!DR$10:DR$107))),0)+
IFERROR(SUMPRODUCT('6. Patients'!CE$10:CE$107,OFFSET('6. Patients'!$HF$9,1,MATCH($D27,'6. Patients'!$HG$9:$HU$9,0),ROWS('6. Patients'!DR$10:DR$107))),0)+
IFERROR(SUMPRODUCT('6. Patients'!CE$10:CE$107,OFFSET('6. Patients'!$HV$9,1,MATCH($D27,'6. Patients'!$HW$9:$IK$9,0),ROWS('6. Patients'!DR$10:DR$107))),0),
IFERROR(SUMPRODUCT('6. Patients'!CE$10:CE$107,OFFSET('6. Patients'!$IL$9,1,MATCH($D27,'6. Patients'!$IM$9:$JA$9,0),ROWS('6. Patients'!DR$10:DR$107))),0)+
IFERROR(SUMPRODUCT('6. Patients'!CE$10:CE$107,OFFSET('6. Patients'!$JB$9,1,MATCH($D27,'6. Patients'!$JC$9:$JQ$9,0),ROWS('6. Patients'!DR$10:DR$107))),0)+
IFERROR(SUMPRODUCT('6. Patients'!CE$10:CE$107,OFFSET('6. Patients'!$JR$9,1,MATCH($D27,'6. Patients'!$JS$9:$KG$9,0),ROWS('6. Patients'!DR$10:DR$107))),0)+
IFERROR(SUMPRODUCT('6. Patients'!CE$10:CE$107,OFFSET('6. Patients'!$KH$9,1,MATCH($D27,'6. Patients'!$KI$9:$KW$9,0),ROWS('6. Patients'!DR$10:DR$107))),0))+
IFERROR(VLOOKUP($D27,$H$61:$L$91,COLUMNS($H$60:$J$60)-1+L$7,0)*$E27*$F27*'1. General Inputs'!$J$25,0),0)</f>
        <v>0</v>
      </c>
      <c r="M27" s="3">
        <f ca="1">ROUNDUP($F27*$E27*CHOOSE(M$7,
IFERROR(SUMPRODUCT('6. Patients'!CF$10:CF$107,OFFSET('6. Patients'!$DN$9,1,MATCH($D27,'6. Patients'!$DO$9:$EC$9,0),ROWS('6. Patients'!DS$10:DS$107))),0)+
IFERROR(SUMPRODUCT('6. Patients'!CF$10:CF$107,OFFSET('6. Patients'!$ED$9,1,MATCH($D27,'6. Patients'!$EE$9:$ES$9,0),ROWS('6. Patients'!DS$10:DS$107))),0)+
IFERROR(SUMPRODUCT('6. Patients'!CF$10:CF$107,OFFSET('6. Patients'!$ET$9,1,MATCH($D27,'6. Patients'!$EU$9:$FI$9,0),ROWS('6. Patients'!DS$10:DS$107))),0)+
IFERROR(SUMPRODUCT('6. Patients'!CF$10:CF$107,OFFSET('6. Patients'!$FJ$9,1,MATCH($D27,'6. Patients'!$FK$9:$FY$9,0),ROWS('6. Patients'!DS$10:DS$107))),0),
IFERROR(SUMPRODUCT('6. Patients'!CF$10:CF$107,OFFSET('6. Patients'!$FZ$9,1,MATCH($D27,'6. Patients'!$GA$9:$GO$9,0),ROWS('6. Patients'!DS$10:DS$107))),0)+
IFERROR(SUMPRODUCT('6. Patients'!CF$10:CF$107,OFFSET('6. Patients'!$GP$9,1,MATCH($D27,'6. Patients'!$GQ$9:$HE$9,0),ROWS('6. Patients'!DS$10:DS$107))),0)+
IFERROR(SUMPRODUCT('6. Patients'!CF$10:CF$107,OFFSET('6. Patients'!$HF$9,1,MATCH($D27,'6. Patients'!$HG$9:$HU$9,0),ROWS('6. Patients'!DS$10:DS$107))),0)+
IFERROR(SUMPRODUCT('6. Patients'!CF$10:CF$107,OFFSET('6. Patients'!$HV$9,1,MATCH($D27,'6. Patients'!$HW$9:$IK$9,0),ROWS('6. Patients'!DS$10:DS$107))),0),
IFERROR(SUMPRODUCT('6. Patients'!CF$10:CF$107,OFFSET('6. Patients'!$IL$9,1,MATCH($D27,'6. Patients'!$IM$9:$JA$9,0),ROWS('6. Patients'!DS$10:DS$107))),0)+
IFERROR(SUMPRODUCT('6. Patients'!CF$10:CF$107,OFFSET('6. Patients'!$JB$9,1,MATCH($D27,'6. Patients'!$JC$9:$JQ$9,0),ROWS('6. Patients'!DS$10:DS$107))),0)+
IFERROR(SUMPRODUCT('6. Patients'!CF$10:CF$107,OFFSET('6. Patients'!$JR$9,1,MATCH($D27,'6. Patients'!$JS$9:$KG$9,0),ROWS('6. Patients'!DS$10:DS$107))),0)+
IFERROR(SUMPRODUCT('6. Patients'!CF$10:CF$107,OFFSET('6. Patients'!$KH$9,1,MATCH($D27,'6. Patients'!$KI$9:$KW$9,0),ROWS('6. Patients'!DS$10:DS$107))),0))+
IFERROR(VLOOKUP($D27,$H$61:$L$91,COLUMNS($H$60:$J$60)-1+M$7,0)*$E27*$F27*'1. General Inputs'!$J$25,0),0)</f>
        <v>0</v>
      </c>
      <c r="N27" s="3">
        <f ca="1">ROUNDUP($F27*$E27*CHOOSE(N$7,
IFERROR(SUMPRODUCT('6. Patients'!CG$10:CG$107,OFFSET('6. Patients'!$DN$9,1,MATCH($D27,'6. Patients'!$DO$9:$EC$9,0),ROWS('6. Patients'!DT$10:DT$107))),0)+
IFERROR(SUMPRODUCT('6. Patients'!CG$10:CG$107,OFFSET('6. Patients'!$ED$9,1,MATCH($D27,'6. Patients'!$EE$9:$ES$9,0),ROWS('6. Patients'!DT$10:DT$107))),0)+
IFERROR(SUMPRODUCT('6. Patients'!CG$10:CG$107,OFFSET('6. Patients'!$ET$9,1,MATCH($D27,'6. Patients'!$EU$9:$FI$9,0),ROWS('6. Patients'!DT$10:DT$107))),0)+
IFERROR(SUMPRODUCT('6. Patients'!CG$10:CG$107,OFFSET('6. Patients'!$FJ$9,1,MATCH($D27,'6. Patients'!$FK$9:$FY$9,0),ROWS('6. Patients'!DT$10:DT$107))),0),
IFERROR(SUMPRODUCT('6. Patients'!CG$10:CG$107,OFFSET('6. Patients'!$FZ$9,1,MATCH($D27,'6. Patients'!$GA$9:$GO$9,0),ROWS('6. Patients'!DT$10:DT$107))),0)+
IFERROR(SUMPRODUCT('6. Patients'!CG$10:CG$107,OFFSET('6. Patients'!$GP$9,1,MATCH($D27,'6. Patients'!$GQ$9:$HE$9,0),ROWS('6. Patients'!DT$10:DT$107))),0)+
IFERROR(SUMPRODUCT('6. Patients'!CG$10:CG$107,OFFSET('6. Patients'!$HF$9,1,MATCH($D27,'6. Patients'!$HG$9:$HU$9,0),ROWS('6. Patients'!DT$10:DT$107))),0)+
IFERROR(SUMPRODUCT('6. Patients'!CG$10:CG$107,OFFSET('6. Patients'!$HV$9,1,MATCH($D27,'6. Patients'!$HW$9:$IK$9,0),ROWS('6. Patients'!DT$10:DT$107))),0),
IFERROR(SUMPRODUCT('6. Patients'!CG$10:CG$107,OFFSET('6. Patients'!$IL$9,1,MATCH($D27,'6. Patients'!$IM$9:$JA$9,0),ROWS('6. Patients'!DT$10:DT$107))),0)+
IFERROR(SUMPRODUCT('6. Patients'!CG$10:CG$107,OFFSET('6. Patients'!$JB$9,1,MATCH($D27,'6. Patients'!$JC$9:$JQ$9,0),ROWS('6. Patients'!DT$10:DT$107))),0)+
IFERROR(SUMPRODUCT('6. Patients'!CG$10:CG$107,OFFSET('6. Patients'!$JR$9,1,MATCH($D27,'6. Patients'!$JS$9:$KG$9,0),ROWS('6. Patients'!DT$10:DT$107))),0)+
IFERROR(SUMPRODUCT('6. Patients'!CG$10:CG$107,OFFSET('6. Patients'!$KH$9,1,MATCH($D27,'6. Patients'!$KI$9:$KW$9,0),ROWS('6. Patients'!DT$10:DT$107))),0))+
IFERROR(VLOOKUP($D27,$H$61:$L$91,COLUMNS($H$60:$J$60)-1+N$7,0)*$E27*$F27*'1. General Inputs'!$J$25,0),0)</f>
        <v>0</v>
      </c>
      <c r="O27" s="3">
        <f ca="1">ROUNDUP($F27*$E27*CHOOSE(O$7,
IFERROR(SUMPRODUCT('6. Patients'!CH$10:CH$107,OFFSET('6. Patients'!$DN$9,1,MATCH($D27,'6. Patients'!$DO$9:$EC$9,0),ROWS('6. Patients'!DU$10:DU$107))),0)+
IFERROR(SUMPRODUCT('6. Patients'!CH$10:CH$107,OFFSET('6. Patients'!$ED$9,1,MATCH($D27,'6. Patients'!$EE$9:$ES$9,0),ROWS('6. Patients'!DU$10:DU$107))),0)+
IFERROR(SUMPRODUCT('6. Patients'!CH$10:CH$107,OFFSET('6. Patients'!$ET$9,1,MATCH($D27,'6. Patients'!$EU$9:$FI$9,0),ROWS('6. Patients'!DU$10:DU$107))),0)+
IFERROR(SUMPRODUCT('6. Patients'!CH$10:CH$107,OFFSET('6. Patients'!$FJ$9,1,MATCH($D27,'6. Patients'!$FK$9:$FY$9,0),ROWS('6. Patients'!DU$10:DU$107))),0),
IFERROR(SUMPRODUCT('6. Patients'!CH$10:CH$107,OFFSET('6. Patients'!$FZ$9,1,MATCH($D27,'6. Patients'!$GA$9:$GO$9,0),ROWS('6. Patients'!DU$10:DU$107))),0)+
IFERROR(SUMPRODUCT('6. Patients'!CH$10:CH$107,OFFSET('6. Patients'!$GP$9,1,MATCH($D27,'6. Patients'!$GQ$9:$HE$9,0),ROWS('6. Patients'!DU$10:DU$107))),0)+
IFERROR(SUMPRODUCT('6. Patients'!CH$10:CH$107,OFFSET('6. Patients'!$HF$9,1,MATCH($D27,'6. Patients'!$HG$9:$HU$9,0),ROWS('6. Patients'!DU$10:DU$107))),0)+
IFERROR(SUMPRODUCT('6. Patients'!CH$10:CH$107,OFFSET('6. Patients'!$HV$9,1,MATCH($D27,'6. Patients'!$HW$9:$IK$9,0),ROWS('6. Patients'!DU$10:DU$107))),0),
IFERROR(SUMPRODUCT('6. Patients'!CH$10:CH$107,OFFSET('6. Patients'!$IL$9,1,MATCH($D27,'6. Patients'!$IM$9:$JA$9,0),ROWS('6. Patients'!DU$10:DU$107))),0)+
IFERROR(SUMPRODUCT('6. Patients'!CH$10:CH$107,OFFSET('6. Patients'!$JB$9,1,MATCH($D27,'6. Patients'!$JC$9:$JQ$9,0),ROWS('6. Patients'!DU$10:DU$107))),0)+
IFERROR(SUMPRODUCT('6. Patients'!CH$10:CH$107,OFFSET('6. Patients'!$JR$9,1,MATCH($D27,'6. Patients'!$JS$9:$KG$9,0),ROWS('6. Patients'!DU$10:DU$107))),0)+
IFERROR(SUMPRODUCT('6. Patients'!CH$10:CH$107,OFFSET('6. Patients'!$KH$9,1,MATCH($D27,'6. Patients'!$KI$9:$KW$9,0),ROWS('6. Patients'!DU$10:DU$107))),0))+
IFERROR(VLOOKUP($D27,$H$61:$L$91,COLUMNS($H$60:$J$60)-1+O$7,0)*$E27*$F27*'1. General Inputs'!$J$25,0),0)</f>
        <v>0</v>
      </c>
      <c r="P27" s="3">
        <f ca="1">ROUNDUP($F27*$E27*CHOOSE(P$7,
IFERROR(SUMPRODUCT('6. Patients'!CI$10:CI$107,OFFSET('6. Patients'!$DN$9,1,MATCH($D27,'6. Patients'!$DO$9:$EC$9,0),ROWS('6. Patients'!DV$10:DV$107))),0)+
IFERROR(SUMPRODUCT('6. Patients'!CI$10:CI$107,OFFSET('6. Patients'!$ED$9,1,MATCH($D27,'6. Patients'!$EE$9:$ES$9,0),ROWS('6. Patients'!DV$10:DV$107))),0)+
IFERROR(SUMPRODUCT('6. Patients'!CI$10:CI$107,OFFSET('6. Patients'!$ET$9,1,MATCH($D27,'6. Patients'!$EU$9:$FI$9,0),ROWS('6. Patients'!DV$10:DV$107))),0)+
IFERROR(SUMPRODUCT('6. Patients'!CI$10:CI$107,OFFSET('6. Patients'!$FJ$9,1,MATCH($D27,'6. Patients'!$FK$9:$FY$9,0),ROWS('6. Patients'!DV$10:DV$107))),0),
IFERROR(SUMPRODUCT('6. Patients'!CI$10:CI$107,OFFSET('6. Patients'!$FZ$9,1,MATCH($D27,'6. Patients'!$GA$9:$GO$9,0),ROWS('6. Patients'!DV$10:DV$107))),0)+
IFERROR(SUMPRODUCT('6. Patients'!CI$10:CI$107,OFFSET('6. Patients'!$GP$9,1,MATCH($D27,'6. Patients'!$GQ$9:$HE$9,0),ROWS('6. Patients'!DV$10:DV$107))),0)+
IFERROR(SUMPRODUCT('6. Patients'!CI$10:CI$107,OFFSET('6. Patients'!$HF$9,1,MATCH($D27,'6. Patients'!$HG$9:$HU$9,0),ROWS('6. Patients'!DV$10:DV$107))),0)+
IFERROR(SUMPRODUCT('6. Patients'!CI$10:CI$107,OFFSET('6. Patients'!$HV$9,1,MATCH($D27,'6. Patients'!$HW$9:$IK$9,0),ROWS('6. Patients'!DV$10:DV$107))),0),
IFERROR(SUMPRODUCT('6. Patients'!CI$10:CI$107,OFFSET('6. Patients'!$IL$9,1,MATCH($D27,'6. Patients'!$IM$9:$JA$9,0),ROWS('6. Patients'!DV$10:DV$107))),0)+
IFERROR(SUMPRODUCT('6. Patients'!CI$10:CI$107,OFFSET('6. Patients'!$JB$9,1,MATCH($D27,'6. Patients'!$JC$9:$JQ$9,0),ROWS('6. Patients'!DV$10:DV$107))),0)+
IFERROR(SUMPRODUCT('6. Patients'!CI$10:CI$107,OFFSET('6. Patients'!$JR$9,1,MATCH($D27,'6. Patients'!$JS$9:$KG$9,0),ROWS('6. Patients'!DV$10:DV$107))),0)+
IFERROR(SUMPRODUCT('6. Patients'!CI$10:CI$107,OFFSET('6. Patients'!$KH$9,1,MATCH($D27,'6. Patients'!$KI$9:$KW$9,0),ROWS('6. Patients'!DV$10:DV$107))),0))+
IFERROR(VLOOKUP($D27,$H$61:$L$91,COLUMNS($H$60:$J$60)-1+P$7,0)*$E27*$F27*'1. General Inputs'!$J$25,0),0)</f>
        <v>0</v>
      </c>
      <c r="Q27" s="3">
        <f ca="1">ROUNDUP($F27*$E27*CHOOSE(Q$7,
IFERROR(SUMPRODUCT('6. Patients'!CJ$10:CJ$107,OFFSET('6. Patients'!$DN$9,1,MATCH($D27,'6. Patients'!$DO$9:$EC$9,0),ROWS('6. Patients'!DW$10:DW$107))),0)+
IFERROR(SUMPRODUCT('6. Patients'!CJ$10:CJ$107,OFFSET('6. Patients'!$ED$9,1,MATCH($D27,'6. Patients'!$EE$9:$ES$9,0),ROWS('6. Patients'!DW$10:DW$107))),0)+
IFERROR(SUMPRODUCT('6. Patients'!CJ$10:CJ$107,OFFSET('6. Patients'!$ET$9,1,MATCH($D27,'6. Patients'!$EU$9:$FI$9,0),ROWS('6. Patients'!DW$10:DW$107))),0)+
IFERROR(SUMPRODUCT('6. Patients'!CJ$10:CJ$107,OFFSET('6. Patients'!$FJ$9,1,MATCH($D27,'6. Patients'!$FK$9:$FY$9,0),ROWS('6. Patients'!DW$10:DW$107))),0),
IFERROR(SUMPRODUCT('6. Patients'!CJ$10:CJ$107,OFFSET('6. Patients'!$FZ$9,1,MATCH($D27,'6. Patients'!$GA$9:$GO$9,0),ROWS('6. Patients'!DW$10:DW$107))),0)+
IFERROR(SUMPRODUCT('6. Patients'!CJ$10:CJ$107,OFFSET('6. Patients'!$GP$9,1,MATCH($D27,'6. Patients'!$GQ$9:$HE$9,0),ROWS('6. Patients'!DW$10:DW$107))),0)+
IFERROR(SUMPRODUCT('6. Patients'!CJ$10:CJ$107,OFFSET('6. Patients'!$HF$9,1,MATCH($D27,'6. Patients'!$HG$9:$HU$9,0),ROWS('6. Patients'!DW$10:DW$107))),0)+
IFERROR(SUMPRODUCT('6. Patients'!CJ$10:CJ$107,OFFSET('6. Patients'!$HV$9,1,MATCH($D27,'6. Patients'!$HW$9:$IK$9,0),ROWS('6. Patients'!DW$10:DW$107))),0),
IFERROR(SUMPRODUCT('6. Patients'!CJ$10:CJ$107,OFFSET('6. Patients'!$IL$9,1,MATCH($D27,'6. Patients'!$IM$9:$JA$9,0),ROWS('6. Patients'!DW$10:DW$107))),0)+
IFERROR(SUMPRODUCT('6. Patients'!CJ$10:CJ$107,OFFSET('6. Patients'!$JB$9,1,MATCH($D27,'6. Patients'!$JC$9:$JQ$9,0),ROWS('6. Patients'!DW$10:DW$107))),0)+
IFERROR(SUMPRODUCT('6. Patients'!CJ$10:CJ$107,OFFSET('6. Patients'!$JR$9,1,MATCH($D27,'6. Patients'!$JS$9:$KG$9,0),ROWS('6. Patients'!DW$10:DW$107))),0)+
IFERROR(SUMPRODUCT('6. Patients'!CJ$10:CJ$107,OFFSET('6. Patients'!$KH$9,1,MATCH($D27,'6. Patients'!$KI$9:$KW$9,0),ROWS('6. Patients'!DW$10:DW$107))),0))+
IFERROR(VLOOKUP($D27,$H$61:$L$91,COLUMNS($H$60:$J$60)-1+Q$7,0)*$E27*$F27*'1. General Inputs'!$J$25,0),0)</f>
        <v>0</v>
      </c>
      <c r="R27" s="3">
        <f ca="1">ROUNDUP($F27*$E27*CHOOSE(R$7,
IFERROR(SUMPRODUCT('6. Patients'!CK$10:CK$107,OFFSET('6. Patients'!$DN$9,1,MATCH($D27,'6. Patients'!$DO$9:$EC$9,0),ROWS('6. Patients'!DX$10:DX$107))),0)+
IFERROR(SUMPRODUCT('6. Patients'!CK$10:CK$107,OFFSET('6. Patients'!$ED$9,1,MATCH($D27,'6. Patients'!$EE$9:$ES$9,0),ROWS('6. Patients'!DX$10:DX$107))),0)+
IFERROR(SUMPRODUCT('6. Patients'!CK$10:CK$107,OFFSET('6. Patients'!$ET$9,1,MATCH($D27,'6. Patients'!$EU$9:$FI$9,0),ROWS('6. Patients'!DX$10:DX$107))),0)+
IFERROR(SUMPRODUCT('6. Patients'!CK$10:CK$107,OFFSET('6. Patients'!$FJ$9,1,MATCH($D27,'6. Patients'!$FK$9:$FY$9,0),ROWS('6. Patients'!DX$10:DX$107))),0),
IFERROR(SUMPRODUCT('6. Patients'!CK$10:CK$107,OFFSET('6. Patients'!$FZ$9,1,MATCH($D27,'6. Patients'!$GA$9:$GO$9,0),ROWS('6. Patients'!DX$10:DX$107))),0)+
IFERROR(SUMPRODUCT('6. Patients'!CK$10:CK$107,OFFSET('6. Patients'!$GP$9,1,MATCH($D27,'6. Patients'!$GQ$9:$HE$9,0),ROWS('6. Patients'!DX$10:DX$107))),0)+
IFERROR(SUMPRODUCT('6. Patients'!CK$10:CK$107,OFFSET('6. Patients'!$HF$9,1,MATCH($D27,'6. Patients'!$HG$9:$HU$9,0),ROWS('6. Patients'!DX$10:DX$107))),0)+
IFERROR(SUMPRODUCT('6. Patients'!CK$10:CK$107,OFFSET('6. Patients'!$HV$9,1,MATCH($D27,'6. Patients'!$HW$9:$IK$9,0),ROWS('6. Patients'!DX$10:DX$107))),0),
IFERROR(SUMPRODUCT('6. Patients'!CK$10:CK$107,OFFSET('6. Patients'!$IL$9,1,MATCH($D27,'6. Patients'!$IM$9:$JA$9,0),ROWS('6. Patients'!DX$10:DX$107))),0)+
IFERROR(SUMPRODUCT('6. Patients'!CK$10:CK$107,OFFSET('6. Patients'!$JB$9,1,MATCH($D27,'6. Patients'!$JC$9:$JQ$9,0),ROWS('6. Patients'!DX$10:DX$107))),0)+
IFERROR(SUMPRODUCT('6. Patients'!CK$10:CK$107,OFFSET('6. Patients'!$JR$9,1,MATCH($D27,'6. Patients'!$JS$9:$KG$9,0),ROWS('6. Patients'!DX$10:DX$107))),0)+
IFERROR(SUMPRODUCT('6. Patients'!CK$10:CK$107,OFFSET('6. Patients'!$KH$9,1,MATCH($D27,'6. Patients'!$KI$9:$KW$9,0),ROWS('6. Patients'!DX$10:DX$107))),0))+
IFERROR(VLOOKUP($D27,$H$61:$L$91,COLUMNS($H$60:$J$60)-1+R$7,0)*$E27*$F27*'1. General Inputs'!$J$25,0),0)</f>
        <v>0</v>
      </c>
      <c r="S27" s="3">
        <f ca="1">ROUNDUP($F27*$E27*CHOOSE(S$7,
IFERROR(SUMPRODUCT('6. Patients'!CL$10:CL$107,OFFSET('6. Patients'!$DN$9,1,MATCH($D27,'6. Patients'!$DO$9:$EC$9,0),ROWS('6. Patients'!DY$10:DY$107))),0)+
IFERROR(SUMPRODUCT('6. Patients'!CL$10:CL$107,OFFSET('6. Patients'!$ED$9,1,MATCH($D27,'6. Patients'!$EE$9:$ES$9,0),ROWS('6. Patients'!DY$10:DY$107))),0)+
IFERROR(SUMPRODUCT('6. Patients'!CL$10:CL$107,OFFSET('6. Patients'!$ET$9,1,MATCH($D27,'6. Patients'!$EU$9:$FI$9,0),ROWS('6. Patients'!DY$10:DY$107))),0)+
IFERROR(SUMPRODUCT('6. Patients'!CL$10:CL$107,OFFSET('6. Patients'!$FJ$9,1,MATCH($D27,'6. Patients'!$FK$9:$FY$9,0),ROWS('6. Patients'!DY$10:DY$107))),0),
IFERROR(SUMPRODUCT('6. Patients'!CL$10:CL$107,OFFSET('6. Patients'!$FZ$9,1,MATCH($D27,'6. Patients'!$GA$9:$GO$9,0),ROWS('6. Patients'!DY$10:DY$107))),0)+
IFERROR(SUMPRODUCT('6. Patients'!CL$10:CL$107,OFFSET('6. Patients'!$GP$9,1,MATCH($D27,'6. Patients'!$GQ$9:$HE$9,0),ROWS('6. Patients'!DY$10:DY$107))),0)+
IFERROR(SUMPRODUCT('6. Patients'!CL$10:CL$107,OFFSET('6. Patients'!$HF$9,1,MATCH($D27,'6. Patients'!$HG$9:$HU$9,0),ROWS('6. Patients'!DY$10:DY$107))),0)+
IFERROR(SUMPRODUCT('6. Patients'!CL$10:CL$107,OFFSET('6. Patients'!$HV$9,1,MATCH($D27,'6. Patients'!$HW$9:$IK$9,0),ROWS('6. Patients'!DY$10:DY$107))),0),
IFERROR(SUMPRODUCT('6. Patients'!CL$10:CL$107,OFFSET('6. Patients'!$IL$9,1,MATCH($D27,'6. Patients'!$IM$9:$JA$9,0),ROWS('6. Patients'!DY$10:DY$107))),0)+
IFERROR(SUMPRODUCT('6. Patients'!CL$10:CL$107,OFFSET('6. Patients'!$JB$9,1,MATCH($D27,'6. Patients'!$JC$9:$JQ$9,0),ROWS('6. Patients'!DY$10:DY$107))),0)+
IFERROR(SUMPRODUCT('6. Patients'!CL$10:CL$107,OFFSET('6. Patients'!$JR$9,1,MATCH($D27,'6. Patients'!$JS$9:$KG$9,0),ROWS('6. Patients'!DY$10:DY$107))),0)+
IFERROR(SUMPRODUCT('6. Patients'!CL$10:CL$107,OFFSET('6. Patients'!$KH$9,1,MATCH($D27,'6. Patients'!$KI$9:$KW$9,0),ROWS('6. Patients'!DY$10:DY$107))),0))+
IFERROR(VLOOKUP($D27,$H$61:$L$91,COLUMNS($H$60:$J$60)-1+S$7,0)*$E27*$F27*'1. General Inputs'!$J$25,0),0)</f>
        <v>0</v>
      </c>
      <c r="T27" s="3">
        <f ca="1">ROUNDUP($F27*$E27*CHOOSE(T$7,
IFERROR(SUMPRODUCT('6. Patients'!CM$10:CM$107,OFFSET('6. Patients'!$DN$9,1,MATCH($D27,'6. Patients'!$DO$9:$EC$9,0),ROWS('6. Patients'!DZ$10:DZ$107))),0)+
IFERROR(SUMPRODUCT('6. Patients'!CM$10:CM$107,OFFSET('6. Patients'!$ED$9,1,MATCH($D27,'6. Patients'!$EE$9:$ES$9,0),ROWS('6. Patients'!DZ$10:DZ$107))),0)+
IFERROR(SUMPRODUCT('6. Patients'!CM$10:CM$107,OFFSET('6. Patients'!$ET$9,1,MATCH($D27,'6. Patients'!$EU$9:$FI$9,0),ROWS('6. Patients'!DZ$10:DZ$107))),0)+
IFERROR(SUMPRODUCT('6. Patients'!CM$10:CM$107,OFFSET('6. Patients'!$FJ$9,1,MATCH($D27,'6. Patients'!$FK$9:$FY$9,0),ROWS('6. Patients'!DZ$10:DZ$107))),0),
IFERROR(SUMPRODUCT('6. Patients'!CM$10:CM$107,OFFSET('6. Patients'!$FZ$9,1,MATCH($D27,'6. Patients'!$GA$9:$GO$9,0),ROWS('6. Patients'!DZ$10:DZ$107))),0)+
IFERROR(SUMPRODUCT('6. Patients'!CM$10:CM$107,OFFSET('6. Patients'!$GP$9,1,MATCH($D27,'6. Patients'!$GQ$9:$HE$9,0),ROWS('6. Patients'!DZ$10:DZ$107))),0)+
IFERROR(SUMPRODUCT('6. Patients'!CM$10:CM$107,OFFSET('6. Patients'!$HF$9,1,MATCH($D27,'6. Patients'!$HG$9:$HU$9,0),ROWS('6. Patients'!DZ$10:DZ$107))),0)+
IFERROR(SUMPRODUCT('6. Patients'!CM$10:CM$107,OFFSET('6. Patients'!$HV$9,1,MATCH($D27,'6. Patients'!$HW$9:$IK$9,0),ROWS('6. Patients'!DZ$10:DZ$107))),0),
IFERROR(SUMPRODUCT('6. Patients'!CM$10:CM$107,OFFSET('6. Patients'!$IL$9,1,MATCH($D27,'6. Patients'!$IM$9:$JA$9,0),ROWS('6. Patients'!DZ$10:DZ$107))),0)+
IFERROR(SUMPRODUCT('6. Patients'!CM$10:CM$107,OFFSET('6. Patients'!$JB$9,1,MATCH($D27,'6. Patients'!$JC$9:$JQ$9,0),ROWS('6. Patients'!DZ$10:DZ$107))),0)+
IFERROR(SUMPRODUCT('6. Patients'!CM$10:CM$107,OFFSET('6. Patients'!$JR$9,1,MATCH($D27,'6. Patients'!$JS$9:$KG$9,0),ROWS('6. Patients'!DZ$10:DZ$107))),0)+
IFERROR(SUMPRODUCT('6. Patients'!CM$10:CM$107,OFFSET('6. Patients'!$KH$9,1,MATCH($D27,'6. Patients'!$KI$9:$KW$9,0),ROWS('6. Patients'!DZ$10:DZ$107))),0))+
IFERROR(VLOOKUP($D27,$H$61:$L$91,COLUMNS($H$60:$J$60)-1+T$7,0)*$E27*$F27*'1. General Inputs'!$J$25,0),0)</f>
        <v>0</v>
      </c>
      <c r="U27" s="3">
        <f ca="1">ROUNDUP($F27*$E27*CHOOSE(U$7,
IFERROR(SUMPRODUCT('6. Patients'!CN$10:CN$107,OFFSET('6. Patients'!$DN$9,1,MATCH($D27,'6. Patients'!$DO$9:$EC$9,0),ROWS('6. Patients'!EA$10:EA$107))),0)+
IFERROR(SUMPRODUCT('6. Patients'!CN$10:CN$107,OFFSET('6. Patients'!$ED$9,1,MATCH($D27,'6. Patients'!$EE$9:$ES$9,0),ROWS('6. Patients'!EA$10:EA$107))),0)+
IFERROR(SUMPRODUCT('6. Patients'!CN$10:CN$107,OFFSET('6. Patients'!$ET$9,1,MATCH($D27,'6. Patients'!$EU$9:$FI$9,0),ROWS('6. Patients'!EA$10:EA$107))),0)+
IFERROR(SUMPRODUCT('6. Patients'!CN$10:CN$107,OFFSET('6. Patients'!$FJ$9,1,MATCH($D27,'6. Patients'!$FK$9:$FY$9,0),ROWS('6. Patients'!EA$10:EA$107))),0),
IFERROR(SUMPRODUCT('6. Patients'!CN$10:CN$107,OFFSET('6. Patients'!$FZ$9,1,MATCH($D27,'6. Patients'!$GA$9:$GO$9,0),ROWS('6. Patients'!EA$10:EA$107))),0)+
IFERROR(SUMPRODUCT('6. Patients'!CN$10:CN$107,OFFSET('6. Patients'!$GP$9,1,MATCH($D27,'6. Patients'!$GQ$9:$HE$9,0),ROWS('6. Patients'!EA$10:EA$107))),0)+
IFERROR(SUMPRODUCT('6. Patients'!CN$10:CN$107,OFFSET('6. Patients'!$HF$9,1,MATCH($D27,'6. Patients'!$HG$9:$HU$9,0),ROWS('6. Patients'!EA$10:EA$107))),0)+
IFERROR(SUMPRODUCT('6. Patients'!CN$10:CN$107,OFFSET('6. Patients'!$HV$9,1,MATCH($D27,'6. Patients'!$HW$9:$IK$9,0),ROWS('6. Patients'!EA$10:EA$107))),0),
IFERROR(SUMPRODUCT('6. Patients'!CN$10:CN$107,OFFSET('6. Patients'!$IL$9,1,MATCH($D27,'6. Patients'!$IM$9:$JA$9,0),ROWS('6. Patients'!EA$10:EA$107))),0)+
IFERROR(SUMPRODUCT('6. Patients'!CN$10:CN$107,OFFSET('6. Patients'!$JB$9,1,MATCH($D27,'6. Patients'!$JC$9:$JQ$9,0),ROWS('6. Patients'!EA$10:EA$107))),0)+
IFERROR(SUMPRODUCT('6. Patients'!CN$10:CN$107,OFFSET('6. Patients'!$JR$9,1,MATCH($D27,'6. Patients'!$JS$9:$KG$9,0),ROWS('6. Patients'!EA$10:EA$107))),0)+
IFERROR(SUMPRODUCT('6. Patients'!CN$10:CN$107,OFFSET('6. Patients'!$KH$9,1,MATCH($D27,'6. Patients'!$KI$9:$KW$9,0),ROWS('6. Patients'!EA$10:EA$107))),0))+
IFERROR(VLOOKUP($D27,$H$61:$L$91,COLUMNS($H$60:$J$60)-1+U$7,0)*$E27*$F27*'1. General Inputs'!$J$25,0),0)</f>
        <v>0</v>
      </c>
      <c r="V27" s="3">
        <f ca="1">ROUNDUP($F27*$E27*CHOOSE(V$7,
IFERROR(SUMPRODUCT('6. Patients'!CO$10:CO$107,OFFSET('6. Patients'!$DN$9,1,MATCH($D27,'6. Patients'!$DO$9:$EC$9,0),ROWS('6. Patients'!EB$10:EB$107))),0)+
IFERROR(SUMPRODUCT('6. Patients'!CO$10:CO$107,OFFSET('6. Patients'!$ED$9,1,MATCH($D27,'6. Patients'!$EE$9:$ES$9,0),ROWS('6. Patients'!EB$10:EB$107))),0)+
IFERROR(SUMPRODUCT('6. Patients'!CO$10:CO$107,OFFSET('6. Patients'!$ET$9,1,MATCH($D27,'6. Patients'!$EU$9:$FI$9,0),ROWS('6. Patients'!EB$10:EB$107))),0)+
IFERROR(SUMPRODUCT('6. Patients'!CO$10:CO$107,OFFSET('6. Patients'!$FJ$9,1,MATCH($D27,'6. Patients'!$FK$9:$FY$9,0),ROWS('6. Patients'!EB$10:EB$107))),0),
IFERROR(SUMPRODUCT('6. Patients'!CO$10:CO$107,OFFSET('6. Patients'!$FZ$9,1,MATCH($D27,'6. Patients'!$GA$9:$GO$9,0),ROWS('6. Patients'!EB$10:EB$107))),0)+
IFERROR(SUMPRODUCT('6. Patients'!CO$10:CO$107,OFFSET('6. Patients'!$GP$9,1,MATCH($D27,'6. Patients'!$GQ$9:$HE$9,0),ROWS('6. Patients'!EB$10:EB$107))),0)+
IFERROR(SUMPRODUCT('6. Patients'!CO$10:CO$107,OFFSET('6. Patients'!$HF$9,1,MATCH($D27,'6. Patients'!$HG$9:$HU$9,0),ROWS('6. Patients'!EB$10:EB$107))),0)+
IFERROR(SUMPRODUCT('6. Patients'!CO$10:CO$107,OFFSET('6. Patients'!$HV$9,1,MATCH($D27,'6. Patients'!$HW$9:$IK$9,0),ROWS('6. Patients'!EB$10:EB$107))),0),
IFERROR(SUMPRODUCT('6. Patients'!CO$10:CO$107,OFFSET('6. Patients'!$IL$9,1,MATCH($D27,'6. Patients'!$IM$9:$JA$9,0),ROWS('6. Patients'!EB$10:EB$107))),0)+
IFERROR(SUMPRODUCT('6. Patients'!CO$10:CO$107,OFFSET('6. Patients'!$JB$9,1,MATCH($D27,'6. Patients'!$JC$9:$JQ$9,0),ROWS('6. Patients'!EB$10:EB$107))),0)+
IFERROR(SUMPRODUCT('6. Patients'!CO$10:CO$107,OFFSET('6. Patients'!$JR$9,1,MATCH($D27,'6. Patients'!$JS$9:$KG$9,0),ROWS('6. Patients'!EB$10:EB$107))),0)+
IFERROR(SUMPRODUCT('6. Patients'!CO$10:CO$107,OFFSET('6. Patients'!$KH$9,1,MATCH($D27,'6. Patients'!$KI$9:$KW$9,0),ROWS('6. Patients'!EB$10:EB$107))),0))+
IFERROR(VLOOKUP($D27,$H$61:$L$91,COLUMNS($H$60:$J$60)-1+V$7,0)*$E27*$F27*'1. General Inputs'!$J$25,0),0)</f>
        <v>0</v>
      </c>
      <c r="W27" s="3">
        <f ca="1">ROUNDUP($F27*$E27*CHOOSE(W$7,
IFERROR(SUMPRODUCT('6. Patients'!CP$10:CP$107,OFFSET('6. Patients'!$DN$9,1,MATCH($D27,'6. Patients'!$DO$9:$EC$9,0),ROWS('6. Patients'!EC$10:EC$107))),0)+
IFERROR(SUMPRODUCT('6. Patients'!CP$10:CP$107,OFFSET('6. Patients'!$ED$9,1,MATCH($D27,'6. Patients'!$EE$9:$ES$9,0),ROWS('6. Patients'!EC$10:EC$107))),0)+
IFERROR(SUMPRODUCT('6. Patients'!CP$10:CP$107,OFFSET('6. Patients'!$ET$9,1,MATCH($D27,'6. Patients'!$EU$9:$FI$9,0),ROWS('6. Patients'!EC$10:EC$107))),0)+
IFERROR(SUMPRODUCT('6. Patients'!CP$10:CP$107,OFFSET('6. Patients'!$FJ$9,1,MATCH($D27,'6. Patients'!$FK$9:$FY$9,0),ROWS('6. Patients'!EC$10:EC$107))),0),
IFERROR(SUMPRODUCT('6. Patients'!CP$10:CP$107,OFFSET('6. Patients'!$FZ$9,1,MATCH($D27,'6. Patients'!$GA$9:$GO$9,0),ROWS('6. Patients'!EC$10:EC$107))),0)+
IFERROR(SUMPRODUCT('6. Patients'!CP$10:CP$107,OFFSET('6. Patients'!$GP$9,1,MATCH($D27,'6. Patients'!$GQ$9:$HE$9,0),ROWS('6. Patients'!EC$10:EC$107))),0)+
IFERROR(SUMPRODUCT('6. Patients'!CP$10:CP$107,OFFSET('6. Patients'!$HF$9,1,MATCH($D27,'6. Patients'!$HG$9:$HU$9,0),ROWS('6. Patients'!EC$10:EC$107))),0)+
IFERROR(SUMPRODUCT('6. Patients'!CP$10:CP$107,OFFSET('6. Patients'!$HV$9,1,MATCH($D27,'6. Patients'!$HW$9:$IK$9,0),ROWS('6. Patients'!EC$10:EC$107))),0),
IFERROR(SUMPRODUCT('6. Patients'!CP$10:CP$107,OFFSET('6. Patients'!$IL$9,1,MATCH($D27,'6. Patients'!$IM$9:$JA$9,0),ROWS('6. Patients'!EC$10:EC$107))),0)+
IFERROR(SUMPRODUCT('6. Patients'!CP$10:CP$107,OFFSET('6. Patients'!$JB$9,1,MATCH($D27,'6. Patients'!$JC$9:$JQ$9,0),ROWS('6. Patients'!EC$10:EC$107))),0)+
IFERROR(SUMPRODUCT('6. Patients'!CP$10:CP$107,OFFSET('6. Patients'!$JR$9,1,MATCH($D27,'6. Patients'!$JS$9:$KG$9,0),ROWS('6. Patients'!EC$10:EC$107))),0)+
IFERROR(SUMPRODUCT('6. Patients'!CP$10:CP$107,OFFSET('6. Patients'!$KH$9,1,MATCH($D27,'6. Patients'!$KI$9:$KW$9,0),ROWS('6. Patients'!EC$10:EC$107))),0))+
IFERROR(VLOOKUP($D27,$H$61:$L$91,COLUMNS($H$60:$J$60)-1+W$7,0)*$E27*$F27*'1. General Inputs'!$J$25,0),0)</f>
        <v>0</v>
      </c>
      <c r="X27" s="3">
        <f ca="1">ROUNDUP($F27*$E27*CHOOSE(X$7,
IFERROR(SUMPRODUCT('6. Patients'!CQ$10:CQ$107,OFFSET('6. Patients'!$DN$9,1,MATCH($D27,'6. Patients'!$DO$9:$EC$9,0),ROWS('6. Patients'!ED$10:ED$107))),0)+
IFERROR(SUMPRODUCT('6. Patients'!CQ$10:CQ$107,OFFSET('6. Patients'!$ED$9,1,MATCH($D27,'6. Patients'!$EE$9:$ES$9,0),ROWS('6. Patients'!ED$10:ED$107))),0)+
IFERROR(SUMPRODUCT('6. Patients'!CQ$10:CQ$107,OFFSET('6. Patients'!$ET$9,1,MATCH($D27,'6. Patients'!$EU$9:$FI$9,0),ROWS('6. Patients'!ED$10:ED$107))),0)+
IFERROR(SUMPRODUCT('6. Patients'!CQ$10:CQ$107,OFFSET('6. Patients'!$FJ$9,1,MATCH($D27,'6. Patients'!$FK$9:$FY$9,0),ROWS('6. Patients'!ED$10:ED$107))),0),
IFERROR(SUMPRODUCT('6. Patients'!CQ$10:CQ$107,OFFSET('6. Patients'!$FZ$9,1,MATCH($D27,'6. Patients'!$GA$9:$GO$9,0),ROWS('6. Patients'!ED$10:ED$107))),0)+
IFERROR(SUMPRODUCT('6. Patients'!CQ$10:CQ$107,OFFSET('6. Patients'!$GP$9,1,MATCH($D27,'6. Patients'!$GQ$9:$HE$9,0),ROWS('6. Patients'!ED$10:ED$107))),0)+
IFERROR(SUMPRODUCT('6. Patients'!CQ$10:CQ$107,OFFSET('6. Patients'!$HF$9,1,MATCH($D27,'6. Patients'!$HG$9:$HU$9,0),ROWS('6. Patients'!ED$10:ED$107))),0)+
IFERROR(SUMPRODUCT('6. Patients'!CQ$10:CQ$107,OFFSET('6. Patients'!$HV$9,1,MATCH($D27,'6. Patients'!$HW$9:$IK$9,0),ROWS('6. Patients'!ED$10:ED$107))),0),
IFERROR(SUMPRODUCT('6. Patients'!CQ$10:CQ$107,OFFSET('6. Patients'!$IL$9,1,MATCH($D27,'6. Patients'!$IM$9:$JA$9,0),ROWS('6. Patients'!ED$10:ED$107))),0)+
IFERROR(SUMPRODUCT('6. Patients'!CQ$10:CQ$107,OFFSET('6. Patients'!$JB$9,1,MATCH($D27,'6. Patients'!$JC$9:$JQ$9,0),ROWS('6. Patients'!ED$10:ED$107))),0)+
IFERROR(SUMPRODUCT('6. Patients'!CQ$10:CQ$107,OFFSET('6. Patients'!$JR$9,1,MATCH($D27,'6. Patients'!$JS$9:$KG$9,0),ROWS('6. Patients'!ED$10:ED$107))),0)+
IFERROR(SUMPRODUCT('6. Patients'!CQ$10:CQ$107,OFFSET('6. Patients'!$KH$9,1,MATCH($D27,'6. Patients'!$KI$9:$KW$9,0),ROWS('6. Patients'!ED$10:ED$107))),0))+
IFERROR(VLOOKUP($D27,$H$61:$L$91,COLUMNS($H$60:$J$60)-1+X$7,0)*$E27*$F27*'1. General Inputs'!$J$25,0),0)</f>
        <v>0</v>
      </c>
      <c r="Y27" s="3">
        <f ca="1">ROUNDUP($F27*$E27*CHOOSE(Y$7,
IFERROR(SUMPRODUCT('6. Patients'!CR$10:CR$107,OFFSET('6. Patients'!$DN$9,1,MATCH($D27,'6. Patients'!$DO$9:$EC$9,0),ROWS('6. Patients'!EE$10:EE$107))),0)+
IFERROR(SUMPRODUCT('6. Patients'!CR$10:CR$107,OFFSET('6. Patients'!$ED$9,1,MATCH($D27,'6. Patients'!$EE$9:$ES$9,0),ROWS('6. Patients'!EE$10:EE$107))),0)+
IFERROR(SUMPRODUCT('6. Patients'!CR$10:CR$107,OFFSET('6. Patients'!$ET$9,1,MATCH($D27,'6. Patients'!$EU$9:$FI$9,0),ROWS('6. Patients'!EE$10:EE$107))),0)+
IFERROR(SUMPRODUCT('6. Patients'!CR$10:CR$107,OFFSET('6. Patients'!$FJ$9,1,MATCH($D27,'6. Patients'!$FK$9:$FY$9,0),ROWS('6. Patients'!EE$10:EE$107))),0),
IFERROR(SUMPRODUCT('6. Patients'!CR$10:CR$107,OFFSET('6. Patients'!$FZ$9,1,MATCH($D27,'6. Patients'!$GA$9:$GO$9,0),ROWS('6. Patients'!EE$10:EE$107))),0)+
IFERROR(SUMPRODUCT('6. Patients'!CR$10:CR$107,OFFSET('6. Patients'!$GP$9,1,MATCH($D27,'6. Patients'!$GQ$9:$HE$9,0),ROWS('6. Patients'!EE$10:EE$107))),0)+
IFERROR(SUMPRODUCT('6. Patients'!CR$10:CR$107,OFFSET('6. Patients'!$HF$9,1,MATCH($D27,'6. Patients'!$HG$9:$HU$9,0),ROWS('6. Patients'!EE$10:EE$107))),0)+
IFERROR(SUMPRODUCT('6. Patients'!CR$10:CR$107,OFFSET('6. Patients'!$HV$9,1,MATCH($D27,'6. Patients'!$HW$9:$IK$9,0),ROWS('6. Patients'!EE$10:EE$107))),0),
IFERROR(SUMPRODUCT('6. Patients'!CR$10:CR$107,OFFSET('6. Patients'!$IL$9,1,MATCH($D27,'6. Patients'!$IM$9:$JA$9,0),ROWS('6. Patients'!EE$10:EE$107))),0)+
IFERROR(SUMPRODUCT('6. Patients'!CR$10:CR$107,OFFSET('6. Patients'!$JB$9,1,MATCH($D27,'6. Patients'!$JC$9:$JQ$9,0),ROWS('6. Patients'!EE$10:EE$107))),0)+
IFERROR(SUMPRODUCT('6. Patients'!CR$10:CR$107,OFFSET('6. Patients'!$JR$9,1,MATCH($D27,'6. Patients'!$JS$9:$KG$9,0),ROWS('6. Patients'!EE$10:EE$107))),0)+
IFERROR(SUMPRODUCT('6. Patients'!CR$10:CR$107,OFFSET('6. Patients'!$KH$9,1,MATCH($D27,'6. Patients'!$KI$9:$KW$9,0),ROWS('6. Patients'!EE$10:EE$107))),0))+
IFERROR(VLOOKUP($D27,$H$61:$L$91,COLUMNS($H$60:$J$60)-1+Y$7,0)*$E27*$F27*'1. General Inputs'!$J$25,0),0)</f>
        <v>0</v>
      </c>
      <c r="Z27" s="3">
        <f ca="1">ROUNDUP($F27*$E27*CHOOSE(Z$7,
IFERROR(SUMPRODUCT('6. Patients'!CS$10:CS$107,OFFSET('6. Patients'!$DN$9,1,MATCH($D27,'6. Patients'!$DO$9:$EC$9,0),ROWS('6. Patients'!EF$10:EF$107))),0)+
IFERROR(SUMPRODUCT('6. Patients'!CS$10:CS$107,OFFSET('6. Patients'!$ED$9,1,MATCH($D27,'6. Patients'!$EE$9:$ES$9,0),ROWS('6. Patients'!EF$10:EF$107))),0)+
IFERROR(SUMPRODUCT('6. Patients'!CS$10:CS$107,OFFSET('6. Patients'!$ET$9,1,MATCH($D27,'6. Patients'!$EU$9:$FI$9,0),ROWS('6. Patients'!EF$10:EF$107))),0)+
IFERROR(SUMPRODUCT('6. Patients'!CS$10:CS$107,OFFSET('6. Patients'!$FJ$9,1,MATCH($D27,'6. Patients'!$FK$9:$FY$9,0),ROWS('6. Patients'!EF$10:EF$107))),0),
IFERROR(SUMPRODUCT('6. Patients'!CS$10:CS$107,OFFSET('6. Patients'!$FZ$9,1,MATCH($D27,'6. Patients'!$GA$9:$GO$9,0),ROWS('6. Patients'!EF$10:EF$107))),0)+
IFERROR(SUMPRODUCT('6. Patients'!CS$10:CS$107,OFFSET('6. Patients'!$GP$9,1,MATCH($D27,'6. Patients'!$GQ$9:$HE$9,0),ROWS('6. Patients'!EF$10:EF$107))),0)+
IFERROR(SUMPRODUCT('6. Patients'!CS$10:CS$107,OFFSET('6. Patients'!$HF$9,1,MATCH($D27,'6. Patients'!$HG$9:$HU$9,0),ROWS('6. Patients'!EF$10:EF$107))),0)+
IFERROR(SUMPRODUCT('6. Patients'!CS$10:CS$107,OFFSET('6. Patients'!$HV$9,1,MATCH($D27,'6. Patients'!$HW$9:$IK$9,0),ROWS('6. Patients'!EF$10:EF$107))),0),
IFERROR(SUMPRODUCT('6. Patients'!CS$10:CS$107,OFFSET('6. Patients'!$IL$9,1,MATCH($D27,'6. Patients'!$IM$9:$JA$9,0),ROWS('6. Patients'!EF$10:EF$107))),0)+
IFERROR(SUMPRODUCT('6. Patients'!CS$10:CS$107,OFFSET('6. Patients'!$JB$9,1,MATCH($D27,'6. Patients'!$JC$9:$JQ$9,0),ROWS('6. Patients'!EF$10:EF$107))),0)+
IFERROR(SUMPRODUCT('6. Patients'!CS$10:CS$107,OFFSET('6. Patients'!$JR$9,1,MATCH($D27,'6. Patients'!$JS$9:$KG$9,0),ROWS('6. Patients'!EF$10:EF$107))),0)+
IFERROR(SUMPRODUCT('6. Patients'!CS$10:CS$107,OFFSET('6. Patients'!$KH$9,1,MATCH($D27,'6. Patients'!$KI$9:$KW$9,0),ROWS('6. Patients'!EF$10:EF$107))),0))+
IFERROR(VLOOKUP($D27,$H$61:$L$91,COLUMNS($H$60:$J$60)-1+Z$7,0)*$E27*$F27*'1. General Inputs'!$J$25,0),0)</f>
        <v>0</v>
      </c>
      <c r="AA27" s="3">
        <f ca="1">ROUNDUP($F27*$E27*CHOOSE(AA$7,
IFERROR(SUMPRODUCT('6. Patients'!CT$10:CT$107,OFFSET('6. Patients'!$DN$9,1,MATCH($D27,'6. Patients'!$DO$9:$EC$9,0),ROWS('6. Patients'!EG$10:EG$107))),0)+
IFERROR(SUMPRODUCT('6. Patients'!CT$10:CT$107,OFFSET('6. Patients'!$ED$9,1,MATCH($D27,'6. Patients'!$EE$9:$ES$9,0),ROWS('6. Patients'!EG$10:EG$107))),0)+
IFERROR(SUMPRODUCT('6. Patients'!CT$10:CT$107,OFFSET('6. Patients'!$ET$9,1,MATCH($D27,'6. Patients'!$EU$9:$FI$9,0),ROWS('6. Patients'!EG$10:EG$107))),0)+
IFERROR(SUMPRODUCT('6. Patients'!CT$10:CT$107,OFFSET('6. Patients'!$FJ$9,1,MATCH($D27,'6. Patients'!$FK$9:$FY$9,0),ROWS('6. Patients'!EG$10:EG$107))),0),
IFERROR(SUMPRODUCT('6. Patients'!CT$10:CT$107,OFFSET('6. Patients'!$FZ$9,1,MATCH($D27,'6. Patients'!$GA$9:$GO$9,0),ROWS('6. Patients'!EG$10:EG$107))),0)+
IFERROR(SUMPRODUCT('6. Patients'!CT$10:CT$107,OFFSET('6. Patients'!$GP$9,1,MATCH($D27,'6. Patients'!$GQ$9:$HE$9,0),ROWS('6. Patients'!EG$10:EG$107))),0)+
IFERROR(SUMPRODUCT('6. Patients'!CT$10:CT$107,OFFSET('6. Patients'!$HF$9,1,MATCH($D27,'6. Patients'!$HG$9:$HU$9,0),ROWS('6. Patients'!EG$10:EG$107))),0)+
IFERROR(SUMPRODUCT('6. Patients'!CT$10:CT$107,OFFSET('6. Patients'!$HV$9,1,MATCH($D27,'6. Patients'!$HW$9:$IK$9,0),ROWS('6. Patients'!EG$10:EG$107))),0),
IFERROR(SUMPRODUCT('6. Patients'!CT$10:CT$107,OFFSET('6. Patients'!$IL$9,1,MATCH($D27,'6. Patients'!$IM$9:$JA$9,0),ROWS('6. Patients'!EG$10:EG$107))),0)+
IFERROR(SUMPRODUCT('6. Patients'!CT$10:CT$107,OFFSET('6. Patients'!$JB$9,1,MATCH($D27,'6. Patients'!$JC$9:$JQ$9,0),ROWS('6. Patients'!EG$10:EG$107))),0)+
IFERROR(SUMPRODUCT('6. Patients'!CT$10:CT$107,OFFSET('6. Patients'!$JR$9,1,MATCH($D27,'6. Patients'!$JS$9:$KG$9,0),ROWS('6. Patients'!EG$10:EG$107))),0)+
IFERROR(SUMPRODUCT('6. Patients'!CT$10:CT$107,OFFSET('6. Patients'!$KH$9,1,MATCH($D27,'6. Patients'!$KI$9:$KW$9,0),ROWS('6. Patients'!EG$10:EG$107))),0))+
IFERROR(VLOOKUP($D27,$H$61:$L$91,COLUMNS($H$60:$J$60)-1+AA$7,0)*$E27*$F27*'1. General Inputs'!$J$25,0),0)</f>
        <v>0</v>
      </c>
      <c r="AB27" s="3">
        <f ca="1">ROUNDUP($F27*$E27*CHOOSE(AB$7,
IFERROR(SUMPRODUCT('6. Patients'!CU$10:CU$107,OFFSET('6. Patients'!$DN$9,1,MATCH($D27,'6. Patients'!$DO$9:$EC$9,0),ROWS('6. Patients'!EH$10:EH$107))),0)+
IFERROR(SUMPRODUCT('6. Patients'!CU$10:CU$107,OFFSET('6. Patients'!$ED$9,1,MATCH($D27,'6. Patients'!$EE$9:$ES$9,0),ROWS('6. Patients'!EH$10:EH$107))),0)+
IFERROR(SUMPRODUCT('6. Patients'!CU$10:CU$107,OFFSET('6. Patients'!$ET$9,1,MATCH($D27,'6. Patients'!$EU$9:$FI$9,0),ROWS('6. Patients'!EH$10:EH$107))),0)+
IFERROR(SUMPRODUCT('6. Patients'!CU$10:CU$107,OFFSET('6. Patients'!$FJ$9,1,MATCH($D27,'6. Patients'!$FK$9:$FY$9,0),ROWS('6. Patients'!EH$10:EH$107))),0),
IFERROR(SUMPRODUCT('6. Patients'!CU$10:CU$107,OFFSET('6. Patients'!$FZ$9,1,MATCH($D27,'6. Patients'!$GA$9:$GO$9,0),ROWS('6. Patients'!EH$10:EH$107))),0)+
IFERROR(SUMPRODUCT('6. Patients'!CU$10:CU$107,OFFSET('6. Patients'!$GP$9,1,MATCH($D27,'6. Patients'!$GQ$9:$HE$9,0),ROWS('6. Patients'!EH$10:EH$107))),0)+
IFERROR(SUMPRODUCT('6. Patients'!CU$10:CU$107,OFFSET('6. Patients'!$HF$9,1,MATCH($D27,'6. Patients'!$HG$9:$HU$9,0),ROWS('6. Patients'!EH$10:EH$107))),0)+
IFERROR(SUMPRODUCT('6. Patients'!CU$10:CU$107,OFFSET('6. Patients'!$HV$9,1,MATCH($D27,'6. Patients'!$HW$9:$IK$9,0),ROWS('6. Patients'!EH$10:EH$107))),0),
IFERROR(SUMPRODUCT('6. Patients'!CU$10:CU$107,OFFSET('6. Patients'!$IL$9,1,MATCH($D27,'6. Patients'!$IM$9:$JA$9,0),ROWS('6. Patients'!EH$10:EH$107))),0)+
IFERROR(SUMPRODUCT('6. Patients'!CU$10:CU$107,OFFSET('6. Patients'!$JB$9,1,MATCH($D27,'6. Patients'!$JC$9:$JQ$9,0),ROWS('6. Patients'!EH$10:EH$107))),0)+
IFERROR(SUMPRODUCT('6. Patients'!CU$10:CU$107,OFFSET('6. Patients'!$JR$9,1,MATCH($D27,'6. Patients'!$JS$9:$KG$9,0),ROWS('6. Patients'!EH$10:EH$107))),0)+
IFERROR(SUMPRODUCT('6. Patients'!CU$10:CU$107,OFFSET('6. Patients'!$KH$9,1,MATCH($D27,'6. Patients'!$KI$9:$KW$9,0),ROWS('6. Patients'!EH$10:EH$107))),0))+
IFERROR(VLOOKUP($D27,$H$61:$L$91,COLUMNS($H$60:$J$60)-1+AB$7,0)*$E27*$F27*'1. General Inputs'!$J$25,0),0)</f>
        <v>0</v>
      </c>
      <c r="AC27" s="3">
        <f ca="1">ROUNDUP($F27*$E27*CHOOSE(AC$7,
IFERROR(SUMPRODUCT('6. Patients'!CV$10:CV$107,OFFSET('6. Patients'!$DN$9,1,MATCH($D27,'6. Patients'!$DO$9:$EC$9,0),ROWS('6. Patients'!EI$10:EI$107))),0)+
IFERROR(SUMPRODUCT('6. Patients'!CV$10:CV$107,OFFSET('6. Patients'!$ED$9,1,MATCH($D27,'6. Patients'!$EE$9:$ES$9,0),ROWS('6. Patients'!EI$10:EI$107))),0)+
IFERROR(SUMPRODUCT('6. Patients'!CV$10:CV$107,OFFSET('6. Patients'!$ET$9,1,MATCH($D27,'6. Patients'!$EU$9:$FI$9,0),ROWS('6. Patients'!EI$10:EI$107))),0)+
IFERROR(SUMPRODUCT('6. Patients'!CV$10:CV$107,OFFSET('6. Patients'!$FJ$9,1,MATCH($D27,'6. Patients'!$FK$9:$FY$9,0),ROWS('6. Patients'!EI$10:EI$107))),0),
IFERROR(SUMPRODUCT('6. Patients'!CV$10:CV$107,OFFSET('6. Patients'!$FZ$9,1,MATCH($D27,'6. Patients'!$GA$9:$GO$9,0),ROWS('6. Patients'!EI$10:EI$107))),0)+
IFERROR(SUMPRODUCT('6. Patients'!CV$10:CV$107,OFFSET('6. Patients'!$GP$9,1,MATCH($D27,'6. Patients'!$GQ$9:$HE$9,0),ROWS('6. Patients'!EI$10:EI$107))),0)+
IFERROR(SUMPRODUCT('6. Patients'!CV$10:CV$107,OFFSET('6. Patients'!$HF$9,1,MATCH($D27,'6. Patients'!$HG$9:$HU$9,0),ROWS('6. Patients'!EI$10:EI$107))),0)+
IFERROR(SUMPRODUCT('6. Patients'!CV$10:CV$107,OFFSET('6. Patients'!$HV$9,1,MATCH($D27,'6. Patients'!$HW$9:$IK$9,0),ROWS('6. Patients'!EI$10:EI$107))),0),
IFERROR(SUMPRODUCT('6. Patients'!CV$10:CV$107,OFFSET('6. Patients'!$IL$9,1,MATCH($D27,'6. Patients'!$IM$9:$JA$9,0),ROWS('6. Patients'!EI$10:EI$107))),0)+
IFERROR(SUMPRODUCT('6. Patients'!CV$10:CV$107,OFFSET('6. Patients'!$JB$9,1,MATCH($D27,'6. Patients'!$JC$9:$JQ$9,0),ROWS('6. Patients'!EI$10:EI$107))),0)+
IFERROR(SUMPRODUCT('6. Patients'!CV$10:CV$107,OFFSET('6. Patients'!$JR$9,1,MATCH($D27,'6. Patients'!$JS$9:$KG$9,0),ROWS('6. Patients'!EI$10:EI$107))),0)+
IFERROR(SUMPRODUCT('6. Patients'!CV$10:CV$107,OFFSET('6. Patients'!$KH$9,1,MATCH($D27,'6. Patients'!$KI$9:$KW$9,0),ROWS('6. Patients'!EI$10:EI$107))),0))+
IFERROR(VLOOKUP($D27,$H$61:$L$91,COLUMNS($H$60:$J$60)-1+AC$7,0)*$E27*$F27*'1. General Inputs'!$J$25,0),0)</f>
        <v>0</v>
      </c>
      <c r="AD27" s="3">
        <f ca="1">ROUNDUP($F27*$E27*CHOOSE(AD$7,
IFERROR(SUMPRODUCT('6. Patients'!CW$10:CW$107,OFFSET('6. Patients'!$DN$9,1,MATCH($D27,'6. Patients'!$DO$9:$EC$9,0),ROWS('6. Patients'!EJ$10:EJ$107))),0)+
IFERROR(SUMPRODUCT('6. Patients'!CW$10:CW$107,OFFSET('6. Patients'!$ED$9,1,MATCH($D27,'6. Patients'!$EE$9:$ES$9,0),ROWS('6. Patients'!EJ$10:EJ$107))),0)+
IFERROR(SUMPRODUCT('6. Patients'!CW$10:CW$107,OFFSET('6. Patients'!$ET$9,1,MATCH($D27,'6. Patients'!$EU$9:$FI$9,0),ROWS('6. Patients'!EJ$10:EJ$107))),0)+
IFERROR(SUMPRODUCT('6. Patients'!CW$10:CW$107,OFFSET('6. Patients'!$FJ$9,1,MATCH($D27,'6. Patients'!$FK$9:$FY$9,0),ROWS('6. Patients'!EJ$10:EJ$107))),0),
IFERROR(SUMPRODUCT('6. Patients'!CW$10:CW$107,OFFSET('6. Patients'!$FZ$9,1,MATCH($D27,'6. Patients'!$GA$9:$GO$9,0),ROWS('6. Patients'!EJ$10:EJ$107))),0)+
IFERROR(SUMPRODUCT('6. Patients'!CW$10:CW$107,OFFSET('6. Patients'!$GP$9,1,MATCH($D27,'6. Patients'!$GQ$9:$HE$9,0),ROWS('6. Patients'!EJ$10:EJ$107))),0)+
IFERROR(SUMPRODUCT('6. Patients'!CW$10:CW$107,OFFSET('6. Patients'!$HF$9,1,MATCH($D27,'6. Patients'!$HG$9:$HU$9,0),ROWS('6. Patients'!EJ$10:EJ$107))),0)+
IFERROR(SUMPRODUCT('6. Patients'!CW$10:CW$107,OFFSET('6. Patients'!$HV$9,1,MATCH($D27,'6. Patients'!$HW$9:$IK$9,0),ROWS('6. Patients'!EJ$10:EJ$107))),0),
IFERROR(SUMPRODUCT('6. Patients'!CW$10:CW$107,OFFSET('6. Patients'!$IL$9,1,MATCH($D27,'6. Patients'!$IM$9:$JA$9,0),ROWS('6. Patients'!EJ$10:EJ$107))),0)+
IFERROR(SUMPRODUCT('6. Patients'!CW$10:CW$107,OFFSET('6. Patients'!$JB$9,1,MATCH($D27,'6. Patients'!$JC$9:$JQ$9,0),ROWS('6. Patients'!EJ$10:EJ$107))),0)+
IFERROR(SUMPRODUCT('6. Patients'!CW$10:CW$107,OFFSET('6. Patients'!$JR$9,1,MATCH($D27,'6. Patients'!$JS$9:$KG$9,0),ROWS('6. Patients'!EJ$10:EJ$107))),0)+
IFERROR(SUMPRODUCT('6. Patients'!CW$10:CW$107,OFFSET('6. Patients'!$KH$9,1,MATCH($D27,'6. Patients'!$KI$9:$KW$9,0),ROWS('6. Patients'!EJ$10:EJ$107))),0))+
IFERROR(VLOOKUP($D27,$H$61:$L$91,COLUMNS($H$60:$J$60)-1+AD$7,0)*$E27*$F27*'1. General Inputs'!$J$25,0),0)</f>
        <v>0</v>
      </c>
      <c r="AE27" s="3">
        <f ca="1">ROUNDUP($F27*$E27*CHOOSE(AE$7,
IFERROR(SUMPRODUCT('6. Patients'!CX$10:CX$107,OFFSET('6. Patients'!$DN$9,1,MATCH($D27,'6. Patients'!$DO$9:$EC$9,0),ROWS('6. Patients'!EK$10:EK$107))),0)+
IFERROR(SUMPRODUCT('6. Patients'!CX$10:CX$107,OFFSET('6. Patients'!$ED$9,1,MATCH($D27,'6. Patients'!$EE$9:$ES$9,0),ROWS('6. Patients'!EK$10:EK$107))),0)+
IFERROR(SUMPRODUCT('6. Patients'!CX$10:CX$107,OFFSET('6. Patients'!$ET$9,1,MATCH($D27,'6. Patients'!$EU$9:$FI$9,0),ROWS('6. Patients'!EK$10:EK$107))),0)+
IFERROR(SUMPRODUCT('6. Patients'!CX$10:CX$107,OFFSET('6. Patients'!$FJ$9,1,MATCH($D27,'6. Patients'!$FK$9:$FY$9,0),ROWS('6. Patients'!EK$10:EK$107))),0),
IFERROR(SUMPRODUCT('6. Patients'!CX$10:CX$107,OFFSET('6. Patients'!$FZ$9,1,MATCH($D27,'6. Patients'!$GA$9:$GO$9,0),ROWS('6. Patients'!EK$10:EK$107))),0)+
IFERROR(SUMPRODUCT('6. Patients'!CX$10:CX$107,OFFSET('6. Patients'!$GP$9,1,MATCH($D27,'6. Patients'!$GQ$9:$HE$9,0),ROWS('6. Patients'!EK$10:EK$107))),0)+
IFERROR(SUMPRODUCT('6. Patients'!CX$10:CX$107,OFFSET('6. Patients'!$HF$9,1,MATCH($D27,'6. Patients'!$HG$9:$HU$9,0),ROWS('6. Patients'!EK$10:EK$107))),0)+
IFERROR(SUMPRODUCT('6. Patients'!CX$10:CX$107,OFFSET('6. Patients'!$HV$9,1,MATCH($D27,'6. Patients'!$HW$9:$IK$9,0),ROWS('6. Patients'!EK$10:EK$107))),0),
IFERROR(SUMPRODUCT('6. Patients'!CX$10:CX$107,OFFSET('6. Patients'!$IL$9,1,MATCH($D27,'6. Patients'!$IM$9:$JA$9,0),ROWS('6. Patients'!EK$10:EK$107))),0)+
IFERROR(SUMPRODUCT('6. Patients'!CX$10:CX$107,OFFSET('6. Patients'!$JB$9,1,MATCH($D27,'6. Patients'!$JC$9:$JQ$9,0),ROWS('6. Patients'!EK$10:EK$107))),0)+
IFERROR(SUMPRODUCT('6. Patients'!CX$10:CX$107,OFFSET('6. Patients'!$JR$9,1,MATCH($D27,'6. Patients'!$JS$9:$KG$9,0),ROWS('6. Patients'!EK$10:EK$107))),0)+
IFERROR(SUMPRODUCT('6. Patients'!CX$10:CX$107,OFFSET('6. Patients'!$KH$9,1,MATCH($D27,'6. Patients'!$KI$9:$KW$9,0),ROWS('6. Patients'!EK$10:EK$107))),0))+
IFERROR(VLOOKUP($D27,$H$61:$L$91,COLUMNS($H$60:$J$60)-1+AE$7,0)*$E27*$F27*'1. General Inputs'!$J$25,0),0)</f>
        <v>0</v>
      </c>
      <c r="AF27" s="3">
        <f ca="1">ROUNDUP($F27*$E27*CHOOSE(AF$7,
IFERROR(SUMPRODUCT('6. Patients'!CY$10:CY$107,OFFSET('6. Patients'!$DN$9,1,MATCH($D27,'6. Patients'!$DO$9:$EC$9,0),ROWS('6. Patients'!EL$10:EL$107))),0)+
IFERROR(SUMPRODUCT('6. Patients'!CY$10:CY$107,OFFSET('6. Patients'!$ED$9,1,MATCH($D27,'6. Patients'!$EE$9:$ES$9,0),ROWS('6. Patients'!EL$10:EL$107))),0)+
IFERROR(SUMPRODUCT('6. Patients'!CY$10:CY$107,OFFSET('6. Patients'!$ET$9,1,MATCH($D27,'6. Patients'!$EU$9:$FI$9,0),ROWS('6. Patients'!EL$10:EL$107))),0)+
IFERROR(SUMPRODUCT('6. Patients'!CY$10:CY$107,OFFSET('6. Patients'!$FJ$9,1,MATCH($D27,'6. Patients'!$FK$9:$FY$9,0),ROWS('6. Patients'!EL$10:EL$107))),0),
IFERROR(SUMPRODUCT('6. Patients'!CY$10:CY$107,OFFSET('6. Patients'!$FZ$9,1,MATCH($D27,'6. Patients'!$GA$9:$GO$9,0),ROWS('6. Patients'!EL$10:EL$107))),0)+
IFERROR(SUMPRODUCT('6. Patients'!CY$10:CY$107,OFFSET('6. Patients'!$GP$9,1,MATCH($D27,'6. Patients'!$GQ$9:$HE$9,0),ROWS('6. Patients'!EL$10:EL$107))),0)+
IFERROR(SUMPRODUCT('6. Patients'!CY$10:CY$107,OFFSET('6. Patients'!$HF$9,1,MATCH($D27,'6. Patients'!$HG$9:$HU$9,0),ROWS('6. Patients'!EL$10:EL$107))),0)+
IFERROR(SUMPRODUCT('6. Patients'!CY$10:CY$107,OFFSET('6. Patients'!$HV$9,1,MATCH($D27,'6. Patients'!$HW$9:$IK$9,0),ROWS('6. Patients'!EL$10:EL$107))),0),
IFERROR(SUMPRODUCT('6. Patients'!CY$10:CY$107,OFFSET('6. Patients'!$IL$9,1,MATCH($D27,'6. Patients'!$IM$9:$JA$9,0),ROWS('6. Patients'!EL$10:EL$107))),0)+
IFERROR(SUMPRODUCT('6. Patients'!CY$10:CY$107,OFFSET('6. Patients'!$JB$9,1,MATCH($D27,'6. Patients'!$JC$9:$JQ$9,0),ROWS('6. Patients'!EL$10:EL$107))),0)+
IFERROR(SUMPRODUCT('6. Patients'!CY$10:CY$107,OFFSET('6. Patients'!$JR$9,1,MATCH($D27,'6. Patients'!$JS$9:$KG$9,0),ROWS('6. Patients'!EL$10:EL$107))),0)+
IFERROR(SUMPRODUCT('6. Patients'!CY$10:CY$107,OFFSET('6. Patients'!$KH$9,1,MATCH($D27,'6. Patients'!$KI$9:$KW$9,0),ROWS('6. Patients'!EL$10:EL$107))),0))+
IFERROR(VLOOKUP($D27,$H$61:$L$91,COLUMNS($H$60:$J$60)-1+AF$7,0)*$E27*$F27*'1. General Inputs'!$J$25,0),0)</f>
        <v>0</v>
      </c>
      <c r="AG27" s="3">
        <f ca="1">ROUNDUP($F27*$E27*CHOOSE(AG$7,
IFERROR(SUMPRODUCT('6. Patients'!CZ$10:CZ$107,OFFSET('6. Patients'!$DN$9,1,MATCH($D27,'6. Patients'!$DO$9:$EC$9,0),ROWS('6. Patients'!EM$10:EM$107))),0)+
IFERROR(SUMPRODUCT('6. Patients'!CZ$10:CZ$107,OFFSET('6. Patients'!$ED$9,1,MATCH($D27,'6. Patients'!$EE$9:$ES$9,0),ROWS('6. Patients'!EM$10:EM$107))),0)+
IFERROR(SUMPRODUCT('6. Patients'!CZ$10:CZ$107,OFFSET('6. Patients'!$ET$9,1,MATCH($D27,'6. Patients'!$EU$9:$FI$9,0),ROWS('6. Patients'!EM$10:EM$107))),0)+
IFERROR(SUMPRODUCT('6. Patients'!CZ$10:CZ$107,OFFSET('6. Patients'!$FJ$9,1,MATCH($D27,'6. Patients'!$FK$9:$FY$9,0),ROWS('6. Patients'!EM$10:EM$107))),0),
IFERROR(SUMPRODUCT('6. Patients'!CZ$10:CZ$107,OFFSET('6. Patients'!$FZ$9,1,MATCH($D27,'6. Patients'!$GA$9:$GO$9,0),ROWS('6. Patients'!EM$10:EM$107))),0)+
IFERROR(SUMPRODUCT('6. Patients'!CZ$10:CZ$107,OFFSET('6. Patients'!$GP$9,1,MATCH($D27,'6. Patients'!$GQ$9:$HE$9,0),ROWS('6. Patients'!EM$10:EM$107))),0)+
IFERROR(SUMPRODUCT('6. Patients'!CZ$10:CZ$107,OFFSET('6. Patients'!$HF$9,1,MATCH($D27,'6. Patients'!$HG$9:$HU$9,0),ROWS('6. Patients'!EM$10:EM$107))),0)+
IFERROR(SUMPRODUCT('6. Patients'!CZ$10:CZ$107,OFFSET('6. Patients'!$HV$9,1,MATCH($D27,'6. Patients'!$HW$9:$IK$9,0),ROWS('6. Patients'!EM$10:EM$107))),0),
IFERROR(SUMPRODUCT('6. Patients'!CZ$10:CZ$107,OFFSET('6. Patients'!$IL$9,1,MATCH($D27,'6. Patients'!$IM$9:$JA$9,0),ROWS('6. Patients'!EM$10:EM$107))),0)+
IFERROR(SUMPRODUCT('6. Patients'!CZ$10:CZ$107,OFFSET('6. Patients'!$JB$9,1,MATCH($D27,'6. Patients'!$JC$9:$JQ$9,0),ROWS('6. Patients'!EM$10:EM$107))),0)+
IFERROR(SUMPRODUCT('6. Patients'!CZ$10:CZ$107,OFFSET('6. Patients'!$JR$9,1,MATCH($D27,'6. Patients'!$JS$9:$KG$9,0),ROWS('6. Patients'!EM$10:EM$107))),0)+
IFERROR(SUMPRODUCT('6. Patients'!CZ$10:CZ$107,OFFSET('6. Patients'!$KH$9,1,MATCH($D27,'6. Patients'!$KI$9:$KW$9,0),ROWS('6. Patients'!EM$10:EM$107))),0))+
IFERROR(VLOOKUP($D27,$H$61:$L$91,COLUMNS($H$60:$J$60)-1+AG$7,0)*$E27*$F27*'1. General Inputs'!$J$25,0),0)</f>
        <v>0</v>
      </c>
      <c r="AH27" s="3">
        <f ca="1">ROUNDUP($F27*$E27*CHOOSE(AH$7,
IFERROR(SUMPRODUCT('6. Patients'!DA$10:DA$107,OFFSET('6. Patients'!$DN$9,1,MATCH($D27,'6. Patients'!$DO$9:$EC$9,0),ROWS('6. Patients'!EN$10:EN$107))),0)+
IFERROR(SUMPRODUCT('6. Patients'!DA$10:DA$107,OFFSET('6. Patients'!$ED$9,1,MATCH($D27,'6. Patients'!$EE$9:$ES$9,0),ROWS('6. Patients'!EN$10:EN$107))),0)+
IFERROR(SUMPRODUCT('6. Patients'!DA$10:DA$107,OFFSET('6. Patients'!$ET$9,1,MATCH($D27,'6. Patients'!$EU$9:$FI$9,0),ROWS('6. Patients'!EN$10:EN$107))),0)+
IFERROR(SUMPRODUCT('6. Patients'!DA$10:DA$107,OFFSET('6. Patients'!$FJ$9,1,MATCH($D27,'6. Patients'!$FK$9:$FY$9,0),ROWS('6. Patients'!EN$10:EN$107))),0),
IFERROR(SUMPRODUCT('6. Patients'!DA$10:DA$107,OFFSET('6. Patients'!$FZ$9,1,MATCH($D27,'6. Patients'!$GA$9:$GO$9,0),ROWS('6. Patients'!EN$10:EN$107))),0)+
IFERROR(SUMPRODUCT('6. Patients'!DA$10:DA$107,OFFSET('6. Patients'!$GP$9,1,MATCH($D27,'6. Patients'!$GQ$9:$HE$9,0),ROWS('6. Patients'!EN$10:EN$107))),0)+
IFERROR(SUMPRODUCT('6. Patients'!DA$10:DA$107,OFFSET('6. Patients'!$HF$9,1,MATCH($D27,'6. Patients'!$HG$9:$HU$9,0),ROWS('6. Patients'!EN$10:EN$107))),0)+
IFERROR(SUMPRODUCT('6. Patients'!DA$10:DA$107,OFFSET('6. Patients'!$HV$9,1,MATCH($D27,'6. Patients'!$HW$9:$IK$9,0),ROWS('6. Patients'!EN$10:EN$107))),0),
IFERROR(SUMPRODUCT('6. Patients'!DA$10:DA$107,OFFSET('6. Patients'!$IL$9,1,MATCH($D27,'6. Patients'!$IM$9:$JA$9,0),ROWS('6. Patients'!EN$10:EN$107))),0)+
IFERROR(SUMPRODUCT('6. Patients'!DA$10:DA$107,OFFSET('6. Patients'!$JB$9,1,MATCH($D27,'6. Patients'!$JC$9:$JQ$9,0),ROWS('6. Patients'!EN$10:EN$107))),0)+
IFERROR(SUMPRODUCT('6. Patients'!DA$10:DA$107,OFFSET('6. Patients'!$JR$9,1,MATCH($D27,'6. Patients'!$JS$9:$KG$9,0),ROWS('6. Patients'!EN$10:EN$107))),0)+
IFERROR(SUMPRODUCT('6. Patients'!DA$10:DA$107,OFFSET('6. Patients'!$KH$9,1,MATCH($D27,'6. Patients'!$KI$9:$KW$9,0),ROWS('6. Patients'!EN$10:EN$107))),0))+
IFERROR(VLOOKUP($D27,$H$61:$L$91,COLUMNS($H$60:$J$60)-1+AH$7,0)*$E27*$F27*'1. General Inputs'!$J$25,0),0)</f>
        <v>0</v>
      </c>
      <c r="AI27" s="3">
        <f ca="1">ROUNDUP($F27*$E27*CHOOSE(AI$7,
IFERROR(SUMPRODUCT('6. Patients'!DB$10:DB$107,OFFSET('6. Patients'!$DN$9,1,MATCH($D27,'6. Patients'!$DO$9:$EC$9,0),ROWS('6. Patients'!EO$10:EO$107))),0)+
IFERROR(SUMPRODUCT('6. Patients'!DB$10:DB$107,OFFSET('6. Patients'!$ED$9,1,MATCH($D27,'6. Patients'!$EE$9:$ES$9,0),ROWS('6. Patients'!EO$10:EO$107))),0)+
IFERROR(SUMPRODUCT('6. Patients'!DB$10:DB$107,OFFSET('6. Patients'!$ET$9,1,MATCH($D27,'6. Patients'!$EU$9:$FI$9,0),ROWS('6. Patients'!EO$10:EO$107))),0)+
IFERROR(SUMPRODUCT('6. Patients'!DB$10:DB$107,OFFSET('6. Patients'!$FJ$9,1,MATCH($D27,'6. Patients'!$FK$9:$FY$9,0),ROWS('6. Patients'!EO$10:EO$107))),0),
IFERROR(SUMPRODUCT('6. Patients'!DB$10:DB$107,OFFSET('6. Patients'!$FZ$9,1,MATCH($D27,'6. Patients'!$GA$9:$GO$9,0),ROWS('6. Patients'!EO$10:EO$107))),0)+
IFERROR(SUMPRODUCT('6. Patients'!DB$10:DB$107,OFFSET('6. Patients'!$GP$9,1,MATCH($D27,'6. Patients'!$GQ$9:$HE$9,0),ROWS('6. Patients'!EO$10:EO$107))),0)+
IFERROR(SUMPRODUCT('6. Patients'!DB$10:DB$107,OFFSET('6. Patients'!$HF$9,1,MATCH($D27,'6. Patients'!$HG$9:$HU$9,0),ROWS('6. Patients'!EO$10:EO$107))),0)+
IFERROR(SUMPRODUCT('6. Patients'!DB$10:DB$107,OFFSET('6. Patients'!$HV$9,1,MATCH($D27,'6. Patients'!$HW$9:$IK$9,0),ROWS('6. Patients'!EO$10:EO$107))),0),
IFERROR(SUMPRODUCT('6. Patients'!DB$10:DB$107,OFFSET('6. Patients'!$IL$9,1,MATCH($D27,'6. Patients'!$IM$9:$JA$9,0),ROWS('6. Patients'!EO$10:EO$107))),0)+
IFERROR(SUMPRODUCT('6. Patients'!DB$10:DB$107,OFFSET('6. Patients'!$JB$9,1,MATCH($D27,'6. Patients'!$JC$9:$JQ$9,0),ROWS('6. Patients'!EO$10:EO$107))),0)+
IFERROR(SUMPRODUCT('6. Patients'!DB$10:DB$107,OFFSET('6. Patients'!$JR$9,1,MATCH($D27,'6. Patients'!$JS$9:$KG$9,0),ROWS('6. Patients'!EO$10:EO$107))),0)+
IFERROR(SUMPRODUCT('6. Patients'!DB$10:DB$107,OFFSET('6. Patients'!$KH$9,1,MATCH($D27,'6. Patients'!$KI$9:$KW$9,0),ROWS('6. Patients'!EO$10:EO$107))),0))+
IFERROR(VLOOKUP($D27,$H$61:$L$91,COLUMNS($H$60:$J$60)-1+AI$7,0)*$E27*$F27*'1. General Inputs'!$J$25,0),0)</f>
        <v>0</v>
      </c>
      <c r="AJ27" s="3">
        <f ca="1">ROUNDUP($F27*$E27*CHOOSE(AJ$7,
IFERROR(SUMPRODUCT('6. Patients'!DC$10:DC$107,OFFSET('6. Patients'!$DN$9,1,MATCH($D27,'6. Patients'!$DO$9:$EC$9,0),ROWS('6. Patients'!EP$10:EP$107))),0)+
IFERROR(SUMPRODUCT('6. Patients'!DC$10:DC$107,OFFSET('6. Patients'!$ED$9,1,MATCH($D27,'6. Patients'!$EE$9:$ES$9,0),ROWS('6. Patients'!EP$10:EP$107))),0)+
IFERROR(SUMPRODUCT('6. Patients'!DC$10:DC$107,OFFSET('6. Patients'!$ET$9,1,MATCH($D27,'6. Patients'!$EU$9:$FI$9,0),ROWS('6. Patients'!EP$10:EP$107))),0)+
IFERROR(SUMPRODUCT('6. Patients'!DC$10:DC$107,OFFSET('6. Patients'!$FJ$9,1,MATCH($D27,'6. Patients'!$FK$9:$FY$9,0),ROWS('6. Patients'!EP$10:EP$107))),0),
IFERROR(SUMPRODUCT('6. Patients'!DC$10:DC$107,OFFSET('6. Patients'!$FZ$9,1,MATCH($D27,'6. Patients'!$GA$9:$GO$9,0),ROWS('6. Patients'!EP$10:EP$107))),0)+
IFERROR(SUMPRODUCT('6. Patients'!DC$10:DC$107,OFFSET('6. Patients'!$GP$9,1,MATCH($D27,'6. Patients'!$GQ$9:$HE$9,0),ROWS('6. Patients'!EP$10:EP$107))),0)+
IFERROR(SUMPRODUCT('6. Patients'!DC$10:DC$107,OFFSET('6. Patients'!$HF$9,1,MATCH($D27,'6. Patients'!$HG$9:$HU$9,0),ROWS('6. Patients'!EP$10:EP$107))),0)+
IFERROR(SUMPRODUCT('6. Patients'!DC$10:DC$107,OFFSET('6. Patients'!$HV$9,1,MATCH($D27,'6. Patients'!$HW$9:$IK$9,0),ROWS('6. Patients'!EP$10:EP$107))),0),
IFERROR(SUMPRODUCT('6. Patients'!DC$10:DC$107,OFFSET('6. Patients'!$IL$9,1,MATCH($D27,'6. Patients'!$IM$9:$JA$9,0),ROWS('6. Patients'!EP$10:EP$107))),0)+
IFERROR(SUMPRODUCT('6. Patients'!DC$10:DC$107,OFFSET('6. Patients'!$JB$9,1,MATCH($D27,'6. Patients'!$JC$9:$JQ$9,0),ROWS('6. Patients'!EP$10:EP$107))),0)+
IFERROR(SUMPRODUCT('6. Patients'!DC$10:DC$107,OFFSET('6. Patients'!$JR$9,1,MATCH($D27,'6. Patients'!$JS$9:$KG$9,0),ROWS('6. Patients'!EP$10:EP$107))),0)+
IFERROR(SUMPRODUCT('6. Patients'!DC$10:DC$107,OFFSET('6. Patients'!$KH$9,1,MATCH($D27,'6. Patients'!$KI$9:$KW$9,0),ROWS('6. Patients'!EP$10:EP$107))),0))+
IFERROR(VLOOKUP($D27,$H$61:$L$91,COLUMNS($H$60:$J$60)-1+AJ$7,0)*$E27*$F27*'1. General Inputs'!$J$25,0),0)</f>
        <v>0</v>
      </c>
      <c r="AK27" s="3">
        <f ca="1">ROUNDUP($F27*$E27*CHOOSE(AK$7,
IFERROR(SUMPRODUCT('6. Patients'!DD$10:DD$107,OFFSET('6. Patients'!$DN$9,1,MATCH($D27,'6. Patients'!$DO$9:$EC$9,0),ROWS('6. Patients'!EQ$10:EQ$107))),0)+
IFERROR(SUMPRODUCT('6. Patients'!DD$10:DD$107,OFFSET('6. Patients'!$ED$9,1,MATCH($D27,'6. Patients'!$EE$9:$ES$9,0),ROWS('6. Patients'!EQ$10:EQ$107))),0)+
IFERROR(SUMPRODUCT('6. Patients'!DD$10:DD$107,OFFSET('6. Patients'!$ET$9,1,MATCH($D27,'6. Patients'!$EU$9:$FI$9,0),ROWS('6. Patients'!EQ$10:EQ$107))),0)+
IFERROR(SUMPRODUCT('6. Patients'!DD$10:DD$107,OFFSET('6. Patients'!$FJ$9,1,MATCH($D27,'6. Patients'!$FK$9:$FY$9,0),ROWS('6. Patients'!EQ$10:EQ$107))),0),
IFERROR(SUMPRODUCT('6. Patients'!DD$10:DD$107,OFFSET('6. Patients'!$FZ$9,1,MATCH($D27,'6. Patients'!$GA$9:$GO$9,0),ROWS('6. Patients'!EQ$10:EQ$107))),0)+
IFERROR(SUMPRODUCT('6. Patients'!DD$10:DD$107,OFFSET('6. Patients'!$GP$9,1,MATCH($D27,'6. Patients'!$GQ$9:$HE$9,0),ROWS('6. Patients'!EQ$10:EQ$107))),0)+
IFERROR(SUMPRODUCT('6. Patients'!DD$10:DD$107,OFFSET('6. Patients'!$HF$9,1,MATCH($D27,'6. Patients'!$HG$9:$HU$9,0),ROWS('6. Patients'!EQ$10:EQ$107))),0)+
IFERROR(SUMPRODUCT('6. Patients'!DD$10:DD$107,OFFSET('6. Patients'!$HV$9,1,MATCH($D27,'6. Patients'!$HW$9:$IK$9,0),ROWS('6. Patients'!EQ$10:EQ$107))),0),
IFERROR(SUMPRODUCT('6. Patients'!DD$10:DD$107,OFFSET('6. Patients'!$IL$9,1,MATCH($D27,'6. Patients'!$IM$9:$JA$9,0),ROWS('6. Patients'!EQ$10:EQ$107))),0)+
IFERROR(SUMPRODUCT('6. Patients'!DD$10:DD$107,OFFSET('6. Patients'!$JB$9,1,MATCH($D27,'6. Patients'!$JC$9:$JQ$9,0),ROWS('6. Patients'!EQ$10:EQ$107))),0)+
IFERROR(SUMPRODUCT('6. Patients'!DD$10:DD$107,OFFSET('6. Patients'!$JR$9,1,MATCH($D27,'6. Patients'!$JS$9:$KG$9,0),ROWS('6. Patients'!EQ$10:EQ$107))),0)+
IFERROR(SUMPRODUCT('6. Patients'!DD$10:DD$107,OFFSET('6. Patients'!$KH$9,1,MATCH($D27,'6. Patients'!$KI$9:$KW$9,0),ROWS('6. Patients'!EQ$10:EQ$107))),0))+
IFERROR(VLOOKUP($D27,$H$61:$L$91,COLUMNS($H$60:$J$60)-1+AK$7,0)*$E27*$F27*'1. General Inputs'!$J$25,0),0)</f>
        <v>0</v>
      </c>
      <c r="AL27" s="3">
        <f ca="1">ROUNDUP($F27*$E27*CHOOSE(AL$7,
IFERROR(SUMPRODUCT('6. Patients'!DE$10:DE$107,OFFSET('6. Patients'!$DN$9,1,MATCH($D27,'6. Patients'!$DO$9:$EC$9,0),ROWS('6. Patients'!ER$10:ER$107))),0)+
IFERROR(SUMPRODUCT('6. Patients'!DE$10:DE$107,OFFSET('6. Patients'!$ED$9,1,MATCH($D27,'6. Patients'!$EE$9:$ES$9,0),ROWS('6. Patients'!ER$10:ER$107))),0)+
IFERROR(SUMPRODUCT('6. Patients'!DE$10:DE$107,OFFSET('6. Patients'!$ET$9,1,MATCH($D27,'6. Patients'!$EU$9:$FI$9,0),ROWS('6. Patients'!ER$10:ER$107))),0)+
IFERROR(SUMPRODUCT('6. Patients'!DE$10:DE$107,OFFSET('6. Patients'!$FJ$9,1,MATCH($D27,'6. Patients'!$FK$9:$FY$9,0),ROWS('6. Patients'!ER$10:ER$107))),0),
IFERROR(SUMPRODUCT('6. Patients'!DE$10:DE$107,OFFSET('6. Patients'!$FZ$9,1,MATCH($D27,'6. Patients'!$GA$9:$GO$9,0),ROWS('6. Patients'!ER$10:ER$107))),0)+
IFERROR(SUMPRODUCT('6. Patients'!DE$10:DE$107,OFFSET('6. Patients'!$GP$9,1,MATCH($D27,'6. Patients'!$GQ$9:$HE$9,0),ROWS('6. Patients'!ER$10:ER$107))),0)+
IFERROR(SUMPRODUCT('6. Patients'!DE$10:DE$107,OFFSET('6. Patients'!$HF$9,1,MATCH($D27,'6. Patients'!$HG$9:$HU$9,0),ROWS('6. Patients'!ER$10:ER$107))),0)+
IFERROR(SUMPRODUCT('6. Patients'!DE$10:DE$107,OFFSET('6. Patients'!$HV$9,1,MATCH($D27,'6. Patients'!$HW$9:$IK$9,0),ROWS('6. Patients'!ER$10:ER$107))),0),
IFERROR(SUMPRODUCT('6. Patients'!DE$10:DE$107,OFFSET('6. Patients'!$IL$9,1,MATCH($D27,'6. Patients'!$IM$9:$JA$9,0),ROWS('6. Patients'!ER$10:ER$107))),0)+
IFERROR(SUMPRODUCT('6. Patients'!DE$10:DE$107,OFFSET('6. Patients'!$JB$9,1,MATCH($D27,'6. Patients'!$JC$9:$JQ$9,0),ROWS('6. Patients'!ER$10:ER$107))),0)+
IFERROR(SUMPRODUCT('6. Patients'!DE$10:DE$107,OFFSET('6. Patients'!$JR$9,1,MATCH($D27,'6. Patients'!$JS$9:$KG$9,0),ROWS('6. Patients'!ER$10:ER$107))),0)+
IFERROR(SUMPRODUCT('6. Patients'!DE$10:DE$107,OFFSET('6. Patients'!$KH$9,1,MATCH($D27,'6. Patients'!$KI$9:$KW$9,0),ROWS('6. Patients'!ER$10:ER$107))),0))+
IFERROR(VLOOKUP($D27,$H$61:$L$91,COLUMNS($H$60:$J$60)-1+AL$7,0)*$E27*$F27*'1. General Inputs'!$J$25,0),0)</f>
        <v>0</v>
      </c>
      <c r="AM27" s="3">
        <f ca="1">ROUNDUP($F27*$E27*CHOOSE(AM$7,
IFERROR(SUMPRODUCT('6. Patients'!DF$10:DF$107,OFFSET('6. Patients'!$DN$9,1,MATCH($D27,'6. Patients'!$DO$9:$EC$9,0),ROWS('6. Patients'!ES$10:ES$107))),0)+
IFERROR(SUMPRODUCT('6. Patients'!DF$10:DF$107,OFFSET('6. Patients'!$ED$9,1,MATCH($D27,'6. Patients'!$EE$9:$ES$9,0),ROWS('6. Patients'!ES$10:ES$107))),0)+
IFERROR(SUMPRODUCT('6. Patients'!DF$10:DF$107,OFFSET('6. Patients'!$ET$9,1,MATCH($D27,'6. Patients'!$EU$9:$FI$9,0),ROWS('6. Patients'!ES$10:ES$107))),0)+
IFERROR(SUMPRODUCT('6. Patients'!DF$10:DF$107,OFFSET('6. Patients'!$FJ$9,1,MATCH($D27,'6. Patients'!$FK$9:$FY$9,0),ROWS('6. Patients'!ES$10:ES$107))),0),
IFERROR(SUMPRODUCT('6. Patients'!DF$10:DF$107,OFFSET('6. Patients'!$FZ$9,1,MATCH($D27,'6. Patients'!$GA$9:$GO$9,0),ROWS('6. Patients'!ES$10:ES$107))),0)+
IFERROR(SUMPRODUCT('6. Patients'!DF$10:DF$107,OFFSET('6. Patients'!$GP$9,1,MATCH($D27,'6. Patients'!$GQ$9:$HE$9,0),ROWS('6. Patients'!ES$10:ES$107))),0)+
IFERROR(SUMPRODUCT('6. Patients'!DF$10:DF$107,OFFSET('6. Patients'!$HF$9,1,MATCH($D27,'6. Patients'!$HG$9:$HU$9,0),ROWS('6. Patients'!ES$10:ES$107))),0)+
IFERROR(SUMPRODUCT('6. Patients'!DF$10:DF$107,OFFSET('6. Patients'!$HV$9,1,MATCH($D27,'6. Patients'!$HW$9:$IK$9,0),ROWS('6. Patients'!ES$10:ES$107))),0),
IFERROR(SUMPRODUCT('6. Patients'!DF$10:DF$107,OFFSET('6. Patients'!$IL$9,1,MATCH($D27,'6. Patients'!$IM$9:$JA$9,0),ROWS('6. Patients'!ES$10:ES$107))),0)+
IFERROR(SUMPRODUCT('6. Patients'!DF$10:DF$107,OFFSET('6. Patients'!$JB$9,1,MATCH($D27,'6. Patients'!$JC$9:$JQ$9,0),ROWS('6. Patients'!ES$10:ES$107))),0)+
IFERROR(SUMPRODUCT('6. Patients'!DF$10:DF$107,OFFSET('6. Patients'!$JR$9,1,MATCH($D27,'6. Patients'!$JS$9:$KG$9,0),ROWS('6. Patients'!ES$10:ES$107))),0)+
IFERROR(SUMPRODUCT('6. Patients'!DF$10:DF$107,OFFSET('6. Patients'!$KH$9,1,MATCH($D27,'6. Patients'!$KI$9:$KW$9,0),ROWS('6. Patients'!ES$10:ES$107))),0))+
IFERROR(VLOOKUP($D27,$H$61:$L$91,COLUMNS($H$60:$J$60)-1+AM$7,0)*$E27*$F27*'1. General Inputs'!$J$25,0),0)</f>
        <v>0</v>
      </c>
      <c r="AN27" s="3">
        <f ca="1">ROUNDUP($F27*$E27*CHOOSE(AN$7,
IFERROR(SUMPRODUCT('6. Patients'!DG$10:DG$107,OFFSET('6. Patients'!$DN$9,1,MATCH($D27,'6. Patients'!$DO$9:$EC$9,0),ROWS('6. Patients'!ET$10:ET$107))),0)+
IFERROR(SUMPRODUCT('6. Patients'!DG$10:DG$107,OFFSET('6. Patients'!$ED$9,1,MATCH($D27,'6. Patients'!$EE$9:$ES$9,0),ROWS('6. Patients'!ET$10:ET$107))),0)+
IFERROR(SUMPRODUCT('6. Patients'!DG$10:DG$107,OFFSET('6. Patients'!$ET$9,1,MATCH($D27,'6. Patients'!$EU$9:$FI$9,0),ROWS('6. Patients'!ET$10:ET$107))),0)+
IFERROR(SUMPRODUCT('6. Patients'!DG$10:DG$107,OFFSET('6. Patients'!$FJ$9,1,MATCH($D27,'6. Patients'!$FK$9:$FY$9,0),ROWS('6. Patients'!ET$10:ET$107))),0),
IFERROR(SUMPRODUCT('6. Patients'!DG$10:DG$107,OFFSET('6. Patients'!$FZ$9,1,MATCH($D27,'6. Patients'!$GA$9:$GO$9,0),ROWS('6. Patients'!ET$10:ET$107))),0)+
IFERROR(SUMPRODUCT('6. Patients'!DG$10:DG$107,OFFSET('6. Patients'!$GP$9,1,MATCH($D27,'6. Patients'!$GQ$9:$HE$9,0),ROWS('6. Patients'!ET$10:ET$107))),0)+
IFERROR(SUMPRODUCT('6. Patients'!DG$10:DG$107,OFFSET('6. Patients'!$HF$9,1,MATCH($D27,'6. Patients'!$HG$9:$HU$9,0),ROWS('6. Patients'!ET$10:ET$107))),0)+
IFERROR(SUMPRODUCT('6. Patients'!DG$10:DG$107,OFFSET('6. Patients'!$HV$9,1,MATCH($D27,'6. Patients'!$HW$9:$IK$9,0),ROWS('6. Patients'!ET$10:ET$107))),0),
IFERROR(SUMPRODUCT('6. Patients'!DG$10:DG$107,OFFSET('6. Patients'!$IL$9,1,MATCH($D27,'6. Patients'!$IM$9:$JA$9,0),ROWS('6. Patients'!ET$10:ET$107))),0)+
IFERROR(SUMPRODUCT('6. Patients'!DG$10:DG$107,OFFSET('6. Patients'!$JB$9,1,MATCH($D27,'6. Patients'!$JC$9:$JQ$9,0),ROWS('6. Patients'!ET$10:ET$107))),0)+
IFERROR(SUMPRODUCT('6. Patients'!DG$10:DG$107,OFFSET('6. Patients'!$JR$9,1,MATCH($D27,'6. Patients'!$JS$9:$KG$9,0),ROWS('6. Patients'!ET$10:ET$107))),0)+
IFERROR(SUMPRODUCT('6. Patients'!DG$10:DG$107,OFFSET('6. Patients'!$KH$9,1,MATCH($D27,'6. Patients'!$KI$9:$KW$9,0),ROWS('6. Patients'!ET$10:ET$107))),0))+
IFERROR(VLOOKUP($D27,$H$61:$L$91,COLUMNS($H$60:$J$60)-1+AN$7,0)*$E27*$F27*'1. General Inputs'!$J$25,0),0)</f>
        <v>0</v>
      </c>
      <c r="AO27" s="3">
        <f ca="1">ROUNDUP($F27*$E27*CHOOSE(AO$7,
IFERROR(SUMPRODUCT('6. Patients'!DH$10:DH$107,OFFSET('6. Patients'!$DN$9,1,MATCH($D27,'6. Patients'!$DO$9:$EC$9,0),ROWS('6. Patients'!EU$10:EU$107))),0)+
IFERROR(SUMPRODUCT('6. Patients'!DH$10:DH$107,OFFSET('6. Patients'!$ED$9,1,MATCH($D27,'6. Patients'!$EE$9:$ES$9,0),ROWS('6. Patients'!EU$10:EU$107))),0)+
IFERROR(SUMPRODUCT('6. Patients'!DH$10:DH$107,OFFSET('6. Patients'!$ET$9,1,MATCH($D27,'6. Patients'!$EU$9:$FI$9,0),ROWS('6. Patients'!EU$10:EU$107))),0)+
IFERROR(SUMPRODUCT('6. Patients'!DH$10:DH$107,OFFSET('6. Patients'!$FJ$9,1,MATCH($D27,'6. Patients'!$FK$9:$FY$9,0),ROWS('6. Patients'!EU$10:EU$107))),0),
IFERROR(SUMPRODUCT('6. Patients'!DH$10:DH$107,OFFSET('6. Patients'!$FZ$9,1,MATCH($D27,'6. Patients'!$GA$9:$GO$9,0),ROWS('6. Patients'!EU$10:EU$107))),0)+
IFERROR(SUMPRODUCT('6. Patients'!DH$10:DH$107,OFFSET('6. Patients'!$GP$9,1,MATCH($D27,'6. Patients'!$GQ$9:$HE$9,0),ROWS('6. Patients'!EU$10:EU$107))),0)+
IFERROR(SUMPRODUCT('6. Patients'!DH$10:DH$107,OFFSET('6. Patients'!$HF$9,1,MATCH($D27,'6. Patients'!$HG$9:$HU$9,0),ROWS('6. Patients'!EU$10:EU$107))),0)+
IFERROR(SUMPRODUCT('6. Patients'!DH$10:DH$107,OFFSET('6. Patients'!$HV$9,1,MATCH($D27,'6. Patients'!$HW$9:$IK$9,0),ROWS('6. Patients'!EU$10:EU$107))),0),
IFERROR(SUMPRODUCT('6. Patients'!DH$10:DH$107,OFFSET('6. Patients'!$IL$9,1,MATCH($D27,'6. Patients'!$IM$9:$JA$9,0),ROWS('6. Patients'!EU$10:EU$107))),0)+
IFERROR(SUMPRODUCT('6. Patients'!DH$10:DH$107,OFFSET('6. Patients'!$JB$9,1,MATCH($D27,'6. Patients'!$JC$9:$JQ$9,0),ROWS('6. Patients'!EU$10:EU$107))),0)+
IFERROR(SUMPRODUCT('6. Patients'!DH$10:DH$107,OFFSET('6. Patients'!$JR$9,1,MATCH($D27,'6. Patients'!$JS$9:$KG$9,0),ROWS('6. Patients'!EU$10:EU$107))),0)+
IFERROR(SUMPRODUCT('6. Patients'!DH$10:DH$107,OFFSET('6. Patients'!$KH$9,1,MATCH($D27,'6. Patients'!$KI$9:$KW$9,0),ROWS('6. Patients'!EU$10:EU$107))),0))+
IFERROR(VLOOKUP($D27,$H$61:$L$91,COLUMNS($H$60:$J$60)-1+AO$7,0)*$E27*$F27*'1. General Inputs'!$J$25,0),0)</f>
        <v>0</v>
      </c>
      <c r="AP27" s="3">
        <f ca="1">ROUNDUP($F27*$E27*CHOOSE(AP$7,
IFERROR(SUMPRODUCT('6. Patients'!DI$10:DI$107,OFFSET('6. Patients'!$DN$9,1,MATCH($D27,'6. Patients'!$DO$9:$EC$9,0),ROWS('6. Patients'!EV$10:EV$107))),0)+
IFERROR(SUMPRODUCT('6. Patients'!DI$10:DI$107,OFFSET('6. Patients'!$ED$9,1,MATCH($D27,'6. Patients'!$EE$9:$ES$9,0),ROWS('6. Patients'!EV$10:EV$107))),0)+
IFERROR(SUMPRODUCT('6. Patients'!DI$10:DI$107,OFFSET('6. Patients'!$ET$9,1,MATCH($D27,'6. Patients'!$EU$9:$FI$9,0),ROWS('6. Patients'!EV$10:EV$107))),0)+
IFERROR(SUMPRODUCT('6. Patients'!DI$10:DI$107,OFFSET('6. Patients'!$FJ$9,1,MATCH($D27,'6. Patients'!$FK$9:$FY$9,0),ROWS('6. Patients'!EV$10:EV$107))),0),
IFERROR(SUMPRODUCT('6. Patients'!DI$10:DI$107,OFFSET('6. Patients'!$FZ$9,1,MATCH($D27,'6. Patients'!$GA$9:$GO$9,0),ROWS('6. Patients'!EV$10:EV$107))),0)+
IFERROR(SUMPRODUCT('6. Patients'!DI$10:DI$107,OFFSET('6. Patients'!$GP$9,1,MATCH($D27,'6. Patients'!$GQ$9:$HE$9,0),ROWS('6. Patients'!EV$10:EV$107))),0)+
IFERROR(SUMPRODUCT('6. Patients'!DI$10:DI$107,OFFSET('6. Patients'!$HF$9,1,MATCH($D27,'6. Patients'!$HG$9:$HU$9,0),ROWS('6. Patients'!EV$10:EV$107))),0)+
IFERROR(SUMPRODUCT('6. Patients'!DI$10:DI$107,OFFSET('6. Patients'!$HV$9,1,MATCH($D27,'6. Patients'!$HW$9:$IK$9,0),ROWS('6. Patients'!EV$10:EV$107))),0),
IFERROR(SUMPRODUCT('6. Patients'!DI$10:DI$107,OFFSET('6. Patients'!$IL$9,1,MATCH($D27,'6. Patients'!$IM$9:$JA$9,0),ROWS('6. Patients'!EV$10:EV$107))),0)+
IFERROR(SUMPRODUCT('6. Patients'!DI$10:DI$107,OFFSET('6. Patients'!$JB$9,1,MATCH($D27,'6. Patients'!$JC$9:$JQ$9,0),ROWS('6. Patients'!EV$10:EV$107))),0)+
IFERROR(SUMPRODUCT('6. Patients'!DI$10:DI$107,OFFSET('6. Patients'!$JR$9,1,MATCH($D27,'6. Patients'!$JS$9:$KG$9,0),ROWS('6. Patients'!EV$10:EV$107))),0)+
IFERROR(SUMPRODUCT('6. Patients'!DI$10:DI$107,OFFSET('6. Patients'!$KH$9,1,MATCH($D27,'6. Patients'!$KI$9:$KW$9,0),ROWS('6. Patients'!EV$10:EV$107))),0))+
IFERROR(VLOOKUP($D27,$H$61:$L$91,COLUMNS($H$60:$J$60)-1+AP$7,0)*$E27*$F27*'1. General Inputs'!$J$25,0),0)</f>
        <v>0</v>
      </c>
      <c r="AQ27" s="3">
        <f ca="1">ROUNDUP($F27*$E27*CHOOSE(AQ$7,
IFERROR(SUMPRODUCT('6. Patients'!DJ$10:DJ$107,OFFSET('6. Patients'!$DN$9,1,MATCH($D27,'6. Patients'!$DO$9:$EC$9,0),ROWS('6. Patients'!EW$10:EW$107))),0)+
IFERROR(SUMPRODUCT('6. Patients'!DJ$10:DJ$107,OFFSET('6. Patients'!$ED$9,1,MATCH($D27,'6. Patients'!$EE$9:$ES$9,0),ROWS('6. Patients'!EW$10:EW$107))),0)+
IFERROR(SUMPRODUCT('6. Patients'!DJ$10:DJ$107,OFFSET('6. Patients'!$ET$9,1,MATCH($D27,'6. Patients'!$EU$9:$FI$9,0),ROWS('6. Patients'!EW$10:EW$107))),0)+
IFERROR(SUMPRODUCT('6. Patients'!DJ$10:DJ$107,OFFSET('6. Patients'!$FJ$9,1,MATCH($D27,'6. Patients'!$FK$9:$FY$9,0),ROWS('6. Patients'!EW$10:EW$107))),0),
IFERROR(SUMPRODUCT('6. Patients'!DJ$10:DJ$107,OFFSET('6. Patients'!$FZ$9,1,MATCH($D27,'6. Patients'!$GA$9:$GO$9,0),ROWS('6. Patients'!EW$10:EW$107))),0)+
IFERROR(SUMPRODUCT('6. Patients'!DJ$10:DJ$107,OFFSET('6. Patients'!$GP$9,1,MATCH($D27,'6. Patients'!$GQ$9:$HE$9,0),ROWS('6. Patients'!EW$10:EW$107))),0)+
IFERROR(SUMPRODUCT('6. Patients'!DJ$10:DJ$107,OFFSET('6. Patients'!$HF$9,1,MATCH($D27,'6. Patients'!$HG$9:$HU$9,0),ROWS('6. Patients'!EW$10:EW$107))),0)+
IFERROR(SUMPRODUCT('6. Patients'!DJ$10:DJ$107,OFFSET('6. Patients'!$HV$9,1,MATCH($D27,'6. Patients'!$HW$9:$IK$9,0),ROWS('6. Patients'!EW$10:EW$107))),0),
IFERROR(SUMPRODUCT('6. Patients'!DJ$10:DJ$107,OFFSET('6. Patients'!$IL$9,1,MATCH($D27,'6. Patients'!$IM$9:$JA$9,0),ROWS('6. Patients'!EW$10:EW$107))),0)+
IFERROR(SUMPRODUCT('6. Patients'!DJ$10:DJ$107,OFFSET('6. Patients'!$JB$9,1,MATCH($D27,'6. Patients'!$JC$9:$JQ$9,0),ROWS('6. Patients'!EW$10:EW$107))),0)+
IFERROR(SUMPRODUCT('6. Patients'!DJ$10:DJ$107,OFFSET('6. Patients'!$JR$9,1,MATCH($D27,'6. Patients'!$JS$9:$KG$9,0),ROWS('6. Patients'!EW$10:EW$107))),0)+
IFERROR(SUMPRODUCT('6. Patients'!DJ$10:DJ$107,OFFSET('6. Patients'!$KH$9,1,MATCH($D27,'6. Patients'!$KI$9:$KW$9,0),ROWS('6. Patients'!EW$10:EW$107))),0))+
IFERROR(VLOOKUP($D27,$H$61:$L$91,COLUMNS($H$60:$J$60)-1+AQ$7,0)*$E27*$F27*'1. General Inputs'!$J$25,0),0)</f>
        <v>0</v>
      </c>
      <c r="AR27" s="136"/>
      <c r="AZ27" s="135">
        <f ca="1">IFERROR(SUM(OFFSET('7. Consumption'!H27,0,1,,MIN('1. General Inputs'!$J$27,COLUMNS('7. Consumption'!H$9:$AQ$9)-1))),0)+MAX(0,$AQ27*('1. General Inputs'!$J$27-COLUMNS('7. Consumption'!H$9:$AQ$9)+1))</f>
        <v>0</v>
      </c>
      <c r="BA27" s="135">
        <f ca="1">IFERROR(SUM(OFFSET('7. Consumption'!I27,0,1,,MIN('1. General Inputs'!$J$27,COLUMNS('7. Consumption'!I$9:$AQ$9)-1))),0)+MAX(0,$AQ27*('1. General Inputs'!$J$27-COLUMNS('7. Consumption'!I$9:$AQ$9)+1))</f>
        <v>0</v>
      </c>
      <c r="BB27" s="135">
        <f ca="1">IFERROR(SUM(OFFSET('7. Consumption'!J27,0,1,,MIN('1. General Inputs'!$J$27,COLUMNS('7. Consumption'!J$9:$AQ$9)-1))),0)+MAX(0,$AQ27*('1. General Inputs'!$J$27-COLUMNS('7. Consumption'!J$9:$AQ$9)+1))</f>
        <v>0</v>
      </c>
      <c r="BC27" s="135">
        <f ca="1">IFERROR(SUM(OFFSET('7. Consumption'!K27,0,1,,MIN('1. General Inputs'!$J$27,COLUMNS('7. Consumption'!K$9:$AQ$9)-1))),0)+MAX(0,$AQ27*('1. General Inputs'!$J$27-COLUMNS('7. Consumption'!K$9:$AQ$9)+1))</f>
        <v>0</v>
      </c>
      <c r="BD27" s="135">
        <f ca="1">IFERROR(SUM(OFFSET('7. Consumption'!L27,0,1,,MIN('1. General Inputs'!$J$27,COLUMNS('7. Consumption'!L$9:$AQ$9)-1))),0)+MAX(0,$AQ27*('1. General Inputs'!$J$27-COLUMNS('7. Consumption'!L$9:$AQ$9)+1))</f>
        <v>0</v>
      </c>
      <c r="BE27" s="135">
        <f ca="1">IFERROR(SUM(OFFSET('7. Consumption'!M27,0,1,,MIN('1. General Inputs'!$J$27,COLUMNS('7. Consumption'!M$9:$AQ$9)-1))),0)+MAX(0,$AQ27*('1. General Inputs'!$J$27-COLUMNS('7. Consumption'!M$9:$AQ$9)+1))</f>
        <v>0</v>
      </c>
      <c r="BF27" s="135">
        <f ca="1">IFERROR(SUM(OFFSET('7. Consumption'!N27,0,1,,MIN('1. General Inputs'!$J$27,COLUMNS('7. Consumption'!N$9:$AQ$9)-1))),0)+MAX(0,$AQ27*('1. General Inputs'!$J$27-COLUMNS('7. Consumption'!N$9:$AQ$9)+1))</f>
        <v>0</v>
      </c>
      <c r="BG27" s="135">
        <f ca="1">IFERROR(SUM(OFFSET('7. Consumption'!O27,0,1,,MIN('1. General Inputs'!$J$27,COLUMNS('7. Consumption'!O$9:$AQ$9)-1))),0)+MAX(0,$AQ27*('1. General Inputs'!$J$27-COLUMNS('7. Consumption'!O$9:$AQ$9)+1))</f>
        <v>0</v>
      </c>
      <c r="BH27" s="135">
        <f ca="1">IFERROR(SUM(OFFSET('7. Consumption'!P27,0,1,,MIN('1. General Inputs'!$J$27,COLUMNS('7. Consumption'!P$9:$AQ$9)-1))),0)+MAX(0,$AQ27*('1. General Inputs'!$J$27-COLUMNS('7. Consumption'!P$9:$AQ$9)+1))</f>
        <v>0</v>
      </c>
      <c r="BI27" s="135">
        <f ca="1">IFERROR(SUM(OFFSET('7. Consumption'!Q27,0,1,,MIN('1. General Inputs'!$J$27,COLUMNS('7. Consumption'!Q$9:$AQ$9)-1))),0)+MAX(0,$AQ27*('1. General Inputs'!$J$27-COLUMNS('7. Consumption'!Q$9:$AQ$9)+1))</f>
        <v>0</v>
      </c>
      <c r="BJ27" s="135">
        <f ca="1">IFERROR(SUM(OFFSET('7. Consumption'!R27,0,1,,MIN('1. General Inputs'!$J$27,COLUMNS('7. Consumption'!R$9:$AQ$9)-1))),0)+MAX(0,$AQ27*('1. General Inputs'!$J$27-COLUMNS('7. Consumption'!R$9:$AQ$9)+1))</f>
        <v>0</v>
      </c>
      <c r="BK27" s="135">
        <f ca="1">IFERROR(SUM(OFFSET('7. Consumption'!S27,0,1,,MIN('1. General Inputs'!$J$27,COLUMNS('7. Consumption'!S$9:$AQ$9)-1))),0)+MAX(0,$AQ27*('1. General Inputs'!$J$27-COLUMNS('7. Consumption'!S$9:$AQ$9)+1))</f>
        <v>0</v>
      </c>
      <c r="BL27" s="135">
        <f ca="1">IFERROR(SUM(OFFSET('7. Consumption'!T27,0,1,,MIN('1. General Inputs'!$J$27,COLUMNS('7. Consumption'!T$9:$AQ$9)-1))),0)+MAX(0,$AQ27*('1. General Inputs'!$J$27-COLUMNS('7. Consumption'!T$9:$AQ$9)+1))</f>
        <v>0</v>
      </c>
      <c r="BM27" s="135">
        <f ca="1">IFERROR(SUM(OFFSET('7. Consumption'!U27,0,1,,MIN('1. General Inputs'!$J$27,COLUMNS('7. Consumption'!U$9:$AQ$9)-1))),0)+MAX(0,$AQ27*('1. General Inputs'!$J$27-COLUMNS('7. Consumption'!U$9:$AQ$9)+1))</f>
        <v>0</v>
      </c>
      <c r="BN27" s="135">
        <f ca="1">IFERROR(SUM(OFFSET('7. Consumption'!V27,0,1,,MIN('1. General Inputs'!$J$27,COLUMNS('7. Consumption'!V$9:$AQ$9)-1))),0)+MAX(0,$AQ27*('1. General Inputs'!$J$27-COLUMNS('7. Consumption'!V$9:$AQ$9)+1))</f>
        <v>0</v>
      </c>
      <c r="BO27" s="135">
        <f ca="1">IFERROR(SUM(OFFSET('7. Consumption'!W27,0,1,,MIN('1. General Inputs'!$J$27,COLUMNS('7. Consumption'!W$9:$AQ$9)-1))),0)+MAX(0,$AQ27*('1. General Inputs'!$J$27-COLUMNS('7. Consumption'!W$9:$AQ$9)+1))</f>
        <v>0</v>
      </c>
      <c r="BP27" s="135">
        <f ca="1">IFERROR(SUM(OFFSET('7. Consumption'!X27,0,1,,MIN('1. General Inputs'!$J$27,COLUMNS('7. Consumption'!X$9:$AQ$9)-1))),0)+MAX(0,$AQ27*('1. General Inputs'!$J$27-COLUMNS('7. Consumption'!X$9:$AQ$9)+1))</f>
        <v>0</v>
      </c>
      <c r="BQ27" s="135">
        <f ca="1">IFERROR(SUM(OFFSET('7. Consumption'!Y27,0,1,,MIN('1. General Inputs'!$J$27,COLUMNS('7. Consumption'!Y$9:$AQ$9)-1))),0)+MAX(0,$AQ27*('1. General Inputs'!$J$27-COLUMNS('7. Consumption'!Y$9:$AQ$9)+1))</f>
        <v>0</v>
      </c>
      <c r="BR27" s="135">
        <f ca="1">IFERROR(SUM(OFFSET('7. Consumption'!Z27,0,1,,MIN('1. General Inputs'!$J$27,COLUMNS('7. Consumption'!Z$9:$AQ$9)-1))),0)+MAX(0,$AQ27*('1. General Inputs'!$J$27-COLUMNS('7. Consumption'!Z$9:$AQ$9)+1))</f>
        <v>0</v>
      </c>
      <c r="BS27" s="135">
        <f ca="1">IFERROR(SUM(OFFSET('7. Consumption'!AA27,0,1,,MIN('1. General Inputs'!$J$27,COLUMNS('7. Consumption'!AA$9:$AQ$9)-1))),0)+MAX(0,$AQ27*('1. General Inputs'!$J$27-COLUMNS('7. Consumption'!AA$9:$AQ$9)+1))</f>
        <v>0</v>
      </c>
      <c r="BT27" s="135">
        <f ca="1">IFERROR(SUM(OFFSET('7. Consumption'!AB27,0,1,,MIN('1. General Inputs'!$J$27,COLUMNS('7. Consumption'!AB$9:$AQ$9)-1))),0)+MAX(0,$AQ27*('1. General Inputs'!$J$27-COLUMNS('7. Consumption'!AB$9:$AQ$9)+1))</f>
        <v>0</v>
      </c>
      <c r="BU27" s="135">
        <f ca="1">IFERROR(SUM(OFFSET('7. Consumption'!AC27,0,1,,MIN('1. General Inputs'!$J$27,COLUMNS('7. Consumption'!AC$9:$AQ$9)-1))),0)+MAX(0,$AQ27*('1. General Inputs'!$J$27-COLUMNS('7. Consumption'!AC$9:$AQ$9)+1))</f>
        <v>0</v>
      </c>
      <c r="BV27" s="135">
        <f ca="1">IFERROR(SUM(OFFSET('7. Consumption'!AD27,0,1,,MIN('1. General Inputs'!$J$27,COLUMNS('7. Consumption'!AD$9:$AQ$9)-1))),0)+MAX(0,$AQ27*('1. General Inputs'!$J$27-COLUMNS('7. Consumption'!AD$9:$AQ$9)+1))</f>
        <v>0</v>
      </c>
      <c r="BW27" s="135">
        <f ca="1">IFERROR(SUM(OFFSET('7. Consumption'!AE27,0,1,,MIN('1. General Inputs'!$J$27,COLUMNS('7. Consumption'!AE$9:$AQ$9)-1))),0)+MAX(0,$AQ27*('1. General Inputs'!$J$27-COLUMNS('7. Consumption'!AE$9:$AQ$9)+1))</f>
        <v>0</v>
      </c>
      <c r="BX27" s="135">
        <f ca="1">IFERROR(SUM(OFFSET('7. Consumption'!AF27,0,1,,MIN('1. General Inputs'!$J$27,COLUMNS('7. Consumption'!AF$9:$AQ$9)-1))),0)+MAX(0,$AQ27*('1. General Inputs'!$J$27-COLUMNS('7. Consumption'!AF$9:$AQ$9)+1))</f>
        <v>0</v>
      </c>
      <c r="BY27" s="135">
        <f ca="1">IFERROR(SUM(OFFSET('7. Consumption'!AG27,0,1,,MIN('1. General Inputs'!$J$27,COLUMNS('7. Consumption'!AG$9:$AQ$9)-1))),0)+MAX(0,$AQ27*('1. General Inputs'!$J$27-COLUMNS('7. Consumption'!AG$9:$AQ$9)+1))</f>
        <v>0</v>
      </c>
      <c r="BZ27" s="135">
        <f ca="1">IFERROR(SUM(OFFSET('7. Consumption'!AH27,0,1,,MIN('1. General Inputs'!$J$27,COLUMNS('7. Consumption'!AH$9:$AQ$9)-1))),0)+MAX(0,$AQ27*('1. General Inputs'!$J$27-COLUMNS('7. Consumption'!AH$9:$AQ$9)+1))</f>
        <v>0</v>
      </c>
      <c r="CA27" s="135">
        <f ca="1">IFERROR(SUM(OFFSET('7. Consumption'!AI27,0,1,,MIN('1. General Inputs'!$J$27,COLUMNS('7. Consumption'!AI$9:$AQ$9)-1))),0)+MAX(0,$AQ27*('1. General Inputs'!$J$27-COLUMNS('7. Consumption'!AI$9:$AQ$9)+1))</f>
        <v>0</v>
      </c>
      <c r="CB27" s="135">
        <f ca="1">IFERROR(SUM(OFFSET('7. Consumption'!AJ27,0,1,,MIN('1. General Inputs'!$J$27,COLUMNS('7. Consumption'!AJ$9:$AQ$9)-1))),0)+MAX(0,$AQ27*('1. General Inputs'!$J$27-COLUMNS('7. Consumption'!AJ$9:$AQ$9)+1))</f>
        <v>0</v>
      </c>
      <c r="CC27" s="135">
        <f ca="1">IFERROR(SUM(OFFSET('7. Consumption'!AK27,0,1,,MIN('1. General Inputs'!$J$27,COLUMNS('7. Consumption'!AK$9:$AQ$9)-1))),0)+MAX(0,$AQ27*('1. General Inputs'!$J$27-COLUMNS('7. Consumption'!AK$9:$AQ$9)+1))</f>
        <v>0</v>
      </c>
      <c r="CD27" s="135">
        <f ca="1">IFERROR(SUM(OFFSET('7. Consumption'!AL27,0,1,,MIN('1. General Inputs'!$J$27,COLUMNS('7. Consumption'!AL$9:$AQ$9)-1))),0)+MAX(0,$AQ27*('1. General Inputs'!$J$27-COLUMNS('7. Consumption'!AL$9:$AQ$9)+1))</f>
        <v>0</v>
      </c>
      <c r="CE27" s="135">
        <f ca="1">IFERROR(SUM(OFFSET('7. Consumption'!AM27,0,1,,MIN('1. General Inputs'!$J$27,COLUMNS('7. Consumption'!AM$9:$AQ$9)-1))),0)+MAX(0,$AQ27*('1. General Inputs'!$J$27-COLUMNS('7. Consumption'!AM$9:$AQ$9)+1))</f>
        <v>0</v>
      </c>
      <c r="CF27" s="135">
        <f ca="1">IFERROR(SUM(OFFSET('7. Consumption'!AN27,0,1,,MIN('1. General Inputs'!$J$27,COLUMNS('7. Consumption'!AN$9:$AQ$9)-1))),0)+MAX(0,$AQ27*('1. General Inputs'!$J$27-COLUMNS('7. Consumption'!AN$9:$AQ$9)+1))</f>
        <v>0</v>
      </c>
      <c r="CG27" s="135">
        <f ca="1">IFERROR(SUM(OFFSET('7. Consumption'!AO27,0,1,,MIN('1. General Inputs'!$J$27,COLUMNS('7. Consumption'!AO$9:$AQ$9)-1))),0)+MAX(0,$AQ27*('1. General Inputs'!$J$27-COLUMNS('7. Consumption'!AO$9:$AQ$9)+1))</f>
        <v>0</v>
      </c>
      <c r="CH27" s="135">
        <f ca="1">IFERROR(SUM(OFFSET('7. Consumption'!AP27,0,1,,MIN('1. General Inputs'!$J$27,COLUMNS('7. Consumption'!AP$9:$AQ$9)-1))),0)+MAX(0,$AQ27*('1. General Inputs'!$J$27-COLUMNS('7. Consumption'!AP$9:$AQ$9)+1))</f>
        <v>0</v>
      </c>
      <c r="CI27" s="135">
        <f ca="1">IFERROR(SUM(OFFSET('7. Consumption'!AQ27,0,1,,MIN('1. General Inputs'!$J$27,COLUMNS('7. Consumption'!AQ$9:$AQ$9)-1))),0)+MAX(0,$AQ27*('1. General Inputs'!$J$27-COLUMNS('7. Consumption'!AQ$9:$AQ$9)+1))</f>
        <v>0</v>
      </c>
    </row>
    <row r="28" spans="2:87" x14ac:dyDescent="0.3">
      <c r="B28" s="16"/>
      <c r="C28" s="16" t="str">
        <f>IFERROR(VLOOKUP(ROWS($C$9:$C28),'5. Dosing'!$L$14:$M$64,COLUMNS('5. Dosing'!$L$13:$M$13),0),"")</f>
        <v>RAL (400) - 60 tab</v>
      </c>
      <c r="D28" s="16" t="str">
        <f>IFERROR(INDEX('5. Dosing'!E$14:E$64,MATCH('7. Consumption'!$C28,'5. Dosing'!$M$14:$M$64,0)),"")</f>
        <v>RAL</v>
      </c>
      <c r="E28" s="129">
        <f>IFERROR(INDEX('5. Dosing'!K$14:K$64,MATCH('7. Consumption'!$C28,'5. Dosing'!$M$14:$M$64,0)),0)</f>
        <v>1</v>
      </c>
      <c r="F28" s="130">
        <f>IFERROR(INDEX('5. Dosing'!J$14:J$64,MATCH('7. Consumption'!$C28,'5. Dosing'!$M$14:$M$64,0))*(30)/INDEX('5. Dosing'!H$14:H$64,MATCH('7. Consumption'!$C28,'5. Dosing'!$M$14:$M$64,0)),0)</f>
        <v>1</v>
      </c>
      <c r="H28" s="3">
        <f ca="1">ROUNDUP($F28*$E28*CHOOSE(H$7,
IFERROR(SUMPRODUCT('6. Patients'!CA$10:CA$107,OFFSET('6. Patients'!$DN$9,1,MATCH($D28,'6. Patients'!$DO$9:$EC$9,0),ROWS('6. Patients'!DN$10:DN$107))),0)+
IFERROR(SUMPRODUCT('6. Patients'!CA$10:CA$107,OFFSET('6. Patients'!$ED$9,1,MATCH($D28,'6. Patients'!$EE$9:$ES$9,0),ROWS('6. Patients'!DN$10:DN$107))),0)+
IFERROR(SUMPRODUCT('6. Patients'!CA$10:CA$107,OFFSET('6. Patients'!$ET$9,1,MATCH($D28,'6. Patients'!$EU$9:$FI$9,0),ROWS('6. Patients'!DN$10:DN$107))),0)+
IFERROR(SUMPRODUCT('6. Patients'!CA$10:CA$107,OFFSET('6. Patients'!$FJ$9,1,MATCH($D28,'6. Patients'!$FK$9:$FY$9,0),ROWS('6. Patients'!DN$10:DN$107))),0),
IFERROR(SUMPRODUCT('6. Patients'!CA$10:CA$107,OFFSET('6. Patients'!$FZ$9,1,MATCH($D28,'6. Patients'!$GA$9:$GO$9,0),ROWS('6. Patients'!DN$10:DN$107))),0)+
IFERROR(SUMPRODUCT('6. Patients'!CA$10:CA$107,OFFSET('6. Patients'!$GP$9,1,MATCH($D28,'6. Patients'!$GQ$9:$HE$9,0),ROWS('6. Patients'!DN$10:DN$107))),0)+
IFERROR(SUMPRODUCT('6. Patients'!CA$10:CA$107,OFFSET('6. Patients'!$HF$9,1,MATCH($D28,'6. Patients'!$HG$9:$HU$9,0),ROWS('6. Patients'!DN$10:DN$107))),0)+
IFERROR(SUMPRODUCT('6. Patients'!CA$10:CA$107,OFFSET('6. Patients'!$HV$9,1,MATCH($D28,'6. Patients'!$HW$9:$IK$9,0),ROWS('6. Patients'!DN$10:DN$107))),0),
IFERROR(SUMPRODUCT('6. Patients'!CA$10:CA$107,OFFSET('6. Patients'!$IL$9,1,MATCH($D28,'6. Patients'!$IM$9:$JA$9,0),ROWS('6. Patients'!DN$10:DN$107))),0)+
IFERROR(SUMPRODUCT('6. Patients'!CA$10:CA$107,OFFSET('6. Patients'!$JB$9,1,MATCH($D28,'6. Patients'!$JC$9:$JQ$9,0),ROWS('6. Patients'!DN$10:DN$107))),0)+
IFERROR(SUMPRODUCT('6. Patients'!CA$10:CA$107,OFFSET('6. Patients'!$JR$9,1,MATCH($D28,'6. Patients'!$JS$9:$KG$9,0),ROWS('6. Patients'!DN$10:DN$107))),0)+
IFERROR(SUMPRODUCT('6. Patients'!CA$10:CA$107,OFFSET('6. Patients'!$KH$9,1,MATCH($D28,'6. Patients'!$KI$9:$KW$9,0),ROWS('6. Patients'!DN$10:DN$107))),0))+
IFERROR(VLOOKUP($D28,$H$61:$L$91,COLUMNS($H$60:$J$60)-1+H$7,0)*$E28*$F28*'1. General Inputs'!$J$25,0),0)</f>
        <v>0</v>
      </c>
      <c r="I28" s="3">
        <f ca="1">ROUNDUP($F28*$E28*CHOOSE(I$7,
IFERROR(SUMPRODUCT('6. Patients'!CB$10:CB$107,OFFSET('6. Patients'!$DN$9,1,MATCH($D28,'6. Patients'!$DO$9:$EC$9,0),ROWS('6. Patients'!DO$10:DO$107))),0)+
IFERROR(SUMPRODUCT('6. Patients'!CB$10:CB$107,OFFSET('6. Patients'!$ED$9,1,MATCH($D28,'6. Patients'!$EE$9:$ES$9,0),ROWS('6. Patients'!DO$10:DO$107))),0)+
IFERROR(SUMPRODUCT('6. Patients'!CB$10:CB$107,OFFSET('6. Patients'!$ET$9,1,MATCH($D28,'6. Patients'!$EU$9:$FI$9,0),ROWS('6. Patients'!DO$10:DO$107))),0)+
IFERROR(SUMPRODUCT('6. Patients'!CB$10:CB$107,OFFSET('6. Patients'!$FJ$9,1,MATCH($D28,'6. Patients'!$FK$9:$FY$9,0),ROWS('6. Patients'!DO$10:DO$107))),0),
IFERROR(SUMPRODUCT('6. Patients'!CB$10:CB$107,OFFSET('6. Patients'!$FZ$9,1,MATCH($D28,'6. Patients'!$GA$9:$GO$9,0),ROWS('6. Patients'!DO$10:DO$107))),0)+
IFERROR(SUMPRODUCT('6. Patients'!CB$10:CB$107,OFFSET('6. Patients'!$GP$9,1,MATCH($D28,'6. Patients'!$GQ$9:$HE$9,0),ROWS('6. Patients'!DO$10:DO$107))),0)+
IFERROR(SUMPRODUCT('6. Patients'!CB$10:CB$107,OFFSET('6. Patients'!$HF$9,1,MATCH($D28,'6. Patients'!$HG$9:$HU$9,0),ROWS('6. Patients'!DO$10:DO$107))),0)+
IFERROR(SUMPRODUCT('6. Patients'!CB$10:CB$107,OFFSET('6. Patients'!$HV$9,1,MATCH($D28,'6. Patients'!$HW$9:$IK$9,0),ROWS('6. Patients'!DO$10:DO$107))),0),
IFERROR(SUMPRODUCT('6. Patients'!CB$10:CB$107,OFFSET('6. Patients'!$IL$9,1,MATCH($D28,'6. Patients'!$IM$9:$JA$9,0),ROWS('6. Patients'!DO$10:DO$107))),0)+
IFERROR(SUMPRODUCT('6. Patients'!CB$10:CB$107,OFFSET('6. Patients'!$JB$9,1,MATCH($D28,'6. Patients'!$JC$9:$JQ$9,0),ROWS('6. Patients'!DO$10:DO$107))),0)+
IFERROR(SUMPRODUCT('6. Patients'!CB$10:CB$107,OFFSET('6. Patients'!$JR$9,1,MATCH($D28,'6. Patients'!$JS$9:$KG$9,0),ROWS('6. Patients'!DO$10:DO$107))),0)+
IFERROR(SUMPRODUCT('6. Patients'!CB$10:CB$107,OFFSET('6. Patients'!$KH$9,1,MATCH($D28,'6. Patients'!$KI$9:$KW$9,0),ROWS('6. Patients'!DO$10:DO$107))),0))+
IFERROR(VLOOKUP($D28,$H$61:$L$91,COLUMNS($H$60:$J$60)-1+I$7,0)*$E28*$F28*'1. General Inputs'!$J$25,0),0)</f>
        <v>0</v>
      </c>
      <c r="J28" s="3">
        <f ca="1">ROUNDUP($F28*$E28*CHOOSE(J$7,
IFERROR(SUMPRODUCT('6. Patients'!CC$10:CC$107,OFFSET('6. Patients'!$DN$9,1,MATCH($D28,'6. Patients'!$DO$9:$EC$9,0),ROWS('6. Patients'!DP$10:DP$107))),0)+
IFERROR(SUMPRODUCT('6. Patients'!CC$10:CC$107,OFFSET('6. Patients'!$ED$9,1,MATCH($D28,'6. Patients'!$EE$9:$ES$9,0),ROWS('6. Patients'!DP$10:DP$107))),0)+
IFERROR(SUMPRODUCT('6. Patients'!CC$10:CC$107,OFFSET('6. Patients'!$ET$9,1,MATCH($D28,'6. Patients'!$EU$9:$FI$9,0),ROWS('6. Patients'!DP$10:DP$107))),0)+
IFERROR(SUMPRODUCT('6. Patients'!CC$10:CC$107,OFFSET('6. Patients'!$FJ$9,1,MATCH($D28,'6. Patients'!$FK$9:$FY$9,0),ROWS('6. Patients'!DP$10:DP$107))),0),
IFERROR(SUMPRODUCT('6. Patients'!CC$10:CC$107,OFFSET('6. Patients'!$FZ$9,1,MATCH($D28,'6. Patients'!$GA$9:$GO$9,0),ROWS('6. Patients'!DP$10:DP$107))),0)+
IFERROR(SUMPRODUCT('6. Patients'!CC$10:CC$107,OFFSET('6. Patients'!$GP$9,1,MATCH($D28,'6. Patients'!$GQ$9:$HE$9,0),ROWS('6. Patients'!DP$10:DP$107))),0)+
IFERROR(SUMPRODUCT('6. Patients'!CC$10:CC$107,OFFSET('6. Patients'!$HF$9,1,MATCH($D28,'6. Patients'!$HG$9:$HU$9,0),ROWS('6. Patients'!DP$10:DP$107))),0)+
IFERROR(SUMPRODUCT('6. Patients'!CC$10:CC$107,OFFSET('6. Patients'!$HV$9,1,MATCH($D28,'6. Patients'!$HW$9:$IK$9,0),ROWS('6. Patients'!DP$10:DP$107))),0),
IFERROR(SUMPRODUCT('6. Patients'!CC$10:CC$107,OFFSET('6. Patients'!$IL$9,1,MATCH($D28,'6. Patients'!$IM$9:$JA$9,0),ROWS('6. Patients'!DP$10:DP$107))),0)+
IFERROR(SUMPRODUCT('6. Patients'!CC$10:CC$107,OFFSET('6. Patients'!$JB$9,1,MATCH($D28,'6. Patients'!$JC$9:$JQ$9,0),ROWS('6. Patients'!DP$10:DP$107))),0)+
IFERROR(SUMPRODUCT('6. Patients'!CC$10:CC$107,OFFSET('6. Patients'!$JR$9,1,MATCH($D28,'6. Patients'!$JS$9:$KG$9,0),ROWS('6. Patients'!DP$10:DP$107))),0)+
IFERROR(SUMPRODUCT('6. Patients'!CC$10:CC$107,OFFSET('6. Patients'!$KH$9,1,MATCH($D28,'6. Patients'!$KI$9:$KW$9,0),ROWS('6. Patients'!DP$10:DP$107))),0))+
IFERROR(VLOOKUP($D28,$H$61:$L$91,COLUMNS($H$60:$J$60)-1+J$7,0)*$E28*$F28*'1. General Inputs'!$J$25,0),0)</f>
        <v>0</v>
      </c>
      <c r="K28" s="3">
        <f ca="1">ROUNDUP($F28*$E28*CHOOSE(K$7,
IFERROR(SUMPRODUCT('6. Patients'!CD$10:CD$107,OFFSET('6. Patients'!$DN$9,1,MATCH($D28,'6. Patients'!$DO$9:$EC$9,0),ROWS('6. Patients'!DQ$10:DQ$107))),0)+
IFERROR(SUMPRODUCT('6. Patients'!CD$10:CD$107,OFFSET('6. Patients'!$ED$9,1,MATCH($D28,'6. Patients'!$EE$9:$ES$9,0),ROWS('6. Patients'!DQ$10:DQ$107))),0)+
IFERROR(SUMPRODUCT('6. Patients'!CD$10:CD$107,OFFSET('6. Patients'!$ET$9,1,MATCH($D28,'6. Patients'!$EU$9:$FI$9,0),ROWS('6. Patients'!DQ$10:DQ$107))),0)+
IFERROR(SUMPRODUCT('6. Patients'!CD$10:CD$107,OFFSET('6. Patients'!$FJ$9,1,MATCH($D28,'6. Patients'!$FK$9:$FY$9,0),ROWS('6. Patients'!DQ$10:DQ$107))),0),
IFERROR(SUMPRODUCT('6. Patients'!CD$10:CD$107,OFFSET('6. Patients'!$FZ$9,1,MATCH($D28,'6. Patients'!$GA$9:$GO$9,0),ROWS('6. Patients'!DQ$10:DQ$107))),0)+
IFERROR(SUMPRODUCT('6. Patients'!CD$10:CD$107,OFFSET('6. Patients'!$GP$9,1,MATCH($D28,'6. Patients'!$GQ$9:$HE$9,0),ROWS('6. Patients'!DQ$10:DQ$107))),0)+
IFERROR(SUMPRODUCT('6. Patients'!CD$10:CD$107,OFFSET('6. Patients'!$HF$9,1,MATCH($D28,'6. Patients'!$HG$9:$HU$9,0),ROWS('6. Patients'!DQ$10:DQ$107))),0)+
IFERROR(SUMPRODUCT('6. Patients'!CD$10:CD$107,OFFSET('6. Patients'!$HV$9,1,MATCH($D28,'6. Patients'!$HW$9:$IK$9,0),ROWS('6. Patients'!DQ$10:DQ$107))),0),
IFERROR(SUMPRODUCT('6. Patients'!CD$10:CD$107,OFFSET('6. Patients'!$IL$9,1,MATCH($D28,'6. Patients'!$IM$9:$JA$9,0),ROWS('6. Patients'!DQ$10:DQ$107))),0)+
IFERROR(SUMPRODUCT('6. Patients'!CD$10:CD$107,OFFSET('6. Patients'!$JB$9,1,MATCH($D28,'6. Patients'!$JC$9:$JQ$9,0),ROWS('6. Patients'!DQ$10:DQ$107))),0)+
IFERROR(SUMPRODUCT('6. Patients'!CD$10:CD$107,OFFSET('6. Patients'!$JR$9,1,MATCH($D28,'6. Patients'!$JS$9:$KG$9,0),ROWS('6. Patients'!DQ$10:DQ$107))),0)+
IFERROR(SUMPRODUCT('6. Patients'!CD$10:CD$107,OFFSET('6. Patients'!$KH$9,1,MATCH($D28,'6. Patients'!$KI$9:$KW$9,0),ROWS('6. Patients'!DQ$10:DQ$107))),0))+
IFERROR(VLOOKUP($D28,$H$61:$L$91,COLUMNS($H$60:$J$60)-1+K$7,0)*$E28*$F28*'1. General Inputs'!$J$25,0),0)</f>
        <v>0</v>
      </c>
      <c r="L28" s="3">
        <f ca="1">ROUNDUP($F28*$E28*CHOOSE(L$7,
IFERROR(SUMPRODUCT('6. Patients'!CE$10:CE$107,OFFSET('6. Patients'!$DN$9,1,MATCH($D28,'6. Patients'!$DO$9:$EC$9,0),ROWS('6. Patients'!DR$10:DR$107))),0)+
IFERROR(SUMPRODUCT('6. Patients'!CE$10:CE$107,OFFSET('6. Patients'!$ED$9,1,MATCH($D28,'6. Patients'!$EE$9:$ES$9,0),ROWS('6. Patients'!DR$10:DR$107))),0)+
IFERROR(SUMPRODUCT('6. Patients'!CE$10:CE$107,OFFSET('6. Patients'!$ET$9,1,MATCH($D28,'6. Patients'!$EU$9:$FI$9,0),ROWS('6. Patients'!DR$10:DR$107))),0)+
IFERROR(SUMPRODUCT('6. Patients'!CE$10:CE$107,OFFSET('6. Patients'!$FJ$9,1,MATCH($D28,'6. Patients'!$FK$9:$FY$9,0),ROWS('6. Patients'!DR$10:DR$107))),0),
IFERROR(SUMPRODUCT('6. Patients'!CE$10:CE$107,OFFSET('6. Patients'!$FZ$9,1,MATCH($D28,'6. Patients'!$GA$9:$GO$9,0),ROWS('6. Patients'!DR$10:DR$107))),0)+
IFERROR(SUMPRODUCT('6. Patients'!CE$10:CE$107,OFFSET('6. Patients'!$GP$9,1,MATCH($D28,'6. Patients'!$GQ$9:$HE$9,0),ROWS('6. Patients'!DR$10:DR$107))),0)+
IFERROR(SUMPRODUCT('6. Patients'!CE$10:CE$107,OFFSET('6. Patients'!$HF$9,1,MATCH($D28,'6. Patients'!$HG$9:$HU$9,0),ROWS('6. Patients'!DR$10:DR$107))),0)+
IFERROR(SUMPRODUCT('6. Patients'!CE$10:CE$107,OFFSET('6. Patients'!$HV$9,1,MATCH($D28,'6. Patients'!$HW$9:$IK$9,0),ROWS('6. Patients'!DR$10:DR$107))),0),
IFERROR(SUMPRODUCT('6. Patients'!CE$10:CE$107,OFFSET('6. Patients'!$IL$9,1,MATCH($D28,'6. Patients'!$IM$9:$JA$9,0),ROWS('6. Patients'!DR$10:DR$107))),0)+
IFERROR(SUMPRODUCT('6. Patients'!CE$10:CE$107,OFFSET('6. Patients'!$JB$9,1,MATCH($D28,'6. Patients'!$JC$9:$JQ$9,0),ROWS('6. Patients'!DR$10:DR$107))),0)+
IFERROR(SUMPRODUCT('6. Patients'!CE$10:CE$107,OFFSET('6. Patients'!$JR$9,1,MATCH($D28,'6. Patients'!$JS$9:$KG$9,0),ROWS('6. Patients'!DR$10:DR$107))),0)+
IFERROR(SUMPRODUCT('6. Patients'!CE$10:CE$107,OFFSET('6. Patients'!$KH$9,1,MATCH($D28,'6. Patients'!$KI$9:$KW$9,0),ROWS('6. Patients'!DR$10:DR$107))),0))+
IFERROR(VLOOKUP($D28,$H$61:$L$91,COLUMNS($H$60:$J$60)-1+L$7,0)*$E28*$F28*'1. General Inputs'!$J$25,0),0)</f>
        <v>0</v>
      </c>
      <c r="M28" s="3">
        <f ca="1">ROUNDUP($F28*$E28*CHOOSE(M$7,
IFERROR(SUMPRODUCT('6. Patients'!CF$10:CF$107,OFFSET('6. Patients'!$DN$9,1,MATCH($D28,'6. Patients'!$DO$9:$EC$9,0),ROWS('6. Patients'!DS$10:DS$107))),0)+
IFERROR(SUMPRODUCT('6. Patients'!CF$10:CF$107,OFFSET('6. Patients'!$ED$9,1,MATCH($D28,'6. Patients'!$EE$9:$ES$9,0),ROWS('6. Patients'!DS$10:DS$107))),0)+
IFERROR(SUMPRODUCT('6. Patients'!CF$10:CF$107,OFFSET('6. Patients'!$ET$9,1,MATCH($D28,'6. Patients'!$EU$9:$FI$9,0),ROWS('6. Patients'!DS$10:DS$107))),0)+
IFERROR(SUMPRODUCT('6. Patients'!CF$10:CF$107,OFFSET('6. Patients'!$FJ$9,1,MATCH($D28,'6. Patients'!$FK$9:$FY$9,0),ROWS('6. Patients'!DS$10:DS$107))),0),
IFERROR(SUMPRODUCT('6. Patients'!CF$10:CF$107,OFFSET('6. Patients'!$FZ$9,1,MATCH($D28,'6. Patients'!$GA$9:$GO$9,0),ROWS('6. Patients'!DS$10:DS$107))),0)+
IFERROR(SUMPRODUCT('6. Patients'!CF$10:CF$107,OFFSET('6. Patients'!$GP$9,1,MATCH($D28,'6. Patients'!$GQ$9:$HE$9,0),ROWS('6. Patients'!DS$10:DS$107))),0)+
IFERROR(SUMPRODUCT('6. Patients'!CF$10:CF$107,OFFSET('6. Patients'!$HF$9,1,MATCH($D28,'6. Patients'!$HG$9:$HU$9,0),ROWS('6. Patients'!DS$10:DS$107))),0)+
IFERROR(SUMPRODUCT('6. Patients'!CF$10:CF$107,OFFSET('6. Patients'!$HV$9,1,MATCH($D28,'6. Patients'!$HW$9:$IK$9,0),ROWS('6. Patients'!DS$10:DS$107))),0),
IFERROR(SUMPRODUCT('6. Patients'!CF$10:CF$107,OFFSET('6. Patients'!$IL$9,1,MATCH($D28,'6. Patients'!$IM$9:$JA$9,0),ROWS('6. Patients'!DS$10:DS$107))),0)+
IFERROR(SUMPRODUCT('6. Patients'!CF$10:CF$107,OFFSET('6. Patients'!$JB$9,1,MATCH($D28,'6. Patients'!$JC$9:$JQ$9,0),ROWS('6. Patients'!DS$10:DS$107))),0)+
IFERROR(SUMPRODUCT('6. Patients'!CF$10:CF$107,OFFSET('6. Patients'!$JR$9,1,MATCH($D28,'6. Patients'!$JS$9:$KG$9,0),ROWS('6. Patients'!DS$10:DS$107))),0)+
IFERROR(SUMPRODUCT('6. Patients'!CF$10:CF$107,OFFSET('6. Patients'!$KH$9,1,MATCH($D28,'6. Patients'!$KI$9:$KW$9,0),ROWS('6. Patients'!DS$10:DS$107))),0))+
IFERROR(VLOOKUP($D28,$H$61:$L$91,COLUMNS($H$60:$J$60)-1+M$7,0)*$E28*$F28*'1. General Inputs'!$J$25,0),0)</f>
        <v>0</v>
      </c>
      <c r="N28" s="3">
        <f ca="1">ROUNDUP($F28*$E28*CHOOSE(N$7,
IFERROR(SUMPRODUCT('6. Patients'!CG$10:CG$107,OFFSET('6. Patients'!$DN$9,1,MATCH($D28,'6. Patients'!$DO$9:$EC$9,0),ROWS('6. Patients'!DT$10:DT$107))),0)+
IFERROR(SUMPRODUCT('6. Patients'!CG$10:CG$107,OFFSET('6. Patients'!$ED$9,1,MATCH($D28,'6. Patients'!$EE$9:$ES$9,0),ROWS('6. Patients'!DT$10:DT$107))),0)+
IFERROR(SUMPRODUCT('6. Patients'!CG$10:CG$107,OFFSET('6. Patients'!$ET$9,1,MATCH($D28,'6. Patients'!$EU$9:$FI$9,0),ROWS('6. Patients'!DT$10:DT$107))),0)+
IFERROR(SUMPRODUCT('6. Patients'!CG$10:CG$107,OFFSET('6. Patients'!$FJ$9,1,MATCH($D28,'6. Patients'!$FK$9:$FY$9,0),ROWS('6. Patients'!DT$10:DT$107))),0),
IFERROR(SUMPRODUCT('6. Patients'!CG$10:CG$107,OFFSET('6. Patients'!$FZ$9,1,MATCH($D28,'6. Patients'!$GA$9:$GO$9,0),ROWS('6. Patients'!DT$10:DT$107))),0)+
IFERROR(SUMPRODUCT('6. Patients'!CG$10:CG$107,OFFSET('6. Patients'!$GP$9,1,MATCH($D28,'6. Patients'!$GQ$9:$HE$9,0),ROWS('6. Patients'!DT$10:DT$107))),0)+
IFERROR(SUMPRODUCT('6. Patients'!CG$10:CG$107,OFFSET('6. Patients'!$HF$9,1,MATCH($D28,'6. Patients'!$HG$9:$HU$9,0),ROWS('6. Patients'!DT$10:DT$107))),0)+
IFERROR(SUMPRODUCT('6. Patients'!CG$10:CG$107,OFFSET('6. Patients'!$HV$9,1,MATCH($D28,'6. Patients'!$HW$9:$IK$9,0),ROWS('6. Patients'!DT$10:DT$107))),0),
IFERROR(SUMPRODUCT('6. Patients'!CG$10:CG$107,OFFSET('6. Patients'!$IL$9,1,MATCH($D28,'6. Patients'!$IM$9:$JA$9,0),ROWS('6. Patients'!DT$10:DT$107))),0)+
IFERROR(SUMPRODUCT('6. Patients'!CG$10:CG$107,OFFSET('6. Patients'!$JB$9,1,MATCH($D28,'6. Patients'!$JC$9:$JQ$9,0),ROWS('6. Patients'!DT$10:DT$107))),0)+
IFERROR(SUMPRODUCT('6. Patients'!CG$10:CG$107,OFFSET('6. Patients'!$JR$9,1,MATCH($D28,'6. Patients'!$JS$9:$KG$9,0),ROWS('6. Patients'!DT$10:DT$107))),0)+
IFERROR(SUMPRODUCT('6. Patients'!CG$10:CG$107,OFFSET('6. Patients'!$KH$9,1,MATCH($D28,'6. Patients'!$KI$9:$KW$9,0),ROWS('6. Patients'!DT$10:DT$107))),0))+
IFERROR(VLOOKUP($D28,$H$61:$L$91,COLUMNS($H$60:$J$60)-1+N$7,0)*$E28*$F28*'1. General Inputs'!$J$25,0),0)</f>
        <v>0</v>
      </c>
      <c r="O28" s="3">
        <f ca="1">ROUNDUP($F28*$E28*CHOOSE(O$7,
IFERROR(SUMPRODUCT('6. Patients'!CH$10:CH$107,OFFSET('6. Patients'!$DN$9,1,MATCH($D28,'6. Patients'!$DO$9:$EC$9,0),ROWS('6. Patients'!DU$10:DU$107))),0)+
IFERROR(SUMPRODUCT('6. Patients'!CH$10:CH$107,OFFSET('6. Patients'!$ED$9,1,MATCH($D28,'6. Patients'!$EE$9:$ES$9,0),ROWS('6. Patients'!DU$10:DU$107))),0)+
IFERROR(SUMPRODUCT('6. Patients'!CH$10:CH$107,OFFSET('6. Patients'!$ET$9,1,MATCH($D28,'6. Patients'!$EU$9:$FI$9,0),ROWS('6. Patients'!DU$10:DU$107))),0)+
IFERROR(SUMPRODUCT('6. Patients'!CH$10:CH$107,OFFSET('6. Patients'!$FJ$9,1,MATCH($D28,'6. Patients'!$FK$9:$FY$9,0),ROWS('6. Patients'!DU$10:DU$107))),0),
IFERROR(SUMPRODUCT('6. Patients'!CH$10:CH$107,OFFSET('6. Patients'!$FZ$9,1,MATCH($D28,'6. Patients'!$GA$9:$GO$9,0),ROWS('6. Patients'!DU$10:DU$107))),0)+
IFERROR(SUMPRODUCT('6. Patients'!CH$10:CH$107,OFFSET('6. Patients'!$GP$9,1,MATCH($D28,'6. Patients'!$GQ$9:$HE$9,0),ROWS('6. Patients'!DU$10:DU$107))),0)+
IFERROR(SUMPRODUCT('6. Patients'!CH$10:CH$107,OFFSET('6. Patients'!$HF$9,1,MATCH($D28,'6. Patients'!$HG$9:$HU$9,0),ROWS('6. Patients'!DU$10:DU$107))),0)+
IFERROR(SUMPRODUCT('6. Patients'!CH$10:CH$107,OFFSET('6. Patients'!$HV$9,1,MATCH($D28,'6. Patients'!$HW$9:$IK$9,0),ROWS('6. Patients'!DU$10:DU$107))),0),
IFERROR(SUMPRODUCT('6. Patients'!CH$10:CH$107,OFFSET('6. Patients'!$IL$9,1,MATCH($D28,'6. Patients'!$IM$9:$JA$9,0),ROWS('6. Patients'!DU$10:DU$107))),0)+
IFERROR(SUMPRODUCT('6. Patients'!CH$10:CH$107,OFFSET('6. Patients'!$JB$9,1,MATCH($D28,'6. Patients'!$JC$9:$JQ$9,0),ROWS('6. Patients'!DU$10:DU$107))),0)+
IFERROR(SUMPRODUCT('6. Patients'!CH$10:CH$107,OFFSET('6. Patients'!$JR$9,1,MATCH($D28,'6. Patients'!$JS$9:$KG$9,0),ROWS('6. Patients'!DU$10:DU$107))),0)+
IFERROR(SUMPRODUCT('6. Patients'!CH$10:CH$107,OFFSET('6. Patients'!$KH$9,1,MATCH($D28,'6. Patients'!$KI$9:$KW$9,0),ROWS('6. Patients'!DU$10:DU$107))),0))+
IFERROR(VLOOKUP($D28,$H$61:$L$91,COLUMNS($H$60:$J$60)-1+O$7,0)*$E28*$F28*'1. General Inputs'!$J$25,0),0)</f>
        <v>0</v>
      </c>
      <c r="P28" s="3">
        <f ca="1">ROUNDUP($F28*$E28*CHOOSE(P$7,
IFERROR(SUMPRODUCT('6. Patients'!CI$10:CI$107,OFFSET('6. Patients'!$DN$9,1,MATCH($D28,'6. Patients'!$DO$9:$EC$9,0),ROWS('6. Patients'!DV$10:DV$107))),0)+
IFERROR(SUMPRODUCT('6. Patients'!CI$10:CI$107,OFFSET('6. Patients'!$ED$9,1,MATCH($D28,'6. Patients'!$EE$9:$ES$9,0),ROWS('6. Patients'!DV$10:DV$107))),0)+
IFERROR(SUMPRODUCT('6. Patients'!CI$10:CI$107,OFFSET('6. Patients'!$ET$9,1,MATCH($D28,'6. Patients'!$EU$9:$FI$9,0),ROWS('6. Patients'!DV$10:DV$107))),0)+
IFERROR(SUMPRODUCT('6. Patients'!CI$10:CI$107,OFFSET('6. Patients'!$FJ$9,1,MATCH($D28,'6. Patients'!$FK$9:$FY$9,0),ROWS('6. Patients'!DV$10:DV$107))),0),
IFERROR(SUMPRODUCT('6. Patients'!CI$10:CI$107,OFFSET('6. Patients'!$FZ$9,1,MATCH($D28,'6. Patients'!$GA$9:$GO$9,0),ROWS('6. Patients'!DV$10:DV$107))),0)+
IFERROR(SUMPRODUCT('6. Patients'!CI$10:CI$107,OFFSET('6. Patients'!$GP$9,1,MATCH($D28,'6. Patients'!$GQ$9:$HE$9,0),ROWS('6. Patients'!DV$10:DV$107))),0)+
IFERROR(SUMPRODUCT('6. Patients'!CI$10:CI$107,OFFSET('6. Patients'!$HF$9,1,MATCH($D28,'6. Patients'!$HG$9:$HU$9,0),ROWS('6. Patients'!DV$10:DV$107))),0)+
IFERROR(SUMPRODUCT('6. Patients'!CI$10:CI$107,OFFSET('6. Patients'!$HV$9,1,MATCH($D28,'6. Patients'!$HW$9:$IK$9,0),ROWS('6. Patients'!DV$10:DV$107))),0),
IFERROR(SUMPRODUCT('6. Patients'!CI$10:CI$107,OFFSET('6. Patients'!$IL$9,1,MATCH($D28,'6. Patients'!$IM$9:$JA$9,0),ROWS('6. Patients'!DV$10:DV$107))),0)+
IFERROR(SUMPRODUCT('6. Patients'!CI$10:CI$107,OFFSET('6. Patients'!$JB$9,1,MATCH($D28,'6. Patients'!$JC$9:$JQ$9,0),ROWS('6. Patients'!DV$10:DV$107))),0)+
IFERROR(SUMPRODUCT('6. Patients'!CI$10:CI$107,OFFSET('6. Patients'!$JR$9,1,MATCH($D28,'6. Patients'!$JS$9:$KG$9,0),ROWS('6. Patients'!DV$10:DV$107))),0)+
IFERROR(SUMPRODUCT('6. Patients'!CI$10:CI$107,OFFSET('6. Patients'!$KH$9,1,MATCH($D28,'6. Patients'!$KI$9:$KW$9,0),ROWS('6. Patients'!DV$10:DV$107))),0))+
IFERROR(VLOOKUP($D28,$H$61:$L$91,COLUMNS($H$60:$J$60)-1+P$7,0)*$E28*$F28*'1. General Inputs'!$J$25,0),0)</f>
        <v>0</v>
      </c>
      <c r="Q28" s="3">
        <f ca="1">ROUNDUP($F28*$E28*CHOOSE(Q$7,
IFERROR(SUMPRODUCT('6. Patients'!CJ$10:CJ$107,OFFSET('6. Patients'!$DN$9,1,MATCH($D28,'6. Patients'!$DO$9:$EC$9,0),ROWS('6. Patients'!DW$10:DW$107))),0)+
IFERROR(SUMPRODUCT('6. Patients'!CJ$10:CJ$107,OFFSET('6. Patients'!$ED$9,1,MATCH($D28,'6. Patients'!$EE$9:$ES$9,0),ROWS('6. Patients'!DW$10:DW$107))),0)+
IFERROR(SUMPRODUCT('6. Patients'!CJ$10:CJ$107,OFFSET('6. Patients'!$ET$9,1,MATCH($D28,'6. Patients'!$EU$9:$FI$9,0),ROWS('6. Patients'!DW$10:DW$107))),0)+
IFERROR(SUMPRODUCT('6. Patients'!CJ$10:CJ$107,OFFSET('6. Patients'!$FJ$9,1,MATCH($D28,'6. Patients'!$FK$9:$FY$9,0),ROWS('6. Patients'!DW$10:DW$107))),0),
IFERROR(SUMPRODUCT('6. Patients'!CJ$10:CJ$107,OFFSET('6. Patients'!$FZ$9,1,MATCH($D28,'6. Patients'!$GA$9:$GO$9,0),ROWS('6. Patients'!DW$10:DW$107))),0)+
IFERROR(SUMPRODUCT('6. Patients'!CJ$10:CJ$107,OFFSET('6. Patients'!$GP$9,1,MATCH($D28,'6. Patients'!$GQ$9:$HE$9,0),ROWS('6. Patients'!DW$10:DW$107))),0)+
IFERROR(SUMPRODUCT('6. Patients'!CJ$10:CJ$107,OFFSET('6. Patients'!$HF$9,1,MATCH($D28,'6. Patients'!$HG$9:$HU$9,0),ROWS('6. Patients'!DW$10:DW$107))),0)+
IFERROR(SUMPRODUCT('6. Patients'!CJ$10:CJ$107,OFFSET('6. Patients'!$HV$9,1,MATCH($D28,'6. Patients'!$HW$9:$IK$9,0),ROWS('6. Patients'!DW$10:DW$107))),0),
IFERROR(SUMPRODUCT('6. Patients'!CJ$10:CJ$107,OFFSET('6. Patients'!$IL$9,1,MATCH($D28,'6. Patients'!$IM$9:$JA$9,0),ROWS('6. Patients'!DW$10:DW$107))),0)+
IFERROR(SUMPRODUCT('6. Patients'!CJ$10:CJ$107,OFFSET('6. Patients'!$JB$9,1,MATCH($D28,'6. Patients'!$JC$9:$JQ$9,0),ROWS('6. Patients'!DW$10:DW$107))),0)+
IFERROR(SUMPRODUCT('6. Patients'!CJ$10:CJ$107,OFFSET('6. Patients'!$JR$9,1,MATCH($D28,'6. Patients'!$JS$9:$KG$9,0),ROWS('6. Patients'!DW$10:DW$107))),0)+
IFERROR(SUMPRODUCT('6. Patients'!CJ$10:CJ$107,OFFSET('6. Patients'!$KH$9,1,MATCH($D28,'6. Patients'!$KI$9:$KW$9,0),ROWS('6. Patients'!DW$10:DW$107))),0))+
IFERROR(VLOOKUP($D28,$H$61:$L$91,COLUMNS($H$60:$J$60)-1+Q$7,0)*$E28*$F28*'1. General Inputs'!$J$25,0),0)</f>
        <v>0</v>
      </c>
      <c r="R28" s="3">
        <f ca="1">ROUNDUP($F28*$E28*CHOOSE(R$7,
IFERROR(SUMPRODUCT('6. Patients'!CK$10:CK$107,OFFSET('6. Patients'!$DN$9,1,MATCH($D28,'6. Patients'!$DO$9:$EC$9,0),ROWS('6. Patients'!DX$10:DX$107))),0)+
IFERROR(SUMPRODUCT('6. Patients'!CK$10:CK$107,OFFSET('6. Patients'!$ED$9,1,MATCH($D28,'6. Patients'!$EE$9:$ES$9,0),ROWS('6. Patients'!DX$10:DX$107))),0)+
IFERROR(SUMPRODUCT('6. Patients'!CK$10:CK$107,OFFSET('6. Patients'!$ET$9,1,MATCH($D28,'6. Patients'!$EU$9:$FI$9,0),ROWS('6. Patients'!DX$10:DX$107))),0)+
IFERROR(SUMPRODUCT('6. Patients'!CK$10:CK$107,OFFSET('6. Patients'!$FJ$9,1,MATCH($D28,'6. Patients'!$FK$9:$FY$9,0),ROWS('6. Patients'!DX$10:DX$107))),0),
IFERROR(SUMPRODUCT('6. Patients'!CK$10:CK$107,OFFSET('6. Patients'!$FZ$9,1,MATCH($D28,'6. Patients'!$GA$9:$GO$9,0),ROWS('6. Patients'!DX$10:DX$107))),0)+
IFERROR(SUMPRODUCT('6. Patients'!CK$10:CK$107,OFFSET('6. Patients'!$GP$9,1,MATCH($D28,'6. Patients'!$GQ$9:$HE$9,0),ROWS('6. Patients'!DX$10:DX$107))),0)+
IFERROR(SUMPRODUCT('6. Patients'!CK$10:CK$107,OFFSET('6. Patients'!$HF$9,1,MATCH($D28,'6. Patients'!$HG$9:$HU$9,0),ROWS('6. Patients'!DX$10:DX$107))),0)+
IFERROR(SUMPRODUCT('6. Patients'!CK$10:CK$107,OFFSET('6. Patients'!$HV$9,1,MATCH($D28,'6. Patients'!$HW$9:$IK$9,0),ROWS('6. Patients'!DX$10:DX$107))),0),
IFERROR(SUMPRODUCT('6. Patients'!CK$10:CK$107,OFFSET('6. Patients'!$IL$9,1,MATCH($D28,'6. Patients'!$IM$9:$JA$9,0),ROWS('6. Patients'!DX$10:DX$107))),0)+
IFERROR(SUMPRODUCT('6. Patients'!CK$10:CK$107,OFFSET('6. Patients'!$JB$9,1,MATCH($D28,'6. Patients'!$JC$9:$JQ$9,0),ROWS('6. Patients'!DX$10:DX$107))),0)+
IFERROR(SUMPRODUCT('6. Patients'!CK$10:CK$107,OFFSET('6. Patients'!$JR$9,1,MATCH($D28,'6. Patients'!$JS$9:$KG$9,0),ROWS('6. Patients'!DX$10:DX$107))),0)+
IFERROR(SUMPRODUCT('6. Patients'!CK$10:CK$107,OFFSET('6. Patients'!$KH$9,1,MATCH($D28,'6. Patients'!$KI$9:$KW$9,0),ROWS('6. Patients'!DX$10:DX$107))),0))+
IFERROR(VLOOKUP($D28,$H$61:$L$91,COLUMNS($H$60:$J$60)-1+R$7,0)*$E28*$F28*'1. General Inputs'!$J$25,0),0)</f>
        <v>0</v>
      </c>
      <c r="S28" s="3">
        <f ca="1">ROUNDUP($F28*$E28*CHOOSE(S$7,
IFERROR(SUMPRODUCT('6. Patients'!CL$10:CL$107,OFFSET('6. Patients'!$DN$9,1,MATCH($D28,'6. Patients'!$DO$9:$EC$9,0),ROWS('6. Patients'!DY$10:DY$107))),0)+
IFERROR(SUMPRODUCT('6. Patients'!CL$10:CL$107,OFFSET('6. Patients'!$ED$9,1,MATCH($D28,'6. Patients'!$EE$9:$ES$9,0),ROWS('6. Patients'!DY$10:DY$107))),0)+
IFERROR(SUMPRODUCT('6. Patients'!CL$10:CL$107,OFFSET('6. Patients'!$ET$9,1,MATCH($D28,'6. Patients'!$EU$9:$FI$9,0),ROWS('6. Patients'!DY$10:DY$107))),0)+
IFERROR(SUMPRODUCT('6. Patients'!CL$10:CL$107,OFFSET('6. Patients'!$FJ$9,1,MATCH($D28,'6. Patients'!$FK$9:$FY$9,0),ROWS('6. Patients'!DY$10:DY$107))),0),
IFERROR(SUMPRODUCT('6. Patients'!CL$10:CL$107,OFFSET('6. Patients'!$FZ$9,1,MATCH($D28,'6. Patients'!$GA$9:$GO$9,0),ROWS('6. Patients'!DY$10:DY$107))),0)+
IFERROR(SUMPRODUCT('6. Patients'!CL$10:CL$107,OFFSET('6. Patients'!$GP$9,1,MATCH($D28,'6. Patients'!$GQ$9:$HE$9,0),ROWS('6. Patients'!DY$10:DY$107))),0)+
IFERROR(SUMPRODUCT('6. Patients'!CL$10:CL$107,OFFSET('6. Patients'!$HF$9,1,MATCH($D28,'6. Patients'!$HG$9:$HU$9,0),ROWS('6. Patients'!DY$10:DY$107))),0)+
IFERROR(SUMPRODUCT('6. Patients'!CL$10:CL$107,OFFSET('6. Patients'!$HV$9,1,MATCH($D28,'6. Patients'!$HW$9:$IK$9,0),ROWS('6. Patients'!DY$10:DY$107))),0),
IFERROR(SUMPRODUCT('6. Patients'!CL$10:CL$107,OFFSET('6. Patients'!$IL$9,1,MATCH($D28,'6. Patients'!$IM$9:$JA$9,0),ROWS('6. Patients'!DY$10:DY$107))),0)+
IFERROR(SUMPRODUCT('6. Patients'!CL$10:CL$107,OFFSET('6. Patients'!$JB$9,1,MATCH($D28,'6. Patients'!$JC$9:$JQ$9,0),ROWS('6. Patients'!DY$10:DY$107))),0)+
IFERROR(SUMPRODUCT('6. Patients'!CL$10:CL$107,OFFSET('6. Patients'!$JR$9,1,MATCH($D28,'6. Patients'!$JS$9:$KG$9,0),ROWS('6. Patients'!DY$10:DY$107))),0)+
IFERROR(SUMPRODUCT('6. Patients'!CL$10:CL$107,OFFSET('6. Patients'!$KH$9,1,MATCH($D28,'6. Patients'!$KI$9:$KW$9,0),ROWS('6. Patients'!DY$10:DY$107))),0))+
IFERROR(VLOOKUP($D28,$H$61:$L$91,COLUMNS($H$60:$J$60)-1+S$7,0)*$E28*$F28*'1. General Inputs'!$J$25,0),0)</f>
        <v>0</v>
      </c>
      <c r="T28" s="3">
        <f ca="1">ROUNDUP($F28*$E28*CHOOSE(T$7,
IFERROR(SUMPRODUCT('6. Patients'!CM$10:CM$107,OFFSET('6. Patients'!$DN$9,1,MATCH($D28,'6. Patients'!$DO$9:$EC$9,0),ROWS('6. Patients'!DZ$10:DZ$107))),0)+
IFERROR(SUMPRODUCT('6. Patients'!CM$10:CM$107,OFFSET('6. Patients'!$ED$9,1,MATCH($D28,'6. Patients'!$EE$9:$ES$9,0),ROWS('6. Patients'!DZ$10:DZ$107))),0)+
IFERROR(SUMPRODUCT('6. Patients'!CM$10:CM$107,OFFSET('6. Patients'!$ET$9,1,MATCH($D28,'6. Patients'!$EU$9:$FI$9,0),ROWS('6. Patients'!DZ$10:DZ$107))),0)+
IFERROR(SUMPRODUCT('6. Patients'!CM$10:CM$107,OFFSET('6. Patients'!$FJ$9,1,MATCH($D28,'6. Patients'!$FK$9:$FY$9,0),ROWS('6. Patients'!DZ$10:DZ$107))),0),
IFERROR(SUMPRODUCT('6. Patients'!CM$10:CM$107,OFFSET('6. Patients'!$FZ$9,1,MATCH($D28,'6. Patients'!$GA$9:$GO$9,0),ROWS('6. Patients'!DZ$10:DZ$107))),0)+
IFERROR(SUMPRODUCT('6. Patients'!CM$10:CM$107,OFFSET('6. Patients'!$GP$9,1,MATCH($D28,'6. Patients'!$GQ$9:$HE$9,0),ROWS('6. Patients'!DZ$10:DZ$107))),0)+
IFERROR(SUMPRODUCT('6. Patients'!CM$10:CM$107,OFFSET('6. Patients'!$HF$9,1,MATCH($D28,'6. Patients'!$HG$9:$HU$9,0),ROWS('6. Patients'!DZ$10:DZ$107))),0)+
IFERROR(SUMPRODUCT('6. Patients'!CM$10:CM$107,OFFSET('6. Patients'!$HV$9,1,MATCH($D28,'6. Patients'!$HW$9:$IK$9,0),ROWS('6. Patients'!DZ$10:DZ$107))),0),
IFERROR(SUMPRODUCT('6. Patients'!CM$10:CM$107,OFFSET('6. Patients'!$IL$9,1,MATCH($D28,'6. Patients'!$IM$9:$JA$9,0),ROWS('6. Patients'!DZ$10:DZ$107))),0)+
IFERROR(SUMPRODUCT('6. Patients'!CM$10:CM$107,OFFSET('6. Patients'!$JB$9,1,MATCH($D28,'6. Patients'!$JC$9:$JQ$9,0),ROWS('6. Patients'!DZ$10:DZ$107))),0)+
IFERROR(SUMPRODUCT('6. Patients'!CM$10:CM$107,OFFSET('6. Patients'!$JR$9,1,MATCH($D28,'6. Patients'!$JS$9:$KG$9,0),ROWS('6. Patients'!DZ$10:DZ$107))),0)+
IFERROR(SUMPRODUCT('6. Patients'!CM$10:CM$107,OFFSET('6. Patients'!$KH$9,1,MATCH($D28,'6. Patients'!$KI$9:$KW$9,0),ROWS('6. Patients'!DZ$10:DZ$107))),0))+
IFERROR(VLOOKUP($D28,$H$61:$L$91,COLUMNS($H$60:$J$60)-1+T$7,0)*$E28*$F28*'1. General Inputs'!$J$25,0),0)</f>
        <v>0</v>
      </c>
      <c r="U28" s="3">
        <f ca="1">ROUNDUP($F28*$E28*CHOOSE(U$7,
IFERROR(SUMPRODUCT('6. Patients'!CN$10:CN$107,OFFSET('6. Patients'!$DN$9,1,MATCH($D28,'6. Patients'!$DO$9:$EC$9,0),ROWS('6. Patients'!EA$10:EA$107))),0)+
IFERROR(SUMPRODUCT('6. Patients'!CN$10:CN$107,OFFSET('6. Patients'!$ED$9,1,MATCH($D28,'6. Patients'!$EE$9:$ES$9,0),ROWS('6. Patients'!EA$10:EA$107))),0)+
IFERROR(SUMPRODUCT('6. Patients'!CN$10:CN$107,OFFSET('6. Patients'!$ET$9,1,MATCH($D28,'6. Patients'!$EU$9:$FI$9,0),ROWS('6. Patients'!EA$10:EA$107))),0)+
IFERROR(SUMPRODUCT('6. Patients'!CN$10:CN$107,OFFSET('6. Patients'!$FJ$9,1,MATCH($D28,'6. Patients'!$FK$9:$FY$9,0),ROWS('6. Patients'!EA$10:EA$107))),0),
IFERROR(SUMPRODUCT('6. Patients'!CN$10:CN$107,OFFSET('6. Patients'!$FZ$9,1,MATCH($D28,'6. Patients'!$GA$9:$GO$9,0),ROWS('6. Patients'!EA$10:EA$107))),0)+
IFERROR(SUMPRODUCT('6. Patients'!CN$10:CN$107,OFFSET('6. Patients'!$GP$9,1,MATCH($D28,'6. Patients'!$GQ$9:$HE$9,0),ROWS('6. Patients'!EA$10:EA$107))),0)+
IFERROR(SUMPRODUCT('6. Patients'!CN$10:CN$107,OFFSET('6. Patients'!$HF$9,1,MATCH($D28,'6. Patients'!$HG$9:$HU$9,0),ROWS('6. Patients'!EA$10:EA$107))),0)+
IFERROR(SUMPRODUCT('6. Patients'!CN$10:CN$107,OFFSET('6. Patients'!$HV$9,1,MATCH($D28,'6. Patients'!$HW$9:$IK$9,0),ROWS('6. Patients'!EA$10:EA$107))),0),
IFERROR(SUMPRODUCT('6. Patients'!CN$10:CN$107,OFFSET('6. Patients'!$IL$9,1,MATCH($D28,'6. Patients'!$IM$9:$JA$9,0),ROWS('6. Patients'!EA$10:EA$107))),0)+
IFERROR(SUMPRODUCT('6. Patients'!CN$10:CN$107,OFFSET('6. Patients'!$JB$9,1,MATCH($D28,'6. Patients'!$JC$9:$JQ$9,0),ROWS('6. Patients'!EA$10:EA$107))),0)+
IFERROR(SUMPRODUCT('6. Patients'!CN$10:CN$107,OFFSET('6. Patients'!$JR$9,1,MATCH($D28,'6. Patients'!$JS$9:$KG$9,0),ROWS('6. Patients'!EA$10:EA$107))),0)+
IFERROR(SUMPRODUCT('6. Patients'!CN$10:CN$107,OFFSET('6. Patients'!$KH$9,1,MATCH($D28,'6. Patients'!$KI$9:$KW$9,0),ROWS('6. Patients'!EA$10:EA$107))),0))+
IFERROR(VLOOKUP($D28,$H$61:$L$91,COLUMNS($H$60:$J$60)-1+U$7,0)*$E28*$F28*'1. General Inputs'!$J$25,0),0)</f>
        <v>0</v>
      </c>
      <c r="V28" s="3">
        <f ca="1">ROUNDUP($F28*$E28*CHOOSE(V$7,
IFERROR(SUMPRODUCT('6. Patients'!CO$10:CO$107,OFFSET('6. Patients'!$DN$9,1,MATCH($D28,'6. Patients'!$DO$9:$EC$9,0),ROWS('6. Patients'!EB$10:EB$107))),0)+
IFERROR(SUMPRODUCT('6. Patients'!CO$10:CO$107,OFFSET('6. Patients'!$ED$9,1,MATCH($D28,'6. Patients'!$EE$9:$ES$9,0),ROWS('6. Patients'!EB$10:EB$107))),0)+
IFERROR(SUMPRODUCT('6. Patients'!CO$10:CO$107,OFFSET('6. Patients'!$ET$9,1,MATCH($D28,'6. Patients'!$EU$9:$FI$9,0),ROWS('6. Patients'!EB$10:EB$107))),0)+
IFERROR(SUMPRODUCT('6. Patients'!CO$10:CO$107,OFFSET('6. Patients'!$FJ$9,1,MATCH($D28,'6. Patients'!$FK$9:$FY$9,0),ROWS('6. Patients'!EB$10:EB$107))),0),
IFERROR(SUMPRODUCT('6. Patients'!CO$10:CO$107,OFFSET('6. Patients'!$FZ$9,1,MATCH($D28,'6. Patients'!$GA$9:$GO$9,0),ROWS('6. Patients'!EB$10:EB$107))),0)+
IFERROR(SUMPRODUCT('6. Patients'!CO$10:CO$107,OFFSET('6. Patients'!$GP$9,1,MATCH($D28,'6. Patients'!$GQ$9:$HE$9,0),ROWS('6. Patients'!EB$10:EB$107))),0)+
IFERROR(SUMPRODUCT('6. Patients'!CO$10:CO$107,OFFSET('6. Patients'!$HF$9,1,MATCH($D28,'6. Patients'!$HG$9:$HU$9,0),ROWS('6. Patients'!EB$10:EB$107))),0)+
IFERROR(SUMPRODUCT('6. Patients'!CO$10:CO$107,OFFSET('6. Patients'!$HV$9,1,MATCH($D28,'6. Patients'!$HW$9:$IK$9,0),ROWS('6. Patients'!EB$10:EB$107))),0),
IFERROR(SUMPRODUCT('6. Patients'!CO$10:CO$107,OFFSET('6. Patients'!$IL$9,1,MATCH($D28,'6. Patients'!$IM$9:$JA$9,0),ROWS('6. Patients'!EB$10:EB$107))),0)+
IFERROR(SUMPRODUCT('6. Patients'!CO$10:CO$107,OFFSET('6. Patients'!$JB$9,1,MATCH($D28,'6. Patients'!$JC$9:$JQ$9,0),ROWS('6. Patients'!EB$10:EB$107))),0)+
IFERROR(SUMPRODUCT('6. Patients'!CO$10:CO$107,OFFSET('6. Patients'!$JR$9,1,MATCH($D28,'6. Patients'!$JS$9:$KG$9,0),ROWS('6. Patients'!EB$10:EB$107))),0)+
IFERROR(SUMPRODUCT('6. Patients'!CO$10:CO$107,OFFSET('6. Patients'!$KH$9,1,MATCH($D28,'6. Patients'!$KI$9:$KW$9,0),ROWS('6. Patients'!EB$10:EB$107))),0))+
IFERROR(VLOOKUP($D28,$H$61:$L$91,COLUMNS($H$60:$J$60)-1+V$7,0)*$E28*$F28*'1. General Inputs'!$J$25,0),0)</f>
        <v>0</v>
      </c>
      <c r="W28" s="3">
        <f ca="1">ROUNDUP($F28*$E28*CHOOSE(W$7,
IFERROR(SUMPRODUCT('6. Patients'!CP$10:CP$107,OFFSET('6. Patients'!$DN$9,1,MATCH($D28,'6. Patients'!$DO$9:$EC$9,0),ROWS('6. Patients'!EC$10:EC$107))),0)+
IFERROR(SUMPRODUCT('6. Patients'!CP$10:CP$107,OFFSET('6. Patients'!$ED$9,1,MATCH($D28,'6. Patients'!$EE$9:$ES$9,0),ROWS('6. Patients'!EC$10:EC$107))),0)+
IFERROR(SUMPRODUCT('6. Patients'!CP$10:CP$107,OFFSET('6. Patients'!$ET$9,1,MATCH($D28,'6. Patients'!$EU$9:$FI$9,0),ROWS('6. Patients'!EC$10:EC$107))),0)+
IFERROR(SUMPRODUCT('6. Patients'!CP$10:CP$107,OFFSET('6. Patients'!$FJ$9,1,MATCH($D28,'6. Patients'!$FK$9:$FY$9,0),ROWS('6. Patients'!EC$10:EC$107))),0),
IFERROR(SUMPRODUCT('6. Patients'!CP$10:CP$107,OFFSET('6. Patients'!$FZ$9,1,MATCH($D28,'6. Patients'!$GA$9:$GO$9,0),ROWS('6. Patients'!EC$10:EC$107))),0)+
IFERROR(SUMPRODUCT('6. Patients'!CP$10:CP$107,OFFSET('6. Patients'!$GP$9,1,MATCH($D28,'6. Patients'!$GQ$9:$HE$9,0),ROWS('6. Patients'!EC$10:EC$107))),0)+
IFERROR(SUMPRODUCT('6. Patients'!CP$10:CP$107,OFFSET('6. Patients'!$HF$9,1,MATCH($D28,'6. Patients'!$HG$9:$HU$9,0),ROWS('6. Patients'!EC$10:EC$107))),0)+
IFERROR(SUMPRODUCT('6. Patients'!CP$10:CP$107,OFFSET('6. Patients'!$HV$9,1,MATCH($D28,'6. Patients'!$HW$9:$IK$9,0),ROWS('6. Patients'!EC$10:EC$107))),0),
IFERROR(SUMPRODUCT('6. Patients'!CP$10:CP$107,OFFSET('6. Patients'!$IL$9,1,MATCH($D28,'6. Patients'!$IM$9:$JA$9,0),ROWS('6. Patients'!EC$10:EC$107))),0)+
IFERROR(SUMPRODUCT('6. Patients'!CP$10:CP$107,OFFSET('6. Patients'!$JB$9,1,MATCH($D28,'6. Patients'!$JC$9:$JQ$9,0),ROWS('6. Patients'!EC$10:EC$107))),0)+
IFERROR(SUMPRODUCT('6. Patients'!CP$10:CP$107,OFFSET('6. Patients'!$JR$9,1,MATCH($D28,'6. Patients'!$JS$9:$KG$9,0),ROWS('6. Patients'!EC$10:EC$107))),0)+
IFERROR(SUMPRODUCT('6. Patients'!CP$10:CP$107,OFFSET('6. Patients'!$KH$9,1,MATCH($D28,'6. Patients'!$KI$9:$KW$9,0),ROWS('6. Patients'!EC$10:EC$107))),0))+
IFERROR(VLOOKUP($D28,$H$61:$L$91,COLUMNS($H$60:$J$60)-1+W$7,0)*$E28*$F28*'1. General Inputs'!$J$25,0),0)</f>
        <v>0</v>
      </c>
      <c r="X28" s="3">
        <f ca="1">ROUNDUP($F28*$E28*CHOOSE(X$7,
IFERROR(SUMPRODUCT('6. Patients'!CQ$10:CQ$107,OFFSET('6. Patients'!$DN$9,1,MATCH($D28,'6. Patients'!$DO$9:$EC$9,0),ROWS('6. Patients'!ED$10:ED$107))),0)+
IFERROR(SUMPRODUCT('6. Patients'!CQ$10:CQ$107,OFFSET('6. Patients'!$ED$9,1,MATCH($D28,'6. Patients'!$EE$9:$ES$9,0),ROWS('6. Patients'!ED$10:ED$107))),0)+
IFERROR(SUMPRODUCT('6. Patients'!CQ$10:CQ$107,OFFSET('6. Patients'!$ET$9,1,MATCH($D28,'6. Patients'!$EU$9:$FI$9,0),ROWS('6. Patients'!ED$10:ED$107))),0)+
IFERROR(SUMPRODUCT('6. Patients'!CQ$10:CQ$107,OFFSET('6. Patients'!$FJ$9,1,MATCH($D28,'6. Patients'!$FK$9:$FY$9,0),ROWS('6. Patients'!ED$10:ED$107))),0),
IFERROR(SUMPRODUCT('6. Patients'!CQ$10:CQ$107,OFFSET('6. Patients'!$FZ$9,1,MATCH($D28,'6. Patients'!$GA$9:$GO$9,0),ROWS('6. Patients'!ED$10:ED$107))),0)+
IFERROR(SUMPRODUCT('6. Patients'!CQ$10:CQ$107,OFFSET('6. Patients'!$GP$9,1,MATCH($D28,'6. Patients'!$GQ$9:$HE$9,0),ROWS('6. Patients'!ED$10:ED$107))),0)+
IFERROR(SUMPRODUCT('6. Patients'!CQ$10:CQ$107,OFFSET('6. Patients'!$HF$9,1,MATCH($D28,'6. Patients'!$HG$9:$HU$9,0),ROWS('6. Patients'!ED$10:ED$107))),0)+
IFERROR(SUMPRODUCT('6. Patients'!CQ$10:CQ$107,OFFSET('6. Patients'!$HV$9,1,MATCH($D28,'6. Patients'!$HW$9:$IK$9,0),ROWS('6. Patients'!ED$10:ED$107))),0),
IFERROR(SUMPRODUCT('6. Patients'!CQ$10:CQ$107,OFFSET('6. Patients'!$IL$9,1,MATCH($D28,'6. Patients'!$IM$9:$JA$9,0),ROWS('6. Patients'!ED$10:ED$107))),0)+
IFERROR(SUMPRODUCT('6. Patients'!CQ$10:CQ$107,OFFSET('6. Patients'!$JB$9,1,MATCH($D28,'6. Patients'!$JC$9:$JQ$9,0),ROWS('6. Patients'!ED$10:ED$107))),0)+
IFERROR(SUMPRODUCT('6. Patients'!CQ$10:CQ$107,OFFSET('6. Patients'!$JR$9,1,MATCH($D28,'6. Patients'!$JS$9:$KG$9,0),ROWS('6. Patients'!ED$10:ED$107))),0)+
IFERROR(SUMPRODUCT('6. Patients'!CQ$10:CQ$107,OFFSET('6. Patients'!$KH$9,1,MATCH($D28,'6. Patients'!$KI$9:$KW$9,0),ROWS('6. Patients'!ED$10:ED$107))),0))+
IFERROR(VLOOKUP($D28,$H$61:$L$91,COLUMNS($H$60:$J$60)-1+X$7,0)*$E28*$F28*'1. General Inputs'!$J$25,0),0)</f>
        <v>0</v>
      </c>
      <c r="Y28" s="3">
        <f ca="1">ROUNDUP($F28*$E28*CHOOSE(Y$7,
IFERROR(SUMPRODUCT('6. Patients'!CR$10:CR$107,OFFSET('6. Patients'!$DN$9,1,MATCH($D28,'6. Patients'!$DO$9:$EC$9,0),ROWS('6. Patients'!EE$10:EE$107))),0)+
IFERROR(SUMPRODUCT('6. Patients'!CR$10:CR$107,OFFSET('6. Patients'!$ED$9,1,MATCH($D28,'6. Patients'!$EE$9:$ES$9,0),ROWS('6. Patients'!EE$10:EE$107))),0)+
IFERROR(SUMPRODUCT('6. Patients'!CR$10:CR$107,OFFSET('6. Patients'!$ET$9,1,MATCH($D28,'6. Patients'!$EU$9:$FI$9,0),ROWS('6. Patients'!EE$10:EE$107))),0)+
IFERROR(SUMPRODUCT('6. Patients'!CR$10:CR$107,OFFSET('6. Patients'!$FJ$9,1,MATCH($D28,'6. Patients'!$FK$9:$FY$9,0),ROWS('6. Patients'!EE$10:EE$107))),0),
IFERROR(SUMPRODUCT('6. Patients'!CR$10:CR$107,OFFSET('6. Patients'!$FZ$9,1,MATCH($D28,'6. Patients'!$GA$9:$GO$9,0),ROWS('6. Patients'!EE$10:EE$107))),0)+
IFERROR(SUMPRODUCT('6. Patients'!CR$10:CR$107,OFFSET('6. Patients'!$GP$9,1,MATCH($D28,'6. Patients'!$GQ$9:$HE$9,0),ROWS('6. Patients'!EE$10:EE$107))),0)+
IFERROR(SUMPRODUCT('6. Patients'!CR$10:CR$107,OFFSET('6. Patients'!$HF$9,1,MATCH($D28,'6. Patients'!$HG$9:$HU$9,0),ROWS('6. Patients'!EE$10:EE$107))),0)+
IFERROR(SUMPRODUCT('6. Patients'!CR$10:CR$107,OFFSET('6. Patients'!$HV$9,1,MATCH($D28,'6. Patients'!$HW$9:$IK$9,0),ROWS('6. Patients'!EE$10:EE$107))),0),
IFERROR(SUMPRODUCT('6. Patients'!CR$10:CR$107,OFFSET('6. Patients'!$IL$9,1,MATCH($D28,'6. Patients'!$IM$9:$JA$9,0),ROWS('6. Patients'!EE$10:EE$107))),0)+
IFERROR(SUMPRODUCT('6. Patients'!CR$10:CR$107,OFFSET('6. Patients'!$JB$9,1,MATCH($D28,'6. Patients'!$JC$9:$JQ$9,0),ROWS('6. Patients'!EE$10:EE$107))),0)+
IFERROR(SUMPRODUCT('6. Patients'!CR$10:CR$107,OFFSET('6. Patients'!$JR$9,1,MATCH($D28,'6. Patients'!$JS$9:$KG$9,0),ROWS('6. Patients'!EE$10:EE$107))),0)+
IFERROR(SUMPRODUCT('6. Patients'!CR$10:CR$107,OFFSET('6. Patients'!$KH$9,1,MATCH($D28,'6. Patients'!$KI$9:$KW$9,0),ROWS('6. Patients'!EE$10:EE$107))),0))+
IFERROR(VLOOKUP($D28,$H$61:$L$91,COLUMNS($H$60:$J$60)-1+Y$7,0)*$E28*$F28*'1. General Inputs'!$J$25,0),0)</f>
        <v>0</v>
      </c>
      <c r="Z28" s="3">
        <f ca="1">ROUNDUP($F28*$E28*CHOOSE(Z$7,
IFERROR(SUMPRODUCT('6. Patients'!CS$10:CS$107,OFFSET('6. Patients'!$DN$9,1,MATCH($D28,'6. Patients'!$DO$9:$EC$9,0),ROWS('6. Patients'!EF$10:EF$107))),0)+
IFERROR(SUMPRODUCT('6. Patients'!CS$10:CS$107,OFFSET('6. Patients'!$ED$9,1,MATCH($D28,'6. Patients'!$EE$9:$ES$9,0),ROWS('6. Patients'!EF$10:EF$107))),0)+
IFERROR(SUMPRODUCT('6. Patients'!CS$10:CS$107,OFFSET('6. Patients'!$ET$9,1,MATCH($D28,'6. Patients'!$EU$9:$FI$9,0),ROWS('6. Patients'!EF$10:EF$107))),0)+
IFERROR(SUMPRODUCT('6. Patients'!CS$10:CS$107,OFFSET('6. Patients'!$FJ$9,1,MATCH($D28,'6. Patients'!$FK$9:$FY$9,0),ROWS('6. Patients'!EF$10:EF$107))),0),
IFERROR(SUMPRODUCT('6. Patients'!CS$10:CS$107,OFFSET('6. Patients'!$FZ$9,1,MATCH($D28,'6. Patients'!$GA$9:$GO$9,0),ROWS('6. Patients'!EF$10:EF$107))),0)+
IFERROR(SUMPRODUCT('6. Patients'!CS$10:CS$107,OFFSET('6. Patients'!$GP$9,1,MATCH($D28,'6. Patients'!$GQ$9:$HE$9,0),ROWS('6. Patients'!EF$10:EF$107))),0)+
IFERROR(SUMPRODUCT('6. Patients'!CS$10:CS$107,OFFSET('6. Patients'!$HF$9,1,MATCH($D28,'6. Patients'!$HG$9:$HU$9,0),ROWS('6. Patients'!EF$10:EF$107))),0)+
IFERROR(SUMPRODUCT('6. Patients'!CS$10:CS$107,OFFSET('6. Patients'!$HV$9,1,MATCH($D28,'6. Patients'!$HW$9:$IK$9,0),ROWS('6. Patients'!EF$10:EF$107))),0),
IFERROR(SUMPRODUCT('6. Patients'!CS$10:CS$107,OFFSET('6. Patients'!$IL$9,1,MATCH($D28,'6. Patients'!$IM$9:$JA$9,0),ROWS('6. Patients'!EF$10:EF$107))),0)+
IFERROR(SUMPRODUCT('6. Patients'!CS$10:CS$107,OFFSET('6. Patients'!$JB$9,1,MATCH($D28,'6. Patients'!$JC$9:$JQ$9,0),ROWS('6. Patients'!EF$10:EF$107))),0)+
IFERROR(SUMPRODUCT('6. Patients'!CS$10:CS$107,OFFSET('6. Patients'!$JR$9,1,MATCH($D28,'6. Patients'!$JS$9:$KG$9,0),ROWS('6. Patients'!EF$10:EF$107))),0)+
IFERROR(SUMPRODUCT('6. Patients'!CS$10:CS$107,OFFSET('6. Patients'!$KH$9,1,MATCH($D28,'6. Patients'!$KI$9:$KW$9,0),ROWS('6. Patients'!EF$10:EF$107))),0))+
IFERROR(VLOOKUP($D28,$H$61:$L$91,COLUMNS($H$60:$J$60)-1+Z$7,0)*$E28*$F28*'1. General Inputs'!$J$25,0),0)</f>
        <v>0</v>
      </c>
      <c r="AA28" s="3">
        <f ca="1">ROUNDUP($F28*$E28*CHOOSE(AA$7,
IFERROR(SUMPRODUCT('6. Patients'!CT$10:CT$107,OFFSET('6. Patients'!$DN$9,1,MATCH($D28,'6. Patients'!$DO$9:$EC$9,0),ROWS('6. Patients'!EG$10:EG$107))),0)+
IFERROR(SUMPRODUCT('6. Patients'!CT$10:CT$107,OFFSET('6. Patients'!$ED$9,1,MATCH($D28,'6. Patients'!$EE$9:$ES$9,0),ROWS('6. Patients'!EG$10:EG$107))),0)+
IFERROR(SUMPRODUCT('6. Patients'!CT$10:CT$107,OFFSET('6. Patients'!$ET$9,1,MATCH($D28,'6. Patients'!$EU$9:$FI$9,0),ROWS('6. Patients'!EG$10:EG$107))),0)+
IFERROR(SUMPRODUCT('6. Patients'!CT$10:CT$107,OFFSET('6. Patients'!$FJ$9,1,MATCH($D28,'6. Patients'!$FK$9:$FY$9,0),ROWS('6. Patients'!EG$10:EG$107))),0),
IFERROR(SUMPRODUCT('6. Patients'!CT$10:CT$107,OFFSET('6. Patients'!$FZ$9,1,MATCH($D28,'6. Patients'!$GA$9:$GO$9,0),ROWS('6. Patients'!EG$10:EG$107))),0)+
IFERROR(SUMPRODUCT('6. Patients'!CT$10:CT$107,OFFSET('6. Patients'!$GP$9,1,MATCH($D28,'6. Patients'!$GQ$9:$HE$9,0),ROWS('6. Patients'!EG$10:EG$107))),0)+
IFERROR(SUMPRODUCT('6. Patients'!CT$10:CT$107,OFFSET('6. Patients'!$HF$9,1,MATCH($D28,'6. Patients'!$HG$9:$HU$9,0),ROWS('6. Patients'!EG$10:EG$107))),0)+
IFERROR(SUMPRODUCT('6. Patients'!CT$10:CT$107,OFFSET('6. Patients'!$HV$9,1,MATCH($D28,'6. Patients'!$HW$9:$IK$9,0),ROWS('6. Patients'!EG$10:EG$107))),0),
IFERROR(SUMPRODUCT('6. Patients'!CT$10:CT$107,OFFSET('6. Patients'!$IL$9,1,MATCH($D28,'6. Patients'!$IM$9:$JA$9,0),ROWS('6. Patients'!EG$10:EG$107))),0)+
IFERROR(SUMPRODUCT('6. Patients'!CT$10:CT$107,OFFSET('6. Patients'!$JB$9,1,MATCH($D28,'6. Patients'!$JC$9:$JQ$9,0),ROWS('6. Patients'!EG$10:EG$107))),0)+
IFERROR(SUMPRODUCT('6. Patients'!CT$10:CT$107,OFFSET('6. Patients'!$JR$9,1,MATCH($D28,'6. Patients'!$JS$9:$KG$9,0),ROWS('6. Patients'!EG$10:EG$107))),0)+
IFERROR(SUMPRODUCT('6. Patients'!CT$10:CT$107,OFFSET('6. Patients'!$KH$9,1,MATCH($D28,'6. Patients'!$KI$9:$KW$9,0),ROWS('6. Patients'!EG$10:EG$107))),0))+
IFERROR(VLOOKUP($D28,$H$61:$L$91,COLUMNS($H$60:$J$60)-1+AA$7,0)*$E28*$F28*'1. General Inputs'!$J$25,0),0)</f>
        <v>0</v>
      </c>
      <c r="AB28" s="3">
        <f ca="1">ROUNDUP($F28*$E28*CHOOSE(AB$7,
IFERROR(SUMPRODUCT('6. Patients'!CU$10:CU$107,OFFSET('6. Patients'!$DN$9,1,MATCH($D28,'6. Patients'!$DO$9:$EC$9,0),ROWS('6. Patients'!EH$10:EH$107))),0)+
IFERROR(SUMPRODUCT('6. Patients'!CU$10:CU$107,OFFSET('6. Patients'!$ED$9,1,MATCH($D28,'6. Patients'!$EE$9:$ES$9,0),ROWS('6. Patients'!EH$10:EH$107))),0)+
IFERROR(SUMPRODUCT('6. Patients'!CU$10:CU$107,OFFSET('6. Patients'!$ET$9,1,MATCH($D28,'6. Patients'!$EU$9:$FI$9,0),ROWS('6. Patients'!EH$10:EH$107))),0)+
IFERROR(SUMPRODUCT('6. Patients'!CU$10:CU$107,OFFSET('6. Patients'!$FJ$9,1,MATCH($D28,'6. Patients'!$FK$9:$FY$9,0),ROWS('6. Patients'!EH$10:EH$107))),0),
IFERROR(SUMPRODUCT('6. Patients'!CU$10:CU$107,OFFSET('6. Patients'!$FZ$9,1,MATCH($D28,'6. Patients'!$GA$9:$GO$9,0),ROWS('6. Patients'!EH$10:EH$107))),0)+
IFERROR(SUMPRODUCT('6. Patients'!CU$10:CU$107,OFFSET('6. Patients'!$GP$9,1,MATCH($D28,'6. Patients'!$GQ$9:$HE$9,0),ROWS('6. Patients'!EH$10:EH$107))),0)+
IFERROR(SUMPRODUCT('6. Patients'!CU$10:CU$107,OFFSET('6. Patients'!$HF$9,1,MATCH($D28,'6. Patients'!$HG$9:$HU$9,0),ROWS('6. Patients'!EH$10:EH$107))),0)+
IFERROR(SUMPRODUCT('6. Patients'!CU$10:CU$107,OFFSET('6. Patients'!$HV$9,1,MATCH($D28,'6. Patients'!$HW$9:$IK$9,0),ROWS('6. Patients'!EH$10:EH$107))),0),
IFERROR(SUMPRODUCT('6. Patients'!CU$10:CU$107,OFFSET('6. Patients'!$IL$9,1,MATCH($D28,'6. Patients'!$IM$9:$JA$9,0),ROWS('6. Patients'!EH$10:EH$107))),0)+
IFERROR(SUMPRODUCT('6. Patients'!CU$10:CU$107,OFFSET('6. Patients'!$JB$9,1,MATCH($D28,'6. Patients'!$JC$9:$JQ$9,0),ROWS('6. Patients'!EH$10:EH$107))),0)+
IFERROR(SUMPRODUCT('6. Patients'!CU$10:CU$107,OFFSET('6. Patients'!$JR$9,1,MATCH($D28,'6. Patients'!$JS$9:$KG$9,0),ROWS('6. Patients'!EH$10:EH$107))),0)+
IFERROR(SUMPRODUCT('6. Patients'!CU$10:CU$107,OFFSET('6. Patients'!$KH$9,1,MATCH($D28,'6. Patients'!$KI$9:$KW$9,0),ROWS('6. Patients'!EH$10:EH$107))),0))+
IFERROR(VLOOKUP($D28,$H$61:$L$91,COLUMNS($H$60:$J$60)-1+AB$7,0)*$E28*$F28*'1. General Inputs'!$J$25,0),0)</f>
        <v>0</v>
      </c>
      <c r="AC28" s="3">
        <f ca="1">ROUNDUP($F28*$E28*CHOOSE(AC$7,
IFERROR(SUMPRODUCT('6. Patients'!CV$10:CV$107,OFFSET('6. Patients'!$DN$9,1,MATCH($D28,'6. Patients'!$DO$9:$EC$9,0),ROWS('6. Patients'!EI$10:EI$107))),0)+
IFERROR(SUMPRODUCT('6. Patients'!CV$10:CV$107,OFFSET('6. Patients'!$ED$9,1,MATCH($D28,'6. Patients'!$EE$9:$ES$9,0),ROWS('6. Patients'!EI$10:EI$107))),0)+
IFERROR(SUMPRODUCT('6. Patients'!CV$10:CV$107,OFFSET('6. Patients'!$ET$9,1,MATCH($D28,'6. Patients'!$EU$9:$FI$9,0),ROWS('6. Patients'!EI$10:EI$107))),0)+
IFERROR(SUMPRODUCT('6. Patients'!CV$10:CV$107,OFFSET('6. Patients'!$FJ$9,1,MATCH($D28,'6. Patients'!$FK$9:$FY$9,0),ROWS('6. Patients'!EI$10:EI$107))),0),
IFERROR(SUMPRODUCT('6. Patients'!CV$10:CV$107,OFFSET('6. Patients'!$FZ$9,1,MATCH($D28,'6. Patients'!$GA$9:$GO$9,0),ROWS('6. Patients'!EI$10:EI$107))),0)+
IFERROR(SUMPRODUCT('6. Patients'!CV$10:CV$107,OFFSET('6. Patients'!$GP$9,1,MATCH($D28,'6. Patients'!$GQ$9:$HE$9,0),ROWS('6. Patients'!EI$10:EI$107))),0)+
IFERROR(SUMPRODUCT('6. Patients'!CV$10:CV$107,OFFSET('6. Patients'!$HF$9,1,MATCH($D28,'6. Patients'!$HG$9:$HU$9,0),ROWS('6. Patients'!EI$10:EI$107))),0)+
IFERROR(SUMPRODUCT('6. Patients'!CV$10:CV$107,OFFSET('6. Patients'!$HV$9,1,MATCH($D28,'6. Patients'!$HW$9:$IK$9,0),ROWS('6. Patients'!EI$10:EI$107))),0),
IFERROR(SUMPRODUCT('6. Patients'!CV$10:CV$107,OFFSET('6. Patients'!$IL$9,1,MATCH($D28,'6. Patients'!$IM$9:$JA$9,0),ROWS('6. Patients'!EI$10:EI$107))),0)+
IFERROR(SUMPRODUCT('6. Patients'!CV$10:CV$107,OFFSET('6. Patients'!$JB$9,1,MATCH($D28,'6. Patients'!$JC$9:$JQ$9,0),ROWS('6. Patients'!EI$10:EI$107))),0)+
IFERROR(SUMPRODUCT('6. Patients'!CV$10:CV$107,OFFSET('6. Patients'!$JR$9,1,MATCH($D28,'6. Patients'!$JS$9:$KG$9,0),ROWS('6. Patients'!EI$10:EI$107))),0)+
IFERROR(SUMPRODUCT('6. Patients'!CV$10:CV$107,OFFSET('6. Patients'!$KH$9,1,MATCH($D28,'6. Patients'!$KI$9:$KW$9,0),ROWS('6. Patients'!EI$10:EI$107))),0))+
IFERROR(VLOOKUP($D28,$H$61:$L$91,COLUMNS($H$60:$J$60)-1+AC$7,0)*$E28*$F28*'1. General Inputs'!$J$25,0),0)</f>
        <v>0</v>
      </c>
      <c r="AD28" s="3">
        <f ca="1">ROUNDUP($F28*$E28*CHOOSE(AD$7,
IFERROR(SUMPRODUCT('6. Patients'!CW$10:CW$107,OFFSET('6. Patients'!$DN$9,1,MATCH($D28,'6. Patients'!$DO$9:$EC$9,0),ROWS('6. Patients'!EJ$10:EJ$107))),0)+
IFERROR(SUMPRODUCT('6. Patients'!CW$10:CW$107,OFFSET('6. Patients'!$ED$9,1,MATCH($D28,'6. Patients'!$EE$9:$ES$9,0),ROWS('6. Patients'!EJ$10:EJ$107))),0)+
IFERROR(SUMPRODUCT('6. Patients'!CW$10:CW$107,OFFSET('6. Patients'!$ET$9,1,MATCH($D28,'6. Patients'!$EU$9:$FI$9,0),ROWS('6. Patients'!EJ$10:EJ$107))),0)+
IFERROR(SUMPRODUCT('6. Patients'!CW$10:CW$107,OFFSET('6. Patients'!$FJ$9,1,MATCH($D28,'6. Patients'!$FK$9:$FY$9,0),ROWS('6. Patients'!EJ$10:EJ$107))),0),
IFERROR(SUMPRODUCT('6. Patients'!CW$10:CW$107,OFFSET('6. Patients'!$FZ$9,1,MATCH($D28,'6. Patients'!$GA$9:$GO$9,0),ROWS('6. Patients'!EJ$10:EJ$107))),0)+
IFERROR(SUMPRODUCT('6. Patients'!CW$10:CW$107,OFFSET('6. Patients'!$GP$9,1,MATCH($D28,'6. Patients'!$GQ$9:$HE$9,0),ROWS('6. Patients'!EJ$10:EJ$107))),0)+
IFERROR(SUMPRODUCT('6. Patients'!CW$10:CW$107,OFFSET('6. Patients'!$HF$9,1,MATCH($D28,'6. Patients'!$HG$9:$HU$9,0),ROWS('6. Patients'!EJ$10:EJ$107))),0)+
IFERROR(SUMPRODUCT('6. Patients'!CW$10:CW$107,OFFSET('6. Patients'!$HV$9,1,MATCH($D28,'6. Patients'!$HW$9:$IK$9,0),ROWS('6. Patients'!EJ$10:EJ$107))),0),
IFERROR(SUMPRODUCT('6. Patients'!CW$10:CW$107,OFFSET('6. Patients'!$IL$9,1,MATCH($D28,'6. Patients'!$IM$9:$JA$9,0),ROWS('6. Patients'!EJ$10:EJ$107))),0)+
IFERROR(SUMPRODUCT('6. Patients'!CW$10:CW$107,OFFSET('6. Patients'!$JB$9,1,MATCH($D28,'6. Patients'!$JC$9:$JQ$9,0),ROWS('6. Patients'!EJ$10:EJ$107))),0)+
IFERROR(SUMPRODUCT('6. Patients'!CW$10:CW$107,OFFSET('6. Patients'!$JR$9,1,MATCH($D28,'6. Patients'!$JS$9:$KG$9,0),ROWS('6. Patients'!EJ$10:EJ$107))),0)+
IFERROR(SUMPRODUCT('6. Patients'!CW$10:CW$107,OFFSET('6. Patients'!$KH$9,1,MATCH($D28,'6. Patients'!$KI$9:$KW$9,0),ROWS('6. Patients'!EJ$10:EJ$107))),0))+
IFERROR(VLOOKUP($D28,$H$61:$L$91,COLUMNS($H$60:$J$60)-1+AD$7,0)*$E28*$F28*'1. General Inputs'!$J$25,0),0)</f>
        <v>0</v>
      </c>
      <c r="AE28" s="3">
        <f ca="1">ROUNDUP($F28*$E28*CHOOSE(AE$7,
IFERROR(SUMPRODUCT('6. Patients'!CX$10:CX$107,OFFSET('6. Patients'!$DN$9,1,MATCH($D28,'6. Patients'!$DO$9:$EC$9,0),ROWS('6. Patients'!EK$10:EK$107))),0)+
IFERROR(SUMPRODUCT('6. Patients'!CX$10:CX$107,OFFSET('6. Patients'!$ED$9,1,MATCH($D28,'6. Patients'!$EE$9:$ES$9,0),ROWS('6. Patients'!EK$10:EK$107))),0)+
IFERROR(SUMPRODUCT('6. Patients'!CX$10:CX$107,OFFSET('6. Patients'!$ET$9,1,MATCH($D28,'6. Patients'!$EU$9:$FI$9,0),ROWS('6. Patients'!EK$10:EK$107))),0)+
IFERROR(SUMPRODUCT('6. Patients'!CX$10:CX$107,OFFSET('6. Patients'!$FJ$9,1,MATCH($D28,'6. Patients'!$FK$9:$FY$9,0),ROWS('6. Patients'!EK$10:EK$107))),0),
IFERROR(SUMPRODUCT('6. Patients'!CX$10:CX$107,OFFSET('6. Patients'!$FZ$9,1,MATCH($D28,'6. Patients'!$GA$9:$GO$9,0),ROWS('6. Patients'!EK$10:EK$107))),0)+
IFERROR(SUMPRODUCT('6. Patients'!CX$10:CX$107,OFFSET('6. Patients'!$GP$9,1,MATCH($D28,'6. Patients'!$GQ$9:$HE$9,0),ROWS('6. Patients'!EK$10:EK$107))),0)+
IFERROR(SUMPRODUCT('6. Patients'!CX$10:CX$107,OFFSET('6. Patients'!$HF$9,1,MATCH($D28,'6. Patients'!$HG$9:$HU$9,0),ROWS('6. Patients'!EK$10:EK$107))),0)+
IFERROR(SUMPRODUCT('6. Patients'!CX$10:CX$107,OFFSET('6. Patients'!$HV$9,1,MATCH($D28,'6. Patients'!$HW$9:$IK$9,0),ROWS('6. Patients'!EK$10:EK$107))),0),
IFERROR(SUMPRODUCT('6. Patients'!CX$10:CX$107,OFFSET('6. Patients'!$IL$9,1,MATCH($D28,'6. Patients'!$IM$9:$JA$9,0),ROWS('6. Patients'!EK$10:EK$107))),0)+
IFERROR(SUMPRODUCT('6. Patients'!CX$10:CX$107,OFFSET('6. Patients'!$JB$9,1,MATCH($D28,'6. Patients'!$JC$9:$JQ$9,0),ROWS('6. Patients'!EK$10:EK$107))),0)+
IFERROR(SUMPRODUCT('6. Patients'!CX$10:CX$107,OFFSET('6. Patients'!$JR$9,1,MATCH($D28,'6. Patients'!$JS$9:$KG$9,0),ROWS('6. Patients'!EK$10:EK$107))),0)+
IFERROR(SUMPRODUCT('6. Patients'!CX$10:CX$107,OFFSET('6. Patients'!$KH$9,1,MATCH($D28,'6. Patients'!$KI$9:$KW$9,0),ROWS('6. Patients'!EK$10:EK$107))),0))+
IFERROR(VLOOKUP($D28,$H$61:$L$91,COLUMNS($H$60:$J$60)-1+AE$7,0)*$E28*$F28*'1. General Inputs'!$J$25,0),0)</f>
        <v>0</v>
      </c>
      <c r="AF28" s="3">
        <f ca="1">ROUNDUP($F28*$E28*CHOOSE(AF$7,
IFERROR(SUMPRODUCT('6. Patients'!CY$10:CY$107,OFFSET('6. Patients'!$DN$9,1,MATCH($D28,'6. Patients'!$DO$9:$EC$9,0),ROWS('6. Patients'!EL$10:EL$107))),0)+
IFERROR(SUMPRODUCT('6. Patients'!CY$10:CY$107,OFFSET('6. Patients'!$ED$9,1,MATCH($D28,'6. Patients'!$EE$9:$ES$9,0),ROWS('6. Patients'!EL$10:EL$107))),0)+
IFERROR(SUMPRODUCT('6. Patients'!CY$10:CY$107,OFFSET('6. Patients'!$ET$9,1,MATCH($D28,'6. Patients'!$EU$9:$FI$9,0),ROWS('6. Patients'!EL$10:EL$107))),0)+
IFERROR(SUMPRODUCT('6. Patients'!CY$10:CY$107,OFFSET('6. Patients'!$FJ$9,1,MATCH($D28,'6. Patients'!$FK$9:$FY$9,0),ROWS('6. Patients'!EL$10:EL$107))),0),
IFERROR(SUMPRODUCT('6. Patients'!CY$10:CY$107,OFFSET('6. Patients'!$FZ$9,1,MATCH($D28,'6. Patients'!$GA$9:$GO$9,0),ROWS('6. Patients'!EL$10:EL$107))),0)+
IFERROR(SUMPRODUCT('6. Patients'!CY$10:CY$107,OFFSET('6. Patients'!$GP$9,1,MATCH($D28,'6. Patients'!$GQ$9:$HE$9,0),ROWS('6. Patients'!EL$10:EL$107))),0)+
IFERROR(SUMPRODUCT('6. Patients'!CY$10:CY$107,OFFSET('6. Patients'!$HF$9,1,MATCH($D28,'6. Patients'!$HG$9:$HU$9,0),ROWS('6. Patients'!EL$10:EL$107))),0)+
IFERROR(SUMPRODUCT('6. Patients'!CY$10:CY$107,OFFSET('6. Patients'!$HV$9,1,MATCH($D28,'6. Patients'!$HW$9:$IK$9,0),ROWS('6. Patients'!EL$10:EL$107))),0),
IFERROR(SUMPRODUCT('6. Patients'!CY$10:CY$107,OFFSET('6. Patients'!$IL$9,1,MATCH($D28,'6. Patients'!$IM$9:$JA$9,0),ROWS('6. Patients'!EL$10:EL$107))),0)+
IFERROR(SUMPRODUCT('6. Patients'!CY$10:CY$107,OFFSET('6. Patients'!$JB$9,1,MATCH($D28,'6. Patients'!$JC$9:$JQ$9,0),ROWS('6. Patients'!EL$10:EL$107))),0)+
IFERROR(SUMPRODUCT('6. Patients'!CY$10:CY$107,OFFSET('6. Patients'!$JR$9,1,MATCH($D28,'6. Patients'!$JS$9:$KG$9,0),ROWS('6. Patients'!EL$10:EL$107))),0)+
IFERROR(SUMPRODUCT('6. Patients'!CY$10:CY$107,OFFSET('6. Patients'!$KH$9,1,MATCH($D28,'6. Patients'!$KI$9:$KW$9,0),ROWS('6. Patients'!EL$10:EL$107))),0))+
IFERROR(VLOOKUP($D28,$H$61:$L$91,COLUMNS($H$60:$J$60)-1+AF$7,0)*$E28*$F28*'1. General Inputs'!$J$25,0),0)</f>
        <v>0</v>
      </c>
      <c r="AG28" s="3">
        <f ca="1">ROUNDUP($F28*$E28*CHOOSE(AG$7,
IFERROR(SUMPRODUCT('6. Patients'!CZ$10:CZ$107,OFFSET('6. Patients'!$DN$9,1,MATCH($D28,'6. Patients'!$DO$9:$EC$9,0),ROWS('6. Patients'!EM$10:EM$107))),0)+
IFERROR(SUMPRODUCT('6. Patients'!CZ$10:CZ$107,OFFSET('6. Patients'!$ED$9,1,MATCH($D28,'6. Patients'!$EE$9:$ES$9,0),ROWS('6. Patients'!EM$10:EM$107))),0)+
IFERROR(SUMPRODUCT('6. Patients'!CZ$10:CZ$107,OFFSET('6. Patients'!$ET$9,1,MATCH($D28,'6. Patients'!$EU$9:$FI$9,0),ROWS('6. Patients'!EM$10:EM$107))),0)+
IFERROR(SUMPRODUCT('6. Patients'!CZ$10:CZ$107,OFFSET('6. Patients'!$FJ$9,1,MATCH($D28,'6. Patients'!$FK$9:$FY$9,0),ROWS('6. Patients'!EM$10:EM$107))),0),
IFERROR(SUMPRODUCT('6. Patients'!CZ$10:CZ$107,OFFSET('6. Patients'!$FZ$9,1,MATCH($D28,'6. Patients'!$GA$9:$GO$9,0),ROWS('6. Patients'!EM$10:EM$107))),0)+
IFERROR(SUMPRODUCT('6. Patients'!CZ$10:CZ$107,OFFSET('6. Patients'!$GP$9,1,MATCH($D28,'6. Patients'!$GQ$9:$HE$9,0),ROWS('6. Patients'!EM$10:EM$107))),0)+
IFERROR(SUMPRODUCT('6. Patients'!CZ$10:CZ$107,OFFSET('6. Patients'!$HF$9,1,MATCH($D28,'6. Patients'!$HG$9:$HU$9,0),ROWS('6. Patients'!EM$10:EM$107))),0)+
IFERROR(SUMPRODUCT('6. Patients'!CZ$10:CZ$107,OFFSET('6. Patients'!$HV$9,1,MATCH($D28,'6. Patients'!$HW$9:$IK$9,0),ROWS('6. Patients'!EM$10:EM$107))),0),
IFERROR(SUMPRODUCT('6. Patients'!CZ$10:CZ$107,OFFSET('6. Patients'!$IL$9,1,MATCH($D28,'6. Patients'!$IM$9:$JA$9,0),ROWS('6. Patients'!EM$10:EM$107))),0)+
IFERROR(SUMPRODUCT('6. Patients'!CZ$10:CZ$107,OFFSET('6. Patients'!$JB$9,1,MATCH($D28,'6. Patients'!$JC$9:$JQ$9,0),ROWS('6. Patients'!EM$10:EM$107))),0)+
IFERROR(SUMPRODUCT('6. Patients'!CZ$10:CZ$107,OFFSET('6. Patients'!$JR$9,1,MATCH($D28,'6. Patients'!$JS$9:$KG$9,0),ROWS('6. Patients'!EM$10:EM$107))),0)+
IFERROR(SUMPRODUCT('6. Patients'!CZ$10:CZ$107,OFFSET('6. Patients'!$KH$9,1,MATCH($D28,'6. Patients'!$KI$9:$KW$9,0),ROWS('6. Patients'!EM$10:EM$107))),0))+
IFERROR(VLOOKUP($D28,$H$61:$L$91,COLUMNS($H$60:$J$60)-1+AG$7,0)*$E28*$F28*'1. General Inputs'!$J$25,0),0)</f>
        <v>0</v>
      </c>
      <c r="AH28" s="3">
        <f ca="1">ROUNDUP($F28*$E28*CHOOSE(AH$7,
IFERROR(SUMPRODUCT('6. Patients'!DA$10:DA$107,OFFSET('6. Patients'!$DN$9,1,MATCH($D28,'6. Patients'!$DO$9:$EC$9,0),ROWS('6. Patients'!EN$10:EN$107))),0)+
IFERROR(SUMPRODUCT('6. Patients'!DA$10:DA$107,OFFSET('6. Patients'!$ED$9,1,MATCH($D28,'6. Patients'!$EE$9:$ES$9,0),ROWS('6. Patients'!EN$10:EN$107))),0)+
IFERROR(SUMPRODUCT('6. Patients'!DA$10:DA$107,OFFSET('6. Patients'!$ET$9,1,MATCH($D28,'6. Patients'!$EU$9:$FI$9,0),ROWS('6. Patients'!EN$10:EN$107))),0)+
IFERROR(SUMPRODUCT('6. Patients'!DA$10:DA$107,OFFSET('6. Patients'!$FJ$9,1,MATCH($D28,'6. Patients'!$FK$9:$FY$9,0),ROWS('6. Patients'!EN$10:EN$107))),0),
IFERROR(SUMPRODUCT('6. Patients'!DA$10:DA$107,OFFSET('6. Patients'!$FZ$9,1,MATCH($D28,'6. Patients'!$GA$9:$GO$9,0),ROWS('6. Patients'!EN$10:EN$107))),0)+
IFERROR(SUMPRODUCT('6. Patients'!DA$10:DA$107,OFFSET('6. Patients'!$GP$9,1,MATCH($D28,'6. Patients'!$GQ$9:$HE$9,0),ROWS('6. Patients'!EN$10:EN$107))),0)+
IFERROR(SUMPRODUCT('6. Patients'!DA$10:DA$107,OFFSET('6. Patients'!$HF$9,1,MATCH($D28,'6. Patients'!$HG$9:$HU$9,0),ROWS('6. Patients'!EN$10:EN$107))),0)+
IFERROR(SUMPRODUCT('6. Patients'!DA$10:DA$107,OFFSET('6. Patients'!$HV$9,1,MATCH($D28,'6. Patients'!$HW$9:$IK$9,0),ROWS('6. Patients'!EN$10:EN$107))),0),
IFERROR(SUMPRODUCT('6. Patients'!DA$10:DA$107,OFFSET('6. Patients'!$IL$9,1,MATCH($D28,'6. Patients'!$IM$9:$JA$9,0),ROWS('6. Patients'!EN$10:EN$107))),0)+
IFERROR(SUMPRODUCT('6. Patients'!DA$10:DA$107,OFFSET('6. Patients'!$JB$9,1,MATCH($D28,'6. Patients'!$JC$9:$JQ$9,0),ROWS('6. Patients'!EN$10:EN$107))),0)+
IFERROR(SUMPRODUCT('6. Patients'!DA$10:DA$107,OFFSET('6. Patients'!$JR$9,1,MATCH($D28,'6. Patients'!$JS$9:$KG$9,0),ROWS('6. Patients'!EN$10:EN$107))),0)+
IFERROR(SUMPRODUCT('6. Patients'!DA$10:DA$107,OFFSET('6. Patients'!$KH$9,1,MATCH($D28,'6. Patients'!$KI$9:$KW$9,0),ROWS('6. Patients'!EN$10:EN$107))),0))+
IFERROR(VLOOKUP($D28,$H$61:$L$91,COLUMNS($H$60:$J$60)-1+AH$7,0)*$E28*$F28*'1. General Inputs'!$J$25,0),0)</f>
        <v>0</v>
      </c>
      <c r="AI28" s="3">
        <f ca="1">ROUNDUP($F28*$E28*CHOOSE(AI$7,
IFERROR(SUMPRODUCT('6. Patients'!DB$10:DB$107,OFFSET('6. Patients'!$DN$9,1,MATCH($D28,'6. Patients'!$DO$9:$EC$9,0),ROWS('6. Patients'!EO$10:EO$107))),0)+
IFERROR(SUMPRODUCT('6. Patients'!DB$10:DB$107,OFFSET('6. Patients'!$ED$9,1,MATCH($D28,'6. Patients'!$EE$9:$ES$9,0),ROWS('6. Patients'!EO$10:EO$107))),0)+
IFERROR(SUMPRODUCT('6. Patients'!DB$10:DB$107,OFFSET('6. Patients'!$ET$9,1,MATCH($D28,'6. Patients'!$EU$9:$FI$9,0),ROWS('6. Patients'!EO$10:EO$107))),0)+
IFERROR(SUMPRODUCT('6. Patients'!DB$10:DB$107,OFFSET('6. Patients'!$FJ$9,1,MATCH($D28,'6. Patients'!$FK$9:$FY$9,0),ROWS('6. Patients'!EO$10:EO$107))),0),
IFERROR(SUMPRODUCT('6. Patients'!DB$10:DB$107,OFFSET('6. Patients'!$FZ$9,1,MATCH($D28,'6. Patients'!$GA$9:$GO$9,0),ROWS('6. Patients'!EO$10:EO$107))),0)+
IFERROR(SUMPRODUCT('6. Patients'!DB$10:DB$107,OFFSET('6. Patients'!$GP$9,1,MATCH($D28,'6. Patients'!$GQ$9:$HE$9,0),ROWS('6. Patients'!EO$10:EO$107))),0)+
IFERROR(SUMPRODUCT('6. Patients'!DB$10:DB$107,OFFSET('6. Patients'!$HF$9,1,MATCH($D28,'6. Patients'!$HG$9:$HU$9,0),ROWS('6. Patients'!EO$10:EO$107))),0)+
IFERROR(SUMPRODUCT('6. Patients'!DB$10:DB$107,OFFSET('6. Patients'!$HV$9,1,MATCH($D28,'6. Patients'!$HW$9:$IK$9,0),ROWS('6. Patients'!EO$10:EO$107))),0),
IFERROR(SUMPRODUCT('6. Patients'!DB$10:DB$107,OFFSET('6. Patients'!$IL$9,1,MATCH($D28,'6. Patients'!$IM$9:$JA$9,0),ROWS('6. Patients'!EO$10:EO$107))),0)+
IFERROR(SUMPRODUCT('6. Patients'!DB$10:DB$107,OFFSET('6. Patients'!$JB$9,1,MATCH($D28,'6. Patients'!$JC$9:$JQ$9,0),ROWS('6. Patients'!EO$10:EO$107))),0)+
IFERROR(SUMPRODUCT('6. Patients'!DB$10:DB$107,OFFSET('6. Patients'!$JR$9,1,MATCH($D28,'6. Patients'!$JS$9:$KG$9,0),ROWS('6. Patients'!EO$10:EO$107))),0)+
IFERROR(SUMPRODUCT('6. Patients'!DB$10:DB$107,OFFSET('6. Patients'!$KH$9,1,MATCH($D28,'6. Patients'!$KI$9:$KW$9,0),ROWS('6. Patients'!EO$10:EO$107))),0))+
IFERROR(VLOOKUP($D28,$H$61:$L$91,COLUMNS($H$60:$J$60)-1+AI$7,0)*$E28*$F28*'1. General Inputs'!$J$25,0),0)</f>
        <v>0</v>
      </c>
      <c r="AJ28" s="3">
        <f ca="1">ROUNDUP($F28*$E28*CHOOSE(AJ$7,
IFERROR(SUMPRODUCT('6. Patients'!DC$10:DC$107,OFFSET('6. Patients'!$DN$9,1,MATCH($D28,'6. Patients'!$DO$9:$EC$9,0),ROWS('6. Patients'!EP$10:EP$107))),0)+
IFERROR(SUMPRODUCT('6. Patients'!DC$10:DC$107,OFFSET('6. Patients'!$ED$9,1,MATCH($D28,'6. Patients'!$EE$9:$ES$9,0),ROWS('6. Patients'!EP$10:EP$107))),0)+
IFERROR(SUMPRODUCT('6. Patients'!DC$10:DC$107,OFFSET('6. Patients'!$ET$9,1,MATCH($D28,'6. Patients'!$EU$9:$FI$9,0),ROWS('6. Patients'!EP$10:EP$107))),0)+
IFERROR(SUMPRODUCT('6. Patients'!DC$10:DC$107,OFFSET('6. Patients'!$FJ$9,1,MATCH($D28,'6. Patients'!$FK$9:$FY$9,0),ROWS('6. Patients'!EP$10:EP$107))),0),
IFERROR(SUMPRODUCT('6. Patients'!DC$10:DC$107,OFFSET('6. Patients'!$FZ$9,1,MATCH($D28,'6. Patients'!$GA$9:$GO$9,0),ROWS('6. Patients'!EP$10:EP$107))),0)+
IFERROR(SUMPRODUCT('6. Patients'!DC$10:DC$107,OFFSET('6. Patients'!$GP$9,1,MATCH($D28,'6. Patients'!$GQ$9:$HE$9,0),ROWS('6. Patients'!EP$10:EP$107))),0)+
IFERROR(SUMPRODUCT('6. Patients'!DC$10:DC$107,OFFSET('6. Patients'!$HF$9,1,MATCH($D28,'6. Patients'!$HG$9:$HU$9,0),ROWS('6. Patients'!EP$10:EP$107))),0)+
IFERROR(SUMPRODUCT('6. Patients'!DC$10:DC$107,OFFSET('6. Patients'!$HV$9,1,MATCH($D28,'6. Patients'!$HW$9:$IK$9,0),ROWS('6. Patients'!EP$10:EP$107))),0),
IFERROR(SUMPRODUCT('6. Patients'!DC$10:DC$107,OFFSET('6. Patients'!$IL$9,1,MATCH($D28,'6. Patients'!$IM$9:$JA$9,0),ROWS('6. Patients'!EP$10:EP$107))),0)+
IFERROR(SUMPRODUCT('6. Patients'!DC$10:DC$107,OFFSET('6. Patients'!$JB$9,1,MATCH($D28,'6. Patients'!$JC$9:$JQ$9,0),ROWS('6. Patients'!EP$10:EP$107))),0)+
IFERROR(SUMPRODUCT('6. Patients'!DC$10:DC$107,OFFSET('6. Patients'!$JR$9,1,MATCH($D28,'6. Patients'!$JS$9:$KG$9,0),ROWS('6. Patients'!EP$10:EP$107))),0)+
IFERROR(SUMPRODUCT('6. Patients'!DC$10:DC$107,OFFSET('6. Patients'!$KH$9,1,MATCH($D28,'6. Patients'!$KI$9:$KW$9,0),ROWS('6. Patients'!EP$10:EP$107))),0))+
IFERROR(VLOOKUP($D28,$H$61:$L$91,COLUMNS($H$60:$J$60)-1+AJ$7,0)*$E28*$F28*'1. General Inputs'!$J$25,0),0)</f>
        <v>0</v>
      </c>
      <c r="AK28" s="3">
        <f ca="1">ROUNDUP($F28*$E28*CHOOSE(AK$7,
IFERROR(SUMPRODUCT('6. Patients'!DD$10:DD$107,OFFSET('6. Patients'!$DN$9,1,MATCH($D28,'6. Patients'!$DO$9:$EC$9,0),ROWS('6. Patients'!EQ$10:EQ$107))),0)+
IFERROR(SUMPRODUCT('6. Patients'!DD$10:DD$107,OFFSET('6. Patients'!$ED$9,1,MATCH($D28,'6. Patients'!$EE$9:$ES$9,0),ROWS('6. Patients'!EQ$10:EQ$107))),0)+
IFERROR(SUMPRODUCT('6. Patients'!DD$10:DD$107,OFFSET('6. Patients'!$ET$9,1,MATCH($D28,'6. Patients'!$EU$9:$FI$9,0),ROWS('6. Patients'!EQ$10:EQ$107))),0)+
IFERROR(SUMPRODUCT('6. Patients'!DD$10:DD$107,OFFSET('6. Patients'!$FJ$9,1,MATCH($D28,'6. Patients'!$FK$9:$FY$9,0),ROWS('6. Patients'!EQ$10:EQ$107))),0),
IFERROR(SUMPRODUCT('6. Patients'!DD$10:DD$107,OFFSET('6. Patients'!$FZ$9,1,MATCH($D28,'6. Patients'!$GA$9:$GO$9,0),ROWS('6. Patients'!EQ$10:EQ$107))),0)+
IFERROR(SUMPRODUCT('6. Patients'!DD$10:DD$107,OFFSET('6. Patients'!$GP$9,1,MATCH($D28,'6. Patients'!$GQ$9:$HE$9,0),ROWS('6. Patients'!EQ$10:EQ$107))),0)+
IFERROR(SUMPRODUCT('6. Patients'!DD$10:DD$107,OFFSET('6. Patients'!$HF$9,1,MATCH($D28,'6. Patients'!$HG$9:$HU$9,0),ROWS('6. Patients'!EQ$10:EQ$107))),0)+
IFERROR(SUMPRODUCT('6. Patients'!DD$10:DD$107,OFFSET('6. Patients'!$HV$9,1,MATCH($D28,'6. Patients'!$HW$9:$IK$9,0),ROWS('6. Patients'!EQ$10:EQ$107))),0),
IFERROR(SUMPRODUCT('6. Patients'!DD$10:DD$107,OFFSET('6. Patients'!$IL$9,1,MATCH($D28,'6. Patients'!$IM$9:$JA$9,0),ROWS('6. Patients'!EQ$10:EQ$107))),0)+
IFERROR(SUMPRODUCT('6. Patients'!DD$10:DD$107,OFFSET('6. Patients'!$JB$9,1,MATCH($D28,'6. Patients'!$JC$9:$JQ$9,0),ROWS('6. Patients'!EQ$10:EQ$107))),0)+
IFERROR(SUMPRODUCT('6. Patients'!DD$10:DD$107,OFFSET('6. Patients'!$JR$9,1,MATCH($D28,'6. Patients'!$JS$9:$KG$9,0),ROWS('6. Patients'!EQ$10:EQ$107))),0)+
IFERROR(SUMPRODUCT('6. Patients'!DD$10:DD$107,OFFSET('6. Patients'!$KH$9,1,MATCH($D28,'6. Patients'!$KI$9:$KW$9,0),ROWS('6. Patients'!EQ$10:EQ$107))),0))+
IFERROR(VLOOKUP($D28,$H$61:$L$91,COLUMNS($H$60:$J$60)-1+AK$7,0)*$E28*$F28*'1. General Inputs'!$J$25,0),0)</f>
        <v>0</v>
      </c>
      <c r="AL28" s="3">
        <f ca="1">ROUNDUP($F28*$E28*CHOOSE(AL$7,
IFERROR(SUMPRODUCT('6. Patients'!DE$10:DE$107,OFFSET('6. Patients'!$DN$9,1,MATCH($D28,'6. Patients'!$DO$9:$EC$9,0),ROWS('6. Patients'!ER$10:ER$107))),0)+
IFERROR(SUMPRODUCT('6. Patients'!DE$10:DE$107,OFFSET('6. Patients'!$ED$9,1,MATCH($D28,'6. Patients'!$EE$9:$ES$9,0),ROWS('6. Patients'!ER$10:ER$107))),0)+
IFERROR(SUMPRODUCT('6. Patients'!DE$10:DE$107,OFFSET('6. Patients'!$ET$9,1,MATCH($D28,'6. Patients'!$EU$9:$FI$9,0),ROWS('6. Patients'!ER$10:ER$107))),0)+
IFERROR(SUMPRODUCT('6. Patients'!DE$10:DE$107,OFFSET('6. Patients'!$FJ$9,1,MATCH($D28,'6. Patients'!$FK$9:$FY$9,0),ROWS('6. Patients'!ER$10:ER$107))),0),
IFERROR(SUMPRODUCT('6. Patients'!DE$10:DE$107,OFFSET('6. Patients'!$FZ$9,1,MATCH($D28,'6. Patients'!$GA$9:$GO$9,0),ROWS('6. Patients'!ER$10:ER$107))),0)+
IFERROR(SUMPRODUCT('6. Patients'!DE$10:DE$107,OFFSET('6. Patients'!$GP$9,1,MATCH($D28,'6. Patients'!$GQ$9:$HE$9,0),ROWS('6. Patients'!ER$10:ER$107))),0)+
IFERROR(SUMPRODUCT('6. Patients'!DE$10:DE$107,OFFSET('6. Patients'!$HF$9,1,MATCH($D28,'6. Patients'!$HG$9:$HU$9,0),ROWS('6. Patients'!ER$10:ER$107))),0)+
IFERROR(SUMPRODUCT('6. Patients'!DE$10:DE$107,OFFSET('6. Patients'!$HV$9,1,MATCH($D28,'6. Patients'!$HW$9:$IK$9,0),ROWS('6. Patients'!ER$10:ER$107))),0),
IFERROR(SUMPRODUCT('6. Patients'!DE$10:DE$107,OFFSET('6. Patients'!$IL$9,1,MATCH($D28,'6. Patients'!$IM$9:$JA$9,0),ROWS('6. Patients'!ER$10:ER$107))),0)+
IFERROR(SUMPRODUCT('6. Patients'!DE$10:DE$107,OFFSET('6. Patients'!$JB$9,1,MATCH($D28,'6. Patients'!$JC$9:$JQ$9,0),ROWS('6. Patients'!ER$10:ER$107))),0)+
IFERROR(SUMPRODUCT('6. Patients'!DE$10:DE$107,OFFSET('6. Patients'!$JR$9,1,MATCH($D28,'6. Patients'!$JS$9:$KG$9,0),ROWS('6. Patients'!ER$10:ER$107))),0)+
IFERROR(SUMPRODUCT('6. Patients'!DE$10:DE$107,OFFSET('6. Patients'!$KH$9,1,MATCH($D28,'6. Patients'!$KI$9:$KW$9,0),ROWS('6. Patients'!ER$10:ER$107))),0))+
IFERROR(VLOOKUP($D28,$H$61:$L$91,COLUMNS($H$60:$J$60)-1+AL$7,0)*$E28*$F28*'1. General Inputs'!$J$25,0),0)</f>
        <v>0</v>
      </c>
      <c r="AM28" s="3">
        <f ca="1">ROUNDUP($F28*$E28*CHOOSE(AM$7,
IFERROR(SUMPRODUCT('6. Patients'!DF$10:DF$107,OFFSET('6. Patients'!$DN$9,1,MATCH($D28,'6. Patients'!$DO$9:$EC$9,0),ROWS('6. Patients'!ES$10:ES$107))),0)+
IFERROR(SUMPRODUCT('6. Patients'!DF$10:DF$107,OFFSET('6. Patients'!$ED$9,1,MATCH($D28,'6. Patients'!$EE$9:$ES$9,0),ROWS('6. Patients'!ES$10:ES$107))),0)+
IFERROR(SUMPRODUCT('6. Patients'!DF$10:DF$107,OFFSET('6. Patients'!$ET$9,1,MATCH($D28,'6. Patients'!$EU$9:$FI$9,0),ROWS('6. Patients'!ES$10:ES$107))),0)+
IFERROR(SUMPRODUCT('6. Patients'!DF$10:DF$107,OFFSET('6. Patients'!$FJ$9,1,MATCH($D28,'6. Patients'!$FK$9:$FY$9,0),ROWS('6. Patients'!ES$10:ES$107))),0),
IFERROR(SUMPRODUCT('6. Patients'!DF$10:DF$107,OFFSET('6. Patients'!$FZ$9,1,MATCH($D28,'6. Patients'!$GA$9:$GO$9,0),ROWS('6. Patients'!ES$10:ES$107))),0)+
IFERROR(SUMPRODUCT('6. Patients'!DF$10:DF$107,OFFSET('6. Patients'!$GP$9,1,MATCH($D28,'6. Patients'!$GQ$9:$HE$9,0),ROWS('6. Patients'!ES$10:ES$107))),0)+
IFERROR(SUMPRODUCT('6. Patients'!DF$10:DF$107,OFFSET('6. Patients'!$HF$9,1,MATCH($D28,'6. Patients'!$HG$9:$HU$9,0),ROWS('6. Patients'!ES$10:ES$107))),0)+
IFERROR(SUMPRODUCT('6. Patients'!DF$10:DF$107,OFFSET('6. Patients'!$HV$9,1,MATCH($D28,'6. Patients'!$HW$9:$IK$9,0),ROWS('6. Patients'!ES$10:ES$107))),0),
IFERROR(SUMPRODUCT('6. Patients'!DF$10:DF$107,OFFSET('6. Patients'!$IL$9,1,MATCH($D28,'6. Patients'!$IM$9:$JA$9,0),ROWS('6. Patients'!ES$10:ES$107))),0)+
IFERROR(SUMPRODUCT('6. Patients'!DF$10:DF$107,OFFSET('6. Patients'!$JB$9,1,MATCH($D28,'6. Patients'!$JC$9:$JQ$9,0),ROWS('6. Patients'!ES$10:ES$107))),0)+
IFERROR(SUMPRODUCT('6. Patients'!DF$10:DF$107,OFFSET('6. Patients'!$JR$9,1,MATCH($D28,'6. Patients'!$JS$9:$KG$9,0),ROWS('6. Patients'!ES$10:ES$107))),0)+
IFERROR(SUMPRODUCT('6. Patients'!DF$10:DF$107,OFFSET('6. Patients'!$KH$9,1,MATCH($D28,'6. Patients'!$KI$9:$KW$9,0),ROWS('6. Patients'!ES$10:ES$107))),0))+
IFERROR(VLOOKUP($D28,$H$61:$L$91,COLUMNS($H$60:$J$60)-1+AM$7,0)*$E28*$F28*'1. General Inputs'!$J$25,0),0)</f>
        <v>0</v>
      </c>
      <c r="AN28" s="3">
        <f ca="1">ROUNDUP($F28*$E28*CHOOSE(AN$7,
IFERROR(SUMPRODUCT('6. Patients'!DG$10:DG$107,OFFSET('6. Patients'!$DN$9,1,MATCH($D28,'6. Patients'!$DO$9:$EC$9,0),ROWS('6. Patients'!ET$10:ET$107))),0)+
IFERROR(SUMPRODUCT('6. Patients'!DG$10:DG$107,OFFSET('6. Patients'!$ED$9,1,MATCH($D28,'6. Patients'!$EE$9:$ES$9,0),ROWS('6. Patients'!ET$10:ET$107))),0)+
IFERROR(SUMPRODUCT('6. Patients'!DG$10:DG$107,OFFSET('6. Patients'!$ET$9,1,MATCH($D28,'6. Patients'!$EU$9:$FI$9,0),ROWS('6. Patients'!ET$10:ET$107))),0)+
IFERROR(SUMPRODUCT('6. Patients'!DG$10:DG$107,OFFSET('6. Patients'!$FJ$9,1,MATCH($D28,'6. Patients'!$FK$9:$FY$9,0),ROWS('6. Patients'!ET$10:ET$107))),0),
IFERROR(SUMPRODUCT('6. Patients'!DG$10:DG$107,OFFSET('6. Patients'!$FZ$9,1,MATCH($D28,'6. Patients'!$GA$9:$GO$9,0),ROWS('6. Patients'!ET$10:ET$107))),0)+
IFERROR(SUMPRODUCT('6. Patients'!DG$10:DG$107,OFFSET('6. Patients'!$GP$9,1,MATCH($D28,'6. Patients'!$GQ$9:$HE$9,0),ROWS('6. Patients'!ET$10:ET$107))),0)+
IFERROR(SUMPRODUCT('6. Patients'!DG$10:DG$107,OFFSET('6. Patients'!$HF$9,1,MATCH($D28,'6. Patients'!$HG$9:$HU$9,0),ROWS('6. Patients'!ET$10:ET$107))),0)+
IFERROR(SUMPRODUCT('6. Patients'!DG$10:DG$107,OFFSET('6. Patients'!$HV$9,1,MATCH($D28,'6. Patients'!$HW$9:$IK$9,0),ROWS('6. Patients'!ET$10:ET$107))),0),
IFERROR(SUMPRODUCT('6. Patients'!DG$10:DG$107,OFFSET('6. Patients'!$IL$9,1,MATCH($D28,'6. Patients'!$IM$9:$JA$9,0),ROWS('6. Patients'!ET$10:ET$107))),0)+
IFERROR(SUMPRODUCT('6. Patients'!DG$10:DG$107,OFFSET('6. Patients'!$JB$9,1,MATCH($D28,'6. Patients'!$JC$9:$JQ$9,0),ROWS('6. Patients'!ET$10:ET$107))),0)+
IFERROR(SUMPRODUCT('6. Patients'!DG$10:DG$107,OFFSET('6. Patients'!$JR$9,1,MATCH($D28,'6. Patients'!$JS$9:$KG$9,0),ROWS('6. Patients'!ET$10:ET$107))),0)+
IFERROR(SUMPRODUCT('6. Patients'!DG$10:DG$107,OFFSET('6. Patients'!$KH$9,1,MATCH($D28,'6. Patients'!$KI$9:$KW$9,0),ROWS('6. Patients'!ET$10:ET$107))),0))+
IFERROR(VLOOKUP($D28,$H$61:$L$91,COLUMNS($H$60:$J$60)-1+AN$7,0)*$E28*$F28*'1. General Inputs'!$J$25,0),0)</f>
        <v>0</v>
      </c>
      <c r="AO28" s="3">
        <f ca="1">ROUNDUP($F28*$E28*CHOOSE(AO$7,
IFERROR(SUMPRODUCT('6. Patients'!DH$10:DH$107,OFFSET('6. Patients'!$DN$9,1,MATCH($D28,'6. Patients'!$DO$9:$EC$9,0),ROWS('6. Patients'!EU$10:EU$107))),0)+
IFERROR(SUMPRODUCT('6. Patients'!DH$10:DH$107,OFFSET('6. Patients'!$ED$9,1,MATCH($D28,'6. Patients'!$EE$9:$ES$9,0),ROWS('6. Patients'!EU$10:EU$107))),0)+
IFERROR(SUMPRODUCT('6. Patients'!DH$10:DH$107,OFFSET('6. Patients'!$ET$9,1,MATCH($D28,'6. Patients'!$EU$9:$FI$9,0),ROWS('6. Patients'!EU$10:EU$107))),0)+
IFERROR(SUMPRODUCT('6. Patients'!DH$10:DH$107,OFFSET('6. Patients'!$FJ$9,1,MATCH($D28,'6. Patients'!$FK$9:$FY$9,0),ROWS('6. Patients'!EU$10:EU$107))),0),
IFERROR(SUMPRODUCT('6. Patients'!DH$10:DH$107,OFFSET('6. Patients'!$FZ$9,1,MATCH($D28,'6. Patients'!$GA$9:$GO$9,0),ROWS('6. Patients'!EU$10:EU$107))),0)+
IFERROR(SUMPRODUCT('6. Patients'!DH$10:DH$107,OFFSET('6. Patients'!$GP$9,1,MATCH($D28,'6. Patients'!$GQ$9:$HE$9,0),ROWS('6. Patients'!EU$10:EU$107))),0)+
IFERROR(SUMPRODUCT('6. Patients'!DH$10:DH$107,OFFSET('6. Patients'!$HF$9,1,MATCH($D28,'6. Patients'!$HG$9:$HU$9,0),ROWS('6. Patients'!EU$10:EU$107))),0)+
IFERROR(SUMPRODUCT('6. Patients'!DH$10:DH$107,OFFSET('6. Patients'!$HV$9,1,MATCH($D28,'6. Patients'!$HW$9:$IK$9,0),ROWS('6. Patients'!EU$10:EU$107))),0),
IFERROR(SUMPRODUCT('6. Patients'!DH$10:DH$107,OFFSET('6. Patients'!$IL$9,1,MATCH($D28,'6. Patients'!$IM$9:$JA$9,0),ROWS('6. Patients'!EU$10:EU$107))),0)+
IFERROR(SUMPRODUCT('6. Patients'!DH$10:DH$107,OFFSET('6. Patients'!$JB$9,1,MATCH($D28,'6. Patients'!$JC$9:$JQ$9,0),ROWS('6. Patients'!EU$10:EU$107))),0)+
IFERROR(SUMPRODUCT('6. Patients'!DH$10:DH$107,OFFSET('6. Patients'!$JR$9,1,MATCH($D28,'6. Patients'!$JS$9:$KG$9,0),ROWS('6. Patients'!EU$10:EU$107))),0)+
IFERROR(SUMPRODUCT('6. Patients'!DH$10:DH$107,OFFSET('6. Patients'!$KH$9,1,MATCH($D28,'6. Patients'!$KI$9:$KW$9,0),ROWS('6. Patients'!EU$10:EU$107))),0))+
IFERROR(VLOOKUP($D28,$H$61:$L$91,COLUMNS($H$60:$J$60)-1+AO$7,0)*$E28*$F28*'1. General Inputs'!$J$25,0),0)</f>
        <v>0</v>
      </c>
      <c r="AP28" s="3">
        <f ca="1">ROUNDUP($F28*$E28*CHOOSE(AP$7,
IFERROR(SUMPRODUCT('6. Patients'!DI$10:DI$107,OFFSET('6. Patients'!$DN$9,1,MATCH($D28,'6. Patients'!$DO$9:$EC$9,0),ROWS('6. Patients'!EV$10:EV$107))),0)+
IFERROR(SUMPRODUCT('6. Patients'!DI$10:DI$107,OFFSET('6. Patients'!$ED$9,1,MATCH($D28,'6. Patients'!$EE$9:$ES$9,0),ROWS('6. Patients'!EV$10:EV$107))),0)+
IFERROR(SUMPRODUCT('6. Patients'!DI$10:DI$107,OFFSET('6. Patients'!$ET$9,1,MATCH($D28,'6. Patients'!$EU$9:$FI$9,0),ROWS('6. Patients'!EV$10:EV$107))),0)+
IFERROR(SUMPRODUCT('6. Patients'!DI$10:DI$107,OFFSET('6. Patients'!$FJ$9,1,MATCH($D28,'6. Patients'!$FK$9:$FY$9,0),ROWS('6. Patients'!EV$10:EV$107))),0),
IFERROR(SUMPRODUCT('6. Patients'!DI$10:DI$107,OFFSET('6. Patients'!$FZ$9,1,MATCH($D28,'6. Patients'!$GA$9:$GO$9,0),ROWS('6. Patients'!EV$10:EV$107))),0)+
IFERROR(SUMPRODUCT('6. Patients'!DI$10:DI$107,OFFSET('6. Patients'!$GP$9,1,MATCH($D28,'6. Patients'!$GQ$9:$HE$9,0),ROWS('6. Patients'!EV$10:EV$107))),0)+
IFERROR(SUMPRODUCT('6. Patients'!DI$10:DI$107,OFFSET('6. Patients'!$HF$9,1,MATCH($D28,'6. Patients'!$HG$9:$HU$9,0),ROWS('6. Patients'!EV$10:EV$107))),0)+
IFERROR(SUMPRODUCT('6. Patients'!DI$10:DI$107,OFFSET('6. Patients'!$HV$9,1,MATCH($D28,'6. Patients'!$HW$9:$IK$9,0),ROWS('6. Patients'!EV$10:EV$107))),0),
IFERROR(SUMPRODUCT('6. Patients'!DI$10:DI$107,OFFSET('6. Patients'!$IL$9,1,MATCH($D28,'6. Patients'!$IM$9:$JA$9,0),ROWS('6. Patients'!EV$10:EV$107))),0)+
IFERROR(SUMPRODUCT('6. Patients'!DI$10:DI$107,OFFSET('6. Patients'!$JB$9,1,MATCH($D28,'6. Patients'!$JC$9:$JQ$9,0),ROWS('6. Patients'!EV$10:EV$107))),0)+
IFERROR(SUMPRODUCT('6. Patients'!DI$10:DI$107,OFFSET('6. Patients'!$JR$9,1,MATCH($D28,'6. Patients'!$JS$9:$KG$9,0),ROWS('6. Patients'!EV$10:EV$107))),0)+
IFERROR(SUMPRODUCT('6. Patients'!DI$10:DI$107,OFFSET('6. Patients'!$KH$9,1,MATCH($D28,'6. Patients'!$KI$9:$KW$9,0),ROWS('6. Patients'!EV$10:EV$107))),0))+
IFERROR(VLOOKUP($D28,$H$61:$L$91,COLUMNS($H$60:$J$60)-1+AP$7,0)*$E28*$F28*'1. General Inputs'!$J$25,0),0)</f>
        <v>0</v>
      </c>
      <c r="AQ28" s="3">
        <f ca="1">ROUNDUP($F28*$E28*CHOOSE(AQ$7,
IFERROR(SUMPRODUCT('6. Patients'!DJ$10:DJ$107,OFFSET('6. Patients'!$DN$9,1,MATCH($D28,'6. Patients'!$DO$9:$EC$9,0),ROWS('6. Patients'!EW$10:EW$107))),0)+
IFERROR(SUMPRODUCT('6. Patients'!DJ$10:DJ$107,OFFSET('6. Patients'!$ED$9,1,MATCH($D28,'6. Patients'!$EE$9:$ES$9,0),ROWS('6. Patients'!EW$10:EW$107))),0)+
IFERROR(SUMPRODUCT('6. Patients'!DJ$10:DJ$107,OFFSET('6. Patients'!$ET$9,1,MATCH($D28,'6. Patients'!$EU$9:$FI$9,0),ROWS('6. Patients'!EW$10:EW$107))),0)+
IFERROR(SUMPRODUCT('6. Patients'!DJ$10:DJ$107,OFFSET('6. Patients'!$FJ$9,1,MATCH($D28,'6. Patients'!$FK$9:$FY$9,0),ROWS('6. Patients'!EW$10:EW$107))),0),
IFERROR(SUMPRODUCT('6. Patients'!DJ$10:DJ$107,OFFSET('6. Patients'!$FZ$9,1,MATCH($D28,'6. Patients'!$GA$9:$GO$9,0),ROWS('6. Patients'!EW$10:EW$107))),0)+
IFERROR(SUMPRODUCT('6. Patients'!DJ$10:DJ$107,OFFSET('6. Patients'!$GP$9,1,MATCH($D28,'6. Patients'!$GQ$9:$HE$9,0),ROWS('6. Patients'!EW$10:EW$107))),0)+
IFERROR(SUMPRODUCT('6. Patients'!DJ$10:DJ$107,OFFSET('6. Patients'!$HF$9,1,MATCH($D28,'6. Patients'!$HG$9:$HU$9,0),ROWS('6. Patients'!EW$10:EW$107))),0)+
IFERROR(SUMPRODUCT('6. Patients'!DJ$10:DJ$107,OFFSET('6. Patients'!$HV$9,1,MATCH($D28,'6. Patients'!$HW$9:$IK$9,0),ROWS('6. Patients'!EW$10:EW$107))),0),
IFERROR(SUMPRODUCT('6. Patients'!DJ$10:DJ$107,OFFSET('6. Patients'!$IL$9,1,MATCH($D28,'6. Patients'!$IM$9:$JA$9,0),ROWS('6. Patients'!EW$10:EW$107))),0)+
IFERROR(SUMPRODUCT('6. Patients'!DJ$10:DJ$107,OFFSET('6. Patients'!$JB$9,1,MATCH($D28,'6. Patients'!$JC$9:$JQ$9,0),ROWS('6. Patients'!EW$10:EW$107))),0)+
IFERROR(SUMPRODUCT('6. Patients'!DJ$10:DJ$107,OFFSET('6. Patients'!$JR$9,1,MATCH($D28,'6. Patients'!$JS$9:$KG$9,0),ROWS('6. Patients'!EW$10:EW$107))),0)+
IFERROR(SUMPRODUCT('6. Patients'!DJ$10:DJ$107,OFFSET('6. Patients'!$KH$9,1,MATCH($D28,'6. Patients'!$KI$9:$KW$9,0),ROWS('6. Patients'!EW$10:EW$107))),0))+
IFERROR(VLOOKUP($D28,$H$61:$L$91,COLUMNS($H$60:$J$60)-1+AQ$7,0)*$E28*$F28*'1. General Inputs'!$J$25,0),0)</f>
        <v>0</v>
      </c>
      <c r="AR28" s="136"/>
      <c r="AZ28" s="135">
        <f ca="1">IFERROR(SUM(OFFSET('7. Consumption'!H28,0,1,,MIN('1. General Inputs'!$J$27,COLUMNS('7. Consumption'!H$9:$AQ$9)-1))),0)+MAX(0,$AQ28*('1. General Inputs'!$J$27-COLUMNS('7. Consumption'!H$9:$AQ$9)+1))</f>
        <v>0</v>
      </c>
      <c r="BA28" s="135">
        <f ca="1">IFERROR(SUM(OFFSET('7. Consumption'!I28,0,1,,MIN('1. General Inputs'!$J$27,COLUMNS('7. Consumption'!I$9:$AQ$9)-1))),0)+MAX(0,$AQ28*('1. General Inputs'!$J$27-COLUMNS('7. Consumption'!I$9:$AQ$9)+1))</f>
        <v>0</v>
      </c>
      <c r="BB28" s="135">
        <f ca="1">IFERROR(SUM(OFFSET('7. Consumption'!J28,0,1,,MIN('1. General Inputs'!$J$27,COLUMNS('7. Consumption'!J$9:$AQ$9)-1))),0)+MAX(0,$AQ28*('1. General Inputs'!$J$27-COLUMNS('7. Consumption'!J$9:$AQ$9)+1))</f>
        <v>0</v>
      </c>
      <c r="BC28" s="135">
        <f ca="1">IFERROR(SUM(OFFSET('7. Consumption'!K28,0,1,,MIN('1. General Inputs'!$J$27,COLUMNS('7. Consumption'!K$9:$AQ$9)-1))),0)+MAX(0,$AQ28*('1. General Inputs'!$J$27-COLUMNS('7. Consumption'!K$9:$AQ$9)+1))</f>
        <v>0</v>
      </c>
      <c r="BD28" s="135">
        <f ca="1">IFERROR(SUM(OFFSET('7. Consumption'!L28,0,1,,MIN('1. General Inputs'!$J$27,COLUMNS('7. Consumption'!L$9:$AQ$9)-1))),0)+MAX(0,$AQ28*('1. General Inputs'!$J$27-COLUMNS('7. Consumption'!L$9:$AQ$9)+1))</f>
        <v>0</v>
      </c>
      <c r="BE28" s="135">
        <f ca="1">IFERROR(SUM(OFFSET('7. Consumption'!M28,0,1,,MIN('1. General Inputs'!$J$27,COLUMNS('7. Consumption'!M$9:$AQ$9)-1))),0)+MAX(0,$AQ28*('1. General Inputs'!$J$27-COLUMNS('7. Consumption'!M$9:$AQ$9)+1))</f>
        <v>0</v>
      </c>
      <c r="BF28" s="135">
        <f ca="1">IFERROR(SUM(OFFSET('7. Consumption'!N28,0,1,,MIN('1. General Inputs'!$J$27,COLUMNS('7. Consumption'!N$9:$AQ$9)-1))),0)+MAX(0,$AQ28*('1. General Inputs'!$J$27-COLUMNS('7. Consumption'!N$9:$AQ$9)+1))</f>
        <v>0</v>
      </c>
      <c r="BG28" s="135">
        <f ca="1">IFERROR(SUM(OFFSET('7. Consumption'!O28,0,1,,MIN('1. General Inputs'!$J$27,COLUMNS('7. Consumption'!O$9:$AQ$9)-1))),0)+MAX(0,$AQ28*('1. General Inputs'!$J$27-COLUMNS('7. Consumption'!O$9:$AQ$9)+1))</f>
        <v>0</v>
      </c>
      <c r="BH28" s="135">
        <f ca="1">IFERROR(SUM(OFFSET('7. Consumption'!P28,0,1,,MIN('1. General Inputs'!$J$27,COLUMNS('7. Consumption'!P$9:$AQ$9)-1))),0)+MAX(0,$AQ28*('1. General Inputs'!$J$27-COLUMNS('7. Consumption'!P$9:$AQ$9)+1))</f>
        <v>0</v>
      </c>
      <c r="BI28" s="135">
        <f ca="1">IFERROR(SUM(OFFSET('7. Consumption'!Q28,0,1,,MIN('1. General Inputs'!$J$27,COLUMNS('7. Consumption'!Q$9:$AQ$9)-1))),0)+MAX(0,$AQ28*('1. General Inputs'!$J$27-COLUMNS('7. Consumption'!Q$9:$AQ$9)+1))</f>
        <v>0</v>
      </c>
      <c r="BJ28" s="135">
        <f ca="1">IFERROR(SUM(OFFSET('7. Consumption'!R28,0,1,,MIN('1. General Inputs'!$J$27,COLUMNS('7. Consumption'!R$9:$AQ$9)-1))),0)+MAX(0,$AQ28*('1. General Inputs'!$J$27-COLUMNS('7. Consumption'!R$9:$AQ$9)+1))</f>
        <v>0</v>
      </c>
      <c r="BK28" s="135">
        <f ca="1">IFERROR(SUM(OFFSET('7. Consumption'!S28,0,1,,MIN('1. General Inputs'!$J$27,COLUMNS('7. Consumption'!S$9:$AQ$9)-1))),0)+MAX(0,$AQ28*('1. General Inputs'!$J$27-COLUMNS('7. Consumption'!S$9:$AQ$9)+1))</f>
        <v>0</v>
      </c>
      <c r="BL28" s="135">
        <f ca="1">IFERROR(SUM(OFFSET('7. Consumption'!T28,0,1,,MIN('1. General Inputs'!$J$27,COLUMNS('7. Consumption'!T$9:$AQ$9)-1))),0)+MAX(0,$AQ28*('1. General Inputs'!$J$27-COLUMNS('7. Consumption'!T$9:$AQ$9)+1))</f>
        <v>0</v>
      </c>
      <c r="BM28" s="135">
        <f ca="1">IFERROR(SUM(OFFSET('7. Consumption'!U28,0,1,,MIN('1. General Inputs'!$J$27,COLUMNS('7. Consumption'!U$9:$AQ$9)-1))),0)+MAX(0,$AQ28*('1. General Inputs'!$J$27-COLUMNS('7. Consumption'!U$9:$AQ$9)+1))</f>
        <v>0</v>
      </c>
      <c r="BN28" s="135">
        <f ca="1">IFERROR(SUM(OFFSET('7. Consumption'!V28,0,1,,MIN('1. General Inputs'!$J$27,COLUMNS('7. Consumption'!V$9:$AQ$9)-1))),0)+MAX(0,$AQ28*('1. General Inputs'!$J$27-COLUMNS('7. Consumption'!V$9:$AQ$9)+1))</f>
        <v>0</v>
      </c>
      <c r="BO28" s="135">
        <f ca="1">IFERROR(SUM(OFFSET('7. Consumption'!W28,0,1,,MIN('1. General Inputs'!$J$27,COLUMNS('7. Consumption'!W$9:$AQ$9)-1))),0)+MAX(0,$AQ28*('1. General Inputs'!$J$27-COLUMNS('7. Consumption'!W$9:$AQ$9)+1))</f>
        <v>0</v>
      </c>
      <c r="BP28" s="135">
        <f ca="1">IFERROR(SUM(OFFSET('7. Consumption'!X28,0,1,,MIN('1. General Inputs'!$J$27,COLUMNS('7. Consumption'!X$9:$AQ$9)-1))),0)+MAX(0,$AQ28*('1. General Inputs'!$J$27-COLUMNS('7. Consumption'!X$9:$AQ$9)+1))</f>
        <v>0</v>
      </c>
      <c r="BQ28" s="135">
        <f ca="1">IFERROR(SUM(OFFSET('7. Consumption'!Y28,0,1,,MIN('1. General Inputs'!$J$27,COLUMNS('7. Consumption'!Y$9:$AQ$9)-1))),0)+MAX(0,$AQ28*('1. General Inputs'!$J$27-COLUMNS('7. Consumption'!Y$9:$AQ$9)+1))</f>
        <v>0</v>
      </c>
      <c r="BR28" s="135">
        <f ca="1">IFERROR(SUM(OFFSET('7. Consumption'!Z28,0,1,,MIN('1. General Inputs'!$J$27,COLUMNS('7. Consumption'!Z$9:$AQ$9)-1))),0)+MAX(0,$AQ28*('1. General Inputs'!$J$27-COLUMNS('7. Consumption'!Z$9:$AQ$9)+1))</f>
        <v>0</v>
      </c>
      <c r="BS28" s="135">
        <f ca="1">IFERROR(SUM(OFFSET('7. Consumption'!AA28,0,1,,MIN('1. General Inputs'!$J$27,COLUMNS('7. Consumption'!AA$9:$AQ$9)-1))),0)+MAX(0,$AQ28*('1. General Inputs'!$J$27-COLUMNS('7. Consumption'!AA$9:$AQ$9)+1))</f>
        <v>0</v>
      </c>
      <c r="BT28" s="135">
        <f ca="1">IFERROR(SUM(OFFSET('7. Consumption'!AB28,0,1,,MIN('1. General Inputs'!$J$27,COLUMNS('7. Consumption'!AB$9:$AQ$9)-1))),0)+MAX(0,$AQ28*('1. General Inputs'!$J$27-COLUMNS('7. Consumption'!AB$9:$AQ$9)+1))</f>
        <v>0</v>
      </c>
      <c r="BU28" s="135">
        <f ca="1">IFERROR(SUM(OFFSET('7. Consumption'!AC28,0,1,,MIN('1. General Inputs'!$J$27,COLUMNS('7. Consumption'!AC$9:$AQ$9)-1))),0)+MAX(0,$AQ28*('1. General Inputs'!$J$27-COLUMNS('7. Consumption'!AC$9:$AQ$9)+1))</f>
        <v>0</v>
      </c>
      <c r="BV28" s="135">
        <f ca="1">IFERROR(SUM(OFFSET('7. Consumption'!AD28,0,1,,MIN('1. General Inputs'!$J$27,COLUMNS('7. Consumption'!AD$9:$AQ$9)-1))),0)+MAX(0,$AQ28*('1. General Inputs'!$J$27-COLUMNS('7. Consumption'!AD$9:$AQ$9)+1))</f>
        <v>0</v>
      </c>
      <c r="BW28" s="135">
        <f ca="1">IFERROR(SUM(OFFSET('7. Consumption'!AE28,0,1,,MIN('1. General Inputs'!$J$27,COLUMNS('7. Consumption'!AE$9:$AQ$9)-1))),0)+MAX(0,$AQ28*('1. General Inputs'!$J$27-COLUMNS('7. Consumption'!AE$9:$AQ$9)+1))</f>
        <v>0</v>
      </c>
      <c r="BX28" s="135">
        <f ca="1">IFERROR(SUM(OFFSET('7. Consumption'!AF28,0,1,,MIN('1. General Inputs'!$J$27,COLUMNS('7. Consumption'!AF$9:$AQ$9)-1))),0)+MAX(0,$AQ28*('1. General Inputs'!$J$27-COLUMNS('7. Consumption'!AF$9:$AQ$9)+1))</f>
        <v>0</v>
      </c>
      <c r="BY28" s="135">
        <f ca="1">IFERROR(SUM(OFFSET('7. Consumption'!AG28,0,1,,MIN('1. General Inputs'!$J$27,COLUMNS('7. Consumption'!AG$9:$AQ$9)-1))),0)+MAX(0,$AQ28*('1. General Inputs'!$J$27-COLUMNS('7. Consumption'!AG$9:$AQ$9)+1))</f>
        <v>0</v>
      </c>
      <c r="BZ28" s="135">
        <f ca="1">IFERROR(SUM(OFFSET('7. Consumption'!AH28,0,1,,MIN('1. General Inputs'!$J$27,COLUMNS('7. Consumption'!AH$9:$AQ$9)-1))),0)+MAX(0,$AQ28*('1. General Inputs'!$J$27-COLUMNS('7. Consumption'!AH$9:$AQ$9)+1))</f>
        <v>0</v>
      </c>
      <c r="CA28" s="135">
        <f ca="1">IFERROR(SUM(OFFSET('7. Consumption'!AI28,0,1,,MIN('1. General Inputs'!$J$27,COLUMNS('7. Consumption'!AI$9:$AQ$9)-1))),0)+MAX(0,$AQ28*('1. General Inputs'!$J$27-COLUMNS('7. Consumption'!AI$9:$AQ$9)+1))</f>
        <v>0</v>
      </c>
      <c r="CB28" s="135">
        <f ca="1">IFERROR(SUM(OFFSET('7. Consumption'!AJ28,0,1,,MIN('1. General Inputs'!$J$27,COLUMNS('7. Consumption'!AJ$9:$AQ$9)-1))),0)+MAX(0,$AQ28*('1. General Inputs'!$J$27-COLUMNS('7. Consumption'!AJ$9:$AQ$9)+1))</f>
        <v>0</v>
      </c>
      <c r="CC28" s="135">
        <f ca="1">IFERROR(SUM(OFFSET('7. Consumption'!AK28,0,1,,MIN('1. General Inputs'!$J$27,COLUMNS('7. Consumption'!AK$9:$AQ$9)-1))),0)+MAX(0,$AQ28*('1. General Inputs'!$J$27-COLUMNS('7. Consumption'!AK$9:$AQ$9)+1))</f>
        <v>0</v>
      </c>
      <c r="CD28" s="135">
        <f ca="1">IFERROR(SUM(OFFSET('7. Consumption'!AL28,0,1,,MIN('1. General Inputs'!$J$27,COLUMNS('7. Consumption'!AL$9:$AQ$9)-1))),0)+MAX(0,$AQ28*('1. General Inputs'!$J$27-COLUMNS('7. Consumption'!AL$9:$AQ$9)+1))</f>
        <v>0</v>
      </c>
      <c r="CE28" s="135">
        <f ca="1">IFERROR(SUM(OFFSET('7. Consumption'!AM28,0,1,,MIN('1. General Inputs'!$J$27,COLUMNS('7. Consumption'!AM$9:$AQ$9)-1))),0)+MAX(0,$AQ28*('1. General Inputs'!$J$27-COLUMNS('7. Consumption'!AM$9:$AQ$9)+1))</f>
        <v>0</v>
      </c>
      <c r="CF28" s="135">
        <f ca="1">IFERROR(SUM(OFFSET('7. Consumption'!AN28,0,1,,MIN('1. General Inputs'!$J$27,COLUMNS('7. Consumption'!AN$9:$AQ$9)-1))),0)+MAX(0,$AQ28*('1. General Inputs'!$J$27-COLUMNS('7. Consumption'!AN$9:$AQ$9)+1))</f>
        <v>0</v>
      </c>
      <c r="CG28" s="135">
        <f ca="1">IFERROR(SUM(OFFSET('7. Consumption'!AO28,0,1,,MIN('1. General Inputs'!$J$27,COLUMNS('7. Consumption'!AO$9:$AQ$9)-1))),0)+MAX(0,$AQ28*('1. General Inputs'!$J$27-COLUMNS('7. Consumption'!AO$9:$AQ$9)+1))</f>
        <v>0</v>
      </c>
      <c r="CH28" s="135">
        <f ca="1">IFERROR(SUM(OFFSET('7. Consumption'!AP28,0,1,,MIN('1. General Inputs'!$J$27,COLUMNS('7. Consumption'!AP$9:$AQ$9)-1))),0)+MAX(0,$AQ28*('1. General Inputs'!$J$27-COLUMNS('7. Consumption'!AP$9:$AQ$9)+1))</f>
        <v>0</v>
      </c>
      <c r="CI28" s="135">
        <f ca="1">IFERROR(SUM(OFFSET('7. Consumption'!AQ28,0,1,,MIN('1. General Inputs'!$J$27,COLUMNS('7. Consumption'!AQ$9:$AQ$9)-1))),0)+MAX(0,$AQ28*('1. General Inputs'!$J$27-COLUMNS('7. Consumption'!AQ$9:$AQ$9)+1))</f>
        <v>0</v>
      </c>
    </row>
    <row r="29" spans="2:87" x14ac:dyDescent="0.3">
      <c r="B29" s="16"/>
      <c r="C29" s="16" t="str">
        <f>IFERROR(VLOOKUP(ROWS($C$9:$C29),'5. Dosing'!$L$14:$M$64,COLUMNS('5. Dosing'!$L$13:$M$13),0),"")</f>
        <v>RTV (100) -  tab</v>
      </c>
      <c r="D29" s="16" t="str">
        <f>IFERROR(INDEX('5. Dosing'!E$14:E$64,MATCH('7. Consumption'!$C29,'5. Dosing'!$M$14:$M$64,0)),"")</f>
        <v>RTV</v>
      </c>
      <c r="E29" s="129">
        <f>IFERROR(INDEX('5. Dosing'!K$14:K$64,MATCH('7. Consumption'!$C29,'5. Dosing'!$M$14:$M$64,0)),0)</f>
        <v>1</v>
      </c>
      <c r="F29" s="130">
        <f>IFERROR(INDEX('5. Dosing'!J$14:J$64,MATCH('7. Consumption'!$C29,'5. Dosing'!$M$14:$M$64,0))*(30)/INDEX('5. Dosing'!H$14:H$64,MATCH('7. Consumption'!$C29,'5. Dosing'!$M$14:$M$64,0)),0)</f>
        <v>0</v>
      </c>
      <c r="H29" s="3">
        <f ca="1">ROUNDUP($F29*$E29*CHOOSE(H$7,
IFERROR(SUMPRODUCT('6. Patients'!CA$10:CA$107,OFFSET('6. Patients'!$DN$9,1,MATCH($D29,'6. Patients'!$DO$9:$EC$9,0),ROWS('6. Patients'!DN$10:DN$107))),0)+
IFERROR(SUMPRODUCT('6. Patients'!CA$10:CA$107,OFFSET('6. Patients'!$ED$9,1,MATCH($D29,'6. Patients'!$EE$9:$ES$9,0),ROWS('6. Patients'!DN$10:DN$107))),0)+
IFERROR(SUMPRODUCT('6. Patients'!CA$10:CA$107,OFFSET('6. Patients'!$ET$9,1,MATCH($D29,'6. Patients'!$EU$9:$FI$9,0),ROWS('6. Patients'!DN$10:DN$107))),0)+
IFERROR(SUMPRODUCT('6. Patients'!CA$10:CA$107,OFFSET('6. Patients'!$FJ$9,1,MATCH($D29,'6. Patients'!$FK$9:$FY$9,0),ROWS('6. Patients'!DN$10:DN$107))),0),
IFERROR(SUMPRODUCT('6. Patients'!CA$10:CA$107,OFFSET('6. Patients'!$FZ$9,1,MATCH($D29,'6. Patients'!$GA$9:$GO$9,0),ROWS('6. Patients'!DN$10:DN$107))),0)+
IFERROR(SUMPRODUCT('6. Patients'!CA$10:CA$107,OFFSET('6. Patients'!$GP$9,1,MATCH($D29,'6. Patients'!$GQ$9:$HE$9,0),ROWS('6. Patients'!DN$10:DN$107))),0)+
IFERROR(SUMPRODUCT('6. Patients'!CA$10:CA$107,OFFSET('6. Patients'!$HF$9,1,MATCH($D29,'6. Patients'!$HG$9:$HU$9,0),ROWS('6. Patients'!DN$10:DN$107))),0)+
IFERROR(SUMPRODUCT('6. Patients'!CA$10:CA$107,OFFSET('6. Patients'!$HV$9,1,MATCH($D29,'6. Patients'!$HW$9:$IK$9,0),ROWS('6. Patients'!DN$10:DN$107))),0),
IFERROR(SUMPRODUCT('6. Patients'!CA$10:CA$107,OFFSET('6. Patients'!$IL$9,1,MATCH($D29,'6. Patients'!$IM$9:$JA$9,0),ROWS('6. Patients'!DN$10:DN$107))),0)+
IFERROR(SUMPRODUCT('6. Patients'!CA$10:CA$107,OFFSET('6. Patients'!$JB$9,1,MATCH($D29,'6. Patients'!$JC$9:$JQ$9,0),ROWS('6. Patients'!DN$10:DN$107))),0)+
IFERROR(SUMPRODUCT('6. Patients'!CA$10:CA$107,OFFSET('6. Patients'!$JR$9,1,MATCH($D29,'6. Patients'!$JS$9:$KG$9,0),ROWS('6. Patients'!DN$10:DN$107))),0)+
IFERROR(SUMPRODUCT('6. Patients'!CA$10:CA$107,OFFSET('6. Patients'!$KH$9,1,MATCH($D29,'6. Patients'!$KI$9:$KW$9,0),ROWS('6. Patients'!DN$10:DN$107))),0))+
IFERROR(VLOOKUP($D29,$H$61:$L$91,COLUMNS($H$60:$J$60)-1+H$7,0)*$E29*$F29*'1. General Inputs'!$J$25,0),0)</f>
        <v>0</v>
      </c>
      <c r="I29" s="3">
        <f ca="1">ROUNDUP($F29*$E29*CHOOSE(I$7,
IFERROR(SUMPRODUCT('6. Patients'!CB$10:CB$107,OFFSET('6. Patients'!$DN$9,1,MATCH($D29,'6. Patients'!$DO$9:$EC$9,0),ROWS('6. Patients'!DO$10:DO$107))),0)+
IFERROR(SUMPRODUCT('6. Patients'!CB$10:CB$107,OFFSET('6. Patients'!$ED$9,1,MATCH($D29,'6. Patients'!$EE$9:$ES$9,0),ROWS('6. Patients'!DO$10:DO$107))),0)+
IFERROR(SUMPRODUCT('6. Patients'!CB$10:CB$107,OFFSET('6. Patients'!$ET$9,1,MATCH($D29,'6. Patients'!$EU$9:$FI$9,0),ROWS('6. Patients'!DO$10:DO$107))),0)+
IFERROR(SUMPRODUCT('6. Patients'!CB$10:CB$107,OFFSET('6. Patients'!$FJ$9,1,MATCH($D29,'6. Patients'!$FK$9:$FY$9,0),ROWS('6. Patients'!DO$10:DO$107))),0),
IFERROR(SUMPRODUCT('6. Patients'!CB$10:CB$107,OFFSET('6. Patients'!$FZ$9,1,MATCH($D29,'6. Patients'!$GA$9:$GO$9,0),ROWS('6. Patients'!DO$10:DO$107))),0)+
IFERROR(SUMPRODUCT('6. Patients'!CB$10:CB$107,OFFSET('6. Patients'!$GP$9,1,MATCH($D29,'6. Patients'!$GQ$9:$HE$9,0),ROWS('6. Patients'!DO$10:DO$107))),0)+
IFERROR(SUMPRODUCT('6. Patients'!CB$10:CB$107,OFFSET('6. Patients'!$HF$9,1,MATCH($D29,'6. Patients'!$HG$9:$HU$9,0),ROWS('6. Patients'!DO$10:DO$107))),0)+
IFERROR(SUMPRODUCT('6. Patients'!CB$10:CB$107,OFFSET('6. Patients'!$HV$9,1,MATCH($D29,'6. Patients'!$HW$9:$IK$9,0),ROWS('6. Patients'!DO$10:DO$107))),0),
IFERROR(SUMPRODUCT('6. Patients'!CB$10:CB$107,OFFSET('6. Patients'!$IL$9,1,MATCH($D29,'6. Patients'!$IM$9:$JA$9,0),ROWS('6. Patients'!DO$10:DO$107))),0)+
IFERROR(SUMPRODUCT('6. Patients'!CB$10:CB$107,OFFSET('6. Patients'!$JB$9,1,MATCH($D29,'6. Patients'!$JC$9:$JQ$9,0),ROWS('6. Patients'!DO$10:DO$107))),0)+
IFERROR(SUMPRODUCT('6. Patients'!CB$10:CB$107,OFFSET('6. Patients'!$JR$9,1,MATCH($D29,'6. Patients'!$JS$9:$KG$9,0),ROWS('6. Patients'!DO$10:DO$107))),0)+
IFERROR(SUMPRODUCT('6. Patients'!CB$10:CB$107,OFFSET('6. Patients'!$KH$9,1,MATCH($D29,'6. Patients'!$KI$9:$KW$9,0),ROWS('6. Patients'!DO$10:DO$107))),0))+
IFERROR(VLOOKUP($D29,$H$61:$L$91,COLUMNS($H$60:$J$60)-1+I$7,0)*$E29*$F29*'1. General Inputs'!$J$25,0),0)</f>
        <v>0</v>
      </c>
      <c r="J29" s="3">
        <f ca="1">ROUNDUP($F29*$E29*CHOOSE(J$7,
IFERROR(SUMPRODUCT('6. Patients'!CC$10:CC$107,OFFSET('6. Patients'!$DN$9,1,MATCH($D29,'6. Patients'!$DO$9:$EC$9,0),ROWS('6. Patients'!DP$10:DP$107))),0)+
IFERROR(SUMPRODUCT('6. Patients'!CC$10:CC$107,OFFSET('6. Patients'!$ED$9,1,MATCH($D29,'6. Patients'!$EE$9:$ES$9,0),ROWS('6. Patients'!DP$10:DP$107))),0)+
IFERROR(SUMPRODUCT('6. Patients'!CC$10:CC$107,OFFSET('6. Patients'!$ET$9,1,MATCH($D29,'6. Patients'!$EU$9:$FI$9,0),ROWS('6. Patients'!DP$10:DP$107))),0)+
IFERROR(SUMPRODUCT('6. Patients'!CC$10:CC$107,OFFSET('6. Patients'!$FJ$9,1,MATCH($D29,'6. Patients'!$FK$9:$FY$9,0),ROWS('6. Patients'!DP$10:DP$107))),0),
IFERROR(SUMPRODUCT('6. Patients'!CC$10:CC$107,OFFSET('6. Patients'!$FZ$9,1,MATCH($D29,'6. Patients'!$GA$9:$GO$9,0),ROWS('6. Patients'!DP$10:DP$107))),0)+
IFERROR(SUMPRODUCT('6. Patients'!CC$10:CC$107,OFFSET('6. Patients'!$GP$9,1,MATCH($D29,'6. Patients'!$GQ$9:$HE$9,0),ROWS('6. Patients'!DP$10:DP$107))),0)+
IFERROR(SUMPRODUCT('6. Patients'!CC$10:CC$107,OFFSET('6. Patients'!$HF$9,1,MATCH($D29,'6. Patients'!$HG$9:$HU$9,0),ROWS('6. Patients'!DP$10:DP$107))),0)+
IFERROR(SUMPRODUCT('6. Patients'!CC$10:CC$107,OFFSET('6. Patients'!$HV$9,1,MATCH($D29,'6. Patients'!$HW$9:$IK$9,0),ROWS('6. Patients'!DP$10:DP$107))),0),
IFERROR(SUMPRODUCT('6. Patients'!CC$10:CC$107,OFFSET('6. Patients'!$IL$9,1,MATCH($D29,'6. Patients'!$IM$9:$JA$9,0),ROWS('6. Patients'!DP$10:DP$107))),0)+
IFERROR(SUMPRODUCT('6. Patients'!CC$10:CC$107,OFFSET('6. Patients'!$JB$9,1,MATCH($D29,'6. Patients'!$JC$9:$JQ$9,0),ROWS('6. Patients'!DP$10:DP$107))),0)+
IFERROR(SUMPRODUCT('6. Patients'!CC$10:CC$107,OFFSET('6. Patients'!$JR$9,1,MATCH($D29,'6. Patients'!$JS$9:$KG$9,0),ROWS('6. Patients'!DP$10:DP$107))),0)+
IFERROR(SUMPRODUCT('6. Patients'!CC$10:CC$107,OFFSET('6. Patients'!$KH$9,1,MATCH($D29,'6. Patients'!$KI$9:$KW$9,0),ROWS('6. Patients'!DP$10:DP$107))),0))+
IFERROR(VLOOKUP($D29,$H$61:$L$91,COLUMNS($H$60:$J$60)-1+J$7,0)*$E29*$F29*'1. General Inputs'!$J$25,0),0)</f>
        <v>0</v>
      </c>
      <c r="K29" s="3">
        <f ca="1">ROUNDUP($F29*$E29*CHOOSE(K$7,
IFERROR(SUMPRODUCT('6. Patients'!CD$10:CD$107,OFFSET('6. Patients'!$DN$9,1,MATCH($D29,'6. Patients'!$DO$9:$EC$9,0),ROWS('6. Patients'!DQ$10:DQ$107))),0)+
IFERROR(SUMPRODUCT('6. Patients'!CD$10:CD$107,OFFSET('6. Patients'!$ED$9,1,MATCH($D29,'6. Patients'!$EE$9:$ES$9,0),ROWS('6. Patients'!DQ$10:DQ$107))),0)+
IFERROR(SUMPRODUCT('6. Patients'!CD$10:CD$107,OFFSET('6. Patients'!$ET$9,1,MATCH($D29,'6. Patients'!$EU$9:$FI$9,0),ROWS('6. Patients'!DQ$10:DQ$107))),0)+
IFERROR(SUMPRODUCT('6. Patients'!CD$10:CD$107,OFFSET('6. Patients'!$FJ$9,1,MATCH($D29,'6. Patients'!$FK$9:$FY$9,0),ROWS('6. Patients'!DQ$10:DQ$107))),0),
IFERROR(SUMPRODUCT('6. Patients'!CD$10:CD$107,OFFSET('6. Patients'!$FZ$9,1,MATCH($D29,'6. Patients'!$GA$9:$GO$9,0),ROWS('6. Patients'!DQ$10:DQ$107))),0)+
IFERROR(SUMPRODUCT('6. Patients'!CD$10:CD$107,OFFSET('6. Patients'!$GP$9,1,MATCH($D29,'6. Patients'!$GQ$9:$HE$9,0),ROWS('6. Patients'!DQ$10:DQ$107))),0)+
IFERROR(SUMPRODUCT('6. Patients'!CD$10:CD$107,OFFSET('6. Patients'!$HF$9,1,MATCH($D29,'6. Patients'!$HG$9:$HU$9,0),ROWS('6. Patients'!DQ$10:DQ$107))),0)+
IFERROR(SUMPRODUCT('6. Patients'!CD$10:CD$107,OFFSET('6. Patients'!$HV$9,1,MATCH($D29,'6. Patients'!$HW$9:$IK$9,0),ROWS('6. Patients'!DQ$10:DQ$107))),0),
IFERROR(SUMPRODUCT('6. Patients'!CD$10:CD$107,OFFSET('6. Patients'!$IL$9,1,MATCH($D29,'6. Patients'!$IM$9:$JA$9,0),ROWS('6. Patients'!DQ$10:DQ$107))),0)+
IFERROR(SUMPRODUCT('6. Patients'!CD$10:CD$107,OFFSET('6. Patients'!$JB$9,1,MATCH($D29,'6. Patients'!$JC$9:$JQ$9,0),ROWS('6. Patients'!DQ$10:DQ$107))),0)+
IFERROR(SUMPRODUCT('6. Patients'!CD$10:CD$107,OFFSET('6. Patients'!$JR$9,1,MATCH($D29,'6. Patients'!$JS$9:$KG$9,0),ROWS('6. Patients'!DQ$10:DQ$107))),0)+
IFERROR(SUMPRODUCT('6. Patients'!CD$10:CD$107,OFFSET('6. Patients'!$KH$9,1,MATCH($D29,'6. Patients'!$KI$9:$KW$9,0),ROWS('6. Patients'!DQ$10:DQ$107))),0))+
IFERROR(VLOOKUP($D29,$H$61:$L$91,COLUMNS($H$60:$J$60)-1+K$7,0)*$E29*$F29*'1. General Inputs'!$J$25,0),0)</f>
        <v>0</v>
      </c>
      <c r="L29" s="3">
        <f ca="1">ROUNDUP($F29*$E29*CHOOSE(L$7,
IFERROR(SUMPRODUCT('6. Patients'!CE$10:CE$107,OFFSET('6. Patients'!$DN$9,1,MATCH($D29,'6. Patients'!$DO$9:$EC$9,0),ROWS('6. Patients'!DR$10:DR$107))),0)+
IFERROR(SUMPRODUCT('6. Patients'!CE$10:CE$107,OFFSET('6. Patients'!$ED$9,1,MATCH($D29,'6. Patients'!$EE$9:$ES$9,0),ROWS('6. Patients'!DR$10:DR$107))),0)+
IFERROR(SUMPRODUCT('6. Patients'!CE$10:CE$107,OFFSET('6. Patients'!$ET$9,1,MATCH($D29,'6. Patients'!$EU$9:$FI$9,0),ROWS('6. Patients'!DR$10:DR$107))),0)+
IFERROR(SUMPRODUCT('6. Patients'!CE$10:CE$107,OFFSET('6. Patients'!$FJ$9,1,MATCH($D29,'6. Patients'!$FK$9:$FY$9,0),ROWS('6. Patients'!DR$10:DR$107))),0),
IFERROR(SUMPRODUCT('6. Patients'!CE$10:CE$107,OFFSET('6. Patients'!$FZ$9,1,MATCH($D29,'6. Patients'!$GA$9:$GO$9,0),ROWS('6. Patients'!DR$10:DR$107))),0)+
IFERROR(SUMPRODUCT('6. Patients'!CE$10:CE$107,OFFSET('6. Patients'!$GP$9,1,MATCH($D29,'6. Patients'!$GQ$9:$HE$9,0),ROWS('6. Patients'!DR$10:DR$107))),0)+
IFERROR(SUMPRODUCT('6. Patients'!CE$10:CE$107,OFFSET('6. Patients'!$HF$9,1,MATCH($D29,'6. Patients'!$HG$9:$HU$9,0),ROWS('6. Patients'!DR$10:DR$107))),0)+
IFERROR(SUMPRODUCT('6. Patients'!CE$10:CE$107,OFFSET('6. Patients'!$HV$9,1,MATCH($D29,'6. Patients'!$HW$9:$IK$9,0),ROWS('6. Patients'!DR$10:DR$107))),0),
IFERROR(SUMPRODUCT('6. Patients'!CE$10:CE$107,OFFSET('6. Patients'!$IL$9,1,MATCH($D29,'6. Patients'!$IM$9:$JA$9,0),ROWS('6. Patients'!DR$10:DR$107))),0)+
IFERROR(SUMPRODUCT('6. Patients'!CE$10:CE$107,OFFSET('6. Patients'!$JB$9,1,MATCH($D29,'6. Patients'!$JC$9:$JQ$9,0),ROWS('6. Patients'!DR$10:DR$107))),0)+
IFERROR(SUMPRODUCT('6. Patients'!CE$10:CE$107,OFFSET('6. Patients'!$JR$9,1,MATCH($D29,'6. Patients'!$JS$9:$KG$9,0),ROWS('6. Patients'!DR$10:DR$107))),0)+
IFERROR(SUMPRODUCT('6. Patients'!CE$10:CE$107,OFFSET('6. Patients'!$KH$9,1,MATCH($D29,'6. Patients'!$KI$9:$KW$9,0),ROWS('6. Patients'!DR$10:DR$107))),0))+
IFERROR(VLOOKUP($D29,$H$61:$L$91,COLUMNS($H$60:$J$60)-1+L$7,0)*$E29*$F29*'1. General Inputs'!$J$25,0),0)</f>
        <v>0</v>
      </c>
      <c r="M29" s="3">
        <f ca="1">ROUNDUP($F29*$E29*CHOOSE(M$7,
IFERROR(SUMPRODUCT('6. Patients'!CF$10:CF$107,OFFSET('6. Patients'!$DN$9,1,MATCH($D29,'6. Patients'!$DO$9:$EC$9,0),ROWS('6. Patients'!DS$10:DS$107))),0)+
IFERROR(SUMPRODUCT('6. Patients'!CF$10:CF$107,OFFSET('6. Patients'!$ED$9,1,MATCH($D29,'6. Patients'!$EE$9:$ES$9,0),ROWS('6. Patients'!DS$10:DS$107))),0)+
IFERROR(SUMPRODUCT('6. Patients'!CF$10:CF$107,OFFSET('6. Patients'!$ET$9,1,MATCH($D29,'6. Patients'!$EU$9:$FI$9,0),ROWS('6. Patients'!DS$10:DS$107))),0)+
IFERROR(SUMPRODUCT('6. Patients'!CF$10:CF$107,OFFSET('6. Patients'!$FJ$9,1,MATCH($D29,'6. Patients'!$FK$9:$FY$9,0),ROWS('6. Patients'!DS$10:DS$107))),0),
IFERROR(SUMPRODUCT('6. Patients'!CF$10:CF$107,OFFSET('6. Patients'!$FZ$9,1,MATCH($D29,'6. Patients'!$GA$9:$GO$9,0),ROWS('6. Patients'!DS$10:DS$107))),0)+
IFERROR(SUMPRODUCT('6. Patients'!CF$10:CF$107,OFFSET('6. Patients'!$GP$9,1,MATCH($D29,'6. Patients'!$GQ$9:$HE$9,0),ROWS('6. Patients'!DS$10:DS$107))),0)+
IFERROR(SUMPRODUCT('6. Patients'!CF$10:CF$107,OFFSET('6. Patients'!$HF$9,1,MATCH($D29,'6. Patients'!$HG$9:$HU$9,0),ROWS('6. Patients'!DS$10:DS$107))),0)+
IFERROR(SUMPRODUCT('6. Patients'!CF$10:CF$107,OFFSET('6. Patients'!$HV$9,1,MATCH($D29,'6. Patients'!$HW$9:$IK$9,0),ROWS('6. Patients'!DS$10:DS$107))),0),
IFERROR(SUMPRODUCT('6. Patients'!CF$10:CF$107,OFFSET('6. Patients'!$IL$9,1,MATCH($D29,'6. Patients'!$IM$9:$JA$9,0),ROWS('6. Patients'!DS$10:DS$107))),0)+
IFERROR(SUMPRODUCT('6. Patients'!CF$10:CF$107,OFFSET('6. Patients'!$JB$9,1,MATCH($D29,'6. Patients'!$JC$9:$JQ$9,0),ROWS('6. Patients'!DS$10:DS$107))),0)+
IFERROR(SUMPRODUCT('6. Patients'!CF$10:CF$107,OFFSET('6. Patients'!$JR$9,1,MATCH($D29,'6. Patients'!$JS$9:$KG$9,0),ROWS('6. Patients'!DS$10:DS$107))),0)+
IFERROR(SUMPRODUCT('6. Patients'!CF$10:CF$107,OFFSET('6. Patients'!$KH$9,1,MATCH($D29,'6. Patients'!$KI$9:$KW$9,0),ROWS('6. Patients'!DS$10:DS$107))),0))+
IFERROR(VLOOKUP($D29,$H$61:$L$91,COLUMNS($H$60:$J$60)-1+M$7,0)*$E29*$F29*'1. General Inputs'!$J$25,0),0)</f>
        <v>0</v>
      </c>
      <c r="N29" s="3">
        <f ca="1">ROUNDUP($F29*$E29*CHOOSE(N$7,
IFERROR(SUMPRODUCT('6. Patients'!CG$10:CG$107,OFFSET('6. Patients'!$DN$9,1,MATCH($D29,'6. Patients'!$DO$9:$EC$9,0),ROWS('6. Patients'!DT$10:DT$107))),0)+
IFERROR(SUMPRODUCT('6. Patients'!CG$10:CG$107,OFFSET('6. Patients'!$ED$9,1,MATCH($D29,'6. Patients'!$EE$9:$ES$9,0),ROWS('6. Patients'!DT$10:DT$107))),0)+
IFERROR(SUMPRODUCT('6. Patients'!CG$10:CG$107,OFFSET('6. Patients'!$ET$9,1,MATCH($D29,'6. Patients'!$EU$9:$FI$9,0),ROWS('6. Patients'!DT$10:DT$107))),0)+
IFERROR(SUMPRODUCT('6. Patients'!CG$10:CG$107,OFFSET('6. Patients'!$FJ$9,1,MATCH($D29,'6. Patients'!$FK$9:$FY$9,0),ROWS('6. Patients'!DT$10:DT$107))),0),
IFERROR(SUMPRODUCT('6. Patients'!CG$10:CG$107,OFFSET('6. Patients'!$FZ$9,1,MATCH($D29,'6. Patients'!$GA$9:$GO$9,0),ROWS('6. Patients'!DT$10:DT$107))),0)+
IFERROR(SUMPRODUCT('6. Patients'!CG$10:CG$107,OFFSET('6. Patients'!$GP$9,1,MATCH($D29,'6. Patients'!$GQ$9:$HE$9,0),ROWS('6. Patients'!DT$10:DT$107))),0)+
IFERROR(SUMPRODUCT('6. Patients'!CG$10:CG$107,OFFSET('6. Patients'!$HF$9,1,MATCH($D29,'6. Patients'!$HG$9:$HU$9,0),ROWS('6. Patients'!DT$10:DT$107))),0)+
IFERROR(SUMPRODUCT('6. Patients'!CG$10:CG$107,OFFSET('6. Patients'!$HV$9,1,MATCH($D29,'6. Patients'!$HW$9:$IK$9,0),ROWS('6. Patients'!DT$10:DT$107))),0),
IFERROR(SUMPRODUCT('6. Patients'!CG$10:CG$107,OFFSET('6. Patients'!$IL$9,1,MATCH($D29,'6. Patients'!$IM$9:$JA$9,0),ROWS('6. Patients'!DT$10:DT$107))),0)+
IFERROR(SUMPRODUCT('6. Patients'!CG$10:CG$107,OFFSET('6. Patients'!$JB$9,1,MATCH($D29,'6. Patients'!$JC$9:$JQ$9,0),ROWS('6. Patients'!DT$10:DT$107))),0)+
IFERROR(SUMPRODUCT('6. Patients'!CG$10:CG$107,OFFSET('6. Patients'!$JR$9,1,MATCH($D29,'6. Patients'!$JS$9:$KG$9,0),ROWS('6. Patients'!DT$10:DT$107))),0)+
IFERROR(SUMPRODUCT('6. Patients'!CG$10:CG$107,OFFSET('6. Patients'!$KH$9,1,MATCH($D29,'6. Patients'!$KI$9:$KW$9,0),ROWS('6. Patients'!DT$10:DT$107))),0))+
IFERROR(VLOOKUP($D29,$H$61:$L$91,COLUMNS($H$60:$J$60)-1+N$7,0)*$E29*$F29*'1. General Inputs'!$J$25,0),0)</f>
        <v>0</v>
      </c>
      <c r="O29" s="3">
        <f ca="1">ROUNDUP($F29*$E29*CHOOSE(O$7,
IFERROR(SUMPRODUCT('6. Patients'!CH$10:CH$107,OFFSET('6. Patients'!$DN$9,1,MATCH($D29,'6. Patients'!$DO$9:$EC$9,0),ROWS('6. Patients'!DU$10:DU$107))),0)+
IFERROR(SUMPRODUCT('6. Patients'!CH$10:CH$107,OFFSET('6. Patients'!$ED$9,1,MATCH($D29,'6. Patients'!$EE$9:$ES$9,0),ROWS('6. Patients'!DU$10:DU$107))),0)+
IFERROR(SUMPRODUCT('6. Patients'!CH$10:CH$107,OFFSET('6. Patients'!$ET$9,1,MATCH($D29,'6. Patients'!$EU$9:$FI$9,0),ROWS('6. Patients'!DU$10:DU$107))),0)+
IFERROR(SUMPRODUCT('6. Patients'!CH$10:CH$107,OFFSET('6. Patients'!$FJ$9,1,MATCH($D29,'6. Patients'!$FK$9:$FY$9,0),ROWS('6. Patients'!DU$10:DU$107))),0),
IFERROR(SUMPRODUCT('6. Patients'!CH$10:CH$107,OFFSET('6. Patients'!$FZ$9,1,MATCH($D29,'6. Patients'!$GA$9:$GO$9,0),ROWS('6. Patients'!DU$10:DU$107))),0)+
IFERROR(SUMPRODUCT('6. Patients'!CH$10:CH$107,OFFSET('6. Patients'!$GP$9,1,MATCH($D29,'6. Patients'!$GQ$9:$HE$9,0),ROWS('6. Patients'!DU$10:DU$107))),0)+
IFERROR(SUMPRODUCT('6. Patients'!CH$10:CH$107,OFFSET('6. Patients'!$HF$9,1,MATCH($D29,'6. Patients'!$HG$9:$HU$9,0),ROWS('6. Patients'!DU$10:DU$107))),0)+
IFERROR(SUMPRODUCT('6. Patients'!CH$10:CH$107,OFFSET('6. Patients'!$HV$9,1,MATCH($D29,'6. Patients'!$HW$9:$IK$9,0),ROWS('6. Patients'!DU$10:DU$107))),0),
IFERROR(SUMPRODUCT('6. Patients'!CH$10:CH$107,OFFSET('6. Patients'!$IL$9,1,MATCH($D29,'6. Patients'!$IM$9:$JA$9,0),ROWS('6. Patients'!DU$10:DU$107))),0)+
IFERROR(SUMPRODUCT('6. Patients'!CH$10:CH$107,OFFSET('6. Patients'!$JB$9,1,MATCH($D29,'6. Patients'!$JC$9:$JQ$9,0),ROWS('6. Patients'!DU$10:DU$107))),0)+
IFERROR(SUMPRODUCT('6. Patients'!CH$10:CH$107,OFFSET('6. Patients'!$JR$9,1,MATCH($D29,'6. Patients'!$JS$9:$KG$9,0),ROWS('6. Patients'!DU$10:DU$107))),0)+
IFERROR(SUMPRODUCT('6. Patients'!CH$10:CH$107,OFFSET('6. Patients'!$KH$9,1,MATCH($D29,'6. Patients'!$KI$9:$KW$9,0),ROWS('6. Patients'!DU$10:DU$107))),0))+
IFERROR(VLOOKUP($D29,$H$61:$L$91,COLUMNS($H$60:$J$60)-1+O$7,0)*$E29*$F29*'1. General Inputs'!$J$25,0),0)</f>
        <v>0</v>
      </c>
      <c r="P29" s="3">
        <f ca="1">ROUNDUP($F29*$E29*CHOOSE(P$7,
IFERROR(SUMPRODUCT('6. Patients'!CI$10:CI$107,OFFSET('6. Patients'!$DN$9,1,MATCH($D29,'6. Patients'!$DO$9:$EC$9,0),ROWS('6. Patients'!DV$10:DV$107))),0)+
IFERROR(SUMPRODUCT('6. Patients'!CI$10:CI$107,OFFSET('6. Patients'!$ED$9,1,MATCH($D29,'6. Patients'!$EE$9:$ES$9,0),ROWS('6. Patients'!DV$10:DV$107))),0)+
IFERROR(SUMPRODUCT('6. Patients'!CI$10:CI$107,OFFSET('6. Patients'!$ET$9,1,MATCH($D29,'6. Patients'!$EU$9:$FI$9,0),ROWS('6. Patients'!DV$10:DV$107))),0)+
IFERROR(SUMPRODUCT('6. Patients'!CI$10:CI$107,OFFSET('6. Patients'!$FJ$9,1,MATCH($D29,'6. Patients'!$FK$9:$FY$9,0),ROWS('6. Patients'!DV$10:DV$107))),0),
IFERROR(SUMPRODUCT('6. Patients'!CI$10:CI$107,OFFSET('6. Patients'!$FZ$9,1,MATCH($D29,'6. Patients'!$GA$9:$GO$9,0),ROWS('6. Patients'!DV$10:DV$107))),0)+
IFERROR(SUMPRODUCT('6. Patients'!CI$10:CI$107,OFFSET('6. Patients'!$GP$9,1,MATCH($D29,'6. Patients'!$GQ$9:$HE$9,0),ROWS('6. Patients'!DV$10:DV$107))),0)+
IFERROR(SUMPRODUCT('6. Patients'!CI$10:CI$107,OFFSET('6. Patients'!$HF$9,1,MATCH($D29,'6. Patients'!$HG$9:$HU$9,0),ROWS('6. Patients'!DV$10:DV$107))),0)+
IFERROR(SUMPRODUCT('6. Patients'!CI$10:CI$107,OFFSET('6. Patients'!$HV$9,1,MATCH($D29,'6. Patients'!$HW$9:$IK$9,0),ROWS('6. Patients'!DV$10:DV$107))),0),
IFERROR(SUMPRODUCT('6. Patients'!CI$10:CI$107,OFFSET('6. Patients'!$IL$9,1,MATCH($D29,'6. Patients'!$IM$9:$JA$9,0),ROWS('6. Patients'!DV$10:DV$107))),0)+
IFERROR(SUMPRODUCT('6. Patients'!CI$10:CI$107,OFFSET('6. Patients'!$JB$9,1,MATCH($D29,'6. Patients'!$JC$9:$JQ$9,0),ROWS('6. Patients'!DV$10:DV$107))),0)+
IFERROR(SUMPRODUCT('6. Patients'!CI$10:CI$107,OFFSET('6. Patients'!$JR$9,1,MATCH($D29,'6. Patients'!$JS$9:$KG$9,0),ROWS('6. Patients'!DV$10:DV$107))),0)+
IFERROR(SUMPRODUCT('6. Patients'!CI$10:CI$107,OFFSET('6. Patients'!$KH$9,1,MATCH($D29,'6. Patients'!$KI$9:$KW$9,0),ROWS('6. Patients'!DV$10:DV$107))),0))+
IFERROR(VLOOKUP($D29,$H$61:$L$91,COLUMNS($H$60:$J$60)-1+P$7,0)*$E29*$F29*'1. General Inputs'!$J$25,0),0)</f>
        <v>0</v>
      </c>
      <c r="Q29" s="3">
        <f ca="1">ROUNDUP($F29*$E29*CHOOSE(Q$7,
IFERROR(SUMPRODUCT('6. Patients'!CJ$10:CJ$107,OFFSET('6. Patients'!$DN$9,1,MATCH($D29,'6. Patients'!$DO$9:$EC$9,0),ROWS('6. Patients'!DW$10:DW$107))),0)+
IFERROR(SUMPRODUCT('6. Patients'!CJ$10:CJ$107,OFFSET('6. Patients'!$ED$9,1,MATCH($D29,'6. Patients'!$EE$9:$ES$9,0),ROWS('6. Patients'!DW$10:DW$107))),0)+
IFERROR(SUMPRODUCT('6. Patients'!CJ$10:CJ$107,OFFSET('6. Patients'!$ET$9,1,MATCH($D29,'6. Patients'!$EU$9:$FI$9,0),ROWS('6. Patients'!DW$10:DW$107))),0)+
IFERROR(SUMPRODUCT('6. Patients'!CJ$10:CJ$107,OFFSET('6. Patients'!$FJ$9,1,MATCH($D29,'6. Patients'!$FK$9:$FY$9,0),ROWS('6. Patients'!DW$10:DW$107))),0),
IFERROR(SUMPRODUCT('6. Patients'!CJ$10:CJ$107,OFFSET('6. Patients'!$FZ$9,1,MATCH($D29,'6. Patients'!$GA$9:$GO$9,0),ROWS('6. Patients'!DW$10:DW$107))),0)+
IFERROR(SUMPRODUCT('6. Patients'!CJ$10:CJ$107,OFFSET('6. Patients'!$GP$9,1,MATCH($D29,'6. Patients'!$GQ$9:$HE$9,0),ROWS('6. Patients'!DW$10:DW$107))),0)+
IFERROR(SUMPRODUCT('6. Patients'!CJ$10:CJ$107,OFFSET('6. Patients'!$HF$9,1,MATCH($D29,'6. Patients'!$HG$9:$HU$9,0),ROWS('6. Patients'!DW$10:DW$107))),0)+
IFERROR(SUMPRODUCT('6. Patients'!CJ$10:CJ$107,OFFSET('6. Patients'!$HV$9,1,MATCH($D29,'6. Patients'!$HW$9:$IK$9,0),ROWS('6. Patients'!DW$10:DW$107))),0),
IFERROR(SUMPRODUCT('6. Patients'!CJ$10:CJ$107,OFFSET('6. Patients'!$IL$9,1,MATCH($D29,'6. Patients'!$IM$9:$JA$9,0),ROWS('6. Patients'!DW$10:DW$107))),0)+
IFERROR(SUMPRODUCT('6. Patients'!CJ$10:CJ$107,OFFSET('6. Patients'!$JB$9,1,MATCH($D29,'6. Patients'!$JC$9:$JQ$9,0),ROWS('6. Patients'!DW$10:DW$107))),0)+
IFERROR(SUMPRODUCT('6. Patients'!CJ$10:CJ$107,OFFSET('6. Patients'!$JR$9,1,MATCH($D29,'6. Patients'!$JS$9:$KG$9,0),ROWS('6. Patients'!DW$10:DW$107))),0)+
IFERROR(SUMPRODUCT('6. Patients'!CJ$10:CJ$107,OFFSET('6. Patients'!$KH$9,1,MATCH($D29,'6. Patients'!$KI$9:$KW$9,0),ROWS('6. Patients'!DW$10:DW$107))),0))+
IFERROR(VLOOKUP($D29,$H$61:$L$91,COLUMNS($H$60:$J$60)-1+Q$7,0)*$E29*$F29*'1. General Inputs'!$J$25,0),0)</f>
        <v>0</v>
      </c>
      <c r="R29" s="3">
        <f ca="1">ROUNDUP($F29*$E29*CHOOSE(R$7,
IFERROR(SUMPRODUCT('6. Patients'!CK$10:CK$107,OFFSET('6. Patients'!$DN$9,1,MATCH($D29,'6. Patients'!$DO$9:$EC$9,0),ROWS('6. Patients'!DX$10:DX$107))),0)+
IFERROR(SUMPRODUCT('6. Patients'!CK$10:CK$107,OFFSET('6. Patients'!$ED$9,1,MATCH($D29,'6. Patients'!$EE$9:$ES$9,0),ROWS('6. Patients'!DX$10:DX$107))),0)+
IFERROR(SUMPRODUCT('6. Patients'!CK$10:CK$107,OFFSET('6. Patients'!$ET$9,1,MATCH($D29,'6. Patients'!$EU$9:$FI$9,0),ROWS('6. Patients'!DX$10:DX$107))),0)+
IFERROR(SUMPRODUCT('6. Patients'!CK$10:CK$107,OFFSET('6. Patients'!$FJ$9,1,MATCH($D29,'6. Patients'!$FK$9:$FY$9,0),ROWS('6. Patients'!DX$10:DX$107))),0),
IFERROR(SUMPRODUCT('6. Patients'!CK$10:CK$107,OFFSET('6. Patients'!$FZ$9,1,MATCH($D29,'6. Patients'!$GA$9:$GO$9,0),ROWS('6. Patients'!DX$10:DX$107))),0)+
IFERROR(SUMPRODUCT('6. Patients'!CK$10:CK$107,OFFSET('6. Patients'!$GP$9,1,MATCH($D29,'6. Patients'!$GQ$9:$HE$9,0),ROWS('6. Patients'!DX$10:DX$107))),0)+
IFERROR(SUMPRODUCT('6. Patients'!CK$10:CK$107,OFFSET('6. Patients'!$HF$9,1,MATCH($D29,'6. Patients'!$HG$9:$HU$9,0),ROWS('6. Patients'!DX$10:DX$107))),0)+
IFERROR(SUMPRODUCT('6. Patients'!CK$10:CK$107,OFFSET('6. Patients'!$HV$9,1,MATCH($D29,'6. Patients'!$HW$9:$IK$9,0),ROWS('6. Patients'!DX$10:DX$107))),0),
IFERROR(SUMPRODUCT('6. Patients'!CK$10:CK$107,OFFSET('6. Patients'!$IL$9,1,MATCH($D29,'6. Patients'!$IM$9:$JA$9,0),ROWS('6. Patients'!DX$10:DX$107))),0)+
IFERROR(SUMPRODUCT('6. Patients'!CK$10:CK$107,OFFSET('6. Patients'!$JB$9,1,MATCH($D29,'6. Patients'!$JC$9:$JQ$9,0),ROWS('6. Patients'!DX$10:DX$107))),0)+
IFERROR(SUMPRODUCT('6. Patients'!CK$10:CK$107,OFFSET('6. Patients'!$JR$9,1,MATCH($D29,'6. Patients'!$JS$9:$KG$9,0),ROWS('6. Patients'!DX$10:DX$107))),0)+
IFERROR(SUMPRODUCT('6. Patients'!CK$10:CK$107,OFFSET('6. Patients'!$KH$9,1,MATCH($D29,'6. Patients'!$KI$9:$KW$9,0),ROWS('6. Patients'!DX$10:DX$107))),0))+
IFERROR(VLOOKUP($D29,$H$61:$L$91,COLUMNS($H$60:$J$60)-1+R$7,0)*$E29*$F29*'1. General Inputs'!$J$25,0),0)</f>
        <v>0</v>
      </c>
      <c r="S29" s="3">
        <f ca="1">ROUNDUP($F29*$E29*CHOOSE(S$7,
IFERROR(SUMPRODUCT('6. Patients'!CL$10:CL$107,OFFSET('6. Patients'!$DN$9,1,MATCH($D29,'6. Patients'!$DO$9:$EC$9,0),ROWS('6. Patients'!DY$10:DY$107))),0)+
IFERROR(SUMPRODUCT('6. Patients'!CL$10:CL$107,OFFSET('6. Patients'!$ED$9,1,MATCH($D29,'6. Patients'!$EE$9:$ES$9,0),ROWS('6. Patients'!DY$10:DY$107))),0)+
IFERROR(SUMPRODUCT('6. Patients'!CL$10:CL$107,OFFSET('6. Patients'!$ET$9,1,MATCH($D29,'6. Patients'!$EU$9:$FI$9,0),ROWS('6. Patients'!DY$10:DY$107))),0)+
IFERROR(SUMPRODUCT('6. Patients'!CL$10:CL$107,OFFSET('6. Patients'!$FJ$9,1,MATCH($D29,'6. Patients'!$FK$9:$FY$9,0),ROWS('6. Patients'!DY$10:DY$107))),0),
IFERROR(SUMPRODUCT('6. Patients'!CL$10:CL$107,OFFSET('6. Patients'!$FZ$9,1,MATCH($D29,'6. Patients'!$GA$9:$GO$9,0),ROWS('6. Patients'!DY$10:DY$107))),0)+
IFERROR(SUMPRODUCT('6. Patients'!CL$10:CL$107,OFFSET('6. Patients'!$GP$9,1,MATCH($D29,'6. Patients'!$GQ$9:$HE$9,0),ROWS('6. Patients'!DY$10:DY$107))),0)+
IFERROR(SUMPRODUCT('6. Patients'!CL$10:CL$107,OFFSET('6. Patients'!$HF$9,1,MATCH($D29,'6. Patients'!$HG$9:$HU$9,0),ROWS('6. Patients'!DY$10:DY$107))),0)+
IFERROR(SUMPRODUCT('6. Patients'!CL$10:CL$107,OFFSET('6. Patients'!$HV$9,1,MATCH($D29,'6. Patients'!$HW$9:$IK$9,0),ROWS('6. Patients'!DY$10:DY$107))),0),
IFERROR(SUMPRODUCT('6. Patients'!CL$10:CL$107,OFFSET('6. Patients'!$IL$9,1,MATCH($D29,'6. Patients'!$IM$9:$JA$9,0),ROWS('6. Patients'!DY$10:DY$107))),0)+
IFERROR(SUMPRODUCT('6. Patients'!CL$10:CL$107,OFFSET('6. Patients'!$JB$9,1,MATCH($D29,'6. Patients'!$JC$9:$JQ$9,0),ROWS('6. Patients'!DY$10:DY$107))),0)+
IFERROR(SUMPRODUCT('6. Patients'!CL$10:CL$107,OFFSET('6. Patients'!$JR$9,1,MATCH($D29,'6. Patients'!$JS$9:$KG$9,0),ROWS('6. Patients'!DY$10:DY$107))),0)+
IFERROR(SUMPRODUCT('6. Patients'!CL$10:CL$107,OFFSET('6. Patients'!$KH$9,1,MATCH($D29,'6. Patients'!$KI$9:$KW$9,0),ROWS('6. Patients'!DY$10:DY$107))),0))+
IFERROR(VLOOKUP($D29,$H$61:$L$91,COLUMNS($H$60:$J$60)-1+S$7,0)*$E29*$F29*'1. General Inputs'!$J$25,0),0)</f>
        <v>0</v>
      </c>
      <c r="T29" s="3">
        <f ca="1">ROUNDUP($F29*$E29*CHOOSE(T$7,
IFERROR(SUMPRODUCT('6. Patients'!CM$10:CM$107,OFFSET('6. Patients'!$DN$9,1,MATCH($D29,'6. Patients'!$DO$9:$EC$9,0),ROWS('6. Patients'!DZ$10:DZ$107))),0)+
IFERROR(SUMPRODUCT('6. Patients'!CM$10:CM$107,OFFSET('6. Patients'!$ED$9,1,MATCH($D29,'6. Patients'!$EE$9:$ES$9,0),ROWS('6. Patients'!DZ$10:DZ$107))),0)+
IFERROR(SUMPRODUCT('6. Patients'!CM$10:CM$107,OFFSET('6. Patients'!$ET$9,1,MATCH($D29,'6. Patients'!$EU$9:$FI$9,0),ROWS('6. Patients'!DZ$10:DZ$107))),0)+
IFERROR(SUMPRODUCT('6. Patients'!CM$10:CM$107,OFFSET('6. Patients'!$FJ$9,1,MATCH($D29,'6. Patients'!$FK$9:$FY$9,0),ROWS('6. Patients'!DZ$10:DZ$107))),0),
IFERROR(SUMPRODUCT('6. Patients'!CM$10:CM$107,OFFSET('6. Patients'!$FZ$9,1,MATCH($D29,'6. Patients'!$GA$9:$GO$9,0),ROWS('6. Patients'!DZ$10:DZ$107))),0)+
IFERROR(SUMPRODUCT('6. Patients'!CM$10:CM$107,OFFSET('6. Patients'!$GP$9,1,MATCH($D29,'6. Patients'!$GQ$9:$HE$9,0),ROWS('6. Patients'!DZ$10:DZ$107))),0)+
IFERROR(SUMPRODUCT('6. Patients'!CM$10:CM$107,OFFSET('6. Patients'!$HF$9,1,MATCH($D29,'6. Patients'!$HG$9:$HU$9,0),ROWS('6. Patients'!DZ$10:DZ$107))),0)+
IFERROR(SUMPRODUCT('6. Patients'!CM$10:CM$107,OFFSET('6. Patients'!$HV$9,1,MATCH($D29,'6. Patients'!$HW$9:$IK$9,0),ROWS('6. Patients'!DZ$10:DZ$107))),0),
IFERROR(SUMPRODUCT('6. Patients'!CM$10:CM$107,OFFSET('6. Patients'!$IL$9,1,MATCH($D29,'6. Patients'!$IM$9:$JA$9,0),ROWS('6. Patients'!DZ$10:DZ$107))),0)+
IFERROR(SUMPRODUCT('6. Patients'!CM$10:CM$107,OFFSET('6. Patients'!$JB$9,1,MATCH($D29,'6. Patients'!$JC$9:$JQ$9,0),ROWS('6. Patients'!DZ$10:DZ$107))),0)+
IFERROR(SUMPRODUCT('6. Patients'!CM$10:CM$107,OFFSET('6. Patients'!$JR$9,1,MATCH($D29,'6. Patients'!$JS$9:$KG$9,0),ROWS('6. Patients'!DZ$10:DZ$107))),0)+
IFERROR(SUMPRODUCT('6. Patients'!CM$10:CM$107,OFFSET('6. Patients'!$KH$9,1,MATCH($D29,'6. Patients'!$KI$9:$KW$9,0),ROWS('6. Patients'!DZ$10:DZ$107))),0))+
IFERROR(VLOOKUP($D29,$H$61:$L$91,COLUMNS($H$60:$J$60)-1+T$7,0)*$E29*$F29*'1. General Inputs'!$J$25,0),0)</f>
        <v>0</v>
      </c>
      <c r="U29" s="3">
        <f ca="1">ROUNDUP($F29*$E29*CHOOSE(U$7,
IFERROR(SUMPRODUCT('6. Patients'!CN$10:CN$107,OFFSET('6. Patients'!$DN$9,1,MATCH($D29,'6. Patients'!$DO$9:$EC$9,0),ROWS('6. Patients'!EA$10:EA$107))),0)+
IFERROR(SUMPRODUCT('6. Patients'!CN$10:CN$107,OFFSET('6. Patients'!$ED$9,1,MATCH($D29,'6. Patients'!$EE$9:$ES$9,0),ROWS('6. Patients'!EA$10:EA$107))),0)+
IFERROR(SUMPRODUCT('6. Patients'!CN$10:CN$107,OFFSET('6. Patients'!$ET$9,1,MATCH($D29,'6. Patients'!$EU$9:$FI$9,0),ROWS('6. Patients'!EA$10:EA$107))),0)+
IFERROR(SUMPRODUCT('6. Patients'!CN$10:CN$107,OFFSET('6. Patients'!$FJ$9,1,MATCH($D29,'6. Patients'!$FK$9:$FY$9,0),ROWS('6. Patients'!EA$10:EA$107))),0),
IFERROR(SUMPRODUCT('6. Patients'!CN$10:CN$107,OFFSET('6. Patients'!$FZ$9,1,MATCH($D29,'6. Patients'!$GA$9:$GO$9,0),ROWS('6. Patients'!EA$10:EA$107))),0)+
IFERROR(SUMPRODUCT('6. Patients'!CN$10:CN$107,OFFSET('6. Patients'!$GP$9,1,MATCH($D29,'6. Patients'!$GQ$9:$HE$9,0),ROWS('6. Patients'!EA$10:EA$107))),0)+
IFERROR(SUMPRODUCT('6. Patients'!CN$10:CN$107,OFFSET('6. Patients'!$HF$9,1,MATCH($D29,'6. Patients'!$HG$9:$HU$9,0),ROWS('6. Patients'!EA$10:EA$107))),0)+
IFERROR(SUMPRODUCT('6. Patients'!CN$10:CN$107,OFFSET('6. Patients'!$HV$9,1,MATCH($D29,'6. Patients'!$HW$9:$IK$9,0),ROWS('6. Patients'!EA$10:EA$107))),0),
IFERROR(SUMPRODUCT('6. Patients'!CN$10:CN$107,OFFSET('6. Patients'!$IL$9,1,MATCH($D29,'6. Patients'!$IM$9:$JA$9,0),ROWS('6. Patients'!EA$10:EA$107))),0)+
IFERROR(SUMPRODUCT('6. Patients'!CN$10:CN$107,OFFSET('6. Patients'!$JB$9,1,MATCH($D29,'6. Patients'!$JC$9:$JQ$9,0),ROWS('6. Patients'!EA$10:EA$107))),0)+
IFERROR(SUMPRODUCT('6. Patients'!CN$10:CN$107,OFFSET('6. Patients'!$JR$9,1,MATCH($D29,'6. Patients'!$JS$9:$KG$9,0),ROWS('6. Patients'!EA$10:EA$107))),0)+
IFERROR(SUMPRODUCT('6. Patients'!CN$10:CN$107,OFFSET('6. Patients'!$KH$9,1,MATCH($D29,'6. Patients'!$KI$9:$KW$9,0),ROWS('6. Patients'!EA$10:EA$107))),0))+
IFERROR(VLOOKUP($D29,$H$61:$L$91,COLUMNS($H$60:$J$60)-1+U$7,0)*$E29*$F29*'1. General Inputs'!$J$25,0),0)</f>
        <v>0</v>
      </c>
      <c r="V29" s="3">
        <f ca="1">ROUNDUP($F29*$E29*CHOOSE(V$7,
IFERROR(SUMPRODUCT('6. Patients'!CO$10:CO$107,OFFSET('6. Patients'!$DN$9,1,MATCH($D29,'6. Patients'!$DO$9:$EC$9,0),ROWS('6. Patients'!EB$10:EB$107))),0)+
IFERROR(SUMPRODUCT('6. Patients'!CO$10:CO$107,OFFSET('6. Patients'!$ED$9,1,MATCH($D29,'6. Patients'!$EE$9:$ES$9,0),ROWS('6. Patients'!EB$10:EB$107))),0)+
IFERROR(SUMPRODUCT('6. Patients'!CO$10:CO$107,OFFSET('6. Patients'!$ET$9,1,MATCH($D29,'6. Patients'!$EU$9:$FI$9,0),ROWS('6. Patients'!EB$10:EB$107))),0)+
IFERROR(SUMPRODUCT('6. Patients'!CO$10:CO$107,OFFSET('6. Patients'!$FJ$9,1,MATCH($D29,'6. Patients'!$FK$9:$FY$9,0),ROWS('6. Patients'!EB$10:EB$107))),0),
IFERROR(SUMPRODUCT('6. Patients'!CO$10:CO$107,OFFSET('6. Patients'!$FZ$9,1,MATCH($D29,'6. Patients'!$GA$9:$GO$9,0),ROWS('6. Patients'!EB$10:EB$107))),0)+
IFERROR(SUMPRODUCT('6. Patients'!CO$10:CO$107,OFFSET('6. Patients'!$GP$9,1,MATCH($D29,'6. Patients'!$GQ$9:$HE$9,0),ROWS('6. Patients'!EB$10:EB$107))),0)+
IFERROR(SUMPRODUCT('6. Patients'!CO$10:CO$107,OFFSET('6. Patients'!$HF$9,1,MATCH($D29,'6. Patients'!$HG$9:$HU$9,0),ROWS('6. Patients'!EB$10:EB$107))),0)+
IFERROR(SUMPRODUCT('6. Patients'!CO$10:CO$107,OFFSET('6. Patients'!$HV$9,1,MATCH($D29,'6. Patients'!$HW$9:$IK$9,0),ROWS('6. Patients'!EB$10:EB$107))),0),
IFERROR(SUMPRODUCT('6. Patients'!CO$10:CO$107,OFFSET('6. Patients'!$IL$9,1,MATCH($D29,'6. Patients'!$IM$9:$JA$9,0),ROWS('6. Patients'!EB$10:EB$107))),0)+
IFERROR(SUMPRODUCT('6. Patients'!CO$10:CO$107,OFFSET('6. Patients'!$JB$9,1,MATCH($D29,'6. Patients'!$JC$9:$JQ$9,0),ROWS('6. Patients'!EB$10:EB$107))),0)+
IFERROR(SUMPRODUCT('6. Patients'!CO$10:CO$107,OFFSET('6. Patients'!$JR$9,1,MATCH($D29,'6. Patients'!$JS$9:$KG$9,0),ROWS('6. Patients'!EB$10:EB$107))),0)+
IFERROR(SUMPRODUCT('6. Patients'!CO$10:CO$107,OFFSET('6. Patients'!$KH$9,1,MATCH($D29,'6. Patients'!$KI$9:$KW$9,0),ROWS('6. Patients'!EB$10:EB$107))),0))+
IFERROR(VLOOKUP($D29,$H$61:$L$91,COLUMNS($H$60:$J$60)-1+V$7,0)*$E29*$F29*'1. General Inputs'!$J$25,0),0)</f>
        <v>0</v>
      </c>
      <c r="W29" s="3">
        <f ca="1">ROUNDUP($F29*$E29*CHOOSE(W$7,
IFERROR(SUMPRODUCT('6. Patients'!CP$10:CP$107,OFFSET('6. Patients'!$DN$9,1,MATCH($D29,'6. Patients'!$DO$9:$EC$9,0),ROWS('6. Patients'!EC$10:EC$107))),0)+
IFERROR(SUMPRODUCT('6. Patients'!CP$10:CP$107,OFFSET('6. Patients'!$ED$9,1,MATCH($D29,'6. Patients'!$EE$9:$ES$9,0),ROWS('6. Patients'!EC$10:EC$107))),0)+
IFERROR(SUMPRODUCT('6. Patients'!CP$10:CP$107,OFFSET('6. Patients'!$ET$9,1,MATCH($D29,'6. Patients'!$EU$9:$FI$9,0),ROWS('6. Patients'!EC$10:EC$107))),0)+
IFERROR(SUMPRODUCT('6. Patients'!CP$10:CP$107,OFFSET('6. Patients'!$FJ$9,1,MATCH($D29,'6. Patients'!$FK$9:$FY$9,0),ROWS('6. Patients'!EC$10:EC$107))),0),
IFERROR(SUMPRODUCT('6. Patients'!CP$10:CP$107,OFFSET('6. Patients'!$FZ$9,1,MATCH($D29,'6. Patients'!$GA$9:$GO$9,0),ROWS('6. Patients'!EC$10:EC$107))),0)+
IFERROR(SUMPRODUCT('6. Patients'!CP$10:CP$107,OFFSET('6. Patients'!$GP$9,1,MATCH($D29,'6. Patients'!$GQ$9:$HE$9,0),ROWS('6. Patients'!EC$10:EC$107))),0)+
IFERROR(SUMPRODUCT('6. Patients'!CP$10:CP$107,OFFSET('6. Patients'!$HF$9,1,MATCH($D29,'6. Patients'!$HG$9:$HU$9,0),ROWS('6. Patients'!EC$10:EC$107))),0)+
IFERROR(SUMPRODUCT('6. Patients'!CP$10:CP$107,OFFSET('6. Patients'!$HV$9,1,MATCH($D29,'6. Patients'!$HW$9:$IK$9,0),ROWS('6. Patients'!EC$10:EC$107))),0),
IFERROR(SUMPRODUCT('6. Patients'!CP$10:CP$107,OFFSET('6. Patients'!$IL$9,1,MATCH($D29,'6. Patients'!$IM$9:$JA$9,0),ROWS('6. Patients'!EC$10:EC$107))),0)+
IFERROR(SUMPRODUCT('6. Patients'!CP$10:CP$107,OFFSET('6. Patients'!$JB$9,1,MATCH($D29,'6. Patients'!$JC$9:$JQ$9,0),ROWS('6. Patients'!EC$10:EC$107))),0)+
IFERROR(SUMPRODUCT('6. Patients'!CP$10:CP$107,OFFSET('6. Patients'!$JR$9,1,MATCH($D29,'6. Patients'!$JS$9:$KG$9,0),ROWS('6. Patients'!EC$10:EC$107))),0)+
IFERROR(SUMPRODUCT('6. Patients'!CP$10:CP$107,OFFSET('6. Patients'!$KH$9,1,MATCH($D29,'6. Patients'!$KI$9:$KW$9,0),ROWS('6. Patients'!EC$10:EC$107))),0))+
IFERROR(VLOOKUP($D29,$H$61:$L$91,COLUMNS($H$60:$J$60)-1+W$7,0)*$E29*$F29*'1. General Inputs'!$J$25,0),0)</f>
        <v>0</v>
      </c>
      <c r="X29" s="3">
        <f ca="1">ROUNDUP($F29*$E29*CHOOSE(X$7,
IFERROR(SUMPRODUCT('6. Patients'!CQ$10:CQ$107,OFFSET('6. Patients'!$DN$9,1,MATCH($D29,'6. Patients'!$DO$9:$EC$9,0),ROWS('6. Patients'!ED$10:ED$107))),0)+
IFERROR(SUMPRODUCT('6. Patients'!CQ$10:CQ$107,OFFSET('6. Patients'!$ED$9,1,MATCH($D29,'6. Patients'!$EE$9:$ES$9,0),ROWS('6. Patients'!ED$10:ED$107))),0)+
IFERROR(SUMPRODUCT('6. Patients'!CQ$10:CQ$107,OFFSET('6. Patients'!$ET$9,1,MATCH($D29,'6. Patients'!$EU$9:$FI$9,0),ROWS('6. Patients'!ED$10:ED$107))),0)+
IFERROR(SUMPRODUCT('6. Patients'!CQ$10:CQ$107,OFFSET('6. Patients'!$FJ$9,1,MATCH($D29,'6. Patients'!$FK$9:$FY$9,0),ROWS('6. Patients'!ED$10:ED$107))),0),
IFERROR(SUMPRODUCT('6. Patients'!CQ$10:CQ$107,OFFSET('6. Patients'!$FZ$9,1,MATCH($D29,'6. Patients'!$GA$9:$GO$9,0),ROWS('6. Patients'!ED$10:ED$107))),0)+
IFERROR(SUMPRODUCT('6. Patients'!CQ$10:CQ$107,OFFSET('6. Patients'!$GP$9,1,MATCH($D29,'6. Patients'!$GQ$9:$HE$9,0),ROWS('6. Patients'!ED$10:ED$107))),0)+
IFERROR(SUMPRODUCT('6. Patients'!CQ$10:CQ$107,OFFSET('6. Patients'!$HF$9,1,MATCH($D29,'6. Patients'!$HG$9:$HU$9,0),ROWS('6. Patients'!ED$10:ED$107))),0)+
IFERROR(SUMPRODUCT('6. Patients'!CQ$10:CQ$107,OFFSET('6. Patients'!$HV$9,1,MATCH($D29,'6. Patients'!$HW$9:$IK$9,0),ROWS('6. Patients'!ED$10:ED$107))),0),
IFERROR(SUMPRODUCT('6. Patients'!CQ$10:CQ$107,OFFSET('6. Patients'!$IL$9,1,MATCH($D29,'6. Patients'!$IM$9:$JA$9,0),ROWS('6. Patients'!ED$10:ED$107))),0)+
IFERROR(SUMPRODUCT('6. Patients'!CQ$10:CQ$107,OFFSET('6. Patients'!$JB$9,1,MATCH($D29,'6. Patients'!$JC$9:$JQ$9,0),ROWS('6. Patients'!ED$10:ED$107))),0)+
IFERROR(SUMPRODUCT('6. Patients'!CQ$10:CQ$107,OFFSET('6. Patients'!$JR$9,1,MATCH($D29,'6. Patients'!$JS$9:$KG$9,0),ROWS('6. Patients'!ED$10:ED$107))),0)+
IFERROR(SUMPRODUCT('6. Patients'!CQ$10:CQ$107,OFFSET('6. Patients'!$KH$9,1,MATCH($D29,'6. Patients'!$KI$9:$KW$9,0),ROWS('6. Patients'!ED$10:ED$107))),0))+
IFERROR(VLOOKUP($D29,$H$61:$L$91,COLUMNS($H$60:$J$60)-1+X$7,0)*$E29*$F29*'1. General Inputs'!$J$25,0),0)</f>
        <v>0</v>
      </c>
      <c r="Y29" s="3">
        <f ca="1">ROUNDUP($F29*$E29*CHOOSE(Y$7,
IFERROR(SUMPRODUCT('6. Patients'!CR$10:CR$107,OFFSET('6. Patients'!$DN$9,1,MATCH($D29,'6. Patients'!$DO$9:$EC$9,0),ROWS('6. Patients'!EE$10:EE$107))),0)+
IFERROR(SUMPRODUCT('6. Patients'!CR$10:CR$107,OFFSET('6. Patients'!$ED$9,1,MATCH($D29,'6. Patients'!$EE$9:$ES$9,0),ROWS('6. Patients'!EE$10:EE$107))),0)+
IFERROR(SUMPRODUCT('6. Patients'!CR$10:CR$107,OFFSET('6. Patients'!$ET$9,1,MATCH($D29,'6. Patients'!$EU$9:$FI$9,0),ROWS('6. Patients'!EE$10:EE$107))),0)+
IFERROR(SUMPRODUCT('6. Patients'!CR$10:CR$107,OFFSET('6. Patients'!$FJ$9,1,MATCH($D29,'6. Patients'!$FK$9:$FY$9,0),ROWS('6. Patients'!EE$10:EE$107))),0),
IFERROR(SUMPRODUCT('6. Patients'!CR$10:CR$107,OFFSET('6. Patients'!$FZ$9,1,MATCH($D29,'6. Patients'!$GA$9:$GO$9,0),ROWS('6. Patients'!EE$10:EE$107))),0)+
IFERROR(SUMPRODUCT('6. Patients'!CR$10:CR$107,OFFSET('6. Patients'!$GP$9,1,MATCH($D29,'6. Patients'!$GQ$9:$HE$9,0),ROWS('6. Patients'!EE$10:EE$107))),0)+
IFERROR(SUMPRODUCT('6. Patients'!CR$10:CR$107,OFFSET('6. Patients'!$HF$9,1,MATCH($D29,'6. Patients'!$HG$9:$HU$9,0),ROWS('6. Patients'!EE$10:EE$107))),0)+
IFERROR(SUMPRODUCT('6. Patients'!CR$10:CR$107,OFFSET('6. Patients'!$HV$9,1,MATCH($D29,'6. Patients'!$HW$9:$IK$9,0),ROWS('6. Patients'!EE$10:EE$107))),0),
IFERROR(SUMPRODUCT('6. Patients'!CR$10:CR$107,OFFSET('6. Patients'!$IL$9,1,MATCH($D29,'6. Patients'!$IM$9:$JA$9,0),ROWS('6. Patients'!EE$10:EE$107))),0)+
IFERROR(SUMPRODUCT('6. Patients'!CR$10:CR$107,OFFSET('6. Patients'!$JB$9,1,MATCH($D29,'6. Patients'!$JC$9:$JQ$9,0),ROWS('6. Patients'!EE$10:EE$107))),0)+
IFERROR(SUMPRODUCT('6. Patients'!CR$10:CR$107,OFFSET('6. Patients'!$JR$9,1,MATCH($D29,'6. Patients'!$JS$9:$KG$9,0),ROWS('6. Patients'!EE$10:EE$107))),0)+
IFERROR(SUMPRODUCT('6. Patients'!CR$10:CR$107,OFFSET('6. Patients'!$KH$9,1,MATCH($D29,'6. Patients'!$KI$9:$KW$9,0),ROWS('6. Patients'!EE$10:EE$107))),0))+
IFERROR(VLOOKUP($D29,$H$61:$L$91,COLUMNS($H$60:$J$60)-1+Y$7,0)*$E29*$F29*'1. General Inputs'!$J$25,0),0)</f>
        <v>0</v>
      </c>
      <c r="Z29" s="3">
        <f ca="1">ROUNDUP($F29*$E29*CHOOSE(Z$7,
IFERROR(SUMPRODUCT('6. Patients'!CS$10:CS$107,OFFSET('6. Patients'!$DN$9,1,MATCH($D29,'6. Patients'!$DO$9:$EC$9,0),ROWS('6. Patients'!EF$10:EF$107))),0)+
IFERROR(SUMPRODUCT('6. Patients'!CS$10:CS$107,OFFSET('6. Patients'!$ED$9,1,MATCH($D29,'6. Patients'!$EE$9:$ES$9,0),ROWS('6. Patients'!EF$10:EF$107))),0)+
IFERROR(SUMPRODUCT('6. Patients'!CS$10:CS$107,OFFSET('6. Patients'!$ET$9,1,MATCH($D29,'6. Patients'!$EU$9:$FI$9,0),ROWS('6. Patients'!EF$10:EF$107))),0)+
IFERROR(SUMPRODUCT('6. Patients'!CS$10:CS$107,OFFSET('6. Patients'!$FJ$9,1,MATCH($D29,'6. Patients'!$FK$9:$FY$9,0),ROWS('6. Patients'!EF$10:EF$107))),0),
IFERROR(SUMPRODUCT('6. Patients'!CS$10:CS$107,OFFSET('6. Patients'!$FZ$9,1,MATCH($D29,'6. Patients'!$GA$9:$GO$9,0),ROWS('6. Patients'!EF$10:EF$107))),0)+
IFERROR(SUMPRODUCT('6. Patients'!CS$10:CS$107,OFFSET('6. Patients'!$GP$9,1,MATCH($D29,'6. Patients'!$GQ$9:$HE$9,0),ROWS('6. Patients'!EF$10:EF$107))),0)+
IFERROR(SUMPRODUCT('6. Patients'!CS$10:CS$107,OFFSET('6. Patients'!$HF$9,1,MATCH($D29,'6. Patients'!$HG$9:$HU$9,0),ROWS('6. Patients'!EF$10:EF$107))),0)+
IFERROR(SUMPRODUCT('6. Patients'!CS$10:CS$107,OFFSET('6. Patients'!$HV$9,1,MATCH($D29,'6. Patients'!$HW$9:$IK$9,0),ROWS('6. Patients'!EF$10:EF$107))),0),
IFERROR(SUMPRODUCT('6. Patients'!CS$10:CS$107,OFFSET('6. Patients'!$IL$9,1,MATCH($D29,'6. Patients'!$IM$9:$JA$9,0),ROWS('6. Patients'!EF$10:EF$107))),0)+
IFERROR(SUMPRODUCT('6. Patients'!CS$10:CS$107,OFFSET('6. Patients'!$JB$9,1,MATCH($D29,'6. Patients'!$JC$9:$JQ$9,0),ROWS('6. Patients'!EF$10:EF$107))),0)+
IFERROR(SUMPRODUCT('6. Patients'!CS$10:CS$107,OFFSET('6. Patients'!$JR$9,1,MATCH($D29,'6. Patients'!$JS$9:$KG$9,0),ROWS('6. Patients'!EF$10:EF$107))),0)+
IFERROR(SUMPRODUCT('6. Patients'!CS$10:CS$107,OFFSET('6. Patients'!$KH$9,1,MATCH($D29,'6. Patients'!$KI$9:$KW$9,0),ROWS('6. Patients'!EF$10:EF$107))),0))+
IFERROR(VLOOKUP($D29,$H$61:$L$91,COLUMNS($H$60:$J$60)-1+Z$7,0)*$E29*$F29*'1. General Inputs'!$J$25,0),0)</f>
        <v>0</v>
      </c>
      <c r="AA29" s="3">
        <f ca="1">ROUNDUP($F29*$E29*CHOOSE(AA$7,
IFERROR(SUMPRODUCT('6. Patients'!CT$10:CT$107,OFFSET('6. Patients'!$DN$9,1,MATCH($D29,'6. Patients'!$DO$9:$EC$9,0),ROWS('6. Patients'!EG$10:EG$107))),0)+
IFERROR(SUMPRODUCT('6. Patients'!CT$10:CT$107,OFFSET('6. Patients'!$ED$9,1,MATCH($D29,'6. Patients'!$EE$9:$ES$9,0),ROWS('6. Patients'!EG$10:EG$107))),0)+
IFERROR(SUMPRODUCT('6. Patients'!CT$10:CT$107,OFFSET('6. Patients'!$ET$9,1,MATCH($D29,'6. Patients'!$EU$9:$FI$9,0),ROWS('6. Patients'!EG$10:EG$107))),0)+
IFERROR(SUMPRODUCT('6. Patients'!CT$10:CT$107,OFFSET('6. Patients'!$FJ$9,1,MATCH($D29,'6. Patients'!$FK$9:$FY$9,0),ROWS('6. Patients'!EG$10:EG$107))),0),
IFERROR(SUMPRODUCT('6. Patients'!CT$10:CT$107,OFFSET('6. Patients'!$FZ$9,1,MATCH($D29,'6. Patients'!$GA$9:$GO$9,0),ROWS('6. Patients'!EG$10:EG$107))),0)+
IFERROR(SUMPRODUCT('6. Patients'!CT$10:CT$107,OFFSET('6. Patients'!$GP$9,1,MATCH($D29,'6. Patients'!$GQ$9:$HE$9,0),ROWS('6. Patients'!EG$10:EG$107))),0)+
IFERROR(SUMPRODUCT('6. Patients'!CT$10:CT$107,OFFSET('6. Patients'!$HF$9,1,MATCH($D29,'6. Patients'!$HG$9:$HU$9,0),ROWS('6. Patients'!EG$10:EG$107))),0)+
IFERROR(SUMPRODUCT('6. Patients'!CT$10:CT$107,OFFSET('6. Patients'!$HV$9,1,MATCH($D29,'6. Patients'!$HW$9:$IK$9,0),ROWS('6. Patients'!EG$10:EG$107))),0),
IFERROR(SUMPRODUCT('6. Patients'!CT$10:CT$107,OFFSET('6. Patients'!$IL$9,1,MATCH($D29,'6. Patients'!$IM$9:$JA$9,0),ROWS('6. Patients'!EG$10:EG$107))),0)+
IFERROR(SUMPRODUCT('6. Patients'!CT$10:CT$107,OFFSET('6. Patients'!$JB$9,1,MATCH($D29,'6. Patients'!$JC$9:$JQ$9,0),ROWS('6. Patients'!EG$10:EG$107))),0)+
IFERROR(SUMPRODUCT('6. Patients'!CT$10:CT$107,OFFSET('6. Patients'!$JR$9,1,MATCH($D29,'6. Patients'!$JS$9:$KG$9,0),ROWS('6. Patients'!EG$10:EG$107))),0)+
IFERROR(SUMPRODUCT('6. Patients'!CT$10:CT$107,OFFSET('6. Patients'!$KH$9,1,MATCH($D29,'6. Patients'!$KI$9:$KW$9,0),ROWS('6. Patients'!EG$10:EG$107))),0))+
IFERROR(VLOOKUP($D29,$H$61:$L$91,COLUMNS($H$60:$J$60)-1+AA$7,0)*$E29*$F29*'1. General Inputs'!$J$25,0),0)</f>
        <v>0</v>
      </c>
      <c r="AB29" s="3">
        <f ca="1">ROUNDUP($F29*$E29*CHOOSE(AB$7,
IFERROR(SUMPRODUCT('6. Patients'!CU$10:CU$107,OFFSET('6. Patients'!$DN$9,1,MATCH($D29,'6. Patients'!$DO$9:$EC$9,0),ROWS('6. Patients'!EH$10:EH$107))),0)+
IFERROR(SUMPRODUCT('6. Patients'!CU$10:CU$107,OFFSET('6. Patients'!$ED$9,1,MATCH($D29,'6. Patients'!$EE$9:$ES$9,0),ROWS('6. Patients'!EH$10:EH$107))),0)+
IFERROR(SUMPRODUCT('6. Patients'!CU$10:CU$107,OFFSET('6. Patients'!$ET$9,1,MATCH($D29,'6. Patients'!$EU$9:$FI$9,0),ROWS('6. Patients'!EH$10:EH$107))),0)+
IFERROR(SUMPRODUCT('6. Patients'!CU$10:CU$107,OFFSET('6. Patients'!$FJ$9,1,MATCH($D29,'6. Patients'!$FK$9:$FY$9,0),ROWS('6. Patients'!EH$10:EH$107))),0),
IFERROR(SUMPRODUCT('6. Patients'!CU$10:CU$107,OFFSET('6. Patients'!$FZ$9,1,MATCH($D29,'6. Patients'!$GA$9:$GO$9,0),ROWS('6. Patients'!EH$10:EH$107))),0)+
IFERROR(SUMPRODUCT('6. Patients'!CU$10:CU$107,OFFSET('6. Patients'!$GP$9,1,MATCH($D29,'6. Patients'!$GQ$9:$HE$9,0),ROWS('6. Patients'!EH$10:EH$107))),0)+
IFERROR(SUMPRODUCT('6. Patients'!CU$10:CU$107,OFFSET('6. Patients'!$HF$9,1,MATCH($D29,'6. Patients'!$HG$9:$HU$9,0),ROWS('6. Patients'!EH$10:EH$107))),0)+
IFERROR(SUMPRODUCT('6. Patients'!CU$10:CU$107,OFFSET('6. Patients'!$HV$9,1,MATCH($D29,'6. Patients'!$HW$9:$IK$9,0),ROWS('6. Patients'!EH$10:EH$107))),0),
IFERROR(SUMPRODUCT('6. Patients'!CU$10:CU$107,OFFSET('6. Patients'!$IL$9,1,MATCH($D29,'6. Patients'!$IM$9:$JA$9,0),ROWS('6. Patients'!EH$10:EH$107))),0)+
IFERROR(SUMPRODUCT('6. Patients'!CU$10:CU$107,OFFSET('6. Patients'!$JB$9,1,MATCH($D29,'6. Patients'!$JC$9:$JQ$9,0),ROWS('6. Patients'!EH$10:EH$107))),0)+
IFERROR(SUMPRODUCT('6. Patients'!CU$10:CU$107,OFFSET('6. Patients'!$JR$9,1,MATCH($D29,'6. Patients'!$JS$9:$KG$9,0),ROWS('6. Patients'!EH$10:EH$107))),0)+
IFERROR(SUMPRODUCT('6. Patients'!CU$10:CU$107,OFFSET('6. Patients'!$KH$9,1,MATCH($D29,'6. Patients'!$KI$9:$KW$9,0),ROWS('6. Patients'!EH$10:EH$107))),0))+
IFERROR(VLOOKUP($D29,$H$61:$L$91,COLUMNS($H$60:$J$60)-1+AB$7,0)*$E29*$F29*'1. General Inputs'!$J$25,0),0)</f>
        <v>0</v>
      </c>
      <c r="AC29" s="3">
        <f ca="1">ROUNDUP($F29*$E29*CHOOSE(AC$7,
IFERROR(SUMPRODUCT('6. Patients'!CV$10:CV$107,OFFSET('6. Patients'!$DN$9,1,MATCH($D29,'6. Patients'!$DO$9:$EC$9,0),ROWS('6. Patients'!EI$10:EI$107))),0)+
IFERROR(SUMPRODUCT('6. Patients'!CV$10:CV$107,OFFSET('6. Patients'!$ED$9,1,MATCH($D29,'6. Patients'!$EE$9:$ES$9,0),ROWS('6. Patients'!EI$10:EI$107))),0)+
IFERROR(SUMPRODUCT('6. Patients'!CV$10:CV$107,OFFSET('6. Patients'!$ET$9,1,MATCH($D29,'6. Patients'!$EU$9:$FI$9,0),ROWS('6. Patients'!EI$10:EI$107))),0)+
IFERROR(SUMPRODUCT('6. Patients'!CV$10:CV$107,OFFSET('6. Patients'!$FJ$9,1,MATCH($D29,'6. Patients'!$FK$9:$FY$9,0),ROWS('6. Patients'!EI$10:EI$107))),0),
IFERROR(SUMPRODUCT('6. Patients'!CV$10:CV$107,OFFSET('6. Patients'!$FZ$9,1,MATCH($D29,'6. Patients'!$GA$9:$GO$9,0),ROWS('6. Patients'!EI$10:EI$107))),0)+
IFERROR(SUMPRODUCT('6. Patients'!CV$10:CV$107,OFFSET('6. Patients'!$GP$9,1,MATCH($D29,'6. Patients'!$GQ$9:$HE$9,0),ROWS('6. Patients'!EI$10:EI$107))),0)+
IFERROR(SUMPRODUCT('6. Patients'!CV$10:CV$107,OFFSET('6. Patients'!$HF$9,1,MATCH($D29,'6. Patients'!$HG$9:$HU$9,0),ROWS('6. Patients'!EI$10:EI$107))),0)+
IFERROR(SUMPRODUCT('6. Patients'!CV$10:CV$107,OFFSET('6. Patients'!$HV$9,1,MATCH($D29,'6. Patients'!$HW$9:$IK$9,0),ROWS('6. Patients'!EI$10:EI$107))),0),
IFERROR(SUMPRODUCT('6. Patients'!CV$10:CV$107,OFFSET('6. Patients'!$IL$9,1,MATCH($D29,'6. Patients'!$IM$9:$JA$9,0),ROWS('6. Patients'!EI$10:EI$107))),0)+
IFERROR(SUMPRODUCT('6. Patients'!CV$10:CV$107,OFFSET('6. Patients'!$JB$9,1,MATCH($D29,'6. Patients'!$JC$9:$JQ$9,0),ROWS('6. Patients'!EI$10:EI$107))),0)+
IFERROR(SUMPRODUCT('6. Patients'!CV$10:CV$107,OFFSET('6. Patients'!$JR$9,1,MATCH($D29,'6. Patients'!$JS$9:$KG$9,0),ROWS('6. Patients'!EI$10:EI$107))),0)+
IFERROR(SUMPRODUCT('6. Patients'!CV$10:CV$107,OFFSET('6. Patients'!$KH$9,1,MATCH($D29,'6. Patients'!$KI$9:$KW$9,0),ROWS('6. Patients'!EI$10:EI$107))),0))+
IFERROR(VLOOKUP($D29,$H$61:$L$91,COLUMNS($H$60:$J$60)-1+AC$7,0)*$E29*$F29*'1. General Inputs'!$J$25,0),0)</f>
        <v>0</v>
      </c>
      <c r="AD29" s="3">
        <f ca="1">ROUNDUP($F29*$E29*CHOOSE(AD$7,
IFERROR(SUMPRODUCT('6. Patients'!CW$10:CW$107,OFFSET('6. Patients'!$DN$9,1,MATCH($D29,'6. Patients'!$DO$9:$EC$9,0),ROWS('6. Patients'!EJ$10:EJ$107))),0)+
IFERROR(SUMPRODUCT('6. Patients'!CW$10:CW$107,OFFSET('6. Patients'!$ED$9,1,MATCH($D29,'6. Patients'!$EE$9:$ES$9,0),ROWS('6. Patients'!EJ$10:EJ$107))),0)+
IFERROR(SUMPRODUCT('6. Patients'!CW$10:CW$107,OFFSET('6. Patients'!$ET$9,1,MATCH($D29,'6. Patients'!$EU$9:$FI$9,0),ROWS('6. Patients'!EJ$10:EJ$107))),0)+
IFERROR(SUMPRODUCT('6. Patients'!CW$10:CW$107,OFFSET('6. Patients'!$FJ$9,1,MATCH($D29,'6. Patients'!$FK$9:$FY$9,0),ROWS('6. Patients'!EJ$10:EJ$107))),0),
IFERROR(SUMPRODUCT('6. Patients'!CW$10:CW$107,OFFSET('6. Patients'!$FZ$9,1,MATCH($D29,'6. Patients'!$GA$9:$GO$9,0),ROWS('6. Patients'!EJ$10:EJ$107))),0)+
IFERROR(SUMPRODUCT('6. Patients'!CW$10:CW$107,OFFSET('6. Patients'!$GP$9,1,MATCH($D29,'6. Patients'!$GQ$9:$HE$9,0),ROWS('6. Patients'!EJ$10:EJ$107))),0)+
IFERROR(SUMPRODUCT('6. Patients'!CW$10:CW$107,OFFSET('6. Patients'!$HF$9,1,MATCH($D29,'6. Patients'!$HG$9:$HU$9,0),ROWS('6. Patients'!EJ$10:EJ$107))),0)+
IFERROR(SUMPRODUCT('6. Patients'!CW$10:CW$107,OFFSET('6. Patients'!$HV$9,1,MATCH($D29,'6. Patients'!$HW$9:$IK$9,0),ROWS('6. Patients'!EJ$10:EJ$107))),0),
IFERROR(SUMPRODUCT('6. Patients'!CW$10:CW$107,OFFSET('6. Patients'!$IL$9,1,MATCH($D29,'6. Patients'!$IM$9:$JA$9,0),ROWS('6. Patients'!EJ$10:EJ$107))),0)+
IFERROR(SUMPRODUCT('6. Patients'!CW$10:CW$107,OFFSET('6. Patients'!$JB$9,1,MATCH($D29,'6. Patients'!$JC$9:$JQ$9,0),ROWS('6. Patients'!EJ$10:EJ$107))),0)+
IFERROR(SUMPRODUCT('6. Patients'!CW$10:CW$107,OFFSET('6. Patients'!$JR$9,1,MATCH($D29,'6. Patients'!$JS$9:$KG$9,0),ROWS('6. Patients'!EJ$10:EJ$107))),0)+
IFERROR(SUMPRODUCT('6. Patients'!CW$10:CW$107,OFFSET('6. Patients'!$KH$9,1,MATCH($D29,'6. Patients'!$KI$9:$KW$9,0),ROWS('6. Patients'!EJ$10:EJ$107))),0))+
IFERROR(VLOOKUP($D29,$H$61:$L$91,COLUMNS($H$60:$J$60)-1+AD$7,0)*$E29*$F29*'1. General Inputs'!$J$25,0),0)</f>
        <v>0</v>
      </c>
      <c r="AE29" s="3">
        <f ca="1">ROUNDUP($F29*$E29*CHOOSE(AE$7,
IFERROR(SUMPRODUCT('6. Patients'!CX$10:CX$107,OFFSET('6. Patients'!$DN$9,1,MATCH($D29,'6. Patients'!$DO$9:$EC$9,0),ROWS('6. Patients'!EK$10:EK$107))),0)+
IFERROR(SUMPRODUCT('6. Patients'!CX$10:CX$107,OFFSET('6. Patients'!$ED$9,1,MATCH($D29,'6. Patients'!$EE$9:$ES$9,0),ROWS('6. Patients'!EK$10:EK$107))),0)+
IFERROR(SUMPRODUCT('6. Patients'!CX$10:CX$107,OFFSET('6. Patients'!$ET$9,1,MATCH($D29,'6. Patients'!$EU$9:$FI$9,0),ROWS('6. Patients'!EK$10:EK$107))),0)+
IFERROR(SUMPRODUCT('6. Patients'!CX$10:CX$107,OFFSET('6. Patients'!$FJ$9,1,MATCH($D29,'6. Patients'!$FK$9:$FY$9,0),ROWS('6. Patients'!EK$10:EK$107))),0),
IFERROR(SUMPRODUCT('6. Patients'!CX$10:CX$107,OFFSET('6. Patients'!$FZ$9,1,MATCH($D29,'6. Patients'!$GA$9:$GO$9,0),ROWS('6. Patients'!EK$10:EK$107))),0)+
IFERROR(SUMPRODUCT('6. Patients'!CX$10:CX$107,OFFSET('6. Patients'!$GP$9,1,MATCH($D29,'6. Patients'!$GQ$9:$HE$9,0),ROWS('6. Patients'!EK$10:EK$107))),0)+
IFERROR(SUMPRODUCT('6. Patients'!CX$10:CX$107,OFFSET('6. Patients'!$HF$9,1,MATCH($D29,'6. Patients'!$HG$9:$HU$9,0),ROWS('6. Patients'!EK$10:EK$107))),0)+
IFERROR(SUMPRODUCT('6. Patients'!CX$10:CX$107,OFFSET('6. Patients'!$HV$9,1,MATCH($D29,'6. Patients'!$HW$9:$IK$9,0),ROWS('6. Patients'!EK$10:EK$107))),0),
IFERROR(SUMPRODUCT('6. Patients'!CX$10:CX$107,OFFSET('6. Patients'!$IL$9,1,MATCH($D29,'6. Patients'!$IM$9:$JA$9,0),ROWS('6. Patients'!EK$10:EK$107))),0)+
IFERROR(SUMPRODUCT('6. Patients'!CX$10:CX$107,OFFSET('6. Patients'!$JB$9,1,MATCH($D29,'6. Patients'!$JC$9:$JQ$9,0),ROWS('6. Patients'!EK$10:EK$107))),0)+
IFERROR(SUMPRODUCT('6. Patients'!CX$10:CX$107,OFFSET('6. Patients'!$JR$9,1,MATCH($D29,'6. Patients'!$JS$9:$KG$9,0),ROWS('6. Patients'!EK$10:EK$107))),0)+
IFERROR(SUMPRODUCT('6. Patients'!CX$10:CX$107,OFFSET('6. Patients'!$KH$9,1,MATCH($D29,'6. Patients'!$KI$9:$KW$9,0),ROWS('6. Patients'!EK$10:EK$107))),0))+
IFERROR(VLOOKUP($D29,$H$61:$L$91,COLUMNS($H$60:$J$60)-1+AE$7,0)*$E29*$F29*'1. General Inputs'!$J$25,0),0)</f>
        <v>0</v>
      </c>
      <c r="AF29" s="3">
        <f ca="1">ROUNDUP($F29*$E29*CHOOSE(AF$7,
IFERROR(SUMPRODUCT('6. Patients'!CY$10:CY$107,OFFSET('6. Patients'!$DN$9,1,MATCH($D29,'6. Patients'!$DO$9:$EC$9,0),ROWS('6. Patients'!EL$10:EL$107))),0)+
IFERROR(SUMPRODUCT('6. Patients'!CY$10:CY$107,OFFSET('6. Patients'!$ED$9,1,MATCH($D29,'6. Patients'!$EE$9:$ES$9,0),ROWS('6. Patients'!EL$10:EL$107))),0)+
IFERROR(SUMPRODUCT('6. Patients'!CY$10:CY$107,OFFSET('6. Patients'!$ET$9,1,MATCH($D29,'6. Patients'!$EU$9:$FI$9,0),ROWS('6. Patients'!EL$10:EL$107))),0)+
IFERROR(SUMPRODUCT('6. Patients'!CY$10:CY$107,OFFSET('6. Patients'!$FJ$9,1,MATCH($D29,'6. Patients'!$FK$9:$FY$9,0),ROWS('6. Patients'!EL$10:EL$107))),0),
IFERROR(SUMPRODUCT('6. Patients'!CY$10:CY$107,OFFSET('6. Patients'!$FZ$9,1,MATCH($D29,'6. Patients'!$GA$9:$GO$9,0),ROWS('6. Patients'!EL$10:EL$107))),0)+
IFERROR(SUMPRODUCT('6. Patients'!CY$10:CY$107,OFFSET('6. Patients'!$GP$9,1,MATCH($D29,'6. Patients'!$GQ$9:$HE$9,0),ROWS('6. Patients'!EL$10:EL$107))),0)+
IFERROR(SUMPRODUCT('6. Patients'!CY$10:CY$107,OFFSET('6. Patients'!$HF$9,1,MATCH($D29,'6. Patients'!$HG$9:$HU$9,0),ROWS('6. Patients'!EL$10:EL$107))),0)+
IFERROR(SUMPRODUCT('6. Patients'!CY$10:CY$107,OFFSET('6. Patients'!$HV$9,1,MATCH($D29,'6. Patients'!$HW$9:$IK$9,0),ROWS('6. Patients'!EL$10:EL$107))),0),
IFERROR(SUMPRODUCT('6. Patients'!CY$10:CY$107,OFFSET('6. Patients'!$IL$9,1,MATCH($D29,'6. Patients'!$IM$9:$JA$9,0),ROWS('6. Patients'!EL$10:EL$107))),0)+
IFERROR(SUMPRODUCT('6. Patients'!CY$10:CY$107,OFFSET('6. Patients'!$JB$9,1,MATCH($D29,'6. Patients'!$JC$9:$JQ$9,0),ROWS('6. Patients'!EL$10:EL$107))),0)+
IFERROR(SUMPRODUCT('6. Patients'!CY$10:CY$107,OFFSET('6. Patients'!$JR$9,1,MATCH($D29,'6. Patients'!$JS$9:$KG$9,0),ROWS('6. Patients'!EL$10:EL$107))),0)+
IFERROR(SUMPRODUCT('6. Patients'!CY$10:CY$107,OFFSET('6. Patients'!$KH$9,1,MATCH($D29,'6. Patients'!$KI$9:$KW$9,0),ROWS('6. Patients'!EL$10:EL$107))),0))+
IFERROR(VLOOKUP($D29,$H$61:$L$91,COLUMNS($H$60:$J$60)-1+AF$7,0)*$E29*$F29*'1. General Inputs'!$J$25,0),0)</f>
        <v>0</v>
      </c>
      <c r="AG29" s="3">
        <f ca="1">ROUNDUP($F29*$E29*CHOOSE(AG$7,
IFERROR(SUMPRODUCT('6. Patients'!CZ$10:CZ$107,OFFSET('6. Patients'!$DN$9,1,MATCH($D29,'6. Patients'!$DO$9:$EC$9,0),ROWS('6. Patients'!EM$10:EM$107))),0)+
IFERROR(SUMPRODUCT('6. Patients'!CZ$10:CZ$107,OFFSET('6. Patients'!$ED$9,1,MATCH($D29,'6. Patients'!$EE$9:$ES$9,0),ROWS('6. Patients'!EM$10:EM$107))),0)+
IFERROR(SUMPRODUCT('6. Patients'!CZ$10:CZ$107,OFFSET('6. Patients'!$ET$9,1,MATCH($D29,'6. Patients'!$EU$9:$FI$9,0),ROWS('6. Patients'!EM$10:EM$107))),0)+
IFERROR(SUMPRODUCT('6. Patients'!CZ$10:CZ$107,OFFSET('6. Patients'!$FJ$9,1,MATCH($D29,'6. Patients'!$FK$9:$FY$9,0),ROWS('6. Patients'!EM$10:EM$107))),0),
IFERROR(SUMPRODUCT('6. Patients'!CZ$10:CZ$107,OFFSET('6. Patients'!$FZ$9,1,MATCH($D29,'6. Patients'!$GA$9:$GO$9,0),ROWS('6. Patients'!EM$10:EM$107))),0)+
IFERROR(SUMPRODUCT('6. Patients'!CZ$10:CZ$107,OFFSET('6. Patients'!$GP$9,1,MATCH($D29,'6. Patients'!$GQ$9:$HE$9,0),ROWS('6. Patients'!EM$10:EM$107))),0)+
IFERROR(SUMPRODUCT('6. Patients'!CZ$10:CZ$107,OFFSET('6. Patients'!$HF$9,1,MATCH($D29,'6. Patients'!$HG$9:$HU$9,0),ROWS('6. Patients'!EM$10:EM$107))),0)+
IFERROR(SUMPRODUCT('6. Patients'!CZ$10:CZ$107,OFFSET('6. Patients'!$HV$9,1,MATCH($D29,'6. Patients'!$HW$9:$IK$9,0),ROWS('6. Patients'!EM$10:EM$107))),0),
IFERROR(SUMPRODUCT('6. Patients'!CZ$10:CZ$107,OFFSET('6. Patients'!$IL$9,1,MATCH($D29,'6. Patients'!$IM$9:$JA$9,0),ROWS('6. Patients'!EM$10:EM$107))),0)+
IFERROR(SUMPRODUCT('6. Patients'!CZ$10:CZ$107,OFFSET('6. Patients'!$JB$9,1,MATCH($D29,'6. Patients'!$JC$9:$JQ$9,0),ROWS('6. Patients'!EM$10:EM$107))),0)+
IFERROR(SUMPRODUCT('6. Patients'!CZ$10:CZ$107,OFFSET('6. Patients'!$JR$9,1,MATCH($D29,'6. Patients'!$JS$9:$KG$9,0),ROWS('6. Patients'!EM$10:EM$107))),0)+
IFERROR(SUMPRODUCT('6. Patients'!CZ$10:CZ$107,OFFSET('6. Patients'!$KH$9,1,MATCH($D29,'6. Patients'!$KI$9:$KW$9,0),ROWS('6. Patients'!EM$10:EM$107))),0))+
IFERROR(VLOOKUP($D29,$H$61:$L$91,COLUMNS($H$60:$J$60)-1+AG$7,0)*$E29*$F29*'1. General Inputs'!$J$25,0),0)</f>
        <v>0</v>
      </c>
      <c r="AH29" s="3">
        <f ca="1">ROUNDUP($F29*$E29*CHOOSE(AH$7,
IFERROR(SUMPRODUCT('6. Patients'!DA$10:DA$107,OFFSET('6. Patients'!$DN$9,1,MATCH($D29,'6. Patients'!$DO$9:$EC$9,0),ROWS('6. Patients'!EN$10:EN$107))),0)+
IFERROR(SUMPRODUCT('6. Patients'!DA$10:DA$107,OFFSET('6. Patients'!$ED$9,1,MATCH($D29,'6. Patients'!$EE$9:$ES$9,0),ROWS('6. Patients'!EN$10:EN$107))),0)+
IFERROR(SUMPRODUCT('6. Patients'!DA$10:DA$107,OFFSET('6. Patients'!$ET$9,1,MATCH($D29,'6. Patients'!$EU$9:$FI$9,0),ROWS('6. Patients'!EN$10:EN$107))),0)+
IFERROR(SUMPRODUCT('6. Patients'!DA$10:DA$107,OFFSET('6. Patients'!$FJ$9,1,MATCH($D29,'6. Patients'!$FK$9:$FY$9,0),ROWS('6. Patients'!EN$10:EN$107))),0),
IFERROR(SUMPRODUCT('6. Patients'!DA$10:DA$107,OFFSET('6. Patients'!$FZ$9,1,MATCH($D29,'6. Patients'!$GA$9:$GO$9,0),ROWS('6. Patients'!EN$10:EN$107))),0)+
IFERROR(SUMPRODUCT('6. Patients'!DA$10:DA$107,OFFSET('6. Patients'!$GP$9,1,MATCH($D29,'6. Patients'!$GQ$9:$HE$9,0),ROWS('6. Patients'!EN$10:EN$107))),0)+
IFERROR(SUMPRODUCT('6. Patients'!DA$10:DA$107,OFFSET('6. Patients'!$HF$9,1,MATCH($D29,'6. Patients'!$HG$9:$HU$9,0),ROWS('6. Patients'!EN$10:EN$107))),0)+
IFERROR(SUMPRODUCT('6. Patients'!DA$10:DA$107,OFFSET('6. Patients'!$HV$9,1,MATCH($D29,'6. Patients'!$HW$9:$IK$9,0),ROWS('6. Patients'!EN$10:EN$107))),0),
IFERROR(SUMPRODUCT('6. Patients'!DA$10:DA$107,OFFSET('6. Patients'!$IL$9,1,MATCH($D29,'6. Patients'!$IM$9:$JA$9,0),ROWS('6. Patients'!EN$10:EN$107))),0)+
IFERROR(SUMPRODUCT('6. Patients'!DA$10:DA$107,OFFSET('6. Patients'!$JB$9,1,MATCH($D29,'6. Patients'!$JC$9:$JQ$9,0),ROWS('6. Patients'!EN$10:EN$107))),0)+
IFERROR(SUMPRODUCT('6. Patients'!DA$10:DA$107,OFFSET('6. Patients'!$JR$9,1,MATCH($D29,'6. Patients'!$JS$9:$KG$9,0),ROWS('6. Patients'!EN$10:EN$107))),0)+
IFERROR(SUMPRODUCT('6. Patients'!DA$10:DA$107,OFFSET('6. Patients'!$KH$9,1,MATCH($D29,'6. Patients'!$KI$9:$KW$9,0),ROWS('6. Patients'!EN$10:EN$107))),0))+
IFERROR(VLOOKUP($D29,$H$61:$L$91,COLUMNS($H$60:$J$60)-1+AH$7,0)*$E29*$F29*'1. General Inputs'!$J$25,0),0)</f>
        <v>0</v>
      </c>
      <c r="AI29" s="3">
        <f ca="1">ROUNDUP($F29*$E29*CHOOSE(AI$7,
IFERROR(SUMPRODUCT('6. Patients'!DB$10:DB$107,OFFSET('6. Patients'!$DN$9,1,MATCH($D29,'6. Patients'!$DO$9:$EC$9,0),ROWS('6. Patients'!EO$10:EO$107))),0)+
IFERROR(SUMPRODUCT('6. Patients'!DB$10:DB$107,OFFSET('6. Patients'!$ED$9,1,MATCH($D29,'6. Patients'!$EE$9:$ES$9,0),ROWS('6. Patients'!EO$10:EO$107))),0)+
IFERROR(SUMPRODUCT('6. Patients'!DB$10:DB$107,OFFSET('6. Patients'!$ET$9,1,MATCH($D29,'6. Patients'!$EU$9:$FI$9,0),ROWS('6. Patients'!EO$10:EO$107))),0)+
IFERROR(SUMPRODUCT('6. Patients'!DB$10:DB$107,OFFSET('6. Patients'!$FJ$9,1,MATCH($D29,'6. Patients'!$FK$9:$FY$9,0),ROWS('6. Patients'!EO$10:EO$107))),0),
IFERROR(SUMPRODUCT('6. Patients'!DB$10:DB$107,OFFSET('6. Patients'!$FZ$9,1,MATCH($D29,'6. Patients'!$GA$9:$GO$9,0),ROWS('6. Patients'!EO$10:EO$107))),0)+
IFERROR(SUMPRODUCT('6. Patients'!DB$10:DB$107,OFFSET('6. Patients'!$GP$9,1,MATCH($D29,'6. Patients'!$GQ$9:$HE$9,0),ROWS('6. Patients'!EO$10:EO$107))),0)+
IFERROR(SUMPRODUCT('6. Patients'!DB$10:DB$107,OFFSET('6. Patients'!$HF$9,1,MATCH($D29,'6. Patients'!$HG$9:$HU$9,0),ROWS('6. Patients'!EO$10:EO$107))),0)+
IFERROR(SUMPRODUCT('6. Patients'!DB$10:DB$107,OFFSET('6. Patients'!$HV$9,1,MATCH($D29,'6. Patients'!$HW$9:$IK$9,0),ROWS('6. Patients'!EO$10:EO$107))),0),
IFERROR(SUMPRODUCT('6. Patients'!DB$10:DB$107,OFFSET('6. Patients'!$IL$9,1,MATCH($D29,'6. Patients'!$IM$9:$JA$9,0),ROWS('6. Patients'!EO$10:EO$107))),0)+
IFERROR(SUMPRODUCT('6. Patients'!DB$10:DB$107,OFFSET('6. Patients'!$JB$9,1,MATCH($D29,'6. Patients'!$JC$9:$JQ$9,0),ROWS('6. Patients'!EO$10:EO$107))),0)+
IFERROR(SUMPRODUCT('6. Patients'!DB$10:DB$107,OFFSET('6. Patients'!$JR$9,1,MATCH($D29,'6. Patients'!$JS$9:$KG$9,0),ROWS('6. Patients'!EO$10:EO$107))),0)+
IFERROR(SUMPRODUCT('6. Patients'!DB$10:DB$107,OFFSET('6. Patients'!$KH$9,1,MATCH($D29,'6. Patients'!$KI$9:$KW$9,0),ROWS('6. Patients'!EO$10:EO$107))),0))+
IFERROR(VLOOKUP($D29,$H$61:$L$91,COLUMNS($H$60:$J$60)-1+AI$7,0)*$E29*$F29*'1. General Inputs'!$J$25,0),0)</f>
        <v>0</v>
      </c>
      <c r="AJ29" s="3">
        <f ca="1">ROUNDUP($F29*$E29*CHOOSE(AJ$7,
IFERROR(SUMPRODUCT('6. Patients'!DC$10:DC$107,OFFSET('6. Patients'!$DN$9,1,MATCH($D29,'6. Patients'!$DO$9:$EC$9,0),ROWS('6. Patients'!EP$10:EP$107))),0)+
IFERROR(SUMPRODUCT('6. Patients'!DC$10:DC$107,OFFSET('6. Patients'!$ED$9,1,MATCH($D29,'6. Patients'!$EE$9:$ES$9,0),ROWS('6. Patients'!EP$10:EP$107))),0)+
IFERROR(SUMPRODUCT('6. Patients'!DC$10:DC$107,OFFSET('6. Patients'!$ET$9,1,MATCH($D29,'6. Patients'!$EU$9:$FI$9,0),ROWS('6. Patients'!EP$10:EP$107))),0)+
IFERROR(SUMPRODUCT('6. Patients'!DC$10:DC$107,OFFSET('6. Patients'!$FJ$9,1,MATCH($D29,'6. Patients'!$FK$9:$FY$9,0),ROWS('6. Patients'!EP$10:EP$107))),0),
IFERROR(SUMPRODUCT('6. Patients'!DC$10:DC$107,OFFSET('6. Patients'!$FZ$9,1,MATCH($D29,'6. Patients'!$GA$9:$GO$9,0),ROWS('6. Patients'!EP$10:EP$107))),0)+
IFERROR(SUMPRODUCT('6. Patients'!DC$10:DC$107,OFFSET('6. Patients'!$GP$9,1,MATCH($D29,'6. Patients'!$GQ$9:$HE$9,0),ROWS('6. Patients'!EP$10:EP$107))),0)+
IFERROR(SUMPRODUCT('6. Patients'!DC$10:DC$107,OFFSET('6. Patients'!$HF$9,1,MATCH($D29,'6. Patients'!$HG$9:$HU$9,0),ROWS('6. Patients'!EP$10:EP$107))),0)+
IFERROR(SUMPRODUCT('6. Patients'!DC$10:DC$107,OFFSET('6. Patients'!$HV$9,1,MATCH($D29,'6. Patients'!$HW$9:$IK$9,0),ROWS('6. Patients'!EP$10:EP$107))),0),
IFERROR(SUMPRODUCT('6. Patients'!DC$10:DC$107,OFFSET('6. Patients'!$IL$9,1,MATCH($D29,'6. Patients'!$IM$9:$JA$9,0),ROWS('6. Patients'!EP$10:EP$107))),0)+
IFERROR(SUMPRODUCT('6. Patients'!DC$10:DC$107,OFFSET('6. Patients'!$JB$9,1,MATCH($D29,'6. Patients'!$JC$9:$JQ$9,0),ROWS('6. Patients'!EP$10:EP$107))),0)+
IFERROR(SUMPRODUCT('6. Patients'!DC$10:DC$107,OFFSET('6. Patients'!$JR$9,1,MATCH($D29,'6. Patients'!$JS$9:$KG$9,0),ROWS('6. Patients'!EP$10:EP$107))),0)+
IFERROR(SUMPRODUCT('6. Patients'!DC$10:DC$107,OFFSET('6. Patients'!$KH$9,1,MATCH($D29,'6. Patients'!$KI$9:$KW$9,0),ROWS('6. Patients'!EP$10:EP$107))),0))+
IFERROR(VLOOKUP($D29,$H$61:$L$91,COLUMNS($H$60:$J$60)-1+AJ$7,0)*$E29*$F29*'1. General Inputs'!$J$25,0),0)</f>
        <v>0</v>
      </c>
      <c r="AK29" s="3">
        <f ca="1">ROUNDUP($F29*$E29*CHOOSE(AK$7,
IFERROR(SUMPRODUCT('6. Patients'!DD$10:DD$107,OFFSET('6. Patients'!$DN$9,1,MATCH($D29,'6. Patients'!$DO$9:$EC$9,0),ROWS('6. Patients'!EQ$10:EQ$107))),0)+
IFERROR(SUMPRODUCT('6. Patients'!DD$10:DD$107,OFFSET('6. Patients'!$ED$9,1,MATCH($D29,'6. Patients'!$EE$9:$ES$9,0),ROWS('6. Patients'!EQ$10:EQ$107))),0)+
IFERROR(SUMPRODUCT('6. Patients'!DD$10:DD$107,OFFSET('6. Patients'!$ET$9,1,MATCH($D29,'6. Patients'!$EU$9:$FI$9,0),ROWS('6. Patients'!EQ$10:EQ$107))),0)+
IFERROR(SUMPRODUCT('6. Patients'!DD$10:DD$107,OFFSET('6. Patients'!$FJ$9,1,MATCH($D29,'6. Patients'!$FK$9:$FY$9,0),ROWS('6. Patients'!EQ$10:EQ$107))),0),
IFERROR(SUMPRODUCT('6. Patients'!DD$10:DD$107,OFFSET('6. Patients'!$FZ$9,1,MATCH($D29,'6. Patients'!$GA$9:$GO$9,0),ROWS('6. Patients'!EQ$10:EQ$107))),0)+
IFERROR(SUMPRODUCT('6. Patients'!DD$10:DD$107,OFFSET('6. Patients'!$GP$9,1,MATCH($D29,'6. Patients'!$GQ$9:$HE$9,0),ROWS('6. Patients'!EQ$10:EQ$107))),0)+
IFERROR(SUMPRODUCT('6. Patients'!DD$10:DD$107,OFFSET('6. Patients'!$HF$9,1,MATCH($D29,'6. Patients'!$HG$9:$HU$9,0),ROWS('6. Patients'!EQ$10:EQ$107))),0)+
IFERROR(SUMPRODUCT('6. Patients'!DD$10:DD$107,OFFSET('6. Patients'!$HV$9,1,MATCH($D29,'6. Patients'!$HW$9:$IK$9,0),ROWS('6. Patients'!EQ$10:EQ$107))),0),
IFERROR(SUMPRODUCT('6. Patients'!DD$10:DD$107,OFFSET('6. Patients'!$IL$9,1,MATCH($D29,'6. Patients'!$IM$9:$JA$9,0),ROWS('6. Patients'!EQ$10:EQ$107))),0)+
IFERROR(SUMPRODUCT('6. Patients'!DD$10:DD$107,OFFSET('6. Patients'!$JB$9,1,MATCH($D29,'6. Patients'!$JC$9:$JQ$9,0),ROWS('6. Patients'!EQ$10:EQ$107))),0)+
IFERROR(SUMPRODUCT('6. Patients'!DD$10:DD$107,OFFSET('6. Patients'!$JR$9,1,MATCH($D29,'6. Patients'!$JS$9:$KG$9,0),ROWS('6. Patients'!EQ$10:EQ$107))),0)+
IFERROR(SUMPRODUCT('6. Patients'!DD$10:DD$107,OFFSET('6. Patients'!$KH$9,1,MATCH($D29,'6. Patients'!$KI$9:$KW$9,0),ROWS('6. Patients'!EQ$10:EQ$107))),0))+
IFERROR(VLOOKUP($D29,$H$61:$L$91,COLUMNS($H$60:$J$60)-1+AK$7,0)*$E29*$F29*'1. General Inputs'!$J$25,0),0)</f>
        <v>0</v>
      </c>
      <c r="AL29" s="3">
        <f ca="1">ROUNDUP($F29*$E29*CHOOSE(AL$7,
IFERROR(SUMPRODUCT('6. Patients'!DE$10:DE$107,OFFSET('6. Patients'!$DN$9,1,MATCH($D29,'6. Patients'!$DO$9:$EC$9,0),ROWS('6. Patients'!ER$10:ER$107))),0)+
IFERROR(SUMPRODUCT('6. Patients'!DE$10:DE$107,OFFSET('6. Patients'!$ED$9,1,MATCH($D29,'6. Patients'!$EE$9:$ES$9,0),ROWS('6. Patients'!ER$10:ER$107))),0)+
IFERROR(SUMPRODUCT('6. Patients'!DE$10:DE$107,OFFSET('6. Patients'!$ET$9,1,MATCH($D29,'6. Patients'!$EU$9:$FI$9,0),ROWS('6. Patients'!ER$10:ER$107))),0)+
IFERROR(SUMPRODUCT('6. Patients'!DE$10:DE$107,OFFSET('6. Patients'!$FJ$9,1,MATCH($D29,'6. Patients'!$FK$9:$FY$9,0),ROWS('6. Patients'!ER$10:ER$107))),0),
IFERROR(SUMPRODUCT('6. Patients'!DE$10:DE$107,OFFSET('6. Patients'!$FZ$9,1,MATCH($D29,'6. Patients'!$GA$9:$GO$9,0),ROWS('6. Patients'!ER$10:ER$107))),0)+
IFERROR(SUMPRODUCT('6. Patients'!DE$10:DE$107,OFFSET('6. Patients'!$GP$9,1,MATCH($D29,'6. Patients'!$GQ$9:$HE$9,0),ROWS('6. Patients'!ER$10:ER$107))),0)+
IFERROR(SUMPRODUCT('6. Patients'!DE$10:DE$107,OFFSET('6. Patients'!$HF$9,1,MATCH($D29,'6. Patients'!$HG$9:$HU$9,0),ROWS('6. Patients'!ER$10:ER$107))),0)+
IFERROR(SUMPRODUCT('6. Patients'!DE$10:DE$107,OFFSET('6. Patients'!$HV$9,1,MATCH($D29,'6. Patients'!$HW$9:$IK$9,0),ROWS('6. Patients'!ER$10:ER$107))),0),
IFERROR(SUMPRODUCT('6. Patients'!DE$10:DE$107,OFFSET('6. Patients'!$IL$9,1,MATCH($D29,'6. Patients'!$IM$9:$JA$9,0),ROWS('6. Patients'!ER$10:ER$107))),0)+
IFERROR(SUMPRODUCT('6. Patients'!DE$10:DE$107,OFFSET('6. Patients'!$JB$9,1,MATCH($D29,'6. Patients'!$JC$9:$JQ$9,0),ROWS('6. Patients'!ER$10:ER$107))),0)+
IFERROR(SUMPRODUCT('6. Patients'!DE$10:DE$107,OFFSET('6. Patients'!$JR$9,1,MATCH($D29,'6. Patients'!$JS$9:$KG$9,0),ROWS('6. Patients'!ER$10:ER$107))),0)+
IFERROR(SUMPRODUCT('6. Patients'!DE$10:DE$107,OFFSET('6. Patients'!$KH$9,1,MATCH($D29,'6. Patients'!$KI$9:$KW$9,0),ROWS('6. Patients'!ER$10:ER$107))),0))+
IFERROR(VLOOKUP($D29,$H$61:$L$91,COLUMNS($H$60:$J$60)-1+AL$7,0)*$E29*$F29*'1. General Inputs'!$J$25,0),0)</f>
        <v>0</v>
      </c>
      <c r="AM29" s="3">
        <f ca="1">ROUNDUP($F29*$E29*CHOOSE(AM$7,
IFERROR(SUMPRODUCT('6. Patients'!DF$10:DF$107,OFFSET('6. Patients'!$DN$9,1,MATCH($D29,'6. Patients'!$DO$9:$EC$9,0),ROWS('6. Patients'!ES$10:ES$107))),0)+
IFERROR(SUMPRODUCT('6. Patients'!DF$10:DF$107,OFFSET('6. Patients'!$ED$9,1,MATCH($D29,'6. Patients'!$EE$9:$ES$9,0),ROWS('6. Patients'!ES$10:ES$107))),0)+
IFERROR(SUMPRODUCT('6. Patients'!DF$10:DF$107,OFFSET('6. Patients'!$ET$9,1,MATCH($D29,'6. Patients'!$EU$9:$FI$9,0),ROWS('6. Patients'!ES$10:ES$107))),0)+
IFERROR(SUMPRODUCT('6. Patients'!DF$10:DF$107,OFFSET('6. Patients'!$FJ$9,1,MATCH($D29,'6. Patients'!$FK$9:$FY$9,0),ROWS('6. Patients'!ES$10:ES$107))),0),
IFERROR(SUMPRODUCT('6. Patients'!DF$10:DF$107,OFFSET('6. Patients'!$FZ$9,1,MATCH($D29,'6. Patients'!$GA$9:$GO$9,0),ROWS('6. Patients'!ES$10:ES$107))),0)+
IFERROR(SUMPRODUCT('6. Patients'!DF$10:DF$107,OFFSET('6. Patients'!$GP$9,1,MATCH($D29,'6. Patients'!$GQ$9:$HE$9,0),ROWS('6. Patients'!ES$10:ES$107))),0)+
IFERROR(SUMPRODUCT('6. Patients'!DF$10:DF$107,OFFSET('6. Patients'!$HF$9,1,MATCH($D29,'6. Patients'!$HG$9:$HU$9,0),ROWS('6. Patients'!ES$10:ES$107))),0)+
IFERROR(SUMPRODUCT('6. Patients'!DF$10:DF$107,OFFSET('6. Patients'!$HV$9,1,MATCH($D29,'6. Patients'!$HW$9:$IK$9,0),ROWS('6. Patients'!ES$10:ES$107))),0),
IFERROR(SUMPRODUCT('6. Patients'!DF$10:DF$107,OFFSET('6. Patients'!$IL$9,1,MATCH($D29,'6. Patients'!$IM$9:$JA$9,0),ROWS('6. Patients'!ES$10:ES$107))),0)+
IFERROR(SUMPRODUCT('6. Patients'!DF$10:DF$107,OFFSET('6. Patients'!$JB$9,1,MATCH($D29,'6. Patients'!$JC$9:$JQ$9,0),ROWS('6. Patients'!ES$10:ES$107))),0)+
IFERROR(SUMPRODUCT('6. Patients'!DF$10:DF$107,OFFSET('6. Patients'!$JR$9,1,MATCH($D29,'6. Patients'!$JS$9:$KG$9,0),ROWS('6. Patients'!ES$10:ES$107))),0)+
IFERROR(SUMPRODUCT('6. Patients'!DF$10:DF$107,OFFSET('6. Patients'!$KH$9,1,MATCH($D29,'6. Patients'!$KI$9:$KW$9,0),ROWS('6. Patients'!ES$10:ES$107))),0))+
IFERROR(VLOOKUP($D29,$H$61:$L$91,COLUMNS($H$60:$J$60)-1+AM$7,0)*$E29*$F29*'1. General Inputs'!$J$25,0),0)</f>
        <v>0</v>
      </c>
      <c r="AN29" s="3">
        <f ca="1">ROUNDUP($F29*$E29*CHOOSE(AN$7,
IFERROR(SUMPRODUCT('6. Patients'!DG$10:DG$107,OFFSET('6. Patients'!$DN$9,1,MATCH($D29,'6. Patients'!$DO$9:$EC$9,0),ROWS('6. Patients'!ET$10:ET$107))),0)+
IFERROR(SUMPRODUCT('6. Patients'!DG$10:DG$107,OFFSET('6. Patients'!$ED$9,1,MATCH($D29,'6. Patients'!$EE$9:$ES$9,0),ROWS('6. Patients'!ET$10:ET$107))),0)+
IFERROR(SUMPRODUCT('6. Patients'!DG$10:DG$107,OFFSET('6. Patients'!$ET$9,1,MATCH($D29,'6. Patients'!$EU$9:$FI$9,0),ROWS('6. Patients'!ET$10:ET$107))),0)+
IFERROR(SUMPRODUCT('6. Patients'!DG$10:DG$107,OFFSET('6. Patients'!$FJ$9,1,MATCH($D29,'6. Patients'!$FK$9:$FY$9,0),ROWS('6. Patients'!ET$10:ET$107))),0),
IFERROR(SUMPRODUCT('6. Patients'!DG$10:DG$107,OFFSET('6. Patients'!$FZ$9,1,MATCH($D29,'6. Patients'!$GA$9:$GO$9,0),ROWS('6. Patients'!ET$10:ET$107))),0)+
IFERROR(SUMPRODUCT('6. Patients'!DG$10:DG$107,OFFSET('6. Patients'!$GP$9,1,MATCH($D29,'6. Patients'!$GQ$9:$HE$9,0),ROWS('6. Patients'!ET$10:ET$107))),0)+
IFERROR(SUMPRODUCT('6. Patients'!DG$10:DG$107,OFFSET('6. Patients'!$HF$9,1,MATCH($D29,'6. Patients'!$HG$9:$HU$9,0),ROWS('6. Patients'!ET$10:ET$107))),0)+
IFERROR(SUMPRODUCT('6. Patients'!DG$10:DG$107,OFFSET('6. Patients'!$HV$9,1,MATCH($D29,'6. Patients'!$HW$9:$IK$9,0),ROWS('6. Patients'!ET$10:ET$107))),0),
IFERROR(SUMPRODUCT('6. Patients'!DG$10:DG$107,OFFSET('6. Patients'!$IL$9,1,MATCH($D29,'6. Patients'!$IM$9:$JA$9,0),ROWS('6. Patients'!ET$10:ET$107))),0)+
IFERROR(SUMPRODUCT('6. Patients'!DG$10:DG$107,OFFSET('6. Patients'!$JB$9,1,MATCH($D29,'6. Patients'!$JC$9:$JQ$9,0),ROWS('6. Patients'!ET$10:ET$107))),0)+
IFERROR(SUMPRODUCT('6. Patients'!DG$10:DG$107,OFFSET('6. Patients'!$JR$9,1,MATCH($D29,'6. Patients'!$JS$9:$KG$9,0),ROWS('6. Patients'!ET$10:ET$107))),0)+
IFERROR(SUMPRODUCT('6. Patients'!DG$10:DG$107,OFFSET('6. Patients'!$KH$9,1,MATCH($D29,'6. Patients'!$KI$9:$KW$9,0),ROWS('6. Patients'!ET$10:ET$107))),0))+
IFERROR(VLOOKUP($D29,$H$61:$L$91,COLUMNS($H$60:$J$60)-1+AN$7,0)*$E29*$F29*'1. General Inputs'!$J$25,0),0)</f>
        <v>0</v>
      </c>
      <c r="AO29" s="3">
        <f ca="1">ROUNDUP($F29*$E29*CHOOSE(AO$7,
IFERROR(SUMPRODUCT('6. Patients'!DH$10:DH$107,OFFSET('6. Patients'!$DN$9,1,MATCH($D29,'6. Patients'!$DO$9:$EC$9,0),ROWS('6. Patients'!EU$10:EU$107))),0)+
IFERROR(SUMPRODUCT('6. Patients'!DH$10:DH$107,OFFSET('6. Patients'!$ED$9,1,MATCH($D29,'6. Patients'!$EE$9:$ES$9,0),ROWS('6. Patients'!EU$10:EU$107))),0)+
IFERROR(SUMPRODUCT('6. Patients'!DH$10:DH$107,OFFSET('6. Patients'!$ET$9,1,MATCH($D29,'6. Patients'!$EU$9:$FI$9,0),ROWS('6. Patients'!EU$10:EU$107))),0)+
IFERROR(SUMPRODUCT('6. Patients'!DH$10:DH$107,OFFSET('6. Patients'!$FJ$9,1,MATCH($D29,'6. Patients'!$FK$9:$FY$9,0),ROWS('6. Patients'!EU$10:EU$107))),0),
IFERROR(SUMPRODUCT('6. Patients'!DH$10:DH$107,OFFSET('6. Patients'!$FZ$9,1,MATCH($D29,'6. Patients'!$GA$9:$GO$9,0),ROWS('6. Patients'!EU$10:EU$107))),0)+
IFERROR(SUMPRODUCT('6. Patients'!DH$10:DH$107,OFFSET('6. Patients'!$GP$9,1,MATCH($D29,'6. Patients'!$GQ$9:$HE$9,0),ROWS('6. Patients'!EU$10:EU$107))),0)+
IFERROR(SUMPRODUCT('6. Patients'!DH$10:DH$107,OFFSET('6. Patients'!$HF$9,1,MATCH($D29,'6. Patients'!$HG$9:$HU$9,0),ROWS('6. Patients'!EU$10:EU$107))),0)+
IFERROR(SUMPRODUCT('6. Patients'!DH$10:DH$107,OFFSET('6. Patients'!$HV$9,1,MATCH($D29,'6. Patients'!$HW$9:$IK$9,0),ROWS('6. Patients'!EU$10:EU$107))),0),
IFERROR(SUMPRODUCT('6. Patients'!DH$10:DH$107,OFFSET('6. Patients'!$IL$9,1,MATCH($D29,'6. Patients'!$IM$9:$JA$9,0),ROWS('6. Patients'!EU$10:EU$107))),0)+
IFERROR(SUMPRODUCT('6. Patients'!DH$10:DH$107,OFFSET('6. Patients'!$JB$9,1,MATCH($D29,'6. Patients'!$JC$9:$JQ$9,0),ROWS('6. Patients'!EU$10:EU$107))),0)+
IFERROR(SUMPRODUCT('6. Patients'!DH$10:DH$107,OFFSET('6. Patients'!$JR$9,1,MATCH($D29,'6. Patients'!$JS$9:$KG$9,0),ROWS('6. Patients'!EU$10:EU$107))),0)+
IFERROR(SUMPRODUCT('6. Patients'!DH$10:DH$107,OFFSET('6. Patients'!$KH$9,1,MATCH($D29,'6. Patients'!$KI$9:$KW$9,0),ROWS('6. Patients'!EU$10:EU$107))),0))+
IFERROR(VLOOKUP($D29,$H$61:$L$91,COLUMNS($H$60:$J$60)-1+AO$7,0)*$E29*$F29*'1. General Inputs'!$J$25,0),0)</f>
        <v>0</v>
      </c>
      <c r="AP29" s="3">
        <f ca="1">ROUNDUP($F29*$E29*CHOOSE(AP$7,
IFERROR(SUMPRODUCT('6. Patients'!DI$10:DI$107,OFFSET('6. Patients'!$DN$9,1,MATCH($D29,'6. Patients'!$DO$9:$EC$9,0),ROWS('6. Patients'!EV$10:EV$107))),0)+
IFERROR(SUMPRODUCT('6. Patients'!DI$10:DI$107,OFFSET('6. Patients'!$ED$9,1,MATCH($D29,'6. Patients'!$EE$9:$ES$9,0),ROWS('6. Patients'!EV$10:EV$107))),0)+
IFERROR(SUMPRODUCT('6. Patients'!DI$10:DI$107,OFFSET('6. Patients'!$ET$9,1,MATCH($D29,'6. Patients'!$EU$9:$FI$9,0),ROWS('6. Patients'!EV$10:EV$107))),0)+
IFERROR(SUMPRODUCT('6. Patients'!DI$10:DI$107,OFFSET('6. Patients'!$FJ$9,1,MATCH($D29,'6. Patients'!$FK$9:$FY$9,0),ROWS('6. Patients'!EV$10:EV$107))),0),
IFERROR(SUMPRODUCT('6. Patients'!DI$10:DI$107,OFFSET('6. Patients'!$FZ$9,1,MATCH($D29,'6. Patients'!$GA$9:$GO$9,0),ROWS('6. Patients'!EV$10:EV$107))),0)+
IFERROR(SUMPRODUCT('6. Patients'!DI$10:DI$107,OFFSET('6. Patients'!$GP$9,1,MATCH($D29,'6. Patients'!$GQ$9:$HE$9,0),ROWS('6. Patients'!EV$10:EV$107))),0)+
IFERROR(SUMPRODUCT('6. Patients'!DI$10:DI$107,OFFSET('6. Patients'!$HF$9,1,MATCH($D29,'6. Patients'!$HG$9:$HU$9,0),ROWS('6. Patients'!EV$10:EV$107))),0)+
IFERROR(SUMPRODUCT('6. Patients'!DI$10:DI$107,OFFSET('6. Patients'!$HV$9,1,MATCH($D29,'6. Patients'!$HW$9:$IK$9,0),ROWS('6. Patients'!EV$10:EV$107))),0),
IFERROR(SUMPRODUCT('6. Patients'!DI$10:DI$107,OFFSET('6. Patients'!$IL$9,1,MATCH($D29,'6. Patients'!$IM$9:$JA$9,0),ROWS('6. Patients'!EV$10:EV$107))),0)+
IFERROR(SUMPRODUCT('6. Patients'!DI$10:DI$107,OFFSET('6. Patients'!$JB$9,1,MATCH($D29,'6. Patients'!$JC$9:$JQ$9,0),ROWS('6. Patients'!EV$10:EV$107))),0)+
IFERROR(SUMPRODUCT('6. Patients'!DI$10:DI$107,OFFSET('6. Patients'!$JR$9,1,MATCH($D29,'6. Patients'!$JS$9:$KG$9,0),ROWS('6. Patients'!EV$10:EV$107))),0)+
IFERROR(SUMPRODUCT('6. Patients'!DI$10:DI$107,OFFSET('6. Patients'!$KH$9,1,MATCH($D29,'6. Patients'!$KI$9:$KW$9,0),ROWS('6. Patients'!EV$10:EV$107))),0))+
IFERROR(VLOOKUP($D29,$H$61:$L$91,COLUMNS($H$60:$J$60)-1+AP$7,0)*$E29*$F29*'1. General Inputs'!$J$25,0),0)</f>
        <v>0</v>
      </c>
      <c r="AQ29" s="3">
        <f ca="1">ROUNDUP($F29*$E29*CHOOSE(AQ$7,
IFERROR(SUMPRODUCT('6. Patients'!DJ$10:DJ$107,OFFSET('6. Patients'!$DN$9,1,MATCH($D29,'6. Patients'!$DO$9:$EC$9,0),ROWS('6. Patients'!EW$10:EW$107))),0)+
IFERROR(SUMPRODUCT('6. Patients'!DJ$10:DJ$107,OFFSET('6. Patients'!$ED$9,1,MATCH($D29,'6. Patients'!$EE$9:$ES$9,0),ROWS('6. Patients'!EW$10:EW$107))),0)+
IFERROR(SUMPRODUCT('6. Patients'!DJ$10:DJ$107,OFFSET('6. Patients'!$ET$9,1,MATCH($D29,'6. Patients'!$EU$9:$FI$9,0),ROWS('6. Patients'!EW$10:EW$107))),0)+
IFERROR(SUMPRODUCT('6. Patients'!DJ$10:DJ$107,OFFSET('6. Patients'!$FJ$9,1,MATCH($D29,'6. Patients'!$FK$9:$FY$9,0),ROWS('6. Patients'!EW$10:EW$107))),0),
IFERROR(SUMPRODUCT('6. Patients'!DJ$10:DJ$107,OFFSET('6. Patients'!$FZ$9,1,MATCH($D29,'6. Patients'!$GA$9:$GO$9,0),ROWS('6. Patients'!EW$10:EW$107))),0)+
IFERROR(SUMPRODUCT('6. Patients'!DJ$10:DJ$107,OFFSET('6. Patients'!$GP$9,1,MATCH($D29,'6. Patients'!$GQ$9:$HE$9,0),ROWS('6. Patients'!EW$10:EW$107))),0)+
IFERROR(SUMPRODUCT('6. Patients'!DJ$10:DJ$107,OFFSET('6. Patients'!$HF$9,1,MATCH($D29,'6. Patients'!$HG$9:$HU$9,0),ROWS('6. Patients'!EW$10:EW$107))),0)+
IFERROR(SUMPRODUCT('6. Patients'!DJ$10:DJ$107,OFFSET('6. Patients'!$HV$9,1,MATCH($D29,'6. Patients'!$HW$9:$IK$9,0),ROWS('6. Patients'!EW$10:EW$107))),0),
IFERROR(SUMPRODUCT('6. Patients'!DJ$10:DJ$107,OFFSET('6. Patients'!$IL$9,1,MATCH($D29,'6. Patients'!$IM$9:$JA$9,0),ROWS('6. Patients'!EW$10:EW$107))),0)+
IFERROR(SUMPRODUCT('6. Patients'!DJ$10:DJ$107,OFFSET('6. Patients'!$JB$9,1,MATCH($D29,'6. Patients'!$JC$9:$JQ$9,0),ROWS('6. Patients'!EW$10:EW$107))),0)+
IFERROR(SUMPRODUCT('6. Patients'!DJ$10:DJ$107,OFFSET('6. Patients'!$JR$9,1,MATCH($D29,'6. Patients'!$JS$9:$KG$9,0),ROWS('6. Patients'!EW$10:EW$107))),0)+
IFERROR(SUMPRODUCT('6. Patients'!DJ$10:DJ$107,OFFSET('6. Patients'!$KH$9,1,MATCH($D29,'6. Patients'!$KI$9:$KW$9,0),ROWS('6. Patients'!EW$10:EW$107))),0))+
IFERROR(VLOOKUP($D29,$H$61:$L$91,COLUMNS($H$60:$J$60)-1+AQ$7,0)*$E29*$F29*'1. General Inputs'!$J$25,0),0)</f>
        <v>0</v>
      </c>
      <c r="AR29" s="136"/>
      <c r="AZ29" s="135">
        <f ca="1">IFERROR(SUM(OFFSET('7. Consumption'!H29,0,1,,MIN('1. General Inputs'!$J$27,COLUMNS('7. Consumption'!H$9:$AQ$9)-1))),0)+MAX(0,$AQ29*('1. General Inputs'!$J$27-COLUMNS('7. Consumption'!H$9:$AQ$9)+1))</f>
        <v>0</v>
      </c>
      <c r="BA29" s="135">
        <f ca="1">IFERROR(SUM(OFFSET('7. Consumption'!I29,0,1,,MIN('1. General Inputs'!$J$27,COLUMNS('7. Consumption'!I$9:$AQ$9)-1))),0)+MAX(0,$AQ29*('1. General Inputs'!$J$27-COLUMNS('7. Consumption'!I$9:$AQ$9)+1))</f>
        <v>0</v>
      </c>
      <c r="BB29" s="135">
        <f ca="1">IFERROR(SUM(OFFSET('7. Consumption'!J29,0,1,,MIN('1. General Inputs'!$J$27,COLUMNS('7. Consumption'!J$9:$AQ$9)-1))),0)+MAX(0,$AQ29*('1. General Inputs'!$J$27-COLUMNS('7. Consumption'!J$9:$AQ$9)+1))</f>
        <v>0</v>
      </c>
      <c r="BC29" s="135">
        <f ca="1">IFERROR(SUM(OFFSET('7. Consumption'!K29,0,1,,MIN('1. General Inputs'!$J$27,COLUMNS('7. Consumption'!K$9:$AQ$9)-1))),0)+MAX(0,$AQ29*('1. General Inputs'!$J$27-COLUMNS('7. Consumption'!K$9:$AQ$9)+1))</f>
        <v>0</v>
      </c>
      <c r="BD29" s="135">
        <f ca="1">IFERROR(SUM(OFFSET('7. Consumption'!L29,0,1,,MIN('1. General Inputs'!$J$27,COLUMNS('7. Consumption'!L$9:$AQ$9)-1))),0)+MAX(0,$AQ29*('1. General Inputs'!$J$27-COLUMNS('7. Consumption'!L$9:$AQ$9)+1))</f>
        <v>0</v>
      </c>
      <c r="BE29" s="135">
        <f ca="1">IFERROR(SUM(OFFSET('7. Consumption'!M29,0,1,,MIN('1. General Inputs'!$J$27,COLUMNS('7. Consumption'!M$9:$AQ$9)-1))),0)+MAX(0,$AQ29*('1. General Inputs'!$J$27-COLUMNS('7. Consumption'!M$9:$AQ$9)+1))</f>
        <v>0</v>
      </c>
      <c r="BF29" s="135">
        <f ca="1">IFERROR(SUM(OFFSET('7. Consumption'!N29,0,1,,MIN('1. General Inputs'!$J$27,COLUMNS('7. Consumption'!N$9:$AQ$9)-1))),0)+MAX(0,$AQ29*('1. General Inputs'!$J$27-COLUMNS('7. Consumption'!N$9:$AQ$9)+1))</f>
        <v>0</v>
      </c>
      <c r="BG29" s="135">
        <f ca="1">IFERROR(SUM(OFFSET('7. Consumption'!O29,0,1,,MIN('1. General Inputs'!$J$27,COLUMNS('7. Consumption'!O$9:$AQ$9)-1))),0)+MAX(0,$AQ29*('1. General Inputs'!$J$27-COLUMNS('7. Consumption'!O$9:$AQ$9)+1))</f>
        <v>0</v>
      </c>
      <c r="BH29" s="135">
        <f ca="1">IFERROR(SUM(OFFSET('7. Consumption'!P29,0,1,,MIN('1. General Inputs'!$J$27,COLUMNS('7. Consumption'!P$9:$AQ$9)-1))),0)+MAX(0,$AQ29*('1. General Inputs'!$J$27-COLUMNS('7. Consumption'!P$9:$AQ$9)+1))</f>
        <v>0</v>
      </c>
      <c r="BI29" s="135">
        <f ca="1">IFERROR(SUM(OFFSET('7. Consumption'!Q29,0,1,,MIN('1. General Inputs'!$J$27,COLUMNS('7. Consumption'!Q$9:$AQ$9)-1))),0)+MAX(0,$AQ29*('1. General Inputs'!$J$27-COLUMNS('7. Consumption'!Q$9:$AQ$9)+1))</f>
        <v>0</v>
      </c>
      <c r="BJ29" s="135">
        <f ca="1">IFERROR(SUM(OFFSET('7. Consumption'!R29,0,1,,MIN('1. General Inputs'!$J$27,COLUMNS('7. Consumption'!R$9:$AQ$9)-1))),0)+MAX(0,$AQ29*('1. General Inputs'!$J$27-COLUMNS('7. Consumption'!R$9:$AQ$9)+1))</f>
        <v>0</v>
      </c>
      <c r="BK29" s="135">
        <f ca="1">IFERROR(SUM(OFFSET('7. Consumption'!S29,0,1,,MIN('1. General Inputs'!$J$27,COLUMNS('7. Consumption'!S$9:$AQ$9)-1))),0)+MAX(0,$AQ29*('1. General Inputs'!$J$27-COLUMNS('7. Consumption'!S$9:$AQ$9)+1))</f>
        <v>0</v>
      </c>
      <c r="BL29" s="135">
        <f ca="1">IFERROR(SUM(OFFSET('7. Consumption'!T29,0,1,,MIN('1. General Inputs'!$J$27,COLUMNS('7. Consumption'!T$9:$AQ$9)-1))),0)+MAX(0,$AQ29*('1. General Inputs'!$J$27-COLUMNS('7. Consumption'!T$9:$AQ$9)+1))</f>
        <v>0</v>
      </c>
      <c r="BM29" s="135">
        <f ca="1">IFERROR(SUM(OFFSET('7. Consumption'!U29,0,1,,MIN('1. General Inputs'!$J$27,COLUMNS('7. Consumption'!U$9:$AQ$9)-1))),0)+MAX(0,$AQ29*('1. General Inputs'!$J$27-COLUMNS('7. Consumption'!U$9:$AQ$9)+1))</f>
        <v>0</v>
      </c>
      <c r="BN29" s="135">
        <f ca="1">IFERROR(SUM(OFFSET('7. Consumption'!V29,0,1,,MIN('1. General Inputs'!$J$27,COLUMNS('7. Consumption'!V$9:$AQ$9)-1))),0)+MAX(0,$AQ29*('1. General Inputs'!$J$27-COLUMNS('7. Consumption'!V$9:$AQ$9)+1))</f>
        <v>0</v>
      </c>
      <c r="BO29" s="135">
        <f ca="1">IFERROR(SUM(OFFSET('7. Consumption'!W29,0,1,,MIN('1. General Inputs'!$J$27,COLUMNS('7. Consumption'!W$9:$AQ$9)-1))),0)+MAX(0,$AQ29*('1. General Inputs'!$J$27-COLUMNS('7. Consumption'!W$9:$AQ$9)+1))</f>
        <v>0</v>
      </c>
      <c r="BP29" s="135">
        <f ca="1">IFERROR(SUM(OFFSET('7. Consumption'!X29,0,1,,MIN('1. General Inputs'!$J$27,COLUMNS('7. Consumption'!X$9:$AQ$9)-1))),0)+MAX(0,$AQ29*('1. General Inputs'!$J$27-COLUMNS('7. Consumption'!X$9:$AQ$9)+1))</f>
        <v>0</v>
      </c>
      <c r="BQ29" s="135">
        <f ca="1">IFERROR(SUM(OFFSET('7. Consumption'!Y29,0,1,,MIN('1. General Inputs'!$J$27,COLUMNS('7. Consumption'!Y$9:$AQ$9)-1))),0)+MAX(0,$AQ29*('1. General Inputs'!$J$27-COLUMNS('7. Consumption'!Y$9:$AQ$9)+1))</f>
        <v>0</v>
      </c>
      <c r="BR29" s="135">
        <f ca="1">IFERROR(SUM(OFFSET('7. Consumption'!Z29,0,1,,MIN('1. General Inputs'!$J$27,COLUMNS('7. Consumption'!Z$9:$AQ$9)-1))),0)+MAX(0,$AQ29*('1. General Inputs'!$J$27-COLUMNS('7. Consumption'!Z$9:$AQ$9)+1))</f>
        <v>0</v>
      </c>
      <c r="BS29" s="135">
        <f ca="1">IFERROR(SUM(OFFSET('7. Consumption'!AA29,0,1,,MIN('1. General Inputs'!$J$27,COLUMNS('7. Consumption'!AA$9:$AQ$9)-1))),0)+MAX(0,$AQ29*('1. General Inputs'!$J$27-COLUMNS('7. Consumption'!AA$9:$AQ$9)+1))</f>
        <v>0</v>
      </c>
      <c r="BT29" s="135">
        <f ca="1">IFERROR(SUM(OFFSET('7. Consumption'!AB29,0,1,,MIN('1. General Inputs'!$J$27,COLUMNS('7. Consumption'!AB$9:$AQ$9)-1))),0)+MAX(0,$AQ29*('1. General Inputs'!$J$27-COLUMNS('7. Consumption'!AB$9:$AQ$9)+1))</f>
        <v>0</v>
      </c>
      <c r="BU29" s="135">
        <f ca="1">IFERROR(SUM(OFFSET('7. Consumption'!AC29,0,1,,MIN('1. General Inputs'!$J$27,COLUMNS('7. Consumption'!AC$9:$AQ$9)-1))),0)+MAX(0,$AQ29*('1. General Inputs'!$J$27-COLUMNS('7. Consumption'!AC$9:$AQ$9)+1))</f>
        <v>0</v>
      </c>
      <c r="BV29" s="135">
        <f ca="1">IFERROR(SUM(OFFSET('7. Consumption'!AD29,0,1,,MIN('1. General Inputs'!$J$27,COLUMNS('7. Consumption'!AD$9:$AQ$9)-1))),0)+MAX(0,$AQ29*('1. General Inputs'!$J$27-COLUMNS('7. Consumption'!AD$9:$AQ$9)+1))</f>
        <v>0</v>
      </c>
      <c r="BW29" s="135">
        <f ca="1">IFERROR(SUM(OFFSET('7. Consumption'!AE29,0,1,,MIN('1. General Inputs'!$J$27,COLUMNS('7. Consumption'!AE$9:$AQ$9)-1))),0)+MAX(0,$AQ29*('1. General Inputs'!$J$27-COLUMNS('7. Consumption'!AE$9:$AQ$9)+1))</f>
        <v>0</v>
      </c>
      <c r="BX29" s="135">
        <f ca="1">IFERROR(SUM(OFFSET('7. Consumption'!AF29,0,1,,MIN('1. General Inputs'!$J$27,COLUMNS('7. Consumption'!AF$9:$AQ$9)-1))),0)+MAX(0,$AQ29*('1. General Inputs'!$J$27-COLUMNS('7. Consumption'!AF$9:$AQ$9)+1))</f>
        <v>0</v>
      </c>
      <c r="BY29" s="135">
        <f ca="1">IFERROR(SUM(OFFSET('7. Consumption'!AG29,0,1,,MIN('1. General Inputs'!$J$27,COLUMNS('7. Consumption'!AG$9:$AQ$9)-1))),0)+MAX(0,$AQ29*('1. General Inputs'!$J$27-COLUMNS('7. Consumption'!AG$9:$AQ$9)+1))</f>
        <v>0</v>
      </c>
      <c r="BZ29" s="135">
        <f ca="1">IFERROR(SUM(OFFSET('7. Consumption'!AH29,0,1,,MIN('1. General Inputs'!$J$27,COLUMNS('7. Consumption'!AH$9:$AQ$9)-1))),0)+MAX(0,$AQ29*('1. General Inputs'!$J$27-COLUMNS('7. Consumption'!AH$9:$AQ$9)+1))</f>
        <v>0</v>
      </c>
      <c r="CA29" s="135">
        <f ca="1">IFERROR(SUM(OFFSET('7. Consumption'!AI29,0,1,,MIN('1. General Inputs'!$J$27,COLUMNS('7. Consumption'!AI$9:$AQ$9)-1))),0)+MAX(0,$AQ29*('1. General Inputs'!$J$27-COLUMNS('7. Consumption'!AI$9:$AQ$9)+1))</f>
        <v>0</v>
      </c>
      <c r="CB29" s="135">
        <f ca="1">IFERROR(SUM(OFFSET('7. Consumption'!AJ29,0,1,,MIN('1. General Inputs'!$J$27,COLUMNS('7. Consumption'!AJ$9:$AQ$9)-1))),0)+MAX(0,$AQ29*('1. General Inputs'!$J$27-COLUMNS('7. Consumption'!AJ$9:$AQ$9)+1))</f>
        <v>0</v>
      </c>
      <c r="CC29" s="135">
        <f ca="1">IFERROR(SUM(OFFSET('7. Consumption'!AK29,0,1,,MIN('1. General Inputs'!$J$27,COLUMNS('7. Consumption'!AK$9:$AQ$9)-1))),0)+MAX(0,$AQ29*('1. General Inputs'!$J$27-COLUMNS('7. Consumption'!AK$9:$AQ$9)+1))</f>
        <v>0</v>
      </c>
      <c r="CD29" s="135">
        <f ca="1">IFERROR(SUM(OFFSET('7. Consumption'!AL29,0,1,,MIN('1. General Inputs'!$J$27,COLUMNS('7. Consumption'!AL$9:$AQ$9)-1))),0)+MAX(0,$AQ29*('1. General Inputs'!$J$27-COLUMNS('7. Consumption'!AL$9:$AQ$9)+1))</f>
        <v>0</v>
      </c>
      <c r="CE29" s="135">
        <f ca="1">IFERROR(SUM(OFFSET('7. Consumption'!AM29,0,1,,MIN('1. General Inputs'!$J$27,COLUMNS('7. Consumption'!AM$9:$AQ$9)-1))),0)+MAX(0,$AQ29*('1. General Inputs'!$J$27-COLUMNS('7. Consumption'!AM$9:$AQ$9)+1))</f>
        <v>0</v>
      </c>
      <c r="CF29" s="135">
        <f ca="1">IFERROR(SUM(OFFSET('7. Consumption'!AN29,0,1,,MIN('1. General Inputs'!$J$27,COLUMNS('7. Consumption'!AN$9:$AQ$9)-1))),0)+MAX(0,$AQ29*('1. General Inputs'!$J$27-COLUMNS('7. Consumption'!AN$9:$AQ$9)+1))</f>
        <v>0</v>
      </c>
      <c r="CG29" s="135">
        <f ca="1">IFERROR(SUM(OFFSET('7. Consumption'!AO29,0,1,,MIN('1. General Inputs'!$J$27,COLUMNS('7. Consumption'!AO$9:$AQ$9)-1))),0)+MAX(0,$AQ29*('1. General Inputs'!$J$27-COLUMNS('7. Consumption'!AO$9:$AQ$9)+1))</f>
        <v>0</v>
      </c>
      <c r="CH29" s="135">
        <f ca="1">IFERROR(SUM(OFFSET('7. Consumption'!AP29,0,1,,MIN('1. General Inputs'!$J$27,COLUMNS('7. Consumption'!AP$9:$AQ$9)-1))),0)+MAX(0,$AQ29*('1. General Inputs'!$J$27-COLUMNS('7. Consumption'!AP$9:$AQ$9)+1))</f>
        <v>0</v>
      </c>
      <c r="CI29" s="135">
        <f ca="1">IFERROR(SUM(OFFSET('7. Consumption'!AQ29,0,1,,MIN('1. General Inputs'!$J$27,COLUMNS('7. Consumption'!AQ$9:$AQ$9)-1))),0)+MAX(0,$AQ29*('1. General Inputs'!$J$27-COLUMNS('7. Consumption'!AQ$9:$AQ$9)+1))</f>
        <v>0</v>
      </c>
    </row>
    <row r="30" spans="2:87" x14ac:dyDescent="0.3">
      <c r="B30" s="16"/>
      <c r="C30" s="16" t="str">
        <f>IFERROR(VLOOKUP(ROWS($C$9:$C30),'5. Dosing'!$L$14:$M$64,COLUMNS('5. Dosing'!$L$13:$M$13),0),"")</f>
        <v>SQV (200) - 270 caps</v>
      </c>
      <c r="D30" s="16" t="str">
        <f>IFERROR(INDEX('5. Dosing'!E$14:E$64,MATCH('7. Consumption'!$C30,'5. Dosing'!$M$14:$M$64,0)),"")</f>
        <v>SQV</v>
      </c>
      <c r="E30" s="129">
        <f>IFERROR(INDEX('5. Dosing'!K$14:K$64,MATCH('7. Consumption'!$C30,'5. Dosing'!$M$14:$M$64,0)),0)</f>
        <v>1</v>
      </c>
      <c r="F30" s="130">
        <f>IFERROR(INDEX('5. Dosing'!J$14:J$64,MATCH('7. Consumption'!$C30,'5. Dosing'!$M$14:$M$64,0))*(30)/INDEX('5. Dosing'!H$14:H$64,MATCH('7. Consumption'!$C30,'5. Dosing'!$M$14:$M$64,0)),0)</f>
        <v>0.44444444444444442</v>
      </c>
      <c r="H30" s="3">
        <f ca="1">ROUNDUP($F30*$E30*CHOOSE(H$7,
IFERROR(SUMPRODUCT('6. Patients'!CA$10:CA$107,OFFSET('6. Patients'!$DN$9,1,MATCH($D30,'6. Patients'!$DO$9:$EC$9,0),ROWS('6. Patients'!DN$10:DN$107))),0)+
IFERROR(SUMPRODUCT('6. Patients'!CA$10:CA$107,OFFSET('6. Patients'!$ED$9,1,MATCH($D30,'6. Patients'!$EE$9:$ES$9,0),ROWS('6. Patients'!DN$10:DN$107))),0)+
IFERROR(SUMPRODUCT('6. Patients'!CA$10:CA$107,OFFSET('6. Patients'!$ET$9,1,MATCH($D30,'6. Patients'!$EU$9:$FI$9,0),ROWS('6. Patients'!DN$10:DN$107))),0)+
IFERROR(SUMPRODUCT('6. Patients'!CA$10:CA$107,OFFSET('6. Patients'!$FJ$9,1,MATCH($D30,'6. Patients'!$FK$9:$FY$9,0),ROWS('6. Patients'!DN$10:DN$107))),0),
IFERROR(SUMPRODUCT('6. Patients'!CA$10:CA$107,OFFSET('6. Patients'!$FZ$9,1,MATCH($D30,'6. Patients'!$GA$9:$GO$9,0),ROWS('6. Patients'!DN$10:DN$107))),0)+
IFERROR(SUMPRODUCT('6. Patients'!CA$10:CA$107,OFFSET('6. Patients'!$GP$9,1,MATCH($D30,'6. Patients'!$GQ$9:$HE$9,0),ROWS('6. Patients'!DN$10:DN$107))),0)+
IFERROR(SUMPRODUCT('6. Patients'!CA$10:CA$107,OFFSET('6. Patients'!$HF$9,1,MATCH($D30,'6. Patients'!$HG$9:$HU$9,0),ROWS('6. Patients'!DN$10:DN$107))),0)+
IFERROR(SUMPRODUCT('6. Patients'!CA$10:CA$107,OFFSET('6. Patients'!$HV$9,1,MATCH($D30,'6. Patients'!$HW$9:$IK$9,0),ROWS('6. Patients'!DN$10:DN$107))),0),
IFERROR(SUMPRODUCT('6. Patients'!CA$10:CA$107,OFFSET('6. Patients'!$IL$9,1,MATCH($D30,'6. Patients'!$IM$9:$JA$9,0),ROWS('6. Patients'!DN$10:DN$107))),0)+
IFERROR(SUMPRODUCT('6. Patients'!CA$10:CA$107,OFFSET('6. Patients'!$JB$9,1,MATCH($D30,'6. Patients'!$JC$9:$JQ$9,0),ROWS('6. Patients'!DN$10:DN$107))),0)+
IFERROR(SUMPRODUCT('6. Patients'!CA$10:CA$107,OFFSET('6. Patients'!$JR$9,1,MATCH($D30,'6. Patients'!$JS$9:$KG$9,0),ROWS('6. Patients'!DN$10:DN$107))),0)+
IFERROR(SUMPRODUCT('6. Patients'!CA$10:CA$107,OFFSET('6. Patients'!$KH$9,1,MATCH($D30,'6. Patients'!$KI$9:$KW$9,0),ROWS('6. Patients'!DN$10:DN$107))),0))+
IFERROR(VLOOKUP($D30,$H$61:$L$91,COLUMNS($H$60:$J$60)-1+H$7,0)*$E30*$F30*'1. General Inputs'!$J$25,0),0)</f>
        <v>0</v>
      </c>
      <c r="I30" s="3">
        <f ca="1">ROUNDUP($F30*$E30*CHOOSE(I$7,
IFERROR(SUMPRODUCT('6. Patients'!CB$10:CB$107,OFFSET('6. Patients'!$DN$9,1,MATCH($D30,'6. Patients'!$DO$9:$EC$9,0),ROWS('6. Patients'!DO$10:DO$107))),0)+
IFERROR(SUMPRODUCT('6. Patients'!CB$10:CB$107,OFFSET('6. Patients'!$ED$9,1,MATCH($D30,'6. Patients'!$EE$9:$ES$9,0),ROWS('6. Patients'!DO$10:DO$107))),0)+
IFERROR(SUMPRODUCT('6. Patients'!CB$10:CB$107,OFFSET('6. Patients'!$ET$9,1,MATCH($D30,'6. Patients'!$EU$9:$FI$9,0),ROWS('6. Patients'!DO$10:DO$107))),0)+
IFERROR(SUMPRODUCT('6. Patients'!CB$10:CB$107,OFFSET('6. Patients'!$FJ$9,1,MATCH($D30,'6. Patients'!$FK$9:$FY$9,0),ROWS('6. Patients'!DO$10:DO$107))),0),
IFERROR(SUMPRODUCT('6. Patients'!CB$10:CB$107,OFFSET('6. Patients'!$FZ$9,1,MATCH($D30,'6. Patients'!$GA$9:$GO$9,0),ROWS('6. Patients'!DO$10:DO$107))),0)+
IFERROR(SUMPRODUCT('6. Patients'!CB$10:CB$107,OFFSET('6. Patients'!$GP$9,1,MATCH($D30,'6. Patients'!$GQ$9:$HE$9,0),ROWS('6. Patients'!DO$10:DO$107))),0)+
IFERROR(SUMPRODUCT('6. Patients'!CB$10:CB$107,OFFSET('6. Patients'!$HF$9,1,MATCH($D30,'6. Patients'!$HG$9:$HU$9,0),ROWS('6. Patients'!DO$10:DO$107))),0)+
IFERROR(SUMPRODUCT('6. Patients'!CB$10:CB$107,OFFSET('6. Patients'!$HV$9,1,MATCH($D30,'6. Patients'!$HW$9:$IK$9,0),ROWS('6. Patients'!DO$10:DO$107))),0),
IFERROR(SUMPRODUCT('6. Patients'!CB$10:CB$107,OFFSET('6. Patients'!$IL$9,1,MATCH($D30,'6. Patients'!$IM$9:$JA$9,0),ROWS('6. Patients'!DO$10:DO$107))),0)+
IFERROR(SUMPRODUCT('6. Patients'!CB$10:CB$107,OFFSET('6. Patients'!$JB$9,1,MATCH($D30,'6. Patients'!$JC$9:$JQ$9,0),ROWS('6. Patients'!DO$10:DO$107))),0)+
IFERROR(SUMPRODUCT('6. Patients'!CB$10:CB$107,OFFSET('6. Patients'!$JR$9,1,MATCH($D30,'6. Patients'!$JS$9:$KG$9,0),ROWS('6. Patients'!DO$10:DO$107))),0)+
IFERROR(SUMPRODUCT('6. Patients'!CB$10:CB$107,OFFSET('6. Patients'!$KH$9,1,MATCH($D30,'6. Patients'!$KI$9:$KW$9,0),ROWS('6. Patients'!DO$10:DO$107))),0))+
IFERROR(VLOOKUP($D30,$H$61:$L$91,COLUMNS($H$60:$J$60)-1+I$7,0)*$E30*$F30*'1. General Inputs'!$J$25,0),0)</f>
        <v>0</v>
      </c>
      <c r="J30" s="3">
        <f ca="1">ROUNDUP($F30*$E30*CHOOSE(J$7,
IFERROR(SUMPRODUCT('6. Patients'!CC$10:CC$107,OFFSET('6. Patients'!$DN$9,1,MATCH($D30,'6. Patients'!$DO$9:$EC$9,0),ROWS('6. Patients'!DP$10:DP$107))),0)+
IFERROR(SUMPRODUCT('6. Patients'!CC$10:CC$107,OFFSET('6. Patients'!$ED$9,1,MATCH($D30,'6. Patients'!$EE$9:$ES$9,0),ROWS('6. Patients'!DP$10:DP$107))),0)+
IFERROR(SUMPRODUCT('6. Patients'!CC$10:CC$107,OFFSET('6. Patients'!$ET$9,1,MATCH($D30,'6. Patients'!$EU$9:$FI$9,0),ROWS('6. Patients'!DP$10:DP$107))),0)+
IFERROR(SUMPRODUCT('6. Patients'!CC$10:CC$107,OFFSET('6. Patients'!$FJ$9,1,MATCH($D30,'6. Patients'!$FK$9:$FY$9,0),ROWS('6. Patients'!DP$10:DP$107))),0),
IFERROR(SUMPRODUCT('6. Patients'!CC$10:CC$107,OFFSET('6. Patients'!$FZ$9,1,MATCH($D30,'6. Patients'!$GA$9:$GO$9,0),ROWS('6. Patients'!DP$10:DP$107))),0)+
IFERROR(SUMPRODUCT('6. Patients'!CC$10:CC$107,OFFSET('6. Patients'!$GP$9,1,MATCH($D30,'6. Patients'!$GQ$9:$HE$9,0),ROWS('6. Patients'!DP$10:DP$107))),0)+
IFERROR(SUMPRODUCT('6. Patients'!CC$10:CC$107,OFFSET('6. Patients'!$HF$9,1,MATCH($D30,'6. Patients'!$HG$9:$HU$9,0),ROWS('6. Patients'!DP$10:DP$107))),0)+
IFERROR(SUMPRODUCT('6. Patients'!CC$10:CC$107,OFFSET('6. Patients'!$HV$9,1,MATCH($D30,'6. Patients'!$HW$9:$IK$9,0),ROWS('6. Patients'!DP$10:DP$107))),0),
IFERROR(SUMPRODUCT('6. Patients'!CC$10:CC$107,OFFSET('6. Patients'!$IL$9,1,MATCH($D30,'6. Patients'!$IM$9:$JA$9,0),ROWS('6. Patients'!DP$10:DP$107))),0)+
IFERROR(SUMPRODUCT('6. Patients'!CC$10:CC$107,OFFSET('6. Patients'!$JB$9,1,MATCH($D30,'6. Patients'!$JC$9:$JQ$9,0),ROWS('6. Patients'!DP$10:DP$107))),0)+
IFERROR(SUMPRODUCT('6. Patients'!CC$10:CC$107,OFFSET('6. Patients'!$JR$9,1,MATCH($D30,'6. Patients'!$JS$9:$KG$9,0),ROWS('6. Patients'!DP$10:DP$107))),0)+
IFERROR(SUMPRODUCT('6. Patients'!CC$10:CC$107,OFFSET('6. Patients'!$KH$9,1,MATCH($D30,'6. Patients'!$KI$9:$KW$9,0),ROWS('6. Patients'!DP$10:DP$107))),0))+
IFERROR(VLOOKUP($D30,$H$61:$L$91,COLUMNS($H$60:$J$60)-1+J$7,0)*$E30*$F30*'1. General Inputs'!$J$25,0),0)</f>
        <v>0</v>
      </c>
      <c r="K30" s="3">
        <f ca="1">ROUNDUP($F30*$E30*CHOOSE(K$7,
IFERROR(SUMPRODUCT('6. Patients'!CD$10:CD$107,OFFSET('6. Patients'!$DN$9,1,MATCH($D30,'6. Patients'!$DO$9:$EC$9,0),ROWS('6. Patients'!DQ$10:DQ$107))),0)+
IFERROR(SUMPRODUCT('6. Patients'!CD$10:CD$107,OFFSET('6. Patients'!$ED$9,1,MATCH($D30,'6. Patients'!$EE$9:$ES$9,0),ROWS('6. Patients'!DQ$10:DQ$107))),0)+
IFERROR(SUMPRODUCT('6. Patients'!CD$10:CD$107,OFFSET('6. Patients'!$ET$9,1,MATCH($D30,'6. Patients'!$EU$9:$FI$9,0),ROWS('6. Patients'!DQ$10:DQ$107))),0)+
IFERROR(SUMPRODUCT('6. Patients'!CD$10:CD$107,OFFSET('6. Patients'!$FJ$9,1,MATCH($D30,'6. Patients'!$FK$9:$FY$9,0),ROWS('6. Patients'!DQ$10:DQ$107))),0),
IFERROR(SUMPRODUCT('6. Patients'!CD$10:CD$107,OFFSET('6. Patients'!$FZ$9,1,MATCH($D30,'6. Patients'!$GA$9:$GO$9,0),ROWS('6. Patients'!DQ$10:DQ$107))),0)+
IFERROR(SUMPRODUCT('6. Patients'!CD$10:CD$107,OFFSET('6. Patients'!$GP$9,1,MATCH($D30,'6. Patients'!$GQ$9:$HE$9,0),ROWS('6. Patients'!DQ$10:DQ$107))),0)+
IFERROR(SUMPRODUCT('6. Patients'!CD$10:CD$107,OFFSET('6. Patients'!$HF$9,1,MATCH($D30,'6. Patients'!$HG$9:$HU$9,0),ROWS('6. Patients'!DQ$10:DQ$107))),0)+
IFERROR(SUMPRODUCT('6. Patients'!CD$10:CD$107,OFFSET('6. Patients'!$HV$9,1,MATCH($D30,'6. Patients'!$HW$9:$IK$9,0),ROWS('6. Patients'!DQ$10:DQ$107))),0),
IFERROR(SUMPRODUCT('6. Patients'!CD$10:CD$107,OFFSET('6. Patients'!$IL$9,1,MATCH($D30,'6. Patients'!$IM$9:$JA$9,0),ROWS('6. Patients'!DQ$10:DQ$107))),0)+
IFERROR(SUMPRODUCT('6. Patients'!CD$10:CD$107,OFFSET('6. Patients'!$JB$9,1,MATCH($D30,'6. Patients'!$JC$9:$JQ$9,0),ROWS('6. Patients'!DQ$10:DQ$107))),0)+
IFERROR(SUMPRODUCT('6. Patients'!CD$10:CD$107,OFFSET('6. Patients'!$JR$9,1,MATCH($D30,'6. Patients'!$JS$9:$KG$9,0),ROWS('6. Patients'!DQ$10:DQ$107))),0)+
IFERROR(SUMPRODUCT('6. Patients'!CD$10:CD$107,OFFSET('6. Patients'!$KH$9,1,MATCH($D30,'6. Patients'!$KI$9:$KW$9,0),ROWS('6. Patients'!DQ$10:DQ$107))),0))+
IFERROR(VLOOKUP($D30,$H$61:$L$91,COLUMNS($H$60:$J$60)-1+K$7,0)*$E30*$F30*'1. General Inputs'!$J$25,0),0)</f>
        <v>0</v>
      </c>
      <c r="L30" s="3">
        <f ca="1">ROUNDUP($F30*$E30*CHOOSE(L$7,
IFERROR(SUMPRODUCT('6. Patients'!CE$10:CE$107,OFFSET('6. Patients'!$DN$9,1,MATCH($D30,'6. Patients'!$DO$9:$EC$9,0),ROWS('6. Patients'!DR$10:DR$107))),0)+
IFERROR(SUMPRODUCT('6. Patients'!CE$10:CE$107,OFFSET('6. Patients'!$ED$9,1,MATCH($D30,'6. Patients'!$EE$9:$ES$9,0),ROWS('6. Patients'!DR$10:DR$107))),0)+
IFERROR(SUMPRODUCT('6. Patients'!CE$10:CE$107,OFFSET('6. Patients'!$ET$9,1,MATCH($D30,'6. Patients'!$EU$9:$FI$9,0),ROWS('6. Patients'!DR$10:DR$107))),0)+
IFERROR(SUMPRODUCT('6. Patients'!CE$10:CE$107,OFFSET('6. Patients'!$FJ$9,1,MATCH($D30,'6. Patients'!$FK$9:$FY$9,0),ROWS('6. Patients'!DR$10:DR$107))),0),
IFERROR(SUMPRODUCT('6. Patients'!CE$10:CE$107,OFFSET('6. Patients'!$FZ$9,1,MATCH($D30,'6. Patients'!$GA$9:$GO$9,0),ROWS('6. Patients'!DR$10:DR$107))),0)+
IFERROR(SUMPRODUCT('6. Patients'!CE$10:CE$107,OFFSET('6. Patients'!$GP$9,1,MATCH($D30,'6. Patients'!$GQ$9:$HE$9,0),ROWS('6. Patients'!DR$10:DR$107))),0)+
IFERROR(SUMPRODUCT('6. Patients'!CE$10:CE$107,OFFSET('6. Patients'!$HF$9,1,MATCH($D30,'6. Patients'!$HG$9:$HU$9,0),ROWS('6. Patients'!DR$10:DR$107))),0)+
IFERROR(SUMPRODUCT('6. Patients'!CE$10:CE$107,OFFSET('6. Patients'!$HV$9,1,MATCH($D30,'6. Patients'!$HW$9:$IK$9,0),ROWS('6. Patients'!DR$10:DR$107))),0),
IFERROR(SUMPRODUCT('6. Patients'!CE$10:CE$107,OFFSET('6. Patients'!$IL$9,1,MATCH($D30,'6. Patients'!$IM$9:$JA$9,0),ROWS('6. Patients'!DR$10:DR$107))),0)+
IFERROR(SUMPRODUCT('6. Patients'!CE$10:CE$107,OFFSET('6. Patients'!$JB$9,1,MATCH($D30,'6. Patients'!$JC$9:$JQ$9,0),ROWS('6. Patients'!DR$10:DR$107))),0)+
IFERROR(SUMPRODUCT('6. Patients'!CE$10:CE$107,OFFSET('6. Patients'!$JR$9,1,MATCH($D30,'6. Patients'!$JS$9:$KG$9,0),ROWS('6. Patients'!DR$10:DR$107))),0)+
IFERROR(SUMPRODUCT('6. Patients'!CE$10:CE$107,OFFSET('6. Patients'!$KH$9,1,MATCH($D30,'6. Patients'!$KI$9:$KW$9,0),ROWS('6. Patients'!DR$10:DR$107))),0))+
IFERROR(VLOOKUP($D30,$H$61:$L$91,COLUMNS($H$60:$J$60)-1+L$7,0)*$E30*$F30*'1. General Inputs'!$J$25,0),0)</f>
        <v>0</v>
      </c>
      <c r="M30" s="3">
        <f ca="1">ROUNDUP($F30*$E30*CHOOSE(M$7,
IFERROR(SUMPRODUCT('6. Patients'!CF$10:CF$107,OFFSET('6. Patients'!$DN$9,1,MATCH($D30,'6. Patients'!$DO$9:$EC$9,0),ROWS('6. Patients'!DS$10:DS$107))),0)+
IFERROR(SUMPRODUCT('6. Patients'!CF$10:CF$107,OFFSET('6. Patients'!$ED$9,1,MATCH($D30,'6. Patients'!$EE$9:$ES$9,0),ROWS('6. Patients'!DS$10:DS$107))),0)+
IFERROR(SUMPRODUCT('6. Patients'!CF$10:CF$107,OFFSET('6. Patients'!$ET$9,1,MATCH($D30,'6. Patients'!$EU$9:$FI$9,0),ROWS('6. Patients'!DS$10:DS$107))),0)+
IFERROR(SUMPRODUCT('6. Patients'!CF$10:CF$107,OFFSET('6. Patients'!$FJ$9,1,MATCH($D30,'6. Patients'!$FK$9:$FY$9,0),ROWS('6. Patients'!DS$10:DS$107))),0),
IFERROR(SUMPRODUCT('6. Patients'!CF$10:CF$107,OFFSET('6. Patients'!$FZ$9,1,MATCH($D30,'6. Patients'!$GA$9:$GO$9,0),ROWS('6. Patients'!DS$10:DS$107))),0)+
IFERROR(SUMPRODUCT('6. Patients'!CF$10:CF$107,OFFSET('6. Patients'!$GP$9,1,MATCH($D30,'6. Patients'!$GQ$9:$HE$9,0),ROWS('6. Patients'!DS$10:DS$107))),0)+
IFERROR(SUMPRODUCT('6. Patients'!CF$10:CF$107,OFFSET('6. Patients'!$HF$9,1,MATCH($D30,'6. Patients'!$HG$9:$HU$9,0),ROWS('6. Patients'!DS$10:DS$107))),0)+
IFERROR(SUMPRODUCT('6. Patients'!CF$10:CF$107,OFFSET('6. Patients'!$HV$9,1,MATCH($D30,'6. Patients'!$HW$9:$IK$9,0),ROWS('6. Patients'!DS$10:DS$107))),0),
IFERROR(SUMPRODUCT('6. Patients'!CF$10:CF$107,OFFSET('6. Patients'!$IL$9,1,MATCH($D30,'6. Patients'!$IM$9:$JA$9,0),ROWS('6. Patients'!DS$10:DS$107))),0)+
IFERROR(SUMPRODUCT('6. Patients'!CF$10:CF$107,OFFSET('6. Patients'!$JB$9,1,MATCH($D30,'6. Patients'!$JC$9:$JQ$9,0),ROWS('6. Patients'!DS$10:DS$107))),0)+
IFERROR(SUMPRODUCT('6. Patients'!CF$10:CF$107,OFFSET('6. Patients'!$JR$9,1,MATCH($D30,'6. Patients'!$JS$9:$KG$9,0),ROWS('6. Patients'!DS$10:DS$107))),0)+
IFERROR(SUMPRODUCT('6. Patients'!CF$10:CF$107,OFFSET('6. Patients'!$KH$9,1,MATCH($D30,'6. Patients'!$KI$9:$KW$9,0),ROWS('6. Patients'!DS$10:DS$107))),0))+
IFERROR(VLOOKUP($D30,$H$61:$L$91,COLUMNS($H$60:$J$60)-1+M$7,0)*$E30*$F30*'1. General Inputs'!$J$25,0),0)</f>
        <v>0</v>
      </c>
      <c r="N30" s="3">
        <f ca="1">ROUNDUP($F30*$E30*CHOOSE(N$7,
IFERROR(SUMPRODUCT('6. Patients'!CG$10:CG$107,OFFSET('6. Patients'!$DN$9,1,MATCH($D30,'6. Patients'!$DO$9:$EC$9,0),ROWS('6. Patients'!DT$10:DT$107))),0)+
IFERROR(SUMPRODUCT('6. Patients'!CG$10:CG$107,OFFSET('6. Patients'!$ED$9,1,MATCH($D30,'6. Patients'!$EE$9:$ES$9,0),ROWS('6. Patients'!DT$10:DT$107))),0)+
IFERROR(SUMPRODUCT('6. Patients'!CG$10:CG$107,OFFSET('6. Patients'!$ET$9,1,MATCH($D30,'6. Patients'!$EU$9:$FI$9,0),ROWS('6. Patients'!DT$10:DT$107))),0)+
IFERROR(SUMPRODUCT('6. Patients'!CG$10:CG$107,OFFSET('6. Patients'!$FJ$9,1,MATCH($D30,'6. Patients'!$FK$9:$FY$9,0),ROWS('6. Patients'!DT$10:DT$107))),0),
IFERROR(SUMPRODUCT('6. Patients'!CG$10:CG$107,OFFSET('6. Patients'!$FZ$9,1,MATCH($D30,'6. Patients'!$GA$9:$GO$9,0),ROWS('6. Patients'!DT$10:DT$107))),0)+
IFERROR(SUMPRODUCT('6. Patients'!CG$10:CG$107,OFFSET('6. Patients'!$GP$9,1,MATCH($D30,'6. Patients'!$GQ$9:$HE$9,0),ROWS('6. Patients'!DT$10:DT$107))),0)+
IFERROR(SUMPRODUCT('6. Patients'!CG$10:CG$107,OFFSET('6. Patients'!$HF$9,1,MATCH($D30,'6. Patients'!$HG$9:$HU$9,0),ROWS('6. Patients'!DT$10:DT$107))),0)+
IFERROR(SUMPRODUCT('6. Patients'!CG$10:CG$107,OFFSET('6. Patients'!$HV$9,1,MATCH($D30,'6. Patients'!$HW$9:$IK$9,0),ROWS('6. Patients'!DT$10:DT$107))),0),
IFERROR(SUMPRODUCT('6. Patients'!CG$10:CG$107,OFFSET('6. Patients'!$IL$9,1,MATCH($D30,'6. Patients'!$IM$9:$JA$9,0),ROWS('6. Patients'!DT$10:DT$107))),0)+
IFERROR(SUMPRODUCT('6. Patients'!CG$10:CG$107,OFFSET('6. Patients'!$JB$9,1,MATCH($D30,'6. Patients'!$JC$9:$JQ$9,0),ROWS('6. Patients'!DT$10:DT$107))),0)+
IFERROR(SUMPRODUCT('6. Patients'!CG$10:CG$107,OFFSET('6. Patients'!$JR$9,1,MATCH($D30,'6. Patients'!$JS$9:$KG$9,0),ROWS('6. Patients'!DT$10:DT$107))),0)+
IFERROR(SUMPRODUCT('6. Patients'!CG$10:CG$107,OFFSET('6. Patients'!$KH$9,1,MATCH($D30,'6. Patients'!$KI$9:$KW$9,0),ROWS('6. Patients'!DT$10:DT$107))),0))+
IFERROR(VLOOKUP($D30,$H$61:$L$91,COLUMNS($H$60:$J$60)-1+N$7,0)*$E30*$F30*'1. General Inputs'!$J$25,0),0)</f>
        <v>0</v>
      </c>
      <c r="O30" s="3">
        <f ca="1">ROUNDUP($F30*$E30*CHOOSE(O$7,
IFERROR(SUMPRODUCT('6. Patients'!CH$10:CH$107,OFFSET('6. Patients'!$DN$9,1,MATCH($D30,'6. Patients'!$DO$9:$EC$9,0),ROWS('6. Patients'!DU$10:DU$107))),0)+
IFERROR(SUMPRODUCT('6. Patients'!CH$10:CH$107,OFFSET('6. Patients'!$ED$9,1,MATCH($D30,'6. Patients'!$EE$9:$ES$9,0),ROWS('6. Patients'!DU$10:DU$107))),0)+
IFERROR(SUMPRODUCT('6. Patients'!CH$10:CH$107,OFFSET('6. Patients'!$ET$9,1,MATCH($D30,'6. Patients'!$EU$9:$FI$9,0),ROWS('6. Patients'!DU$10:DU$107))),0)+
IFERROR(SUMPRODUCT('6. Patients'!CH$10:CH$107,OFFSET('6. Patients'!$FJ$9,1,MATCH($D30,'6. Patients'!$FK$9:$FY$9,0),ROWS('6. Patients'!DU$10:DU$107))),0),
IFERROR(SUMPRODUCT('6. Patients'!CH$10:CH$107,OFFSET('6. Patients'!$FZ$9,1,MATCH($D30,'6. Patients'!$GA$9:$GO$9,0),ROWS('6. Patients'!DU$10:DU$107))),0)+
IFERROR(SUMPRODUCT('6. Patients'!CH$10:CH$107,OFFSET('6. Patients'!$GP$9,1,MATCH($D30,'6. Patients'!$GQ$9:$HE$9,0),ROWS('6. Patients'!DU$10:DU$107))),0)+
IFERROR(SUMPRODUCT('6. Patients'!CH$10:CH$107,OFFSET('6. Patients'!$HF$9,1,MATCH($D30,'6. Patients'!$HG$9:$HU$9,0),ROWS('6. Patients'!DU$10:DU$107))),0)+
IFERROR(SUMPRODUCT('6. Patients'!CH$10:CH$107,OFFSET('6. Patients'!$HV$9,1,MATCH($D30,'6. Patients'!$HW$9:$IK$9,0),ROWS('6. Patients'!DU$10:DU$107))),0),
IFERROR(SUMPRODUCT('6. Patients'!CH$10:CH$107,OFFSET('6. Patients'!$IL$9,1,MATCH($D30,'6. Patients'!$IM$9:$JA$9,0),ROWS('6. Patients'!DU$10:DU$107))),0)+
IFERROR(SUMPRODUCT('6. Patients'!CH$10:CH$107,OFFSET('6. Patients'!$JB$9,1,MATCH($D30,'6. Patients'!$JC$9:$JQ$9,0),ROWS('6. Patients'!DU$10:DU$107))),0)+
IFERROR(SUMPRODUCT('6. Patients'!CH$10:CH$107,OFFSET('6. Patients'!$JR$9,1,MATCH($D30,'6. Patients'!$JS$9:$KG$9,0),ROWS('6. Patients'!DU$10:DU$107))),0)+
IFERROR(SUMPRODUCT('6. Patients'!CH$10:CH$107,OFFSET('6. Patients'!$KH$9,1,MATCH($D30,'6. Patients'!$KI$9:$KW$9,0),ROWS('6. Patients'!DU$10:DU$107))),0))+
IFERROR(VLOOKUP($D30,$H$61:$L$91,COLUMNS($H$60:$J$60)-1+O$7,0)*$E30*$F30*'1. General Inputs'!$J$25,0),0)</f>
        <v>0</v>
      </c>
      <c r="P30" s="3">
        <f ca="1">ROUNDUP($F30*$E30*CHOOSE(P$7,
IFERROR(SUMPRODUCT('6. Patients'!CI$10:CI$107,OFFSET('6. Patients'!$DN$9,1,MATCH($D30,'6. Patients'!$DO$9:$EC$9,0),ROWS('6. Patients'!DV$10:DV$107))),0)+
IFERROR(SUMPRODUCT('6. Patients'!CI$10:CI$107,OFFSET('6. Patients'!$ED$9,1,MATCH($D30,'6. Patients'!$EE$9:$ES$9,0),ROWS('6. Patients'!DV$10:DV$107))),0)+
IFERROR(SUMPRODUCT('6. Patients'!CI$10:CI$107,OFFSET('6. Patients'!$ET$9,1,MATCH($D30,'6. Patients'!$EU$9:$FI$9,0),ROWS('6. Patients'!DV$10:DV$107))),0)+
IFERROR(SUMPRODUCT('6. Patients'!CI$10:CI$107,OFFSET('6. Patients'!$FJ$9,1,MATCH($D30,'6. Patients'!$FK$9:$FY$9,0),ROWS('6. Patients'!DV$10:DV$107))),0),
IFERROR(SUMPRODUCT('6. Patients'!CI$10:CI$107,OFFSET('6. Patients'!$FZ$9,1,MATCH($D30,'6. Patients'!$GA$9:$GO$9,0),ROWS('6. Patients'!DV$10:DV$107))),0)+
IFERROR(SUMPRODUCT('6. Patients'!CI$10:CI$107,OFFSET('6. Patients'!$GP$9,1,MATCH($D30,'6. Patients'!$GQ$9:$HE$9,0),ROWS('6. Patients'!DV$10:DV$107))),0)+
IFERROR(SUMPRODUCT('6. Patients'!CI$10:CI$107,OFFSET('6. Patients'!$HF$9,1,MATCH($D30,'6. Patients'!$HG$9:$HU$9,0),ROWS('6. Patients'!DV$10:DV$107))),0)+
IFERROR(SUMPRODUCT('6. Patients'!CI$10:CI$107,OFFSET('6. Patients'!$HV$9,1,MATCH($D30,'6. Patients'!$HW$9:$IK$9,0),ROWS('6. Patients'!DV$10:DV$107))),0),
IFERROR(SUMPRODUCT('6. Patients'!CI$10:CI$107,OFFSET('6. Patients'!$IL$9,1,MATCH($D30,'6. Patients'!$IM$9:$JA$9,0),ROWS('6. Patients'!DV$10:DV$107))),0)+
IFERROR(SUMPRODUCT('6. Patients'!CI$10:CI$107,OFFSET('6. Patients'!$JB$9,1,MATCH($D30,'6. Patients'!$JC$9:$JQ$9,0),ROWS('6. Patients'!DV$10:DV$107))),0)+
IFERROR(SUMPRODUCT('6. Patients'!CI$10:CI$107,OFFSET('6. Patients'!$JR$9,1,MATCH($D30,'6. Patients'!$JS$9:$KG$9,0),ROWS('6. Patients'!DV$10:DV$107))),0)+
IFERROR(SUMPRODUCT('6. Patients'!CI$10:CI$107,OFFSET('6. Patients'!$KH$9,1,MATCH($D30,'6. Patients'!$KI$9:$KW$9,0),ROWS('6. Patients'!DV$10:DV$107))),0))+
IFERROR(VLOOKUP($D30,$H$61:$L$91,COLUMNS($H$60:$J$60)-1+P$7,0)*$E30*$F30*'1. General Inputs'!$J$25,0),0)</f>
        <v>0</v>
      </c>
      <c r="Q30" s="3">
        <f ca="1">ROUNDUP($F30*$E30*CHOOSE(Q$7,
IFERROR(SUMPRODUCT('6. Patients'!CJ$10:CJ$107,OFFSET('6. Patients'!$DN$9,1,MATCH($D30,'6. Patients'!$DO$9:$EC$9,0),ROWS('6. Patients'!DW$10:DW$107))),0)+
IFERROR(SUMPRODUCT('6. Patients'!CJ$10:CJ$107,OFFSET('6. Patients'!$ED$9,1,MATCH($D30,'6. Patients'!$EE$9:$ES$9,0),ROWS('6. Patients'!DW$10:DW$107))),0)+
IFERROR(SUMPRODUCT('6. Patients'!CJ$10:CJ$107,OFFSET('6. Patients'!$ET$9,1,MATCH($D30,'6. Patients'!$EU$9:$FI$9,0),ROWS('6. Patients'!DW$10:DW$107))),0)+
IFERROR(SUMPRODUCT('6. Patients'!CJ$10:CJ$107,OFFSET('6. Patients'!$FJ$9,1,MATCH($D30,'6. Patients'!$FK$9:$FY$9,0),ROWS('6. Patients'!DW$10:DW$107))),0),
IFERROR(SUMPRODUCT('6. Patients'!CJ$10:CJ$107,OFFSET('6. Patients'!$FZ$9,1,MATCH($D30,'6. Patients'!$GA$9:$GO$9,0),ROWS('6. Patients'!DW$10:DW$107))),0)+
IFERROR(SUMPRODUCT('6. Patients'!CJ$10:CJ$107,OFFSET('6. Patients'!$GP$9,1,MATCH($D30,'6. Patients'!$GQ$9:$HE$9,0),ROWS('6. Patients'!DW$10:DW$107))),0)+
IFERROR(SUMPRODUCT('6. Patients'!CJ$10:CJ$107,OFFSET('6. Patients'!$HF$9,1,MATCH($D30,'6. Patients'!$HG$9:$HU$9,0),ROWS('6. Patients'!DW$10:DW$107))),0)+
IFERROR(SUMPRODUCT('6. Patients'!CJ$10:CJ$107,OFFSET('6. Patients'!$HV$9,1,MATCH($D30,'6. Patients'!$HW$9:$IK$9,0),ROWS('6. Patients'!DW$10:DW$107))),0),
IFERROR(SUMPRODUCT('6. Patients'!CJ$10:CJ$107,OFFSET('6. Patients'!$IL$9,1,MATCH($D30,'6. Patients'!$IM$9:$JA$9,0),ROWS('6. Patients'!DW$10:DW$107))),0)+
IFERROR(SUMPRODUCT('6. Patients'!CJ$10:CJ$107,OFFSET('6. Patients'!$JB$9,1,MATCH($D30,'6. Patients'!$JC$9:$JQ$9,0),ROWS('6. Patients'!DW$10:DW$107))),0)+
IFERROR(SUMPRODUCT('6. Patients'!CJ$10:CJ$107,OFFSET('6. Patients'!$JR$9,1,MATCH($D30,'6. Patients'!$JS$9:$KG$9,0),ROWS('6. Patients'!DW$10:DW$107))),0)+
IFERROR(SUMPRODUCT('6. Patients'!CJ$10:CJ$107,OFFSET('6. Patients'!$KH$9,1,MATCH($D30,'6. Patients'!$KI$9:$KW$9,0),ROWS('6. Patients'!DW$10:DW$107))),0))+
IFERROR(VLOOKUP($D30,$H$61:$L$91,COLUMNS($H$60:$J$60)-1+Q$7,0)*$E30*$F30*'1. General Inputs'!$J$25,0),0)</f>
        <v>0</v>
      </c>
      <c r="R30" s="3">
        <f ca="1">ROUNDUP($F30*$E30*CHOOSE(R$7,
IFERROR(SUMPRODUCT('6. Patients'!CK$10:CK$107,OFFSET('6. Patients'!$DN$9,1,MATCH($D30,'6. Patients'!$DO$9:$EC$9,0),ROWS('6. Patients'!DX$10:DX$107))),0)+
IFERROR(SUMPRODUCT('6. Patients'!CK$10:CK$107,OFFSET('6. Patients'!$ED$9,1,MATCH($D30,'6. Patients'!$EE$9:$ES$9,0),ROWS('6. Patients'!DX$10:DX$107))),0)+
IFERROR(SUMPRODUCT('6. Patients'!CK$10:CK$107,OFFSET('6. Patients'!$ET$9,1,MATCH($D30,'6. Patients'!$EU$9:$FI$9,0),ROWS('6. Patients'!DX$10:DX$107))),0)+
IFERROR(SUMPRODUCT('6. Patients'!CK$10:CK$107,OFFSET('6. Patients'!$FJ$9,1,MATCH($D30,'6. Patients'!$FK$9:$FY$9,0),ROWS('6. Patients'!DX$10:DX$107))),0),
IFERROR(SUMPRODUCT('6. Patients'!CK$10:CK$107,OFFSET('6. Patients'!$FZ$9,1,MATCH($D30,'6. Patients'!$GA$9:$GO$9,0),ROWS('6. Patients'!DX$10:DX$107))),0)+
IFERROR(SUMPRODUCT('6. Patients'!CK$10:CK$107,OFFSET('6. Patients'!$GP$9,1,MATCH($D30,'6. Patients'!$GQ$9:$HE$9,0),ROWS('6. Patients'!DX$10:DX$107))),0)+
IFERROR(SUMPRODUCT('6. Patients'!CK$10:CK$107,OFFSET('6. Patients'!$HF$9,1,MATCH($D30,'6. Patients'!$HG$9:$HU$9,0),ROWS('6. Patients'!DX$10:DX$107))),0)+
IFERROR(SUMPRODUCT('6. Patients'!CK$10:CK$107,OFFSET('6. Patients'!$HV$9,1,MATCH($D30,'6. Patients'!$HW$9:$IK$9,0),ROWS('6. Patients'!DX$10:DX$107))),0),
IFERROR(SUMPRODUCT('6. Patients'!CK$10:CK$107,OFFSET('6. Patients'!$IL$9,1,MATCH($D30,'6. Patients'!$IM$9:$JA$9,0),ROWS('6. Patients'!DX$10:DX$107))),0)+
IFERROR(SUMPRODUCT('6. Patients'!CK$10:CK$107,OFFSET('6. Patients'!$JB$9,1,MATCH($D30,'6. Patients'!$JC$9:$JQ$9,0),ROWS('6. Patients'!DX$10:DX$107))),0)+
IFERROR(SUMPRODUCT('6. Patients'!CK$10:CK$107,OFFSET('6. Patients'!$JR$9,1,MATCH($D30,'6. Patients'!$JS$9:$KG$9,0),ROWS('6. Patients'!DX$10:DX$107))),0)+
IFERROR(SUMPRODUCT('6. Patients'!CK$10:CK$107,OFFSET('6. Patients'!$KH$9,1,MATCH($D30,'6. Patients'!$KI$9:$KW$9,0),ROWS('6. Patients'!DX$10:DX$107))),0))+
IFERROR(VLOOKUP($D30,$H$61:$L$91,COLUMNS($H$60:$J$60)-1+R$7,0)*$E30*$F30*'1. General Inputs'!$J$25,0),0)</f>
        <v>0</v>
      </c>
      <c r="S30" s="3">
        <f ca="1">ROUNDUP($F30*$E30*CHOOSE(S$7,
IFERROR(SUMPRODUCT('6. Patients'!CL$10:CL$107,OFFSET('6. Patients'!$DN$9,1,MATCH($D30,'6. Patients'!$DO$9:$EC$9,0),ROWS('6. Patients'!DY$10:DY$107))),0)+
IFERROR(SUMPRODUCT('6. Patients'!CL$10:CL$107,OFFSET('6. Patients'!$ED$9,1,MATCH($D30,'6. Patients'!$EE$9:$ES$9,0),ROWS('6. Patients'!DY$10:DY$107))),0)+
IFERROR(SUMPRODUCT('6. Patients'!CL$10:CL$107,OFFSET('6. Patients'!$ET$9,1,MATCH($D30,'6. Patients'!$EU$9:$FI$9,0),ROWS('6. Patients'!DY$10:DY$107))),0)+
IFERROR(SUMPRODUCT('6. Patients'!CL$10:CL$107,OFFSET('6. Patients'!$FJ$9,1,MATCH($D30,'6. Patients'!$FK$9:$FY$9,0),ROWS('6. Patients'!DY$10:DY$107))),0),
IFERROR(SUMPRODUCT('6. Patients'!CL$10:CL$107,OFFSET('6. Patients'!$FZ$9,1,MATCH($D30,'6. Patients'!$GA$9:$GO$9,0),ROWS('6. Patients'!DY$10:DY$107))),0)+
IFERROR(SUMPRODUCT('6. Patients'!CL$10:CL$107,OFFSET('6. Patients'!$GP$9,1,MATCH($D30,'6. Patients'!$GQ$9:$HE$9,0),ROWS('6. Patients'!DY$10:DY$107))),0)+
IFERROR(SUMPRODUCT('6. Patients'!CL$10:CL$107,OFFSET('6. Patients'!$HF$9,1,MATCH($D30,'6. Patients'!$HG$9:$HU$9,0),ROWS('6. Patients'!DY$10:DY$107))),0)+
IFERROR(SUMPRODUCT('6. Patients'!CL$10:CL$107,OFFSET('6. Patients'!$HV$9,1,MATCH($D30,'6. Patients'!$HW$9:$IK$9,0),ROWS('6. Patients'!DY$10:DY$107))),0),
IFERROR(SUMPRODUCT('6. Patients'!CL$10:CL$107,OFFSET('6. Patients'!$IL$9,1,MATCH($D30,'6. Patients'!$IM$9:$JA$9,0),ROWS('6. Patients'!DY$10:DY$107))),0)+
IFERROR(SUMPRODUCT('6. Patients'!CL$10:CL$107,OFFSET('6. Patients'!$JB$9,1,MATCH($D30,'6. Patients'!$JC$9:$JQ$9,0),ROWS('6. Patients'!DY$10:DY$107))),0)+
IFERROR(SUMPRODUCT('6. Patients'!CL$10:CL$107,OFFSET('6. Patients'!$JR$9,1,MATCH($D30,'6. Patients'!$JS$9:$KG$9,0),ROWS('6. Patients'!DY$10:DY$107))),0)+
IFERROR(SUMPRODUCT('6. Patients'!CL$10:CL$107,OFFSET('6. Patients'!$KH$9,1,MATCH($D30,'6. Patients'!$KI$9:$KW$9,0),ROWS('6. Patients'!DY$10:DY$107))),0))+
IFERROR(VLOOKUP($D30,$H$61:$L$91,COLUMNS($H$60:$J$60)-1+S$7,0)*$E30*$F30*'1. General Inputs'!$J$25,0),0)</f>
        <v>0</v>
      </c>
      <c r="T30" s="3">
        <f ca="1">ROUNDUP($F30*$E30*CHOOSE(T$7,
IFERROR(SUMPRODUCT('6. Patients'!CM$10:CM$107,OFFSET('6. Patients'!$DN$9,1,MATCH($D30,'6. Patients'!$DO$9:$EC$9,0),ROWS('6. Patients'!DZ$10:DZ$107))),0)+
IFERROR(SUMPRODUCT('6. Patients'!CM$10:CM$107,OFFSET('6. Patients'!$ED$9,1,MATCH($D30,'6. Patients'!$EE$9:$ES$9,0),ROWS('6. Patients'!DZ$10:DZ$107))),0)+
IFERROR(SUMPRODUCT('6. Patients'!CM$10:CM$107,OFFSET('6. Patients'!$ET$9,1,MATCH($D30,'6. Patients'!$EU$9:$FI$9,0),ROWS('6. Patients'!DZ$10:DZ$107))),0)+
IFERROR(SUMPRODUCT('6. Patients'!CM$10:CM$107,OFFSET('6. Patients'!$FJ$9,1,MATCH($D30,'6. Patients'!$FK$9:$FY$9,0),ROWS('6. Patients'!DZ$10:DZ$107))),0),
IFERROR(SUMPRODUCT('6. Patients'!CM$10:CM$107,OFFSET('6. Patients'!$FZ$9,1,MATCH($D30,'6. Patients'!$GA$9:$GO$9,0),ROWS('6. Patients'!DZ$10:DZ$107))),0)+
IFERROR(SUMPRODUCT('6. Patients'!CM$10:CM$107,OFFSET('6. Patients'!$GP$9,1,MATCH($D30,'6. Patients'!$GQ$9:$HE$9,0),ROWS('6. Patients'!DZ$10:DZ$107))),0)+
IFERROR(SUMPRODUCT('6. Patients'!CM$10:CM$107,OFFSET('6. Patients'!$HF$9,1,MATCH($D30,'6. Patients'!$HG$9:$HU$9,0),ROWS('6. Patients'!DZ$10:DZ$107))),0)+
IFERROR(SUMPRODUCT('6. Patients'!CM$10:CM$107,OFFSET('6. Patients'!$HV$9,1,MATCH($D30,'6. Patients'!$HW$9:$IK$9,0),ROWS('6. Patients'!DZ$10:DZ$107))),0),
IFERROR(SUMPRODUCT('6. Patients'!CM$10:CM$107,OFFSET('6. Patients'!$IL$9,1,MATCH($D30,'6. Patients'!$IM$9:$JA$9,0),ROWS('6. Patients'!DZ$10:DZ$107))),0)+
IFERROR(SUMPRODUCT('6. Patients'!CM$10:CM$107,OFFSET('6. Patients'!$JB$9,1,MATCH($D30,'6. Patients'!$JC$9:$JQ$9,0),ROWS('6. Patients'!DZ$10:DZ$107))),0)+
IFERROR(SUMPRODUCT('6. Patients'!CM$10:CM$107,OFFSET('6. Patients'!$JR$9,1,MATCH($D30,'6. Patients'!$JS$9:$KG$9,0),ROWS('6. Patients'!DZ$10:DZ$107))),0)+
IFERROR(SUMPRODUCT('6. Patients'!CM$10:CM$107,OFFSET('6. Patients'!$KH$9,1,MATCH($D30,'6. Patients'!$KI$9:$KW$9,0),ROWS('6. Patients'!DZ$10:DZ$107))),0))+
IFERROR(VLOOKUP($D30,$H$61:$L$91,COLUMNS($H$60:$J$60)-1+T$7,0)*$E30*$F30*'1. General Inputs'!$J$25,0),0)</f>
        <v>0</v>
      </c>
      <c r="U30" s="3">
        <f ca="1">ROUNDUP($F30*$E30*CHOOSE(U$7,
IFERROR(SUMPRODUCT('6. Patients'!CN$10:CN$107,OFFSET('6. Patients'!$DN$9,1,MATCH($D30,'6. Patients'!$DO$9:$EC$9,0),ROWS('6. Patients'!EA$10:EA$107))),0)+
IFERROR(SUMPRODUCT('6. Patients'!CN$10:CN$107,OFFSET('6. Patients'!$ED$9,1,MATCH($D30,'6. Patients'!$EE$9:$ES$9,0),ROWS('6. Patients'!EA$10:EA$107))),0)+
IFERROR(SUMPRODUCT('6. Patients'!CN$10:CN$107,OFFSET('6. Patients'!$ET$9,1,MATCH($D30,'6. Patients'!$EU$9:$FI$9,0),ROWS('6. Patients'!EA$10:EA$107))),0)+
IFERROR(SUMPRODUCT('6. Patients'!CN$10:CN$107,OFFSET('6. Patients'!$FJ$9,1,MATCH($D30,'6. Patients'!$FK$9:$FY$9,0),ROWS('6. Patients'!EA$10:EA$107))),0),
IFERROR(SUMPRODUCT('6. Patients'!CN$10:CN$107,OFFSET('6. Patients'!$FZ$9,1,MATCH($D30,'6. Patients'!$GA$9:$GO$9,0),ROWS('6. Patients'!EA$10:EA$107))),0)+
IFERROR(SUMPRODUCT('6. Patients'!CN$10:CN$107,OFFSET('6. Patients'!$GP$9,1,MATCH($D30,'6. Patients'!$GQ$9:$HE$9,0),ROWS('6. Patients'!EA$10:EA$107))),0)+
IFERROR(SUMPRODUCT('6. Patients'!CN$10:CN$107,OFFSET('6. Patients'!$HF$9,1,MATCH($D30,'6. Patients'!$HG$9:$HU$9,0),ROWS('6. Patients'!EA$10:EA$107))),0)+
IFERROR(SUMPRODUCT('6. Patients'!CN$10:CN$107,OFFSET('6. Patients'!$HV$9,1,MATCH($D30,'6. Patients'!$HW$9:$IK$9,0),ROWS('6. Patients'!EA$10:EA$107))),0),
IFERROR(SUMPRODUCT('6. Patients'!CN$10:CN$107,OFFSET('6. Patients'!$IL$9,1,MATCH($D30,'6. Patients'!$IM$9:$JA$9,0),ROWS('6. Patients'!EA$10:EA$107))),0)+
IFERROR(SUMPRODUCT('6. Patients'!CN$10:CN$107,OFFSET('6. Patients'!$JB$9,1,MATCH($D30,'6. Patients'!$JC$9:$JQ$9,0),ROWS('6. Patients'!EA$10:EA$107))),0)+
IFERROR(SUMPRODUCT('6. Patients'!CN$10:CN$107,OFFSET('6. Patients'!$JR$9,1,MATCH($D30,'6. Patients'!$JS$9:$KG$9,0),ROWS('6. Patients'!EA$10:EA$107))),0)+
IFERROR(SUMPRODUCT('6. Patients'!CN$10:CN$107,OFFSET('6. Patients'!$KH$9,1,MATCH($D30,'6. Patients'!$KI$9:$KW$9,0),ROWS('6. Patients'!EA$10:EA$107))),0))+
IFERROR(VLOOKUP($D30,$H$61:$L$91,COLUMNS($H$60:$J$60)-1+U$7,0)*$E30*$F30*'1. General Inputs'!$J$25,0),0)</f>
        <v>0</v>
      </c>
      <c r="V30" s="3">
        <f ca="1">ROUNDUP($F30*$E30*CHOOSE(V$7,
IFERROR(SUMPRODUCT('6. Patients'!CO$10:CO$107,OFFSET('6. Patients'!$DN$9,1,MATCH($D30,'6. Patients'!$DO$9:$EC$9,0),ROWS('6. Patients'!EB$10:EB$107))),0)+
IFERROR(SUMPRODUCT('6. Patients'!CO$10:CO$107,OFFSET('6. Patients'!$ED$9,1,MATCH($D30,'6. Patients'!$EE$9:$ES$9,0),ROWS('6. Patients'!EB$10:EB$107))),0)+
IFERROR(SUMPRODUCT('6. Patients'!CO$10:CO$107,OFFSET('6. Patients'!$ET$9,1,MATCH($D30,'6. Patients'!$EU$9:$FI$9,0),ROWS('6. Patients'!EB$10:EB$107))),0)+
IFERROR(SUMPRODUCT('6. Patients'!CO$10:CO$107,OFFSET('6. Patients'!$FJ$9,1,MATCH($D30,'6. Patients'!$FK$9:$FY$9,0),ROWS('6. Patients'!EB$10:EB$107))),0),
IFERROR(SUMPRODUCT('6. Patients'!CO$10:CO$107,OFFSET('6. Patients'!$FZ$9,1,MATCH($D30,'6. Patients'!$GA$9:$GO$9,0),ROWS('6. Patients'!EB$10:EB$107))),0)+
IFERROR(SUMPRODUCT('6. Patients'!CO$10:CO$107,OFFSET('6. Patients'!$GP$9,1,MATCH($D30,'6. Patients'!$GQ$9:$HE$9,0),ROWS('6. Patients'!EB$10:EB$107))),0)+
IFERROR(SUMPRODUCT('6. Patients'!CO$10:CO$107,OFFSET('6. Patients'!$HF$9,1,MATCH($D30,'6. Patients'!$HG$9:$HU$9,0),ROWS('6. Patients'!EB$10:EB$107))),0)+
IFERROR(SUMPRODUCT('6. Patients'!CO$10:CO$107,OFFSET('6. Patients'!$HV$9,1,MATCH($D30,'6. Patients'!$HW$9:$IK$9,0),ROWS('6. Patients'!EB$10:EB$107))),0),
IFERROR(SUMPRODUCT('6. Patients'!CO$10:CO$107,OFFSET('6. Patients'!$IL$9,1,MATCH($D30,'6. Patients'!$IM$9:$JA$9,0),ROWS('6. Patients'!EB$10:EB$107))),0)+
IFERROR(SUMPRODUCT('6. Patients'!CO$10:CO$107,OFFSET('6. Patients'!$JB$9,1,MATCH($D30,'6. Patients'!$JC$9:$JQ$9,0),ROWS('6. Patients'!EB$10:EB$107))),0)+
IFERROR(SUMPRODUCT('6. Patients'!CO$10:CO$107,OFFSET('6. Patients'!$JR$9,1,MATCH($D30,'6. Patients'!$JS$9:$KG$9,0),ROWS('6. Patients'!EB$10:EB$107))),0)+
IFERROR(SUMPRODUCT('6. Patients'!CO$10:CO$107,OFFSET('6. Patients'!$KH$9,1,MATCH($D30,'6. Patients'!$KI$9:$KW$9,0),ROWS('6. Patients'!EB$10:EB$107))),0))+
IFERROR(VLOOKUP($D30,$H$61:$L$91,COLUMNS($H$60:$J$60)-1+V$7,0)*$E30*$F30*'1. General Inputs'!$J$25,0),0)</f>
        <v>0</v>
      </c>
      <c r="W30" s="3">
        <f ca="1">ROUNDUP($F30*$E30*CHOOSE(W$7,
IFERROR(SUMPRODUCT('6. Patients'!CP$10:CP$107,OFFSET('6. Patients'!$DN$9,1,MATCH($D30,'6. Patients'!$DO$9:$EC$9,0),ROWS('6. Patients'!EC$10:EC$107))),0)+
IFERROR(SUMPRODUCT('6. Patients'!CP$10:CP$107,OFFSET('6. Patients'!$ED$9,1,MATCH($D30,'6. Patients'!$EE$9:$ES$9,0),ROWS('6. Patients'!EC$10:EC$107))),0)+
IFERROR(SUMPRODUCT('6. Patients'!CP$10:CP$107,OFFSET('6. Patients'!$ET$9,1,MATCH($D30,'6. Patients'!$EU$9:$FI$9,0),ROWS('6. Patients'!EC$10:EC$107))),0)+
IFERROR(SUMPRODUCT('6. Patients'!CP$10:CP$107,OFFSET('6. Patients'!$FJ$9,1,MATCH($D30,'6. Patients'!$FK$9:$FY$9,0),ROWS('6. Patients'!EC$10:EC$107))),0),
IFERROR(SUMPRODUCT('6. Patients'!CP$10:CP$107,OFFSET('6. Patients'!$FZ$9,1,MATCH($D30,'6. Patients'!$GA$9:$GO$9,0),ROWS('6. Patients'!EC$10:EC$107))),0)+
IFERROR(SUMPRODUCT('6. Patients'!CP$10:CP$107,OFFSET('6. Patients'!$GP$9,1,MATCH($D30,'6. Patients'!$GQ$9:$HE$9,0),ROWS('6. Patients'!EC$10:EC$107))),0)+
IFERROR(SUMPRODUCT('6. Patients'!CP$10:CP$107,OFFSET('6. Patients'!$HF$9,1,MATCH($D30,'6. Patients'!$HG$9:$HU$9,0),ROWS('6. Patients'!EC$10:EC$107))),0)+
IFERROR(SUMPRODUCT('6. Patients'!CP$10:CP$107,OFFSET('6. Patients'!$HV$9,1,MATCH($D30,'6. Patients'!$HW$9:$IK$9,0),ROWS('6. Patients'!EC$10:EC$107))),0),
IFERROR(SUMPRODUCT('6. Patients'!CP$10:CP$107,OFFSET('6. Patients'!$IL$9,1,MATCH($D30,'6. Patients'!$IM$9:$JA$9,0),ROWS('6. Patients'!EC$10:EC$107))),0)+
IFERROR(SUMPRODUCT('6. Patients'!CP$10:CP$107,OFFSET('6. Patients'!$JB$9,1,MATCH($D30,'6. Patients'!$JC$9:$JQ$9,0),ROWS('6. Patients'!EC$10:EC$107))),0)+
IFERROR(SUMPRODUCT('6. Patients'!CP$10:CP$107,OFFSET('6. Patients'!$JR$9,1,MATCH($D30,'6. Patients'!$JS$9:$KG$9,0),ROWS('6. Patients'!EC$10:EC$107))),0)+
IFERROR(SUMPRODUCT('6. Patients'!CP$10:CP$107,OFFSET('6. Patients'!$KH$9,1,MATCH($D30,'6. Patients'!$KI$9:$KW$9,0),ROWS('6. Patients'!EC$10:EC$107))),0))+
IFERROR(VLOOKUP($D30,$H$61:$L$91,COLUMNS($H$60:$J$60)-1+W$7,0)*$E30*$F30*'1. General Inputs'!$J$25,0),0)</f>
        <v>0</v>
      </c>
      <c r="X30" s="3">
        <f ca="1">ROUNDUP($F30*$E30*CHOOSE(X$7,
IFERROR(SUMPRODUCT('6. Patients'!CQ$10:CQ$107,OFFSET('6. Patients'!$DN$9,1,MATCH($D30,'6. Patients'!$DO$9:$EC$9,0),ROWS('6. Patients'!ED$10:ED$107))),0)+
IFERROR(SUMPRODUCT('6. Patients'!CQ$10:CQ$107,OFFSET('6. Patients'!$ED$9,1,MATCH($D30,'6. Patients'!$EE$9:$ES$9,0),ROWS('6. Patients'!ED$10:ED$107))),0)+
IFERROR(SUMPRODUCT('6. Patients'!CQ$10:CQ$107,OFFSET('6. Patients'!$ET$9,1,MATCH($D30,'6. Patients'!$EU$9:$FI$9,0),ROWS('6. Patients'!ED$10:ED$107))),0)+
IFERROR(SUMPRODUCT('6. Patients'!CQ$10:CQ$107,OFFSET('6. Patients'!$FJ$9,1,MATCH($D30,'6. Patients'!$FK$9:$FY$9,0),ROWS('6. Patients'!ED$10:ED$107))),0),
IFERROR(SUMPRODUCT('6. Patients'!CQ$10:CQ$107,OFFSET('6. Patients'!$FZ$9,1,MATCH($D30,'6. Patients'!$GA$9:$GO$9,0),ROWS('6. Patients'!ED$10:ED$107))),0)+
IFERROR(SUMPRODUCT('6. Patients'!CQ$10:CQ$107,OFFSET('6. Patients'!$GP$9,1,MATCH($D30,'6. Patients'!$GQ$9:$HE$9,0),ROWS('6. Patients'!ED$10:ED$107))),0)+
IFERROR(SUMPRODUCT('6. Patients'!CQ$10:CQ$107,OFFSET('6. Patients'!$HF$9,1,MATCH($D30,'6. Patients'!$HG$9:$HU$9,0),ROWS('6. Patients'!ED$10:ED$107))),0)+
IFERROR(SUMPRODUCT('6. Patients'!CQ$10:CQ$107,OFFSET('6. Patients'!$HV$9,1,MATCH($D30,'6. Patients'!$HW$9:$IK$9,0),ROWS('6. Patients'!ED$10:ED$107))),0),
IFERROR(SUMPRODUCT('6. Patients'!CQ$10:CQ$107,OFFSET('6. Patients'!$IL$9,1,MATCH($D30,'6. Patients'!$IM$9:$JA$9,0),ROWS('6. Patients'!ED$10:ED$107))),0)+
IFERROR(SUMPRODUCT('6. Patients'!CQ$10:CQ$107,OFFSET('6. Patients'!$JB$9,1,MATCH($D30,'6. Patients'!$JC$9:$JQ$9,0),ROWS('6. Patients'!ED$10:ED$107))),0)+
IFERROR(SUMPRODUCT('6. Patients'!CQ$10:CQ$107,OFFSET('6. Patients'!$JR$9,1,MATCH($D30,'6. Patients'!$JS$9:$KG$9,0),ROWS('6. Patients'!ED$10:ED$107))),0)+
IFERROR(SUMPRODUCT('6. Patients'!CQ$10:CQ$107,OFFSET('6. Patients'!$KH$9,1,MATCH($D30,'6. Patients'!$KI$9:$KW$9,0),ROWS('6. Patients'!ED$10:ED$107))),0))+
IFERROR(VLOOKUP($D30,$H$61:$L$91,COLUMNS($H$60:$J$60)-1+X$7,0)*$E30*$F30*'1. General Inputs'!$J$25,0),0)</f>
        <v>0</v>
      </c>
      <c r="Y30" s="3">
        <f ca="1">ROUNDUP($F30*$E30*CHOOSE(Y$7,
IFERROR(SUMPRODUCT('6. Patients'!CR$10:CR$107,OFFSET('6. Patients'!$DN$9,1,MATCH($D30,'6. Patients'!$DO$9:$EC$9,0),ROWS('6. Patients'!EE$10:EE$107))),0)+
IFERROR(SUMPRODUCT('6. Patients'!CR$10:CR$107,OFFSET('6. Patients'!$ED$9,1,MATCH($D30,'6. Patients'!$EE$9:$ES$9,0),ROWS('6. Patients'!EE$10:EE$107))),0)+
IFERROR(SUMPRODUCT('6. Patients'!CR$10:CR$107,OFFSET('6. Patients'!$ET$9,1,MATCH($D30,'6. Patients'!$EU$9:$FI$9,0),ROWS('6. Patients'!EE$10:EE$107))),0)+
IFERROR(SUMPRODUCT('6. Patients'!CR$10:CR$107,OFFSET('6. Patients'!$FJ$9,1,MATCH($D30,'6. Patients'!$FK$9:$FY$9,0),ROWS('6. Patients'!EE$10:EE$107))),0),
IFERROR(SUMPRODUCT('6. Patients'!CR$10:CR$107,OFFSET('6. Patients'!$FZ$9,1,MATCH($D30,'6. Patients'!$GA$9:$GO$9,0),ROWS('6. Patients'!EE$10:EE$107))),0)+
IFERROR(SUMPRODUCT('6. Patients'!CR$10:CR$107,OFFSET('6. Patients'!$GP$9,1,MATCH($D30,'6. Patients'!$GQ$9:$HE$9,0),ROWS('6. Patients'!EE$10:EE$107))),0)+
IFERROR(SUMPRODUCT('6. Patients'!CR$10:CR$107,OFFSET('6. Patients'!$HF$9,1,MATCH($D30,'6. Patients'!$HG$9:$HU$9,0),ROWS('6. Patients'!EE$10:EE$107))),0)+
IFERROR(SUMPRODUCT('6. Patients'!CR$10:CR$107,OFFSET('6. Patients'!$HV$9,1,MATCH($D30,'6. Patients'!$HW$9:$IK$9,0),ROWS('6. Patients'!EE$10:EE$107))),0),
IFERROR(SUMPRODUCT('6. Patients'!CR$10:CR$107,OFFSET('6. Patients'!$IL$9,1,MATCH($D30,'6. Patients'!$IM$9:$JA$9,0),ROWS('6. Patients'!EE$10:EE$107))),0)+
IFERROR(SUMPRODUCT('6. Patients'!CR$10:CR$107,OFFSET('6. Patients'!$JB$9,1,MATCH($D30,'6. Patients'!$JC$9:$JQ$9,0),ROWS('6. Patients'!EE$10:EE$107))),0)+
IFERROR(SUMPRODUCT('6. Patients'!CR$10:CR$107,OFFSET('6. Patients'!$JR$9,1,MATCH($D30,'6. Patients'!$JS$9:$KG$9,0),ROWS('6. Patients'!EE$10:EE$107))),0)+
IFERROR(SUMPRODUCT('6. Patients'!CR$10:CR$107,OFFSET('6. Patients'!$KH$9,1,MATCH($D30,'6. Patients'!$KI$9:$KW$9,0),ROWS('6. Patients'!EE$10:EE$107))),0))+
IFERROR(VLOOKUP($D30,$H$61:$L$91,COLUMNS($H$60:$J$60)-1+Y$7,0)*$E30*$F30*'1. General Inputs'!$J$25,0),0)</f>
        <v>0</v>
      </c>
      <c r="Z30" s="3">
        <f ca="1">ROUNDUP($F30*$E30*CHOOSE(Z$7,
IFERROR(SUMPRODUCT('6. Patients'!CS$10:CS$107,OFFSET('6. Patients'!$DN$9,1,MATCH($D30,'6. Patients'!$DO$9:$EC$9,0),ROWS('6. Patients'!EF$10:EF$107))),0)+
IFERROR(SUMPRODUCT('6. Patients'!CS$10:CS$107,OFFSET('6. Patients'!$ED$9,1,MATCH($D30,'6. Patients'!$EE$9:$ES$9,0),ROWS('6. Patients'!EF$10:EF$107))),0)+
IFERROR(SUMPRODUCT('6. Patients'!CS$10:CS$107,OFFSET('6. Patients'!$ET$9,1,MATCH($D30,'6. Patients'!$EU$9:$FI$9,0),ROWS('6. Patients'!EF$10:EF$107))),0)+
IFERROR(SUMPRODUCT('6. Patients'!CS$10:CS$107,OFFSET('6. Patients'!$FJ$9,1,MATCH($D30,'6. Patients'!$FK$9:$FY$9,0),ROWS('6. Patients'!EF$10:EF$107))),0),
IFERROR(SUMPRODUCT('6. Patients'!CS$10:CS$107,OFFSET('6. Patients'!$FZ$9,1,MATCH($D30,'6. Patients'!$GA$9:$GO$9,0),ROWS('6. Patients'!EF$10:EF$107))),0)+
IFERROR(SUMPRODUCT('6. Patients'!CS$10:CS$107,OFFSET('6. Patients'!$GP$9,1,MATCH($D30,'6. Patients'!$GQ$9:$HE$9,0),ROWS('6. Patients'!EF$10:EF$107))),0)+
IFERROR(SUMPRODUCT('6. Patients'!CS$10:CS$107,OFFSET('6. Patients'!$HF$9,1,MATCH($D30,'6. Patients'!$HG$9:$HU$9,0),ROWS('6. Patients'!EF$10:EF$107))),0)+
IFERROR(SUMPRODUCT('6. Patients'!CS$10:CS$107,OFFSET('6. Patients'!$HV$9,1,MATCH($D30,'6. Patients'!$HW$9:$IK$9,0),ROWS('6. Patients'!EF$10:EF$107))),0),
IFERROR(SUMPRODUCT('6. Patients'!CS$10:CS$107,OFFSET('6. Patients'!$IL$9,1,MATCH($D30,'6. Patients'!$IM$9:$JA$9,0),ROWS('6. Patients'!EF$10:EF$107))),0)+
IFERROR(SUMPRODUCT('6. Patients'!CS$10:CS$107,OFFSET('6. Patients'!$JB$9,1,MATCH($D30,'6. Patients'!$JC$9:$JQ$9,0),ROWS('6. Patients'!EF$10:EF$107))),0)+
IFERROR(SUMPRODUCT('6. Patients'!CS$10:CS$107,OFFSET('6. Patients'!$JR$9,1,MATCH($D30,'6. Patients'!$JS$9:$KG$9,0),ROWS('6. Patients'!EF$10:EF$107))),0)+
IFERROR(SUMPRODUCT('6. Patients'!CS$10:CS$107,OFFSET('6. Patients'!$KH$9,1,MATCH($D30,'6. Patients'!$KI$9:$KW$9,0),ROWS('6. Patients'!EF$10:EF$107))),0))+
IFERROR(VLOOKUP($D30,$H$61:$L$91,COLUMNS($H$60:$J$60)-1+Z$7,0)*$E30*$F30*'1. General Inputs'!$J$25,0),0)</f>
        <v>0</v>
      </c>
      <c r="AA30" s="3">
        <f ca="1">ROUNDUP($F30*$E30*CHOOSE(AA$7,
IFERROR(SUMPRODUCT('6. Patients'!CT$10:CT$107,OFFSET('6. Patients'!$DN$9,1,MATCH($D30,'6. Patients'!$DO$9:$EC$9,0),ROWS('6. Patients'!EG$10:EG$107))),0)+
IFERROR(SUMPRODUCT('6. Patients'!CT$10:CT$107,OFFSET('6. Patients'!$ED$9,1,MATCH($D30,'6. Patients'!$EE$9:$ES$9,0),ROWS('6. Patients'!EG$10:EG$107))),0)+
IFERROR(SUMPRODUCT('6. Patients'!CT$10:CT$107,OFFSET('6. Patients'!$ET$9,1,MATCH($D30,'6. Patients'!$EU$9:$FI$9,0),ROWS('6. Patients'!EG$10:EG$107))),0)+
IFERROR(SUMPRODUCT('6. Patients'!CT$10:CT$107,OFFSET('6. Patients'!$FJ$9,1,MATCH($D30,'6. Patients'!$FK$9:$FY$9,0),ROWS('6. Patients'!EG$10:EG$107))),0),
IFERROR(SUMPRODUCT('6. Patients'!CT$10:CT$107,OFFSET('6. Patients'!$FZ$9,1,MATCH($D30,'6. Patients'!$GA$9:$GO$9,0),ROWS('6. Patients'!EG$10:EG$107))),0)+
IFERROR(SUMPRODUCT('6. Patients'!CT$10:CT$107,OFFSET('6. Patients'!$GP$9,1,MATCH($D30,'6. Patients'!$GQ$9:$HE$9,0),ROWS('6. Patients'!EG$10:EG$107))),0)+
IFERROR(SUMPRODUCT('6. Patients'!CT$10:CT$107,OFFSET('6. Patients'!$HF$9,1,MATCH($D30,'6. Patients'!$HG$9:$HU$9,0),ROWS('6. Patients'!EG$10:EG$107))),0)+
IFERROR(SUMPRODUCT('6. Patients'!CT$10:CT$107,OFFSET('6. Patients'!$HV$9,1,MATCH($D30,'6. Patients'!$HW$9:$IK$9,0),ROWS('6. Patients'!EG$10:EG$107))),0),
IFERROR(SUMPRODUCT('6. Patients'!CT$10:CT$107,OFFSET('6. Patients'!$IL$9,1,MATCH($D30,'6. Patients'!$IM$9:$JA$9,0),ROWS('6. Patients'!EG$10:EG$107))),0)+
IFERROR(SUMPRODUCT('6. Patients'!CT$10:CT$107,OFFSET('6. Patients'!$JB$9,1,MATCH($D30,'6. Patients'!$JC$9:$JQ$9,0),ROWS('6. Patients'!EG$10:EG$107))),0)+
IFERROR(SUMPRODUCT('6. Patients'!CT$10:CT$107,OFFSET('6. Patients'!$JR$9,1,MATCH($D30,'6. Patients'!$JS$9:$KG$9,0),ROWS('6. Patients'!EG$10:EG$107))),0)+
IFERROR(SUMPRODUCT('6. Patients'!CT$10:CT$107,OFFSET('6. Patients'!$KH$9,1,MATCH($D30,'6. Patients'!$KI$9:$KW$9,0),ROWS('6. Patients'!EG$10:EG$107))),0))+
IFERROR(VLOOKUP($D30,$H$61:$L$91,COLUMNS($H$60:$J$60)-1+AA$7,0)*$E30*$F30*'1. General Inputs'!$J$25,0),0)</f>
        <v>0</v>
      </c>
      <c r="AB30" s="3">
        <f ca="1">ROUNDUP($F30*$E30*CHOOSE(AB$7,
IFERROR(SUMPRODUCT('6. Patients'!CU$10:CU$107,OFFSET('6. Patients'!$DN$9,1,MATCH($D30,'6. Patients'!$DO$9:$EC$9,0),ROWS('6. Patients'!EH$10:EH$107))),0)+
IFERROR(SUMPRODUCT('6. Patients'!CU$10:CU$107,OFFSET('6. Patients'!$ED$9,1,MATCH($D30,'6. Patients'!$EE$9:$ES$9,0),ROWS('6. Patients'!EH$10:EH$107))),0)+
IFERROR(SUMPRODUCT('6. Patients'!CU$10:CU$107,OFFSET('6. Patients'!$ET$9,1,MATCH($D30,'6. Patients'!$EU$9:$FI$9,0),ROWS('6. Patients'!EH$10:EH$107))),0)+
IFERROR(SUMPRODUCT('6. Patients'!CU$10:CU$107,OFFSET('6. Patients'!$FJ$9,1,MATCH($D30,'6. Patients'!$FK$9:$FY$9,0),ROWS('6. Patients'!EH$10:EH$107))),0),
IFERROR(SUMPRODUCT('6. Patients'!CU$10:CU$107,OFFSET('6. Patients'!$FZ$9,1,MATCH($D30,'6. Patients'!$GA$9:$GO$9,0),ROWS('6. Patients'!EH$10:EH$107))),0)+
IFERROR(SUMPRODUCT('6. Patients'!CU$10:CU$107,OFFSET('6. Patients'!$GP$9,1,MATCH($D30,'6. Patients'!$GQ$9:$HE$9,0),ROWS('6. Patients'!EH$10:EH$107))),0)+
IFERROR(SUMPRODUCT('6. Patients'!CU$10:CU$107,OFFSET('6. Patients'!$HF$9,1,MATCH($D30,'6. Patients'!$HG$9:$HU$9,0),ROWS('6. Patients'!EH$10:EH$107))),0)+
IFERROR(SUMPRODUCT('6. Patients'!CU$10:CU$107,OFFSET('6. Patients'!$HV$9,1,MATCH($D30,'6. Patients'!$HW$9:$IK$9,0),ROWS('6. Patients'!EH$10:EH$107))),0),
IFERROR(SUMPRODUCT('6. Patients'!CU$10:CU$107,OFFSET('6. Patients'!$IL$9,1,MATCH($D30,'6. Patients'!$IM$9:$JA$9,0),ROWS('6. Patients'!EH$10:EH$107))),0)+
IFERROR(SUMPRODUCT('6. Patients'!CU$10:CU$107,OFFSET('6. Patients'!$JB$9,1,MATCH($D30,'6. Patients'!$JC$9:$JQ$9,0),ROWS('6. Patients'!EH$10:EH$107))),0)+
IFERROR(SUMPRODUCT('6. Patients'!CU$10:CU$107,OFFSET('6. Patients'!$JR$9,1,MATCH($D30,'6. Patients'!$JS$9:$KG$9,0),ROWS('6. Patients'!EH$10:EH$107))),0)+
IFERROR(SUMPRODUCT('6. Patients'!CU$10:CU$107,OFFSET('6. Patients'!$KH$9,1,MATCH($D30,'6. Patients'!$KI$9:$KW$9,0),ROWS('6. Patients'!EH$10:EH$107))),0))+
IFERROR(VLOOKUP($D30,$H$61:$L$91,COLUMNS($H$60:$J$60)-1+AB$7,0)*$E30*$F30*'1. General Inputs'!$J$25,0),0)</f>
        <v>0</v>
      </c>
      <c r="AC30" s="3">
        <f ca="1">ROUNDUP($F30*$E30*CHOOSE(AC$7,
IFERROR(SUMPRODUCT('6. Patients'!CV$10:CV$107,OFFSET('6. Patients'!$DN$9,1,MATCH($D30,'6. Patients'!$DO$9:$EC$9,0),ROWS('6. Patients'!EI$10:EI$107))),0)+
IFERROR(SUMPRODUCT('6. Patients'!CV$10:CV$107,OFFSET('6. Patients'!$ED$9,1,MATCH($D30,'6. Patients'!$EE$9:$ES$9,0),ROWS('6. Patients'!EI$10:EI$107))),0)+
IFERROR(SUMPRODUCT('6. Patients'!CV$10:CV$107,OFFSET('6. Patients'!$ET$9,1,MATCH($D30,'6. Patients'!$EU$9:$FI$9,0),ROWS('6. Patients'!EI$10:EI$107))),0)+
IFERROR(SUMPRODUCT('6. Patients'!CV$10:CV$107,OFFSET('6. Patients'!$FJ$9,1,MATCH($D30,'6. Patients'!$FK$9:$FY$9,0),ROWS('6. Patients'!EI$10:EI$107))),0),
IFERROR(SUMPRODUCT('6. Patients'!CV$10:CV$107,OFFSET('6. Patients'!$FZ$9,1,MATCH($D30,'6. Patients'!$GA$9:$GO$9,0),ROWS('6. Patients'!EI$10:EI$107))),0)+
IFERROR(SUMPRODUCT('6. Patients'!CV$10:CV$107,OFFSET('6. Patients'!$GP$9,1,MATCH($D30,'6. Patients'!$GQ$9:$HE$9,0),ROWS('6. Patients'!EI$10:EI$107))),0)+
IFERROR(SUMPRODUCT('6. Patients'!CV$10:CV$107,OFFSET('6. Patients'!$HF$9,1,MATCH($D30,'6. Patients'!$HG$9:$HU$9,0),ROWS('6. Patients'!EI$10:EI$107))),0)+
IFERROR(SUMPRODUCT('6. Patients'!CV$10:CV$107,OFFSET('6. Patients'!$HV$9,1,MATCH($D30,'6. Patients'!$HW$9:$IK$9,0),ROWS('6. Patients'!EI$10:EI$107))),0),
IFERROR(SUMPRODUCT('6. Patients'!CV$10:CV$107,OFFSET('6. Patients'!$IL$9,1,MATCH($D30,'6. Patients'!$IM$9:$JA$9,0),ROWS('6. Patients'!EI$10:EI$107))),0)+
IFERROR(SUMPRODUCT('6. Patients'!CV$10:CV$107,OFFSET('6. Patients'!$JB$9,1,MATCH($D30,'6. Patients'!$JC$9:$JQ$9,0),ROWS('6. Patients'!EI$10:EI$107))),0)+
IFERROR(SUMPRODUCT('6. Patients'!CV$10:CV$107,OFFSET('6. Patients'!$JR$9,1,MATCH($D30,'6. Patients'!$JS$9:$KG$9,0),ROWS('6. Patients'!EI$10:EI$107))),0)+
IFERROR(SUMPRODUCT('6. Patients'!CV$10:CV$107,OFFSET('6. Patients'!$KH$9,1,MATCH($D30,'6. Patients'!$KI$9:$KW$9,0),ROWS('6. Patients'!EI$10:EI$107))),0))+
IFERROR(VLOOKUP($D30,$H$61:$L$91,COLUMNS($H$60:$J$60)-1+AC$7,0)*$E30*$F30*'1. General Inputs'!$J$25,0),0)</f>
        <v>0</v>
      </c>
      <c r="AD30" s="3">
        <f ca="1">ROUNDUP($F30*$E30*CHOOSE(AD$7,
IFERROR(SUMPRODUCT('6. Patients'!CW$10:CW$107,OFFSET('6. Patients'!$DN$9,1,MATCH($D30,'6. Patients'!$DO$9:$EC$9,0),ROWS('6. Patients'!EJ$10:EJ$107))),0)+
IFERROR(SUMPRODUCT('6. Patients'!CW$10:CW$107,OFFSET('6. Patients'!$ED$9,1,MATCH($D30,'6. Patients'!$EE$9:$ES$9,0),ROWS('6. Patients'!EJ$10:EJ$107))),0)+
IFERROR(SUMPRODUCT('6. Patients'!CW$10:CW$107,OFFSET('6. Patients'!$ET$9,1,MATCH($D30,'6. Patients'!$EU$9:$FI$9,0),ROWS('6. Patients'!EJ$10:EJ$107))),0)+
IFERROR(SUMPRODUCT('6. Patients'!CW$10:CW$107,OFFSET('6. Patients'!$FJ$9,1,MATCH($D30,'6. Patients'!$FK$9:$FY$9,0),ROWS('6. Patients'!EJ$10:EJ$107))),0),
IFERROR(SUMPRODUCT('6. Patients'!CW$10:CW$107,OFFSET('6. Patients'!$FZ$9,1,MATCH($D30,'6. Patients'!$GA$9:$GO$9,0),ROWS('6. Patients'!EJ$10:EJ$107))),0)+
IFERROR(SUMPRODUCT('6. Patients'!CW$10:CW$107,OFFSET('6. Patients'!$GP$9,1,MATCH($D30,'6. Patients'!$GQ$9:$HE$9,0),ROWS('6. Patients'!EJ$10:EJ$107))),0)+
IFERROR(SUMPRODUCT('6. Patients'!CW$10:CW$107,OFFSET('6. Patients'!$HF$9,1,MATCH($D30,'6. Patients'!$HG$9:$HU$9,0),ROWS('6. Patients'!EJ$10:EJ$107))),0)+
IFERROR(SUMPRODUCT('6. Patients'!CW$10:CW$107,OFFSET('6. Patients'!$HV$9,1,MATCH($D30,'6. Patients'!$HW$9:$IK$9,0),ROWS('6. Patients'!EJ$10:EJ$107))),0),
IFERROR(SUMPRODUCT('6. Patients'!CW$10:CW$107,OFFSET('6. Patients'!$IL$9,1,MATCH($D30,'6. Patients'!$IM$9:$JA$9,0),ROWS('6. Patients'!EJ$10:EJ$107))),0)+
IFERROR(SUMPRODUCT('6. Patients'!CW$10:CW$107,OFFSET('6. Patients'!$JB$9,1,MATCH($D30,'6. Patients'!$JC$9:$JQ$9,0),ROWS('6. Patients'!EJ$10:EJ$107))),0)+
IFERROR(SUMPRODUCT('6. Patients'!CW$10:CW$107,OFFSET('6. Patients'!$JR$9,1,MATCH($D30,'6. Patients'!$JS$9:$KG$9,0),ROWS('6. Patients'!EJ$10:EJ$107))),0)+
IFERROR(SUMPRODUCT('6. Patients'!CW$10:CW$107,OFFSET('6. Patients'!$KH$9,1,MATCH($D30,'6. Patients'!$KI$9:$KW$9,0),ROWS('6. Patients'!EJ$10:EJ$107))),0))+
IFERROR(VLOOKUP($D30,$H$61:$L$91,COLUMNS($H$60:$J$60)-1+AD$7,0)*$E30*$F30*'1. General Inputs'!$J$25,0),0)</f>
        <v>0</v>
      </c>
      <c r="AE30" s="3">
        <f ca="1">ROUNDUP($F30*$E30*CHOOSE(AE$7,
IFERROR(SUMPRODUCT('6. Patients'!CX$10:CX$107,OFFSET('6. Patients'!$DN$9,1,MATCH($D30,'6. Patients'!$DO$9:$EC$9,0),ROWS('6. Patients'!EK$10:EK$107))),0)+
IFERROR(SUMPRODUCT('6. Patients'!CX$10:CX$107,OFFSET('6. Patients'!$ED$9,1,MATCH($D30,'6. Patients'!$EE$9:$ES$9,0),ROWS('6. Patients'!EK$10:EK$107))),0)+
IFERROR(SUMPRODUCT('6. Patients'!CX$10:CX$107,OFFSET('6. Patients'!$ET$9,1,MATCH($D30,'6. Patients'!$EU$9:$FI$9,0),ROWS('6. Patients'!EK$10:EK$107))),0)+
IFERROR(SUMPRODUCT('6. Patients'!CX$10:CX$107,OFFSET('6. Patients'!$FJ$9,1,MATCH($D30,'6. Patients'!$FK$9:$FY$9,0),ROWS('6. Patients'!EK$10:EK$107))),0),
IFERROR(SUMPRODUCT('6. Patients'!CX$10:CX$107,OFFSET('6. Patients'!$FZ$9,1,MATCH($D30,'6. Patients'!$GA$9:$GO$9,0),ROWS('6. Patients'!EK$10:EK$107))),0)+
IFERROR(SUMPRODUCT('6. Patients'!CX$10:CX$107,OFFSET('6. Patients'!$GP$9,1,MATCH($D30,'6. Patients'!$GQ$9:$HE$9,0),ROWS('6. Patients'!EK$10:EK$107))),0)+
IFERROR(SUMPRODUCT('6. Patients'!CX$10:CX$107,OFFSET('6. Patients'!$HF$9,1,MATCH($D30,'6. Patients'!$HG$9:$HU$9,0),ROWS('6. Patients'!EK$10:EK$107))),0)+
IFERROR(SUMPRODUCT('6. Patients'!CX$10:CX$107,OFFSET('6. Patients'!$HV$9,1,MATCH($D30,'6. Patients'!$HW$9:$IK$9,0),ROWS('6. Patients'!EK$10:EK$107))),0),
IFERROR(SUMPRODUCT('6. Patients'!CX$10:CX$107,OFFSET('6. Patients'!$IL$9,1,MATCH($D30,'6. Patients'!$IM$9:$JA$9,0),ROWS('6. Patients'!EK$10:EK$107))),0)+
IFERROR(SUMPRODUCT('6. Patients'!CX$10:CX$107,OFFSET('6. Patients'!$JB$9,1,MATCH($D30,'6. Patients'!$JC$9:$JQ$9,0),ROWS('6. Patients'!EK$10:EK$107))),0)+
IFERROR(SUMPRODUCT('6. Patients'!CX$10:CX$107,OFFSET('6. Patients'!$JR$9,1,MATCH($D30,'6. Patients'!$JS$9:$KG$9,0),ROWS('6. Patients'!EK$10:EK$107))),0)+
IFERROR(SUMPRODUCT('6. Patients'!CX$10:CX$107,OFFSET('6. Patients'!$KH$9,1,MATCH($D30,'6. Patients'!$KI$9:$KW$9,0),ROWS('6. Patients'!EK$10:EK$107))),0))+
IFERROR(VLOOKUP($D30,$H$61:$L$91,COLUMNS($H$60:$J$60)-1+AE$7,0)*$E30*$F30*'1. General Inputs'!$J$25,0),0)</f>
        <v>0</v>
      </c>
      <c r="AF30" s="3">
        <f ca="1">ROUNDUP($F30*$E30*CHOOSE(AF$7,
IFERROR(SUMPRODUCT('6. Patients'!CY$10:CY$107,OFFSET('6. Patients'!$DN$9,1,MATCH($D30,'6. Patients'!$DO$9:$EC$9,0),ROWS('6. Patients'!EL$10:EL$107))),0)+
IFERROR(SUMPRODUCT('6. Patients'!CY$10:CY$107,OFFSET('6. Patients'!$ED$9,1,MATCH($D30,'6. Patients'!$EE$9:$ES$9,0),ROWS('6. Patients'!EL$10:EL$107))),0)+
IFERROR(SUMPRODUCT('6. Patients'!CY$10:CY$107,OFFSET('6. Patients'!$ET$9,1,MATCH($D30,'6. Patients'!$EU$9:$FI$9,0),ROWS('6. Patients'!EL$10:EL$107))),0)+
IFERROR(SUMPRODUCT('6. Patients'!CY$10:CY$107,OFFSET('6. Patients'!$FJ$9,1,MATCH($D30,'6. Patients'!$FK$9:$FY$9,0),ROWS('6. Patients'!EL$10:EL$107))),0),
IFERROR(SUMPRODUCT('6. Patients'!CY$10:CY$107,OFFSET('6. Patients'!$FZ$9,1,MATCH($D30,'6. Patients'!$GA$9:$GO$9,0),ROWS('6. Patients'!EL$10:EL$107))),0)+
IFERROR(SUMPRODUCT('6. Patients'!CY$10:CY$107,OFFSET('6. Patients'!$GP$9,1,MATCH($D30,'6. Patients'!$GQ$9:$HE$9,0),ROWS('6. Patients'!EL$10:EL$107))),0)+
IFERROR(SUMPRODUCT('6. Patients'!CY$10:CY$107,OFFSET('6. Patients'!$HF$9,1,MATCH($D30,'6. Patients'!$HG$9:$HU$9,0),ROWS('6. Patients'!EL$10:EL$107))),0)+
IFERROR(SUMPRODUCT('6. Patients'!CY$10:CY$107,OFFSET('6. Patients'!$HV$9,1,MATCH($D30,'6. Patients'!$HW$9:$IK$9,0),ROWS('6. Patients'!EL$10:EL$107))),0),
IFERROR(SUMPRODUCT('6. Patients'!CY$10:CY$107,OFFSET('6. Patients'!$IL$9,1,MATCH($D30,'6. Patients'!$IM$9:$JA$9,0),ROWS('6. Patients'!EL$10:EL$107))),0)+
IFERROR(SUMPRODUCT('6. Patients'!CY$10:CY$107,OFFSET('6. Patients'!$JB$9,1,MATCH($D30,'6. Patients'!$JC$9:$JQ$9,0),ROWS('6. Patients'!EL$10:EL$107))),0)+
IFERROR(SUMPRODUCT('6. Patients'!CY$10:CY$107,OFFSET('6. Patients'!$JR$9,1,MATCH($D30,'6. Patients'!$JS$9:$KG$9,0),ROWS('6. Patients'!EL$10:EL$107))),0)+
IFERROR(SUMPRODUCT('6. Patients'!CY$10:CY$107,OFFSET('6. Patients'!$KH$9,1,MATCH($D30,'6. Patients'!$KI$9:$KW$9,0),ROWS('6. Patients'!EL$10:EL$107))),0))+
IFERROR(VLOOKUP($D30,$H$61:$L$91,COLUMNS($H$60:$J$60)-1+AF$7,0)*$E30*$F30*'1. General Inputs'!$J$25,0),0)</f>
        <v>0</v>
      </c>
      <c r="AG30" s="3">
        <f ca="1">ROUNDUP($F30*$E30*CHOOSE(AG$7,
IFERROR(SUMPRODUCT('6. Patients'!CZ$10:CZ$107,OFFSET('6. Patients'!$DN$9,1,MATCH($D30,'6. Patients'!$DO$9:$EC$9,0),ROWS('6. Patients'!EM$10:EM$107))),0)+
IFERROR(SUMPRODUCT('6. Patients'!CZ$10:CZ$107,OFFSET('6. Patients'!$ED$9,1,MATCH($D30,'6. Patients'!$EE$9:$ES$9,0),ROWS('6. Patients'!EM$10:EM$107))),0)+
IFERROR(SUMPRODUCT('6. Patients'!CZ$10:CZ$107,OFFSET('6. Patients'!$ET$9,1,MATCH($D30,'6. Patients'!$EU$9:$FI$9,0),ROWS('6. Patients'!EM$10:EM$107))),0)+
IFERROR(SUMPRODUCT('6. Patients'!CZ$10:CZ$107,OFFSET('6. Patients'!$FJ$9,1,MATCH($D30,'6. Patients'!$FK$9:$FY$9,0),ROWS('6. Patients'!EM$10:EM$107))),0),
IFERROR(SUMPRODUCT('6. Patients'!CZ$10:CZ$107,OFFSET('6. Patients'!$FZ$9,1,MATCH($D30,'6. Patients'!$GA$9:$GO$9,0),ROWS('6. Patients'!EM$10:EM$107))),0)+
IFERROR(SUMPRODUCT('6. Patients'!CZ$10:CZ$107,OFFSET('6. Patients'!$GP$9,1,MATCH($D30,'6. Patients'!$GQ$9:$HE$9,0),ROWS('6. Patients'!EM$10:EM$107))),0)+
IFERROR(SUMPRODUCT('6. Patients'!CZ$10:CZ$107,OFFSET('6. Patients'!$HF$9,1,MATCH($D30,'6. Patients'!$HG$9:$HU$9,0),ROWS('6. Patients'!EM$10:EM$107))),0)+
IFERROR(SUMPRODUCT('6. Patients'!CZ$10:CZ$107,OFFSET('6. Patients'!$HV$9,1,MATCH($D30,'6. Patients'!$HW$9:$IK$9,0),ROWS('6. Patients'!EM$10:EM$107))),0),
IFERROR(SUMPRODUCT('6. Patients'!CZ$10:CZ$107,OFFSET('6. Patients'!$IL$9,1,MATCH($D30,'6. Patients'!$IM$9:$JA$9,0),ROWS('6. Patients'!EM$10:EM$107))),0)+
IFERROR(SUMPRODUCT('6. Patients'!CZ$10:CZ$107,OFFSET('6. Patients'!$JB$9,1,MATCH($D30,'6. Patients'!$JC$9:$JQ$9,0),ROWS('6. Patients'!EM$10:EM$107))),0)+
IFERROR(SUMPRODUCT('6. Patients'!CZ$10:CZ$107,OFFSET('6. Patients'!$JR$9,1,MATCH($D30,'6. Patients'!$JS$9:$KG$9,0),ROWS('6. Patients'!EM$10:EM$107))),0)+
IFERROR(SUMPRODUCT('6. Patients'!CZ$10:CZ$107,OFFSET('6. Patients'!$KH$9,1,MATCH($D30,'6. Patients'!$KI$9:$KW$9,0),ROWS('6. Patients'!EM$10:EM$107))),0))+
IFERROR(VLOOKUP($D30,$H$61:$L$91,COLUMNS($H$60:$J$60)-1+AG$7,0)*$E30*$F30*'1. General Inputs'!$J$25,0),0)</f>
        <v>0</v>
      </c>
      <c r="AH30" s="3">
        <f ca="1">ROUNDUP($F30*$E30*CHOOSE(AH$7,
IFERROR(SUMPRODUCT('6. Patients'!DA$10:DA$107,OFFSET('6. Patients'!$DN$9,1,MATCH($D30,'6. Patients'!$DO$9:$EC$9,0),ROWS('6. Patients'!EN$10:EN$107))),0)+
IFERROR(SUMPRODUCT('6. Patients'!DA$10:DA$107,OFFSET('6. Patients'!$ED$9,1,MATCH($D30,'6. Patients'!$EE$9:$ES$9,0),ROWS('6. Patients'!EN$10:EN$107))),0)+
IFERROR(SUMPRODUCT('6. Patients'!DA$10:DA$107,OFFSET('6. Patients'!$ET$9,1,MATCH($D30,'6. Patients'!$EU$9:$FI$9,0),ROWS('6. Patients'!EN$10:EN$107))),0)+
IFERROR(SUMPRODUCT('6. Patients'!DA$10:DA$107,OFFSET('6. Patients'!$FJ$9,1,MATCH($D30,'6. Patients'!$FK$9:$FY$9,0),ROWS('6. Patients'!EN$10:EN$107))),0),
IFERROR(SUMPRODUCT('6. Patients'!DA$10:DA$107,OFFSET('6. Patients'!$FZ$9,1,MATCH($D30,'6. Patients'!$GA$9:$GO$9,0),ROWS('6. Patients'!EN$10:EN$107))),0)+
IFERROR(SUMPRODUCT('6. Patients'!DA$10:DA$107,OFFSET('6. Patients'!$GP$9,1,MATCH($D30,'6. Patients'!$GQ$9:$HE$9,0),ROWS('6. Patients'!EN$10:EN$107))),0)+
IFERROR(SUMPRODUCT('6. Patients'!DA$10:DA$107,OFFSET('6. Patients'!$HF$9,1,MATCH($D30,'6. Patients'!$HG$9:$HU$9,0),ROWS('6. Patients'!EN$10:EN$107))),0)+
IFERROR(SUMPRODUCT('6. Patients'!DA$10:DA$107,OFFSET('6. Patients'!$HV$9,1,MATCH($D30,'6. Patients'!$HW$9:$IK$9,0),ROWS('6. Patients'!EN$10:EN$107))),0),
IFERROR(SUMPRODUCT('6. Patients'!DA$10:DA$107,OFFSET('6. Patients'!$IL$9,1,MATCH($D30,'6. Patients'!$IM$9:$JA$9,0),ROWS('6. Patients'!EN$10:EN$107))),0)+
IFERROR(SUMPRODUCT('6. Patients'!DA$10:DA$107,OFFSET('6. Patients'!$JB$9,1,MATCH($D30,'6. Patients'!$JC$9:$JQ$9,0),ROWS('6. Patients'!EN$10:EN$107))),0)+
IFERROR(SUMPRODUCT('6. Patients'!DA$10:DA$107,OFFSET('6. Patients'!$JR$9,1,MATCH($D30,'6. Patients'!$JS$9:$KG$9,0),ROWS('6. Patients'!EN$10:EN$107))),0)+
IFERROR(SUMPRODUCT('6. Patients'!DA$10:DA$107,OFFSET('6. Patients'!$KH$9,1,MATCH($D30,'6. Patients'!$KI$9:$KW$9,0),ROWS('6. Patients'!EN$10:EN$107))),0))+
IFERROR(VLOOKUP($D30,$H$61:$L$91,COLUMNS($H$60:$J$60)-1+AH$7,0)*$E30*$F30*'1. General Inputs'!$J$25,0),0)</f>
        <v>0</v>
      </c>
      <c r="AI30" s="3">
        <f ca="1">ROUNDUP($F30*$E30*CHOOSE(AI$7,
IFERROR(SUMPRODUCT('6. Patients'!DB$10:DB$107,OFFSET('6. Patients'!$DN$9,1,MATCH($D30,'6. Patients'!$DO$9:$EC$9,0),ROWS('6. Patients'!EO$10:EO$107))),0)+
IFERROR(SUMPRODUCT('6. Patients'!DB$10:DB$107,OFFSET('6. Patients'!$ED$9,1,MATCH($D30,'6. Patients'!$EE$9:$ES$9,0),ROWS('6. Patients'!EO$10:EO$107))),0)+
IFERROR(SUMPRODUCT('6. Patients'!DB$10:DB$107,OFFSET('6. Patients'!$ET$9,1,MATCH($D30,'6. Patients'!$EU$9:$FI$9,0),ROWS('6. Patients'!EO$10:EO$107))),0)+
IFERROR(SUMPRODUCT('6. Patients'!DB$10:DB$107,OFFSET('6. Patients'!$FJ$9,1,MATCH($D30,'6. Patients'!$FK$9:$FY$9,0),ROWS('6. Patients'!EO$10:EO$107))),0),
IFERROR(SUMPRODUCT('6. Patients'!DB$10:DB$107,OFFSET('6. Patients'!$FZ$9,1,MATCH($D30,'6. Patients'!$GA$9:$GO$9,0),ROWS('6. Patients'!EO$10:EO$107))),0)+
IFERROR(SUMPRODUCT('6. Patients'!DB$10:DB$107,OFFSET('6. Patients'!$GP$9,1,MATCH($D30,'6. Patients'!$GQ$9:$HE$9,0),ROWS('6. Patients'!EO$10:EO$107))),0)+
IFERROR(SUMPRODUCT('6. Patients'!DB$10:DB$107,OFFSET('6. Patients'!$HF$9,1,MATCH($D30,'6. Patients'!$HG$9:$HU$9,0),ROWS('6. Patients'!EO$10:EO$107))),0)+
IFERROR(SUMPRODUCT('6. Patients'!DB$10:DB$107,OFFSET('6. Patients'!$HV$9,1,MATCH($D30,'6. Patients'!$HW$9:$IK$9,0),ROWS('6. Patients'!EO$10:EO$107))),0),
IFERROR(SUMPRODUCT('6. Patients'!DB$10:DB$107,OFFSET('6. Patients'!$IL$9,1,MATCH($D30,'6. Patients'!$IM$9:$JA$9,0),ROWS('6. Patients'!EO$10:EO$107))),0)+
IFERROR(SUMPRODUCT('6. Patients'!DB$10:DB$107,OFFSET('6. Patients'!$JB$9,1,MATCH($D30,'6. Patients'!$JC$9:$JQ$9,0),ROWS('6. Patients'!EO$10:EO$107))),0)+
IFERROR(SUMPRODUCT('6. Patients'!DB$10:DB$107,OFFSET('6. Patients'!$JR$9,1,MATCH($D30,'6. Patients'!$JS$9:$KG$9,0),ROWS('6. Patients'!EO$10:EO$107))),0)+
IFERROR(SUMPRODUCT('6. Patients'!DB$10:DB$107,OFFSET('6. Patients'!$KH$9,1,MATCH($D30,'6. Patients'!$KI$9:$KW$9,0),ROWS('6. Patients'!EO$10:EO$107))),0))+
IFERROR(VLOOKUP($D30,$H$61:$L$91,COLUMNS($H$60:$J$60)-1+AI$7,0)*$E30*$F30*'1. General Inputs'!$J$25,0),0)</f>
        <v>0</v>
      </c>
      <c r="AJ30" s="3">
        <f ca="1">ROUNDUP($F30*$E30*CHOOSE(AJ$7,
IFERROR(SUMPRODUCT('6. Patients'!DC$10:DC$107,OFFSET('6. Patients'!$DN$9,1,MATCH($D30,'6. Patients'!$DO$9:$EC$9,0),ROWS('6. Patients'!EP$10:EP$107))),0)+
IFERROR(SUMPRODUCT('6. Patients'!DC$10:DC$107,OFFSET('6. Patients'!$ED$9,1,MATCH($D30,'6. Patients'!$EE$9:$ES$9,0),ROWS('6. Patients'!EP$10:EP$107))),0)+
IFERROR(SUMPRODUCT('6. Patients'!DC$10:DC$107,OFFSET('6. Patients'!$ET$9,1,MATCH($D30,'6. Patients'!$EU$9:$FI$9,0),ROWS('6. Patients'!EP$10:EP$107))),0)+
IFERROR(SUMPRODUCT('6. Patients'!DC$10:DC$107,OFFSET('6. Patients'!$FJ$9,1,MATCH($D30,'6. Patients'!$FK$9:$FY$9,0),ROWS('6. Patients'!EP$10:EP$107))),0),
IFERROR(SUMPRODUCT('6. Patients'!DC$10:DC$107,OFFSET('6. Patients'!$FZ$9,1,MATCH($D30,'6. Patients'!$GA$9:$GO$9,0),ROWS('6. Patients'!EP$10:EP$107))),0)+
IFERROR(SUMPRODUCT('6. Patients'!DC$10:DC$107,OFFSET('6. Patients'!$GP$9,1,MATCH($D30,'6. Patients'!$GQ$9:$HE$9,0),ROWS('6. Patients'!EP$10:EP$107))),0)+
IFERROR(SUMPRODUCT('6. Patients'!DC$10:DC$107,OFFSET('6. Patients'!$HF$9,1,MATCH($D30,'6. Patients'!$HG$9:$HU$9,0),ROWS('6. Patients'!EP$10:EP$107))),0)+
IFERROR(SUMPRODUCT('6. Patients'!DC$10:DC$107,OFFSET('6. Patients'!$HV$9,1,MATCH($D30,'6. Patients'!$HW$9:$IK$9,0),ROWS('6. Patients'!EP$10:EP$107))),0),
IFERROR(SUMPRODUCT('6. Patients'!DC$10:DC$107,OFFSET('6. Patients'!$IL$9,1,MATCH($D30,'6. Patients'!$IM$9:$JA$9,0),ROWS('6. Patients'!EP$10:EP$107))),0)+
IFERROR(SUMPRODUCT('6. Patients'!DC$10:DC$107,OFFSET('6. Patients'!$JB$9,1,MATCH($D30,'6. Patients'!$JC$9:$JQ$9,0),ROWS('6. Patients'!EP$10:EP$107))),0)+
IFERROR(SUMPRODUCT('6. Patients'!DC$10:DC$107,OFFSET('6. Patients'!$JR$9,1,MATCH($D30,'6. Patients'!$JS$9:$KG$9,0),ROWS('6. Patients'!EP$10:EP$107))),0)+
IFERROR(SUMPRODUCT('6. Patients'!DC$10:DC$107,OFFSET('6. Patients'!$KH$9,1,MATCH($D30,'6. Patients'!$KI$9:$KW$9,0),ROWS('6. Patients'!EP$10:EP$107))),0))+
IFERROR(VLOOKUP($D30,$H$61:$L$91,COLUMNS($H$60:$J$60)-1+AJ$7,0)*$E30*$F30*'1. General Inputs'!$J$25,0),0)</f>
        <v>0</v>
      </c>
      <c r="AK30" s="3">
        <f ca="1">ROUNDUP($F30*$E30*CHOOSE(AK$7,
IFERROR(SUMPRODUCT('6. Patients'!DD$10:DD$107,OFFSET('6. Patients'!$DN$9,1,MATCH($D30,'6. Patients'!$DO$9:$EC$9,0),ROWS('6. Patients'!EQ$10:EQ$107))),0)+
IFERROR(SUMPRODUCT('6. Patients'!DD$10:DD$107,OFFSET('6. Patients'!$ED$9,1,MATCH($D30,'6. Patients'!$EE$9:$ES$9,0),ROWS('6. Patients'!EQ$10:EQ$107))),0)+
IFERROR(SUMPRODUCT('6. Patients'!DD$10:DD$107,OFFSET('6. Patients'!$ET$9,1,MATCH($D30,'6. Patients'!$EU$9:$FI$9,0),ROWS('6. Patients'!EQ$10:EQ$107))),0)+
IFERROR(SUMPRODUCT('6. Patients'!DD$10:DD$107,OFFSET('6. Patients'!$FJ$9,1,MATCH($D30,'6. Patients'!$FK$9:$FY$9,0),ROWS('6. Patients'!EQ$10:EQ$107))),0),
IFERROR(SUMPRODUCT('6. Patients'!DD$10:DD$107,OFFSET('6. Patients'!$FZ$9,1,MATCH($D30,'6. Patients'!$GA$9:$GO$9,0),ROWS('6. Patients'!EQ$10:EQ$107))),0)+
IFERROR(SUMPRODUCT('6. Patients'!DD$10:DD$107,OFFSET('6. Patients'!$GP$9,1,MATCH($D30,'6. Patients'!$GQ$9:$HE$9,0),ROWS('6. Patients'!EQ$10:EQ$107))),0)+
IFERROR(SUMPRODUCT('6. Patients'!DD$10:DD$107,OFFSET('6. Patients'!$HF$9,1,MATCH($D30,'6. Patients'!$HG$9:$HU$9,0),ROWS('6. Patients'!EQ$10:EQ$107))),0)+
IFERROR(SUMPRODUCT('6. Patients'!DD$10:DD$107,OFFSET('6. Patients'!$HV$9,1,MATCH($D30,'6. Patients'!$HW$9:$IK$9,0),ROWS('6. Patients'!EQ$10:EQ$107))),0),
IFERROR(SUMPRODUCT('6. Patients'!DD$10:DD$107,OFFSET('6. Patients'!$IL$9,1,MATCH($D30,'6. Patients'!$IM$9:$JA$9,0),ROWS('6. Patients'!EQ$10:EQ$107))),0)+
IFERROR(SUMPRODUCT('6. Patients'!DD$10:DD$107,OFFSET('6. Patients'!$JB$9,1,MATCH($D30,'6. Patients'!$JC$9:$JQ$9,0),ROWS('6. Patients'!EQ$10:EQ$107))),0)+
IFERROR(SUMPRODUCT('6. Patients'!DD$10:DD$107,OFFSET('6. Patients'!$JR$9,1,MATCH($D30,'6. Patients'!$JS$9:$KG$9,0),ROWS('6. Patients'!EQ$10:EQ$107))),0)+
IFERROR(SUMPRODUCT('6. Patients'!DD$10:DD$107,OFFSET('6. Patients'!$KH$9,1,MATCH($D30,'6. Patients'!$KI$9:$KW$9,0),ROWS('6. Patients'!EQ$10:EQ$107))),0))+
IFERROR(VLOOKUP($D30,$H$61:$L$91,COLUMNS($H$60:$J$60)-1+AK$7,0)*$E30*$F30*'1. General Inputs'!$J$25,0),0)</f>
        <v>0</v>
      </c>
      <c r="AL30" s="3">
        <f ca="1">ROUNDUP($F30*$E30*CHOOSE(AL$7,
IFERROR(SUMPRODUCT('6. Patients'!DE$10:DE$107,OFFSET('6. Patients'!$DN$9,1,MATCH($D30,'6. Patients'!$DO$9:$EC$9,0),ROWS('6. Patients'!ER$10:ER$107))),0)+
IFERROR(SUMPRODUCT('6. Patients'!DE$10:DE$107,OFFSET('6. Patients'!$ED$9,1,MATCH($D30,'6. Patients'!$EE$9:$ES$9,0),ROWS('6. Patients'!ER$10:ER$107))),0)+
IFERROR(SUMPRODUCT('6. Patients'!DE$10:DE$107,OFFSET('6. Patients'!$ET$9,1,MATCH($D30,'6. Patients'!$EU$9:$FI$9,0),ROWS('6. Patients'!ER$10:ER$107))),0)+
IFERROR(SUMPRODUCT('6. Patients'!DE$10:DE$107,OFFSET('6. Patients'!$FJ$9,1,MATCH($D30,'6. Patients'!$FK$9:$FY$9,0),ROWS('6. Patients'!ER$10:ER$107))),0),
IFERROR(SUMPRODUCT('6. Patients'!DE$10:DE$107,OFFSET('6. Patients'!$FZ$9,1,MATCH($D30,'6. Patients'!$GA$9:$GO$9,0),ROWS('6. Patients'!ER$10:ER$107))),0)+
IFERROR(SUMPRODUCT('6. Patients'!DE$10:DE$107,OFFSET('6. Patients'!$GP$9,1,MATCH($D30,'6. Patients'!$GQ$9:$HE$9,0),ROWS('6. Patients'!ER$10:ER$107))),0)+
IFERROR(SUMPRODUCT('6. Patients'!DE$10:DE$107,OFFSET('6. Patients'!$HF$9,1,MATCH($D30,'6. Patients'!$HG$9:$HU$9,0),ROWS('6. Patients'!ER$10:ER$107))),0)+
IFERROR(SUMPRODUCT('6. Patients'!DE$10:DE$107,OFFSET('6. Patients'!$HV$9,1,MATCH($D30,'6. Patients'!$HW$9:$IK$9,0),ROWS('6. Patients'!ER$10:ER$107))),0),
IFERROR(SUMPRODUCT('6. Patients'!DE$10:DE$107,OFFSET('6. Patients'!$IL$9,1,MATCH($D30,'6. Patients'!$IM$9:$JA$9,0),ROWS('6. Patients'!ER$10:ER$107))),0)+
IFERROR(SUMPRODUCT('6. Patients'!DE$10:DE$107,OFFSET('6. Patients'!$JB$9,1,MATCH($D30,'6. Patients'!$JC$9:$JQ$9,0),ROWS('6. Patients'!ER$10:ER$107))),0)+
IFERROR(SUMPRODUCT('6. Patients'!DE$10:DE$107,OFFSET('6. Patients'!$JR$9,1,MATCH($D30,'6. Patients'!$JS$9:$KG$9,0),ROWS('6. Patients'!ER$10:ER$107))),0)+
IFERROR(SUMPRODUCT('6. Patients'!DE$10:DE$107,OFFSET('6. Patients'!$KH$9,1,MATCH($D30,'6. Patients'!$KI$9:$KW$9,0),ROWS('6. Patients'!ER$10:ER$107))),0))+
IFERROR(VLOOKUP($D30,$H$61:$L$91,COLUMNS($H$60:$J$60)-1+AL$7,0)*$E30*$F30*'1. General Inputs'!$J$25,0),0)</f>
        <v>0</v>
      </c>
      <c r="AM30" s="3">
        <f ca="1">ROUNDUP($F30*$E30*CHOOSE(AM$7,
IFERROR(SUMPRODUCT('6. Patients'!DF$10:DF$107,OFFSET('6. Patients'!$DN$9,1,MATCH($D30,'6. Patients'!$DO$9:$EC$9,0),ROWS('6. Patients'!ES$10:ES$107))),0)+
IFERROR(SUMPRODUCT('6. Patients'!DF$10:DF$107,OFFSET('6. Patients'!$ED$9,1,MATCH($D30,'6. Patients'!$EE$9:$ES$9,0),ROWS('6. Patients'!ES$10:ES$107))),0)+
IFERROR(SUMPRODUCT('6. Patients'!DF$10:DF$107,OFFSET('6. Patients'!$ET$9,1,MATCH($D30,'6. Patients'!$EU$9:$FI$9,0),ROWS('6. Patients'!ES$10:ES$107))),0)+
IFERROR(SUMPRODUCT('6. Patients'!DF$10:DF$107,OFFSET('6. Patients'!$FJ$9,1,MATCH($D30,'6. Patients'!$FK$9:$FY$9,0),ROWS('6. Patients'!ES$10:ES$107))),0),
IFERROR(SUMPRODUCT('6. Patients'!DF$10:DF$107,OFFSET('6. Patients'!$FZ$9,1,MATCH($D30,'6. Patients'!$GA$9:$GO$9,0),ROWS('6. Patients'!ES$10:ES$107))),0)+
IFERROR(SUMPRODUCT('6. Patients'!DF$10:DF$107,OFFSET('6. Patients'!$GP$9,1,MATCH($D30,'6. Patients'!$GQ$9:$HE$9,0),ROWS('6. Patients'!ES$10:ES$107))),0)+
IFERROR(SUMPRODUCT('6. Patients'!DF$10:DF$107,OFFSET('6. Patients'!$HF$9,1,MATCH($D30,'6. Patients'!$HG$9:$HU$9,0),ROWS('6. Patients'!ES$10:ES$107))),0)+
IFERROR(SUMPRODUCT('6. Patients'!DF$10:DF$107,OFFSET('6. Patients'!$HV$9,1,MATCH($D30,'6. Patients'!$HW$9:$IK$9,0),ROWS('6. Patients'!ES$10:ES$107))),0),
IFERROR(SUMPRODUCT('6. Patients'!DF$10:DF$107,OFFSET('6. Patients'!$IL$9,1,MATCH($D30,'6. Patients'!$IM$9:$JA$9,0),ROWS('6. Patients'!ES$10:ES$107))),0)+
IFERROR(SUMPRODUCT('6. Patients'!DF$10:DF$107,OFFSET('6. Patients'!$JB$9,1,MATCH($D30,'6. Patients'!$JC$9:$JQ$9,0),ROWS('6. Patients'!ES$10:ES$107))),0)+
IFERROR(SUMPRODUCT('6. Patients'!DF$10:DF$107,OFFSET('6. Patients'!$JR$9,1,MATCH($D30,'6. Patients'!$JS$9:$KG$9,0),ROWS('6. Patients'!ES$10:ES$107))),0)+
IFERROR(SUMPRODUCT('6. Patients'!DF$10:DF$107,OFFSET('6. Patients'!$KH$9,1,MATCH($D30,'6. Patients'!$KI$9:$KW$9,0),ROWS('6. Patients'!ES$10:ES$107))),0))+
IFERROR(VLOOKUP($D30,$H$61:$L$91,COLUMNS($H$60:$J$60)-1+AM$7,0)*$E30*$F30*'1. General Inputs'!$J$25,0),0)</f>
        <v>0</v>
      </c>
      <c r="AN30" s="3">
        <f ca="1">ROUNDUP($F30*$E30*CHOOSE(AN$7,
IFERROR(SUMPRODUCT('6. Patients'!DG$10:DG$107,OFFSET('6. Patients'!$DN$9,1,MATCH($D30,'6. Patients'!$DO$9:$EC$9,0),ROWS('6. Patients'!ET$10:ET$107))),0)+
IFERROR(SUMPRODUCT('6. Patients'!DG$10:DG$107,OFFSET('6. Patients'!$ED$9,1,MATCH($D30,'6. Patients'!$EE$9:$ES$9,0),ROWS('6. Patients'!ET$10:ET$107))),0)+
IFERROR(SUMPRODUCT('6. Patients'!DG$10:DG$107,OFFSET('6. Patients'!$ET$9,1,MATCH($D30,'6. Patients'!$EU$9:$FI$9,0),ROWS('6. Patients'!ET$10:ET$107))),0)+
IFERROR(SUMPRODUCT('6. Patients'!DG$10:DG$107,OFFSET('6. Patients'!$FJ$9,1,MATCH($D30,'6. Patients'!$FK$9:$FY$9,0),ROWS('6. Patients'!ET$10:ET$107))),0),
IFERROR(SUMPRODUCT('6. Patients'!DG$10:DG$107,OFFSET('6. Patients'!$FZ$9,1,MATCH($D30,'6. Patients'!$GA$9:$GO$9,0),ROWS('6. Patients'!ET$10:ET$107))),0)+
IFERROR(SUMPRODUCT('6. Patients'!DG$10:DG$107,OFFSET('6. Patients'!$GP$9,1,MATCH($D30,'6. Patients'!$GQ$9:$HE$9,0),ROWS('6. Patients'!ET$10:ET$107))),0)+
IFERROR(SUMPRODUCT('6. Patients'!DG$10:DG$107,OFFSET('6. Patients'!$HF$9,1,MATCH($D30,'6. Patients'!$HG$9:$HU$9,0),ROWS('6. Patients'!ET$10:ET$107))),0)+
IFERROR(SUMPRODUCT('6. Patients'!DG$10:DG$107,OFFSET('6. Patients'!$HV$9,1,MATCH($D30,'6. Patients'!$HW$9:$IK$9,0),ROWS('6. Patients'!ET$10:ET$107))),0),
IFERROR(SUMPRODUCT('6. Patients'!DG$10:DG$107,OFFSET('6. Patients'!$IL$9,1,MATCH($D30,'6. Patients'!$IM$9:$JA$9,0),ROWS('6. Patients'!ET$10:ET$107))),0)+
IFERROR(SUMPRODUCT('6. Patients'!DG$10:DG$107,OFFSET('6. Patients'!$JB$9,1,MATCH($D30,'6. Patients'!$JC$9:$JQ$9,0),ROWS('6. Patients'!ET$10:ET$107))),0)+
IFERROR(SUMPRODUCT('6. Patients'!DG$10:DG$107,OFFSET('6. Patients'!$JR$9,1,MATCH($D30,'6. Patients'!$JS$9:$KG$9,0),ROWS('6. Patients'!ET$10:ET$107))),0)+
IFERROR(SUMPRODUCT('6. Patients'!DG$10:DG$107,OFFSET('6. Patients'!$KH$9,1,MATCH($D30,'6. Patients'!$KI$9:$KW$9,0),ROWS('6. Patients'!ET$10:ET$107))),0))+
IFERROR(VLOOKUP($D30,$H$61:$L$91,COLUMNS($H$60:$J$60)-1+AN$7,0)*$E30*$F30*'1. General Inputs'!$J$25,0),0)</f>
        <v>0</v>
      </c>
      <c r="AO30" s="3">
        <f ca="1">ROUNDUP($F30*$E30*CHOOSE(AO$7,
IFERROR(SUMPRODUCT('6. Patients'!DH$10:DH$107,OFFSET('6. Patients'!$DN$9,1,MATCH($D30,'6. Patients'!$DO$9:$EC$9,0),ROWS('6. Patients'!EU$10:EU$107))),0)+
IFERROR(SUMPRODUCT('6. Patients'!DH$10:DH$107,OFFSET('6. Patients'!$ED$9,1,MATCH($D30,'6. Patients'!$EE$9:$ES$9,0),ROWS('6. Patients'!EU$10:EU$107))),0)+
IFERROR(SUMPRODUCT('6. Patients'!DH$10:DH$107,OFFSET('6. Patients'!$ET$9,1,MATCH($D30,'6. Patients'!$EU$9:$FI$9,0),ROWS('6. Patients'!EU$10:EU$107))),0)+
IFERROR(SUMPRODUCT('6. Patients'!DH$10:DH$107,OFFSET('6. Patients'!$FJ$9,1,MATCH($D30,'6. Patients'!$FK$9:$FY$9,0),ROWS('6. Patients'!EU$10:EU$107))),0),
IFERROR(SUMPRODUCT('6. Patients'!DH$10:DH$107,OFFSET('6. Patients'!$FZ$9,1,MATCH($D30,'6. Patients'!$GA$9:$GO$9,0),ROWS('6. Patients'!EU$10:EU$107))),0)+
IFERROR(SUMPRODUCT('6. Patients'!DH$10:DH$107,OFFSET('6. Patients'!$GP$9,1,MATCH($D30,'6. Patients'!$GQ$9:$HE$9,0),ROWS('6. Patients'!EU$10:EU$107))),0)+
IFERROR(SUMPRODUCT('6. Patients'!DH$10:DH$107,OFFSET('6. Patients'!$HF$9,1,MATCH($D30,'6. Patients'!$HG$9:$HU$9,0),ROWS('6. Patients'!EU$10:EU$107))),0)+
IFERROR(SUMPRODUCT('6. Patients'!DH$10:DH$107,OFFSET('6. Patients'!$HV$9,1,MATCH($D30,'6. Patients'!$HW$9:$IK$9,0),ROWS('6. Patients'!EU$10:EU$107))),0),
IFERROR(SUMPRODUCT('6. Patients'!DH$10:DH$107,OFFSET('6. Patients'!$IL$9,1,MATCH($D30,'6. Patients'!$IM$9:$JA$9,0),ROWS('6. Patients'!EU$10:EU$107))),0)+
IFERROR(SUMPRODUCT('6. Patients'!DH$10:DH$107,OFFSET('6. Patients'!$JB$9,1,MATCH($D30,'6. Patients'!$JC$9:$JQ$9,0),ROWS('6. Patients'!EU$10:EU$107))),0)+
IFERROR(SUMPRODUCT('6. Patients'!DH$10:DH$107,OFFSET('6. Patients'!$JR$9,1,MATCH($D30,'6. Patients'!$JS$9:$KG$9,0),ROWS('6. Patients'!EU$10:EU$107))),0)+
IFERROR(SUMPRODUCT('6. Patients'!DH$10:DH$107,OFFSET('6. Patients'!$KH$9,1,MATCH($D30,'6. Patients'!$KI$9:$KW$9,0),ROWS('6. Patients'!EU$10:EU$107))),0))+
IFERROR(VLOOKUP($D30,$H$61:$L$91,COLUMNS($H$60:$J$60)-1+AO$7,0)*$E30*$F30*'1. General Inputs'!$J$25,0),0)</f>
        <v>0</v>
      </c>
      <c r="AP30" s="3">
        <f ca="1">ROUNDUP($F30*$E30*CHOOSE(AP$7,
IFERROR(SUMPRODUCT('6. Patients'!DI$10:DI$107,OFFSET('6. Patients'!$DN$9,1,MATCH($D30,'6. Patients'!$DO$9:$EC$9,0),ROWS('6. Patients'!EV$10:EV$107))),0)+
IFERROR(SUMPRODUCT('6. Patients'!DI$10:DI$107,OFFSET('6. Patients'!$ED$9,1,MATCH($D30,'6. Patients'!$EE$9:$ES$9,0),ROWS('6. Patients'!EV$10:EV$107))),0)+
IFERROR(SUMPRODUCT('6. Patients'!DI$10:DI$107,OFFSET('6. Patients'!$ET$9,1,MATCH($D30,'6. Patients'!$EU$9:$FI$9,0),ROWS('6. Patients'!EV$10:EV$107))),0)+
IFERROR(SUMPRODUCT('6. Patients'!DI$10:DI$107,OFFSET('6. Patients'!$FJ$9,1,MATCH($D30,'6. Patients'!$FK$9:$FY$9,0),ROWS('6. Patients'!EV$10:EV$107))),0),
IFERROR(SUMPRODUCT('6. Patients'!DI$10:DI$107,OFFSET('6. Patients'!$FZ$9,1,MATCH($D30,'6. Patients'!$GA$9:$GO$9,0),ROWS('6. Patients'!EV$10:EV$107))),0)+
IFERROR(SUMPRODUCT('6. Patients'!DI$10:DI$107,OFFSET('6. Patients'!$GP$9,1,MATCH($D30,'6. Patients'!$GQ$9:$HE$9,0),ROWS('6. Patients'!EV$10:EV$107))),0)+
IFERROR(SUMPRODUCT('6. Patients'!DI$10:DI$107,OFFSET('6. Patients'!$HF$9,1,MATCH($D30,'6. Patients'!$HG$9:$HU$9,0),ROWS('6. Patients'!EV$10:EV$107))),0)+
IFERROR(SUMPRODUCT('6. Patients'!DI$10:DI$107,OFFSET('6. Patients'!$HV$9,1,MATCH($D30,'6. Patients'!$HW$9:$IK$9,0),ROWS('6. Patients'!EV$10:EV$107))),0),
IFERROR(SUMPRODUCT('6. Patients'!DI$10:DI$107,OFFSET('6. Patients'!$IL$9,1,MATCH($D30,'6. Patients'!$IM$9:$JA$9,0),ROWS('6. Patients'!EV$10:EV$107))),0)+
IFERROR(SUMPRODUCT('6. Patients'!DI$10:DI$107,OFFSET('6. Patients'!$JB$9,1,MATCH($D30,'6. Patients'!$JC$9:$JQ$9,0),ROWS('6. Patients'!EV$10:EV$107))),0)+
IFERROR(SUMPRODUCT('6. Patients'!DI$10:DI$107,OFFSET('6. Patients'!$JR$9,1,MATCH($D30,'6. Patients'!$JS$9:$KG$9,0),ROWS('6. Patients'!EV$10:EV$107))),0)+
IFERROR(SUMPRODUCT('6. Patients'!DI$10:DI$107,OFFSET('6. Patients'!$KH$9,1,MATCH($D30,'6. Patients'!$KI$9:$KW$9,0),ROWS('6. Patients'!EV$10:EV$107))),0))+
IFERROR(VLOOKUP($D30,$H$61:$L$91,COLUMNS($H$60:$J$60)-1+AP$7,0)*$E30*$F30*'1. General Inputs'!$J$25,0),0)</f>
        <v>0</v>
      </c>
      <c r="AQ30" s="3">
        <f ca="1">ROUNDUP($F30*$E30*CHOOSE(AQ$7,
IFERROR(SUMPRODUCT('6. Patients'!DJ$10:DJ$107,OFFSET('6. Patients'!$DN$9,1,MATCH($D30,'6. Patients'!$DO$9:$EC$9,0),ROWS('6. Patients'!EW$10:EW$107))),0)+
IFERROR(SUMPRODUCT('6. Patients'!DJ$10:DJ$107,OFFSET('6. Patients'!$ED$9,1,MATCH($D30,'6. Patients'!$EE$9:$ES$9,0),ROWS('6. Patients'!EW$10:EW$107))),0)+
IFERROR(SUMPRODUCT('6. Patients'!DJ$10:DJ$107,OFFSET('6. Patients'!$ET$9,1,MATCH($D30,'6. Patients'!$EU$9:$FI$9,0),ROWS('6. Patients'!EW$10:EW$107))),0)+
IFERROR(SUMPRODUCT('6. Patients'!DJ$10:DJ$107,OFFSET('6. Patients'!$FJ$9,1,MATCH($D30,'6. Patients'!$FK$9:$FY$9,0),ROWS('6. Patients'!EW$10:EW$107))),0),
IFERROR(SUMPRODUCT('6. Patients'!DJ$10:DJ$107,OFFSET('6. Patients'!$FZ$9,1,MATCH($D30,'6. Patients'!$GA$9:$GO$9,0),ROWS('6. Patients'!EW$10:EW$107))),0)+
IFERROR(SUMPRODUCT('6. Patients'!DJ$10:DJ$107,OFFSET('6. Patients'!$GP$9,1,MATCH($D30,'6. Patients'!$GQ$9:$HE$9,0),ROWS('6. Patients'!EW$10:EW$107))),0)+
IFERROR(SUMPRODUCT('6. Patients'!DJ$10:DJ$107,OFFSET('6. Patients'!$HF$9,1,MATCH($D30,'6. Patients'!$HG$9:$HU$9,0),ROWS('6. Patients'!EW$10:EW$107))),0)+
IFERROR(SUMPRODUCT('6. Patients'!DJ$10:DJ$107,OFFSET('6. Patients'!$HV$9,1,MATCH($D30,'6. Patients'!$HW$9:$IK$9,0),ROWS('6. Patients'!EW$10:EW$107))),0),
IFERROR(SUMPRODUCT('6. Patients'!DJ$10:DJ$107,OFFSET('6. Patients'!$IL$9,1,MATCH($D30,'6. Patients'!$IM$9:$JA$9,0),ROWS('6. Patients'!EW$10:EW$107))),0)+
IFERROR(SUMPRODUCT('6. Patients'!DJ$10:DJ$107,OFFSET('6. Patients'!$JB$9,1,MATCH($D30,'6. Patients'!$JC$9:$JQ$9,0),ROWS('6. Patients'!EW$10:EW$107))),0)+
IFERROR(SUMPRODUCT('6. Patients'!DJ$10:DJ$107,OFFSET('6. Patients'!$JR$9,1,MATCH($D30,'6. Patients'!$JS$9:$KG$9,0),ROWS('6. Patients'!EW$10:EW$107))),0)+
IFERROR(SUMPRODUCT('6. Patients'!DJ$10:DJ$107,OFFSET('6. Patients'!$KH$9,1,MATCH($D30,'6. Patients'!$KI$9:$KW$9,0),ROWS('6. Patients'!EW$10:EW$107))),0))+
IFERROR(VLOOKUP($D30,$H$61:$L$91,COLUMNS($H$60:$J$60)-1+AQ$7,0)*$E30*$F30*'1. General Inputs'!$J$25,0),0)</f>
        <v>0</v>
      </c>
      <c r="AR30" s="136"/>
      <c r="AZ30" s="135">
        <f ca="1">IFERROR(SUM(OFFSET('7. Consumption'!H30,0,1,,MIN('1. General Inputs'!$J$27,COLUMNS('7. Consumption'!H$9:$AQ$9)-1))),0)+MAX(0,$AQ30*('1. General Inputs'!$J$27-COLUMNS('7. Consumption'!H$9:$AQ$9)+1))</f>
        <v>0</v>
      </c>
      <c r="BA30" s="135">
        <f ca="1">IFERROR(SUM(OFFSET('7. Consumption'!I30,0,1,,MIN('1. General Inputs'!$J$27,COLUMNS('7. Consumption'!I$9:$AQ$9)-1))),0)+MAX(0,$AQ30*('1. General Inputs'!$J$27-COLUMNS('7. Consumption'!I$9:$AQ$9)+1))</f>
        <v>0</v>
      </c>
      <c r="BB30" s="135">
        <f ca="1">IFERROR(SUM(OFFSET('7. Consumption'!J30,0,1,,MIN('1. General Inputs'!$J$27,COLUMNS('7. Consumption'!J$9:$AQ$9)-1))),0)+MAX(0,$AQ30*('1. General Inputs'!$J$27-COLUMNS('7. Consumption'!J$9:$AQ$9)+1))</f>
        <v>0</v>
      </c>
      <c r="BC30" s="135">
        <f ca="1">IFERROR(SUM(OFFSET('7. Consumption'!K30,0,1,,MIN('1. General Inputs'!$J$27,COLUMNS('7. Consumption'!K$9:$AQ$9)-1))),0)+MAX(0,$AQ30*('1. General Inputs'!$J$27-COLUMNS('7. Consumption'!K$9:$AQ$9)+1))</f>
        <v>0</v>
      </c>
      <c r="BD30" s="135">
        <f ca="1">IFERROR(SUM(OFFSET('7. Consumption'!L30,0,1,,MIN('1. General Inputs'!$J$27,COLUMNS('7. Consumption'!L$9:$AQ$9)-1))),0)+MAX(0,$AQ30*('1. General Inputs'!$J$27-COLUMNS('7. Consumption'!L$9:$AQ$9)+1))</f>
        <v>0</v>
      </c>
      <c r="BE30" s="135">
        <f ca="1">IFERROR(SUM(OFFSET('7. Consumption'!M30,0,1,,MIN('1. General Inputs'!$J$27,COLUMNS('7. Consumption'!M$9:$AQ$9)-1))),0)+MAX(0,$AQ30*('1. General Inputs'!$J$27-COLUMNS('7. Consumption'!M$9:$AQ$9)+1))</f>
        <v>0</v>
      </c>
      <c r="BF30" s="135">
        <f ca="1">IFERROR(SUM(OFFSET('7. Consumption'!N30,0,1,,MIN('1. General Inputs'!$J$27,COLUMNS('7. Consumption'!N$9:$AQ$9)-1))),0)+MAX(0,$AQ30*('1. General Inputs'!$J$27-COLUMNS('7. Consumption'!N$9:$AQ$9)+1))</f>
        <v>0</v>
      </c>
      <c r="BG30" s="135">
        <f ca="1">IFERROR(SUM(OFFSET('7. Consumption'!O30,0,1,,MIN('1. General Inputs'!$J$27,COLUMNS('7. Consumption'!O$9:$AQ$9)-1))),0)+MAX(0,$AQ30*('1. General Inputs'!$J$27-COLUMNS('7. Consumption'!O$9:$AQ$9)+1))</f>
        <v>0</v>
      </c>
      <c r="BH30" s="135">
        <f ca="1">IFERROR(SUM(OFFSET('7. Consumption'!P30,0,1,,MIN('1. General Inputs'!$J$27,COLUMNS('7. Consumption'!P$9:$AQ$9)-1))),0)+MAX(0,$AQ30*('1. General Inputs'!$J$27-COLUMNS('7. Consumption'!P$9:$AQ$9)+1))</f>
        <v>0</v>
      </c>
      <c r="BI30" s="135">
        <f ca="1">IFERROR(SUM(OFFSET('7. Consumption'!Q30,0,1,,MIN('1. General Inputs'!$J$27,COLUMNS('7. Consumption'!Q$9:$AQ$9)-1))),0)+MAX(0,$AQ30*('1. General Inputs'!$J$27-COLUMNS('7. Consumption'!Q$9:$AQ$9)+1))</f>
        <v>0</v>
      </c>
      <c r="BJ30" s="135">
        <f ca="1">IFERROR(SUM(OFFSET('7. Consumption'!R30,0,1,,MIN('1. General Inputs'!$J$27,COLUMNS('7. Consumption'!R$9:$AQ$9)-1))),0)+MAX(0,$AQ30*('1. General Inputs'!$J$27-COLUMNS('7. Consumption'!R$9:$AQ$9)+1))</f>
        <v>0</v>
      </c>
      <c r="BK30" s="135">
        <f ca="1">IFERROR(SUM(OFFSET('7. Consumption'!S30,0,1,,MIN('1. General Inputs'!$J$27,COLUMNS('7. Consumption'!S$9:$AQ$9)-1))),0)+MAX(0,$AQ30*('1. General Inputs'!$J$27-COLUMNS('7. Consumption'!S$9:$AQ$9)+1))</f>
        <v>0</v>
      </c>
      <c r="BL30" s="135">
        <f ca="1">IFERROR(SUM(OFFSET('7. Consumption'!T30,0,1,,MIN('1. General Inputs'!$J$27,COLUMNS('7. Consumption'!T$9:$AQ$9)-1))),0)+MAX(0,$AQ30*('1. General Inputs'!$J$27-COLUMNS('7. Consumption'!T$9:$AQ$9)+1))</f>
        <v>0</v>
      </c>
      <c r="BM30" s="135">
        <f ca="1">IFERROR(SUM(OFFSET('7. Consumption'!U30,0,1,,MIN('1. General Inputs'!$J$27,COLUMNS('7. Consumption'!U$9:$AQ$9)-1))),0)+MAX(0,$AQ30*('1. General Inputs'!$J$27-COLUMNS('7. Consumption'!U$9:$AQ$9)+1))</f>
        <v>0</v>
      </c>
      <c r="BN30" s="135">
        <f ca="1">IFERROR(SUM(OFFSET('7. Consumption'!V30,0,1,,MIN('1. General Inputs'!$J$27,COLUMNS('7. Consumption'!V$9:$AQ$9)-1))),0)+MAX(0,$AQ30*('1. General Inputs'!$J$27-COLUMNS('7. Consumption'!V$9:$AQ$9)+1))</f>
        <v>0</v>
      </c>
      <c r="BO30" s="135">
        <f ca="1">IFERROR(SUM(OFFSET('7. Consumption'!W30,0,1,,MIN('1. General Inputs'!$J$27,COLUMNS('7. Consumption'!W$9:$AQ$9)-1))),0)+MAX(0,$AQ30*('1. General Inputs'!$J$27-COLUMNS('7. Consumption'!W$9:$AQ$9)+1))</f>
        <v>0</v>
      </c>
      <c r="BP30" s="135">
        <f ca="1">IFERROR(SUM(OFFSET('7. Consumption'!X30,0,1,,MIN('1. General Inputs'!$J$27,COLUMNS('7. Consumption'!X$9:$AQ$9)-1))),0)+MAX(0,$AQ30*('1. General Inputs'!$J$27-COLUMNS('7. Consumption'!X$9:$AQ$9)+1))</f>
        <v>0</v>
      </c>
      <c r="BQ30" s="135">
        <f ca="1">IFERROR(SUM(OFFSET('7. Consumption'!Y30,0,1,,MIN('1. General Inputs'!$J$27,COLUMNS('7. Consumption'!Y$9:$AQ$9)-1))),0)+MAX(0,$AQ30*('1. General Inputs'!$J$27-COLUMNS('7. Consumption'!Y$9:$AQ$9)+1))</f>
        <v>0</v>
      </c>
      <c r="BR30" s="135">
        <f ca="1">IFERROR(SUM(OFFSET('7. Consumption'!Z30,0,1,,MIN('1. General Inputs'!$J$27,COLUMNS('7. Consumption'!Z$9:$AQ$9)-1))),0)+MAX(0,$AQ30*('1. General Inputs'!$J$27-COLUMNS('7. Consumption'!Z$9:$AQ$9)+1))</f>
        <v>0</v>
      </c>
      <c r="BS30" s="135">
        <f ca="1">IFERROR(SUM(OFFSET('7. Consumption'!AA30,0,1,,MIN('1. General Inputs'!$J$27,COLUMNS('7. Consumption'!AA$9:$AQ$9)-1))),0)+MAX(0,$AQ30*('1. General Inputs'!$J$27-COLUMNS('7. Consumption'!AA$9:$AQ$9)+1))</f>
        <v>0</v>
      </c>
      <c r="BT30" s="135">
        <f ca="1">IFERROR(SUM(OFFSET('7. Consumption'!AB30,0,1,,MIN('1. General Inputs'!$J$27,COLUMNS('7. Consumption'!AB$9:$AQ$9)-1))),0)+MAX(0,$AQ30*('1. General Inputs'!$J$27-COLUMNS('7. Consumption'!AB$9:$AQ$9)+1))</f>
        <v>0</v>
      </c>
      <c r="BU30" s="135">
        <f ca="1">IFERROR(SUM(OFFSET('7. Consumption'!AC30,0,1,,MIN('1. General Inputs'!$J$27,COLUMNS('7. Consumption'!AC$9:$AQ$9)-1))),0)+MAX(0,$AQ30*('1. General Inputs'!$J$27-COLUMNS('7. Consumption'!AC$9:$AQ$9)+1))</f>
        <v>0</v>
      </c>
      <c r="BV30" s="135">
        <f ca="1">IFERROR(SUM(OFFSET('7. Consumption'!AD30,0,1,,MIN('1. General Inputs'!$J$27,COLUMNS('7. Consumption'!AD$9:$AQ$9)-1))),0)+MAX(0,$AQ30*('1. General Inputs'!$J$27-COLUMNS('7. Consumption'!AD$9:$AQ$9)+1))</f>
        <v>0</v>
      </c>
      <c r="BW30" s="135">
        <f ca="1">IFERROR(SUM(OFFSET('7. Consumption'!AE30,0,1,,MIN('1. General Inputs'!$J$27,COLUMNS('7. Consumption'!AE$9:$AQ$9)-1))),0)+MAX(0,$AQ30*('1. General Inputs'!$J$27-COLUMNS('7. Consumption'!AE$9:$AQ$9)+1))</f>
        <v>0</v>
      </c>
      <c r="BX30" s="135">
        <f ca="1">IFERROR(SUM(OFFSET('7. Consumption'!AF30,0,1,,MIN('1. General Inputs'!$J$27,COLUMNS('7. Consumption'!AF$9:$AQ$9)-1))),0)+MAX(0,$AQ30*('1. General Inputs'!$J$27-COLUMNS('7. Consumption'!AF$9:$AQ$9)+1))</f>
        <v>0</v>
      </c>
      <c r="BY30" s="135">
        <f ca="1">IFERROR(SUM(OFFSET('7. Consumption'!AG30,0,1,,MIN('1. General Inputs'!$J$27,COLUMNS('7. Consumption'!AG$9:$AQ$9)-1))),0)+MAX(0,$AQ30*('1. General Inputs'!$J$27-COLUMNS('7. Consumption'!AG$9:$AQ$9)+1))</f>
        <v>0</v>
      </c>
      <c r="BZ30" s="135">
        <f ca="1">IFERROR(SUM(OFFSET('7. Consumption'!AH30,0,1,,MIN('1. General Inputs'!$J$27,COLUMNS('7. Consumption'!AH$9:$AQ$9)-1))),0)+MAX(0,$AQ30*('1. General Inputs'!$J$27-COLUMNS('7. Consumption'!AH$9:$AQ$9)+1))</f>
        <v>0</v>
      </c>
      <c r="CA30" s="135">
        <f ca="1">IFERROR(SUM(OFFSET('7. Consumption'!AI30,0,1,,MIN('1. General Inputs'!$J$27,COLUMNS('7. Consumption'!AI$9:$AQ$9)-1))),0)+MAX(0,$AQ30*('1. General Inputs'!$J$27-COLUMNS('7. Consumption'!AI$9:$AQ$9)+1))</f>
        <v>0</v>
      </c>
      <c r="CB30" s="135">
        <f ca="1">IFERROR(SUM(OFFSET('7. Consumption'!AJ30,0,1,,MIN('1. General Inputs'!$J$27,COLUMNS('7. Consumption'!AJ$9:$AQ$9)-1))),0)+MAX(0,$AQ30*('1. General Inputs'!$J$27-COLUMNS('7. Consumption'!AJ$9:$AQ$9)+1))</f>
        <v>0</v>
      </c>
      <c r="CC30" s="135">
        <f ca="1">IFERROR(SUM(OFFSET('7. Consumption'!AK30,0,1,,MIN('1. General Inputs'!$J$27,COLUMNS('7. Consumption'!AK$9:$AQ$9)-1))),0)+MAX(0,$AQ30*('1. General Inputs'!$J$27-COLUMNS('7. Consumption'!AK$9:$AQ$9)+1))</f>
        <v>0</v>
      </c>
      <c r="CD30" s="135">
        <f ca="1">IFERROR(SUM(OFFSET('7. Consumption'!AL30,0,1,,MIN('1. General Inputs'!$J$27,COLUMNS('7. Consumption'!AL$9:$AQ$9)-1))),0)+MAX(0,$AQ30*('1. General Inputs'!$J$27-COLUMNS('7. Consumption'!AL$9:$AQ$9)+1))</f>
        <v>0</v>
      </c>
      <c r="CE30" s="135">
        <f ca="1">IFERROR(SUM(OFFSET('7. Consumption'!AM30,0,1,,MIN('1. General Inputs'!$J$27,COLUMNS('7. Consumption'!AM$9:$AQ$9)-1))),0)+MAX(0,$AQ30*('1. General Inputs'!$J$27-COLUMNS('7. Consumption'!AM$9:$AQ$9)+1))</f>
        <v>0</v>
      </c>
      <c r="CF30" s="135">
        <f ca="1">IFERROR(SUM(OFFSET('7. Consumption'!AN30,0,1,,MIN('1. General Inputs'!$J$27,COLUMNS('7. Consumption'!AN$9:$AQ$9)-1))),0)+MAX(0,$AQ30*('1. General Inputs'!$J$27-COLUMNS('7. Consumption'!AN$9:$AQ$9)+1))</f>
        <v>0</v>
      </c>
      <c r="CG30" s="135">
        <f ca="1">IFERROR(SUM(OFFSET('7. Consumption'!AO30,0,1,,MIN('1. General Inputs'!$J$27,COLUMNS('7. Consumption'!AO$9:$AQ$9)-1))),0)+MAX(0,$AQ30*('1. General Inputs'!$J$27-COLUMNS('7. Consumption'!AO$9:$AQ$9)+1))</f>
        <v>0</v>
      </c>
      <c r="CH30" s="135">
        <f ca="1">IFERROR(SUM(OFFSET('7. Consumption'!AP30,0,1,,MIN('1. General Inputs'!$J$27,COLUMNS('7. Consumption'!AP$9:$AQ$9)-1))),0)+MAX(0,$AQ30*('1. General Inputs'!$J$27-COLUMNS('7. Consumption'!AP$9:$AQ$9)+1))</f>
        <v>0</v>
      </c>
      <c r="CI30" s="135">
        <f ca="1">IFERROR(SUM(OFFSET('7. Consumption'!AQ30,0,1,,MIN('1. General Inputs'!$J$27,COLUMNS('7. Consumption'!AQ$9:$AQ$9)-1))),0)+MAX(0,$AQ30*('1. General Inputs'!$J$27-COLUMNS('7. Consumption'!AQ$9:$AQ$9)+1))</f>
        <v>0</v>
      </c>
    </row>
    <row r="31" spans="2:87" x14ac:dyDescent="0.3">
      <c r="B31" s="16"/>
      <c r="C31" s="16" t="str">
        <f>IFERROR(VLOOKUP(ROWS($C$9:$C31),'5. Dosing'!$L$14:$M$64,COLUMNS('5. Dosing'!$L$13:$M$13),0),"")</f>
        <v>TDF (300) - 30 tab</v>
      </c>
      <c r="D31" s="16" t="str">
        <f>IFERROR(INDEX('5. Dosing'!E$14:E$64,MATCH('7. Consumption'!$C31,'5. Dosing'!$M$14:$M$64,0)),"")</f>
        <v>TDF</v>
      </c>
      <c r="E31" s="129">
        <f>IFERROR(INDEX('5. Dosing'!K$14:K$64,MATCH('7. Consumption'!$C31,'5. Dosing'!$M$14:$M$64,0)),0)</f>
        <v>1</v>
      </c>
      <c r="F31" s="130">
        <f>IFERROR(INDEX('5. Dosing'!J$14:J$64,MATCH('7. Consumption'!$C31,'5. Dosing'!$M$14:$M$64,0))*(30)/INDEX('5. Dosing'!H$14:H$64,MATCH('7. Consumption'!$C31,'5. Dosing'!$M$14:$M$64,0)),0)</f>
        <v>1</v>
      </c>
      <c r="H31" s="3">
        <f ca="1">ROUNDUP($F31*$E31*CHOOSE(H$7,
IFERROR(SUMPRODUCT('6. Patients'!CA$10:CA$107,OFFSET('6. Patients'!$DN$9,1,MATCH($D31,'6. Patients'!$DO$9:$EC$9,0),ROWS('6. Patients'!DN$10:DN$107))),0)+
IFERROR(SUMPRODUCT('6. Patients'!CA$10:CA$107,OFFSET('6. Patients'!$ED$9,1,MATCH($D31,'6. Patients'!$EE$9:$ES$9,0),ROWS('6. Patients'!DN$10:DN$107))),0)+
IFERROR(SUMPRODUCT('6. Patients'!CA$10:CA$107,OFFSET('6. Patients'!$ET$9,1,MATCH($D31,'6. Patients'!$EU$9:$FI$9,0),ROWS('6. Patients'!DN$10:DN$107))),0)+
IFERROR(SUMPRODUCT('6. Patients'!CA$10:CA$107,OFFSET('6. Patients'!$FJ$9,1,MATCH($D31,'6. Patients'!$FK$9:$FY$9,0),ROWS('6. Patients'!DN$10:DN$107))),0),
IFERROR(SUMPRODUCT('6. Patients'!CA$10:CA$107,OFFSET('6. Patients'!$FZ$9,1,MATCH($D31,'6. Patients'!$GA$9:$GO$9,0),ROWS('6. Patients'!DN$10:DN$107))),0)+
IFERROR(SUMPRODUCT('6. Patients'!CA$10:CA$107,OFFSET('6. Patients'!$GP$9,1,MATCH($D31,'6. Patients'!$GQ$9:$HE$9,0),ROWS('6. Patients'!DN$10:DN$107))),0)+
IFERROR(SUMPRODUCT('6. Patients'!CA$10:CA$107,OFFSET('6. Patients'!$HF$9,1,MATCH($D31,'6. Patients'!$HG$9:$HU$9,0),ROWS('6. Patients'!DN$10:DN$107))),0)+
IFERROR(SUMPRODUCT('6. Patients'!CA$10:CA$107,OFFSET('6. Patients'!$HV$9,1,MATCH($D31,'6. Patients'!$HW$9:$IK$9,0),ROWS('6. Patients'!DN$10:DN$107))),0),
IFERROR(SUMPRODUCT('6. Patients'!CA$10:CA$107,OFFSET('6. Patients'!$IL$9,1,MATCH($D31,'6. Patients'!$IM$9:$JA$9,0),ROWS('6. Patients'!DN$10:DN$107))),0)+
IFERROR(SUMPRODUCT('6. Patients'!CA$10:CA$107,OFFSET('6. Patients'!$JB$9,1,MATCH($D31,'6. Patients'!$JC$9:$JQ$9,0),ROWS('6. Patients'!DN$10:DN$107))),0)+
IFERROR(SUMPRODUCT('6. Patients'!CA$10:CA$107,OFFSET('6. Patients'!$JR$9,1,MATCH($D31,'6. Patients'!$JS$9:$KG$9,0),ROWS('6. Patients'!DN$10:DN$107))),0)+
IFERROR(SUMPRODUCT('6. Patients'!CA$10:CA$107,OFFSET('6. Patients'!$KH$9,1,MATCH($D31,'6. Patients'!$KI$9:$KW$9,0),ROWS('6. Patients'!DN$10:DN$107))),0))+
IFERROR(VLOOKUP($D31,$H$61:$L$91,COLUMNS($H$60:$J$60)-1+H$7,0)*$E31*$F31*'1. General Inputs'!$J$25,0),0)</f>
        <v>0</v>
      </c>
      <c r="I31" s="3">
        <f ca="1">ROUNDUP($F31*$E31*CHOOSE(I$7,
IFERROR(SUMPRODUCT('6. Patients'!CB$10:CB$107,OFFSET('6. Patients'!$DN$9,1,MATCH($D31,'6. Patients'!$DO$9:$EC$9,0),ROWS('6. Patients'!DO$10:DO$107))),0)+
IFERROR(SUMPRODUCT('6. Patients'!CB$10:CB$107,OFFSET('6. Patients'!$ED$9,1,MATCH($D31,'6. Patients'!$EE$9:$ES$9,0),ROWS('6. Patients'!DO$10:DO$107))),0)+
IFERROR(SUMPRODUCT('6. Patients'!CB$10:CB$107,OFFSET('6. Patients'!$ET$9,1,MATCH($D31,'6. Patients'!$EU$9:$FI$9,0),ROWS('6. Patients'!DO$10:DO$107))),0)+
IFERROR(SUMPRODUCT('6. Patients'!CB$10:CB$107,OFFSET('6. Patients'!$FJ$9,1,MATCH($D31,'6. Patients'!$FK$9:$FY$9,0),ROWS('6. Patients'!DO$10:DO$107))),0),
IFERROR(SUMPRODUCT('6. Patients'!CB$10:CB$107,OFFSET('6. Patients'!$FZ$9,1,MATCH($D31,'6. Patients'!$GA$9:$GO$9,0),ROWS('6. Patients'!DO$10:DO$107))),0)+
IFERROR(SUMPRODUCT('6. Patients'!CB$10:CB$107,OFFSET('6. Patients'!$GP$9,1,MATCH($D31,'6. Patients'!$GQ$9:$HE$9,0),ROWS('6. Patients'!DO$10:DO$107))),0)+
IFERROR(SUMPRODUCT('6. Patients'!CB$10:CB$107,OFFSET('6. Patients'!$HF$9,1,MATCH($D31,'6. Patients'!$HG$9:$HU$9,0),ROWS('6. Patients'!DO$10:DO$107))),0)+
IFERROR(SUMPRODUCT('6. Patients'!CB$10:CB$107,OFFSET('6. Patients'!$HV$9,1,MATCH($D31,'6. Patients'!$HW$9:$IK$9,0),ROWS('6. Patients'!DO$10:DO$107))),0),
IFERROR(SUMPRODUCT('6. Patients'!CB$10:CB$107,OFFSET('6. Patients'!$IL$9,1,MATCH($D31,'6. Patients'!$IM$9:$JA$9,0),ROWS('6. Patients'!DO$10:DO$107))),0)+
IFERROR(SUMPRODUCT('6. Patients'!CB$10:CB$107,OFFSET('6. Patients'!$JB$9,1,MATCH($D31,'6. Patients'!$JC$9:$JQ$9,0),ROWS('6. Patients'!DO$10:DO$107))),0)+
IFERROR(SUMPRODUCT('6. Patients'!CB$10:CB$107,OFFSET('6. Patients'!$JR$9,1,MATCH($D31,'6. Patients'!$JS$9:$KG$9,0),ROWS('6. Patients'!DO$10:DO$107))),0)+
IFERROR(SUMPRODUCT('6. Patients'!CB$10:CB$107,OFFSET('6. Patients'!$KH$9,1,MATCH($D31,'6. Patients'!$KI$9:$KW$9,0),ROWS('6. Patients'!DO$10:DO$107))),0))+
IFERROR(VLOOKUP($D31,$H$61:$L$91,COLUMNS($H$60:$J$60)-1+I$7,0)*$E31*$F31*'1. General Inputs'!$J$25,0),0)</f>
        <v>0</v>
      </c>
      <c r="J31" s="3">
        <f ca="1">ROUNDUP($F31*$E31*CHOOSE(J$7,
IFERROR(SUMPRODUCT('6. Patients'!CC$10:CC$107,OFFSET('6. Patients'!$DN$9,1,MATCH($D31,'6. Patients'!$DO$9:$EC$9,0),ROWS('6. Patients'!DP$10:DP$107))),0)+
IFERROR(SUMPRODUCT('6. Patients'!CC$10:CC$107,OFFSET('6. Patients'!$ED$9,1,MATCH($D31,'6. Patients'!$EE$9:$ES$9,0),ROWS('6. Patients'!DP$10:DP$107))),0)+
IFERROR(SUMPRODUCT('6. Patients'!CC$10:CC$107,OFFSET('6. Patients'!$ET$9,1,MATCH($D31,'6. Patients'!$EU$9:$FI$9,0),ROWS('6. Patients'!DP$10:DP$107))),0)+
IFERROR(SUMPRODUCT('6. Patients'!CC$10:CC$107,OFFSET('6. Patients'!$FJ$9,1,MATCH($D31,'6. Patients'!$FK$9:$FY$9,0),ROWS('6. Patients'!DP$10:DP$107))),0),
IFERROR(SUMPRODUCT('6. Patients'!CC$10:CC$107,OFFSET('6. Patients'!$FZ$9,1,MATCH($D31,'6. Patients'!$GA$9:$GO$9,0),ROWS('6. Patients'!DP$10:DP$107))),0)+
IFERROR(SUMPRODUCT('6. Patients'!CC$10:CC$107,OFFSET('6. Patients'!$GP$9,1,MATCH($D31,'6. Patients'!$GQ$9:$HE$9,0),ROWS('6. Patients'!DP$10:DP$107))),0)+
IFERROR(SUMPRODUCT('6. Patients'!CC$10:CC$107,OFFSET('6. Patients'!$HF$9,1,MATCH($D31,'6. Patients'!$HG$9:$HU$9,0),ROWS('6. Patients'!DP$10:DP$107))),0)+
IFERROR(SUMPRODUCT('6. Patients'!CC$10:CC$107,OFFSET('6. Patients'!$HV$9,1,MATCH($D31,'6. Patients'!$HW$9:$IK$9,0),ROWS('6. Patients'!DP$10:DP$107))),0),
IFERROR(SUMPRODUCT('6. Patients'!CC$10:CC$107,OFFSET('6. Patients'!$IL$9,1,MATCH($D31,'6. Patients'!$IM$9:$JA$9,0),ROWS('6. Patients'!DP$10:DP$107))),0)+
IFERROR(SUMPRODUCT('6. Patients'!CC$10:CC$107,OFFSET('6. Patients'!$JB$9,1,MATCH($D31,'6. Patients'!$JC$9:$JQ$9,0),ROWS('6. Patients'!DP$10:DP$107))),0)+
IFERROR(SUMPRODUCT('6. Patients'!CC$10:CC$107,OFFSET('6. Patients'!$JR$9,1,MATCH($D31,'6. Patients'!$JS$9:$KG$9,0),ROWS('6. Patients'!DP$10:DP$107))),0)+
IFERROR(SUMPRODUCT('6. Patients'!CC$10:CC$107,OFFSET('6. Patients'!$KH$9,1,MATCH($D31,'6. Patients'!$KI$9:$KW$9,0),ROWS('6. Patients'!DP$10:DP$107))),0))+
IFERROR(VLOOKUP($D31,$H$61:$L$91,COLUMNS($H$60:$J$60)-1+J$7,0)*$E31*$F31*'1. General Inputs'!$J$25,0),0)</f>
        <v>0</v>
      </c>
      <c r="K31" s="3">
        <f ca="1">ROUNDUP($F31*$E31*CHOOSE(K$7,
IFERROR(SUMPRODUCT('6. Patients'!CD$10:CD$107,OFFSET('6. Patients'!$DN$9,1,MATCH($D31,'6. Patients'!$DO$9:$EC$9,0),ROWS('6. Patients'!DQ$10:DQ$107))),0)+
IFERROR(SUMPRODUCT('6. Patients'!CD$10:CD$107,OFFSET('6. Patients'!$ED$9,1,MATCH($D31,'6. Patients'!$EE$9:$ES$9,0),ROWS('6. Patients'!DQ$10:DQ$107))),0)+
IFERROR(SUMPRODUCT('6. Patients'!CD$10:CD$107,OFFSET('6. Patients'!$ET$9,1,MATCH($D31,'6. Patients'!$EU$9:$FI$9,0),ROWS('6. Patients'!DQ$10:DQ$107))),0)+
IFERROR(SUMPRODUCT('6. Patients'!CD$10:CD$107,OFFSET('6. Patients'!$FJ$9,1,MATCH($D31,'6. Patients'!$FK$9:$FY$9,0),ROWS('6. Patients'!DQ$10:DQ$107))),0),
IFERROR(SUMPRODUCT('6. Patients'!CD$10:CD$107,OFFSET('6. Patients'!$FZ$9,1,MATCH($D31,'6. Patients'!$GA$9:$GO$9,0),ROWS('6. Patients'!DQ$10:DQ$107))),0)+
IFERROR(SUMPRODUCT('6. Patients'!CD$10:CD$107,OFFSET('6. Patients'!$GP$9,1,MATCH($D31,'6. Patients'!$GQ$9:$HE$9,0),ROWS('6. Patients'!DQ$10:DQ$107))),0)+
IFERROR(SUMPRODUCT('6. Patients'!CD$10:CD$107,OFFSET('6. Patients'!$HF$9,1,MATCH($D31,'6. Patients'!$HG$9:$HU$9,0),ROWS('6. Patients'!DQ$10:DQ$107))),0)+
IFERROR(SUMPRODUCT('6. Patients'!CD$10:CD$107,OFFSET('6. Patients'!$HV$9,1,MATCH($D31,'6. Patients'!$HW$9:$IK$9,0),ROWS('6. Patients'!DQ$10:DQ$107))),0),
IFERROR(SUMPRODUCT('6. Patients'!CD$10:CD$107,OFFSET('6. Patients'!$IL$9,1,MATCH($D31,'6. Patients'!$IM$9:$JA$9,0),ROWS('6. Patients'!DQ$10:DQ$107))),0)+
IFERROR(SUMPRODUCT('6. Patients'!CD$10:CD$107,OFFSET('6. Patients'!$JB$9,1,MATCH($D31,'6. Patients'!$JC$9:$JQ$9,0),ROWS('6. Patients'!DQ$10:DQ$107))),0)+
IFERROR(SUMPRODUCT('6. Patients'!CD$10:CD$107,OFFSET('6. Patients'!$JR$9,1,MATCH($D31,'6. Patients'!$JS$9:$KG$9,0),ROWS('6. Patients'!DQ$10:DQ$107))),0)+
IFERROR(SUMPRODUCT('6. Patients'!CD$10:CD$107,OFFSET('6. Patients'!$KH$9,1,MATCH($D31,'6. Patients'!$KI$9:$KW$9,0),ROWS('6. Patients'!DQ$10:DQ$107))),0))+
IFERROR(VLOOKUP($D31,$H$61:$L$91,COLUMNS($H$60:$J$60)-1+K$7,0)*$E31*$F31*'1. General Inputs'!$J$25,0),0)</f>
        <v>0</v>
      </c>
      <c r="L31" s="3">
        <f ca="1">ROUNDUP($F31*$E31*CHOOSE(L$7,
IFERROR(SUMPRODUCT('6. Patients'!CE$10:CE$107,OFFSET('6. Patients'!$DN$9,1,MATCH($D31,'6. Patients'!$DO$9:$EC$9,0),ROWS('6. Patients'!DR$10:DR$107))),0)+
IFERROR(SUMPRODUCT('6. Patients'!CE$10:CE$107,OFFSET('6. Patients'!$ED$9,1,MATCH($D31,'6. Patients'!$EE$9:$ES$9,0),ROWS('6. Patients'!DR$10:DR$107))),0)+
IFERROR(SUMPRODUCT('6. Patients'!CE$10:CE$107,OFFSET('6. Patients'!$ET$9,1,MATCH($D31,'6. Patients'!$EU$9:$FI$9,0),ROWS('6. Patients'!DR$10:DR$107))),0)+
IFERROR(SUMPRODUCT('6. Patients'!CE$10:CE$107,OFFSET('6. Patients'!$FJ$9,1,MATCH($D31,'6. Patients'!$FK$9:$FY$9,0),ROWS('6. Patients'!DR$10:DR$107))),0),
IFERROR(SUMPRODUCT('6. Patients'!CE$10:CE$107,OFFSET('6. Patients'!$FZ$9,1,MATCH($D31,'6. Patients'!$GA$9:$GO$9,0),ROWS('6. Patients'!DR$10:DR$107))),0)+
IFERROR(SUMPRODUCT('6. Patients'!CE$10:CE$107,OFFSET('6. Patients'!$GP$9,1,MATCH($D31,'6. Patients'!$GQ$9:$HE$9,0),ROWS('6. Patients'!DR$10:DR$107))),0)+
IFERROR(SUMPRODUCT('6. Patients'!CE$10:CE$107,OFFSET('6. Patients'!$HF$9,1,MATCH($D31,'6. Patients'!$HG$9:$HU$9,0),ROWS('6. Patients'!DR$10:DR$107))),0)+
IFERROR(SUMPRODUCT('6. Patients'!CE$10:CE$107,OFFSET('6. Patients'!$HV$9,1,MATCH($D31,'6. Patients'!$HW$9:$IK$9,0),ROWS('6. Patients'!DR$10:DR$107))),0),
IFERROR(SUMPRODUCT('6. Patients'!CE$10:CE$107,OFFSET('6. Patients'!$IL$9,1,MATCH($D31,'6. Patients'!$IM$9:$JA$9,0),ROWS('6. Patients'!DR$10:DR$107))),0)+
IFERROR(SUMPRODUCT('6. Patients'!CE$10:CE$107,OFFSET('6. Patients'!$JB$9,1,MATCH($D31,'6. Patients'!$JC$9:$JQ$9,0),ROWS('6. Patients'!DR$10:DR$107))),0)+
IFERROR(SUMPRODUCT('6. Patients'!CE$10:CE$107,OFFSET('6. Patients'!$JR$9,1,MATCH($D31,'6. Patients'!$JS$9:$KG$9,0),ROWS('6. Patients'!DR$10:DR$107))),0)+
IFERROR(SUMPRODUCT('6. Patients'!CE$10:CE$107,OFFSET('6. Patients'!$KH$9,1,MATCH($D31,'6. Patients'!$KI$9:$KW$9,0),ROWS('6. Patients'!DR$10:DR$107))),0))+
IFERROR(VLOOKUP($D31,$H$61:$L$91,COLUMNS($H$60:$J$60)-1+L$7,0)*$E31*$F31*'1. General Inputs'!$J$25,0),0)</f>
        <v>0</v>
      </c>
      <c r="M31" s="3">
        <f ca="1">ROUNDUP($F31*$E31*CHOOSE(M$7,
IFERROR(SUMPRODUCT('6. Patients'!CF$10:CF$107,OFFSET('6. Patients'!$DN$9,1,MATCH($D31,'6. Patients'!$DO$9:$EC$9,0),ROWS('6. Patients'!DS$10:DS$107))),0)+
IFERROR(SUMPRODUCT('6. Patients'!CF$10:CF$107,OFFSET('6. Patients'!$ED$9,1,MATCH($D31,'6. Patients'!$EE$9:$ES$9,0),ROWS('6. Patients'!DS$10:DS$107))),0)+
IFERROR(SUMPRODUCT('6. Patients'!CF$10:CF$107,OFFSET('6. Patients'!$ET$9,1,MATCH($D31,'6. Patients'!$EU$9:$FI$9,0),ROWS('6. Patients'!DS$10:DS$107))),0)+
IFERROR(SUMPRODUCT('6. Patients'!CF$10:CF$107,OFFSET('6. Patients'!$FJ$9,1,MATCH($D31,'6. Patients'!$FK$9:$FY$9,0),ROWS('6. Patients'!DS$10:DS$107))),0),
IFERROR(SUMPRODUCT('6. Patients'!CF$10:CF$107,OFFSET('6. Patients'!$FZ$9,1,MATCH($D31,'6. Patients'!$GA$9:$GO$9,0),ROWS('6. Patients'!DS$10:DS$107))),0)+
IFERROR(SUMPRODUCT('6. Patients'!CF$10:CF$107,OFFSET('6. Patients'!$GP$9,1,MATCH($D31,'6. Patients'!$GQ$9:$HE$9,0),ROWS('6. Patients'!DS$10:DS$107))),0)+
IFERROR(SUMPRODUCT('6. Patients'!CF$10:CF$107,OFFSET('6. Patients'!$HF$9,1,MATCH($D31,'6. Patients'!$HG$9:$HU$9,0),ROWS('6. Patients'!DS$10:DS$107))),0)+
IFERROR(SUMPRODUCT('6. Patients'!CF$10:CF$107,OFFSET('6. Patients'!$HV$9,1,MATCH($D31,'6. Patients'!$HW$9:$IK$9,0),ROWS('6. Patients'!DS$10:DS$107))),0),
IFERROR(SUMPRODUCT('6. Patients'!CF$10:CF$107,OFFSET('6. Patients'!$IL$9,1,MATCH($D31,'6. Patients'!$IM$9:$JA$9,0),ROWS('6. Patients'!DS$10:DS$107))),0)+
IFERROR(SUMPRODUCT('6. Patients'!CF$10:CF$107,OFFSET('6. Patients'!$JB$9,1,MATCH($D31,'6. Patients'!$JC$9:$JQ$9,0),ROWS('6. Patients'!DS$10:DS$107))),0)+
IFERROR(SUMPRODUCT('6. Patients'!CF$10:CF$107,OFFSET('6. Patients'!$JR$9,1,MATCH($D31,'6. Patients'!$JS$9:$KG$9,0),ROWS('6. Patients'!DS$10:DS$107))),0)+
IFERROR(SUMPRODUCT('6. Patients'!CF$10:CF$107,OFFSET('6. Patients'!$KH$9,1,MATCH($D31,'6. Patients'!$KI$9:$KW$9,0),ROWS('6. Patients'!DS$10:DS$107))),0))+
IFERROR(VLOOKUP($D31,$H$61:$L$91,COLUMNS($H$60:$J$60)-1+M$7,0)*$E31*$F31*'1. General Inputs'!$J$25,0),0)</f>
        <v>0</v>
      </c>
      <c r="N31" s="3">
        <f ca="1">ROUNDUP($F31*$E31*CHOOSE(N$7,
IFERROR(SUMPRODUCT('6. Patients'!CG$10:CG$107,OFFSET('6. Patients'!$DN$9,1,MATCH($D31,'6. Patients'!$DO$9:$EC$9,0),ROWS('6. Patients'!DT$10:DT$107))),0)+
IFERROR(SUMPRODUCT('6. Patients'!CG$10:CG$107,OFFSET('6. Patients'!$ED$9,1,MATCH($D31,'6. Patients'!$EE$9:$ES$9,0),ROWS('6. Patients'!DT$10:DT$107))),0)+
IFERROR(SUMPRODUCT('6. Patients'!CG$10:CG$107,OFFSET('6. Patients'!$ET$9,1,MATCH($D31,'6. Patients'!$EU$9:$FI$9,0),ROWS('6. Patients'!DT$10:DT$107))),0)+
IFERROR(SUMPRODUCT('6. Patients'!CG$10:CG$107,OFFSET('6. Patients'!$FJ$9,1,MATCH($D31,'6. Patients'!$FK$9:$FY$9,0),ROWS('6. Patients'!DT$10:DT$107))),0),
IFERROR(SUMPRODUCT('6. Patients'!CG$10:CG$107,OFFSET('6. Patients'!$FZ$9,1,MATCH($D31,'6. Patients'!$GA$9:$GO$9,0),ROWS('6. Patients'!DT$10:DT$107))),0)+
IFERROR(SUMPRODUCT('6. Patients'!CG$10:CG$107,OFFSET('6. Patients'!$GP$9,1,MATCH($D31,'6. Patients'!$GQ$9:$HE$9,0),ROWS('6. Patients'!DT$10:DT$107))),0)+
IFERROR(SUMPRODUCT('6. Patients'!CG$10:CG$107,OFFSET('6. Patients'!$HF$9,1,MATCH($D31,'6. Patients'!$HG$9:$HU$9,0),ROWS('6. Patients'!DT$10:DT$107))),0)+
IFERROR(SUMPRODUCT('6. Patients'!CG$10:CG$107,OFFSET('6. Patients'!$HV$9,1,MATCH($D31,'6. Patients'!$HW$9:$IK$9,0),ROWS('6. Patients'!DT$10:DT$107))),0),
IFERROR(SUMPRODUCT('6. Patients'!CG$10:CG$107,OFFSET('6. Patients'!$IL$9,1,MATCH($D31,'6. Patients'!$IM$9:$JA$9,0),ROWS('6. Patients'!DT$10:DT$107))),0)+
IFERROR(SUMPRODUCT('6. Patients'!CG$10:CG$107,OFFSET('6. Patients'!$JB$9,1,MATCH($D31,'6. Patients'!$JC$9:$JQ$9,0),ROWS('6. Patients'!DT$10:DT$107))),0)+
IFERROR(SUMPRODUCT('6. Patients'!CG$10:CG$107,OFFSET('6. Patients'!$JR$9,1,MATCH($D31,'6. Patients'!$JS$9:$KG$9,0),ROWS('6. Patients'!DT$10:DT$107))),0)+
IFERROR(SUMPRODUCT('6. Patients'!CG$10:CG$107,OFFSET('6. Patients'!$KH$9,1,MATCH($D31,'6. Patients'!$KI$9:$KW$9,0),ROWS('6. Patients'!DT$10:DT$107))),0))+
IFERROR(VLOOKUP($D31,$H$61:$L$91,COLUMNS($H$60:$J$60)-1+N$7,0)*$E31*$F31*'1. General Inputs'!$J$25,0),0)</f>
        <v>0</v>
      </c>
      <c r="O31" s="3">
        <f ca="1">ROUNDUP($F31*$E31*CHOOSE(O$7,
IFERROR(SUMPRODUCT('6. Patients'!CH$10:CH$107,OFFSET('6. Patients'!$DN$9,1,MATCH($D31,'6. Patients'!$DO$9:$EC$9,0),ROWS('6. Patients'!DU$10:DU$107))),0)+
IFERROR(SUMPRODUCT('6. Patients'!CH$10:CH$107,OFFSET('6. Patients'!$ED$9,1,MATCH($D31,'6. Patients'!$EE$9:$ES$9,0),ROWS('6. Patients'!DU$10:DU$107))),0)+
IFERROR(SUMPRODUCT('6. Patients'!CH$10:CH$107,OFFSET('6. Patients'!$ET$9,1,MATCH($D31,'6. Patients'!$EU$9:$FI$9,0),ROWS('6. Patients'!DU$10:DU$107))),0)+
IFERROR(SUMPRODUCT('6. Patients'!CH$10:CH$107,OFFSET('6. Patients'!$FJ$9,1,MATCH($D31,'6. Patients'!$FK$9:$FY$9,0),ROWS('6. Patients'!DU$10:DU$107))),0),
IFERROR(SUMPRODUCT('6. Patients'!CH$10:CH$107,OFFSET('6. Patients'!$FZ$9,1,MATCH($D31,'6. Patients'!$GA$9:$GO$9,0),ROWS('6. Patients'!DU$10:DU$107))),0)+
IFERROR(SUMPRODUCT('6. Patients'!CH$10:CH$107,OFFSET('6. Patients'!$GP$9,1,MATCH($D31,'6. Patients'!$GQ$9:$HE$9,0),ROWS('6. Patients'!DU$10:DU$107))),0)+
IFERROR(SUMPRODUCT('6. Patients'!CH$10:CH$107,OFFSET('6. Patients'!$HF$9,1,MATCH($D31,'6. Patients'!$HG$9:$HU$9,0),ROWS('6. Patients'!DU$10:DU$107))),0)+
IFERROR(SUMPRODUCT('6. Patients'!CH$10:CH$107,OFFSET('6. Patients'!$HV$9,1,MATCH($D31,'6. Patients'!$HW$9:$IK$9,0),ROWS('6. Patients'!DU$10:DU$107))),0),
IFERROR(SUMPRODUCT('6. Patients'!CH$10:CH$107,OFFSET('6. Patients'!$IL$9,1,MATCH($D31,'6. Patients'!$IM$9:$JA$9,0),ROWS('6. Patients'!DU$10:DU$107))),0)+
IFERROR(SUMPRODUCT('6. Patients'!CH$10:CH$107,OFFSET('6. Patients'!$JB$9,1,MATCH($D31,'6. Patients'!$JC$9:$JQ$9,0),ROWS('6. Patients'!DU$10:DU$107))),0)+
IFERROR(SUMPRODUCT('6. Patients'!CH$10:CH$107,OFFSET('6. Patients'!$JR$9,1,MATCH($D31,'6. Patients'!$JS$9:$KG$9,0),ROWS('6. Patients'!DU$10:DU$107))),0)+
IFERROR(SUMPRODUCT('6. Patients'!CH$10:CH$107,OFFSET('6. Patients'!$KH$9,1,MATCH($D31,'6. Patients'!$KI$9:$KW$9,0),ROWS('6. Patients'!DU$10:DU$107))),0))+
IFERROR(VLOOKUP($D31,$H$61:$L$91,COLUMNS($H$60:$J$60)-1+O$7,0)*$E31*$F31*'1. General Inputs'!$J$25,0),0)</f>
        <v>0</v>
      </c>
      <c r="P31" s="3">
        <f ca="1">ROUNDUP($F31*$E31*CHOOSE(P$7,
IFERROR(SUMPRODUCT('6. Patients'!CI$10:CI$107,OFFSET('6. Patients'!$DN$9,1,MATCH($D31,'6. Patients'!$DO$9:$EC$9,0),ROWS('6. Patients'!DV$10:DV$107))),0)+
IFERROR(SUMPRODUCT('6. Patients'!CI$10:CI$107,OFFSET('6. Patients'!$ED$9,1,MATCH($D31,'6. Patients'!$EE$9:$ES$9,0),ROWS('6. Patients'!DV$10:DV$107))),0)+
IFERROR(SUMPRODUCT('6. Patients'!CI$10:CI$107,OFFSET('6. Patients'!$ET$9,1,MATCH($D31,'6. Patients'!$EU$9:$FI$9,0),ROWS('6. Patients'!DV$10:DV$107))),0)+
IFERROR(SUMPRODUCT('6. Patients'!CI$10:CI$107,OFFSET('6. Patients'!$FJ$9,1,MATCH($D31,'6. Patients'!$FK$9:$FY$9,0),ROWS('6. Patients'!DV$10:DV$107))),0),
IFERROR(SUMPRODUCT('6. Patients'!CI$10:CI$107,OFFSET('6. Patients'!$FZ$9,1,MATCH($D31,'6. Patients'!$GA$9:$GO$9,0),ROWS('6. Patients'!DV$10:DV$107))),0)+
IFERROR(SUMPRODUCT('6. Patients'!CI$10:CI$107,OFFSET('6. Patients'!$GP$9,1,MATCH($D31,'6. Patients'!$GQ$9:$HE$9,0),ROWS('6. Patients'!DV$10:DV$107))),0)+
IFERROR(SUMPRODUCT('6. Patients'!CI$10:CI$107,OFFSET('6. Patients'!$HF$9,1,MATCH($D31,'6. Patients'!$HG$9:$HU$9,0),ROWS('6. Patients'!DV$10:DV$107))),0)+
IFERROR(SUMPRODUCT('6. Patients'!CI$10:CI$107,OFFSET('6. Patients'!$HV$9,1,MATCH($D31,'6. Patients'!$HW$9:$IK$9,0),ROWS('6. Patients'!DV$10:DV$107))),0),
IFERROR(SUMPRODUCT('6. Patients'!CI$10:CI$107,OFFSET('6. Patients'!$IL$9,1,MATCH($D31,'6. Patients'!$IM$9:$JA$9,0),ROWS('6. Patients'!DV$10:DV$107))),0)+
IFERROR(SUMPRODUCT('6. Patients'!CI$10:CI$107,OFFSET('6. Patients'!$JB$9,1,MATCH($D31,'6. Patients'!$JC$9:$JQ$9,0),ROWS('6. Patients'!DV$10:DV$107))),0)+
IFERROR(SUMPRODUCT('6. Patients'!CI$10:CI$107,OFFSET('6. Patients'!$JR$9,1,MATCH($D31,'6. Patients'!$JS$9:$KG$9,0),ROWS('6. Patients'!DV$10:DV$107))),0)+
IFERROR(SUMPRODUCT('6. Patients'!CI$10:CI$107,OFFSET('6. Patients'!$KH$9,1,MATCH($D31,'6. Patients'!$KI$9:$KW$9,0),ROWS('6. Patients'!DV$10:DV$107))),0))+
IFERROR(VLOOKUP($D31,$H$61:$L$91,COLUMNS($H$60:$J$60)-1+P$7,0)*$E31*$F31*'1. General Inputs'!$J$25,0),0)</f>
        <v>0</v>
      </c>
      <c r="Q31" s="3">
        <f ca="1">ROUNDUP($F31*$E31*CHOOSE(Q$7,
IFERROR(SUMPRODUCT('6. Patients'!CJ$10:CJ$107,OFFSET('6. Patients'!$DN$9,1,MATCH($D31,'6. Patients'!$DO$9:$EC$9,0),ROWS('6. Patients'!DW$10:DW$107))),0)+
IFERROR(SUMPRODUCT('6. Patients'!CJ$10:CJ$107,OFFSET('6. Patients'!$ED$9,1,MATCH($D31,'6. Patients'!$EE$9:$ES$9,0),ROWS('6. Patients'!DW$10:DW$107))),0)+
IFERROR(SUMPRODUCT('6. Patients'!CJ$10:CJ$107,OFFSET('6. Patients'!$ET$9,1,MATCH($D31,'6. Patients'!$EU$9:$FI$9,0),ROWS('6. Patients'!DW$10:DW$107))),0)+
IFERROR(SUMPRODUCT('6. Patients'!CJ$10:CJ$107,OFFSET('6. Patients'!$FJ$9,1,MATCH($D31,'6. Patients'!$FK$9:$FY$9,0),ROWS('6. Patients'!DW$10:DW$107))),0),
IFERROR(SUMPRODUCT('6. Patients'!CJ$10:CJ$107,OFFSET('6. Patients'!$FZ$9,1,MATCH($D31,'6. Patients'!$GA$9:$GO$9,0),ROWS('6. Patients'!DW$10:DW$107))),0)+
IFERROR(SUMPRODUCT('6. Patients'!CJ$10:CJ$107,OFFSET('6. Patients'!$GP$9,1,MATCH($D31,'6. Patients'!$GQ$9:$HE$9,0),ROWS('6. Patients'!DW$10:DW$107))),0)+
IFERROR(SUMPRODUCT('6. Patients'!CJ$10:CJ$107,OFFSET('6. Patients'!$HF$9,1,MATCH($D31,'6. Patients'!$HG$9:$HU$9,0),ROWS('6. Patients'!DW$10:DW$107))),0)+
IFERROR(SUMPRODUCT('6. Patients'!CJ$10:CJ$107,OFFSET('6. Patients'!$HV$9,1,MATCH($D31,'6. Patients'!$HW$9:$IK$9,0),ROWS('6. Patients'!DW$10:DW$107))),0),
IFERROR(SUMPRODUCT('6. Patients'!CJ$10:CJ$107,OFFSET('6. Patients'!$IL$9,1,MATCH($D31,'6. Patients'!$IM$9:$JA$9,0),ROWS('6. Patients'!DW$10:DW$107))),0)+
IFERROR(SUMPRODUCT('6. Patients'!CJ$10:CJ$107,OFFSET('6. Patients'!$JB$9,1,MATCH($D31,'6. Patients'!$JC$9:$JQ$9,0),ROWS('6. Patients'!DW$10:DW$107))),0)+
IFERROR(SUMPRODUCT('6. Patients'!CJ$10:CJ$107,OFFSET('6. Patients'!$JR$9,1,MATCH($D31,'6. Patients'!$JS$9:$KG$9,0),ROWS('6. Patients'!DW$10:DW$107))),0)+
IFERROR(SUMPRODUCT('6. Patients'!CJ$10:CJ$107,OFFSET('6. Patients'!$KH$9,1,MATCH($D31,'6. Patients'!$KI$9:$KW$9,0),ROWS('6. Patients'!DW$10:DW$107))),0))+
IFERROR(VLOOKUP($D31,$H$61:$L$91,COLUMNS($H$60:$J$60)-1+Q$7,0)*$E31*$F31*'1. General Inputs'!$J$25,0),0)</f>
        <v>0</v>
      </c>
      <c r="R31" s="3">
        <f ca="1">ROUNDUP($F31*$E31*CHOOSE(R$7,
IFERROR(SUMPRODUCT('6. Patients'!CK$10:CK$107,OFFSET('6. Patients'!$DN$9,1,MATCH($D31,'6. Patients'!$DO$9:$EC$9,0),ROWS('6. Patients'!DX$10:DX$107))),0)+
IFERROR(SUMPRODUCT('6. Patients'!CK$10:CK$107,OFFSET('6. Patients'!$ED$9,1,MATCH($D31,'6. Patients'!$EE$9:$ES$9,0),ROWS('6. Patients'!DX$10:DX$107))),0)+
IFERROR(SUMPRODUCT('6. Patients'!CK$10:CK$107,OFFSET('6. Patients'!$ET$9,1,MATCH($D31,'6. Patients'!$EU$9:$FI$9,0),ROWS('6. Patients'!DX$10:DX$107))),0)+
IFERROR(SUMPRODUCT('6. Patients'!CK$10:CK$107,OFFSET('6. Patients'!$FJ$9,1,MATCH($D31,'6. Patients'!$FK$9:$FY$9,0),ROWS('6. Patients'!DX$10:DX$107))),0),
IFERROR(SUMPRODUCT('6. Patients'!CK$10:CK$107,OFFSET('6. Patients'!$FZ$9,1,MATCH($D31,'6. Patients'!$GA$9:$GO$9,0),ROWS('6. Patients'!DX$10:DX$107))),0)+
IFERROR(SUMPRODUCT('6. Patients'!CK$10:CK$107,OFFSET('6. Patients'!$GP$9,1,MATCH($D31,'6. Patients'!$GQ$9:$HE$9,0),ROWS('6. Patients'!DX$10:DX$107))),0)+
IFERROR(SUMPRODUCT('6. Patients'!CK$10:CK$107,OFFSET('6. Patients'!$HF$9,1,MATCH($D31,'6. Patients'!$HG$9:$HU$9,0),ROWS('6. Patients'!DX$10:DX$107))),0)+
IFERROR(SUMPRODUCT('6. Patients'!CK$10:CK$107,OFFSET('6. Patients'!$HV$9,1,MATCH($D31,'6. Patients'!$HW$9:$IK$9,0),ROWS('6. Patients'!DX$10:DX$107))),0),
IFERROR(SUMPRODUCT('6. Patients'!CK$10:CK$107,OFFSET('6. Patients'!$IL$9,1,MATCH($D31,'6. Patients'!$IM$9:$JA$9,0),ROWS('6. Patients'!DX$10:DX$107))),0)+
IFERROR(SUMPRODUCT('6. Patients'!CK$10:CK$107,OFFSET('6. Patients'!$JB$9,1,MATCH($D31,'6. Patients'!$JC$9:$JQ$9,0),ROWS('6. Patients'!DX$10:DX$107))),0)+
IFERROR(SUMPRODUCT('6. Patients'!CK$10:CK$107,OFFSET('6. Patients'!$JR$9,1,MATCH($D31,'6. Patients'!$JS$9:$KG$9,0),ROWS('6. Patients'!DX$10:DX$107))),0)+
IFERROR(SUMPRODUCT('6. Patients'!CK$10:CK$107,OFFSET('6. Patients'!$KH$9,1,MATCH($D31,'6. Patients'!$KI$9:$KW$9,0),ROWS('6. Patients'!DX$10:DX$107))),0))+
IFERROR(VLOOKUP($D31,$H$61:$L$91,COLUMNS($H$60:$J$60)-1+R$7,0)*$E31*$F31*'1. General Inputs'!$J$25,0),0)</f>
        <v>0</v>
      </c>
      <c r="S31" s="3">
        <f ca="1">ROUNDUP($F31*$E31*CHOOSE(S$7,
IFERROR(SUMPRODUCT('6. Patients'!CL$10:CL$107,OFFSET('6. Patients'!$DN$9,1,MATCH($D31,'6. Patients'!$DO$9:$EC$9,0),ROWS('6. Patients'!DY$10:DY$107))),0)+
IFERROR(SUMPRODUCT('6. Patients'!CL$10:CL$107,OFFSET('6. Patients'!$ED$9,1,MATCH($D31,'6. Patients'!$EE$9:$ES$9,0),ROWS('6. Patients'!DY$10:DY$107))),0)+
IFERROR(SUMPRODUCT('6. Patients'!CL$10:CL$107,OFFSET('6. Patients'!$ET$9,1,MATCH($D31,'6. Patients'!$EU$9:$FI$9,0),ROWS('6. Patients'!DY$10:DY$107))),0)+
IFERROR(SUMPRODUCT('6. Patients'!CL$10:CL$107,OFFSET('6. Patients'!$FJ$9,1,MATCH($D31,'6. Patients'!$FK$9:$FY$9,0),ROWS('6. Patients'!DY$10:DY$107))),0),
IFERROR(SUMPRODUCT('6. Patients'!CL$10:CL$107,OFFSET('6. Patients'!$FZ$9,1,MATCH($D31,'6. Patients'!$GA$9:$GO$9,0),ROWS('6. Patients'!DY$10:DY$107))),0)+
IFERROR(SUMPRODUCT('6. Patients'!CL$10:CL$107,OFFSET('6. Patients'!$GP$9,1,MATCH($D31,'6. Patients'!$GQ$9:$HE$9,0),ROWS('6. Patients'!DY$10:DY$107))),0)+
IFERROR(SUMPRODUCT('6. Patients'!CL$10:CL$107,OFFSET('6. Patients'!$HF$9,1,MATCH($D31,'6. Patients'!$HG$9:$HU$9,0),ROWS('6. Patients'!DY$10:DY$107))),0)+
IFERROR(SUMPRODUCT('6. Patients'!CL$10:CL$107,OFFSET('6. Patients'!$HV$9,1,MATCH($D31,'6. Patients'!$HW$9:$IK$9,0),ROWS('6. Patients'!DY$10:DY$107))),0),
IFERROR(SUMPRODUCT('6. Patients'!CL$10:CL$107,OFFSET('6. Patients'!$IL$9,1,MATCH($D31,'6. Patients'!$IM$9:$JA$9,0),ROWS('6. Patients'!DY$10:DY$107))),0)+
IFERROR(SUMPRODUCT('6. Patients'!CL$10:CL$107,OFFSET('6. Patients'!$JB$9,1,MATCH($D31,'6. Patients'!$JC$9:$JQ$9,0),ROWS('6. Patients'!DY$10:DY$107))),0)+
IFERROR(SUMPRODUCT('6. Patients'!CL$10:CL$107,OFFSET('6. Patients'!$JR$9,1,MATCH($D31,'6. Patients'!$JS$9:$KG$9,0),ROWS('6. Patients'!DY$10:DY$107))),0)+
IFERROR(SUMPRODUCT('6. Patients'!CL$10:CL$107,OFFSET('6. Patients'!$KH$9,1,MATCH($D31,'6. Patients'!$KI$9:$KW$9,0),ROWS('6. Patients'!DY$10:DY$107))),0))+
IFERROR(VLOOKUP($D31,$H$61:$L$91,COLUMNS($H$60:$J$60)-1+S$7,0)*$E31*$F31*'1. General Inputs'!$J$25,0),0)</f>
        <v>0</v>
      </c>
      <c r="T31" s="3">
        <f ca="1">ROUNDUP($F31*$E31*CHOOSE(T$7,
IFERROR(SUMPRODUCT('6. Patients'!CM$10:CM$107,OFFSET('6. Patients'!$DN$9,1,MATCH($D31,'6. Patients'!$DO$9:$EC$9,0),ROWS('6. Patients'!DZ$10:DZ$107))),0)+
IFERROR(SUMPRODUCT('6. Patients'!CM$10:CM$107,OFFSET('6. Patients'!$ED$9,1,MATCH($D31,'6. Patients'!$EE$9:$ES$9,0),ROWS('6. Patients'!DZ$10:DZ$107))),0)+
IFERROR(SUMPRODUCT('6. Patients'!CM$10:CM$107,OFFSET('6. Patients'!$ET$9,1,MATCH($D31,'6. Patients'!$EU$9:$FI$9,0),ROWS('6. Patients'!DZ$10:DZ$107))),0)+
IFERROR(SUMPRODUCT('6. Patients'!CM$10:CM$107,OFFSET('6. Patients'!$FJ$9,1,MATCH($D31,'6. Patients'!$FK$9:$FY$9,0),ROWS('6. Patients'!DZ$10:DZ$107))),0),
IFERROR(SUMPRODUCT('6. Patients'!CM$10:CM$107,OFFSET('6. Patients'!$FZ$9,1,MATCH($D31,'6. Patients'!$GA$9:$GO$9,0),ROWS('6. Patients'!DZ$10:DZ$107))),0)+
IFERROR(SUMPRODUCT('6. Patients'!CM$10:CM$107,OFFSET('6. Patients'!$GP$9,1,MATCH($D31,'6. Patients'!$GQ$9:$HE$9,0),ROWS('6. Patients'!DZ$10:DZ$107))),0)+
IFERROR(SUMPRODUCT('6. Patients'!CM$10:CM$107,OFFSET('6. Patients'!$HF$9,1,MATCH($D31,'6. Patients'!$HG$9:$HU$9,0),ROWS('6. Patients'!DZ$10:DZ$107))),0)+
IFERROR(SUMPRODUCT('6. Patients'!CM$10:CM$107,OFFSET('6. Patients'!$HV$9,1,MATCH($D31,'6. Patients'!$HW$9:$IK$9,0),ROWS('6. Patients'!DZ$10:DZ$107))),0),
IFERROR(SUMPRODUCT('6. Patients'!CM$10:CM$107,OFFSET('6. Patients'!$IL$9,1,MATCH($D31,'6. Patients'!$IM$9:$JA$9,0),ROWS('6. Patients'!DZ$10:DZ$107))),0)+
IFERROR(SUMPRODUCT('6. Patients'!CM$10:CM$107,OFFSET('6. Patients'!$JB$9,1,MATCH($D31,'6. Patients'!$JC$9:$JQ$9,0),ROWS('6. Patients'!DZ$10:DZ$107))),0)+
IFERROR(SUMPRODUCT('6. Patients'!CM$10:CM$107,OFFSET('6. Patients'!$JR$9,1,MATCH($D31,'6. Patients'!$JS$9:$KG$9,0),ROWS('6. Patients'!DZ$10:DZ$107))),0)+
IFERROR(SUMPRODUCT('6. Patients'!CM$10:CM$107,OFFSET('6. Patients'!$KH$9,1,MATCH($D31,'6. Patients'!$KI$9:$KW$9,0),ROWS('6. Patients'!DZ$10:DZ$107))),0))+
IFERROR(VLOOKUP($D31,$H$61:$L$91,COLUMNS($H$60:$J$60)-1+T$7,0)*$E31*$F31*'1. General Inputs'!$J$25,0),0)</f>
        <v>0</v>
      </c>
      <c r="U31" s="3">
        <f ca="1">ROUNDUP($F31*$E31*CHOOSE(U$7,
IFERROR(SUMPRODUCT('6. Patients'!CN$10:CN$107,OFFSET('6. Patients'!$DN$9,1,MATCH($D31,'6. Patients'!$DO$9:$EC$9,0),ROWS('6. Patients'!EA$10:EA$107))),0)+
IFERROR(SUMPRODUCT('6. Patients'!CN$10:CN$107,OFFSET('6. Patients'!$ED$9,1,MATCH($D31,'6. Patients'!$EE$9:$ES$9,0),ROWS('6. Patients'!EA$10:EA$107))),0)+
IFERROR(SUMPRODUCT('6. Patients'!CN$10:CN$107,OFFSET('6. Patients'!$ET$9,1,MATCH($D31,'6. Patients'!$EU$9:$FI$9,0),ROWS('6. Patients'!EA$10:EA$107))),0)+
IFERROR(SUMPRODUCT('6. Patients'!CN$10:CN$107,OFFSET('6. Patients'!$FJ$9,1,MATCH($D31,'6. Patients'!$FK$9:$FY$9,0),ROWS('6. Patients'!EA$10:EA$107))),0),
IFERROR(SUMPRODUCT('6. Patients'!CN$10:CN$107,OFFSET('6. Patients'!$FZ$9,1,MATCH($D31,'6. Patients'!$GA$9:$GO$9,0),ROWS('6. Patients'!EA$10:EA$107))),0)+
IFERROR(SUMPRODUCT('6. Patients'!CN$10:CN$107,OFFSET('6. Patients'!$GP$9,1,MATCH($D31,'6. Patients'!$GQ$9:$HE$9,0),ROWS('6. Patients'!EA$10:EA$107))),0)+
IFERROR(SUMPRODUCT('6. Patients'!CN$10:CN$107,OFFSET('6. Patients'!$HF$9,1,MATCH($D31,'6. Patients'!$HG$9:$HU$9,0),ROWS('6. Patients'!EA$10:EA$107))),0)+
IFERROR(SUMPRODUCT('6. Patients'!CN$10:CN$107,OFFSET('6. Patients'!$HV$9,1,MATCH($D31,'6. Patients'!$HW$9:$IK$9,0),ROWS('6. Patients'!EA$10:EA$107))),0),
IFERROR(SUMPRODUCT('6. Patients'!CN$10:CN$107,OFFSET('6. Patients'!$IL$9,1,MATCH($D31,'6. Patients'!$IM$9:$JA$9,0),ROWS('6. Patients'!EA$10:EA$107))),0)+
IFERROR(SUMPRODUCT('6. Patients'!CN$10:CN$107,OFFSET('6. Patients'!$JB$9,1,MATCH($D31,'6. Patients'!$JC$9:$JQ$9,0),ROWS('6. Patients'!EA$10:EA$107))),0)+
IFERROR(SUMPRODUCT('6. Patients'!CN$10:CN$107,OFFSET('6. Patients'!$JR$9,1,MATCH($D31,'6. Patients'!$JS$9:$KG$9,0),ROWS('6. Patients'!EA$10:EA$107))),0)+
IFERROR(SUMPRODUCT('6. Patients'!CN$10:CN$107,OFFSET('6. Patients'!$KH$9,1,MATCH($D31,'6. Patients'!$KI$9:$KW$9,0),ROWS('6. Patients'!EA$10:EA$107))),0))+
IFERROR(VLOOKUP($D31,$H$61:$L$91,COLUMNS($H$60:$J$60)-1+U$7,0)*$E31*$F31*'1. General Inputs'!$J$25,0),0)</f>
        <v>0</v>
      </c>
      <c r="V31" s="3">
        <f ca="1">ROUNDUP($F31*$E31*CHOOSE(V$7,
IFERROR(SUMPRODUCT('6. Patients'!CO$10:CO$107,OFFSET('6. Patients'!$DN$9,1,MATCH($D31,'6. Patients'!$DO$9:$EC$9,0),ROWS('6. Patients'!EB$10:EB$107))),0)+
IFERROR(SUMPRODUCT('6. Patients'!CO$10:CO$107,OFFSET('6. Patients'!$ED$9,1,MATCH($D31,'6. Patients'!$EE$9:$ES$9,0),ROWS('6. Patients'!EB$10:EB$107))),0)+
IFERROR(SUMPRODUCT('6. Patients'!CO$10:CO$107,OFFSET('6. Patients'!$ET$9,1,MATCH($D31,'6. Patients'!$EU$9:$FI$9,0),ROWS('6. Patients'!EB$10:EB$107))),0)+
IFERROR(SUMPRODUCT('6. Patients'!CO$10:CO$107,OFFSET('6. Patients'!$FJ$9,1,MATCH($D31,'6. Patients'!$FK$9:$FY$9,0),ROWS('6. Patients'!EB$10:EB$107))),0),
IFERROR(SUMPRODUCT('6. Patients'!CO$10:CO$107,OFFSET('6. Patients'!$FZ$9,1,MATCH($D31,'6. Patients'!$GA$9:$GO$9,0),ROWS('6. Patients'!EB$10:EB$107))),0)+
IFERROR(SUMPRODUCT('6. Patients'!CO$10:CO$107,OFFSET('6. Patients'!$GP$9,1,MATCH($D31,'6. Patients'!$GQ$9:$HE$9,0),ROWS('6. Patients'!EB$10:EB$107))),0)+
IFERROR(SUMPRODUCT('6. Patients'!CO$10:CO$107,OFFSET('6. Patients'!$HF$9,1,MATCH($D31,'6. Patients'!$HG$9:$HU$9,0),ROWS('6. Patients'!EB$10:EB$107))),0)+
IFERROR(SUMPRODUCT('6. Patients'!CO$10:CO$107,OFFSET('6. Patients'!$HV$9,1,MATCH($D31,'6. Patients'!$HW$9:$IK$9,0),ROWS('6. Patients'!EB$10:EB$107))),0),
IFERROR(SUMPRODUCT('6. Patients'!CO$10:CO$107,OFFSET('6. Patients'!$IL$9,1,MATCH($D31,'6. Patients'!$IM$9:$JA$9,0),ROWS('6. Patients'!EB$10:EB$107))),0)+
IFERROR(SUMPRODUCT('6. Patients'!CO$10:CO$107,OFFSET('6. Patients'!$JB$9,1,MATCH($D31,'6. Patients'!$JC$9:$JQ$9,0),ROWS('6. Patients'!EB$10:EB$107))),0)+
IFERROR(SUMPRODUCT('6. Patients'!CO$10:CO$107,OFFSET('6. Patients'!$JR$9,1,MATCH($D31,'6. Patients'!$JS$9:$KG$9,0),ROWS('6. Patients'!EB$10:EB$107))),0)+
IFERROR(SUMPRODUCT('6. Patients'!CO$10:CO$107,OFFSET('6. Patients'!$KH$9,1,MATCH($D31,'6. Patients'!$KI$9:$KW$9,0),ROWS('6. Patients'!EB$10:EB$107))),0))+
IFERROR(VLOOKUP($D31,$H$61:$L$91,COLUMNS($H$60:$J$60)-1+V$7,0)*$E31*$F31*'1. General Inputs'!$J$25,0),0)</f>
        <v>0</v>
      </c>
      <c r="W31" s="3">
        <f ca="1">ROUNDUP($F31*$E31*CHOOSE(W$7,
IFERROR(SUMPRODUCT('6. Patients'!CP$10:CP$107,OFFSET('6. Patients'!$DN$9,1,MATCH($D31,'6. Patients'!$DO$9:$EC$9,0),ROWS('6. Patients'!EC$10:EC$107))),0)+
IFERROR(SUMPRODUCT('6. Patients'!CP$10:CP$107,OFFSET('6. Patients'!$ED$9,1,MATCH($D31,'6. Patients'!$EE$9:$ES$9,0),ROWS('6. Patients'!EC$10:EC$107))),0)+
IFERROR(SUMPRODUCT('6. Patients'!CP$10:CP$107,OFFSET('6. Patients'!$ET$9,1,MATCH($D31,'6. Patients'!$EU$9:$FI$9,0),ROWS('6. Patients'!EC$10:EC$107))),0)+
IFERROR(SUMPRODUCT('6. Patients'!CP$10:CP$107,OFFSET('6. Patients'!$FJ$9,1,MATCH($D31,'6. Patients'!$FK$9:$FY$9,0),ROWS('6. Patients'!EC$10:EC$107))),0),
IFERROR(SUMPRODUCT('6. Patients'!CP$10:CP$107,OFFSET('6. Patients'!$FZ$9,1,MATCH($D31,'6. Patients'!$GA$9:$GO$9,0),ROWS('6. Patients'!EC$10:EC$107))),0)+
IFERROR(SUMPRODUCT('6. Patients'!CP$10:CP$107,OFFSET('6. Patients'!$GP$9,1,MATCH($D31,'6. Patients'!$GQ$9:$HE$9,0),ROWS('6. Patients'!EC$10:EC$107))),0)+
IFERROR(SUMPRODUCT('6. Patients'!CP$10:CP$107,OFFSET('6. Patients'!$HF$9,1,MATCH($D31,'6. Patients'!$HG$9:$HU$9,0),ROWS('6. Patients'!EC$10:EC$107))),0)+
IFERROR(SUMPRODUCT('6. Patients'!CP$10:CP$107,OFFSET('6. Patients'!$HV$9,1,MATCH($D31,'6. Patients'!$HW$9:$IK$9,0),ROWS('6. Patients'!EC$10:EC$107))),0),
IFERROR(SUMPRODUCT('6. Patients'!CP$10:CP$107,OFFSET('6. Patients'!$IL$9,1,MATCH($D31,'6. Patients'!$IM$9:$JA$9,0),ROWS('6. Patients'!EC$10:EC$107))),0)+
IFERROR(SUMPRODUCT('6. Patients'!CP$10:CP$107,OFFSET('6. Patients'!$JB$9,1,MATCH($D31,'6. Patients'!$JC$9:$JQ$9,0),ROWS('6. Patients'!EC$10:EC$107))),0)+
IFERROR(SUMPRODUCT('6. Patients'!CP$10:CP$107,OFFSET('6. Patients'!$JR$9,1,MATCH($D31,'6. Patients'!$JS$9:$KG$9,0),ROWS('6. Patients'!EC$10:EC$107))),0)+
IFERROR(SUMPRODUCT('6. Patients'!CP$10:CP$107,OFFSET('6. Patients'!$KH$9,1,MATCH($D31,'6. Patients'!$KI$9:$KW$9,0),ROWS('6. Patients'!EC$10:EC$107))),0))+
IFERROR(VLOOKUP($D31,$H$61:$L$91,COLUMNS($H$60:$J$60)-1+W$7,0)*$E31*$F31*'1. General Inputs'!$J$25,0),0)</f>
        <v>0</v>
      </c>
      <c r="X31" s="3">
        <f ca="1">ROUNDUP($F31*$E31*CHOOSE(X$7,
IFERROR(SUMPRODUCT('6. Patients'!CQ$10:CQ$107,OFFSET('6. Patients'!$DN$9,1,MATCH($D31,'6. Patients'!$DO$9:$EC$9,0),ROWS('6. Patients'!ED$10:ED$107))),0)+
IFERROR(SUMPRODUCT('6. Patients'!CQ$10:CQ$107,OFFSET('6. Patients'!$ED$9,1,MATCH($D31,'6. Patients'!$EE$9:$ES$9,0),ROWS('6. Patients'!ED$10:ED$107))),0)+
IFERROR(SUMPRODUCT('6. Patients'!CQ$10:CQ$107,OFFSET('6. Patients'!$ET$9,1,MATCH($D31,'6. Patients'!$EU$9:$FI$9,0),ROWS('6. Patients'!ED$10:ED$107))),0)+
IFERROR(SUMPRODUCT('6. Patients'!CQ$10:CQ$107,OFFSET('6. Patients'!$FJ$9,1,MATCH($D31,'6. Patients'!$FK$9:$FY$9,0),ROWS('6. Patients'!ED$10:ED$107))),0),
IFERROR(SUMPRODUCT('6. Patients'!CQ$10:CQ$107,OFFSET('6. Patients'!$FZ$9,1,MATCH($D31,'6. Patients'!$GA$9:$GO$9,0),ROWS('6. Patients'!ED$10:ED$107))),0)+
IFERROR(SUMPRODUCT('6. Patients'!CQ$10:CQ$107,OFFSET('6. Patients'!$GP$9,1,MATCH($D31,'6. Patients'!$GQ$9:$HE$9,0),ROWS('6. Patients'!ED$10:ED$107))),0)+
IFERROR(SUMPRODUCT('6. Patients'!CQ$10:CQ$107,OFFSET('6. Patients'!$HF$9,1,MATCH($D31,'6. Patients'!$HG$9:$HU$9,0),ROWS('6. Patients'!ED$10:ED$107))),0)+
IFERROR(SUMPRODUCT('6. Patients'!CQ$10:CQ$107,OFFSET('6. Patients'!$HV$9,1,MATCH($D31,'6. Patients'!$HW$9:$IK$9,0),ROWS('6. Patients'!ED$10:ED$107))),0),
IFERROR(SUMPRODUCT('6. Patients'!CQ$10:CQ$107,OFFSET('6. Patients'!$IL$9,1,MATCH($D31,'6. Patients'!$IM$9:$JA$9,0),ROWS('6. Patients'!ED$10:ED$107))),0)+
IFERROR(SUMPRODUCT('6. Patients'!CQ$10:CQ$107,OFFSET('6. Patients'!$JB$9,1,MATCH($D31,'6. Patients'!$JC$9:$JQ$9,0),ROWS('6. Patients'!ED$10:ED$107))),0)+
IFERROR(SUMPRODUCT('6. Patients'!CQ$10:CQ$107,OFFSET('6. Patients'!$JR$9,1,MATCH($D31,'6. Patients'!$JS$9:$KG$9,0),ROWS('6. Patients'!ED$10:ED$107))),0)+
IFERROR(SUMPRODUCT('6. Patients'!CQ$10:CQ$107,OFFSET('6. Patients'!$KH$9,1,MATCH($D31,'6. Patients'!$KI$9:$KW$9,0),ROWS('6. Patients'!ED$10:ED$107))),0))+
IFERROR(VLOOKUP($D31,$H$61:$L$91,COLUMNS($H$60:$J$60)-1+X$7,0)*$E31*$F31*'1. General Inputs'!$J$25,0),0)</f>
        <v>0</v>
      </c>
      <c r="Y31" s="3">
        <f ca="1">ROUNDUP($F31*$E31*CHOOSE(Y$7,
IFERROR(SUMPRODUCT('6. Patients'!CR$10:CR$107,OFFSET('6. Patients'!$DN$9,1,MATCH($D31,'6. Patients'!$DO$9:$EC$9,0),ROWS('6. Patients'!EE$10:EE$107))),0)+
IFERROR(SUMPRODUCT('6. Patients'!CR$10:CR$107,OFFSET('6. Patients'!$ED$9,1,MATCH($D31,'6. Patients'!$EE$9:$ES$9,0),ROWS('6. Patients'!EE$10:EE$107))),0)+
IFERROR(SUMPRODUCT('6. Patients'!CR$10:CR$107,OFFSET('6. Patients'!$ET$9,1,MATCH($D31,'6. Patients'!$EU$9:$FI$9,0),ROWS('6. Patients'!EE$10:EE$107))),0)+
IFERROR(SUMPRODUCT('6. Patients'!CR$10:CR$107,OFFSET('6. Patients'!$FJ$9,1,MATCH($D31,'6. Patients'!$FK$9:$FY$9,0),ROWS('6. Patients'!EE$10:EE$107))),0),
IFERROR(SUMPRODUCT('6. Patients'!CR$10:CR$107,OFFSET('6. Patients'!$FZ$9,1,MATCH($D31,'6. Patients'!$GA$9:$GO$9,0),ROWS('6. Patients'!EE$10:EE$107))),0)+
IFERROR(SUMPRODUCT('6. Patients'!CR$10:CR$107,OFFSET('6. Patients'!$GP$9,1,MATCH($D31,'6. Patients'!$GQ$9:$HE$9,0),ROWS('6. Patients'!EE$10:EE$107))),0)+
IFERROR(SUMPRODUCT('6. Patients'!CR$10:CR$107,OFFSET('6. Patients'!$HF$9,1,MATCH($D31,'6. Patients'!$HG$9:$HU$9,0),ROWS('6. Patients'!EE$10:EE$107))),0)+
IFERROR(SUMPRODUCT('6. Patients'!CR$10:CR$107,OFFSET('6. Patients'!$HV$9,1,MATCH($D31,'6. Patients'!$HW$9:$IK$9,0),ROWS('6. Patients'!EE$10:EE$107))),0),
IFERROR(SUMPRODUCT('6. Patients'!CR$10:CR$107,OFFSET('6. Patients'!$IL$9,1,MATCH($D31,'6. Patients'!$IM$9:$JA$9,0),ROWS('6. Patients'!EE$10:EE$107))),0)+
IFERROR(SUMPRODUCT('6. Patients'!CR$10:CR$107,OFFSET('6. Patients'!$JB$9,1,MATCH($D31,'6. Patients'!$JC$9:$JQ$9,0),ROWS('6. Patients'!EE$10:EE$107))),0)+
IFERROR(SUMPRODUCT('6. Patients'!CR$10:CR$107,OFFSET('6. Patients'!$JR$9,1,MATCH($D31,'6. Patients'!$JS$9:$KG$9,0),ROWS('6. Patients'!EE$10:EE$107))),0)+
IFERROR(SUMPRODUCT('6. Patients'!CR$10:CR$107,OFFSET('6. Patients'!$KH$9,1,MATCH($D31,'6. Patients'!$KI$9:$KW$9,0),ROWS('6. Patients'!EE$10:EE$107))),0))+
IFERROR(VLOOKUP($D31,$H$61:$L$91,COLUMNS($H$60:$J$60)-1+Y$7,0)*$E31*$F31*'1. General Inputs'!$J$25,0),0)</f>
        <v>0</v>
      </c>
      <c r="Z31" s="3">
        <f ca="1">ROUNDUP($F31*$E31*CHOOSE(Z$7,
IFERROR(SUMPRODUCT('6. Patients'!CS$10:CS$107,OFFSET('6. Patients'!$DN$9,1,MATCH($D31,'6. Patients'!$DO$9:$EC$9,0),ROWS('6. Patients'!EF$10:EF$107))),0)+
IFERROR(SUMPRODUCT('6. Patients'!CS$10:CS$107,OFFSET('6. Patients'!$ED$9,1,MATCH($D31,'6. Patients'!$EE$9:$ES$9,0),ROWS('6. Patients'!EF$10:EF$107))),0)+
IFERROR(SUMPRODUCT('6. Patients'!CS$10:CS$107,OFFSET('6. Patients'!$ET$9,1,MATCH($D31,'6. Patients'!$EU$9:$FI$9,0),ROWS('6. Patients'!EF$10:EF$107))),0)+
IFERROR(SUMPRODUCT('6. Patients'!CS$10:CS$107,OFFSET('6. Patients'!$FJ$9,1,MATCH($D31,'6. Patients'!$FK$9:$FY$9,0),ROWS('6. Patients'!EF$10:EF$107))),0),
IFERROR(SUMPRODUCT('6. Patients'!CS$10:CS$107,OFFSET('6. Patients'!$FZ$9,1,MATCH($D31,'6. Patients'!$GA$9:$GO$9,0),ROWS('6. Patients'!EF$10:EF$107))),0)+
IFERROR(SUMPRODUCT('6. Patients'!CS$10:CS$107,OFFSET('6. Patients'!$GP$9,1,MATCH($D31,'6. Patients'!$GQ$9:$HE$9,0),ROWS('6. Patients'!EF$10:EF$107))),0)+
IFERROR(SUMPRODUCT('6. Patients'!CS$10:CS$107,OFFSET('6. Patients'!$HF$9,1,MATCH($D31,'6. Patients'!$HG$9:$HU$9,0),ROWS('6. Patients'!EF$10:EF$107))),0)+
IFERROR(SUMPRODUCT('6. Patients'!CS$10:CS$107,OFFSET('6. Patients'!$HV$9,1,MATCH($D31,'6. Patients'!$HW$9:$IK$9,0),ROWS('6. Patients'!EF$10:EF$107))),0),
IFERROR(SUMPRODUCT('6. Patients'!CS$10:CS$107,OFFSET('6. Patients'!$IL$9,1,MATCH($D31,'6. Patients'!$IM$9:$JA$9,0),ROWS('6. Patients'!EF$10:EF$107))),0)+
IFERROR(SUMPRODUCT('6. Patients'!CS$10:CS$107,OFFSET('6. Patients'!$JB$9,1,MATCH($D31,'6. Patients'!$JC$9:$JQ$9,0),ROWS('6. Patients'!EF$10:EF$107))),0)+
IFERROR(SUMPRODUCT('6. Patients'!CS$10:CS$107,OFFSET('6. Patients'!$JR$9,1,MATCH($D31,'6. Patients'!$JS$9:$KG$9,0),ROWS('6. Patients'!EF$10:EF$107))),0)+
IFERROR(SUMPRODUCT('6. Patients'!CS$10:CS$107,OFFSET('6. Patients'!$KH$9,1,MATCH($D31,'6. Patients'!$KI$9:$KW$9,0),ROWS('6. Patients'!EF$10:EF$107))),0))+
IFERROR(VLOOKUP($D31,$H$61:$L$91,COLUMNS($H$60:$J$60)-1+Z$7,0)*$E31*$F31*'1. General Inputs'!$J$25,0),0)</f>
        <v>0</v>
      </c>
      <c r="AA31" s="3">
        <f ca="1">ROUNDUP($F31*$E31*CHOOSE(AA$7,
IFERROR(SUMPRODUCT('6. Patients'!CT$10:CT$107,OFFSET('6. Patients'!$DN$9,1,MATCH($D31,'6. Patients'!$DO$9:$EC$9,0),ROWS('6. Patients'!EG$10:EG$107))),0)+
IFERROR(SUMPRODUCT('6. Patients'!CT$10:CT$107,OFFSET('6. Patients'!$ED$9,1,MATCH($D31,'6. Patients'!$EE$9:$ES$9,0),ROWS('6. Patients'!EG$10:EG$107))),0)+
IFERROR(SUMPRODUCT('6. Patients'!CT$10:CT$107,OFFSET('6. Patients'!$ET$9,1,MATCH($D31,'6. Patients'!$EU$9:$FI$9,0),ROWS('6. Patients'!EG$10:EG$107))),0)+
IFERROR(SUMPRODUCT('6. Patients'!CT$10:CT$107,OFFSET('6. Patients'!$FJ$9,1,MATCH($D31,'6. Patients'!$FK$9:$FY$9,0),ROWS('6. Patients'!EG$10:EG$107))),0),
IFERROR(SUMPRODUCT('6. Patients'!CT$10:CT$107,OFFSET('6. Patients'!$FZ$9,1,MATCH($D31,'6. Patients'!$GA$9:$GO$9,0),ROWS('6. Patients'!EG$10:EG$107))),0)+
IFERROR(SUMPRODUCT('6. Patients'!CT$10:CT$107,OFFSET('6. Patients'!$GP$9,1,MATCH($D31,'6. Patients'!$GQ$9:$HE$9,0),ROWS('6. Patients'!EG$10:EG$107))),0)+
IFERROR(SUMPRODUCT('6. Patients'!CT$10:CT$107,OFFSET('6. Patients'!$HF$9,1,MATCH($D31,'6. Patients'!$HG$9:$HU$9,0),ROWS('6. Patients'!EG$10:EG$107))),0)+
IFERROR(SUMPRODUCT('6. Patients'!CT$10:CT$107,OFFSET('6. Patients'!$HV$9,1,MATCH($D31,'6. Patients'!$HW$9:$IK$9,0),ROWS('6. Patients'!EG$10:EG$107))),0),
IFERROR(SUMPRODUCT('6. Patients'!CT$10:CT$107,OFFSET('6. Patients'!$IL$9,1,MATCH($D31,'6. Patients'!$IM$9:$JA$9,0),ROWS('6. Patients'!EG$10:EG$107))),0)+
IFERROR(SUMPRODUCT('6. Patients'!CT$10:CT$107,OFFSET('6. Patients'!$JB$9,1,MATCH($D31,'6. Patients'!$JC$9:$JQ$9,0),ROWS('6. Patients'!EG$10:EG$107))),0)+
IFERROR(SUMPRODUCT('6. Patients'!CT$10:CT$107,OFFSET('6. Patients'!$JR$9,1,MATCH($D31,'6. Patients'!$JS$9:$KG$9,0),ROWS('6. Patients'!EG$10:EG$107))),0)+
IFERROR(SUMPRODUCT('6. Patients'!CT$10:CT$107,OFFSET('6. Patients'!$KH$9,1,MATCH($D31,'6. Patients'!$KI$9:$KW$9,0),ROWS('6. Patients'!EG$10:EG$107))),0))+
IFERROR(VLOOKUP($D31,$H$61:$L$91,COLUMNS($H$60:$J$60)-1+AA$7,0)*$E31*$F31*'1. General Inputs'!$J$25,0),0)</f>
        <v>0</v>
      </c>
      <c r="AB31" s="3">
        <f ca="1">ROUNDUP($F31*$E31*CHOOSE(AB$7,
IFERROR(SUMPRODUCT('6. Patients'!CU$10:CU$107,OFFSET('6. Patients'!$DN$9,1,MATCH($D31,'6. Patients'!$DO$9:$EC$9,0),ROWS('6. Patients'!EH$10:EH$107))),0)+
IFERROR(SUMPRODUCT('6. Patients'!CU$10:CU$107,OFFSET('6. Patients'!$ED$9,1,MATCH($D31,'6. Patients'!$EE$9:$ES$9,0),ROWS('6. Patients'!EH$10:EH$107))),0)+
IFERROR(SUMPRODUCT('6. Patients'!CU$10:CU$107,OFFSET('6. Patients'!$ET$9,1,MATCH($D31,'6. Patients'!$EU$9:$FI$9,0),ROWS('6. Patients'!EH$10:EH$107))),0)+
IFERROR(SUMPRODUCT('6. Patients'!CU$10:CU$107,OFFSET('6. Patients'!$FJ$9,1,MATCH($D31,'6. Patients'!$FK$9:$FY$9,0),ROWS('6. Patients'!EH$10:EH$107))),0),
IFERROR(SUMPRODUCT('6. Patients'!CU$10:CU$107,OFFSET('6. Patients'!$FZ$9,1,MATCH($D31,'6. Patients'!$GA$9:$GO$9,0),ROWS('6. Patients'!EH$10:EH$107))),0)+
IFERROR(SUMPRODUCT('6. Patients'!CU$10:CU$107,OFFSET('6. Patients'!$GP$9,1,MATCH($D31,'6. Patients'!$GQ$9:$HE$9,0),ROWS('6. Patients'!EH$10:EH$107))),0)+
IFERROR(SUMPRODUCT('6. Patients'!CU$10:CU$107,OFFSET('6. Patients'!$HF$9,1,MATCH($D31,'6. Patients'!$HG$9:$HU$9,0),ROWS('6. Patients'!EH$10:EH$107))),0)+
IFERROR(SUMPRODUCT('6. Patients'!CU$10:CU$107,OFFSET('6. Patients'!$HV$9,1,MATCH($D31,'6. Patients'!$HW$9:$IK$9,0),ROWS('6. Patients'!EH$10:EH$107))),0),
IFERROR(SUMPRODUCT('6. Patients'!CU$10:CU$107,OFFSET('6. Patients'!$IL$9,1,MATCH($D31,'6. Patients'!$IM$9:$JA$9,0),ROWS('6. Patients'!EH$10:EH$107))),0)+
IFERROR(SUMPRODUCT('6. Patients'!CU$10:CU$107,OFFSET('6. Patients'!$JB$9,1,MATCH($D31,'6. Patients'!$JC$9:$JQ$9,0),ROWS('6. Patients'!EH$10:EH$107))),0)+
IFERROR(SUMPRODUCT('6. Patients'!CU$10:CU$107,OFFSET('6. Patients'!$JR$9,1,MATCH($D31,'6. Patients'!$JS$9:$KG$9,0),ROWS('6. Patients'!EH$10:EH$107))),0)+
IFERROR(SUMPRODUCT('6. Patients'!CU$10:CU$107,OFFSET('6. Patients'!$KH$9,1,MATCH($D31,'6. Patients'!$KI$9:$KW$9,0),ROWS('6. Patients'!EH$10:EH$107))),0))+
IFERROR(VLOOKUP($D31,$H$61:$L$91,COLUMNS($H$60:$J$60)-1+AB$7,0)*$E31*$F31*'1. General Inputs'!$J$25,0),0)</f>
        <v>0</v>
      </c>
      <c r="AC31" s="3">
        <f ca="1">ROUNDUP($F31*$E31*CHOOSE(AC$7,
IFERROR(SUMPRODUCT('6. Patients'!CV$10:CV$107,OFFSET('6. Patients'!$DN$9,1,MATCH($D31,'6. Patients'!$DO$9:$EC$9,0),ROWS('6. Patients'!EI$10:EI$107))),0)+
IFERROR(SUMPRODUCT('6. Patients'!CV$10:CV$107,OFFSET('6. Patients'!$ED$9,1,MATCH($D31,'6. Patients'!$EE$9:$ES$9,0),ROWS('6. Patients'!EI$10:EI$107))),0)+
IFERROR(SUMPRODUCT('6. Patients'!CV$10:CV$107,OFFSET('6. Patients'!$ET$9,1,MATCH($D31,'6. Patients'!$EU$9:$FI$9,0),ROWS('6. Patients'!EI$10:EI$107))),0)+
IFERROR(SUMPRODUCT('6. Patients'!CV$10:CV$107,OFFSET('6. Patients'!$FJ$9,1,MATCH($D31,'6. Patients'!$FK$9:$FY$9,0),ROWS('6. Patients'!EI$10:EI$107))),0),
IFERROR(SUMPRODUCT('6. Patients'!CV$10:CV$107,OFFSET('6. Patients'!$FZ$9,1,MATCH($D31,'6. Patients'!$GA$9:$GO$9,0),ROWS('6. Patients'!EI$10:EI$107))),0)+
IFERROR(SUMPRODUCT('6. Patients'!CV$10:CV$107,OFFSET('6. Patients'!$GP$9,1,MATCH($D31,'6. Patients'!$GQ$9:$HE$9,0),ROWS('6. Patients'!EI$10:EI$107))),0)+
IFERROR(SUMPRODUCT('6. Patients'!CV$10:CV$107,OFFSET('6. Patients'!$HF$9,1,MATCH($D31,'6. Patients'!$HG$9:$HU$9,0),ROWS('6. Patients'!EI$10:EI$107))),0)+
IFERROR(SUMPRODUCT('6. Patients'!CV$10:CV$107,OFFSET('6. Patients'!$HV$9,1,MATCH($D31,'6. Patients'!$HW$9:$IK$9,0),ROWS('6. Patients'!EI$10:EI$107))),0),
IFERROR(SUMPRODUCT('6. Patients'!CV$10:CV$107,OFFSET('6. Patients'!$IL$9,1,MATCH($D31,'6. Patients'!$IM$9:$JA$9,0),ROWS('6. Patients'!EI$10:EI$107))),0)+
IFERROR(SUMPRODUCT('6. Patients'!CV$10:CV$107,OFFSET('6. Patients'!$JB$9,1,MATCH($D31,'6. Patients'!$JC$9:$JQ$9,0),ROWS('6. Patients'!EI$10:EI$107))),0)+
IFERROR(SUMPRODUCT('6. Patients'!CV$10:CV$107,OFFSET('6. Patients'!$JR$9,1,MATCH($D31,'6. Patients'!$JS$9:$KG$9,0),ROWS('6. Patients'!EI$10:EI$107))),0)+
IFERROR(SUMPRODUCT('6. Patients'!CV$10:CV$107,OFFSET('6. Patients'!$KH$9,1,MATCH($D31,'6. Patients'!$KI$9:$KW$9,0),ROWS('6. Patients'!EI$10:EI$107))),0))+
IFERROR(VLOOKUP($D31,$H$61:$L$91,COLUMNS($H$60:$J$60)-1+AC$7,0)*$E31*$F31*'1. General Inputs'!$J$25,0),0)</f>
        <v>0</v>
      </c>
      <c r="AD31" s="3">
        <f ca="1">ROUNDUP($F31*$E31*CHOOSE(AD$7,
IFERROR(SUMPRODUCT('6. Patients'!CW$10:CW$107,OFFSET('6. Patients'!$DN$9,1,MATCH($D31,'6. Patients'!$DO$9:$EC$9,0),ROWS('6. Patients'!EJ$10:EJ$107))),0)+
IFERROR(SUMPRODUCT('6. Patients'!CW$10:CW$107,OFFSET('6. Patients'!$ED$9,1,MATCH($D31,'6. Patients'!$EE$9:$ES$9,0),ROWS('6. Patients'!EJ$10:EJ$107))),0)+
IFERROR(SUMPRODUCT('6. Patients'!CW$10:CW$107,OFFSET('6. Patients'!$ET$9,1,MATCH($D31,'6. Patients'!$EU$9:$FI$9,0),ROWS('6. Patients'!EJ$10:EJ$107))),0)+
IFERROR(SUMPRODUCT('6. Patients'!CW$10:CW$107,OFFSET('6. Patients'!$FJ$9,1,MATCH($D31,'6. Patients'!$FK$9:$FY$9,0),ROWS('6. Patients'!EJ$10:EJ$107))),0),
IFERROR(SUMPRODUCT('6. Patients'!CW$10:CW$107,OFFSET('6. Patients'!$FZ$9,1,MATCH($D31,'6. Patients'!$GA$9:$GO$9,0),ROWS('6. Patients'!EJ$10:EJ$107))),0)+
IFERROR(SUMPRODUCT('6. Patients'!CW$10:CW$107,OFFSET('6. Patients'!$GP$9,1,MATCH($D31,'6. Patients'!$GQ$9:$HE$9,0),ROWS('6. Patients'!EJ$10:EJ$107))),0)+
IFERROR(SUMPRODUCT('6. Patients'!CW$10:CW$107,OFFSET('6. Patients'!$HF$9,1,MATCH($D31,'6. Patients'!$HG$9:$HU$9,0),ROWS('6. Patients'!EJ$10:EJ$107))),0)+
IFERROR(SUMPRODUCT('6. Patients'!CW$10:CW$107,OFFSET('6. Patients'!$HV$9,1,MATCH($D31,'6. Patients'!$HW$9:$IK$9,0),ROWS('6. Patients'!EJ$10:EJ$107))),0),
IFERROR(SUMPRODUCT('6. Patients'!CW$10:CW$107,OFFSET('6. Patients'!$IL$9,1,MATCH($D31,'6. Patients'!$IM$9:$JA$9,0),ROWS('6. Patients'!EJ$10:EJ$107))),0)+
IFERROR(SUMPRODUCT('6. Patients'!CW$10:CW$107,OFFSET('6. Patients'!$JB$9,1,MATCH($D31,'6. Patients'!$JC$9:$JQ$9,0),ROWS('6. Patients'!EJ$10:EJ$107))),0)+
IFERROR(SUMPRODUCT('6. Patients'!CW$10:CW$107,OFFSET('6. Patients'!$JR$9,1,MATCH($D31,'6. Patients'!$JS$9:$KG$9,0),ROWS('6. Patients'!EJ$10:EJ$107))),0)+
IFERROR(SUMPRODUCT('6. Patients'!CW$10:CW$107,OFFSET('6. Patients'!$KH$9,1,MATCH($D31,'6. Patients'!$KI$9:$KW$9,0),ROWS('6. Patients'!EJ$10:EJ$107))),0))+
IFERROR(VLOOKUP($D31,$H$61:$L$91,COLUMNS($H$60:$J$60)-1+AD$7,0)*$E31*$F31*'1. General Inputs'!$J$25,0),0)</f>
        <v>0</v>
      </c>
      <c r="AE31" s="3">
        <f ca="1">ROUNDUP($F31*$E31*CHOOSE(AE$7,
IFERROR(SUMPRODUCT('6. Patients'!CX$10:CX$107,OFFSET('6. Patients'!$DN$9,1,MATCH($D31,'6. Patients'!$DO$9:$EC$9,0),ROWS('6. Patients'!EK$10:EK$107))),0)+
IFERROR(SUMPRODUCT('6. Patients'!CX$10:CX$107,OFFSET('6. Patients'!$ED$9,1,MATCH($D31,'6. Patients'!$EE$9:$ES$9,0),ROWS('6. Patients'!EK$10:EK$107))),0)+
IFERROR(SUMPRODUCT('6. Patients'!CX$10:CX$107,OFFSET('6. Patients'!$ET$9,1,MATCH($D31,'6. Patients'!$EU$9:$FI$9,0),ROWS('6. Patients'!EK$10:EK$107))),0)+
IFERROR(SUMPRODUCT('6. Patients'!CX$10:CX$107,OFFSET('6. Patients'!$FJ$9,1,MATCH($D31,'6. Patients'!$FK$9:$FY$9,0),ROWS('6. Patients'!EK$10:EK$107))),0),
IFERROR(SUMPRODUCT('6. Patients'!CX$10:CX$107,OFFSET('6. Patients'!$FZ$9,1,MATCH($D31,'6. Patients'!$GA$9:$GO$9,0),ROWS('6. Patients'!EK$10:EK$107))),0)+
IFERROR(SUMPRODUCT('6. Patients'!CX$10:CX$107,OFFSET('6. Patients'!$GP$9,1,MATCH($D31,'6. Patients'!$GQ$9:$HE$9,0),ROWS('6. Patients'!EK$10:EK$107))),0)+
IFERROR(SUMPRODUCT('6. Patients'!CX$10:CX$107,OFFSET('6. Patients'!$HF$9,1,MATCH($D31,'6. Patients'!$HG$9:$HU$9,0),ROWS('6. Patients'!EK$10:EK$107))),0)+
IFERROR(SUMPRODUCT('6. Patients'!CX$10:CX$107,OFFSET('6. Patients'!$HV$9,1,MATCH($D31,'6. Patients'!$HW$9:$IK$9,0),ROWS('6. Patients'!EK$10:EK$107))),0),
IFERROR(SUMPRODUCT('6. Patients'!CX$10:CX$107,OFFSET('6. Patients'!$IL$9,1,MATCH($D31,'6. Patients'!$IM$9:$JA$9,0),ROWS('6. Patients'!EK$10:EK$107))),0)+
IFERROR(SUMPRODUCT('6. Patients'!CX$10:CX$107,OFFSET('6. Patients'!$JB$9,1,MATCH($D31,'6. Patients'!$JC$9:$JQ$9,0),ROWS('6. Patients'!EK$10:EK$107))),0)+
IFERROR(SUMPRODUCT('6. Patients'!CX$10:CX$107,OFFSET('6. Patients'!$JR$9,1,MATCH($D31,'6. Patients'!$JS$9:$KG$9,0),ROWS('6. Patients'!EK$10:EK$107))),0)+
IFERROR(SUMPRODUCT('6. Patients'!CX$10:CX$107,OFFSET('6. Patients'!$KH$9,1,MATCH($D31,'6. Patients'!$KI$9:$KW$9,0),ROWS('6. Patients'!EK$10:EK$107))),0))+
IFERROR(VLOOKUP($D31,$H$61:$L$91,COLUMNS($H$60:$J$60)-1+AE$7,0)*$E31*$F31*'1. General Inputs'!$J$25,0),0)</f>
        <v>0</v>
      </c>
      <c r="AF31" s="3">
        <f ca="1">ROUNDUP($F31*$E31*CHOOSE(AF$7,
IFERROR(SUMPRODUCT('6. Patients'!CY$10:CY$107,OFFSET('6. Patients'!$DN$9,1,MATCH($D31,'6. Patients'!$DO$9:$EC$9,0),ROWS('6. Patients'!EL$10:EL$107))),0)+
IFERROR(SUMPRODUCT('6. Patients'!CY$10:CY$107,OFFSET('6. Patients'!$ED$9,1,MATCH($D31,'6. Patients'!$EE$9:$ES$9,0),ROWS('6. Patients'!EL$10:EL$107))),0)+
IFERROR(SUMPRODUCT('6. Patients'!CY$10:CY$107,OFFSET('6. Patients'!$ET$9,1,MATCH($D31,'6. Patients'!$EU$9:$FI$9,0),ROWS('6. Patients'!EL$10:EL$107))),0)+
IFERROR(SUMPRODUCT('6. Patients'!CY$10:CY$107,OFFSET('6. Patients'!$FJ$9,1,MATCH($D31,'6. Patients'!$FK$9:$FY$9,0),ROWS('6. Patients'!EL$10:EL$107))),0),
IFERROR(SUMPRODUCT('6. Patients'!CY$10:CY$107,OFFSET('6. Patients'!$FZ$9,1,MATCH($D31,'6. Patients'!$GA$9:$GO$9,0),ROWS('6. Patients'!EL$10:EL$107))),0)+
IFERROR(SUMPRODUCT('6. Patients'!CY$10:CY$107,OFFSET('6. Patients'!$GP$9,1,MATCH($D31,'6. Patients'!$GQ$9:$HE$9,0),ROWS('6. Patients'!EL$10:EL$107))),0)+
IFERROR(SUMPRODUCT('6. Patients'!CY$10:CY$107,OFFSET('6. Patients'!$HF$9,1,MATCH($D31,'6. Patients'!$HG$9:$HU$9,0),ROWS('6. Patients'!EL$10:EL$107))),0)+
IFERROR(SUMPRODUCT('6. Patients'!CY$10:CY$107,OFFSET('6. Patients'!$HV$9,1,MATCH($D31,'6. Patients'!$HW$9:$IK$9,0),ROWS('6. Patients'!EL$10:EL$107))),0),
IFERROR(SUMPRODUCT('6. Patients'!CY$10:CY$107,OFFSET('6. Patients'!$IL$9,1,MATCH($D31,'6. Patients'!$IM$9:$JA$9,0),ROWS('6. Patients'!EL$10:EL$107))),0)+
IFERROR(SUMPRODUCT('6. Patients'!CY$10:CY$107,OFFSET('6. Patients'!$JB$9,1,MATCH($D31,'6. Patients'!$JC$9:$JQ$9,0),ROWS('6. Patients'!EL$10:EL$107))),0)+
IFERROR(SUMPRODUCT('6. Patients'!CY$10:CY$107,OFFSET('6. Patients'!$JR$9,1,MATCH($D31,'6. Patients'!$JS$9:$KG$9,0),ROWS('6. Patients'!EL$10:EL$107))),0)+
IFERROR(SUMPRODUCT('6. Patients'!CY$10:CY$107,OFFSET('6. Patients'!$KH$9,1,MATCH($D31,'6. Patients'!$KI$9:$KW$9,0),ROWS('6. Patients'!EL$10:EL$107))),0))+
IFERROR(VLOOKUP($D31,$H$61:$L$91,COLUMNS($H$60:$J$60)-1+AF$7,0)*$E31*$F31*'1. General Inputs'!$J$25,0),0)</f>
        <v>0</v>
      </c>
      <c r="AG31" s="3">
        <f ca="1">ROUNDUP($F31*$E31*CHOOSE(AG$7,
IFERROR(SUMPRODUCT('6. Patients'!CZ$10:CZ$107,OFFSET('6. Patients'!$DN$9,1,MATCH($D31,'6. Patients'!$DO$9:$EC$9,0),ROWS('6. Patients'!EM$10:EM$107))),0)+
IFERROR(SUMPRODUCT('6. Patients'!CZ$10:CZ$107,OFFSET('6. Patients'!$ED$9,1,MATCH($D31,'6. Patients'!$EE$9:$ES$9,0),ROWS('6. Patients'!EM$10:EM$107))),0)+
IFERROR(SUMPRODUCT('6. Patients'!CZ$10:CZ$107,OFFSET('6. Patients'!$ET$9,1,MATCH($D31,'6. Patients'!$EU$9:$FI$9,0),ROWS('6. Patients'!EM$10:EM$107))),0)+
IFERROR(SUMPRODUCT('6. Patients'!CZ$10:CZ$107,OFFSET('6. Patients'!$FJ$9,1,MATCH($D31,'6. Patients'!$FK$9:$FY$9,0),ROWS('6. Patients'!EM$10:EM$107))),0),
IFERROR(SUMPRODUCT('6. Patients'!CZ$10:CZ$107,OFFSET('6. Patients'!$FZ$9,1,MATCH($D31,'6. Patients'!$GA$9:$GO$9,0),ROWS('6. Patients'!EM$10:EM$107))),0)+
IFERROR(SUMPRODUCT('6. Patients'!CZ$10:CZ$107,OFFSET('6. Patients'!$GP$9,1,MATCH($D31,'6. Patients'!$GQ$9:$HE$9,0),ROWS('6. Patients'!EM$10:EM$107))),0)+
IFERROR(SUMPRODUCT('6. Patients'!CZ$10:CZ$107,OFFSET('6. Patients'!$HF$9,1,MATCH($D31,'6. Patients'!$HG$9:$HU$9,0),ROWS('6. Patients'!EM$10:EM$107))),0)+
IFERROR(SUMPRODUCT('6. Patients'!CZ$10:CZ$107,OFFSET('6. Patients'!$HV$9,1,MATCH($D31,'6. Patients'!$HW$9:$IK$9,0),ROWS('6. Patients'!EM$10:EM$107))),0),
IFERROR(SUMPRODUCT('6. Patients'!CZ$10:CZ$107,OFFSET('6. Patients'!$IL$9,1,MATCH($D31,'6. Patients'!$IM$9:$JA$9,0),ROWS('6. Patients'!EM$10:EM$107))),0)+
IFERROR(SUMPRODUCT('6. Patients'!CZ$10:CZ$107,OFFSET('6. Patients'!$JB$9,1,MATCH($D31,'6. Patients'!$JC$9:$JQ$9,0),ROWS('6. Patients'!EM$10:EM$107))),0)+
IFERROR(SUMPRODUCT('6. Patients'!CZ$10:CZ$107,OFFSET('6. Patients'!$JR$9,1,MATCH($D31,'6. Patients'!$JS$9:$KG$9,0),ROWS('6. Patients'!EM$10:EM$107))),0)+
IFERROR(SUMPRODUCT('6. Patients'!CZ$10:CZ$107,OFFSET('6. Patients'!$KH$9,1,MATCH($D31,'6. Patients'!$KI$9:$KW$9,0),ROWS('6. Patients'!EM$10:EM$107))),0))+
IFERROR(VLOOKUP($D31,$H$61:$L$91,COLUMNS($H$60:$J$60)-1+AG$7,0)*$E31*$F31*'1. General Inputs'!$J$25,0),0)</f>
        <v>0</v>
      </c>
      <c r="AH31" s="3">
        <f ca="1">ROUNDUP($F31*$E31*CHOOSE(AH$7,
IFERROR(SUMPRODUCT('6. Patients'!DA$10:DA$107,OFFSET('6. Patients'!$DN$9,1,MATCH($D31,'6. Patients'!$DO$9:$EC$9,0),ROWS('6. Patients'!EN$10:EN$107))),0)+
IFERROR(SUMPRODUCT('6. Patients'!DA$10:DA$107,OFFSET('6. Patients'!$ED$9,1,MATCH($D31,'6. Patients'!$EE$9:$ES$9,0),ROWS('6. Patients'!EN$10:EN$107))),0)+
IFERROR(SUMPRODUCT('6. Patients'!DA$10:DA$107,OFFSET('6. Patients'!$ET$9,1,MATCH($D31,'6. Patients'!$EU$9:$FI$9,0),ROWS('6. Patients'!EN$10:EN$107))),0)+
IFERROR(SUMPRODUCT('6. Patients'!DA$10:DA$107,OFFSET('6. Patients'!$FJ$9,1,MATCH($D31,'6. Patients'!$FK$9:$FY$9,0),ROWS('6. Patients'!EN$10:EN$107))),0),
IFERROR(SUMPRODUCT('6. Patients'!DA$10:DA$107,OFFSET('6. Patients'!$FZ$9,1,MATCH($D31,'6. Patients'!$GA$9:$GO$9,0),ROWS('6. Patients'!EN$10:EN$107))),0)+
IFERROR(SUMPRODUCT('6. Patients'!DA$10:DA$107,OFFSET('6. Patients'!$GP$9,1,MATCH($D31,'6. Patients'!$GQ$9:$HE$9,0),ROWS('6. Patients'!EN$10:EN$107))),0)+
IFERROR(SUMPRODUCT('6. Patients'!DA$10:DA$107,OFFSET('6. Patients'!$HF$9,1,MATCH($D31,'6. Patients'!$HG$9:$HU$9,0),ROWS('6. Patients'!EN$10:EN$107))),0)+
IFERROR(SUMPRODUCT('6. Patients'!DA$10:DA$107,OFFSET('6. Patients'!$HV$9,1,MATCH($D31,'6. Patients'!$HW$9:$IK$9,0),ROWS('6. Patients'!EN$10:EN$107))),0),
IFERROR(SUMPRODUCT('6. Patients'!DA$10:DA$107,OFFSET('6. Patients'!$IL$9,1,MATCH($D31,'6. Patients'!$IM$9:$JA$9,0),ROWS('6. Patients'!EN$10:EN$107))),0)+
IFERROR(SUMPRODUCT('6. Patients'!DA$10:DA$107,OFFSET('6. Patients'!$JB$9,1,MATCH($D31,'6. Patients'!$JC$9:$JQ$9,0),ROWS('6. Patients'!EN$10:EN$107))),0)+
IFERROR(SUMPRODUCT('6. Patients'!DA$10:DA$107,OFFSET('6. Patients'!$JR$9,1,MATCH($D31,'6. Patients'!$JS$9:$KG$9,0),ROWS('6. Patients'!EN$10:EN$107))),0)+
IFERROR(SUMPRODUCT('6. Patients'!DA$10:DA$107,OFFSET('6. Patients'!$KH$9,1,MATCH($D31,'6. Patients'!$KI$9:$KW$9,0),ROWS('6. Patients'!EN$10:EN$107))),0))+
IFERROR(VLOOKUP($D31,$H$61:$L$91,COLUMNS($H$60:$J$60)-1+AH$7,0)*$E31*$F31*'1. General Inputs'!$J$25,0),0)</f>
        <v>0</v>
      </c>
      <c r="AI31" s="3">
        <f ca="1">ROUNDUP($F31*$E31*CHOOSE(AI$7,
IFERROR(SUMPRODUCT('6. Patients'!DB$10:DB$107,OFFSET('6. Patients'!$DN$9,1,MATCH($D31,'6. Patients'!$DO$9:$EC$9,0),ROWS('6. Patients'!EO$10:EO$107))),0)+
IFERROR(SUMPRODUCT('6. Patients'!DB$10:DB$107,OFFSET('6. Patients'!$ED$9,1,MATCH($D31,'6. Patients'!$EE$9:$ES$9,0),ROWS('6. Patients'!EO$10:EO$107))),0)+
IFERROR(SUMPRODUCT('6. Patients'!DB$10:DB$107,OFFSET('6. Patients'!$ET$9,1,MATCH($D31,'6. Patients'!$EU$9:$FI$9,0),ROWS('6. Patients'!EO$10:EO$107))),0)+
IFERROR(SUMPRODUCT('6. Patients'!DB$10:DB$107,OFFSET('6. Patients'!$FJ$9,1,MATCH($D31,'6. Patients'!$FK$9:$FY$9,0),ROWS('6. Patients'!EO$10:EO$107))),0),
IFERROR(SUMPRODUCT('6. Patients'!DB$10:DB$107,OFFSET('6. Patients'!$FZ$9,1,MATCH($D31,'6. Patients'!$GA$9:$GO$9,0),ROWS('6. Patients'!EO$10:EO$107))),0)+
IFERROR(SUMPRODUCT('6. Patients'!DB$10:DB$107,OFFSET('6. Patients'!$GP$9,1,MATCH($D31,'6. Patients'!$GQ$9:$HE$9,0),ROWS('6. Patients'!EO$10:EO$107))),0)+
IFERROR(SUMPRODUCT('6. Patients'!DB$10:DB$107,OFFSET('6. Patients'!$HF$9,1,MATCH($D31,'6. Patients'!$HG$9:$HU$9,0),ROWS('6. Patients'!EO$10:EO$107))),0)+
IFERROR(SUMPRODUCT('6. Patients'!DB$10:DB$107,OFFSET('6. Patients'!$HV$9,1,MATCH($D31,'6. Patients'!$HW$9:$IK$9,0),ROWS('6. Patients'!EO$10:EO$107))),0),
IFERROR(SUMPRODUCT('6. Patients'!DB$10:DB$107,OFFSET('6. Patients'!$IL$9,1,MATCH($D31,'6. Patients'!$IM$9:$JA$9,0),ROWS('6. Patients'!EO$10:EO$107))),0)+
IFERROR(SUMPRODUCT('6. Patients'!DB$10:DB$107,OFFSET('6. Patients'!$JB$9,1,MATCH($D31,'6. Patients'!$JC$9:$JQ$9,0),ROWS('6. Patients'!EO$10:EO$107))),0)+
IFERROR(SUMPRODUCT('6. Patients'!DB$10:DB$107,OFFSET('6. Patients'!$JR$9,1,MATCH($D31,'6. Patients'!$JS$9:$KG$9,0),ROWS('6. Patients'!EO$10:EO$107))),0)+
IFERROR(SUMPRODUCT('6. Patients'!DB$10:DB$107,OFFSET('6. Patients'!$KH$9,1,MATCH($D31,'6. Patients'!$KI$9:$KW$9,0),ROWS('6. Patients'!EO$10:EO$107))),0))+
IFERROR(VLOOKUP($D31,$H$61:$L$91,COLUMNS($H$60:$J$60)-1+AI$7,0)*$E31*$F31*'1. General Inputs'!$J$25,0),0)</f>
        <v>0</v>
      </c>
      <c r="AJ31" s="3">
        <f ca="1">ROUNDUP($F31*$E31*CHOOSE(AJ$7,
IFERROR(SUMPRODUCT('6. Patients'!DC$10:DC$107,OFFSET('6. Patients'!$DN$9,1,MATCH($D31,'6. Patients'!$DO$9:$EC$9,0),ROWS('6. Patients'!EP$10:EP$107))),0)+
IFERROR(SUMPRODUCT('6. Patients'!DC$10:DC$107,OFFSET('6. Patients'!$ED$9,1,MATCH($D31,'6. Patients'!$EE$9:$ES$9,0),ROWS('6. Patients'!EP$10:EP$107))),0)+
IFERROR(SUMPRODUCT('6. Patients'!DC$10:DC$107,OFFSET('6. Patients'!$ET$9,1,MATCH($D31,'6. Patients'!$EU$9:$FI$9,0),ROWS('6. Patients'!EP$10:EP$107))),0)+
IFERROR(SUMPRODUCT('6. Patients'!DC$10:DC$107,OFFSET('6. Patients'!$FJ$9,1,MATCH($D31,'6. Patients'!$FK$9:$FY$9,0),ROWS('6. Patients'!EP$10:EP$107))),0),
IFERROR(SUMPRODUCT('6. Patients'!DC$10:DC$107,OFFSET('6. Patients'!$FZ$9,1,MATCH($D31,'6. Patients'!$GA$9:$GO$9,0),ROWS('6. Patients'!EP$10:EP$107))),0)+
IFERROR(SUMPRODUCT('6. Patients'!DC$10:DC$107,OFFSET('6. Patients'!$GP$9,1,MATCH($D31,'6. Patients'!$GQ$9:$HE$9,0),ROWS('6. Patients'!EP$10:EP$107))),0)+
IFERROR(SUMPRODUCT('6. Patients'!DC$10:DC$107,OFFSET('6. Patients'!$HF$9,1,MATCH($D31,'6. Patients'!$HG$9:$HU$9,0),ROWS('6. Patients'!EP$10:EP$107))),0)+
IFERROR(SUMPRODUCT('6. Patients'!DC$10:DC$107,OFFSET('6. Patients'!$HV$9,1,MATCH($D31,'6. Patients'!$HW$9:$IK$9,0),ROWS('6. Patients'!EP$10:EP$107))),0),
IFERROR(SUMPRODUCT('6. Patients'!DC$10:DC$107,OFFSET('6. Patients'!$IL$9,1,MATCH($D31,'6. Patients'!$IM$9:$JA$9,0),ROWS('6. Patients'!EP$10:EP$107))),0)+
IFERROR(SUMPRODUCT('6. Patients'!DC$10:DC$107,OFFSET('6. Patients'!$JB$9,1,MATCH($D31,'6. Patients'!$JC$9:$JQ$9,0),ROWS('6. Patients'!EP$10:EP$107))),0)+
IFERROR(SUMPRODUCT('6. Patients'!DC$10:DC$107,OFFSET('6. Patients'!$JR$9,1,MATCH($D31,'6. Patients'!$JS$9:$KG$9,0),ROWS('6. Patients'!EP$10:EP$107))),0)+
IFERROR(SUMPRODUCT('6. Patients'!DC$10:DC$107,OFFSET('6. Patients'!$KH$9,1,MATCH($D31,'6. Patients'!$KI$9:$KW$9,0),ROWS('6. Patients'!EP$10:EP$107))),0))+
IFERROR(VLOOKUP($D31,$H$61:$L$91,COLUMNS($H$60:$J$60)-1+AJ$7,0)*$E31*$F31*'1. General Inputs'!$J$25,0),0)</f>
        <v>0</v>
      </c>
      <c r="AK31" s="3">
        <f ca="1">ROUNDUP($F31*$E31*CHOOSE(AK$7,
IFERROR(SUMPRODUCT('6. Patients'!DD$10:DD$107,OFFSET('6. Patients'!$DN$9,1,MATCH($D31,'6. Patients'!$DO$9:$EC$9,0),ROWS('6. Patients'!EQ$10:EQ$107))),0)+
IFERROR(SUMPRODUCT('6. Patients'!DD$10:DD$107,OFFSET('6. Patients'!$ED$9,1,MATCH($D31,'6. Patients'!$EE$9:$ES$9,0),ROWS('6. Patients'!EQ$10:EQ$107))),0)+
IFERROR(SUMPRODUCT('6. Patients'!DD$10:DD$107,OFFSET('6. Patients'!$ET$9,1,MATCH($D31,'6. Patients'!$EU$9:$FI$9,0),ROWS('6. Patients'!EQ$10:EQ$107))),0)+
IFERROR(SUMPRODUCT('6. Patients'!DD$10:DD$107,OFFSET('6. Patients'!$FJ$9,1,MATCH($D31,'6. Patients'!$FK$9:$FY$9,0),ROWS('6. Patients'!EQ$10:EQ$107))),0),
IFERROR(SUMPRODUCT('6. Patients'!DD$10:DD$107,OFFSET('6. Patients'!$FZ$9,1,MATCH($D31,'6. Patients'!$GA$9:$GO$9,0),ROWS('6. Patients'!EQ$10:EQ$107))),0)+
IFERROR(SUMPRODUCT('6. Patients'!DD$10:DD$107,OFFSET('6. Patients'!$GP$9,1,MATCH($D31,'6. Patients'!$GQ$9:$HE$9,0),ROWS('6. Patients'!EQ$10:EQ$107))),0)+
IFERROR(SUMPRODUCT('6. Patients'!DD$10:DD$107,OFFSET('6. Patients'!$HF$9,1,MATCH($D31,'6. Patients'!$HG$9:$HU$9,0),ROWS('6. Patients'!EQ$10:EQ$107))),0)+
IFERROR(SUMPRODUCT('6. Patients'!DD$10:DD$107,OFFSET('6. Patients'!$HV$9,1,MATCH($D31,'6. Patients'!$HW$9:$IK$9,0),ROWS('6. Patients'!EQ$10:EQ$107))),0),
IFERROR(SUMPRODUCT('6. Patients'!DD$10:DD$107,OFFSET('6. Patients'!$IL$9,1,MATCH($D31,'6. Patients'!$IM$9:$JA$9,0),ROWS('6. Patients'!EQ$10:EQ$107))),0)+
IFERROR(SUMPRODUCT('6. Patients'!DD$10:DD$107,OFFSET('6. Patients'!$JB$9,1,MATCH($D31,'6. Patients'!$JC$9:$JQ$9,0),ROWS('6. Patients'!EQ$10:EQ$107))),0)+
IFERROR(SUMPRODUCT('6. Patients'!DD$10:DD$107,OFFSET('6. Patients'!$JR$9,1,MATCH($D31,'6. Patients'!$JS$9:$KG$9,0),ROWS('6. Patients'!EQ$10:EQ$107))),0)+
IFERROR(SUMPRODUCT('6. Patients'!DD$10:DD$107,OFFSET('6. Patients'!$KH$9,1,MATCH($D31,'6. Patients'!$KI$9:$KW$9,0),ROWS('6. Patients'!EQ$10:EQ$107))),0))+
IFERROR(VLOOKUP($D31,$H$61:$L$91,COLUMNS($H$60:$J$60)-1+AK$7,0)*$E31*$F31*'1. General Inputs'!$J$25,0),0)</f>
        <v>0</v>
      </c>
      <c r="AL31" s="3">
        <f ca="1">ROUNDUP($F31*$E31*CHOOSE(AL$7,
IFERROR(SUMPRODUCT('6. Patients'!DE$10:DE$107,OFFSET('6. Patients'!$DN$9,1,MATCH($D31,'6. Patients'!$DO$9:$EC$9,0),ROWS('6. Patients'!ER$10:ER$107))),0)+
IFERROR(SUMPRODUCT('6. Patients'!DE$10:DE$107,OFFSET('6. Patients'!$ED$9,1,MATCH($D31,'6. Patients'!$EE$9:$ES$9,0),ROWS('6. Patients'!ER$10:ER$107))),0)+
IFERROR(SUMPRODUCT('6. Patients'!DE$10:DE$107,OFFSET('6. Patients'!$ET$9,1,MATCH($D31,'6. Patients'!$EU$9:$FI$9,0),ROWS('6. Patients'!ER$10:ER$107))),0)+
IFERROR(SUMPRODUCT('6. Patients'!DE$10:DE$107,OFFSET('6. Patients'!$FJ$9,1,MATCH($D31,'6. Patients'!$FK$9:$FY$9,0),ROWS('6. Patients'!ER$10:ER$107))),0),
IFERROR(SUMPRODUCT('6. Patients'!DE$10:DE$107,OFFSET('6. Patients'!$FZ$9,1,MATCH($D31,'6. Patients'!$GA$9:$GO$9,0),ROWS('6. Patients'!ER$10:ER$107))),0)+
IFERROR(SUMPRODUCT('6. Patients'!DE$10:DE$107,OFFSET('6. Patients'!$GP$9,1,MATCH($D31,'6. Patients'!$GQ$9:$HE$9,0),ROWS('6. Patients'!ER$10:ER$107))),0)+
IFERROR(SUMPRODUCT('6. Patients'!DE$10:DE$107,OFFSET('6. Patients'!$HF$9,1,MATCH($D31,'6. Patients'!$HG$9:$HU$9,0),ROWS('6. Patients'!ER$10:ER$107))),0)+
IFERROR(SUMPRODUCT('6. Patients'!DE$10:DE$107,OFFSET('6. Patients'!$HV$9,1,MATCH($D31,'6. Patients'!$HW$9:$IK$9,0),ROWS('6. Patients'!ER$10:ER$107))),0),
IFERROR(SUMPRODUCT('6. Patients'!DE$10:DE$107,OFFSET('6. Patients'!$IL$9,1,MATCH($D31,'6. Patients'!$IM$9:$JA$9,0),ROWS('6. Patients'!ER$10:ER$107))),0)+
IFERROR(SUMPRODUCT('6. Patients'!DE$10:DE$107,OFFSET('6. Patients'!$JB$9,1,MATCH($D31,'6. Patients'!$JC$9:$JQ$9,0),ROWS('6. Patients'!ER$10:ER$107))),0)+
IFERROR(SUMPRODUCT('6. Patients'!DE$10:DE$107,OFFSET('6. Patients'!$JR$9,1,MATCH($D31,'6. Patients'!$JS$9:$KG$9,0),ROWS('6. Patients'!ER$10:ER$107))),0)+
IFERROR(SUMPRODUCT('6. Patients'!DE$10:DE$107,OFFSET('6. Patients'!$KH$9,1,MATCH($D31,'6. Patients'!$KI$9:$KW$9,0),ROWS('6. Patients'!ER$10:ER$107))),0))+
IFERROR(VLOOKUP($D31,$H$61:$L$91,COLUMNS($H$60:$J$60)-1+AL$7,0)*$E31*$F31*'1. General Inputs'!$J$25,0),0)</f>
        <v>0</v>
      </c>
      <c r="AM31" s="3">
        <f ca="1">ROUNDUP($F31*$E31*CHOOSE(AM$7,
IFERROR(SUMPRODUCT('6. Patients'!DF$10:DF$107,OFFSET('6. Patients'!$DN$9,1,MATCH($D31,'6. Patients'!$DO$9:$EC$9,0),ROWS('6. Patients'!ES$10:ES$107))),0)+
IFERROR(SUMPRODUCT('6. Patients'!DF$10:DF$107,OFFSET('6. Patients'!$ED$9,1,MATCH($D31,'6. Patients'!$EE$9:$ES$9,0),ROWS('6. Patients'!ES$10:ES$107))),0)+
IFERROR(SUMPRODUCT('6. Patients'!DF$10:DF$107,OFFSET('6. Patients'!$ET$9,1,MATCH($D31,'6. Patients'!$EU$9:$FI$9,0),ROWS('6. Patients'!ES$10:ES$107))),0)+
IFERROR(SUMPRODUCT('6. Patients'!DF$10:DF$107,OFFSET('6. Patients'!$FJ$9,1,MATCH($D31,'6. Patients'!$FK$9:$FY$9,0),ROWS('6. Patients'!ES$10:ES$107))),0),
IFERROR(SUMPRODUCT('6. Patients'!DF$10:DF$107,OFFSET('6. Patients'!$FZ$9,1,MATCH($D31,'6. Patients'!$GA$9:$GO$9,0),ROWS('6. Patients'!ES$10:ES$107))),0)+
IFERROR(SUMPRODUCT('6. Patients'!DF$10:DF$107,OFFSET('6. Patients'!$GP$9,1,MATCH($D31,'6. Patients'!$GQ$9:$HE$9,0),ROWS('6. Patients'!ES$10:ES$107))),0)+
IFERROR(SUMPRODUCT('6. Patients'!DF$10:DF$107,OFFSET('6. Patients'!$HF$9,1,MATCH($D31,'6. Patients'!$HG$9:$HU$9,0),ROWS('6. Patients'!ES$10:ES$107))),0)+
IFERROR(SUMPRODUCT('6. Patients'!DF$10:DF$107,OFFSET('6. Patients'!$HV$9,1,MATCH($D31,'6. Patients'!$HW$9:$IK$9,0),ROWS('6. Patients'!ES$10:ES$107))),0),
IFERROR(SUMPRODUCT('6. Patients'!DF$10:DF$107,OFFSET('6. Patients'!$IL$9,1,MATCH($D31,'6. Patients'!$IM$9:$JA$9,0),ROWS('6. Patients'!ES$10:ES$107))),0)+
IFERROR(SUMPRODUCT('6. Patients'!DF$10:DF$107,OFFSET('6. Patients'!$JB$9,1,MATCH($D31,'6. Patients'!$JC$9:$JQ$9,0),ROWS('6. Patients'!ES$10:ES$107))),0)+
IFERROR(SUMPRODUCT('6. Patients'!DF$10:DF$107,OFFSET('6. Patients'!$JR$9,1,MATCH($D31,'6. Patients'!$JS$9:$KG$9,0),ROWS('6. Patients'!ES$10:ES$107))),0)+
IFERROR(SUMPRODUCT('6. Patients'!DF$10:DF$107,OFFSET('6. Patients'!$KH$9,1,MATCH($D31,'6. Patients'!$KI$9:$KW$9,0),ROWS('6. Patients'!ES$10:ES$107))),0))+
IFERROR(VLOOKUP($D31,$H$61:$L$91,COLUMNS($H$60:$J$60)-1+AM$7,0)*$E31*$F31*'1. General Inputs'!$J$25,0),0)</f>
        <v>0</v>
      </c>
      <c r="AN31" s="3">
        <f ca="1">ROUNDUP($F31*$E31*CHOOSE(AN$7,
IFERROR(SUMPRODUCT('6. Patients'!DG$10:DG$107,OFFSET('6. Patients'!$DN$9,1,MATCH($D31,'6. Patients'!$DO$9:$EC$9,0),ROWS('6. Patients'!ET$10:ET$107))),0)+
IFERROR(SUMPRODUCT('6. Patients'!DG$10:DG$107,OFFSET('6. Patients'!$ED$9,1,MATCH($D31,'6. Patients'!$EE$9:$ES$9,0),ROWS('6. Patients'!ET$10:ET$107))),0)+
IFERROR(SUMPRODUCT('6. Patients'!DG$10:DG$107,OFFSET('6. Patients'!$ET$9,1,MATCH($D31,'6. Patients'!$EU$9:$FI$9,0),ROWS('6. Patients'!ET$10:ET$107))),0)+
IFERROR(SUMPRODUCT('6. Patients'!DG$10:DG$107,OFFSET('6. Patients'!$FJ$9,1,MATCH($D31,'6. Patients'!$FK$9:$FY$9,0),ROWS('6. Patients'!ET$10:ET$107))),0),
IFERROR(SUMPRODUCT('6. Patients'!DG$10:DG$107,OFFSET('6. Patients'!$FZ$9,1,MATCH($D31,'6. Patients'!$GA$9:$GO$9,0),ROWS('6. Patients'!ET$10:ET$107))),0)+
IFERROR(SUMPRODUCT('6. Patients'!DG$10:DG$107,OFFSET('6. Patients'!$GP$9,1,MATCH($D31,'6. Patients'!$GQ$9:$HE$9,0),ROWS('6. Patients'!ET$10:ET$107))),0)+
IFERROR(SUMPRODUCT('6. Patients'!DG$10:DG$107,OFFSET('6. Patients'!$HF$9,1,MATCH($D31,'6. Patients'!$HG$9:$HU$9,0),ROWS('6. Patients'!ET$10:ET$107))),0)+
IFERROR(SUMPRODUCT('6. Patients'!DG$10:DG$107,OFFSET('6. Patients'!$HV$9,1,MATCH($D31,'6. Patients'!$HW$9:$IK$9,0),ROWS('6. Patients'!ET$10:ET$107))),0),
IFERROR(SUMPRODUCT('6. Patients'!DG$10:DG$107,OFFSET('6. Patients'!$IL$9,1,MATCH($D31,'6. Patients'!$IM$9:$JA$9,0),ROWS('6. Patients'!ET$10:ET$107))),0)+
IFERROR(SUMPRODUCT('6. Patients'!DG$10:DG$107,OFFSET('6. Patients'!$JB$9,1,MATCH($D31,'6. Patients'!$JC$9:$JQ$9,0),ROWS('6. Patients'!ET$10:ET$107))),0)+
IFERROR(SUMPRODUCT('6. Patients'!DG$10:DG$107,OFFSET('6. Patients'!$JR$9,1,MATCH($D31,'6. Patients'!$JS$9:$KG$9,0),ROWS('6. Patients'!ET$10:ET$107))),0)+
IFERROR(SUMPRODUCT('6. Patients'!DG$10:DG$107,OFFSET('6. Patients'!$KH$9,1,MATCH($D31,'6. Patients'!$KI$9:$KW$9,0),ROWS('6. Patients'!ET$10:ET$107))),0))+
IFERROR(VLOOKUP($D31,$H$61:$L$91,COLUMNS($H$60:$J$60)-1+AN$7,0)*$E31*$F31*'1. General Inputs'!$J$25,0),0)</f>
        <v>0</v>
      </c>
      <c r="AO31" s="3">
        <f ca="1">ROUNDUP($F31*$E31*CHOOSE(AO$7,
IFERROR(SUMPRODUCT('6. Patients'!DH$10:DH$107,OFFSET('6. Patients'!$DN$9,1,MATCH($D31,'6. Patients'!$DO$9:$EC$9,0),ROWS('6. Patients'!EU$10:EU$107))),0)+
IFERROR(SUMPRODUCT('6. Patients'!DH$10:DH$107,OFFSET('6. Patients'!$ED$9,1,MATCH($D31,'6. Patients'!$EE$9:$ES$9,0),ROWS('6. Patients'!EU$10:EU$107))),0)+
IFERROR(SUMPRODUCT('6. Patients'!DH$10:DH$107,OFFSET('6. Patients'!$ET$9,1,MATCH($D31,'6. Patients'!$EU$9:$FI$9,0),ROWS('6. Patients'!EU$10:EU$107))),0)+
IFERROR(SUMPRODUCT('6. Patients'!DH$10:DH$107,OFFSET('6. Patients'!$FJ$9,1,MATCH($D31,'6. Patients'!$FK$9:$FY$9,0),ROWS('6. Patients'!EU$10:EU$107))),0),
IFERROR(SUMPRODUCT('6. Patients'!DH$10:DH$107,OFFSET('6. Patients'!$FZ$9,1,MATCH($D31,'6. Patients'!$GA$9:$GO$9,0),ROWS('6. Patients'!EU$10:EU$107))),0)+
IFERROR(SUMPRODUCT('6. Patients'!DH$10:DH$107,OFFSET('6. Patients'!$GP$9,1,MATCH($D31,'6. Patients'!$GQ$9:$HE$9,0),ROWS('6. Patients'!EU$10:EU$107))),0)+
IFERROR(SUMPRODUCT('6. Patients'!DH$10:DH$107,OFFSET('6. Patients'!$HF$9,1,MATCH($D31,'6. Patients'!$HG$9:$HU$9,0),ROWS('6. Patients'!EU$10:EU$107))),0)+
IFERROR(SUMPRODUCT('6. Patients'!DH$10:DH$107,OFFSET('6. Patients'!$HV$9,1,MATCH($D31,'6. Patients'!$HW$9:$IK$9,0),ROWS('6. Patients'!EU$10:EU$107))),0),
IFERROR(SUMPRODUCT('6. Patients'!DH$10:DH$107,OFFSET('6. Patients'!$IL$9,1,MATCH($D31,'6. Patients'!$IM$9:$JA$9,0),ROWS('6. Patients'!EU$10:EU$107))),0)+
IFERROR(SUMPRODUCT('6. Patients'!DH$10:DH$107,OFFSET('6. Patients'!$JB$9,1,MATCH($D31,'6. Patients'!$JC$9:$JQ$9,0),ROWS('6. Patients'!EU$10:EU$107))),0)+
IFERROR(SUMPRODUCT('6. Patients'!DH$10:DH$107,OFFSET('6. Patients'!$JR$9,1,MATCH($D31,'6. Patients'!$JS$9:$KG$9,0),ROWS('6. Patients'!EU$10:EU$107))),0)+
IFERROR(SUMPRODUCT('6. Patients'!DH$10:DH$107,OFFSET('6. Patients'!$KH$9,1,MATCH($D31,'6. Patients'!$KI$9:$KW$9,0),ROWS('6. Patients'!EU$10:EU$107))),0))+
IFERROR(VLOOKUP($D31,$H$61:$L$91,COLUMNS($H$60:$J$60)-1+AO$7,0)*$E31*$F31*'1. General Inputs'!$J$25,0),0)</f>
        <v>0</v>
      </c>
      <c r="AP31" s="3">
        <f ca="1">ROUNDUP($F31*$E31*CHOOSE(AP$7,
IFERROR(SUMPRODUCT('6. Patients'!DI$10:DI$107,OFFSET('6. Patients'!$DN$9,1,MATCH($D31,'6. Patients'!$DO$9:$EC$9,0),ROWS('6. Patients'!EV$10:EV$107))),0)+
IFERROR(SUMPRODUCT('6. Patients'!DI$10:DI$107,OFFSET('6. Patients'!$ED$9,1,MATCH($D31,'6. Patients'!$EE$9:$ES$9,0),ROWS('6. Patients'!EV$10:EV$107))),0)+
IFERROR(SUMPRODUCT('6. Patients'!DI$10:DI$107,OFFSET('6. Patients'!$ET$9,1,MATCH($D31,'6. Patients'!$EU$9:$FI$9,0),ROWS('6. Patients'!EV$10:EV$107))),0)+
IFERROR(SUMPRODUCT('6. Patients'!DI$10:DI$107,OFFSET('6. Patients'!$FJ$9,1,MATCH($D31,'6. Patients'!$FK$9:$FY$9,0),ROWS('6. Patients'!EV$10:EV$107))),0),
IFERROR(SUMPRODUCT('6. Patients'!DI$10:DI$107,OFFSET('6. Patients'!$FZ$9,1,MATCH($D31,'6. Patients'!$GA$9:$GO$9,0),ROWS('6. Patients'!EV$10:EV$107))),0)+
IFERROR(SUMPRODUCT('6. Patients'!DI$10:DI$107,OFFSET('6. Patients'!$GP$9,1,MATCH($D31,'6. Patients'!$GQ$9:$HE$9,0),ROWS('6. Patients'!EV$10:EV$107))),0)+
IFERROR(SUMPRODUCT('6. Patients'!DI$10:DI$107,OFFSET('6. Patients'!$HF$9,1,MATCH($D31,'6. Patients'!$HG$9:$HU$9,0),ROWS('6. Patients'!EV$10:EV$107))),0)+
IFERROR(SUMPRODUCT('6. Patients'!DI$10:DI$107,OFFSET('6. Patients'!$HV$9,1,MATCH($D31,'6. Patients'!$HW$9:$IK$9,0),ROWS('6. Patients'!EV$10:EV$107))),0),
IFERROR(SUMPRODUCT('6. Patients'!DI$10:DI$107,OFFSET('6. Patients'!$IL$9,1,MATCH($D31,'6. Patients'!$IM$9:$JA$9,0),ROWS('6. Patients'!EV$10:EV$107))),0)+
IFERROR(SUMPRODUCT('6. Patients'!DI$10:DI$107,OFFSET('6. Patients'!$JB$9,1,MATCH($D31,'6. Patients'!$JC$9:$JQ$9,0),ROWS('6. Patients'!EV$10:EV$107))),0)+
IFERROR(SUMPRODUCT('6. Patients'!DI$10:DI$107,OFFSET('6. Patients'!$JR$9,1,MATCH($D31,'6. Patients'!$JS$9:$KG$9,0),ROWS('6. Patients'!EV$10:EV$107))),0)+
IFERROR(SUMPRODUCT('6. Patients'!DI$10:DI$107,OFFSET('6. Patients'!$KH$9,1,MATCH($D31,'6. Patients'!$KI$9:$KW$9,0),ROWS('6. Patients'!EV$10:EV$107))),0))+
IFERROR(VLOOKUP($D31,$H$61:$L$91,COLUMNS($H$60:$J$60)-1+AP$7,0)*$E31*$F31*'1. General Inputs'!$J$25,0),0)</f>
        <v>0</v>
      </c>
      <c r="AQ31" s="3">
        <f ca="1">ROUNDUP($F31*$E31*CHOOSE(AQ$7,
IFERROR(SUMPRODUCT('6. Patients'!DJ$10:DJ$107,OFFSET('6. Patients'!$DN$9,1,MATCH($D31,'6. Patients'!$DO$9:$EC$9,0),ROWS('6. Patients'!EW$10:EW$107))),0)+
IFERROR(SUMPRODUCT('6. Patients'!DJ$10:DJ$107,OFFSET('6. Patients'!$ED$9,1,MATCH($D31,'6. Patients'!$EE$9:$ES$9,0),ROWS('6. Patients'!EW$10:EW$107))),0)+
IFERROR(SUMPRODUCT('6. Patients'!DJ$10:DJ$107,OFFSET('6. Patients'!$ET$9,1,MATCH($D31,'6. Patients'!$EU$9:$FI$9,0),ROWS('6. Patients'!EW$10:EW$107))),0)+
IFERROR(SUMPRODUCT('6. Patients'!DJ$10:DJ$107,OFFSET('6. Patients'!$FJ$9,1,MATCH($D31,'6. Patients'!$FK$9:$FY$9,0),ROWS('6. Patients'!EW$10:EW$107))),0),
IFERROR(SUMPRODUCT('6. Patients'!DJ$10:DJ$107,OFFSET('6. Patients'!$FZ$9,1,MATCH($D31,'6. Patients'!$GA$9:$GO$9,0),ROWS('6. Patients'!EW$10:EW$107))),0)+
IFERROR(SUMPRODUCT('6. Patients'!DJ$10:DJ$107,OFFSET('6. Patients'!$GP$9,1,MATCH($D31,'6. Patients'!$GQ$9:$HE$9,0),ROWS('6. Patients'!EW$10:EW$107))),0)+
IFERROR(SUMPRODUCT('6. Patients'!DJ$10:DJ$107,OFFSET('6. Patients'!$HF$9,1,MATCH($D31,'6. Patients'!$HG$9:$HU$9,0),ROWS('6. Patients'!EW$10:EW$107))),0)+
IFERROR(SUMPRODUCT('6. Patients'!DJ$10:DJ$107,OFFSET('6. Patients'!$HV$9,1,MATCH($D31,'6. Patients'!$HW$9:$IK$9,0),ROWS('6. Patients'!EW$10:EW$107))),0),
IFERROR(SUMPRODUCT('6. Patients'!DJ$10:DJ$107,OFFSET('6. Patients'!$IL$9,1,MATCH($D31,'6. Patients'!$IM$9:$JA$9,0),ROWS('6. Patients'!EW$10:EW$107))),0)+
IFERROR(SUMPRODUCT('6. Patients'!DJ$10:DJ$107,OFFSET('6. Patients'!$JB$9,1,MATCH($D31,'6. Patients'!$JC$9:$JQ$9,0),ROWS('6. Patients'!EW$10:EW$107))),0)+
IFERROR(SUMPRODUCT('6. Patients'!DJ$10:DJ$107,OFFSET('6. Patients'!$JR$9,1,MATCH($D31,'6. Patients'!$JS$9:$KG$9,0),ROWS('6. Patients'!EW$10:EW$107))),0)+
IFERROR(SUMPRODUCT('6. Patients'!DJ$10:DJ$107,OFFSET('6. Patients'!$KH$9,1,MATCH($D31,'6. Patients'!$KI$9:$KW$9,0),ROWS('6. Patients'!EW$10:EW$107))),0))+
IFERROR(VLOOKUP($D31,$H$61:$L$91,COLUMNS($H$60:$J$60)-1+AQ$7,0)*$E31*$F31*'1. General Inputs'!$J$25,0),0)</f>
        <v>0</v>
      </c>
      <c r="AR31" s="136"/>
      <c r="AZ31" s="135">
        <f ca="1">IFERROR(SUM(OFFSET('7. Consumption'!H31,0,1,,MIN('1. General Inputs'!$J$27,COLUMNS('7. Consumption'!H$9:$AQ$9)-1))),0)+MAX(0,$AQ31*('1. General Inputs'!$J$27-COLUMNS('7. Consumption'!H$9:$AQ$9)+1))</f>
        <v>0</v>
      </c>
      <c r="BA31" s="135">
        <f ca="1">IFERROR(SUM(OFFSET('7. Consumption'!I31,0,1,,MIN('1. General Inputs'!$J$27,COLUMNS('7. Consumption'!I$9:$AQ$9)-1))),0)+MAX(0,$AQ31*('1. General Inputs'!$J$27-COLUMNS('7. Consumption'!I$9:$AQ$9)+1))</f>
        <v>0</v>
      </c>
      <c r="BB31" s="135">
        <f ca="1">IFERROR(SUM(OFFSET('7. Consumption'!J31,0,1,,MIN('1. General Inputs'!$J$27,COLUMNS('7. Consumption'!J$9:$AQ$9)-1))),0)+MAX(0,$AQ31*('1. General Inputs'!$J$27-COLUMNS('7. Consumption'!J$9:$AQ$9)+1))</f>
        <v>0</v>
      </c>
      <c r="BC31" s="135">
        <f ca="1">IFERROR(SUM(OFFSET('7. Consumption'!K31,0,1,,MIN('1. General Inputs'!$J$27,COLUMNS('7. Consumption'!K$9:$AQ$9)-1))),0)+MAX(0,$AQ31*('1. General Inputs'!$J$27-COLUMNS('7. Consumption'!K$9:$AQ$9)+1))</f>
        <v>0</v>
      </c>
      <c r="BD31" s="135">
        <f ca="1">IFERROR(SUM(OFFSET('7. Consumption'!L31,0,1,,MIN('1. General Inputs'!$J$27,COLUMNS('7. Consumption'!L$9:$AQ$9)-1))),0)+MAX(0,$AQ31*('1. General Inputs'!$J$27-COLUMNS('7. Consumption'!L$9:$AQ$9)+1))</f>
        <v>0</v>
      </c>
      <c r="BE31" s="135">
        <f ca="1">IFERROR(SUM(OFFSET('7. Consumption'!M31,0,1,,MIN('1. General Inputs'!$J$27,COLUMNS('7. Consumption'!M$9:$AQ$9)-1))),0)+MAX(0,$AQ31*('1. General Inputs'!$J$27-COLUMNS('7. Consumption'!M$9:$AQ$9)+1))</f>
        <v>0</v>
      </c>
      <c r="BF31" s="135">
        <f ca="1">IFERROR(SUM(OFFSET('7. Consumption'!N31,0,1,,MIN('1. General Inputs'!$J$27,COLUMNS('7. Consumption'!N$9:$AQ$9)-1))),0)+MAX(0,$AQ31*('1. General Inputs'!$J$27-COLUMNS('7. Consumption'!N$9:$AQ$9)+1))</f>
        <v>0</v>
      </c>
      <c r="BG31" s="135">
        <f ca="1">IFERROR(SUM(OFFSET('7. Consumption'!O31,0,1,,MIN('1. General Inputs'!$J$27,COLUMNS('7. Consumption'!O$9:$AQ$9)-1))),0)+MAX(0,$AQ31*('1. General Inputs'!$J$27-COLUMNS('7. Consumption'!O$9:$AQ$9)+1))</f>
        <v>0</v>
      </c>
      <c r="BH31" s="135">
        <f ca="1">IFERROR(SUM(OFFSET('7. Consumption'!P31,0,1,,MIN('1. General Inputs'!$J$27,COLUMNS('7. Consumption'!P$9:$AQ$9)-1))),0)+MAX(0,$AQ31*('1. General Inputs'!$J$27-COLUMNS('7. Consumption'!P$9:$AQ$9)+1))</f>
        <v>0</v>
      </c>
      <c r="BI31" s="135">
        <f ca="1">IFERROR(SUM(OFFSET('7. Consumption'!Q31,0,1,,MIN('1. General Inputs'!$J$27,COLUMNS('7. Consumption'!Q$9:$AQ$9)-1))),0)+MAX(0,$AQ31*('1. General Inputs'!$J$27-COLUMNS('7. Consumption'!Q$9:$AQ$9)+1))</f>
        <v>0</v>
      </c>
      <c r="BJ31" s="135">
        <f ca="1">IFERROR(SUM(OFFSET('7. Consumption'!R31,0,1,,MIN('1. General Inputs'!$J$27,COLUMNS('7. Consumption'!R$9:$AQ$9)-1))),0)+MAX(0,$AQ31*('1. General Inputs'!$J$27-COLUMNS('7. Consumption'!R$9:$AQ$9)+1))</f>
        <v>0</v>
      </c>
      <c r="BK31" s="135">
        <f ca="1">IFERROR(SUM(OFFSET('7. Consumption'!S31,0,1,,MIN('1. General Inputs'!$J$27,COLUMNS('7. Consumption'!S$9:$AQ$9)-1))),0)+MAX(0,$AQ31*('1. General Inputs'!$J$27-COLUMNS('7. Consumption'!S$9:$AQ$9)+1))</f>
        <v>0</v>
      </c>
      <c r="BL31" s="135">
        <f ca="1">IFERROR(SUM(OFFSET('7. Consumption'!T31,0,1,,MIN('1. General Inputs'!$J$27,COLUMNS('7. Consumption'!T$9:$AQ$9)-1))),0)+MAX(0,$AQ31*('1. General Inputs'!$J$27-COLUMNS('7. Consumption'!T$9:$AQ$9)+1))</f>
        <v>0</v>
      </c>
      <c r="BM31" s="135">
        <f ca="1">IFERROR(SUM(OFFSET('7. Consumption'!U31,0,1,,MIN('1. General Inputs'!$J$27,COLUMNS('7. Consumption'!U$9:$AQ$9)-1))),0)+MAX(0,$AQ31*('1. General Inputs'!$J$27-COLUMNS('7. Consumption'!U$9:$AQ$9)+1))</f>
        <v>0</v>
      </c>
      <c r="BN31" s="135">
        <f ca="1">IFERROR(SUM(OFFSET('7. Consumption'!V31,0,1,,MIN('1. General Inputs'!$J$27,COLUMNS('7. Consumption'!V$9:$AQ$9)-1))),0)+MAX(0,$AQ31*('1. General Inputs'!$J$27-COLUMNS('7. Consumption'!V$9:$AQ$9)+1))</f>
        <v>0</v>
      </c>
      <c r="BO31" s="135">
        <f ca="1">IFERROR(SUM(OFFSET('7. Consumption'!W31,0,1,,MIN('1. General Inputs'!$J$27,COLUMNS('7. Consumption'!W$9:$AQ$9)-1))),0)+MAX(0,$AQ31*('1. General Inputs'!$J$27-COLUMNS('7. Consumption'!W$9:$AQ$9)+1))</f>
        <v>0</v>
      </c>
      <c r="BP31" s="135">
        <f ca="1">IFERROR(SUM(OFFSET('7. Consumption'!X31,0,1,,MIN('1. General Inputs'!$J$27,COLUMNS('7. Consumption'!X$9:$AQ$9)-1))),0)+MAX(0,$AQ31*('1. General Inputs'!$J$27-COLUMNS('7. Consumption'!X$9:$AQ$9)+1))</f>
        <v>0</v>
      </c>
      <c r="BQ31" s="135">
        <f ca="1">IFERROR(SUM(OFFSET('7. Consumption'!Y31,0,1,,MIN('1. General Inputs'!$J$27,COLUMNS('7. Consumption'!Y$9:$AQ$9)-1))),0)+MAX(0,$AQ31*('1. General Inputs'!$J$27-COLUMNS('7. Consumption'!Y$9:$AQ$9)+1))</f>
        <v>0</v>
      </c>
      <c r="BR31" s="135">
        <f ca="1">IFERROR(SUM(OFFSET('7. Consumption'!Z31,0,1,,MIN('1. General Inputs'!$J$27,COLUMNS('7. Consumption'!Z$9:$AQ$9)-1))),0)+MAX(0,$AQ31*('1. General Inputs'!$J$27-COLUMNS('7. Consumption'!Z$9:$AQ$9)+1))</f>
        <v>0</v>
      </c>
      <c r="BS31" s="135">
        <f ca="1">IFERROR(SUM(OFFSET('7. Consumption'!AA31,0,1,,MIN('1. General Inputs'!$J$27,COLUMNS('7. Consumption'!AA$9:$AQ$9)-1))),0)+MAX(0,$AQ31*('1. General Inputs'!$J$27-COLUMNS('7. Consumption'!AA$9:$AQ$9)+1))</f>
        <v>0</v>
      </c>
      <c r="BT31" s="135">
        <f ca="1">IFERROR(SUM(OFFSET('7. Consumption'!AB31,0,1,,MIN('1. General Inputs'!$J$27,COLUMNS('7. Consumption'!AB$9:$AQ$9)-1))),0)+MAX(0,$AQ31*('1. General Inputs'!$J$27-COLUMNS('7. Consumption'!AB$9:$AQ$9)+1))</f>
        <v>0</v>
      </c>
      <c r="BU31" s="135">
        <f ca="1">IFERROR(SUM(OFFSET('7. Consumption'!AC31,0,1,,MIN('1. General Inputs'!$J$27,COLUMNS('7. Consumption'!AC$9:$AQ$9)-1))),0)+MAX(0,$AQ31*('1. General Inputs'!$J$27-COLUMNS('7. Consumption'!AC$9:$AQ$9)+1))</f>
        <v>0</v>
      </c>
      <c r="BV31" s="135">
        <f ca="1">IFERROR(SUM(OFFSET('7. Consumption'!AD31,0,1,,MIN('1. General Inputs'!$J$27,COLUMNS('7. Consumption'!AD$9:$AQ$9)-1))),0)+MAX(0,$AQ31*('1. General Inputs'!$J$27-COLUMNS('7. Consumption'!AD$9:$AQ$9)+1))</f>
        <v>0</v>
      </c>
      <c r="BW31" s="135">
        <f ca="1">IFERROR(SUM(OFFSET('7. Consumption'!AE31,0,1,,MIN('1. General Inputs'!$J$27,COLUMNS('7. Consumption'!AE$9:$AQ$9)-1))),0)+MAX(0,$AQ31*('1. General Inputs'!$J$27-COLUMNS('7. Consumption'!AE$9:$AQ$9)+1))</f>
        <v>0</v>
      </c>
      <c r="BX31" s="135">
        <f ca="1">IFERROR(SUM(OFFSET('7. Consumption'!AF31,0,1,,MIN('1. General Inputs'!$J$27,COLUMNS('7. Consumption'!AF$9:$AQ$9)-1))),0)+MAX(0,$AQ31*('1. General Inputs'!$J$27-COLUMNS('7. Consumption'!AF$9:$AQ$9)+1))</f>
        <v>0</v>
      </c>
      <c r="BY31" s="135">
        <f ca="1">IFERROR(SUM(OFFSET('7. Consumption'!AG31,0,1,,MIN('1. General Inputs'!$J$27,COLUMNS('7. Consumption'!AG$9:$AQ$9)-1))),0)+MAX(0,$AQ31*('1. General Inputs'!$J$27-COLUMNS('7. Consumption'!AG$9:$AQ$9)+1))</f>
        <v>0</v>
      </c>
      <c r="BZ31" s="135">
        <f ca="1">IFERROR(SUM(OFFSET('7. Consumption'!AH31,0,1,,MIN('1. General Inputs'!$J$27,COLUMNS('7. Consumption'!AH$9:$AQ$9)-1))),0)+MAX(0,$AQ31*('1. General Inputs'!$J$27-COLUMNS('7. Consumption'!AH$9:$AQ$9)+1))</f>
        <v>0</v>
      </c>
      <c r="CA31" s="135">
        <f ca="1">IFERROR(SUM(OFFSET('7. Consumption'!AI31,0,1,,MIN('1. General Inputs'!$J$27,COLUMNS('7. Consumption'!AI$9:$AQ$9)-1))),0)+MAX(0,$AQ31*('1. General Inputs'!$J$27-COLUMNS('7. Consumption'!AI$9:$AQ$9)+1))</f>
        <v>0</v>
      </c>
      <c r="CB31" s="135">
        <f ca="1">IFERROR(SUM(OFFSET('7. Consumption'!AJ31,0,1,,MIN('1. General Inputs'!$J$27,COLUMNS('7. Consumption'!AJ$9:$AQ$9)-1))),0)+MAX(0,$AQ31*('1. General Inputs'!$J$27-COLUMNS('7. Consumption'!AJ$9:$AQ$9)+1))</f>
        <v>0</v>
      </c>
      <c r="CC31" s="135">
        <f ca="1">IFERROR(SUM(OFFSET('7. Consumption'!AK31,0,1,,MIN('1. General Inputs'!$J$27,COLUMNS('7. Consumption'!AK$9:$AQ$9)-1))),0)+MAX(0,$AQ31*('1. General Inputs'!$J$27-COLUMNS('7. Consumption'!AK$9:$AQ$9)+1))</f>
        <v>0</v>
      </c>
      <c r="CD31" s="135">
        <f ca="1">IFERROR(SUM(OFFSET('7. Consumption'!AL31,0,1,,MIN('1. General Inputs'!$J$27,COLUMNS('7. Consumption'!AL$9:$AQ$9)-1))),0)+MAX(0,$AQ31*('1. General Inputs'!$J$27-COLUMNS('7. Consumption'!AL$9:$AQ$9)+1))</f>
        <v>0</v>
      </c>
      <c r="CE31" s="135">
        <f ca="1">IFERROR(SUM(OFFSET('7. Consumption'!AM31,0,1,,MIN('1. General Inputs'!$J$27,COLUMNS('7. Consumption'!AM$9:$AQ$9)-1))),0)+MAX(0,$AQ31*('1. General Inputs'!$J$27-COLUMNS('7. Consumption'!AM$9:$AQ$9)+1))</f>
        <v>0</v>
      </c>
      <c r="CF31" s="135">
        <f ca="1">IFERROR(SUM(OFFSET('7. Consumption'!AN31,0,1,,MIN('1. General Inputs'!$J$27,COLUMNS('7. Consumption'!AN$9:$AQ$9)-1))),0)+MAX(0,$AQ31*('1. General Inputs'!$J$27-COLUMNS('7. Consumption'!AN$9:$AQ$9)+1))</f>
        <v>0</v>
      </c>
      <c r="CG31" s="135">
        <f ca="1">IFERROR(SUM(OFFSET('7. Consumption'!AO31,0,1,,MIN('1. General Inputs'!$J$27,COLUMNS('7. Consumption'!AO$9:$AQ$9)-1))),0)+MAX(0,$AQ31*('1. General Inputs'!$J$27-COLUMNS('7. Consumption'!AO$9:$AQ$9)+1))</f>
        <v>0</v>
      </c>
      <c r="CH31" s="135">
        <f ca="1">IFERROR(SUM(OFFSET('7. Consumption'!AP31,0,1,,MIN('1. General Inputs'!$J$27,COLUMNS('7. Consumption'!AP$9:$AQ$9)-1))),0)+MAX(0,$AQ31*('1. General Inputs'!$J$27-COLUMNS('7. Consumption'!AP$9:$AQ$9)+1))</f>
        <v>0</v>
      </c>
      <c r="CI31" s="135">
        <f ca="1">IFERROR(SUM(OFFSET('7. Consumption'!AQ31,0,1,,MIN('1. General Inputs'!$J$27,COLUMNS('7. Consumption'!AQ$9:$AQ$9)-1))),0)+MAX(0,$AQ31*('1. General Inputs'!$J$27-COLUMNS('7. Consumption'!AQ$9:$AQ$9)+1))</f>
        <v>0</v>
      </c>
    </row>
    <row r="32" spans="2:87" x14ac:dyDescent="0.3">
      <c r="B32" s="16"/>
      <c r="C32" s="16" t="str">
        <f>IFERROR(VLOOKUP(ROWS($C$9:$C32),'5. Dosing'!$L$14:$M$64,COLUMNS('5. Dosing'!$L$13:$M$13),0),"")</f>
        <v>TDF+3TC (300/300) - 30 tab</v>
      </c>
      <c r="D32" s="16" t="str">
        <f>IFERROR(INDEX('5. Dosing'!E$14:E$64,MATCH('7. Consumption'!$C32,'5. Dosing'!$M$14:$M$64,0)),"")</f>
        <v>TDF+3TC</v>
      </c>
      <c r="E32" s="129">
        <f>IFERROR(INDEX('5. Dosing'!K$14:K$64,MATCH('7. Consumption'!$C32,'5. Dosing'!$M$14:$M$64,0)),0)</f>
        <v>1</v>
      </c>
      <c r="F32" s="130">
        <f>IFERROR(INDEX('5. Dosing'!J$14:J$64,MATCH('7. Consumption'!$C32,'5. Dosing'!$M$14:$M$64,0))*(30)/INDEX('5. Dosing'!H$14:H$64,MATCH('7. Consumption'!$C32,'5. Dosing'!$M$14:$M$64,0)),0)</f>
        <v>1</v>
      </c>
      <c r="H32" s="3">
        <f ca="1">ROUNDUP($F32*$E32*CHOOSE(H$7,
IFERROR(SUMPRODUCT('6. Patients'!CA$10:CA$107,OFFSET('6. Patients'!$DN$9,1,MATCH($D32,'6. Patients'!$DO$9:$EC$9,0),ROWS('6. Patients'!DN$10:DN$107))),0)+
IFERROR(SUMPRODUCT('6. Patients'!CA$10:CA$107,OFFSET('6. Patients'!$ED$9,1,MATCH($D32,'6. Patients'!$EE$9:$ES$9,0),ROWS('6. Patients'!DN$10:DN$107))),0)+
IFERROR(SUMPRODUCT('6. Patients'!CA$10:CA$107,OFFSET('6. Patients'!$ET$9,1,MATCH($D32,'6. Patients'!$EU$9:$FI$9,0),ROWS('6. Patients'!DN$10:DN$107))),0)+
IFERROR(SUMPRODUCT('6. Patients'!CA$10:CA$107,OFFSET('6. Patients'!$FJ$9,1,MATCH($D32,'6. Patients'!$FK$9:$FY$9,0),ROWS('6. Patients'!DN$10:DN$107))),0),
IFERROR(SUMPRODUCT('6. Patients'!CA$10:CA$107,OFFSET('6. Patients'!$FZ$9,1,MATCH($D32,'6. Patients'!$GA$9:$GO$9,0),ROWS('6. Patients'!DN$10:DN$107))),0)+
IFERROR(SUMPRODUCT('6. Patients'!CA$10:CA$107,OFFSET('6. Patients'!$GP$9,1,MATCH($D32,'6. Patients'!$GQ$9:$HE$9,0),ROWS('6. Patients'!DN$10:DN$107))),0)+
IFERROR(SUMPRODUCT('6. Patients'!CA$10:CA$107,OFFSET('6. Patients'!$HF$9,1,MATCH($D32,'6. Patients'!$HG$9:$HU$9,0),ROWS('6. Patients'!DN$10:DN$107))),0)+
IFERROR(SUMPRODUCT('6. Patients'!CA$10:CA$107,OFFSET('6. Patients'!$HV$9,1,MATCH($D32,'6. Patients'!$HW$9:$IK$9,0),ROWS('6. Patients'!DN$10:DN$107))),0),
IFERROR(SUMPRODUCT('6. Patients'!CA$10:CA$107,OFFSET('6. Patients'!$IL$9,1,MATCH($D32,'6. Patients'!$IM$9:$JA$9,0),ROWS('6. Patients'!DN$10:DN$107))),0)+
IFERROR(SUMPRODUCT('6. Patients'!CA$10:CA$107,OFFSET('6. Patients'!$JB$9,1,MATCH($D32,'6. Patients'!$JC$9:$JQ$9,0),ROWS('6. Patients'!DN$10:DN$107))),0)+
IFERROR(SUMPRODUCT('6. Patients'!CA$10:CA$107,OFFSET('6. Patients'!$JR$9,1,MATCH($D32,'6. Patients'!$JS$9:$KG$9,0),ROWS('6. Patients'!DN$10:DN$107))),0)+
IFERROR(SUMPRODUCT('6. Patients'!CA$10:CA$107,OFFSET('6. Patients'!$KH$9,1,MATCH($D32,'6. Patients'!$KI$9:$KW$9,0),ROWS('6. Patients'!DN$10:DN$107))),0))+
IFERROR(VLOOKUP($D32,$H$61:$L$91,COLUMNS($H$60:$J$60)-1+H$7,0)*$E32*$F32*'1. General Inputs'!$J$25,0),0)</f>
        <v>0</v>
      </c>
      <c r="I32" s="3">
        <f ca="1">ROUNDUP($F32*$E32*CHOOSE(I$7,
IFERROR(SUMPRODUCT('6. Patients'!CB$10:CB$107,OFFSET('6. Patients'!$DN$9,1,MATCH($D32,'6. Patients'!$DO$9:$EC$9,0),ROWS('6. Patients'!DO$10:DO$107))),0)+
IFERROR(SUMPRODUCT('6. Patients'!CB$10:CB$107,OFFSET('6. Patients'!$ED$9,1,MATCH($D32,'6. Patients'!$EE$9:$ES$9,0),ROWS('6. Patients'!DO$10:DO$107))),0)+
IFERROR(SUMPRODUCT('6. Patients'!CB$10:CB$107,OFFSET('6. Patients'!$ET$9,1,MATCH($D32,'6. Patients'!$EU$9:$FI$9,0),ROWS('6. Patients'!DO$10:DO$107))),0)+
IFERROR(SUMPRODUCT('6. Patients'!CB$10:CB$107,OFFSET('6. Patients'!$FJ$9,1,MATCH($D32,'6. Patients'!$FK$9:$FY$9,0),ROWS('6. Patients'!DO$10:DO$107))),0),
IFERROR(SUMPRODUCT('6. Patients'!CB$10:CB$107,OFFSET('6. Patients'!$FZ$9,1,MATCH($D32,'6. Patients'!$GA$9:$GO$9,0),ROWS('6. Patients'!DO$10:DO$107))),0)+
IFERROR(SUMPRODUCT('6. Patients'!CB$10:CB$107,OFFSET('6. Patients'!$GP$9,1,MATCH($D32,'6. Patients'!$GQ$9:$HE$9,0),ROWS('6. Patients'!DO$10:DO$107))),0)+
IFERROR(SUMPRODUCT('6. Patients'!CB$10:CB$107,OFFSET('6. Patients'!$HF$9,1,MATCH($D32,'6. Patients'!$HG$9:$HU$9,0),ROWS('6. Patients'!DO$10:DO$107))),0)+
IFERROR(SUMPRODUCT('6. Patients'!CB$10:CB$107,OFFSET('6. Patients'!$HV$9,1,MATCH($D32,'6. Patients'!$HW$9:$IK$9,0),ROWS('6. Patients'!DO$10:DO$107))),0),
IFERROR(SUMPRODUCT('6. Patients'!CB$10:CB$107,OFFSET('6. Patients'!$IL$9,1,MATCH($D32,'6. Patients'!$IM$9:$JA$9,0),ROWS('6. Patients'!DO$10:DO$107))),0)+
IFERROR(SUMPRODUCT('6. Patients'!CB$10:CB$107,OFFSET('6. Patients'!$JB$9,1,MATCH($D32,'6. Patients'!$JC$9:$JQ$9,0),ROWS('6. Patients'!DO$10:DO$107))),0)+
IFERROR(SUMPRODUCT('6. Patients'!CB$10:CB$107,OFFSET('6. Patients'!$JR$9,1,MATCH($D32,'6. Patients'!$JS$9:$KG$9,0),ROWS('6. Patients'!DO$10:DO$107))),0)+
IFERROR(SUMPRODUCT('6. Patients'!CB$10:CB$107,OFFSET('6. Patients'!$KH$9,1,MATCH($D32,'6. Patients'!$KI$9:$KW$9,0),ROWS('6. Patients'!DO$10:DO$107))),0))+
IFERROR(VLOOKUP($D32,$H$61:$L$91,COLUMNS($H$60:$J$60)-1+I$7,0)*$E32*$F32*'1. General Inputs'!$J$25,0),0)</f>
        <v>0</v>
      </c>
      <c r="J32" s="3">
        <f ca="1">ROUNDUP($F32*$E32*CHOOSE(J$7,
IFERROR(SUMPRODUCT('6. Patients'!CC$10:CC$107,OFFSET('6. Patients'!$DN$9,1,MATCH($D32,'6. Patients'!$DO$9:$EC$9,0),ROWS('6. Patients'!DP$10:DP$107))),0)+
IFERROR(SUMPRODUCT('6. Patients'!CC$10:CC$107,OFFSET('6. Patients'!$ED$9,1,MATCH($D32,'6. Patients'!$EE$9:$ES$9,0),ROWS('6. Patients'!DP$10:DP$107))),0)+
IFERROR(SUMPRODUCT('6. Patients'!CC$10:CC$107,OFFSET('6. Patients'!$ET$9,1,MATCH($D32,'6. Patients'!$EU$9:$FI$9,0),ROWS('6. Patients'!DP$10:DP$107))),0)+
IFERROR(SUMPRODUCT('6. Patients'!CC$10:CC$107,OFFSET('6. Patients'!$FJ$9,1,MATCH($D32,'6. Patients'!$FK$9:$FY$9,0),ROWS('6. Patients'!DP$10:DP$107))),0),
IFERROR(SUMPRODUCT('6. Patients'!CC$10:CC$107,OFFSET('6. Patients'!$FZ$9,1,MATCH($D32,'6. Patients'!$GA$9:$GO$9,0),ROWS('6. Patients'!DP$10:DP$107))),0)+
IFERROR(SUMPRODUCT('6. Patients'!CC$10:CC$107,OFFSET('6. Patients'!$GP$9,1,MATCH($D32,'6. Patients'!$GQ$9:$HE$9,0),ROWS('6. Patients'!DP$10:DP$107))),0)+
IFERROR(SUMPRODUCT('6. Patients'!CC$10:CC$107,OFFSET('6. Patients'!$HF$9,1,MATCH($D32,'6. Patients'!$HG$9:$HU$9,0),ROWS('6. Patients'!DP$10:DP$107))),0)+
IFERROR(SUMPRODUCT('6. Patients'!CC$10:CC$107,OFFSET('6. Patients'!$HV$9,1,MATCH($D32,'6. Patients'!$HW$9:$IK$9,0),ROWS('6. Patients'!DP$10:DP$107))),0),
IFERROR(SUMPRODUCT('6. Patients'!CC$10:CC$107,OFFSET('6. Patients'!$IL$9,1,MATCH($D32,'6. Patients'!$IM$9:$JA$9,0),ROWS('6. Patients'!DP$10:DP$107))),0)+
IFERROR(SUMPRODUCT('6. Patients'!CC$10:CC$107,OFFSET('6. Patients'!$JB$9,1,MATCH($D32,'6. Patients'!$JC$9:$JQ$9,0),ROWS('6. Patients'!DP$10:DP$107))),0)+
IFERROR(SUMPRODUCT('6. Patients'!CC$10:CC$107,OFFSET('6. Patients'!$JR$9,1,MATCH($D32,'6. Patients'!$JS$9:$KG$9,0),ROWS('6. Patients'!DP$10:DP$107))),0)+
IFERROR(SUMPRODUCT('6. Patients'!CC$10:CC$107,OFFSET('6. Patients'!$KH$9,1,MATCH($D32,'6. Patients'!$KI$9:$KW$9,0),ROWS('6. Patients'!DP$10:DP$107))),0))+
IFERROR(VLOOKUP($D32,$H$61:$L$91,COLUMNS($H$60:$J$60)-1+J$7,0)*$E32*$F32*'1. General Inputs'!$J$25,0),0)</f>
        <v>0</v>
      </c>
      <c r="K32" s="3">
        <f ca="1">ROUNDUP($F32*$E32*CHOOSE(K$7,
IFERROR(SUMPRODUCT('6. Patients'!CD$10:CD$107,OFFSET('6. Patients'!$DN$9,1,MATCH($D32,'6. Patients'!$DO$9:$EC$9,0),ROWS('6. Patients'!DQ$10:DQ$107))),0)+
IFERROR(SUMPRODUCT('6. Patients'!CD$10:CD$107,OFFSET('6. Patients'!$ED$9,1,MATCH($D32,'6. Patients'!$EE$9:$ES$9,0),ROWS('6. Patients'!DQ$10:DQ$107))),0)+
IFERROR(SUMPRODUCT('6. Patients'!CD$10:CD$107,OFFSET('6. Patients'!$ET$9,1,MATCH($D32,'6. Patients'!$EU$9:$FI$9,0),ROWS('6. Patients'!DQ$10:DQ$107))),0)+
IFERROR(SUMPRODUCT('6. Patients'!CD$10:CD$107,OFFSET('6. Patients'!$FJ$9,1,MATCH($D32,'6. Patients'!$FK$9:$FY$9,0),ROWS('6. Patients'!DQ$10:DQ$107))),0),
IFERROR(SUMPRODUCT('6. Patients'!CD$10:CD$107,OFFSET('6. Patients'!$FZ$9,1,MATCH($D32,'6. Patients'!$GA$9:$GO$9,0),ROWS('6. Patients'!DQ$10:DQ$107))),0)+
IFERROR(SUMPRODUCT('6. Patients'!CD$10:CD$107,OFFSET('6. Patients'!$GP$9,1,MATCH($D32,'6. Patients'!$GQ$9:$HE$9,0),ROWS('6. Patients'!DQ$10:DQ$107))),0)+
IFERROR(SUMPRODUCT('6. Patients'!CD$10:CD$107,OFFSET('6. Patients'!$HF$9,1,MATCH($D32,'6. Patients'!$HG$9:$HU$9,0),ROWS('6. Patients'!DQ$10:DQ$107))),0)+
IFERROR(SUMPRODUCT('6. Patients'!CD$10:CD$107,OFFSET('6. Patients'!$HV$9,1,MATCH($D32,'6. Patients'!$HW$9:$IK$9,0),ROWS('6. Patients'!DQ$10:DQ$107))),0),
IFERROR(SUMPRODUCT('6. Patients'!CD$10:CD$107,OFFSET('6. Patients'!$IL$9,1,MATCH($D32,'6. Patients'!$IM$9:$JA$9,0),ROWS('6. Patients'!DQ$10:DQ$107))),0)+
IFERROR(SUMPRODUCT('6. Patients'!CD$10:CD$107,OFFSET('6. Patients'!$JB$9,1,MATCH($D32,'6. Patients'!$JC$9:$JQ$9,0),ROWS('6. Patients'!DQ$10:DQ$107))),0)+
IFERROR(SUMPRODUCT('6. Patients'!CD$10:CD$107,OFFSET('6. Patients'!$JR$9,1,MATCH($D32,'6. Patients'!$JS$9:$KG$9,0),ROWS('6. Patients'!DQ$10:DQ$107))),0)+
IFERROR(SUMPRODUCT('6. Patients'!CD$10:CD$107,OFFSET('6. Patients'!$KH$9,1,MATCH($D32,'6. Patients'!$KI$9:$KW$9,0),ROWS('6. Patients'!DQ$10:DQ$107))),0))+
IFERROR(VLOOKUP($D32,$H$61:$L$91,COLUMNS($H$60:$J$60)-1+K$7,0)*$E32*$F32*'1. General Inputs'!$J$25,0),0)</f>
        <v>0</v>
      </c>
      <c r="L32" s="3">
        <f ca="1">ROUNDUP($F32*$E32*CHOOSE(L$7,
IFERROR(SUMPRODUCT('6. Patients'!CE$10:CE$107,OFFSET('6. Patients'!$DN$9,1,MATCH($D32,'6. Patients'!$DO$9:$EC$9,0),ROWS('6. Patients'!DR$10:DR$107))),0)+
IFERROR(SUMPRODUCT('6. Patients'!CE$10:CE$107,OFFSET('6. Patients'!$ED$9,1,MATCH($D32,'6. Patients'!$EE$9:$ES$9,0),ROWS('6. Patients'!DR$10:DR$107))),0)+
IFERROR(SUMPRODUCT('6. Patients'!CE$10:CE$107,OFFSET('6. Patients'!$ET$9,1,MATCH($D32,'6. Patients'!$EU$9:$FI$9,0),ROWS('6. Patients'!DR$10:DR$107))),0)+
IFERROR(SUMPRODUCT('6. Patients'!CE$10:CE$107,OFFSET('6. Patients'!$FJ$9,1,MATCH($D32,'6. Patients'!$FK$9:$FY$9,0),ROWS('6. Patients'!DR$10:DR$107))),0),
IFERROR(SUMPRODUCT('6. Patients'!CE$10:CE$107,OFFSET('6. Patients'!$FZ$9,1,MATCH($D32,'6. Patients'!$GA$9:$GO$9,0),ROWS('6. Patients'!DR$10:DR$107))),0)+
IFERROR(SUMPRODUCT('6. Patients'!CE$10:CE$107,OFFSET('6. Patients'!$GP$9,1,MATCH($D32,'6. Patients'!$GQ$9:$HE$9,0),ROWS('6. Patients'!DR$10:DR$107))),0)+
IFERROR(SUMPRODUCT('6. Patients'!CE$10:CE$107,OFFSET('6. Patients'!$HF$9,1,MATCH($D32,'6. Patients'!$HG$9:$HU$9,0),ROWS('6. Patients'!DR$10:DR$107))),0)+
IFERROR(SUMPRODUCT('6. Patients'!CE$10:CE$107,OFFSET('6. Patients'!$HV$9,1,MATCH($D32,'6. Patients'!$HW$9:$IK$9,0),ROWS('6. Patients'!DR$10:DR$107))),0),
IFERROR(SUMPRODUCT('6. Patients'!CE$10:CE$107,OFFSET('6. Patients'!$IL$9,1,MATCH($D32,'6. Patients'!$IM$9:$JA$9,0),ROWS('6. Patients'!DR$10:DR$107))),0)+
IFERROR(SUMPRODUCT('6. Patients'!CE$10:CE$107,OFFSET('6. Patients'!$JB$9,1,MATCH($D32,'6. Patients'!$JC$9:$JQ$9,0),ROWS('6. Patients'!DR$10:DR$107))),0)+
IFERROR(SUMPRODUCT('6. Patients'!CE$10:CE$107,OFFSET('6. Patients'!$JR$9,1,MATCH($D32,'6. Patients'!$JS$9:$KG$9,0),ROWS('6. Patients'!DR$10:DR$107))),0)+
IFERROR(SUMPRODUCT('6. Patients'!CE$10:CE$107,OFFSET('6. Patients'!$KH$9,1,MATCH($D32,'6. Patients'!$KI$9:$KW$9,0),ROWS('6. Patients'!DR$10:DR$107))),0))+
IFERROR(VLOOKUP($D32,$H$61:$L$91,COLUMNS($H$60:$J$60)-1+L$7,0)*$E32*$F32*'1. General Inputs'!$J$25,0),0)</f>
        <v>0</v>
      </c>
      <c r="M32" s="3">
        <f ca="1">ROUNDUP($F32*$E32*CHOOSE(M$7,
IFERROR(SUMPRODUCT('6. Patients'!CF$10:CF$107,OFFSET('6. Patients'!$DN$9,1,MATCH($D32,'6. Patients'!$DO$9:$EC$9,0),ROWS('6. Patients'!DS$10:DS$107))),0)+
IFERROR(SUMPRODUCT('6. Patients'!CF$10:CF$107,OFFSET('6. Patients'!$ED$9,1,MATCH($D32,'6. Patients'!$EE$9:$ES$9,0),ROWS('6. Patients'!DS$10:DS$107))),0)+
IFERROR(SUMPRODUCT('6. Patients'!CF$10:CF$107,OFFSET('6. Patients'!$ET$9,1,MATCH($D32,'6. Patients'!$EU$9:$FI$9,0),ROWS('6. Patients'!DS$10:DS$107))),0)+
IFERROR(SUMPRODUCT('6. Patients'!CF$10:CF$107,OFFSET('6. Patients'!$FJ$9,1,MATCH($D32,'6. Patients'!$FK$9:$FY$9,0),ROWS('6. Patients'!DS$10:DS$107))),0),
IFERROR(SUMPRODUCT('6. Patients'!CF$10:CF$107,OFFSET('6. Patients'!$FZ$9,1,MATCH($D32,'6. Patients'!$GA$9:$GO$9,0),ROWS('6. Patients'!DS$10:DS$107))),0)+
IFERROR(SUMPRODUCT('6. Patients'!CF$10:CF$107,OFFSET('6. Patients'!$GP$9,1,MATCH($D32,'6. Patients'!$GQ$9:$HE$9,0),ROWS('6. Patients'!DS$10:DS$107))),0)+
IFERROR(SUMPRODUCT('6. Patients'!CF$10:CF$107,OFFSET('6. Patients'!$HF$9,1,MATCH($D32,'6. Patients'!$HG$9:$HU$9,0),ROWS('6. Patients'!DS$10:DS$107))),0)+
IFERROR(SUMPRODUCT('6. Patients'!CF$10:CF$107,OFFSET('6. Patients'!$HV$9,1,MATCH($D32,'6. Patients'!$HW$9:$IK$9,0),ROWS('6. Patients'!DS$10:DS$107))),0),
IFERROR(SUMPRODUCT('6. Patients'!CF$10:CF$107,OFFSET('6. Patients'!$IL$9,1,MATCH($D32,'6. Patients'!$IM$9:$JA$9,0),ROWS('6. Patients'!DS$10:DS$107))),0)+
IFERROR(SUMPRODUCT('6. Patients'!CF$10:CF$107,OFFSET('6. Patients'!$JB$9,1,MATCH($D32,'6. Patients'!$JC$9:$JQ$9,0),ROWS('6. Patients'!DS$10:DS$107))),0)+
IFERROR(SUMPRODUCT('6. Patients'!CF$10:CF$107,OFFSET('6. Patients'!$JR$9,1,MATCH($D32,'6. Patients'!$JS$9:$KG$9,0),ROWS('6. Patients'!DS$10:DS$107))),0)+
IFERROR(SUMPRODUCT('6. Patients'!CF$10:CF$107,OFFSET('6. Patients'!$KH$9,1,MATCH($D32,'6. Patients'!$KI$9:$KW$9,0),ROWS('6. Patients'!DS$10:DS$107))),0))+
IFERROR(VLOOKUP($D32,$H$61:$L$91,COLUMNS($H$60:$J$60)-1+M$7,0)*$E32*$F32*'1. General Inputs'!$J$25,0),0)</f>
        <v>0</v>
      </c>
      <c r="N32" s="3">
        <f ca="1">ROUNDUP($F32*$E32*CHOOSE(N$7,
IFERROR(SUMPRODUCT('6. Patients'!CG$10:CG$107,OFFSET('6. Patients'!$DN$9,1,MATCH($D32,'6. Patients'!$DO$9:$EC$9,0),ROWS('6. Patients'!DT$10:DT$107))),0)+
IFERROR(SUMPRODUCT('6. Patients'!CG$10:CG$107,OFFSET('6. Patients'!$ED$9,1,MATCH($D32,'6. Patients'!$EE$9:$ES$9,0),ROWS('6. Patients'!DT$10:DT$107))),0)+
IFERROR(SUMPRODUCT('6. Patients'!CG$10:CG$107,OFFSET('6. Patients'!$ET$9,1,MATCH($D32,'6. Patients'!$EU$9:$FI$9,0),ROWS('6. Patients'!DT$10:DT$107))),0)+
IFERROR(SUMPRODUCT('6. Patients'!CG$10:CG$107,OFFSET('6. Patients'!$FJ$9,1,MATCH($D32,'6. Patients'!$FK$9:$FY$9,0),ROWS('6. Patients'!DT$10:DT$107))),0),
IFERROR(SUMPRODUCT('6. Patients'!CG$10:CG$107,OFFSET('6. Patients'!$FZ$9,1,MATCH($D32,'6. Patients'!$GA$9:$GO$9,0),ROWS('6. Patients'!DT$10:DT$107))),0)+
IFERROR(SUMPRODUCT('6. Patients'!CG$10:CG$107,OFFSET('6. Patients'!$GP$9,1,MATCH($D32,'6. Patients'!$GQ$9:$HE$9,0),ROWS('6. Patients'!DT$10:DT$107))),0)+
IFERROR(SUMPRODUCT('6. Patients'!CG$10:CG$107,OFFSET('6. Patients'!$HF$9,1,MATCH($D32,'6. Patients'!$HG$9:$HU$9,0),ROWS('6. Patients'!DT$10:DT$107))),0)+
IFERROR(SUMPRODUCT('6. Patients'!CG$10:CG$107,OFFSET('6. Patients'!$HV$9,1,MATCH($D32,'6. Patients'!$HW$9:$IK$9,0),ROWS('6. Patients'!DT$10:DT$107))),0),
IFERROR(SUMPRODUCT('6. Patients'!CG$10:CG$107,OFFSET('6. Patients'!$IL$9,1,MATCH($D32,'6. Patients'!$IM$9:$JA$9,0),ROWS('6. Patients'!DT$10:DT$107))),0)+
IFERROR(SUMPRODUCT('6. Patients'!CG$10:CG$107,OFFSET('6. Patients'!$JB$9,1,MATCH($D32,'6. Patients'!$JC$9:$JQ$9,0),ROWS('6. Patients'!DT$10:DT$107))),0)+
IFERROR(SUMPRODUCT('6. Patients'!CG$10:CG$107,OFFSET('6. Patients'!$JR$9,1,MATCH($D32,'6. Patients'!$JS$9:$KG$9,0),ROWS('6. Patients'!DT$10:DT$107))),0)+
IFERROR(SUMPRODUCT('6. Patients'!CG$10:CG$107,OFFSET('6. Patients'!$KH$9,1,MATCH($D32,'6. Patients'!$KI$9:$KW$9,0),ROWS('6. Patients'!DT$10:DT$107))),0))+
IFERROR(VLOOKUP($D32,$H$61:$L$91,COLUMNS($H$60:$J$60)-1+N$7,0)*$E32*$F32*'1. General Inputs'!$J$25,0),0)</f>
        <v>0</v>
      </c>
      <c r="O32" s="3">
        <f ca="1">ROUNDUP($F32*$E32*CHOOSE(O$7,
IFERROR(SUMPRODUCT('6. Patients'!CH$10:CH$107,OFFSET('6. Patients'!$DN$9,1,MATCH($D32,'6. Patients'!$DO$9:$EC$9,0),ROWS('6. Patients'!DU$10:DU$107))),0)+
IFERROR(SUMPRODUCT('6. Patients'!CH$10:CH$107,OFFSET('6. Patients'!$ED$9,1,MATCH($D32,'6. Patients'!$EE$9:$ES$9,0),ROWS('6. Patients'!DU$10:DU$107))),0)+
IFERROR(SUMPRODUCT('6. Patients'!CH$10:CH$107,OFFSET('6. Patients'!$ET$9,1,MATCH($D32,'6. Patients'!$EU$9:$FI$9,0),ROWS('6. Patients'!DU$10:DU$107))),0)+
IFERROR(SUMPRODUCT('6. Patients'!CH$10:CH$107,OFFSET('6. Patients'!$FJ$9,1,MATCH($D32,'6. Patients'!$FK$9:$FY$9,0),ROWS('6. Patients'!DU$10:DU$107))),0),
IFERROR(SUMPRODUCT('6. Patients'!CH$10:CH$107,OFFSET('6. Patients'!$FZ$9,1,MATCH($D32,'6. Patients'!$GA$9:$GO$9,0),ROWS('6. Patients'!DU$10:DU$107))),0)+
IFERROR(SUMPRODUCT('6. Patients'!CH$10:CH$107,OFFSET('6. Patients'!$GP$9,1,MATCH($D32,'6. Patients'!$GQ$9:$HE$9,0),ROWS('6. Patients'!DU$10:DU$107))),0)+
IFERROR(SUMPRODUCT('6. Patients'!CH$10:CH$107,OFFSET('6. Patients'!$HF$9,1,MATCH($D32,'6. Patients'!$HG$9:$HU$9,0),ROWS('6. Patients'!DU$10:DU$107))),0)+
IFERROR(SUMPRODUCT('6. Patients'!CH$10:CH$107,OFFSET('6. Patients'!$HV$9,1,MATCH($D32,'6. Patients'!$HW$9:$IK$9,0),ROWS('6. Patients'!DU$10:DU$107))),0),
IFERROR(SUMPRODUCT('6. Patients'!CH$10:CH$107,OFFSET('6. Patients'!$IL$9,1,MATCH($D32,'6. Patients'!$IM$9:$JA$9,0),ROWS('6. Patients'!DU$10:DU$107))),0)+
IFERROR(SUMPRODUCT('6. Patients'!CH$10:CH$107,OFFSET('6. Patients'!$JB$9,1,MATCH($D32,'6. Patients'!$JC$9:$JQ$9,0),ROWS('6. Patients'!DU$10:DU$107))),0)+
IFERROR(SUMPRODUCT('6. Patients'!CH$10:CH$107,OFFSET('6. Patients'!$JR$9,1,MATCH($D32,'6. Patients'!$JS$9:$KG$9,0),ROWS('6. Patients'!DU$10:DU$107))),0)+
IFERROR(SUMPRODUCT('6. Patients'!CH$10:CH$107,OFFSET('6. Patients'!$KH$9,1,MATCH($D32,'6. Patients'!$KI$9:$KW$9,0),ROWS('6. Patients'!DU$10:DU$107))),0))+
IFERROR(VLOOKUP($D32,$H$61:$L$91,COLUMNS($H$60:$J$60)-1+O$7,0)*$E32*$F32*'1. General Inputs'!$J$25,0),0)</f>
        <v>0</v>
      </c>
      <c r="P32" s="3">
        <f ca="1">ROUNDUP($F32*$E32*CHOOSE(P$7,
IFERROR(SUMPRODUCT('6. Patients'!CI$10:CI$107,OFFSET('6. Patients'!$DN$9,1,MATCH($D32,'6. Patients'!$DO$9:$EC$9,0),ROWS('6. Patients'!DV$10:DV$107))),0)+
IFERROR(SUMPRODUCT('6. Patients'!CI$10:CI$107,OFFSET('6. Patients'!$ED$9,1,MATCH($D32,'6. Patients'!$EE$9:$ES$9,0),ROWS('6. Patients'!DV$10:DV$107))),0)+
IFERROR(SUMPRODUCT('6. Patients'!CI$10:CI$107,OFFSET('6. Patients'!$ET$9,1,MATCH($D32,'6. Patients'!$EU$9:$FI$9,0),ROWS('6. Patients'!DV$10:DV$107))),0)+
IFERROR(SUMPRODUCT('6. Patients'!CI$10:CI$107,OFFSET('6. Patients'!$FJ$9,1,MATCH($D32,'6. Patients'!$FK$9:$FY$9,0),ROWS('6. Patients'!DV$10:DV$107))),0),
IFERROR(SUMPRODUCT('6. Patients'!CI$10:CI$107,OFFSET('6. Patients'!$FZ$9,1,MATCH($D32,'6. Patients'!$GA$9:$GO$9,0),ROWS('6. Patients'!DV$10:DV$107))),0)+
IFERROR(SUMPRODUCT('6. Patients'!CI$10:CI$107,OFFSET('6. Patients'!$GP$9,1,MATCH($D32,'6. Patients'!$GQ$9:$HE$9,0),ROWS('6. Patients'!DV$10:DV$107))),0)+
IFERROR(SUMPRODUCT('6. Patients'!CI$10:CI$107,OFFSET('6. Patients'!$HF$9,1,MATCH($D32,'6. Patients'!$HG$9:$HU$9,0),ROWS('6. Patients'!DV$10:DV$107))),0)+
IFERROR(SUMPRODUCT('6. Patients'!CI$10:CI$107,OFFSET('6. Patients'!$HV$9,1,MATCH($D32,'6. Patients'!$HW$9:$IK$9,0),ROWS('6. Patients'!DV$10:DV$107))),0),
IFERROR(SUMPRODUCT('6. Patients'!CI$10:CI$107,OFFSET('6. Patients'!$IL$9,1,MATCH($D32,'6. Patients'!$IM$9:$JA$9,0),ROWS('6. Patients'!DV$10:DV$107))),0)+
IFERROR(SUMPRODUCT('6. Patients'!CI$10:CI$107,OFFSET('6. Patients'!$JB$9,1,MATCH($D32,'6. Patients'!$JC$9:$JQ$9,0),ROWS('6. Patients'!DV$10:DV$107))),0)+
IFERROR(SUMPRODUCT('6. Patients'!CI$10:CI$107,OFFSET('6. Patients'!$JR$9,1,MATCH($D32,'6. Patients'!$JS$9:$KG$9,0),ROWS('6. Patients'!DV$10:DV$107))),0)+
IFERROR(SUMPRODUCT('6. Patients'!CI$10:CI$107,OFFSET('6. Patients'!$KH$9,1,MATCH($D32,'6. Patients'!$KI$9:$KW$9,0),ROWS('6. Patients'!DV$10:DV$107))),0))+
IFERROR(VLOOKUP($D32,$H$61:$L$91,COLUMNS($H$60:$J$60)-1+P$7,0)*$E32*$F32*'1. General Inputs'!$J$25,0),0)</f>
        <v>0</v>
      </c>
      <c r="Q32" s="3">
        <f ca="1">ROUNDUP($F32*$E32*CHOOSE(Q$7,
IFERROR(SUMPRODUCT('6. Patients'!CJ$10:CJ$107,OFFSET('6. Patients'!$DN$9,1,MATCH($D32,'6. Patients'!$DO$9:$EC$9,0),ROWS('6. Patients'!DW$10:DW$107))),0)+
IFERROR(SUMPRODUCT('6. Patients'!CJ$10:CJ$107,OFFSET('6. Patients'!$ED$9,1,MATCH($D32,'6. Patients'!$EE$9:$ES$9,0),ROWS('6. Patients'!DW$10:DW$107))),0)+
IFERROR(SUMPRODUCT('6. Patients'!CJ$10:CJ$107,OFFSET('6. Patients'!$ET$9,1,MATCH($D32,'6. Patients'!$EU$9:$FI$9,0),ROWS('6. Patients'!DW$10:DW$107))),0)+
IFERROR(SUMPRODUCT('6. Patients'!CJ$10:CJ$107,OFFSET('6. Patients'!$FJ$9,1,MATCH($D32,'6. Patients'!$FK$9:$FY$9,0),ROWS('6. Patients'!DW$10:DW$107))),0),
IFERROR(SUMPRODUCT('6. Patients'!CJ$10:CJ$107,OFFSET('6. Patients'!$FZ$9,1,MATCH($D32,'6. Patients'!$GA$9:$GO$9,0),ROWS('6. Patients'!DW$10:DW$107))),0)+
IFERROR(SUMPRODUCT('6. Patients'!CJ$10:CJ$107,OFFSET('6. Patients'!$GP$9,1,MATCH($D32,'6. Patients'!$GQ$9:$HE$9,0),ROWS('6. Patients'!DW$10:DW$107))),0)+
IFERROR(SUMPRODUCT('6. Patients'!CJ$10:CJ$107,OFFSET('6. Patients'!$HF$9,1,MATCH($D32,'6. Patients'!$HG$9:$HU$9,0),ROWS('6. Patients'!DW$10:DW$107))),0)+
IFERROR(SUMPRODUCT('6. Patients'!CJ$10:CJ$107,OFFSET('6. Patients'!$HV$9,1,MATCH($D32,'6. Patients'!$HW$9:$IK$9,0),ROWS('6. Patients'!DW$10:DW$107))),0),
IFERROR(SUMPRODUCT('6. Patients'!CJ$10:CJ$107,OFFSET('6. Patients'!$IL$9,1,MATCH($D32,'6. Patients'!$IM$9:$JA$9,0),ROWS('6. Patients'!DW$10:DW$107))),0)+
IFERROR(SUMPRODUCT('6. Patients'!CJ$10:CJ$107,OFFSET('6. Patients'!$JB$9,1,MATCH($D32,'6. Patients'!$JC$9:$JQ$9,0),ROWS('6. Patients'!DW$10:DW$107))),0)+
IFERROR(SUMPRODUCT('6. Patients'!CJ$10:CJ$107,OFFSET('6. Patients'!$JR$9,1,MATCH($D32,'6. Patients'!$JS$9:$KG$9,0),ROWS('6. Patients'!DW$10:DW$107))),0)+
IFERROR(SUMPRODUCT('6. Patients'!CJ$10:CJ$107,OFFSET('6. Patients'!$KH$9,1,MATCH($D32,'6. Patients'!$KI$9:$KW$9,0),ROWS('6. Patients'!DW$10:DW$107))),0))+
IFERROR(VLOOKUP($D32,$H$61:$L$91,COLUMNS($H$60:$J$60)-1+Q$7,0)*$E32*$F32*'1. General Inputs'!$J$25,0),0)</f>
        <v>0</v>
      </c>
      <c r="R32" s="3">
        <f ca="1">ROUNDUP($F32*$E32*CHOOSE(R$7,
IFERROR(SUMPRODUCT('6. Patients'!CK$10:CK$107,OFFSET('6. Patients'!$DN$9,1,MATCH($D32,'6. Patients'!$DO$9:$EC$9,0),ROWS('6. Patients'!DX$10:DX$107))),0)+
IFERROR(SUMPRODUCT('6. Patients'!CK$10:CK$107,OFFSET('6. Patients'!$ED$9,1,MATCH($D32,'6. Patients'!$EE$9:$ES$9,0),ROWS('6. Patients'!DX$10:DX$107))),0)+
IFERROR(SUMPRODUCT('6. Patients'!CK$10:CK$107,OFFSET('6. Patients'!$ET$9,1,MATCH($D32,'6. Patients'!$EU$9:$FI$9,0),ROWS('6. Patients'!DX$10:DX$107))),0)+
IFERROR(SUMPRODUCT('6. Patients'!CK$10:CK$107,OFFSET('6. Patients'!$FJ$9,1,MATCH($D32,'6. Patients'!$FK$9:$FY$9,0),ROWS('6. Patients'!DX$10:DX$107))),0),
IFERROR(SUMPRODUCT('6. Patients'!CK$10:CK$107,OFFSET('6. Patients'!$FZ$9,1,MATCH($D32,'6. Patients'!$GA$9:$GO$9,0),ROWS('6. Patients'!DX$10:DX$107))),0)+
IFERROR(SUMPRODUCT('6. Patients'!CK$10:CK$107,OFFSET('6. Patients'!$GP$9,1,MATCH($D32,'6. Patients'!$GQ$9:$HE$9,0),ROWS('6. Patients'!DX$10:DX$107))),0)+
IFERROR(SUMPRODUCT('6. Patients'!CK$10:CK$107,OFFSET('6. Patients'!$HF$9,1,MATCH($D32,'6. Patients'!$HG$9:$HU$9,0),ROWS('6. Patients'!DX$10:DX$107))),0)+
IFERROR(SUMPRODUCT('6. Patients'!CK$10:CK$107,OFFSET('6. Patients'!$HV$9,1,MATCH($D32,'6. Patients'!$HW$9:$IK$9,0),ROWS('6. Patients'!DX$10:DX$107))),0),
IFERROR(SUMPRODUCT('6. Patients'!CK$10:CK$107,OFFSET('6. Patients'!$IL$9,1,MATCH($D32,'6. Patients'!$IM$9:$JA$9,0),ROWS('6. Patients'!DX$10:DX$107))),0)+
IFERROR(SUMPRODUCT('6. Patients'!CK$10:CK$107,OFFSET('6. Patients'!$JB$9,1,MATCH($D32,'6. Patients'!$JC$9:$JQ$9,0),ROWS('6. Patients'!DX$10:DX$107))),0)+
IFERROR(SUMPRODUCT('6. Patients'!CK$10:CK$107,OFFSET('6. Patients'!$JR$9,1,MATCH($D32,'6. Patients'!$JS$9:$KG$9,0),ROWS('6. Patients'!DX$10:DX$107))),0)+
IFERROR(SUMPRODUCT('6. Patients'!CK$10:CK$107,OFFSET('6. Patients'!$KH$9,1,MATCH($D32,'6. Patients'!$KI$9:$KW$9,0),ROWS('6. Patients'!DX$10:DX$107))),0))+
IFERROR(VLOOKUP($D32,$H$61:$L$91,COLUMNS($H$60:$J$60)-1+R$7,0)*$E32*$F32*'1. General Inputs'!$J$25,0),0)</f>
        <v>0</v>
      </c>
      <c r="S32" s="3">
        <f ca="1">ROUNDUP($F32*$E32*CHOOSE(S$7,
IFERROR(SUMPRODUCT('6. Patients'!CL$10:CL$107,OFFSET('6. Patients'!$DN$9,1,MATCH($D32,'6. Patients'!$DO$9:$EC$9,0),ROWS('6. Patients'!DY$10:DY$107))),0)+
IFERROR(SUMPRODUCT('6. Patients'!CL$10:CL$107,OFFSET('6. Patients'!$ED$9,1,MATCH($D32,'6. Patients'!$EE$9:$ES$9,0),ROWS('6. Patients'!DY$10:DY$107))),0)+
IFERROR(SUMPRODUCT('6. Patients'!CL$10:CL$107,OFFSET('6. Patients'!$ET$9,1,MATCH($D32,'6. Patients'!$EU$9:$FI$9,0),ROWS('6. Patients'!DY$10:DY$107))),0)+
IFERROR(SUMPRODUCT('6. Patients'!CL$10:CL$107,OFFSET('6. Patients'!$FJ$9,1,MATCH($D32,'6. Patients'!$FK$9:$FY$9,0),ROWS('6. Patients'!DY$10:DY$107))),0),
IFERROR(SUMPRODUCT('6. Patients'!CL$10:CL$107,OFFSET('6. Patients'!$FZ$9,1,MATCH($D32,'6. Patients'!$GA$9:$GO$9,0),ROWS('6. Patients'!DY$10:DY$107))),0)+
IFERROR(SUMPRODUCT('6. Patients'!CL$10:CL$107,OFFSET('6. Patients'!$GP$9,1,MATCH($D32,'6. Patients'!$GQ$9:$HE$9,0),ROWS('6. Patients'!DY$10:DY$107))),0)+
IFERROR(SUMPRODUCT('6. Patients'!CL$10:CL$107,OFFSET('6. Patients'!$HF$9,1,MATCH($D32,'6. Patients'!$HG$9:$HU$9,0),ROWS('6. Patients'!DY$10:DY$107))),0)+
IFERROR(SUMPRODUCT('6. Patients'!CL$10:CL$107,OFFSET('6. Patients'!$HV$9,1,MATCH($D32,'6. Patients'!$HW$9:$IK$9,0),ROWS('6. Patients'!DY$10:DY$107))),0),
IFERROR(SUMPRODUCT('6. Patients'!CL$10:CL$107,OFFSET('6. Patients'!$IL$9,1,MATCH($D32,'6. Patients'!$IM$9:$JA$9,0),ROWS('6. Patients'!DY$10:DY$107))),0)+
IFERROR(SUMPRODUCT('6. Patients'!CL$10:CL$107,OFFSET('6. Patients'!$JB$9,1,MATCH($D32,'6. Patients'!$JC$9:$JQ$9,0),ROWS('6. Patients'!DY$10:DY$107))),0)+
IFERROR(SUMPRODUCT('6. Patients'!CL$10:CL$107,OFFSET('6. Patients'!$JR$9,1,MATCH($D32,'6. Patients'!$JS$9:$KG$9,0),ROWS('6. Patients'!DY$10:DY$107))),0)+
IFERROR(SUMPRODUCT('6. Patients'!CL$10:CL$107,OFFSET('6. Patients'!$KH$9,1,MATCH($D32,'6. Patients'!$KI$9:$KW$9,0),ROWS('6. Patients'!DY$10:DY$107))),0))+
IFERROR(VLOOKUP($D32,$H$61:$L$91,COLUMNS($H$60:$J$60)-1+S$7,0)*$E32*$F32*'1. General Inputs'!$J$25,0),0)</f>
        <v>0</v>
      </c>
      <c r="T32" s="3">
        <f ca="1">ROUNDUP($F32*$E32*CHOOSE(T$7,
IFERROR(SUMPRODUCT('6. Patients'!CM$10:CM$107,OFFSET('6. Patients'!$DN$9,1,MATCH($D32,'6. Patients'!$DO$9:$EC$9,0),ROWS('6. Patients'!DZ$10:DZ$107))),0)+
IFERROR(SUMPRODUCT('6. Patients'!CM$10:CM$107,OFFSET('6. Patients'!$ED$9,1,MATCH($D32,'6. Patients'!$EE$9:$ES$9,0),ROWS('6. Patients'!DZ$10:DZ$107))),0)+
IFERROR(SUMPRODUCT('6. Patients'!CM$10:CM$107,OFFSET('6. Patients'!$ET$9,1,MATCH($D32,'6. Patients'!$EU$9:$FI$9,0),ROWS('6. Patients'!DZ$10:DZ$107))),0)+
IFERROR(SUMPRODUCT('6. Patients'!CM$10:CM$107,OFFSET('6. Patients'!$FJ$9,1,MATCH($D32,'6. Patients'!$FK$9:$FY$9,0),ROWS('6. Patients'!DZ$10:DZ$107))),0),
IFERROR(SUMPRODUCT('6. Patients'!CM$10:CM$107,OFFSET('6. Patients'!$FZ$9,1,MATCH($D32,'6. Patients'!$GA$9:$GO$9,0),ROWS('6. Patients'!DZ$10:DZ$107))),0)+
IFERROR(SUMPRODUCT('6. Patients'!CM$10:CM$107,OFFSET('6. Patients'!$GP$9,1,MATCH($D32,'6. Patients'!$GQ$9:$HE$9,0),ROWS('6. Patients'!DZ$10:DZ$107))),0)+
IFERROR(SUMPRODUCT('6. Patients'!CM$10:CM$107,OFFSET('6. Patients'!$HF$9,1,MATCH($D32,'6. Patients'!$HG$9:$HU$9,0),ROWS('6. Patients'!DZ$10:DZ$107))),0)+
IFERROR(SUMPRODUCT('6. Patients'!CM$10:CM$107,OFFSET('6. Patients'!$HV$9,1,MATCH($D32,'6. Patients'!$HW$9:$IK$9,0),ROWS('6. Patients'!DZ$10:DZ$107))),0),
IFERROR(SUMPRODUCT('6. Patients'!CM$10:CM$107,OFFSET('6. Patients'!$IL$9,1,MATCH($D32,'6. Patients'!$IM$9:$JA$9,0),ROWS('6. Patients'!DZ$10:DZ$107))),0)+
IFERROR(SUMPRODUCT('6. Patients'!CM$10:CM$107,OFFSET('6. Patients'!$JB$9,1,MATCH($D32,'6. Patients'!$JC$9:$JQ$9,0),ROWS('6. Patients'!DZ$10:DZ$107))),0)+
IFERROR(SUMPRODUCT('6. Patients'!CM$10:CM$107,OFFSET('6. Patients'!$JR$9,1,MATCH($D32,'6. Patients'!$JS$9:$KG$9,0),ROWS('6. Patients'!DZ$10:DZ$107))),0)+
IFERROR(SUMPRODUCT('6. Patients'!CM$10:CM$107,OFFSET('6. Patients'!$KH$9,1,MATCH($D32,'6. Patients'!$KI$9:$KW$9,0),ROWS('6. Patients'!DZ$10:DZ$107))),0))+
IFERROR(VLOOKUP($D32,$H$61:$L$91,COLUMNS($H$60:$J$60)-1+T$7,0)*$E32*$F32*'1. General Inputs'!$J$25,0),0)</f>
        <v>0</v>
      </c>
      <c r="U32" s="3">
        <f ca="1">ROUNDUP($F32*$E32*CHOOSE(U$7,
IFERROR(SUMPRODUCT('6. Patients'!CN$10:CN$107,OFFSET('6. Patients'!$DN$9,1,MATCH($D32,'6. Patients'!$DO$9:$EC$9,0),ROWS('6. Patients'!EA$10:EA$107))),0)+
IFERROR(SUMPRODUCT('6. Patients'!CN$10:CN$107,OFFSET('6. Patients'!$ED$9,1,MATCH($D32,'6. Patients'!$EE$9:$ES$9,0),ROWS('6. Patients'!EA$10:EA$107))),0)+
IFERROR(SUMPRODUCT('6. Patients'!CN$10:CN$107,OFFSET('6. Patients'!$ET$9,1,MATCH($D32,'6. Patients'!$EU$9:$FI$9,0),ROWS('6. Patients'!EA$10:EA$107))),0)+
IFERROR(SUMPRODUCT('6. Patients'!CN$10:CN$107,OFFSET('6. Patients'!$FJ$9,1,MATCH($D32,'6. Patients'!$FK$9:$FY$9,0),ROWS('6. Patients'!EA$10:EA$107))),0),
IFERROR(SUMPRODUCT('6. Patients'!CN$10:CN$107,OFFSET('6. Patients'!$FZ$9,1,MATCH($D32,'6. Patients'!$GA$9:$GO$9,0),ROWS('6. Patients'!EA$10:EA$107))),0)+
IFERROR(SUMPRODUCT('6. Patients'!CN$10:CN$107,OFFSET('6. Patients'!$GP$9,1,MATCH($D32,'6. Patients'!$GQ$9:$HE$9,0),ROWS('6. Patients'!EA$10:EA$107))),0)+
IFERROR(SUMPRODUCT('6. Patients'!CN$10:CN$107,OFFSET('6. Patients'!$HF$9,1,MATCH($D32,'6. Patients'!$HG$9:$HU$9,0),ROWS('6. Patients'!EA$10:EA$107))),0)+
IFERROR(SUMPRODUCT('6. Patients'!CN$10:CN$107,OFFSET('6. Patients'!$HV$9,1,MATCH($D32,'6. Patients'!$HW$9:$IK$9,0),ROWS('6. Patients'!EA$10:EA$107))),0),
IFERROR(SUMPRODUCT('6. Patients'!CN$10:CN$107,OFFSET('6. Patients'!$IL$9,1,MATCH($D32,'6. Patients'!$IM$9:$JA$9,0),ROWS('6. Patients'!EA$10:EA$107))),0)+
IFERROR(SUMPRODUCT('6. Patients'!CN$10:CN$107,OFFSET('6. Patients'!$JB$9,1,MATCH($D32,'6. Patients'!$JC$9:$JQ$9,0),ROWS('6. Patients'!EA$10:EA$107))),0)+
IFERROR(SUMPRODUCT('6. Patients'!CN$10:CN$107,OFFSET('6. Patients'!$JR$9,1,MATCH($D32,'6. Patients'!$JS$9:$KG$9,0),ROWS('6. Patients'!EA$10:EA$107))),0)+
IFERROR(SUMPRODUCT('6. Patients'!CN$10:CN$107,OFFSET('6. Patients'!$KH$9,1,MATCH($D32,'6. Patients'!$KI$9:$KW$9,0),ROWS('6. Patients'!EA$10:EA$107))),0))+
IFERROR(VLOOKUP($D32,$H$61:$L$91,COLUMNS($H$60:$J$60)-1+U$7,0)*$E32*$F32*'1. General Inputs'!$J$25,0),0)</f>
        <v>0</v>
      </c>
      <c r="V32" s="3">
        <f ca="1">ROUNDUP($F32*$E32*CHOOSE(V$7,
IFERROR(SUMPRODUCT('6. Patients'!CO$10:CO$107,OFFSET('6. Patients'!$DN$9,1,MATCH($D32,'6. Patients'!$DO$9:$EC$9,0),ROWS('6. Patients'!EB$10:EB$107))),0)+
IFERROR(SUMPRODUCT('6. Patients'!CO$10:CO$107,OFFSET('6. Patients'!$ED$9,1,MATCH($D32,'6. Patients'!$EE$9:$ES$9,0),ROWS('6. Patients'!EB$10:EB$107))),0)+
IFERROR(SUMPRODUCT('6. Patients'!CO$10:CO$107,OFFSET('6. Patients'!$ET$9,1,MATCH($D32,'6. Patients'!$EU$9:$FI$9,0),ROWS('6. Patients'!EB$10:EB$107))),0)+
IFERROR(SUMPRODUCT('6. Patients'!CO$10:CO$107,OFFSET('6. Patients'!$FJ$9,1,MATCH($D32,'6. Patients'!$FK$9:$FY$9,0),ROWS('6. Patients'!EB$10:EB$107))),0),
IFERROR(SUMPRODUCT('6. Patients'!CO$10:CO$107,OFFSET('6. Patients'!$FZ$9,1,MATCH($D32,'6. Patients'!$GA$9:$GO$9,0),ROWS('6. Patients'!EB$10:EB$107))),0)+
IFERROR(SUMPRODUCT('6. Patients'!CO$10:CO$107,OFFSET('6. Patients'!$GP$9,1,MATCH($D32,'6. Patients'!$GQ$9:$HE$9,0),ROWS('6. Patients'!EB$10:EB$107))),0)+
IFERROR(SUMPRODUCT('6. Patients'!CO$10:CO$107,OFFSET('6. Patients'!$HF$9,1,MATCH($D32,'6. Patients'!$HG$9:$HU$9,0),ROWS('6. Patients'!EB$10:EB$107))),0)+
IFERROR(SUMPRODUCT('6. Patients'!CO$10:CO$107,OFFSET('6. Patients'!$HV$9,1,MATCH($D32,'6. Patients'!$HW$9:$IK$9,0),ROWS('6. Patients'!EB$10:EB$107))),0),
IFERROR(SUMPRODUCT('6. Patients'!CO$10:CO$107,OFFSET('6. Patients'!$IL$9,1,MATCH($D32,'6. Patients'!$IM$9:$JA$9,0),ROWS('6. Patients'!EB$10:EB$107))),0)+
IFERROR(SUMPRODUCT('6. Patients'!CO$10:CO$107,OFFSET('6. Patients'!$JB$9,1,MATCH($D32,'6. Patients'!$JC$9:$JQ$9,0),ROWS('6. Patients'!EB$10:EB$107))),0)+
IFERROR(SUMPRODUCT('6. Patients'!CO$10:CO$107,OFFSET('6. Patients'!$JR$9,1,MATCH($D32,'6. Patients'!$JS$9:$KG$9,0),ROWS('6. Patients'!EB$10:EB$107))),0)+
IFERROR(SUMPRODUCT('6. Patients'!CO$10:CO$107,OFFSET('6. Patients'!$KH$9,1,MATCH($D32,'6. Patients'!$KI$9:$KW$9,0),ROWS('6. Patients'!EB$10:EB$107))),0))+
IFERROR(VLOOKUP($D32,$H$61:$L$91,COLUMNS($H$60:$J$60)-1+V$7,0)*$E32*$F32*'1. General Inputs'!$J$25,0),0)</f>
        <v>0</v>
      </c>
      <c r="W32" s="3">
        <f ca="1">ROUNDUP($F32*$E32*CHOOSE(W$7,
IFERROR(SUMPRODUCT('6. Patients'!CP$10:CP$107,OFFSET('6. Patients'!$DN$9,1,MATCH($D32,'6. Patients'!$DO$9:$EC$9,0),ROWS('6. Patients'!EC$10:EC$107))),0)+
IFERROR(SUMPRODUCT('6. Patients'!CP$10:CP$107,OFFSET('6. Patients'!$ED$9,1,MATCH($D32,'6. Patients'!$EE$9:$ES$9,0),ROWS('6. Patients'!EC$10:EC$107))),0)+
IFERROR(SUMPRODUCT('6. Patients'!CP$10:CP$107,OFFSET('6. Patients'!$ET$9,1,MATCH($D32,'6. Patients'!$EU$9:$FI$9,0),ROWS('6. Patients'!EC$10:EC$107))),0)+
IFERROR(SUMPRODUCT('6. Patients'!CP$10:CP$107,OFFSET('6. Patients'!$FJ$9,1,MATCH($D32,'6. Patients'!$FK$9:$FY$9,0),ROWS('6. Patients'!EC$10:EC$107))),0),
IFERROR(SUMPRODUCT('6. Patients'!CP$10:CP$107,OFFSET('6. Patients'!$FZ$9,1,MATCH($D32,'6. Patients'!$GA$9:$GO$9,0),ROWS('6. Patients'!EC$10:EC$107))),0)+
IFERROR(SUMPRODUCT('6. Patients'!CP$10:CP$107,OFFSET('6. Patients'!$GP$9,1,MATCH($D32,'6. Patients'!$GQ$9:$HE$9,0),ROWS('6. Patients'!EC$10:EC$107))),0)+
IFERROR(SUMPRODUCT('6. Patients'!CP$10:CP$107,OFFSET('6. Patients'!$HF$9,1,MATCH($D32,'6. Patients'!$HG$9:$HU$9,0),ROWS('6. Patients'!EC$10:EC$107))),0)+
IFERROR(SUMPRODUCT('6. Patients'!CP$10:CP$107,OFFSET('6. Patients'!$HV$9,1,MATCH($D32,'6. Patients'!$HW$9:$IK$9,0),ROWS('6. Patients'!EC$10:EC$107))),0),
IFERROR(SUMPRODUCT('6. Patients'!CP$10:CP$107,OFFSET('6. Patients'!$IL$9,1,MATCH($D32,'6. Patients'!$IM$9:$JA$9,0),ROWS('6. Patients'!EC$10:EC$107))),0)+
IFERROR(SUMPRODUCT('6. Patients'!CP$10:CP$107,OFFSET('6. Patients'!$JB$9,1,MATCH($D32,'6. Patients'!$JC$9:$JQ$9,0),ROWS('6. Patients'!EC$10:EC$107))),0)+
IFERROR(SUMPRODUCT('6. Patients'!CP$10:CP$107,OFFSET('6. Patients'!$JR$9,1,MATCH($D32,'6. Patients'!$JS$9:$KG$9,0),ROWS('6. Patients'!EC$10:EC$107))),0)+
IFERROR(SUMPRODUCT('6. Patients'!CP$10:CP$107,OFFSET('6. Patients'!$KH$9,1,MATCH($D32,'6. Patients'!$KI$9:$KW$9,0),ROWS('6. Patients'!EC$10:EC$107))),0))+
IFERROR(VLOOKUP($D32,$H$61:$L$91,COLUMNS($H$60:$J$60)-1+W$7,0)*$E32*$F32*'1. General Inputs'!$J$25,0),0)</f>
        <v>0</v>
      </c>
      <c r="X32" s="3">
        <f ca="1">ROUNDUP($F32*$E32*CHOOSE(X$7,
IFERROR(SUMPRODUCT('6. Patients'!CQ$10:CQ$107,OFFSET('6. Patients'!$DN$9,1,MATCH($D32,'6. Patients'!$DO$9:$EC$9,0),ROWS('6. Patients'!ED$10:ED$107))),0)+
IFERROR(SUMPRODUCT('6. Patients'!CQ$10:CQ$107,OFFSET('6. Patients'!$ED$9,1,MATCH($D32,'6. Patients'!$EE$9:$ES$9,0),ROWS('6. Patients'!ED$10:ED$107))),0)+
IFERROR(SUMPRODUCT('6. Patients'!CQ$10:CQ$107,OFFSET('6. Patients'!$ET$9,1,MATCH($D32,'6. Patients'!$EU$9:$FI$9,0),ROWS('6. Patients'!ED$10:ED$107))),0)+
IFERROR(SUMPRODUCT('6. Patients'!CQ$10:CQ$107,OFFSET('6. Patients'!$FJ$9,1,MATCH($D32,'6. Patients'!$FK$9:$FY$9,0),ROWS('6. Patients'!ED$10:ED$107))),0),
IFERROR(SUMPRODUCT('6. Patients'!CQ$10:CQ$107,OFFSET('6. Patients'!$FZ$9,1,MATCH($D32,'6. Patients'!$GA$9:$GO$9,0),ROWS('6. Patients'!ED$10:ED$107))),0)+
IFERROR(SUMPRODUCT('6. Patients'!CQ$10:CQ$107,OFFSET('6. Patients'!$GP$9,1,MATCH($D32,'6. Patients'!$GQ$9:$HE$9,0),ROWS('6. Patients'!ED$10:ED$107))),0)+
IFERROR(SUMPRODUCT('6. Patients'!CQ$10:CQ$107,OFFSET('6. Patients'!$HF$9,1,MATCH($D32,'6. Patients'!$HG$9:$HU$9,0),ROWS('6. Patients'!ED$10:ED$107))),0)+
IFERROR(SUMPRODUCT('6. Patients'!CQ$10:CQ$107,OFFSET('6. Patients'!$HV$9,1,MATCH($D32,'6. Patients'!$HW$9:$IK$9,0),ROWS('6. Patients'!ED$10:ED$107))),0),
IFERROR(SUMPRODUCT('6. Patients'!CQ$10:CQ$107,OFFSET('6. Patients'!$IL$9,1,MATCH($D32,'6. Patients'!$IM$9:$JA$9,0),ROWS('6. Patients'!ED$10:ED$107))),0)+
IFERROR(SUMPRODUCT('6. Patients'!CQ$10:CQ$107,OFFSET('6. Patients'!$JB$9,1,MATCH($D32,'6. Patients'!$JC$9:$JQ$9,0),ROWS('6. Patients'!ED$10:ED$107))),0)+
IFERROR(SUMPRODUCT('6. Patients'!CQ$10:CQ$107,OFFSET('6. Patients'!$JR$9,1,MATCH($D32,'6. Patients'!$JS$9:$KG$9,0),ROWS('6. Patients'!ED$10:ED$107))),0)+
IFERROR(SUMPRODUCT('6. Patients'!CQ$10:CQ$107,OFFSET('6. Patients'!$KH$9,1,MATCH($D32,'6. Patients'!$KI$9:$KW$9,0),ROWS('6. Patients'!ED$10:ED$107))),0))+
IFERROR(VLOOKUP($D32,$H$61:$L$91,COLUMNS($H$60:$J$60)-1+X$7,0)*$E32*$F32*'1. General Inputs'!$J$25,0),0)</f>
        <v>0</v>
      </c>
      <c r="Y32" s="3">
        <f ca="1">ROUNDUP($F32*$E32*CHOOSE(Y$7,
IFERROR(SUMPRODUCT('6. Patients'!CR$10:CR$107,OFFSET('6. Patients'!$DN$9,1,MATCH($D32,'6. Patients'!$DO$9:$EC$9,0),ROWS('6. Patients'!EE$10:EE$107))),0)+
IFERROR(SUMPRODUCT('6. Patients'!CR$10:CR$107,OFFSET('6. Patients'!$ED$9,1,MATCH($D32,'6. Patients'!$EE$9:$ES$9,0),ROWS('6. Patients'!EE$10:EE$107))),0)+
IFERROR(SUMPRODUCT('6. Patients'!CR$10:CR$107,OFFSET('6. Patients'!$ET$9,1,MATCH($D32,'6. Patients'!$EU$9:$FI$9,0),ROWS('6. Patients'!EE$10:EE$107))),0)+
IFERROR(SUMPRODUCT('6. Patients'!CR$10:CR$107,OFFSET('6. Patients'!$FJ$9,1,MATCH($D32,'6. Patients'!$FK$9:$FY$9,0),ROWS('6. Patients'!EE$10:EE$107))),0),
IFERROR(SUMPRODUCT('6. Patients'!CR$10:CR$107,OFFSET('6. Patients'!$FZ$9,1,MATCH($D32,'6. Patients'!$GA$9:$GO$9,0),ROWS('6. Patients'!EE$10:EE$107))),0)+
IFERROR(SUMPRODUCT('6. Patients'!CR$10:CR$107,OFFSET('6. Patients'!$GP$9,1,MATCH($D32,'6. Patients'!$GQ$9:$HE$9,0),ROWS('6. Patients'!EE$10:EE$107))),0)+
IFERROR(SUMPRODUCT('6. Patients'!CR$10:CR$107,OFFSET('6. Patients'!$HF$9,1,MATCH($D32,'6. Patients'!$HG$9:$HU$9,0),ROWS('6. Patients'!EE$10:EE$107))),0)+
IFERROR(SUMPRODUCT('6. Patients'!CR$10:CR$107,OFFSET('6. Patients'!$HV$9,1,MATCH($D32,'6. Patients'!$HW$9:$IK$9,0),ROWS('6. Patients'!EE$10:EE$107))),0),
IFERROR(SUMPRODUCT('6. Patients'!CR$10:CR$107,OFFSET('6. Patients'!$IL$9,1,MATCH($D32,'6. Patients'!$IM$9:$JA$9,0),ROWS('6. Patients'!EE$10:EE$107))),0)+
IFERROR(SUMPRODUCT('6. Patients'!CR$10:CR$107,OFFSET('6. Patients'!$JB$9,1,MATCH($D32,'6. Patients'!$JC$9:$JQ$9,0),ROWS('6. Patients'!EE$10:EE$107))),0)+
IFERROR(SUMPRODUCT('6. Patients'!CR$10:CR$107,OFFSET('6. Patients'!$JR$9,1,MATCH($D32,'6. Patients'!$JS$9:$KG$9,0),ROWS('6. Patients'!EE$10:EE$107))),0)+
IFERROR(SUMPRODUCT('6. Patients'!CR$10:CR$107,OFFSET('6. Patients'!$KH$9,1,MATCH($D32,'6. Patients'!$KI$9:$KW$9,0),ROWS('6. Patients'!EE$10:EE$107))),0))+
IFERROR(VLOOKUP($D32,$H$61:$L$91,COLUMNS($H$60:$J$60)-1+Y$7,0)*$E32*$F32*'1. General Inputs'!$J$25,0),0)</f>
        <v>0</v>
      </c>
      <c r="Z32" s="3">
        <f ca="1">ROUNDUP($F32*$E32*CHOOSE(Z$7,
IFERROR(SUMPRODUCT('6. Patients'!CS$10:CS$107,OFFSET('6. Patients'!$DN$9,1,MATCH($D32,'6. Patients'!$DO$9:$EC$9,0),ROWS('6. Patients'!EF$10:EF$107))),0)+
IFERROR(SUMPRODUCT('6. Patients'!CS$10:CS$107,OFFSET('6. Patients'!$ED$9,1,MATCH($D32,'6. Patients'!$EE$9:$ES$9,0),ROWS('6. Patients'!EF$10:EF$107))),0)+
IFERROR(SUMPRODUCT('6. Patients'!CS$10:CS$107,OFFSET('6. Patients'!$ET$9,1,MATCH($D32,'6. Patients'!$EU$9:$FI$9,0),ROWS('6. Patients'!EF$10:EF$107))),0)+
IFERROR(SUMPRODUCT('6. Patients'!CS$10:CS$107,OFFSET('6. Patients'!$FJ$9,1,MATCH($D32,'6. Patients'!$FK$9:$FY$9,0),ROWS('6. Patients'!EF$10:EF$107))),0),
IFERROR(SUMPRODUCT('6. Patients'!CS$10:CS$107,OFFSET('6. Patients'!$FZ$9,1,MATCH($D32,'6. Patients'!$GA$9:$GO$9,0),ROWS('6. Patients'!EF$10:EF$107))),0)+
IFERROR(SUMPRODUCT('6. Patients'!CS$10:CS$107,OFFSET('6. Patients'!$GP$9,1,MATCH($D32,'6. Patients'!$GQ$9:$HE$9,0),ROWS('6. Patients'!EF$10:EF$107))),0)+
IFERROR(SUMPRODUCT('6. Patients'!CS$10:CS$107,OFFSET('6. Patients'!$HF$9,1,MATCH($D32,'6. Patients'!$HG$9:$HU$9,0),ROWS('6. Patients'!EF$10:EF$107))),0)+
IFERROR(SUMPRODUCT('6. Patients'!CS$10:CS$107,OFFSET('6. Patients'!$HV$9,1,MATCH($D32,'6. Patients'!$HW$9:$IK$9,0),ROWS('6. Patients'!EF$10:EF$107))),0),
IFERROR(SUMPRODUCT('6. Patients'!CS$10:CS$107,OFFSET('6. Patients'!$IL$9,1,MATCH($D32,'6. Patients'!$IM$9:$JA$9,0),ROWS('6. Patients'!EF$10:EF$107))),0)+
IFERROR(SUMPRODUCT('6. Patients'!CS$10:CS$107,OFFSET('6. Patients'!$JB$9,1,MATCH($D32,'6. Patients'!$JC$9:$JQ$9,0),ROWS('6. Patients'!EF$10:EF$107))),0)+
IFERROR(SUMPRODUCT('6. Patients'!CS$10:CS$107,OFFSET('6. Patients'!$JR$9,1,MATCH($D32,'6. Patients'!$JS$9:$KG$9,0),ROWS('6. Patients'!EF$10:EF$107))),0)+
IFERROR(SUMPRODUCT('6. Patients'!CS$10:CS$107,OFFSET('6. Patients'!$KH$9,1,MATCH($D32,'6. Patients'!$KI$9:$KW$9,0),ROWS('6. Patients'!EF$10:EF$107))),0))+
IFERROR(VLOOKUP($D32,$H$61:$L$91,COLUMNS($H$60:$J$60)-1+Z$7,0)*$E32*$F32*'1. General Inputs'!$J$25,0),0)</f>
        <v>0</v>
      </c>
      <c r="AA32" s="3">
        <f ca="1">ROUNDUP($F32*$E32*CHOOSE(AA$7,
IFERROR(SUMPRODUCT('6. Patients'!CT$10:CT$107,OFFSET('6. Patients'!$DN$9,1,MATCH($D32,'6. Patients'!$DO$9:$EC$9,0),ROWS('6. Patients'!EG$10:EG$107))),0)+
IFERROR(SUMPRODUCT('6. Patients'!CT$10:CT$107,OFFSET('6. Patients'!$ED$9,1,MATCH($D32,'6. Patients'!$EE$9:$ES$9,0),ROWS('6. Patients'!EG$10:EG$107))),0)+
IFERROR(SUMPRODUCT('6. Patients'!CT$10:CT$107,OFFSET('6. Patients'!$ET$9,1,MATCH($D32,'6. Patients'!$EU$9:$FI$9,0),ROWS('6. Patients'!EG$10:EG$107))),0)+
IFERROR(SUMPRODUCT('6. Patients'!CT$10:CT$107,OFFSET('6. Patients'!$FJ$9,1,MATCH($D32,'6. Patients'!$FK$9:$FY$9,0),ROWS('6. Patients'!EG$10:EG$107))),0),
IFERROR(SUMPRODUCT('6. Patients'!CT$10:CT$107,OFFSET('6. Patients'!$FZ$9,1,MATCH($D32,'6. Patients'!$GA$9:$GO$9,0),ROWS('6. Patients'!EG$10:EG$107))),0)+
IFERROR(SUMPRODUCT('6. Patients'!CT$10:CT$107,OFFSET('6. Patients'!$GP$9,1,MATCH($D32,'6. Patients'!$GQ$9:$HE$9,0),ROWS('6. Patients'!EG$10:EG$107))),0)+
IFERROR(SUMPRODUCT('6. Patients'!CT$10:CT$107,OFFSET('6. Patients'!$HF$9,1,MATCH($D32,'6. Patients'!$HG$9:$HU$9,0),ROWS('6. Patients'!EG$10:EG$107))),0)+
IFERROR(SUMPRODUCT('6. Patients'!CT$10:CT$107,OFFSET('6. Patients'!$HV$9,1,MATCH($D32,'6. Patients'!$HW$9:$IK$9,0),ROWS('6. Patients'!EG$10:EG$107))),0),
IFERROR(SUMPRODUCT('6. Patients'!CT$10:CT$107,OFFSET('6. Patients'!$IL$9,1,MATCH($D32,'6. Patients'!$IM$9:$JA$9,0),ROWS('6. Patients'!EG$10:EG$107))),0)+
IFERROR(SUMPRODUCT('6. Patients'!CT$10:CT$107,OFFSET('6. Patients'!$JB$9,1,MATCH($D32,'6. Patients'!$JC$9:$JQ$9,0),ROWS('6. Patients'!EG$10:EG$107))),0)+
IFERROR(SUMPRODUCT('6. Patients'!CT$10:CT$107,OFFSET('6. Patients'!$JR$9,1,MATCH($D32,'6. Patients'!$JS$9:$KG$9,0),ROWS('6. Patients'!EG$10:EG$107))),0)+
IFERROR(SUMPRODUCT('6. Patients'!CT$10:CT$107,OFFSET('6. Patients'!$KH$9,1,MATCH($D32,'6. Patients'!$KI$9:$KW$9,0),ROWS('6. Patients'!EG$10:EG$107))),0))+
IFERROR(VLOOKUP($D32,$H$61:$L$91,COLUMNS($H$60:$J$60)-1+AA$7,0)*$E32*$F32*'1. General Inputs'!$J$25,0),0)</f>
        <v>0</v>
      </c>
      <c r="AB32" s="3">
        <f ca="1">ROUNDUP($F32*$E32*CHOOSE(AB$7,
IFERROR(SUMPRODUCT('6. Patients'!CU$10:CU$107,OFFSET('6. Patients'!$DN$9,1,MATCH($D32,'6. Patients'!$DO$9:$EC$9,0),ROWS('6. Patients'!EH$10:EH$107))),0)+
IFERROR(SUMPRODUCT('6. Patients'!CU$10:CU$107,OFFSET('6. Patients'!$ED$9,1,MATCH($D32,'6. Patients'!$EE$9:$ES$9,0),ROWS('6. Patients'!EH$10:EH$107))),0)+
IFERROR(SUMPRODUCT('6. Patients'!CU$10:CU$107,OFFSET('6. Patients'!$ET$9,1,MATCH($D32,'6. Patients'!$EU$9:$FI$9,0),ROWS('6. Patients'!EH$10:EH$107))),0)+
IFERROR(SUMPRODUCT('6. Patients'!CU$10:CU$107,OFFSET('6. Patients'!$FJ$9,1,MATCH($D32,'6. Patients'!$FK$9:$FY$9,0),ROWS('6. Patients'!EH$10:EH$107))),0),
IFERROR(SUMPRODUCT('6. Patients'!CU$10:CU$107,OFFSET('6. Patients'!$FZ$9,1,MATCH($D32,'6. Patients'!$GA$9:$GO$9,0),ROWS('6. Patients'!EH$10:EH$107))),0)+
IFERROR(SUMPRODUCT('6. Patients'!CU$10:CU$107,OFFSET('6. Patients'!$GP$9,1,MATCH($D32,'6. Patients'!$GQ$9:$HE$9,0),ROWS('6. Patients'!EH$10:EH$107))),0)+
IFERROR(SUMPRODUCT('6. Patients'!CU$10:CU$107,OFFSET('6. Patients'!$HF$9,1,MATCH($D32,'6. Patients'!$HG$9:$HU$9,0),ROWS('6. Patients'!EH$10:EH$107))),0)+
IFERROR(SUMPRODUCT('6. Patients'!CU$10:CU$107,OFFSET('6. Patients'!$HV$9,1,MATCH($D32,'6. Patients'!$HW$9:$IK$9,0),ROWS('6. Patients'!EH$10:EH$107))),0),
IFERROR(SUMPRODUCT('6. Patients'!CU$10:CU$107,OFFSET('6. Patients'!$IL$9,1,MATCH($D32,'6. Patients'!$IM$9:$JA$9,0),ROWS('6. Patients'!EH$10:EH$107))),0)+
IFERROR(SUMPRODUCT('6. Patients'!CU$10:CU$107,OFFSET('6. Patients'!$JB$9,1,MATCH($D32,'6. Patients'!$JC$9:$JQ$9,0),ROWS('6. Patients'!EH$10:EH$107))),0)+
IFERROR(SUMPRODUCT('6. Patients'!CU$10:CU$107,OFFSET('6. Patients'!$JR$9,1,MATCH($D32,'6. Patients'!$JS$9:$KG$9,0),ROWS('6. Patients'!EH$10:EH$107))),0)+
IFERROR(SUMPRODUCT('6. Patients'!CU$10:CU$107,OFFSET('6. Patients'!$KH$9,1,MATCH($D32,'6. Patients'!$KI$9:$KW$9,0),ROWS('6. Patients'!EH$10:EH$107))),0))+
IFERROR(VLOOKUP($D32,$H$61:$L$91,COLUMNS($H$60:$J$60)-1+AB$7,0)*$E32*$F32*'1. General Inputs'!$J$25,0),0)</f>
        <v>0</v>
      </c>
      <c r="AC32" s="3">
        <f ca="1">ROUNDUP($F32*$E32*CHOOSE(AC$7,
IFERROR(SUMPRODUCT('6. Patients'!CV$10:CV$107,OFFSET('6. Patients'!$DN$9,1,MATCH($D32,'6. Patients'!$DO$9:$EC$9,0),ROWS('6. Patients'!EI$10:EI$107))),0)+
IFERROR(SUMPRODUCT('6. Patients'!CV$10:CV$107,OFFSET('6. Patients'!$ED$9,1,MATCH($D32,'6. Patients'!$EE$9:$ES$9,0),ROWS('6. Patients'!EI$10:EI$107))),0)+
IFERROR(SUMPRODUCT('6. Patients'!CV$10:CV$107,OFFSET('6. Patients'!$ET$9,1,MATCH($D32,'6. Patients'!$EU$9:$FI$9,0),ROWS('6. Patients'!EI$10:EI$107))),0)+
IFERROR(SUMPRODUCT('6. Patients'!CV$10:CV$107,OFFSET('6. Patients'!$FJ$9,1,MATCH($D32,'6. Patients'!$FK$9:$FY$9,0),ROWS('6. Patients'!EI$10:EI$107))),0),
IFERROR(SUMPRODUCT('6. Patients'!CV$10:CV$107,OFFSET('6. Patients'!$FZ$9,1,MATCH($D32,'6. Patients'!$GA$9:$GO$9,0),ROWS('6. Patients'!EI$10:EI$107))),0)+
IFERROR(SUMPRODUCT('6. Patients'!CV$10:CV$107,OFFSET('6. Patients'!$GP$9,1,MATCH($D32,'6. Patients'!$GQ$9:$HE$9,0),ROWS('6. Patients'!EI$10:EI$107))),0)+
IFERROR(SUMPRODUCT('6. Patients'!CV$10:CV$107,OFFSET('6. Patients'!$HF$9,1,MATCH($D32,'6. Patients'!$HG$9:$HU$9,0),ROWS('6. Patients'!EI$10:EI$107))),0)+
IFERROR(SUMPRODUCT('6. Patients'!CV$10:CV$107,OFFSET('6. Patients'!$HV$9,1,MATCH($D32,'6. Patients'!$HW$9:$IK$9,0),ROWS('6. Patients'!EI$10:EI$107))),0),
IFERROR(SUMPRODUCT('6. Patients'!CV$10:CV$107,OFFSET('6. Patients'!$IL$9,1,MATCH($D32,'6. Patients'!$IM$9:$JA$9,0),ROWS('6. Patients'!EI$10:EI$107))),0)+
IFERROR(SUMPRODUCT('6. Patients'!CV$10:CV$107,OFFSET('6. Patients'!$JB$9,1,MATCH($D32,'6. Patients'!$JC$9:$JQ$9,0),ROWS('6. Patients'!EI$10:EI$107))),0)+
IFERROR(SUMPRODUCT('6. Patients'!CV$10:CV$107,OFFSET('6. Patients'!$JR$9,1,MATCH($D32,'6. Patients'!$JS$9:$KG$9,0),ROWS('6. Patients'!EI$10:EI$107))),0)+
IFERROR(SUMPRODUCT('6. Patients'!CV$10:CV$107,OFFSET('6. Patients'!$KH$9,1,MATCH($D32,'6. Patients'!$KI$9:$KW$9,0),ROWS('6. Patients'!EI$10:EI$107))),0))+
IFERROR(VLOOKUP($D32,$H$61:$L$91,COLUMNS($H$60:$J$60)-1+AC$7,0)*$E32*$F32*'1. General Inputs'!$J$25,0),0)</f>
        <v>0</v>
      </c>
      <c r="AD32" s="3">
        <f ca="1">ROUNDUP($F32*$E32*CHOOSE(AD$7,
IFERROR(SUMPRODUCT('6. Patients'!CW$10:CW$107,OFFSET('6. Patients'!$DN$9,1,MATCH($D32,'6. Patients'!$DO$9:$EC$9,0),ROWS('6. Patients'!EJ$10:EJ$107))),0)+
IFERROR(SUMPRODUCT('6. Patients'!CW$10:CW$107,OFFSET('6. Patients'!$ED$9,1,MATCH($D32,'6. Patients'!$EE$9:$ES$9,0),ROWS('6. Patients'!EJ$10:EJ$107))),0)+
IFERROR(SUMPRODUCT('6. Patients'!CW$10:CW$107,OFFSET('6. Patients'!$ET$9,1,MATCH($D32,'6. Patients'!$EU$9:$FI$9,0),ROWS('6. Patients'!EJ$10:EJ$107))),0)+
IFERROR(SUMPRODUCT('6. Patients'!CW$10:CW$107,OFFSET('6. Patients'!$FJ$9,1,MATCH($D32,'6. Patients'!$FK$9:$FY$9,0),ROWS('6. Patients'!EJ$10:EJ$107))),0),
IFERROR(SUMPRODUCT('6. Patients'!CW$10:CW$107,OFFSET('6. Patients'!$FZ$9,1,MATCH($D32,'6. Patients'!$GA$9:$GO$9,0),ROWS('6. Patients'!EJ$10:EJ$107))),0)+
IFERROR(SUMPRODUCT('6. Patients'!CW$10:CW$107,OFFSET('6. Patients'!$GP$9,1,MATCH($D32,'6. Patients'!$GQ$9:$HE$9,0),ROWS('6. Patients'!EJ$10:EJ$107))),0)+
IFERROR(SUMPRODUCT('6. Patients'!CW$10:CW$107,OFFSET('6. Patients'!$HF$9,1,MATCH($D32,'6. Patients'!$HG$9:$HU$9,0),ROWS('6. Patients'!EJ$10:EJ$107))),0)+
IFERROR(SUMPRODUCT('6. Patients'!CW$10:CW$107,OFFSET('6. Patients'!$HV$9,1,MATCH($D32,'6. Patients'!$HW$9:$IK$9,0),ROWS('6. Patients'!EJ$10:EJ$107))),0),
IFERROR(SUMPRODUCT('6. Patients'!CW$10:CW$107,OFFSET('6. Patients'!$IL$9,1,MATCH($D32,'6. Patients'!$IM$9:$JA$9,0),ROWS('6. Patients'!EJ$10:EJ$107))),0)+
IFERROR(SUMPRODUCT('6. Patients'!CW$10:CW$107,OFFSET('6. Patients'!$JB$9,1,MATCH($D32,'6. Patients'!$JC$9:$JQ$9,0),ROWS('6. Patients'!EJ$10:EJ$107))),0)+
IFERROR(SUMPRODUCT('6. Patients'!CW$10:CW$107,OFFSET('6. Patients'!$JR$9,1,MATCH($D32,'6. Patients'!$JS$9:$KG$9,0),ROWS('6. Patients'!EJ$10:EJ$107))),0)+
IFERROR(SUMPRODUCT('6. Patients'!CW$10:CW$107,OFFSET('6. Patients'!$KH$9,1,MATCH($D32,'6. Patients'!$KI$9:$KW$9,0),ROWS('6. Patients'!EJ$10:EJ$107))),0))+
IFERROR(VLOOKUP($D32,$H$61:$L$91,COLUMNS($H$60:$J$60)-1+AD$7,0)*$E32*$F32*'1. General Inputs'!$J$25,0),0)</f>
        <v>0</v>
      </c>
      <c r="AE32" s="3">
        <f ca="1">ROUNDUP($F32*$E32*CHOOSE(AE$7,
IFERROR(SUMPRODUCT('6. Patients'!CX$10:CX$107,OFFSET('6. Patients'!$DN$9,1,MATCH($D32,'6. Patients'!$DO$9:$EC$9,0),ROWS('6. Patients'!EK$10:EK$107))),0)+
IFERROR(SUMPRODUCT('6. Patients'!CX$10:CX$107,OFFSET('6. Patients'!$ED$9,1,MATCH($D32,'6. Patients'!$EE$9:$ES$9,0),ROWS('6. Patients'!EK$10:EK$107))),0)+
IFERROR(SUMPRODUCT('6. Patients'!CX$10:CX$107,OFFSET('6. Patients'!$ET$9,1,MATCH($D32,'6. Patients'!$EU$9:$FI$9,0),ROWS('6. Patients'!EK$10:EK$107))),0)+
IFERROR(SUMPRODUCT('6. Patients'!CX$10:CX$107,OFFSET('6. Patients'!$FJ$9,1,MATCH($D32,'6. Patients'!$FK$9:$FY$9,0),ROWS('6. Patients'!EK$10:EK$107))),0),
IFERROR(SUMPRODUCT('6. Patients'!CX$10:CX$107,OFFSET('6. Patients'!$FZ$9,1,MATCH($D32,'6. Patients'!$GA$9:$GO$9,0),ROWS('6. Patients'!EK$10:EK$107))),0)+
IFERROR(SUMPRODUCT('6. Patients'!CX$10:CX$107,OFFSET('6. Patients'!$GP$9,1,MATCH($D32,'6. Patients'!$GQ$9:$HE$9,0),ROWS('6. Patients'!EK$10:EK$107))),0)+
IFERROR(SUMPRODUCT('6. Patients'!CX$10:CX$107,OFFSET('6. Patients'!$HF$9,1,MATCH($D32,'6. Patients'!$HG$9:$HU$9,0),ROWS('6. Patients'!EK$10:EK$107))),0)+
IFERROR(SUMPRODUCT('6. Patients'!CX$10:CX$107,OFFSET('6. Patients'!$HV$9,1,MATCH($D32,'6. Patients'!$HW$9:$IK$9,0),ROWS('6. Patients'!EK$10:EK$107))),0),
IFERROR(SUMPRODUCT('6. Patients'!CX$10:CX$107,OFFSET('6. Patients'!$IL$9,1,MATCH($D32,'6. Patients'!$IM$9:$JA$9,0),ROWS('6. Patients'!EK$10:EK$107))),0)+
IFERROR(SUMPRODUCT('6. Patients'!CX$10:CX$107,OFFSET('6. Patients'!$JB$9,1,MATCH($D32,'6. Patients'!$JC$9:$JQ$9,0),ROWS('6. Patients'!EK$10:EK$107))),0)+
IFERROR(SUMPRODUCT('6. Patients'!CX$10:CX$107,OFFSET('6. Patients'!$JR$9,1,MATCH($D32,'6. Patients'!$JS$9:$KG$9,0),ROWS('6. Patients'!EK$10:EK$107))),0)+
IFERROR(SUMPRODUCT('6. Patients'!CX$10:CX$107,OFFSET('6. Patients'!$KH$9,1,MATCH($D32,'6. Patients'!$KI$9:$KW$9,0),ROWS('6. Patients'!EK$10:EK$107))),0))+
IFERROR(VLOOKUP($D32,$H$61:$L$91,COLUMNS($H$60:$J$60)-1+AE$7,0)*$E32*$F32*'1. General Inputs'!$J$25,0),0)</f>
        <v>0</v>
      </c>
      <c r="AF32" s="3">
        <f ca="1">ROUNDUP($F32*$E32*CHOOSE(AF$7,
IFERROR(SUMPRODUCT('6. Patients'!CY$10:CY$107,OFFSET('6. Patients'!$DN$9,1,MATCH($D32,'6. Patients'!$DO$9:$EC$9,0),ROWS('6. Patients'!EL$10:EL$107))),0)+
IFERROR(SUMPRODUCT('6. Patients'!CY$10:CY$107,OFFSET('6. Patients'!$ED$9,1,MATCH($D32,'6. Patients'!$EE$9:$ES$9,0),ROWS('6. Patients'!EL$10:EL$107))),0)+
IFERROR(SUMPRODUCT('6. Patients'!CY$10:CY$107,OFFSET('6. Patients'!$ET$9,1,MATCH($D32,'6. Patients'!$EU$9:$FI$9,0),ROWS('6. Patients'!EL$10:EL$107))),0)+
IFERROR(SUMPRODUCT('6. Patients'!CY$10:CY$107,OFFSET('6. Patients'!$FJ$9,1,MATCH($D32,'6. Patients'!$FK$9:$FY$9,0),ROWS('6. Patients'!EL$10:EL$107))),0),
IFERROR(SUMPRODUCT('6. Patients'!CY$10:CY$107,OFFSET('6. Patients'!$FZ$9,1,MATCH($D32,'6. Patients'!$GA$9:$GO$9,0),ROWS('6. Patients'!EL$10:EL$107))),0)+
IFERROR(SUMPRODUCT('6. Patients'!CY$10:CY$107,OFFSET('6. Patients'!$GP$9,1,MATCH($D32,'6. Patients'!$GQ$9:$HE$9,0),ROWS('6. Patients'!EL$10:EL$107))),0)+
IFERROR(SUMPRODUCT('6. Patients'!CY$10:CY$107,OFFSET('6. Patients'!$HF$9,1,MATCH($D32,'6. Patients'!$HG$9:$HU$9,0),ROWS('6. Patients'!EL$10:EL$107))),0)+
IFERROR(SUMPRODUCT('6. Patients'!CY$10:CY$107,OFFSET('6. Patients'!$HV$9,1,MATCH($D32,'6. Patients'!$HW$9:$IK$9,0),ROWS('6. Patients'!EL$10:EL$107))),0),
IFERROR(SUMPRODUCT('6. Patients'!CY$10:CY$107,OFFSET('6. Patients'!$IL$9,1,MATCH($D32,'6. Patients'!$IM$9:$JA$9,0),ROWS('6. Patients'!EL$10:EL$107))),0)+
IFERROR(SUMPRODUCT('6. Patients'!CY$10:CY$107,OFFSET('6. Patients'!$JB$9,1,MATCH($D32,'6. Patients'!$JC$9:$JQ$9,0),ROWS('6. Patients'!EL$10:EL$107))),0)+
IFERROR(SUMPRODUCT('6. Patients'!CY$10:CY$107,OFFSET('6. Patients'!$JR$9,1,MATCH($D32,'6. Patients'!$JS$9:$KG$9,0),ROWS('6. Patients'!EL$10:EL$107))),0)+
IFERROR(SUMPRODUCT('6. Patients'!CY$10:CY$107,OFFSET('6. Patients'!$KH$9,1,MATCH($D32,'6. Patients'!$KI$9:$KW$9,0),ROWS('6. Patients'!EL$10:EL$107))),0))+
IFERROR(VLOOKUP($D32,$H$61:$L$91,COLUMNS($H$60:$J$60)-1+AF$7,0)*$E32*$F32*'1. General Inputs'!$J$25,0),0)</f>
        <v>0</v>
      </c>
      <c r="AG32" s="3">
        <f ca="1">ROUNDUP($F32*$E32*CHOOSE(AG$7,
IFERROR(SUMPRODUCT('6. Patients'!CZ$10:CZ$107,OFFSET('6. Patients'!$DN$9,1,MATCH($D32,'6. Patients'!$DO$9:$EC$9,0),ROWS('6. Patients'!EM$10:EM$107))),0)+
IFERROR(SUMPRODUCT('6. Patients'!CZ$10:CZ$107,OFFSET('6. Patients'!$ED$9,1,MATCH($D32,'6. Patients'!$EE$9:$ES$9,0),ROWS('6. Patients'!EM$10:EM$107))),0)+
IFERROR(SUMPRODUCT('6. Patients'!CZ$10:CZ$107,OFFSET('6. Patients'!$ET$9,1,MATCH($D32,'6. Patients'!$EU$9:$FI$9,0),ROWS('6. Patients'!EM$10:EM$107))),0)+
IFERROR(SUMPRODUCT('6. Patients'!CZ$10:CZ$107,OFFSET('6. Patients'!$FJ$9,1,MATCH($D32,'6. Patients'!$FK$9:$FY$9,0),ROWS('6. Patients'!EM$10:EM$107))),0),
IFERROR(SUMPRODUCT('6. Patients'!CZ$10:CZ$107,OFFSET('6. Patients'!$FZ$9,1,MATCH($D32,'6. Patients'!$GA$9:$GO$9,0),ROWS('6. Patients'!EM$10:EM$107))),0)+
IFERROR(SUMPRODUCT('6. Patients'!CZ$10:CZ$107,OFFSET('6. Patients'!$GP$9,1,MATCH($D32,'6. Patients'!$GQ$9:$HE$9,0),ROWS('6. Patients'!EM$10:EM$107))),0)+
IFERROR(SUMPRODUCT('6. Patients'!CZ$10:CZ$107,OFFSET('6. Patients'!$HF$9,1,MATCH($D32,'6. Patients'!$HG$9:$HU$9,0),ROWS('6. Patients'!EM$10:EM$107))),0)+
IFERROR(SUMPRODUCT('6. Patients'!CZ$10:CZ$107,OFFSET('6. Patients'!$HV$9,1,MATCH($D32,'6. Patients'!$HW$9:$IK$9,0),ROWS('6. Patients'!EM$10:EM$107))),0),
IFERROR(SUMPRODUCT('6. Patients'!CZ$10:CZ$107,OFFSET('6. Patients'!$IL$9,1,MATCH($D32,'6. Patients'!$IM$9:$JA$9,0),ROWS('6. Patients'!EM$10:EM$107))),0)+
IFERROR(SUMPRODUCT('6. Patients'!CZ$10:CZ$107,OFFSET('6. Patients'!$JB$9,1,MATCH($D32,'6. Patients'!$JC$9:$JQ$9,0),ROWS('6. Patients'!EM$10:EM$107))),0)+
IFERROR(SUMPRODUCT('6. Patients'!CZ$10:CZ$107,OFFSET('6. Patients'!$JR$9,1,MATCH($D32,'6. Patients'!$JS$9:$KG$9,0),ROWS('6. Patients'!EM$10:EM$107))),0)+
IFERROR(SUMPRODUCT('6. Patients'!CZ$10:CZ$107,OFFSET('6. Patients'!$KH$9,1,MATCH($D32,'6. Patients'!$KI$9:$KW$9,0),ROWS('6. Patients'!EM$10:EM$107))),0))+
IFERROR(VLOOKUP($D32,$H$61:$L$91,COLUMNS($H$60:$J$60)-1+AG$7,0)*$E32*$F32*'1. General Inputs'!$J$25,0),0)</f>
        <v>0</v>
      </c>
      <c r="AH32" s="3">
        <f ca="1">ROUNDUP($F32*$E32*CHOOSE(AH$7,
IFERROR(SUMPRODUCT('6. Patients'!DA$10:DA$107,OFFSET('6. Patients'!$DN$9,1,MATCH($D32,'6. Patients'!$DO$9:$EC$9,0),ROWS('6. Patients'!EN$10:EN$107))),0)+
IFERROR(SUMPRODUCT('6. Patients'!DA$10:DA$107,OFFSET('6. Patients'!$ED$9,1,MATCH($D32,'6. Patients'!$EE$9:$ES$9,0),ROWS('6. Patients'!EN$10:EN$107))),0)+
IFERROR(SUMPRODUCT('6. Patients'!DA$10:DA$107,OFFSET('6. Patients'!$ET$9,1,MATCH($D32,'6. Patients'!$EU$9:$FI$9,0),ROWS('6. Patients'!EN$10:EN$107))),0)+
IFERROR(SUMPRODUCT('6. Patients'!DA$10:DA$107,OFFSET('6. Patients'!$FJ$9,1,MATCH($D32,'6. Patients'!$FK$9:$FY$9,0),ROWS('6. Patients'!EN$10:EN$107))),0),
IFERROR(SUMPRODUCT('6. Patients'!DA$10:DA$107,OFFSET('6. Patients'!$FZ$9,1,MATCH($D32,'6. Patients'!$GA$9:$GO$9,0),ROWS('6. Patients'!EN$10:EN$107))),0)+
IFERROR(SUMPRODUCT('6. Patients'!DA$10:DA$107,OFFSET('6. Patients'!$GP$9,1,MATCH($D32,'6. Patients'!$GQ$9:$HE$9,0),ROWS('6. Patients'!EN$10:EN$107))),0)+
IFERROR(SUMPRODUCT('6. Patients'!DA$10:DA$107,OFFSET('6. Patients'!$HF$9,1,MATCH($D32,'6. Patients'!$HG$9:$HU$9,0),ROWS('6. Patients'!EN$10:EN$107))),0)+
IFERROR(SUMPRODUCT('6. Patients'!DA$10:DA$107,OFFSET('6. Patients'!$HV$9,1,MATCH($D32,'6. Patients'!$HW$9:$IK$9,0),ROWS('6. Patients'!EN$10:EN$107))),0),
IFERROR(SUMPRODUCT('6. Patients'!DA$10:DA$107,OFFSET('6. Patients'!$IL$9,1,MATCH($D32,'6. Patients'!$IM$9:$JA$9,0),ROWS('6. Patients'!EN$10:EN$107))),0)+
IFERROR(SUMPRODUCT('6. Patients'!DA$10:DA$107,OFFSET('6. Patients'!$JB$9,1,MATCH($D32,'6. Patients'!$JC$9:$JQ$9,0),ROWS('6. Patients'!EN$10:EN$107))),0)+
IFERROR(SUMPRODUCT('6. Patients'!DA$10:DA$107,OFFSET('6. Patients'!$JR$9,1,MATCH($D32,'6. Patients'!$JS$9:$KG$9,0),ROWS('6. Patients'!EN$10:EN$107))),0)+
IFERROR(SUMPRODUCT('6. Patients'!DA$10:DA$107,OFFSET('6. Patients'!$KH$9,1,MATCH($D32,'6. Patients'!$KI$9:$KW$9,0),ROWS('6. Patients'!EN$10:EN$107))),0))+
IFERROR(VLOOKUP($D32,$H$61:$L$91,COLUMNS($H$60:$J$60)-1+AH$7,0)*$E32*$F32*'1. General Inputs'!$J$25,0),0)</f>
        <v>0</v>
      </c>
      <c r="AI32" s="3">
        <f ca="1">ROUNDUP($F32*$E32*CHOOSE(AI$7,
IFERROR(SUMPRODUCT('6. Patients'!DB$10:DB$107,OFFSET('6. Patients'!$DN$9,1,MATCH($D32,'6. Patients'!$DO$9:$EC$9,0),ROWS('6. Patients'!EO$10:EO$107))),0)+
IFERROR(SUMPRODUCT('6. Patients'!DB$10:DB$107,OFFSET('6. Patients'!$ED$9,1,MATCH($D32,'6. Patients'!$EE$9:$ES$9,0),ROWS('6. Patients'!EO$10:EO$107))),0)+
IFERROR(SUMPRODUCT('6. Patients'!DB$10:DB$107,OFFSET('6. Patients'!$ET$9,1,MATCH($D32,'6. Patients'!$EU$9:$FI$9,0),ROWS('6. Patients'!EO$10:EO$107))),0)+
IFERROR(SUMPRODUCT('6. Patients'!DB$10:DB$107,OFFSET('6. Patients'!$FJ$9,1,MATCH($D32,'6. Patients'!$FK$9:$FY$9,0),ROWS('6. Patients'!EO$10:EO$107))),0),
IFERROR(SUMPRODUCT('6. Patients'!DB$10:DB$107,OFFSET('6. Patients'!$FZ$9,1,MATCH($D32,'6. Patients'!$GA$9:$GO$9,0),ROWS('6. Patients'!EO$10:EO$107))),0)+
IFERROR(SUMPRODUCT('6. Patients'!DB$10:DB$107,OFFSET('6. Patients'!$GP$9,1,MATCH($D32,'6. Patients'!$GQ$9:$HE$9,0),ROWS('6. Patients'!EO$10:EO$107))),0)+
IFERROR(SUMPRODUCT('6. Patients'!DB$10:DB$107,OFFSET('6. Patients'!$HF$9,1,MATCH($D32,'6. Patients'!$HG$9:$HU$9,0),ROWS('6. Patients'!EO$10:EO$107))),0)+
IFERROR(SUMPRODUCT('6. Patients'!DB$10:DB$107,OFFSET('6. Patients'!$HV$9,1,MATCH($D32,'6. Patients'!$HW$9:$IK$9,0),ROWS('6. Patients'!EO$10:EO$107))),0),
IFERROR(SUMPRODUCT('6. Patients'!DB$10:DB$107,OFFSET('6. Patients'!$IL$9,1,MATCH($D32,'6. Patients'!$IM$9:$JA$9,0),ROWS('6. Patients'!EO$10:EO$107))),0)+
IFERROR(SUMPRODUCT('6. Patients'!DB$10:DB$107,OFFSET('6. Patients'!$JB$9,1,MATCH($D32,'6. Patients'!$JC$9:$JQ$9,0),ROWS('6. Patients'!EO$10:EO$107))),0)+
IFERROR(SUMPRODUCT('6. Patients'!DB$10:DB$107,OFFSET('6. Patients'!$JR$9,1,MATCH($D32,'6. Patients'!$JS$9:$KG$9,0),ROWS('6. Patients'!EO$10:EO$107))),0)+
IFERROR(SUMPRODUCT('6. Patients'!DB$10:DB$107,OFFSET('6. Patients'!$KH$9,1,MATCH($D32,'6. Patients'!$KI$9:$KW$9,0),ROWS('6. Patients'!EO$10:EO$107))),0))+
IFERROR(VLOOKUP($D32,$H$61:$L$91,COLUMNS($H$60:$J$60)-1+AI$7,0)*$E32*$F32*'1. General Inputs'!$J$25,0),0)</f>
        <v>0</v>
      </c>
      <c r="AJ32" s="3">
        <f ca="1">ROUNDUP($F32*$E32*CHOOSE(AJ$7,
IFERROR(SUMPRODUCT('6. Patients'!DC$10:DC$107,OFFSET('6. Patients'!$DN$9,1,MATCH($D32,'6. Patients'!$DO$9:$EC$9,0),ROWS('6. Patients'!EP$10:EP$107))),0)+
IFERROR(SUMPRODUCT('6. Patients'!DC$10:DC$107,OFFSET('6. Patients'!$ED$9,1,MATCH($D32,'6. Patients'!$EE$9:$ES$9,0),ROWS('6. Patients'!EP$10:EP$107))),0)+
IFERROR(SUMPRODUCT('6. Patients'!DC$10:DC$107,OFFSET('6. Patients'!$ET$9,1,MATCH($D32,'6. Patients'!$EU$9:$FI$9,0),ROWS('6. Patients'!EP$10:EP$107))),0)+
IFERROR(SUMPRODUCT('6. Patients'!DC$10:DC$107,OFFSET('6. Patients'!$FJ$9,1,MATCH($D32,'6. Patients'!$FK$9:$FY$9,0),ROWS('6. Patients'!EP$10:EP$107))),0),
IFERROR(SUMPRODUCT('6. Patients'!DC$10:DC$107,OFFSET('6. Patients'!$FZ$9,1,MATCH($D32,'6. Patients'!$GA$9:$GO$9,0),ROWS('6. Patients'!EP$10:EP$107))),0)+
IFERROR(SUMPRODUCT('6. Patients'!DC$10:DC$107,OFFSET('6. Patients'!$GP$9,1,MATCH($D32,'6. Patients'!$GQ$9:$HE$9,0),ROWS('6. Patients'!EP$10:EP$107))),0)+
IFERROR(SUMPRODUCT('6. Patients'!DC$10:DC$107,OFFSET('6. Patients'!$HF$9,1,MATCH($D32,'6. Patients'!$HG$9:$HU$9,0),ROWS('6. Patients'!EP$10:EP$107))),0)+
IFERROR(SUMPRODUCT('6. Patients'!DC$10:DC$107,OFFSET('6. Patients'!$HV$9,1,MATCH($D32,'6. Patients'!$HW$9:$IK$9,0),ROWS('6. Patients'!EP$10:EP$107))),0),
IFERROR(SUMPRODUCT('6. Patients'!DC$10:DC$107,OFFSET('6. Patients'!$IL$9,1,MATCH($D32,'6. Patients'!$IM$9:$JA$9,0),ROWS('6. Patients'!EP$10:EP$107))),0)+
IFERROR(SUMPRODUCT('6. Patients'!DC$10:DC$107,OFFSET('6. Patients'!$JB$9,1,MATCH($D32,'6. Patients'!$JC$9:$JQ$9,0),ROWS('6. Patients'!EP$10:EP$107))),0)+
IFERROR(SUMPRODUCT('6. Patients'!DC$10:DC$107,OFFSET('6. Patients'!$JR$9,1,MATCH($D32,'6. Patients'!$JS$9:$KG$9,0),ROWS('6. Patients'!EP$10:EP$107))),0)+
IFERROR(SUMPRODUCT('6. Patients'!DC$10:DC$107,OFFSET('6. Patients'!$KH$9,1,MATCH($D32,'6. Patients'!$KI$9:$KW$9,0),ROWS('6. Patients'!EP$10:EP$107))),0))+
IFERROR(VLOOKUP($D32,$H$61:$L$91,COLUMNS($H$60:$J$60)-1+AJ$7,0)*$E32*$F32*'1. General Inputs'!$J$25,0),0)</f>
        <v>0</v>
      </c>
      <c r="AK32" s="3">
        <f ca="1">ROUNDUP($F32*$E32*CHOOSE(AK$7,
IFERROR(SUMPRODUCT('6. Patients'!DD$10:DD$107,OFFSET('6. Patients'!$DN$9,1,MATCH($D32,'6. Patients'!$DO$9:$EC$9,0),ROWS('6. Patients'!EQ$10:EQ$107))),0)+
IFERROR(SUMPRODUCT('6. Patients'!DD$10:DD$107,OFFSET('6. Patients'!$ED$9,1,MATCH($D32,'6. Patients'!$EE$9:$ES$9,0),ROWS('6. Patients'!EQ$10:EQ$107))),0)+
IFERROR(SUMPRODUCT('6. Patients'!DD$10:DD$107,OFFSET('6. Patients'!$ET$9,1,MATCH($D32,'6. Patients'!$EU$9:$FI$9,0),ROWS('6. Patients'!EQ$10:EQ$107))),0)+
IFERROR(SUMPRODUCT('6. Patients'!DD$10:DD$107,OFFSET('6. Patients'!$FJ$9,1,MATCH($D32,'6. Patients'!$FK$9:$FY$9,0),ROWS('6. Patients'!EQ$10:EQ$107))),0),
IFERROR(SUMPRODUCT('6. Patients'!DD$10:DD$107,OFFSET('6. Patients'!$FZ$9,1,MATCH($D32,'6. Patients'!$GA$9:$GO$9,0),ROWS('6. Patients'!EQ$10:EQ$107))),0)+
IFERROR(SUMPRODUCT('6. Patients'!DD$10:DD$107,OFFSET('6. Patients'!$GP$9,1,MATCH($D32,'6. Patients'!$GQ$9:$HE$9,0),ROWS('6. Patients'!EQ$10:EQ$107))),0)+
IFERROR(SUMPRODUCT('6. Patients'!DD$10:DD$107,OFFSET('6. Patients'!$HF$9,1,MATCH($D32,'6. Patients'!$HG$9:$HU$9,0),ROWS('6. Patients'!EQ$10:EQ$107))),0)+
IFERROR(SUMPRODUCT('6. Patients'!DD$10:DD$107,OFFSET('6. Patients'!$HV$9,1,MATCH($D32,'6. Patients'!$HW$9:$IK$9,0),ROWS('6. Patients'!EQ$10:EQ$107))),0),
IFERROR(SUMPRODUCT('6. Patients'!DD$10:DD$107,OFFSET('6. Patients'!$IL$9,1,MATCH($D32,'6. Patients'!$IM$9:$JA$9,0),ROWS('6. Patients'!EQ$10:EQ$107))),0)+
IFERROR(SUMPRODUCT('6. Patients'!DD$10:DD$107,OFFSET('6. Patients'!$JB$9,1,MATCH($D32,'6. Patients'!$JC$9:$JQ$9,0),ROWS('6. Patients'!EQ$10:EQ$107))),0)+
IFERROR(SUMPRODUCT('6. Patients'!DD$10:DD$107,OFFSET('6. Patients'!$JR$9,1,MATCH($D32,'6. Patients'!$JS$9:$KG$9,0),ROWS('6. Patients'!EQ$10:EQ$107))),0)+
IFERROR(SUMPRODUCT('6. Patients'!DD$10:DD$107,OFFSET('6. Patients'!$KH$9,1,MATCH($D32,'6. Patients'!$KI$9:$KW$9,0),ROWS('6. Patients'!EQ$10:EQ$107))),0))+
IFERROR(VLOOKUP($D32,$H$61:$L$91,COLUMNS($H$60:$J$60)-1+AK$7,0)*$E32*$F32*'1. General Inputs'!$J$25,0),0)</f>
        <v>0</v>
      </c>
      <c r="AL32" s="3">
        <f ca="1">ROUNDUP($F32*$E32*CHOOSE(AL$7,
IFERROR(SUMPRODUCT('6. Patients'!DE$10:DE$107,OFFSET('6. Patients'!$DN$9,1,MATCH($D32,'6. Patients'!$DO$9:$EC$9,0),ROWS('6. Patients'!ER$10:ER$107))),0)+
IFERROR(SUMPRODUCT('6. Patients'!DE$10:DE$107,OFFSET('6. Patients'!$ED$9,1,MATCH($D32,'6. Patients'!$EE$9:$ES$9,0),ROWS('6. Patients'!ER$10:ER$107))),0)+
IFERROR(SUMPRODUCT('6. Patients'!DE$10:DE$107,OFFSET('6. Patients'!$ET$9,1,MATCH($D32,'6. Patients'!$EU$9:$FI$9,0),ROWS('6. Patients'!ER$10:ER$107))),0)+
IFERROR(SUMPRODUCT('6. Patients'!DE$10:DE$107,OFFSET('6. Patients'!$FJ$9,1,MATCH($D32,'6. Patients'!$FK$9:$FY$9,0),ROWS('6. Patients'!ER$10:ER$107))),0),
IFERROR(SUMPRODUCT('6. Patients'!DE$10:DE$107,OFFSET('6. Patients'!$FZ$9,1,MATCH($D32,'6. Patients'!$GA$9:$GO$9,0),ROWS('6. Patients'!ER$10:ER$107))),0)+
IFERROR(SUMPRODUCT('6. Patients'!DE$10:DE$107,OFFSET('6. Patients'!$GP$9,1,MATCH($D32,'6. Patients'!$GQ$9:$HE$9,0),ROWS('6. Patients'!ER$10:ER$107))),0)+
IFERROR(SUMPRODUCT('6. Patients'!DE$10:DE$107,OFFSET('6. Patients'!$HF$9,1,MATCH($D32,'6. Patients'!$HG$9:$HU$9,0),ROWS('6. Patients'!ER$10:ER$107))),0)+
IFERROR(SUMPRODUCT('6. Patients'!DE$10:DE$107,OFFSET('6. Patients'!$HV$9,1,MATCH($D32,'6. Patients'!$HW$9:$IK$9,0),ROWS('6. Patients'!ER$10:ER$107))),0),
IFERROR(SUMPRODUCT('6. Patients'!DE$10:DE$107,OFFSET('6. Patients'!$IL$9,1,MATCH($D32,'6. Patients'!$IM$9:$JA$9,0),ROWS('6. Patients'!ER$10:ER$107))),0)+
IFERROR(SUMPRODUCT('6. Patients'!DE$10:DE$107,OFFSET('6. Patients'!$JB$9,1,MATCH($D32,'6. Patients'!$JC$9:$JQ$9,0),ROWS('6. Patients'!ER$10:ER$107))),0)+
IFERROR(SUMPRODUCT('6. Patients'!DE$10:DE$107,OFFSET('6. Patients'!$JR$9,1,MATCH($D32,'6. Patients'!$JS$9:$KG$9,0),ROWS('6. Patients'!ER$10:ER$107))),0)+
IFERROR(SUMPRODUCT('6. Patients'!DE$10:DE$107,OFFSET('6. Patients'!$KH$9,1,MATCH($D32,'6. Patients'!$KI$9:$KW$9,0),ROWS('6. Patients'!ER$10:ER$107))),0))+
IFERROR(VLOOKUP($D32,$H$61:$L$91,COLUMNS($H$60:$J$60)-1+AL$7,0)*$E32*$F32*'1. General Inputs'!$J$25,0),0)</f>
        <v>0</v>
      </c>
      <c r="AM32" s="3">
        <f ca="1">ROUNDUP($F32*$E32*CHOOSE(AM$7,
IFERROR(SUMPRODUCT('6. Patients'!DF$10:DF$107,OFFSET('6. Patients'!$DN$9,1,MATCH($D32,'6. Patients'!$DO$9:$EC$9,0),ROWS('6. Patients'!ES$10:ES$107))),0)+
IFERROR(SUMPRODUCT('6. Patients'!DF$10:DF$107,OFFSET('6. Patients'!$ED$9,1,MATCH($D32,'6. Patients'!$EE$9:$ES$9,0),ROWS('6. Patients'!ES$10:ES$107))),0)+
IFERROR(SUMPRODUCT('6. Patients'!DF$10:DF$107,OFFSET('6. Patients'!$ET$9,1,MATCH($D32,'6. Patients'!$EU$9:$FI$9,0),ROWS('6. Patients'!ES$10:ES$107))),0)+
IFERROR(SUMPRODUCT('6. Patients'!DF$10:DF$107,OFFSET('6. Patients'!$FJ$9,1,MATCH($D32,'6. Patients'!$FK$9:$FY$9,0),ROWS('6. Patients'!ES$10:ES$107))),0),
IFERROR(SUMPRODUCT('6. Patients'!DF$10:DF$107,OFFSET('6. Patients'!$FZ$9,1,MATCH($D32,'6. Patients'!$GA$9:$GO$9,0),ROWS('6. Patients'!ES$10:ES$107))),0)+
IFERROR(SUMPRODUCT('6. Patients'!DF$10:DF$107,OFFSET('6. Patients'!$GP$9,1,MATCH($D32,'6. Patients'!$GQ$9:$HE$9,0),ROWS('6. Patients'!ES$10:ES$107))),0)+
IFERROR(SUMPRODUCT('6. Patients'!DF$10:DF$107,OFFSET('6. Patients'!$HF$9,1,MATCH($D32,'6. Patients'!$HG$9:$HU$9,0),ROWS('6. Patients'!ES$10:ES$107))),0)+
IFERROR(SUMPRODUCT('6. Patients'!DF$10:DF$107,OFFSET('6. Patients'!$HV$9,1,MATCH($D32,'6. Patients'!$HW$9:$IK$9,0),ROWS('6. Patients'!ES$10:ES$107))),0),
IFERROR(SUMPRODUCT('6. Patients'!DF$10:DF$107,OFFSET('6. Patients'!$IL$9,1,MATCH($D32,'6. Patients'!$IM$9:$JA$9,0),ROWS('6. Patients'!ES$10:ES$107))),0)+
IFERROR(SUMPRODUCT('6. Patients'!DF$10:DF$107,OFFSET('6. Patients'!$JB$9,1,MATCH($D32,'6. Patients'!$JC$9:$JQ$9,0),ROWS('6. Patients'!ES$10:ES$107))),0)+
IFERROR(SUMPRODUCT('6. Patients'!DF$10:DF$107,OFFSET('6. Patients'!$JR$9,1,MATCH($D32,'6. Patients'!$JS$9:$KG$9,0),ROWS('6. Patients'!ES$10:ES$107))),0)+
IFERROR(SUMPRODUCT('6. Patients'!DF$10:DF$107,OFFSET('6. Patients'!$KH$9,1,MATCH($D32,'6. Patients'!$KI$9:$KW$9,0),ROWS('6. Patients'!ES$10:ES$107))),0))+
IFERROR(VLOOKUP($D32,$H$61:$L$91,COLUMNS($H$60:$J$60)-1+AM$7,0)*$E32*$F32*'1. General Inputs'!$J$25,0),0)</f>
        <v>0</v>
      </c>
      <c r="AN32" s="3">
        <f ca="1">ROUNDUP($F32*$E32*CHOOSE(AN$7,
IFERROR(SUMPRODUCT('6. Patients'!DG$10:DG$107,OFFSET('6. Patients'!$DN$9,1,MATCH($D32,'6. Patients'!$DO$9:$EC$9,0),ROWS('6. Patients'!ET$10:ET$107))),0)+
IFERROR(SUMPRODUCT('6. Patients'!DG$10:DG$107,OFFSET('6. Patients'!$ED$9,1,MATCH($D32,'6. Patients'!$EE$9:$ES$9,0),ROWS('6. Patients'!ET$10:ET$107))),0)+
IFERROR(SUMPRODUCT('6. Patients'!DG$10:DG$107,OFFSET('6. Patients'!$ET$9,1,MATCH($D32,'6. Patients'!$EU$9:$FI$9,0),ROWS('6. Patients'!ET$10:ET$107))),0)+
IFERROR(SUMPRODUCT('6. Patients'!DG$10:DG$107,OFFSET('6. Patients'!$FJ$9,1,MATCH($D32,'6. Patients'!$FK$9:$FY$9,0),ROWS('6. Patients'!ET$10:ET$107))),0),
IFERROR(SUMPRODUCT('6. Patients'!DG$10:DG$107,OFFSET('6. Patients'!$FZ$9,1,MATCH($D32,'6. Patients'!$GA$9:$GO$9,0),ROWS('6. Patients'!ET$10:ET$107))),0)+
IFERROR(SUMPRODUCT('6. Patients'!DG$10:DG$107,OFFSET('6. Patients'!$GP$9,1,MATCH($D32,'6. Patients'!$GQ$9:$HE$9,0),ROWS('6. Patients'!ET$10:ET$107))),0)+
IFERROR(SUMPRODUCT('6. Patients'!DG$10:DG$107,OFFSET('6. Patients'!$HF$9,1,MATCH($D32,'6. Patients'!$HG$9:$HU$9,0),ROWS('6. Patients'!ET$10:ET$107))),0)+
IFERROR(SUMPRODUCT('6. Patients'!DG$10:DG$107,OFFSET('6. Patients'!$HV$9,1,MATCH($D32,'6. Patients'!$HW$9:$IK$9,0),ROWS('6. Patients'!ET$10:ET$107))),0),
IFERROR(SUMPRODUCT('6. Patients'!DG$10:DG$107,OFFSET('6. Patients'!$IL$9,1,MATCH($D32,'6. Patients'!$IM$9:$JA$9,0),ROWS('6. Patients'!ET$10:ET$107))),0)+
IFERROR(SUMPRODUCT('6. Patients'!DG$10:DG$107,OFFSET('6. Patients'!$JB$9,1,MATCH($D32,'6. Patients'!$JC$9:$JQ$9,0),ROWS('6. Patients'!ET$10:ET$107))),0)+
IFERROR(SUMPRODUCT('6. Patients'!DG$10:DG$107,OFFSET('6. Patients'!$JR$9,1,MATCH($D32,'6. Patients'!$JS$9:$KG$9,0),ROWS('6. Patients'!ET$10:ET$107))),0)+
IFERROR(SUMPRODUCT('6. Patients'!DG$10:DG$107,OFFSET('6. Patients'!$KH$9,1,MATCH($D32,'6. Patients'!$KI$9:$KW$9,0),ROWS('6. Patients'!ET$10:ET$107))),0))+
IFERROR(VLOOKUP($D32,$H$61:$L$91,COLUMNS($H$60:$J$60)-1+AN$7,0)*$E32*$F32*'1. General Inputs'!$J$25,0),0)</f>
        <v>0</v>
      </c>
      <c r="AO32" s="3">
        <f ca="1">ROUNDUP($F32*$E32*CHOOSE(AO$7,
IFERROR(SUMPRODUCT('6. Patients'!DH$10:DH$107,OFFSET('6. Patients'!$DN$9,1,MATCH($D32,'6. Patients'!$DO$9:$EC$9,0),ROWS('6. Patients'!EU$10:EU$107))),0)+
IFERROR(SUMPRODUCT('6. Patients'!DH$10:DH$107,OFFSET('6. Patients'!$ED$9,1,MATCH($D32,'6. Patients'!$EE$9:$ES$9,0),ROWS('6. Patients'!EU$10:EU$107))),0)+
IFERROR(SUMPRODUCT('6. Patients'!DH$10:DH$107,OFFSET('6. Patients'!$ET$9,1,MATCH($D32,'6. Patients'!$EU$9:$FI$9,0),ROWS('6. Patients'!EU$10:EU$107))),0)+
IFERROR(SUMPRODUCT('6. Patients'!DH$10:DH$107,OFFSET('6. Patients'!$FJ$9,1,MATCH($D32,'6. Patients'!$FK$9:$FY$9,0),ROWS('6. Patients'!EU$10:EU$107))),0),
IFERROR(SUMPRODUCT('6. Patients'!DH$10:DH$107,OFFSET('6. Patients'!$FZ$9,1,MATCH($D32,'6. Patients'!$GA$9:$GO$9,0),ROWS('6. Patients'!EU$10:EU$107))),0)+
IFERROR(SUMPRODUCT('6. Patients'!DH$10:DH$107,OFFSET('6. Patients'!$GP$9,1,MATCH($D32,'6. Patients'!$GQ$9:$HE$9,0),ROWS('6. Patients'!EU$10:EU$107))),0)+
IFERROR(SUMPRODUCT('6. Patients'!DH$10:DH$107,OFFSET('6. Patients'!$HF$9,1,MATCH($D32,'6. Patients'!$HG$9:$HU$9,0),ROWS('6. Patients'!EU$10:EU$107))),0)+
IFERROR(SUMPRODUCT('6. Patients'!DH$10:DH$107,OFFSET('6. Patients'!$HV$9,1,MATCH($D32,'6. Patients'!$HW$9:$IK$9,0),ROWS('6. Patients'!EU$10:EU$107))),0),
IFERROR(SUMPRODUCT('6. Patients'!DH$10:DH$107,OFFSET('6. Patients'!$IL$9,1,MATCH($D32,'6. Patients'!$IM$9:$JA$9,0),ROWS('6. Patients'!EU$10:EU$107))),0)+
IFERROR(SUMPRODUCT('6. Patients'!DH$10:DH$107,OFFSET('6. Patients'!$JB$9,1,MATCH($D32,'6. Patients'!$JC$9:$JQ$9,0),ROWS('6. Patients'!EU$10:EU$107))),0)+
IFERROR(SUMPRODUCT('6. Patients'!DH$10:DH$107,OFFSET('6. Patients'!$JR$9,1,MATCH($D32,'6. Patients'!$JS$9:$KG$9,0),ROWS('6. Patients'!EU$10:EU$107))),0)+
IFERROR(SUMPRODUCT('6. Patients'!DH$10:DH$107,OFFSET('6. Patients'!$KH$9,1,MATCH($D32,'6. Patients'!$KI$9:$KW$9,0),ROWS('6. Patients'!EU$10:EU$107))),0))+
IFERROR(VLOOKUP($D32,$H$61:$L$91,COLUMNS($H$60:$J$60)-1+AO$7,0)*$E32*$F32*'1. General Inputs'!$J$25,0),0)</f>
        <v>0</v>
      </c>
      <c r="AP32" s="3">
        <f ca="1">ROUNDUP($F32*$E32*CHOOSE(AP$7,
IFERROR(SUMPRODUCT('6. Patients'!DI$10:DI$107,OFFSET('6. Patients'!$DN$9,1,MATCH($D32,'6. Patients'!$DO$9:$EC$9,0),ROWS('6. Patients'!EV$10:EV$107))),0)+
IFERROR(SUMPRODUCT('6. Patients'!DI$10:DI$107,OFFSET('6. Patients'!$ED$9,1,MATCH($D32,'6. Patients'!$EE$9:$ES$9,0),ROWS('6. Patients'!EV$10:EV$107))),0)+
IFERROR(SUMPRODUCT('6. Patients'!DI$10:DI$107,OFFSET('6. Patients'!$ET$9,1,MATCH($D32,'6. Patients'!$EU$9:$FI$9,0),ROWS('6. Patients'!EV$10:EV$107))),0)+
IFERROR(SUMPRODUCT('6. Patients'!DI$10:DI$107,OFFSET('6. Patients'!$FJ$9,1,MATCH($D32,'6. Patients'!$FK$9:$FY$9,0),ROWS('6. Patients'!EV$10:EV$107))),0),
IFERROR(SUMPRODUCT('6. Patients'!DI$10:DI$107,OFFSET('6. Patients'!$FZ$9,1,MATCH($D32,'6. Patients'!$GA$9:$GO$9,0),ROWS('6. Patients'!EV$10:EV$107))),0)+
IFERROR(SUMPRODUCT('6. Patients'!DI$10:DI$107,OFFSET('6. Patients'!$GP$9,1,MATCH($D32,'6. Patients'!$GQ$9:$HE$9,0),ROWS('6. Patients'!EV$10:EV$107))),0)+
IFERROR(SUMPRODUCT('6. Patients'!DI$10:DI$107,OFFSET('6. Patients'!$HF$9,1,MATCH($D32,'6. Patients'!$HG$9:$HU$9,0),ROWS('6. Patients'!EV$10:EV$107))),0)+
IFERROR(SUMPRODUCT('6. Patients'!DI$10:DI$107,OFFSET('6. Patients'!$HV$9,1,MATCH($D32,'6. Patients'!$HW$9:$IK$9,0),ROWS('6. Patients'!EV$10:EV$107))),0),
IFERROR(SUMPRODUCT('6. Patients'!DI$10:DI$107,OFFSET('6. Patients'!$IL$9,1,MATCH($D32,'6. Patients'!$IM$9:$JA$9,0),ROWS('6. Patients'!EV$10:EV$107))),0)+
IFERROR(SUMPRODUCT('6. Patients'!DI$10:DI$107,OFFSET('6. Patients'!$JB$9,1,MATCH($D32,'6. Patients'!$JC$9:$JQ$9,0),ROWS('6. Patients'!EV$10:EV$107))),0)+
IFERROR(SUMPRODUCT('6. Patients'!DI$10:DI$107,OFFSET('6. Patients'!$JR$9,1,MATCH($D32,'6. Patients'!$JS$9:$KG$9,0),ROWS('6. Patients'!EV$10:EV$107))),0)+
IFERROR(SUMPRODUCT('6. Patients'!DI$10:DI$107,OFFSET('6. Patients'!$KH$9,1,MATCH($D32,'6. Patients'!$KI$9:$KW$9,0),ROWS('6. Patients'!EV$10:EV$107))),0))+
IFERROR(VLOOKUP($D32,$H$61:$L$91,COLUMNS($H$60:$J$60)-1+AP$7,0)*$E32*$F32*'1. General Inputs'!$J$25,0),0)</f>
        <v>0</v>
      </c>
      <c r="AQ32" s="3">
        <f ca="1">ROUNDUP($F32*$E32*CHOOSE(AQ$7,
IFERROR(SUMPRODUCT('6. Patients'!DJ$10:DJ$107,OFFSET('6. Patients'!$DN$9,1,MATCH($D32,'6. Patients'!$DO$9:$EC$9,0),ROWS('6. Patients'!EW$10:EW$107))),0)+
IFERROR(SUMPRODUCT('6. Patients'!DJ$10:DJ$107,OFFSET('6. Patients'!$ED$9,1,MATCH($D32,'6. Patients'!$EE$9:$ES$9,0),ROWS('6. Patients'!EW$10:EW$107))),0)+
IFERROR(SUMPRODUCT('6. Patients'!DJ$10:DJ$107,OFFSET('6. Patients'!$ET$9,1,MATCH($D32,'6. Patients'!$EU$9:$FI$9,0),ROWS('6. Patients'!EW$10:EW$107))),0)+
IFERROR(SUMPRODUCT('6. Patients'!DJ$10:DJ$107,OFFSET('6. Patients'!$FJ$9,1,MATCH($D32,'6. Patients'!$FK$9:$FY$9,0),ROWS('6. Patients'!EW$10:EW$107))),0),
IFERROR(SUMPRODUCT('6. Patients'!DJ$10:DJ$107,OFFSET('6. Patients'!$FZ$9,1,MATCH($D32,'6. Patients'!$GA$9:$GO$9,0),ROWS('6. Patients'!EW$10:EW$107))),0)+
IFERROR(SUMPRODUCT('6. Patients'!DJ$10:DJ$107,OFFSET('6. Patients'!$GP$9,1,MATCH($D32,'6. Patients'!$GQ$9:$HE$9,0),ROWS('6. Patients'!EW$10:EW$107))),0)+
IFERROR(SUMPRODUCT('6. Patients'!DJ$10:DJ$107,OFFSET('6. Patients'!$HF$9,1,MATCH($D32,'6. Patients'!$HG$9:$HU$9,0),ROWS('6. Patients'!EW$10:EW$107))),0)+
IFERROR(SUMPRODUCT('6. Patients'!DJ$10:DJ$107,OFFSET('6. Patients'!$HV$9,1,MATCH($D32,'6. Patients'!$HW$9:$IK$9,0),ROWS('6. Patients'!EW$10:EW$107))),0),
IFERROR(SUMPRODUCT('6. Patients'!DJ$10:DJ$107,OFFSET('6. Patients'!$IL$9,1,MATCH($D32,'6. Patients'!$IM$9:$JA$9,0),ROWS('6. Patients'!EW$10:EW$107))),0)+
IFERROR(SUMPRODUCT('6. Patients'!DJ$10:DJ$107,OFFSET('6. Patients'!$JB$9,1,MATCH($D32,'6. Patients'!$JC$9:$JQ$9,0),ROWS('6. Patients'!EW$10:EW$107))),0)+
IFERROR(SUMPRODUCT('6. Patients'!DJ$10:DJ$107,OFFSET('6. Patients'!$JR$9,1,MATCH($D32,'6. Patients'!$JS$9:$KG$9,0),ROWS('6. Patients'!EW$10:EW$107))),0)+
IFERROR(SUMPRODUCT('6. Patients'!DJ$10:DJ$107,OFFSET('6. Patients'!$KH$9,1,MATCH($D32,'6. Patients'!$KI$9:$KW$9,0),ROWS('6. Patients'!EW$10:EW$107))),0))+
IFERROR(VLOOKUP($D32,$H$61:$L$91,COLUMNS($H$60:$J$60)-1+AQ$7,0)*$E32*$F32*'1. General Inputs'!$J$25,0),0)</f>
        <v>0</v>
      </c>
      <c r="AR32" s="136"/>
      <c r="AZ32" s="135">
        <f ca="1">IFERROR(SUM(OFFSET('7. Consumption'!H32,0,1,,MIN('1. General Inputs'!$J$27,COLUMNS('7. Consumption'!H$9:$AQ$9)-1))),0)+MAX(0,$AQ32*('1. General Inputs'!$J$27-COLUMNS('7. Consumption'!H$9:$AQ$9)+1))</f>
        <v>0</v>
      </c>
      <c r="BA32" s="135">
        <f ca="1">IFERROR(SUM(OFFSET('7. Consumption'!I32,0,1,,MIN('1. General Inputs'!$J$27,COLUMNS('7. Consumption'!I$9:$AQ$9)-1))),0)+MAX(0,$AQ32*('1. General Inputs'!$J$27-COLUMNS('7. Consumption'!I$9:$AQ$9)+1))</f>
        <v>0</v>
      </c>
      <c r="BB32" s="135">
        <f ca="1">IFERROR(SUM(OFFSET('7. Consumption'!J32,0,1,,MIN('1. General Inputs'!$J$27,COLUMNS('7. Consumption'!J$9:$AQ$9)-1))),0)+MAX(0,$AQ32*('1. General Inputs'!$J$27-COLUMNS('7. Consumption'!J$9:$AQ$9)+1))</f>
        <v>0</v>
      </c>
      <c r="BC32" s="135">
        <f ca="1">IFERROR(SUM(OFFSET('7. Consumption'!K32,0,1,,MIN('1. General Inputs'!$J$27,COLUMNS('7. Consumption'!K$9:$AQ$9)-1))),0)+MAX(0,$AQ32*('1. General Inputs'!$J$27-COLUMNS('7. Consumption'!K$9:$AQ$9)+1))</f>
        <v>0</v>
      </c>
      <c r="BD32" s="135">
        <f ca="1">IFERROR(SUM(OFFSET('7. Consumption'!L32,0,1,,MIN('1. General Inputs'!$J$27,COLUMNS('7. Consumption'!L$9:$AQ$9)-1))),0)+MAX(0,$AQ32*('1. General Inputs'!$J$27-COLUMNS('7. Consumption'!L$9:$AQ$9)+1))</f>
        <v>0</v>
      </c>
      <c r="BE32" s="135">
        <f ca="1">IFERROR(SUM(OFFSET('7. Consumption'!M32,0,1,,MIN('1. General Inputs'!$J$27,COLUMNS('7. Consumption'!M$9:$AQ$9)-1))),0)+MAX(0,$AQ32*('1. General Inputs'!$J$27-COLUMNS('7. Consumption'!M$9:$AQ$9)+1))</f>
        <v>0</v>
      </c>
      <c r="BF32" s="135">
        <f ca="1">IFERROR(SUM(OFFSET('7. Consumption'!N32,0,1,,MIN('1. General Inputs'!$J$27,COLUMNS('7. Consumption'!N$9:$AQ$9)-1))),0)+MAX(0,$AQ32*('1. General Inputs'!$J$27-COLUMNS('7. Consumption'!N$9:$AQ$9)+1))</f>
        <v>0</v>
      </c>
      <c r="BG32" s="135">
        <f ca="1">IFERROR(SUM(OFFSET('7. Consumption'!O32,0,1,,MIN('1. General Inputs'!$J$27,COLUMNS('7. Consumption'!O$9:$AQ$9)-1))),0)+MAX(0,$AQ32*('1. General Inputs'!$J$27-COLUMNS('7. Consumption'!O$9:$AQ$9)+1))</f>
        <v>0</v>
      </c>
      <c r="BH32" s="135">
        <f ca="1">IFERROR(SUM(OFFSET('7. Consumption'!P32,0,1,,MIN('1. General Inputs'!$J$27,COLUMNS('7. Consumption'!P$9:$AQ$9)-1))),0)+MAX(0,$AQ32*('1. General Inputs'!$J$27-COLUMNS('7. Consumption'!P$9:$AQ$9)+1))</f>
        <v>0</v>
      </c>
      <c r="BI32" s="135">
        <f ca="1">IFERROR(SUM(OFFSET('7. Consumption'!Q32,0,1,,MIN('1. General Inputs'!$J$27,COLUMNS('7. Consumption'!Q$9:$AQ$9)-1))),0)+MAX(0,$AQ32*('1. General Inputs'!$J$27-COLUMNS('7. Consumption'!Q$9:$AQ$9)+1))</f>
        <v>0</v>
      </c>
      <c r="BJ32" s="135">
        <f ca="1">IFERROR(SUM(OFFSET('7. Consumption'!R32,0,1,,MIN('1. General Inputs'!$J$27,COLUMNS('7. Consumption'!R$9:$AQ$9)-1))),0)+MAX(0,$AQ32*('1. General Inputs'!$J$27-COLUMNS('7. Consumption'!R$9:$AQ$9)+1))</f>
        <v>0</v>
      </c>
      <c r="BK32" s="135">
        <f ca="1">IFERROR(SUM(OFFSET('7. Consumption'!S32,0,1,,MIN('1. General Inputs'!$J$27,COLUMNS('7. Consumption'!S$9:$AQ$9)-1))),0)+MAX(0,$AQ32*('1. General Inputs'!$J$27-COLUMNS('7. Consumption'!S$9:$AQ$9)+1))</f>
        <v>0</v>
      </c>
      <c r="BL32" s="135">
        <f ca="1">IFERROR(SUM(OFFSET('7. Consumption'!T32,0,1,,MIN('1. General Inputs'!$J$27,COLUMNS('7. Consumption'!T$9:$AQ$9)-1))),0)+MAX(0,$AQ32*('1. General Inputs'!$J$27-COLUMNS('7. Consumption'!T$9:$AQ$9)+1))</f>
        <v>0</v>
      </c>
      <c r="BM32" s="135">
        <f ca="1">IFERROR(SUM(OFFSET('7. Consumption'!U32,0,1,,MIN('1. General Inputs'!$J$27,COLUMNS('7. Consumption'!U$9:$AQ$9)-1))),0)+MAX(0,$AQ32*('1. General Inputs'!$J$27-COLUMNS('7. Consumption'!U$9:$AQ$9)+1))</f>
        <v>0</v>
      </c>
      <c r="BN32" s="135">
        <f ca="1">IFERROR(SUM(OFFSET('7. Consumption'!V32,0,1,,MIN('1. General Inputs'!$J$27,COLUMNS('7. Consumption'!V$9:$AQ$9)-1))),0)+MAX(0,$AQ32*('1. General Inputs'!$J$27-COLUMNS('7. Consumption'!V$9:$AQ$9)+1))</f>
        <v>0</v>
      </c>
      <c r="BO32" s="135">
        <f ca="1">IFERROR(SUM(OFFSET('7. Consumption'!W32,0,1,,MIN('1. General Inputs'!$J$27,COLUMNS('7. Consumption'!W$9:$AQ$9)-1))),0)+MAX(0,$AQ32*('1. General Inputs'!$J$27-COLUMNS('7. Consumption'!W$9:$AQ$9)+1))</f>
        <v>0</v>
      </c>
      <c r="BP32" s="135">
        <f ca="1">IFERROR(SUM(OFFSET('7. Consumption'!X32,0,1,,MIN('1. General Inputs'!$J$27,COLUMNS('7. Consumption'!X$9:$AQ$9)-1))),0)+MAX(0,$AQ32*('1. General Inputs'!$J$27-COLUMNS('7. Consumption'!X$9:$AQ$9)+1))</f>
        <v>0</v>
      </c>
      <c r="BQ32" s="135">
        <f ca="1">IFERROR(SUM(OFFSET('7. Consumption'!Y32,0,1,,MIN('1. General Inputs'!$J$27,COLUMNS('7. Consumption'!Y$9:$AQ$9)-1))),0)+MAX(0,$AQ32*('1. General Inputs'!$J$27-COLUMNS('7. Consumption'!Y$9:$AQ$9)+1))</f>
        <v>0</v>
      </c>
      <c r="BR32" s="135">
        <f ca="1">IFERROR(SUM(OFFSET('7. Consumption'!Z32,0,1,,MIN('1. General Inputs'!$J$27,COLUMNS('7. Consumption'!Z$9:$AQ$9)-1))),0)+MAX(0,$AQ32*('1. General Inputs'!$J$27-COLUMNS('7. Consumption'!Z$9:$AQ$9)+1))</f>
        <v>0</v>
      </c>
      <c r="BS32" s="135">
        <f ca="1">IFERROR(SUM(OFFSET('7. Consumption'!AA32,0,1,,MIN('1. General Inputs'!$J$27,COLUMNS('7. Consumption'!AA$9:$AQ$9)-1))),0)+MAX(0,$AQ32*('1. General Inputs'!$J$27-COLUMNS('7. Consumption'!AA$9:$AQ$9)+1))</f>
        <v>0</v>
      </c>
      <c r="BT32" s="135">
        <f ca="1">IFERROR(SUM(OFFSET('7. Consumption'!AB32,0,1,,MIN('1. General Inputs'!$J$27,COLUMNS('7. Consumption'!AB$9:$AQ$9)-1))),0)+MAX(0,$AQ32*('1. General Inputs'!$J$27-COLUMNS('7. Consumption'!AB$9:$AQ$9)+1))</f>
        <v>0</v>
      </c>
      <c r="BU32" s="135">
        <f ca="1">IFERROR(SUM(OFFSET('7. Consumption'!AC32,0,1,,MIN('1. General Inputs'!$J$27,COLUMNS('7. Consumption'!AC$9:$AQ$9)-1))),0)+MAX(0,$AQ32*('1. General Inputs'!$J$27-COLUMNS('7. Consumption'!AC$9:$AQ$9)+1))</f>
        <v>0</v>
      </c>
      <c r="BV32" s="135">
        <f ca="1">IFERROR(SUM(OFFSET('7. Consumption'!AD32,0,1,,MIN('1. General Inputs'!$J$27,COLUMNS('7. Consumption'!AD$9:$AQ$9)-1))),0)+MAX(0,$AQ32*('1. General Inputs'!$J$27-COLUMNS('7. Consumption'!AD$9:$AQ$9)+1))</f>
        <v>0</v>
      </c>
      <c r="BW32" s="135">
        <f ca="1">IFERROR(SUM(OFFSET('7. Consumption'!AE32,0,1,,MIN('1. General Inputs'!$J$27,COLUMNS('7. Consumption'!AE$9:$AQ$9)-1))),0)+MAX(0,$AQ32*('1. General Inputs'!$J$27-COLUMNS('7. Consumption'!AE$9:$AQ$9)+1))</f>
        <v>0</v>
      </c>
      <c r="BX32" s="135">
        <f ca="1">IFERROR(SUM(OFFSET('7. Consumption'!AF32,0,1,,MIN('1. General Inputs'!$J$27,COLUMNS('7. Consumption'!AF$9:$AQ$9)-1))),0)+MAX(0,$AQ32*('1. General Inputs'!$J$27-COLUMNS('7. Consumption'!AF$9:$AQ$9)+1))</f>
        <v>0</v>
      </c>
      <c r="BY32" s="135">
        <f ca="1">IFERROR(SUM(OFFSET('7. Consumption'!AG32,0,1,,MIN('1. General Inputs'!$J$27,COLUMNS('7. Consumption'!AG$9:$AQ$9)-1))),0)+MAX(0,$AQ32*('1. General Inputs'!$J$27-COLUMNS('7. Consumption'!AG$9:$AQ$9)+1))</f>
        <v>0</v>
      </c>
      <c r="BZ32" s="135">
        <f ca="1">IFERROR(SUM(OFFSET('7. Consumption'!AH32,0,1,,MIN('1. General Inputs'!$J$27,COLUMNS('7. Consumption'!AH$9:$AQ$9)-1))),0)+MAX(0,$AQ32*('1. General Inputs'!$J$27-COLUMNS('7. Consumption'!AH$9:$AQ$9)+1))</f>
        <v>0</v>
      </c>
      <c r="CA32" s="135">
        <f ca="1">IFERROR(SUM(OFFSET('7. Consumption'!AI32,0,1,,MIN('1. General Inputs'!$J$27,COLUMNS('7. Consumption'!AI$9:$AQ$9)-1))),0)+MAX(0,$AQ32*('1. General Inputs'!$J$27-COLUMNS('7. Consumption'!AI$9:$AQ$9)+1))</f>
        <v>0</v>
      </c>
      <c r="CB32" s="135">
        <f ca="1">IFERROR(SUM(OFFSET('7. Consumption'!AJ32,0,1,,MIN('1. General Inputs'!$J$27,COLUMNS('7. Consumption'!AJ$9:$AQ$9)-1))),0)+MAX(0,$AQ32*('1. General Inputs'!$J$27-COLUMNS('7. Consumption'!AJ$9:$AQ$9)+1))</f>
        <v>0</v>
      </c>
      <c r="CC32" s="135">
        <f ca="1">IFERROR(SUM(OFFSET('7. Consumption'!AK32,0,1,,MIN('1. General Inputs'!$J$27,COLUMNS('7. Consumption'!AK$9:$AQ$9)-1))),0)+MAX(0,$AQ32*('1. General Inputs'!$J$27-COLUMNS('7. Consumption'!AK$9:$AQ$9)+1))</f>
        <v>0</v>
      </c>
      <c r="CD32" s="135">
        <f ca="1">IFERROR(SUM(OFFSET('7. Consumption'!AL32,0,1,,MIN('1. General Inputs'!$J$27,COLUMNS('7. Consumption'!AL$9:$AQ$9)-1))),0)+MAX(0,$AQ32*('1. General Inputs'!$J$27-COLUMNS('7. Consumption'!AL$9:$AQ$9)+1))</f>
        <v>0</v>
      </c>
      <c r="CE32" s="135">
        <f ca="1">IFERROR(SUM(OFFSET('7. Consumption'!AM32,0,1,,MIN('1. General Inputs'!$J$27,COLUMNS('7. Consumption'!AM$9:$AQ$9)-1))),0)+MAX(0,$AQ32*('1. General Inputs'!$J$27-COLUMNS('7. Consumption'!AM$9:$AQ$9)+1))</f>
        <v>0</v>
      </c>
      <c r="CF32" s="135">
        <f ca="1">IFERROR(SUM(OFFSET('7. Consumption'!AN32,0,1,,MIN('1. General Inputs'!$J$27,COLUMNS('7. Consumption'!AN$9:$AQ$9)-1))),0)+MAX(0,$AQ32*('1. General Inputs'!$J$27-COLUMNS('7. Consumption'!AN$9:$AQ$9)+1))</f>
        <v>0</v>
      </c>
      <c r="CG32" s="135">
        <f ca="1">IFERROR(SUM(OFFSET('7. Consumption'!AO32,0,1,,MIN('1. General Inputs'!$J$27,COLUMNS('7. Consumption'!AO$9:$AQ$9)-1))),0)+MAX(0,$AQ32*('1. General Inputs'!$J$27-COLUMNS('7. Consumption'!AO$9:$AQ$9)+1))</f>
        <v>0</v>
      </c>
      <c r="CH32" s="135">
        <f ca="1">IFERROR(SUM(OFFSET('7. Consumption'!AP32,0,1,,MIN('1. General Inputs'!$J$27,COLUMNS('7. Consumption'!AP$9:$AQ$9)-1))),0)+MAX(0,$AQ32*('1. General Inputs'!$J$27-COLUMNS('7. Consumption'!AP$9:$AQ$9)+1))</f>
        <v>0</v>
      </c>
      <c r="CI32" s="135">
        <f ca="1">IFERROR(SUM(OFFSET('7. Consumption'!AQ32,0,1,,MIN('1. General Inputs'!$J$27,COLUMNS('7. Consumption'!AQ$9:$AQ$9)-1))),0)+MAX(0,$AQ32*('1. General Inputs'!$J$27-COLUMNS('7. Consumption'!AQ$9:$AQ$9)+1))</f>
        <v>0</v>
      </c>
    </row>
    <row r="33" spans="2:87" x14ac:dyDescent="0.3">
      <c r="B33" s="16"/>
      <c r="C33" s="16" t="str">
        <f>IFERROR(VLOOKUP(ROWS($C$9:$C33),'5. Dosing'!$L$14:$M$64,COLUMNS('5. Dosing'!$L$13:$M$13),0),"")</f>
        <v>TDF+3TC+ATV/r ((300/300)+300+100) - 60 co-pck</v>
      </c>
      <c r="D33" s="16" t="str">
        <f>IFERROR(INDEX('5. Dosing'!E$14:E$64,MATCH('7. Consumption'!$C33,'5. Dosing'!$M$14:$M$64,0)),"")</f>
        <v>TDF+3TC+ATV/r</v>
      </c>
      <c r="E33" s="129">
        <f>IFERROR(INDEX('5. Dosing'!K$14:K$64,MATCH('7. Consumption'!$C33,'5. Dosing'!$M$14:$M$64,0)),0)</f>
        <v>1</v>
      </c>
      <c r="F33" s="130">
        <f>IFERROR(INDEX('5. Dosing'!J$14:J$64,MATCH('7. Consumption'!$C33,'5. Dosing'!$M$14:$M$64,0))*(30)/INDEX('5. Dosing'!H$14:H$64,MATCH('7. Consumption'!$C33,'5. Dosing'!$M$14:$M$64,0)),0)</f>
        <v>0.5</v>
      </c>
      <c r="H33" s="3">
        <f ca="1">ROUNDUP($F33*$E33*CHOOSE(H$7,
IFERROR(SUMPRODUCT('6. Patients'!CA$10:CA$107,OFFSET('6. Patients'!$DN$9,1,MATCH($D33,'6. Patients'!$DO$9:$EC$9,0),ROWS('6. Patients'!DN$10:DN$107))),0)+
IFERROR(SUMPRODUCT('6. Patients'!CA$10:CA$107,OFFSET('6. Patients'!$ED$9,1,MATCH($D33,'6. Patients'!$EE$9:$ES$9,0),ROWS('6. Patients'!DN$10:DN$107))),0)+
IFERROR(SUMPRODUCT('6. Patients'!CA$10:CA$107,OFFSET('6. Patients'!$ET$9,1,MATCH($D33,'6. Patients'!$EU$9:$FI$9,0),ROWS('6. Patients'!DN$10:DN$107))),0)+
IFERROR(SUMPRODUCT('6. Patients'!CA$10:CA$107,OFFSET('6. Patients'!$FJ$9,1,MATCH($D33,'6. Patients'!$FK$9:$FY$9,0),ROWS('6. Patients'!DN$10:DN$107))),0),
IFERROR(SUMPRODUCT('6. Patients'!CA$10:CA$107,OFFSET('6. Patients'!$FZ$9,1,MATCH($D33,'6. Patients'!$GA$9:$GO$9,0),ROWS('6. Patients'!DN$10:DN$107))),0)+
IFERROR(SUMPRODUCT('6. Patients'!CA$10:CA$107,OFFSET('6. Patients'!$GP$9,1,MATCH($D33,'6. Patients'!$GQ$9:$HE$9,0),ROWS('6. Patients'!DN$10:DN$107))),0)+
IFERROR(SUMPRODUCT('6. Patients'!CA$10:CA$107,OFFSET('6. Patients'!$HF$9,1,MATCH($D33,'6. Patients'!$HG$9:$HU$9,0),ROWS('6. Patients'!DN$10:DN$107))),0)+
IFERROR(SUMPRODUCT('6. Patients'!CA$10:CA$107,OFFSET('6. Patients'!$HV$9,1,MATCH($D33,'6. Patients'!$HW$9:$IK$9,0),ROWS('6. Patients'!DN$10:DN$107))),0),
IFERROR(SUMPRODUCT('6. Patients'!CA$10:CA$107,OFFSET('6. Patients'!$IL$9,1,MATCH($D33,'6. Patients'!$IM$9:$JA$9,0),ROWS('6. Patients'!DN$10:DN$107))),0)+
IFERROR(SUMPRODUCT('6. Patients'!CA$10:CA$107,OFFSET('6. Patients'!$JB$9,1,MATCH($D33,'6. Patients'!$JC$9:$JQ$9,0),ROWS('6. Patients'!DN$10:DN$107))),0)+
IFERROR(SUMPRODUCT('6. Patients'!CA$10:CA$107,OFFSET('6. Patients'!$JR$9,1,MATCH($D33,'6. Patients'!$JS$9:$KG$9,0),ROWS('6. Patients'!DN$10:DN$107))),0)+
IFERROR(SUMPRODUCT('6. Patients'!CA$10:CA$107,OFFSET('6. Patients'!$KH$9,1,MATCH($D33,'6. Patients'!$KI$9:$KW$9,0),ROWS('6. Patients'!DN$10:DN$107))),0))+
IFERROR(VLOOKUP($D33,$H$61:$L$91,COLUMNS($H$60:$J$60)-1+H$7,0)*$E33*$F33*'1. General Inputs'!$J$25,0),0)</f>
        <v>0</v>
      </c>
      <c r="I33" s="3">
        <f ca="1">ROUNDUP($F33*$E33*CHOOSE(I$7,
IFERROR(SUMPRODUCT('6. Patients'!CB$10:CB$107,OFFSET('6. Patients'!$DN$9,1,MATCH($D33,'6. Patients'!$DO$9:$EC$9,0),ROWS('6. Patients'!DO$10:DO$107))),0)+
IFERROR(SUMPRODUCT('6. Patients'!CB$10:CB$107,OFFSET('6. Patients'!$ED$9,1,MATCH($D33,'6. Patients'!$EE$9:$ES$9,0),ROWS('6. Patients'!DO$10:DO$107))),0)+
IFERROR(SUMPRODUCT('6. Patients'!CB$10:CB$107,OFFSET('6. Patients'!$ET$9,1,MATCH($D33,'6. Patients'!$EU$9:$FI$9,0),ROWS('6. Patients'!DO$10:DO$107))),0)+
IFERROR(SUMPRODUCT('6. Patients'!CB$10:CB$107,OFFSET('6. Patients'!$FJ$9,1,MATCH($D33,'6. Patients'!$FK$9:$FY$9,0),ROWS('6. Patients'!DO$10:DO$107))),0),
IFERROR(SUMPRODUCT('6. Patients'!CB$10:CB$107,OFFSET('6. Patients'!$FZ$9,1,MATCH($D33,'6. Patients'!$GA$9:$GO$9,0),ROWS('6. Patients'!DO$10:DO$107))),0)+
IFERROR(SUMPRODUCT('6. Patients'!CB$10:CB$107,OFFSET('6. Patients'!$GP$9,1,MATCH($D33,'6. Patients'!$GQ$9:$HE$9,0),ROWS('6. Patients'!DO$10:DO$107))),0)+
IFERROR(SUMPRODUCT('6. Patients'!CB$10:CB$107,OFFSET('6. Patients'!$HF$9,1,MATCH($D33,'6. Patients'!$HG$9:$HU$9,0),ROWS('6. Patients'!DO$10:DO$107))),0)+
IFERROR(SUMPRODUCT('6. Patients'!CB$10:CB$107,OFFSET('6. Patients'!$HV$9,1,MATCH($D33,'6. Patients'!$HW$9:$IK$9,0),ROWS('6. Patients'!DO$10:DO$107))),0),
IFERROR(SUMPRODUCT('6. Patients'!CB$10:CB$107,OFFSET('6. Patients'!$IL$9,1,MATCH($D33,'6. Patients'!$IM$9:$JA$9,0),ROWS('6. Patients'!DO$10:DO$107))),0)+
IFERROR(SUMPRODUCT('6. Patients'!CB$10:CB$107,OFFSET('6. Patients'!$JB$9,1,MATCH($D33,'6. Patients'!$JC$9:$JQ$9,0),ROWS('6. Patients'!DO$10:DO$107))),0)+
IFERROR(SUMPRODUCT('6. Patients'!CB$10:CB$107,OFFSET('6. Patients'!$JR$9,1,MATCH($D33,'6. Patients'!$JS$9:$KG$9,0),ROWS('6. Patients'!DO$10:DO$107))),0)+
IFERROR(SUMPRODUCT('6. Patients'!CB$10:CB$107,OFFSET('6. Patients'!$KH$9,1,MATCH($D33,'6. Patients'!$KI$9:$KW$9,0),ROWS('6. Patients'!DO$10:DO$107))),0))+
IFERROR(VLOOKUP($D33,$H$61:$L$91,COLUMNS($H$60:$J$60)-1+I$7,0)*$E33*$F33*'1. General Inputs'!$J$25,0),0)</f>
        <v>0</v>
      </c>
      <c r="J33" s="3">
        <f ca="1">ROUNDUP($F33*$E33*CHOOSE(J$7,
IFERROR(SUMPRODUCT('6. Patients'!CC$10:CC$107,OFFSET('6. Patients'!$DN$9,1,MATCH($D33,'6. Patients'!$DO$9:$EC$9,0),ROWS('6. Patients'!DP$10:DP$107))),0)+
IFERROR(SUMPRODUCT('6. Patients'!CC$10:CC$107,OFFSET('6. Patients'!$ED$9,1,MATCH($D33,'6. Patients'!$EE$9:$ES$9,0),ROWS('6. Patients'!DP$10:DP$107))),0)+
IFERROR(SUMPRODUCT('6. Patients'!CC$10:CC$107,OFFSET('6. Patients'!$ET$9,1,MATCH($D33,'6. Patients'!$EU$9:$FI$9,0),ROWS('6. Patients'!DP$10:DP$107))),0)+
IFERROR(SUMPRODUCT('6. Patients'!CC$10:CC$107,OFFSET('6. Patients'!$FJ$9,1,MATCH($D33,'6. Patients'!$FK$9:$FY$9,0),ROWS('6. Patients'!DP$10:DP$107))),0),
IFERROR(SUMPRODUCT('6. Patients'!CC$10:CC$107,OFFSET('6. Patients'!$FZ$9,1,MATCH($D33,'6. Patients'!$GA$9:$GO$9,0),ROWS('6. Patients'!DP$10:DP$107))),0)+
IFERROR(SUMPRODUCT('6. Patients'!CC$10:CC$107,OFFSET('6. Patients'!$GP$9,1,MATCH($D33,'6. Patients'!$GQ$9:$HE$9,0),ROWS('6. Patients'!DP$10:DP$107))),0)+
IFERROR(SUMPRODUCT('6. Patients'!CC$10:CC$107,OFFSET('6. Patients'!$HF$9,1,MATCH($D33,'6. Patients'!$HG$9:$HU$9,0),ROWS('6. Patients'!DP$10:DP$107))),0)+
IFERROR(SUMPRODUCT('6. Patients'!CC$10:CC$107,OFFSET('6. Patients'!$HV$9,1,MATCH($D33,'6. Patients'!$HW$9:$IK$9,0),ROWS('6. Patients'!DP$10:DP$107))),0),
IFERROR(SUMPRODUCT('6. Patients'!CC$10:CC$107,OFFSET('6. Patients'!$IL$9,1,MATCH($D33,'6. Patients'!$IM$9:$JA$9,0),ROWS('6. Patients'!DP$10:DP$107))),0)+
IFERROR(SUMPRODUCT('6. Patients'!CC$10:CC$107,OFFSET('6. Patients'!$JB$9,1,MATCH($D33,'6. Patients'!$JC$9:$JQ$9,0),ROWS('6. Patients'!DP$10:DP$107))),0)+
IFERROR(SUMPRODUCT('6. Patients'!CC$10:CC$107,OFFSET('6. Patients'!$JR$9,1,MATCH($D33,'6. Patients'!$JS$9:$KG$9,0),ROWS('6. Patients'!DP$10:DP$107))),0)+
IFERROR(SUMPRODUCT('6. Patients'!CC$10:CC$107,OFFSET('6. Patients'!$KH$9,1,MATCH($D33,'6. Patients'!$KI$9:$KW$9,0),ROWS('6. Patients'!DP$10:DP$107))),0))+
IFERROR(VLOOKUP($D33,$H$61:$L$91,COLUMNS($H$60:$J$60)-1+J$7,0)*$E33*$F33*'1. General Inputs'!$J$25,0),0)</f>
        <v>0</v>
      </c>
      <c r="K33" s="3">
        <f ca="1">ROUNDUP($F33*$E33*CHOOSE(K$7,
IFERROR(SUMPRODUCT('6. Patients'!CD$10:CD$107,OFFSET('6. Patients'!$DN$9,1,MATCH($D33,'6. Patients'!$DO$9:$EC$9,0),ROWS('6. Patients'!DQ$10:DQ$107))),0)+
IFERROR(SUMPRODUCT('6. Patients'!CD$10:CD$107,OFFSET('6. Patients'!$ED$9,1,MATCH($D33,'6. Patients'!$EE$9:$ES$9,0),ROWS('6. Patients'!DQ$10:DQ$107))),0)+
IFERROR(SUMPRODUCT('6. Patients'!CD$10:CD$107,OFFSET('6. Patients'!$ET$9,1,MATCH($D33,'6. Patients'!$EU$9:$FI$9,0),ROWS('6. Patients'!DQ$10:DQ$107))),0)+
IFERROR(SUMPRODUCT('6. Patients'!CD$10:CD$107,OFFSET('6. Patients'!$FJ$9,1,MATCH($D33,'6. Patients'!$FK$9:$FY$9,0),ROWS('6. Patients'!DQ$10:DQ$107))),0),
IFERROR(SUMPRODUCT('6. Patients'!CD$10:CD$107,OFFSET('6. Patients'!$FZ$9,1,MATCH($D33,'6. Patients'!$GA$9:$GO$9,0),ROWS('6. Patients'!DQ$10:DQ$107))),0)+
IFERROR(SUMPRODUCT('6. Patients'!CD$10:CD$107,OFFSET('6. Patients'!$GP$9,1,MATCH($D33,'6. Patients'!$GQ$9:$HE$9,0),ROWS('6. Patients'!DQ$10:DQ$107))),0)+
IFERROR(SUMPRODUCT('6. Patients'!CD$10:CD$107,OFFSET('6. Patients'!$HF$9,1,MATCH($D33,'6. Patients'!$HG$9:$HU$9,0),ROWS('6. Patients'!DQ$10:DQ$107))),0)+
IFERROR(SUMPRODUCT('6. Patients'!CD$10:CD$107,OFFSET('6. Patients'!$HV$9,1,MATCH($D33,'6. Patients'!$HW$9:$IK$9,0),ROWS('6. Patients'!DQ$10:DQ$107))),0),
IFERROR(SUMPRODUCT('6. Patients'!CD$10:CD$107,OFFSET('6. Patients'!$IL$9,1,MATCH($D33,'6. Patients'!$IM$9:$JA$9,0),ROWS('6. Patients'!DQ$10:DQ$107))),0)+
IFERROR(SUMPRODUCT('6. Patients'!CD$10:CD$107,OFFSET('6. Patients'!$JB$9,1,MATCH($D33,'6. Patients'!$JC$9:$JQ$9,0),ROWS('6. Patients'!DQ$10:DQ$107))),0)+
IFERROR(SUMPRODUCT('6. Patients'!CD$10:CD$107,OFFSET('6. Patients'!$JR$9,1,MATCH($D33,'6. Patients'!$JS$9:$KG$9,0),ROWS('6. Patients'!DQ$10:DQ$107))),0)+
IFERROR(SUMPRODUCT('6. Patients'!CD$10:CD$107,OFFSET('6. Patients'!$KH$9,1,MATCH($D33,'6. Patients'!$KI$9:$KW$9,0),ROWS('6. Patients'!DQ$10:DQ$107))),0))+
IFERROR(VLOOKUP($D33,$H$61:$L$91,COLUMNS($H$60:$J$60)-1+K$7,0)*$E33*$F33*'1. General Inputs'!$J$25,0),0)</f>
        <v>0</v>
      </c>
      <c r="L33" s="3">
        <f ca="1">ROUNDUP($F33*$E33*CHOOSE(L$7,
IFERROR(SUMPRODUCT('6. Patients'!CE$10:CE$107,OFFSET('6. Patients'!$DN$9,1,MATCH($D33,'6. Patients'!$DO$9:$EC$9,0),ROWS('6. Patients'!DR$10:DR$107))),0)+
IFERROR(SUMPRODUCT('6. Patients'!CE$10:CE$107,OFFSET('6. Patients'!$ED$9,1,MATCH($D33,'6. Patients'!$EE$9:$ES$9,0),ROWS('6. Patients'!DR$10:DR$107))),0)+
IFERROR(SUMPRODUCT('6. Patients'!CE$10:CE$107,OFFSET('6. Patients'!$ET$9,1,MATCH($D33,'6. Patients'!$EU$9:$FI$9,0),ROWS('6. Patients'!DR$10:DR$107))),0)+
IFERROR(SUMPRODUCT('6. Patients'!CE$10:CE$107,OFFSET('6. Patients'!$FJ$9,1,MATCH($D33,'6. Patients'!$FK$9:$FY$9,0),ROWS('6. Patients'!DR$10:DR$107))),0),
IFERROR(SUMPRODUCT('6. Patients'!CE$10:CE$107,OFFSET('6. Patients'!$FZ$9,1,MATCH($D33,'6. Patients'!$GA$9:$GO$9,0),ROWS('6. Patients'!DR$10:DR$107))),0)+
IFERROR(SUMPRODUCT('6. Patients'!CE$10:CE$107,OFFSET('6. Patients'!$GP$9,1,MATCH($D33,'6. Patients'!$GQ$9:$HE$9,0),ROWS('6. Patients'!DR$10:DR$107))),0)+
IFERROR(SUMPRODUCT('6. Patients'!CE$10:CE$107,OFFSET('6. Patients'!$HF$9,1,MATCH($D33,'6. Patients'!$HG$9:$HU$9,0),ROWS('6. Patients'!DR$10:DR$107))),0)+
IFERROR(SUMPRODUCT('6. Patients'!CE$10:CE$107,OFFSET('6. Patients'!$HV$9,1,MATCH($D33,'6. Patients'!$HW$9:$IK$9,0),ROWS('6. Patients'!DR$10:DR$107))),0),
IFERROR(SUMPRODUCT('6. Patients'!CE$10:CE$107,OFFSET('6. Patients'!$IL$9,1,MATCH($D33,'6. Patients'!$IM$9:$JA$9,0),ROWS('6. Patients'!DR$10:DR$107))),0)+
IFERROR(SUMPRODUCT('6. Patients'!CE$10:CE$107,OFFSET('6. Patients'!$JB$9,1,MATCH($D33,'6. Patients'!$JC$9:$JQ$9,0),ROWS('6. Patients'!DR$10:DR$107))),0)+
IFERROR(SUMPRODUCT('6. Patients'!CE$10:CE$107,OFFSET('6. Patients'!$JR$9,1,MATCH($D33,'6. Patients'!$JS$9:$KG$9,0),ROWS('6. Patients'!DR$10:DR$107))),0)+
IFERROR(SUMPRODUCT('6. Patients'!CE$10:CE$107,OFFSET('6. Patients'!$KH$9,1,MATCH($D33,'6. Patients'!$KI$9:$KW$9,0),ROWS('6. Patients'!DR$10:DR$107))),0))+
IFERROR(VLOOKUP($D33,$H$61:$L$91,COLUMNS($H$60:$J$60)-1+L$7,0)*$E33*$F33*'1. General Inputs'!$J$25,0),0)</f>
        <v>0</v>
      </c>
      <c r="M33" s="3">
        <f ca="1">ROUNDUP($F33*$E33*CHOOSE(M$7,
IFERROR(SUMPRODUCT('6. Patients'!CF$10:CF$107,OFFSET('6. Patients'!$DN$9,1,MATCH($D33,'6. Patients'!$DO$9:$EC$9,0),ROWS('6. Patients'!DS$10:DS$107))),0)+
IFERROR(SUMPRODUCT('6. Patients'!CF$10:CF$107,OFFSET('6. Patients'!$ED$9,1,MATCH($D33,'6. Patients'!$EE$9:$ES$9,0),ROWS('6. Patients'!DS$10:DS$107))),0)+
IFERROR(SUMPRODUCT('6. Patients'!CF$10:CF$107,OFFSET('6. Patients'!$ET$9,1,MATCH($D33,'6. Patients'!$EU$9:$FI$9,0),ROWS('6. Patients'!DS$10:DS$107))),0)+
IFERROR(SUMPRODUCT('6. Patients'!CF$10:CF$107,OFFSET('6. Patients'!$FJ$9,1,MATCH($D33,'6. Patients'!$FK$9:$FY$9,0),ROWS('6. Patients'!DS$10:DS$107))),0),
IFERROR(SUMPRODUCT('6. Patients'!CF$10:CF$107,OFFSET('6. Patients'!$FZ$9,1,MATCH($D33,'6. Patients'!$GA$9:$GO$9,0),ROWS('6. Patients'!DS$10:DS$107))),0)+
IFERROR(SUMPRODUCT('6. Patients'!CF$10:CF$107,OFFSET('6. Patients'!$GP$9,1,MATCH($D33,'6. Patients'!$GQ$9:$HE$9,0),ROWS('6. Patients'!DS$10:DS$107))),0)+
IFERROR(SUMPRODUCT('6. Patients'!CF$10:CF$107,OFFSET('6. Patients'!$HF$9,1,MATCH($D33,'6. Patients'!$HG$9:$HU$9,0),ROWS('6. Patients'!DS$10:DS$107))),0)+
IFERROR(SUMPRODUCT('6. Patients'!CF$10:CF$107,OFFSET('6. Patients'!$HV$9,1,MATCH($D33,'6. Patients'!$HW$9:$IK$9,0),ROWS('6. Patients'!DS$10:DS$107))),0),
IFERROR(SUMPRODUCT('6. Patients'!CF$10:CF$107,OFFSET('6. Patients'!$IL$9,1,MATCH($D33,'6. Patients'!$IM$9:$JA$9,0),ROWS('6. Patients'!DS$10:DS$107))),0)+
IFERROR(SUMPRODUCT('6. Patients'!CF$10:CF$107,OFFSET('6. Patients'!$JB$9,1,MATCH($D33,'6. Patients'!$JC$9:$JQ$9,0),ROWS('6. Patients'!DS$10:DS$107))),0)+
IFERROR(SUMPRODUCT('6. Patients'!CF$10:CF$107,OFFSET('6. Patients'!$JR$9,1,MATCH($D33,'6. Patients'!$JS$9:$KG$9,0),ROWS('6. Patients'!DS$10:DS$107))),0)+
IFERROR(SUMPRODUCT('6. Patients'!CF$10:CF$107,OFFSET('6. Patients'!$KH$9,1,MATCH($D33,'6. Patients'!$KI$9:$KW$9,0),ROWS('6. Patients'!DS$10:DS$107))),0))+
IFERROR(VLOOKUP($D33,$H$61:$L$91,COLUMNS($H$60:$J$60)-1+M$7,0)*$E33*$F33*'1. General Inputs'!$J$25,0),0)</f>
        <v>0</v>
      </c>
      <c r="N33" s="3">
        <f ca="1">ROUNDUP($F33*$E33*CHOOSE(N$7,
IFERROR(SUMPRODUCT('6. Patients'!CG$10:CG$107,OFFSET('6. Patients'!$DN$9,1,MATCH($D33,'6. Patients'!$DO$9:$EC$9,0),ROWS('6. Patients'!DT$10:DT$107))),0)+
IFERROR(SUMPRODUCT('6. Patients'!CG$10:CG$107,OFFSET('6. Patients'!$ED$9,1,MATCH($D33,'6. Patients'!$EE$9:$ES$9,0),ROWS('6. Patients'!DT$10:DT$107))),0)+
IFERROR(SUMPRODUCT('6. Patients'!CG$10:CG$107,OFFSET('6. Patients'!$ET$9,1,MATCH($D33,'6. Patients'!$EU$9:$FI$9,0),ROWS('6. Patients'!DT$10:DT$107))),0)+
IFERROR(SUMPRODUCT('6. Patients'!CG$10:CG$107,OFFSET('6. Patients'!$FJ$9,1,MATCH($D33,'6. Patients'!$FK$9:$FY$9,0),ROWS('6. Patients'!DT$10:DT$107))),0),
IFERROR(SUMPRODUCT('6. Patients'!CG$10:CG$107,OFFSET('6. Patients'!$FZ$9,1,MATCH($D33,'6. Patients'!$GA$9:$GO$9,0),ROWS('6. Patients'!DT$10:DT$107))),0)+
IFERROR(SUMPRODUCT('6. Patients'!CG$10:CG$107,OFFSET('6. Patients'!$GP$9,1,MATCH($D33,'6. Patients'!$GQ$9:$HE$9,0),ROWS('6. Patients'!DT$10:DT$107))),0)+
IFERROR(SUMPRODUCT('6. Patients'!CG$10:CG$107,OFFSET('6. Patients'!$HF$9,1,MATCH($D33,'6. Patients'!$HG$9:$HU$9,0),ROWS('6. Patients'!DT$10:DT$107))),0)+
IFERROR(SUMPRODUCT('6. Patients'!CG$10:CG$107,OFFSET('6. Patients'!$HV$9,1,MATCH($D33,'6. Patients'!$HW$9:$IK$9,0),ROWS('6. Patients'!DT$10:DT$107))),0),
IFERROR(SUMPRODUCT('6. Patients'!CG$10:CG$107,OFFSET('6. Patients'!$IL$9,1,MATCH($D33,'6. Patients'!$IM$9:$JA$9,0),ROWS('6. Patients'!DT$10:DT$107))),0)+
IFERROR(SUMPRODUCT('6. Patients'!CG$10:CG$107,OFFSET('6. Patients'!$JB$9,1,MATCH($D33,'6. Patients'!$JC$9:$JQ$9,0),ROWS('6. Patients'!DT$10:DT$107))),0)+
IFERROR(SUMPRODUCT('6. Patients'!CG$10:CG$107,OFFSET('6. Patients'!$JR$9,1,MATCH($D33,'6. Patients'!$JS$9:$KG$9,0),ROWS('6. Patients'!DT$10:DT$107))),0)+
IFERROR(SUMPRODUCT('6. Patients'!CG$10:CG$107,OFFSET('6. Patients'!$KH$9,1,MATCH($D33,'6. Patients'!$KI$9:$KW$9,0),ROWS('6. Patients'!DT$10:DT$107))),0))+
IFERROR(VLOOKUP($D33,$H$61:$L$91,COLUMNS($H$60:$J$60)-1+N$7,0)*$E33*$F33*'1. General Inputs'!$J$25,0),0)</f>
        <v>0</v>
      </c>
      <c r="O33" s="3">
        <f ca="1">ROUNDUP($F33*$E33*CHOOSE(O$7,
IFERROR(SUMPRODUCT('6. Patients'!CH$10:CH$107,OFFSET('6. Patients'!$DN$9,1,MATCH($D33,'6. Patients'!$DO$9:$EC$9,0),ROWS('6. Patients'!DU$10:DU$107))),0)+
IFERROR(SUMPRODUCT('6. Patients'!CH$10:CH$107,OFFSET('6. Patients'!$ED$9,1,MATCH($D33,'6. Patients'!$EE$9:$ES$9,0),ROWS('6. Patients'!DU$10:DU$107))),0)+
IFERROR(SUMPRODUCT('6. Patients'!CH$10:CH$107,OFFSET('6. Patients'!$ET$9,1,MATCH($D33,'6. Patients'!$EU$9:$FI$9,0),ROWS('6. Patients'!DU$10:DU$107))),0)+
IFERROR(SUMPRODUCT('6. Patients'!CH$10:CH$107,OFFSET('6. Patients'!$FJ$9,1,MATCH($D33,'6. Patients'!$FK$9:$FY$9,0),ROWS('6. Patients'!DU$10:DU$107))),0),
IFERROR(SUMPRODUCT('6. Patients'!CH$10:CH$107,OFFSET('6. Patients'!$FZ$9,1,MATCH($D33,'6. Patients'!$GA$9:$GO$9,0),ROWS('6. Patients'!DU$10:DU$107))),0)+
IFERROR(SUMPRODUCT('6. Patients'!CH$10:CH$107,OFFSET('6. Patients'!$GP$9,1,MATCH($D33,'6. Patients'!$GQ$9:$HE$9,0),ROWS('6. Patients'!DU$10:DU$107))),0)+
IFERROR(SUMPRODUCT('6. Patients'!CH$10:CH$107,OFFSET('6. Patients'!$HF$9,1,MATCH($D33,'6. Patients'!$HG$9:$HU$9,0),ROWS('6. Patients'!DU$10:DU$107))),0)+
IFERROR(SUMPRODUCT('6. Patients'!CH$10:CH$107,OFFSET('6. Patients'!$HV$9,1,MATCH($D33,'6. Patients'!$HW$9:$IK$9,0),ROWS('6. Patients'!DU$10:DU$107))),0),
IFERROR(SUMPRODUCT('6. Patients'!CH$10:CH$107,OFFSET('6. Patients'!$IL$9,1,MATCH($D33,'6. Patients'!$IM$9:$JA$9,0),ROWS('6. Patients'!DU$10:DU$107))),0)+
IFERROR(SUMPRODUCT('6. Patients'!CH$10:CH$107,OFFSET('6. Patients'!$JB$9,1,MATCH($D33,'6. Patients'!$JC$9:$JQ$9,0),ROWS('6. Patients'!DU$10:DU$107))),0)+
IFERROR(SUMPRODUCT('6. Patients'!CH$10:CH$107,OFFSET('6. Patients'!$JR$9,1,MATCH($D33,'6. Patients'!$JS$9:$KG$9,0),ROWS('6. Patients'!DU$10:DU$107))),0)+
IFERROR(SUMPRODUCT('6. Patients'!CH$10:CH$107,OFFSET('6. Patients'!$KH$9,1,MATCH($D33,'6. Patients'!$KI$9:$KW$9,0),ROWS('6. Patients'!DU$10:DU$107))),0))+
IFERROR(VLOOKUP($D33,$H$61:$L$91,COLUMNS($H$60:$J$60)-1+O$7,0)*$E33*$F33*'1. General Inputs'!$J$25,0),0)</f>
        <v>0</v>
      </c>
      <c r="P33" s="3">
        <f ca="1">ROUNDUP($F33*$E33*CHOOSE(P$7,
IFERROR(SUMPRODUCT('6. Patients'!CI$10:CI$107,OFFSET('6. Patients'!$DN$9,1,MATCH($D33,'6. Patients'!$DO$9:$EC$9,0),ROWS('6. Patients'!DV$10:DV$107))),0)+
IFERROR(SUMPRODUCT('6. Patients'!CI$10:CI$107,OFFSET('6. Patients'!$ED$9,1,MATCH($D33,'6. Patients'!$EE$9:$ES$9,0),ROWS('6. Patients'!DV$10:DV$107))),0)+
IFERROR(SUMPRODUCT('6. Patients'!CI$10:CI$107,OFFSET('6. Patients'!$ET$9,1,MATCH($D33,'6. Patients'!$EU$9:$FI$9,0),ROWS('6. Patients'!DV$10:DV$107))),0)+
IFERROR(SUMPRODUCT('6. Patients'!CI$10:CI$107,OFFSET('6. Patients'!$FJ$9,1,MATCH($D33,'6. Patients'!$FK$9:$FY$9,0),ROWS('6. Patients'!DV$10:DV$107))),0),
IFERROR(SUMPRODUCT('6. Patients'!CI$10:CI$107,OFFSET('6. Patients'!$FZ$9,1,MATCH($D33,'6. Patients'!$GA$9:$GO$9,0),ROWS('6. Patients'!DV$10:DV$107))),0)+
IFERROR(SUMPRODUCT('6. Patients'!CI$10:CI$107,OFFSET('6. Patients'!$GP$9,1,MATCH($D33,'6. Patients'!$GQ$9:$HE$9,0),ROWS('6. Patients'!DV$10:DV$107))),0)+
IFERROR(SUMPRODUCT('6. Patients'!CI$10:CI$107,OFFSET('6. Patients'!$HF$9,1,MATCH($D33,'6. Patients'!$HG$9:$HU$9,0),ROWS('6. Patients'!DV$10:DV$107))),0)+
IFERROR(SUMPRODUCT('6. Patients'!CI$10:CI$107,OFFSET('6. Patients'!$HV$9,1,MATCH($D33,'6. Patients'!$HW$9:$IK$9,0),ROWS('6. Patients'!DV$10:DV$107))),0),
IFERROR(SUMPRODUCT('6. Patients'!CI$10:CI$107,OFFSET('6. Patients'!$IL$9,1,MATCH($D33,'6. Patients'!$IM$9:$JA$9,0),ROWS('6. Patients'!DV$10:DV$107))),0)+
IFERROR(SUMPRODUCT('6. Patients'!CI$10:CI$107,OFFSET('6. Patients'!$JB$9,1,MATCH($D33,'6. Patients'!$JC$9:$JQ$9,0),ROWS('6. Patients'!DV$10:DV$107))),0)+
IFERROR(SUMPRODUCT('6. Patients'!CI$10:CI$107,OFFSET('6. Patients'!$JR$9,1,MATCH($D33,'6. Patients'!$JS$9:$KG$9,0),ROWS('6. Patients'!DV$10:DV$107))),0)+
IFERROR(SUMPRODUCT('6. Patients'!CI$10:CI$107,OFFSET('6. Patients'!$KH$9,1,MATCH($D33,'6. Patients'!$KI$9:$KW$9,0),ROWS('6. Patients'!DV$10:DV$107))),0))+
IFERROR(VLOOKUP($D33,$H$61:$L$91,COLUMNS($H$60:$J$60)-1+P$7,0)*$E33*$F33*'1. General Inputs'!$J$25,0),0)</f>
        <v>0</v>
      </c>
      <c r="Q33" s="3">
        <f ca="1">ROUNDUP($F33*$E33*CHOOSE(Q$7,
IFERROR(SUMPRODUCT('6. Patients'!CJ$10:CJ$107,OFFSET('6. Patients'!$DN$9,1,MATCH($D33,'6. Patients'!$DO$9:$EC$9,0),ROWS('6. Patients'!DW$10:DW$107))),0)+
IFERROR(SUMPRODUCT('6. Patients'!CJ$10:CJ$107,OFFSET('6. Patients'!$ED$9,1,MATCH($D33,'6. Patients'!$EE$9:$ES$9,0),ROWS('6. Patients'!DW$10:DW$107))),0)+
IFERROR(SUMPRODUCT('6. Patients'!CJ$10:CJ$107,OFFSET('6. Patients'!$ET$9,1,MATCH($D33,'6. Patients'!$EU$9:$FI$9,0),ROWS('6. Patients'!DW$10:DW$107))),0)+
IFERROR(SUMPRODUCT('6. Patients'!CJ$10:CJ$107,OFFSET('6. Patients'!$FJ$9,1,MATCH($D33,'6. Patients'!$FK$9:$FY$9,0),ROWS('6. Patients'!DW$10:DW$107))),0),
IFERROR(SUMPRODUCT('6. Patients'!CJ$10:CJ$107,OFFSET('6. Patients'!$FZ$9,1,MATCH($D33,'6. Patients'!$GA$9:$GO$9,0),ROWS('6. Patients'!DW$10:DW$107))),0)+
IFERROR(SUMPRODUCT('6. Patients'!CJ$10:CJ$107,OFFSET('6. Patients'!$GP$9,1,MATCH($D33,'6. Patients'!$GQ$9:$HE$9,0),ROWS('6. Patients'!DW$10:DW$107))),0)+
IFERROR(SUMPRODUCT('6. Patients'!CJ$10:CJ$107,OFFSET('6. Patients'!$HF$9,1,MATCH($D33,'6. Patients'!$HG$9:$HU$9,0),ROWS('6. Patients'!DW$10:DW$107))),0)+
IFERROR(SUMPRODUCT('6. Patients'!CJ$10:CJ$107,OFFSET('6. Patients'!$HV$9,1,MATCH($D33,'6. Patients'!$HW$9:$IK$9,0),ROWS('6. Patients'!DW$10:DW$107))),0),
IFERROR(SUMPRODUCT('6. Patients'!CJ$10:CJ$107,OFFSET('6. Patients'!$IL$9,1,MATCH($D33,'6. Patients'!$IM$9:$JA$9,0),ROWS('6. Patients'!DW$10:DW$107))),0)+
IFERROR(SUMPRODUCT('6. Patients'!CJ$10:CJ$107,OFFSET('6. Patients'!$JB$9,1,MATCH($D33,'6. Patients'!$JC$9:$JQ$9,0),ROWS('6. Patients'!DW$10:DW$107))),0)+
IFERROR(SUMPRODUCT('6. Patients'!CJ$10:CJ$107,OFFSET('6. Patients'!$JR$9,1,MATCH($D33,'6. Patients'!$JS$9:$KG$9,0),ROWS('6. Patients'!DW$10:DW$107))),0)+
IFERROR(SUMPRODUCT('6. Patients'!CJ$10:CJ$107,OFFSET('6. Patients'!$KH$9,1,MATCH($D33,'6. Patients'!$KI$9:$KW$9,0),ROWS('6. Patients'!DW$10:DW$107))),0))+
IFERROR(VLOOKUP($D33,$H$61:$L$91,COLUMNS($H$60:$J$60)-1+Q$7,0)*$E33*$F33*'1. General Inputs'!$J$25,0),0)</f>
        <v>0</v>
      </c>
      <c r="R33" s="3">
        <f ca="1">ROUNDUP($F33*$E33*CHOOSE(R$7,
IFERROR(SUMPRODUCT('6. Patients'!CK$10:CK$107,OFFSET('6. Patients'!$DN$9,1,MATCH($D33,'6. Patients'!$DO$9:$EC$9,0),ROWS('6. Patients'!DX$10:DX$107))),0)+
IFERROR(SUMPRODUCT('6. Patients'!CK$10:CK$107,OFFSET('6. Patients'!$ED$9,1,MATCH($D33,'6. Patients'!$EE$9:$ES$9,0),ROWS('6. Patients'!DX$10:DX$107))),0)+
IFERROR(SUMPRODUCT('6. Patients'!CK$10:CK$107,OFFSET('6. Patients'!$ET$9,1,MATCH($D33,'6. Patients'!$EU$9:$FI$9,0),ROWS('6. Patients'!DX$10:DX$107))),0)+
IFERROR(SUMPRODUCT('6. Patients'!CK$10:CK$107,OFFSET('6. Patients'!$FJ$9,1,MATCH($D33,'6. Patients'!$FK$9:$FY$9,0),ROWS('6. Patients'!DX$10:DX$107))),0),
IFERROR(SUMPRODUCT('6. Patients'!CK$10:CK$107,OFFSET('6. Patients'!$FZ$9,1,MATCH($D33,'6. Patients'!$GA$9:$GO$9,0),ROWS('6. Patients'!DX$10:DX$107))),0)+
IFERROR(SUMPRODUCT('6. Patients'!CK$10:CK$107,OFFSET('6. Patients'!$GP$9,1,MATCH($D33,'6. Patients'!$GQ$9:$HE$9,0),ROWS('6. Patients'!DX$10:DX$107))),0)+
IFERROR(SUMPRODUCT('6. Patients'!CK$10:CK$107,OFFSET('6. Patients'!$HF$9,1,MATCH($D33,'6. Patients'!$HG$9:$HU$9,0),ROWS('6. Patients'!DX$10:DX$107))),0)+
IFERROR(SUMPRODUCT('6. Patients'!CK$10:CK$107,OFFSET('6. Patients'!$HV$9,1,MATCH($D33,'6. Patients'!$HW$9:$IK$9,0),ROWS('6. Patients'!DX$10:DX$107))),0),
IFERROR(SUMPRODUCT('6. Patients'!CK$10:CK$107,OFFSET('6. Patients'!$IL$9,1,MATCH($D33,'6. Patients'!$IM$9:$JA$9,0),ROWS('6. Patients'!DX$10:DX$107))),0)+
IFERROR(SUMPRODUCT('6. Patients'!CK$10:CK$107,OFFSET('6. Patients'!$JB$9,1,MATCH($D33,'6. Patients'!$JC$9:$JQ$9,0),ROWS('6. Patients'!DX$10:DX$107))),0)+
IFERROR(SUMPRODUCT('6. Patients'!CK$10:CK$107,OFFSET('6. Patients'!$JR$9,1,MATCH($D33,'6. Patients'!$JS$9:$KG$9,0),ROWS('6. Patients'!DX$10:DX$107))),0)+
IFERROR(SUMPRODUCT('6. Patients'!CK$10:CK$107,OFFSET('6. Patients'!$KH$9,1,MATCH($D33,'6. Patients'!$KI$9:$KW$9,0),ROWS('6. Patients'!DX$10:DX$107))),0))+
IFERROR(VLOOKUP($D33,$H$61:$L$91,COLUMNS($H$60:$J$60)-1+R$7,0)*$E33*$F33*'1. General Inputs'!$J$25,0),0)</f>
        <v>0</v>
      </c>
      <c r="S33" s="3">
        <f ca="1">ROUNDUP($F33*$E33*CHOOSE(S$7,
IFERROR(SUMPRODUCT('6. Patients'!CL$10:CL$107,OFFSET('6. Patients'!$DN$9,1,MATCH($D33,'6. Patients'!$DO$9:$EC$9,0),ROWS('6. Patients'!DY$10:DY$107))),0)+
IFERROR(SUMPRODUCT('6. Patients'!CL$10:CL$107,OFFSET('6. Patients'!$ED$9,1,MATCH($D33,'6. Patients'!$EE$9:$ES$9,0),ROWS('6. Patients'!DY$10:DY$107))),0)+
IFERROR(SUMPRODUCT('6. Patients'!CL$10:CL$107,OFFSET('6. Patients'!$ET$9,1,MATCH($D33,'6. Patients'!$EU$9:$FI$9,0),ROWS('6. Patients'!DY$10:DY$107))),0)+
IFERROR(SUMPRODUCT('6. Patients'!CL$10:CL$107,OFFSET('6. Patients'!$FJ$9,1,MATCH($D33,'6. Patients'!$FK$9:$FY$9,0),ROWS('6. Patients'!DY$10:DY$107))),0),
IFERROR(SUMPRODUCT('6. Patients'!CL$10:CL$107,OFFSET('6. Patients'!$FZ$9,1,MATCH($D33,'6. Patients'!$GA$9:$GO$9,0),ROWS('6. Patients'!DY$10:DY$107))),0)+
IFERROR(SUMPRODUCT('6. Patients'!CL$10:CL$107,OFFSET('6. Patients'!$GP$9,1,MATCH($D33,'6. Patients'!$GQ$9:$HE$9,0),ROWS('6. Patients'!DY$10:DY$107))),0)+
IFERROR(SUMPRODUCT('6. Patients'!CL$10:CL$107,OFFSET('6. Patients'!$HF$9,1,MATCH($D33,'6. Patients'!$HG$9:$HU$9,0),ROWS('6. Patients'!DY$10:DY$107))),0)+
IFERROR(SUMPRODUCT('6. Patients'!CL$10:CL$107,OFFSET('6. Patients'!$HV$9,1,MATCH($D33,'6. Patients'!$HW$9:$IK$9,0),ROWS('6. Patients'!DY$10:DY$107))),0),
IFERROR(SUMPRODUCT('6. Patients'!CL$10:CL$107,OFFSET('6. Patients'!$IL$9,1,MATCH($D33,'6. Patients'!$IM$9:$JA$9,0),ROWS('6. Patients'!DY$10:DY$107))),0)+
IFERROR(SUMPRODUCT('6. Patients'!CL$10:CL$107,OFFSET('6. Patients'!$JB$9,1,MATCH($D33,'6. Patients'!$JC$9:$JQ$9,0),ROWS('6. Patients'!DY$10:DY$107))),0)+
IFERROR(SUMPRODUCT('6. Patients'!CL$10:CL$107,OFFSET('6. Patients'!$JR$9,1,MATCH($D33,'6. Patients'!$JS$9:$KG$9,0),ROWS('6. Patients'!DY$10:DY$107))),0)+
IFERROR(SUMPRODUCT('6. Patients'!CL$10:CL$107,OFFSET('6. Patients'!$KH$9,1,MATCH($D33,'6. Patients'!$KI$9:$KW$9,0),ROWS('6. Patients'!DY$10:DY$107))),0))+
IFERROR(VLOOKUP($D33,$H$61:$L$91,COLUMNS($H$60:$J$60)-1+S$7,0)*$E33*$F33*'1. General Inputs'!$J$25,0),0)</f>
        <v>0</v>
      </c>
      <c r="T33" s="3">
        <f ca="1">ROUNDUP($F33*$E33*CHOOSE(T$7,
IFERROR(SUMPRODUCT('6. Patients'!CM$10:CM$107,OFFSET('6. Patients'!$DN$9,1,MATCH($D33,'6. Patients'!$DO$9:$EC$9,0),ROWS('6. Patients'!DZ$10:DZ$107))),0)+
IFERROR(SUMPRODUCT('6. Patients'!CM$10:CM$107,OFFSET('6. Patients'!$ED$9,1,MATCH($D33,'6. Patients'!$EE$9:$ES$9,0),ROWS('6. Patients'!DZ$10:DZ$107))),0)+
IFERROR(SUMPRODUCT('6. Patients'!CM$10:CM$107,OFFSET('6. Patients'!$ET$9,1,MATCH($D33,'6. Patients'!$EU$9:$FI$9,0),ROWS('6. Patients'!DZ$10:DZ$107))),0)+
IFERROR(SUMPRODUCT('6. Patients'!CM$10:CM$107,OFFSET('6. Patients'!$FJ$9,1,MATCH($D33,'6. Patients'!$FK$9:$FY$9,0),ROWS('6. Patients'!DZ$10:DZ$107))),0),
IFERROR(SUMPRODUCT('6. Patients'!CM$10:CM$107,OFFSET('6. Patients'!$FZ$9,1,MATCH($D33,'6. Patients'!$GA$9:$GO$9,0),ROWS('6. Patients'!DZ$10:DZ$107))),0)+
IFERROR(SUMPRODUCT('6. Patients'!CM$10:CM$107,OFFSET('6. Patients'!$GP$9,1,MATCH($D33,'6. Patients'!$GQ$9:$HE$9,0),ROWS('6. Patients'!DZ$10:DZ$107))),0)+
IFERROR(SUMPRODUCT('6. Patients'!CM$10:CM$107,OFFSET('6. Patients'!$HF$9,1,MATCH($D33,'6. Patients'!$HG$9:$HU$9,0),ROWS('6. Patients'!DZ$10:DZ$107))),0)+
IFERROR(SUMPRODUCT('6. Patients'!CM$10:CM$107,OFFSET('6. Patients'!$HV$9,1,MATCH($D33,'6. Patients'!$HW$9:$IK$9,0),ROWS('6. Patients'!DZ$10:DZ$107))),0),
IFERROR(SUMPRODUCT('6. Patients'!CM$10:CM$107,OFFSET('6. Patients'!$IL$9,1,MATCH($D33,'6. Patients'!$IM$9:$JA$9,0),ROWS('6. Patients'!DZ$10:DZ$107))),0)+
IFERROR(SUMPRODUCT('6. Patients'!CM$10:CM$107,OFFSET('6. Patients'!$JB$9,1,MATCH($D33,'6. Patients'!$JC$9:$JQ$9,0),ROWS('6. Patients'!DZ$10:DZ$107))),0)+
IFERROR(SUMPRODUCT('6. Patients'!CM$10:CM$107,OFFSET('6. Patients'!$JR$9,1,MATCH($D33,'6. Patients'!$JS$9:$KG$9,0),ROWS('6. Patients'!DZ$10:DZ$107))),0)+
IFERROR(SUMPRODUCT('6. Patients'!CM$10:CM$107,OFFSET('6. Patients'!$KH$9,1,MATCH($D33,'6. Patients'!$KI$9:$KW$9,0),ROWS('6. Patients'!DZ$10:DZ$107))),0))+
IFERROR(VLOOKUP($D33,$H$61:$L$91,COLUMNS($H$60:$J$60)-1+T$7,0)*$E33*$F33*'1. General Inputs'!$J$25,0),0)</f>
        <v>0</v>
      </c>
      <c r="U33" s="3">
        <f ca="1">ROUNDUP($F33*$E33*CHOOSE(U$7,
IFERROR(SUMPRODUCT('6. Patients'!CN$10:CN$107,OFFSET('6. Patients'!$DN$9,1,MATCH($D33,'6. Patients'!$DO$9:$EC$9,0),ROWS('6. Patients'!EA$10:EA$107))),0)+
IFERROR(SUMPRODUCT('6. Patients'!CN$10:CN$107,OFFSET('6. Patients'!$ED$9,1,MATCH($D33,'6. Patients'!$EE$9:$ES$9,0),ROWS('6. Patients'!EA$10:EA$107))),0)+
IFERROR(SUMPRODUCT('6. Patients'!CN$10:CN$107,OFFSET('6. Patients'!$ET$9,1,MATCH($D33,'6. Patients'!$EU$9:$FI$9,0),ROWS('6. Patients'!EA$10:EA$107))),0)+
IFERROR(SUMPRODUCT('6. Patients'!CN$10:CN$107,OFFSET('6. Patients'!$FJ$9,1,MATCH($D33,'6. Patients'!$FK$9:$FY$9,0),ROWS('6. Patients'!EA$10:EA$107))),0),
IFERROR(SUMPRODUCT('6. Patients'!CN$10:CN$107,OFFSET('6. Patients'!$FZ$9,1,MATCH($D33,'6. Patients'!$GA$9:$GO$9,0),ROWS('6. Patients'!EA$10:EA$107))),0)+
IFERROR(SUMPRODUCT('6. Patients'!CN$10:CN$107,OFFSET('6. Patients'!$GP$9,1,MATCH($D33,'6. Patients'!$GQ$9:$HE$9,0),ROWS('6. Patients'!EA$10:EA$107))),0)+
IFERROR(SUMPRODUCT('6. Patients'!CN$10:CN$107,OFFSET('6. Patients'!$HF$9,1,MATCH($D33,'6. Patients'!$HG$9:$HU$9,0),ROWS('6. Patients'!EA$10:EA$107))),0)+
IFERROR(SUMPRODUCT('6. Patients'!CN$10:CN$107,OFFSET('6. Patients'!$HV$9,1,MATCH($D33,'6. Patients'!$HW$9:$IK$9,0),ROWS('6. Patients'!EA$10:EA$107))),0),
IFERROR(SUMPRODUCT('6. Patients'!CN$10:CN$107,OFFSET('6. Patients'!$IL$9,1,MATCH($D33,'6. Patients'!$IM$9:$JA$9,0),ROWS('6. Patients'!EA$10:EA$107))),0)+
IFERROR(SUMPRODUCT('6. Patients'!CN$10:CN$107,OFFSET('6. Patients'!$JB$9,1,MATCH($D33,'6. Patients'!$JC$9:$JQ$9,0),ROWS('6. Patients'!EA$10:EA$107))),0)+
IFERROR(SUMPRODUCT('6. Patients'!CN$10:CN$107,OFFSET('6. Patients'!$JR$9,1,MATCH($D33,'6. Patients'!$JS$9:$KG$9,0),ROWS('6. Patients'!EA$10:EA$107))),0)+
IFERROR(SUMPRODUCT('6. Patients'!CN$10:CN$107,OFFSET('6. Patients'!$KH$9,1,MATCH($D33,'6. Patients'!$KI$9:$KW$9,0),ROWS('6. Patients'!EA$10:EA$107))),0))+
IFERROR(VLOOKUP($D33,$H$61:$L$91,COLUMNS($H$60:$J$60)-1+U$7,0)*$E33*$F33*'1. General Inputs'!$J$25,0),0)</f>
        <v>0</v>
      </c>
      <c r="V33" s="3">
        <f ca="1">ROUNDUP($F33*$E33*CHOOSE(V$7,
IFERROR(SUMPRODUCT('6. Patients'!CO$10:CO$107,OFFSET('6. Patients'!$DN$9,1,MATCH($D33,'6. Patients'!$DO$9:$EC$9,0),ROWS('6. Patients'!EB$10:EB$107))),0)+
IFERROR(SUMPRODUCT('6. Patients'!CO$10:CO$107,OFFSET('6. Patients'!$ED$9,1,MATCH($D33,'6. Patients'!$EE$9:$ES$9,0),ROWS('6. Patients'!EB$10:EB$107))),0)+
IFERROR(SUMPRODUCT('6. Patients'!CO$10:CO$107,OFFSET('6. Patients'!$ET$9,1,MATCH($D33,'6. Patients'!$EU$9:$FI$9,0),ROWS('6. Patients'!EB$10:EB$107))),0)+
IFERROR(SUMPRODUCT('6. Patients'!CO$10:CO$107,OFFSET('6. Patients'!$FJ$9,1,MATCH($D33,'6. Patients'!$FK$9:$FY$9,0),ROWS('6. Patients'!EB$10:EB$107))),0),
IFERROR(SUMPRODUCT('6. Patients'!CO$10:CO$107,OFFSET('6. Patients'!$FZ$9,1,MATCH($D33,'6. Patients'!$GA$9:$GO$9,0),ROWS('6. Patients'!EB$10:EB$107))),0)+
IFERROR(SUMPRODUCT('6. Patients'!CO$10:CO$107,OFFSET('6. Patients'!$GP$9,1,MATCH($D33,'6. Patients'!$GQ$9:$HE$9,0),ROWS('6. Patients'!EB$10:EB$107))),0)+
IFERROR(SUMPRODUCT('6. Patients'!CO$10:CO$107,OFFSET('6. Patients'!$HF$9,1,MATCH($D33,'6. Patients'!$HG$9:$HU$9,0),ROWS('6. Patients'!EB$10:EB$107))),0)+
IFERROR(SUMPRODUCT('6. Patients'!CO$10:CO$107,OFFSET('6. Patients'!$HV$9,1,MATCH($D33,'6. Patients'!$HW$9:$IK$9,0),ROWS('6. Patients'!EB$10:EB$107))),0),
IFERROR(SUMPRODUCT('6. Patients'!CO$10:CO$107,OFFSET('6. Patients'!$IL$9,1,MATCH($D33,'6. Patients'!$IM$9:$JA$9,0),ROWS('6. Patients'!EB$10:EB$107))),0)+
IFERROR(SUMPRODUCT('6. Patients'!CO$10:CO$107,OFFSET('6. Patients'!$JB$9,1,MATCH($D33,'6. Patients'!$JC$9:$JQ$9,0),ROWS('6. Patients'!EB$10:EB$107))),0)+
IFERROR(SUMPRODUCT('6. Patients'!CO$10:CO$107,OFFSET('6. Patients'!$JR$9,1,MATCH($D33,'6. Patients'!$JS$9:$KG$9,0),ROWS('6. Patients'!EB$10:EB$107))),0)+
IFERROR(SUMPRODUCT('6. Patients'!CO$10:CO$107,OFFSET('6. Patients'!$KH$9,1,MATCH($D33,'6. Patients'!$KI$9:$KW$9,0),ROWS('6. Patients'!EB$10:EB$107))),0))+
IFERROR(VLOOKUP($D33,$H$61:$L$91,COLUMNS($H$60:$J$60)-1+V$7,0)*$E33*$F33*'1. General Inputs'!$J$25,0),0)</f>
        <v>0</v>
      </c>
      <c r="W33" s="3">
        <f ca="1">ROUNDUP($F33*$E33*CHOOSE(W$7,
IFERROR(SUMPRODUCT('6. Patients'!CP$10:CP$107,OFFSET('6. Patients'!$DN$9,1,MATCH($D33,'6. Patients'!$DO$9:$EC$9,0),ROWS('6. Patients'!EC$10:EC$107))),0)+
IFERROR(SUMPRODUCT('6. Patients'!CP$10:CP$107,OFFSET('6. Patients'!$ED$9,1,MATCH($D33,'6. Patients'!$EE$9:$ES$9,0),ROWS('6. Patients'!EC$10:EC$107))),0)+
IFERROR(SUMPRODUCT('6. Patients'!CP$10:CP$107,OFFSET('6. Patients'!$ET$9,1,MATCH($D33,'6. Patients'!$EU$9:$FI$9,0),ROWS('6. Patients'!EC$10:EC$107))),0)+
IFERROR(SUMPRODUCT('6. Patients'!CP$10:CP$107,OFFSET('6. Patients'!$FJ$9,1,MATCH($D33,'6. Patients'!$FK$9:$FY$9,0),ROWS('6. Patients'!EC$10:EC$107))),0),
IFERROR(SUMPRODUCT('6. Patients'!CP$10:CP$107,OFFSET('6. Patients'!$FZ$9,1,MATCH($D33,'6. Patients'!$GA$9:$GO$9,0),ROWS('6. Patients'!EC$10:EC$107))),0)+
IFERROR(SUMPRODUCT('6. Patients'!CP$10:CP$107,OFFSET('6. Patients'!$GP$9,1,MATCH($D33,'6. Patients'!$GQ$9:$HE$9,0),ROWS('6. Patients'!EC$10:EC$107))),0)+
IFERROR(SUMPRODUCT('6. Patients'!CP$10:CP$107,OFFSET('6. Patients'!$HF$9,1,MATCH($D33,'6. Patients'!$HG$9:$HU$9,0),ROWS('6. Patients'!EC$10:EC$107))),0)+
IFERROR(SUMPRODUCT('6. Patients'!CP$10:CP$107,OFFSET('6. Patients'!$HV$9,1,MATCH($D33,'6. Patients'!$HW$9:$IK$9,0),ROWS('6. Patients'!EC$10:EC$107))),0),
IFERROR(SUMPRODUCT('6. Patients'!CP$10:CP$107,OFFSET('6. Patients'!$IL$9,1,MATCH($D33,'6. Patients'!$IM$9:$JA$9,0),ROWS('6. Patients'!EC$10:EC$107))),0)+
IFERROR(SUMPRODUCT('6. Patients'!CP$10:CP$107,OFFSET('6. Patients'!$JB$9,1,MATCH($D33,'6. Patients'!$JC$9:$JQ$9,0),ROWS('6. Patients'!EC$10:EC$107))),0)+
IFERROR(SUMPRODUCT('6. Patients'!CP$10:CP$107,OFFSET('6. Patients'!$JR$9,1,MATCH($D33,'6. Patients'!$JS$9:$KG$9,0),ROWS('6. Patients'!EC$10:EC$107))),0)+
IFERROR(SUMPRODUCT('6. Patients'!CP$10:CP$107,OFFSET('6. Patients'!$KH$9,1,MATCH($D33,'6. Patients'!$KI$9:$KW$9,0),ROWS('6. Patients'!EC$10:EC$107))),0))+
IFERROR(VLOOKUP($D33,$H$61:$L$91,COLUMNS($H$60:$J$60)-1+W$7,0)*$E33*$F33*'1. General Inputs'!$J$25,0),0)</f>
        <v>0</v>
      </c>
      <c r="X33" s="3">
        <f ca="1">ROUNDUP($F33*$E33*CHOOSE(X$7,
IFERROR(SUMPRODUCT('6. Patients'!CQ$10:CQ$107,OFFSET('6. Patients'!$DN$9,1,MATCH($D33,'6. Patients'!$DO$9:$EC$9,0),ROWS('6. Patients'!ED$10:ED$107))),0)+
IFERROR(SUMPRODUCT('6. Patients'!CQ$10:CQ$107,OFFSET('6. Patients'!$ED$9,1,MATCH($D33,'6. Patients'!$EE$9:$ES$9,0),ROWS('6. Patients'!ED$10:ED$107))),0)+
IFERROR(SUMPRODUCT('6. Patients'!CQ$10:CQ$107,OFFSET('6. Patients'!$ET$9,1,MATCH($D33,'6. Patients'!$EU$9:$FI$9,0),ROWS('6. Patients'!ED$10:ED$107))),0)+
IFERROR(SUMPRODUCT('6. Patients'!CQ$10:CQ$107,OFFSET('6. Patients'!$FJ$9,1,MATCH($D33,'6. Patients'!$FK$9:$FY$9,0),ROWS('6. Patients'!ED$10:ED$107))),0),
IFERROR(SUMPRODUCT('6. Patients'!CQ$10:CQ$107,OFFSET('6. Patients'!$FZ$9,1,MATCH($D33,'6. Patients'!$GA$9:$GO$9,0),ROWS('6. Patients'!ED$10:ED$107))),0)+
IFERROR(SUMPRODUCT('6. Patients'!CQ$10:CQ$107,OFFSET('6. Patients'!$GP$9,1,MATCH($D33,'6. Patients'!$GQ$9:$HE$9,0),ROWS('6. Patients'!ED$10:ED$107))),0)+
IFERROR(SUMPRODUCT('6. Patients'!CQ$10:CQ$107,OFFSET('6. Patients'!$HF$9,1,MATCH($D33,'6. Patients'!$HG$9:$HU$9,0),ROWS('6. Patients'!ED$10:ED$107))),0)+
IFERROR(SUMPRODUCT('6. Patients'!CQ$10:CQ$107,OFFSET('6. Patients'!$HV$9,1,MATCH($D33,'6. Patients'!$HW$9:$IK$9,0),ROWS('6. Patients'!ED$10:ED$107))),0),
IFERROR(SUMPRODUCT('6. Patients'!CQ$10:CQ$107,OFFSET('6. Patients'!$IL$9,1,MATCH($D33,'6. Patients'!$IM$9:$JA$9,0),ROWS('6. Patients'!ED$10:ED$107))),0)+
IFERROR(SUMPRODUCT('6. Patients'!CQ$10:CQ$107,OFFSET('6. Patients'!$JB$9,1,MATCH($D33,'6. Patients'!$JC$9:$JQ$9,0),ROWS('6. Patients'!ED$10:ED$107))),0)+
IFERROR(SUMPRODUCT('6. Patients'!CQ$10:CQ$107,OFFSET('6. Patients'!$JR$9,1,MATCH($D33,'6. Patients'!$JS$9:$KG$9,0),ROWS('6. Patients'!ED$10:ED$107))),0)+
IFERROR(SUMPRODUCT('6. Patients'!CQ$10:CQ$107,OFFSET('6. Patients'!$KH$9,1,MATCH($D33,'6. Patients'!$KI$9:$KW$9,0),ROWS('6. Patients'!ED$10:ED$107))),0))+
IFERROR(VLOOKUP($D33,$H$61:$L$91,COLUMNS($H$60:$J$60)-1+X$7,0)*$E33*$F33*'1. General Inputs'!$J$25,0),0)</f>
        <v>0</v>
      </c>
      <c r="Y33" s="3">
        <f ca="1">ROUNDUP($F33*$E33*CHOOSE(Y$7,
IFERROR(SUMPRODUCT('6. Patients'!CR$10:CR$107,OFFSET('6. Patients'!$DN$9,1,MATCH($D33,'6. Patients'!$DO$9:$EC$9,0),ROWS('6. Patients'!EE$10:EE$107))),0)+
IFERROR(SUMPRODUCT('6. Patients'!CR$10:CR$107,OFFSET('6. Patients'!$ED$9,1,MATCH($D33,'6. Patients'!$EE$9:$ES$9,0),ROWS('6. Patients'!EE$10:EE$107))),0)+
IFERROR(SUMPRODUCT('6. Patients'!CR$10:CR$107,OFFSET('6. Patients'!$ET$9,1,MATCH($D33,'6. Patients'!$EU$9:$FI$9,0),ROWS('6. Patients'!EE$10:EE$107))),0)+
IFERROR(SUMPRODUCT('6. Patients'!CR$10:CR$107,OFFSET('6. Patients'!$FJ$9,1,MATCH($D33,'6. Patients'!$FK$9:$FY$9,0),ROWS('6. Patients'!EE$10:EE$107))),0),
IFERROR(SUMPRODUCT('6. Patients'!CR$10:CR$107,OFFSET('6. Patients'!$FZ$9,1,MATCH($D33,'6. Patients'!$GA$9:$GO$9,0),ROWS('6. Patients'!EE$10:EE$107))),0)+
IFERROR(SUMPRODUCT('6. Patients'!CR$10:CR$107,OFFSET('6. Patients'!$GP$9,1,MATCH($D33,'6. Patients'!$GQ$9:$HE$9,0),ROWS('6. Patients'!EE$10:EE$107))),0)+
IFERROR(SUMPRODUCT('6. Patients'!CR$10:CR$107,OFFSET('6. Patients'!$HF$9,1,MATCH($D33,'6. Patients'!$HG$9:$HU$9,0),ROWS('6. Patients'!EE$10:EE$107))),0)+
IFERROR(SUMPRODUCT('6. Patients'!CR$10:CR$107,OFFSET('6. Patients'!$HV$9,1,MATCH($D33,'6. Patients'!$HW$9:$IK$9,0),ROWS('6. Patients'!EE$10:EE$107))),0),
IFERROR(SUMPRODUCT('6. Patients'!CR$10:CR$107,OFFSET('6. Patients'!$IL$9,1,MATCH($D33,'6. Patients'!$IM$9:$JA$9,0),ROWS('6. Patients'!EE$10:EE$107))),0)+
IFERROR(SUMPRODUCT('6. Patients'!CR$10:CR$107,OFFSET('6. Patients'!$JB$9,1,MATCH($D33,'6. Patients'!$JC$9:$JQ$9,0),ROWS('6. Patients'!EE$10:EE$107))),0)+
IFERROR(SUMPRODUCT('6. Patients'!CR$10:CR$107,OFFSET('6. Patients'!$JR$9,1,MATCH($D33,'6. Patients'!$JS$9:$KG$9,0),ROWS('6. Patients'!EE$10:EE$107))),0)+
IFERROR(SUMPRODUCT('6. Patients'!CR$10:CR$107,OFFSET('6. Patients'!$KH$9,1,MATCH($D33,'6. Patients'!$KI$9:$KW$9,0),ROWS('6. Patients'!EE$10:EE$107))),0))+
IFERROR(VLOOKUP($D33,$H$61:$L$91,COLUMNS($H$60:$J$60)-1+Y$7,0)*$E33*$F33*'1. General Inputs'!$J$25,0),0)</f>
        <v>0</v>
      </c>
      <c r="Z33" s="3">
        <f ca="1">ROUNDUP($F33*$E33*CHOOSE(Z$7,
IFERROR(SUMPRODUCT('6. Patients'!CS$10:CS$107,OFFSET('6. Patients'!$DN$9,1,MATCH($D33,'6. Patients'!$DO$9:$EC$9,0),ROWS('6. Patients'!EF$10:EF$107))),0)+
IFERROR(SUMPRODUCT('6. Patients'!CS$10:CS$107,OFFSET('6. Patients'!$ED$9,1,MATCH($D33,'6. Patients'!$EE$9:$ES$9,0),ROWS('6. Patients'!EF$10:EF$107))),0)+
IFERROR(SUMPRODUCT('6. Patients'!CS$10:CS$107,OFFSET('6. Patients'!$ET$9,1,MATCH($D33,'6. Patients'!$EU$9:$FI$9,0),ROWS('6. Patients'!EF$10:EF$107))),0)+
IFERROR(SUMPRODUCT('6. Patients'!CS$10:CS$107,OFFSET('6. Patients'!$FJ$9,1,MATCH($D33,'6. Patients'!$FK$9:$FY$9,0),ROWS('6. Patients'!EF$10:EF$107))),0),
IFERROR(SUMPRODUCT('6. Patients'!CS$10:CS$107,OFFSET('6. Patients'!$FZ$9,1,MATCH($D33,'6. Patients'!$GA$9:$GO$9,0),ROWS('6. Patients'!EF$10:EF$107))),0)+
IFERROR(SUMPRODUCT('6. Patients'!CS$10:CS$107,OFFSET('6. Patients'!$GP$9,1,MATCH($D33,'6. Patients'!$GQ$9:$HE$9,0),ROWS('6. Patients'!EF$10:EF$107))),0)+
IFERROR(SUMPRODUCT('6. Patients'!CS$10:CS$107,OFFSET('6. Patients'!$HF$9,1,MATCH($D33,'6. Patients'!$HG$9:$HU$9,0),ROWS('6. Patients'!EF$10:EF$107))),0)+
IFERROR(SUMPRODUCT('6. Patients'!CS$10:CS$107,OFFSET('6. Patients'!$HV$9,1,MATCH($D33,'6. Patients'!$HW$9:$IK$9,0),ROWS('6. Patients'!EF$10:EF$107))),0),
IFERROR(SUMPRODUCT('6. Patients'!CS$10:CS$107,OFFSET('6. Patients'!$IL$9,1,MATCH($D33,'6. Patients'!$IM$9:$JA$9,0),ROWS('6. Patients'!EF$10:EF$107))),0)+
IFERROR(SUMPRODUCT('6. Patients'!CS$10:CS$107,OFFSET('6. Patients'!$JB$9,1,MATCH($D33,'6. Patients'!$JC$9:$JQ$9,0),ROWS('6. Patients'!EF$10:EF$107))),0)+
IFERROR(SUMPRODUCT('6. Patients'!CS$10:CS$107,OFFSET('6. Patients'!$JR$9,1,MATCH($D33,'6. Patients'!$JS$9:$KG$9,0),ROWS('6. Patients'!EF$10:EF$107))),0)+
IFERROR(SUMPRODUCT('6. Patients'!CS$10:CS$107,OFFSET('6. Patients'!$KH$9,1,MATCH($D33,'6. Patients'!$KI$9:$KW$9,0),ROWS('6. Patients'!EF$10:EF$107))),0))+
IFERROR(VLOOKUP($D33,$H$61:$L$91,COLUMNS($H$60:$J$60)-1+Z$7,0)*$E33*$F33*'1. General Inputs'!$J$25,0),0)</f>
        <v>0</v>
      </c>
      <c r="AA33" s="3">
        <f ca="1">ROUNDUP($F33*$E33*CHOOSE(AA$7,
IFERROR(SUMPRODUCT('6. Patients'!CT$10:CT$107,OFFSET('6. Patients'!$DN$9,1,MATCH($D33,'6. Patients'!$DO$9:$EC$9,0),ROWS('6. Patients'!EG$10:EG$107))),0)+
IFERROR(SUMPRODUCT('6. Patients'!CT$10:CT$107,OFFSET('6. Patients'!$ED$9,1,MATCH($D33,'6. Patients'!$EE$9:$ES$9,0),ROWS('6. Patients'!EG$10:EG$107))),0)+
IFERROR(SUMPRODUCT('6. Patients'!CT$10:CT$107,OFFSET('6. Patients'!$ET$9,1,MATCH($D33,'6. Patients'!$EU$9:$FI$9,0),ROWS('6. Patients'!EG$10:EG$107))),0)+
IFERROR(SUMPRODUCT('6. Patients'!CT$10:CT$107,OFFSET('6. Patients'!$FJ$9,1,MATCH($D33,'6. Patients'!$FK$9:$FY$9,0),ROWS('6. Patients'!EG$10:EG$107))),0),
IFERROR(SUMPRODUCT('6. Patients'!CT$10:CT$107,OFFSET('6. Patients'!$FZ$9,1,MATCH($D33,'6. Patients'!$GA$9:$GO$9,0),ROWS('6. Patients'!EG$10:EG$107))),0)+
IFERROR(SUMPRODUCT('6. Patients'!CT$10:CT$107,OFFSET('6. Patients'!$GP$9,1,MATCH($D33,'6. Patients'!$GQ$9:$HE$9,0),ROWS('6. Patients'!EG$10:EG$107))),0)+
IFERROR(SUMPRODUCT('6. Patients'!CT$10:CT$107,OFFSET('6. Patients'!$HF$9,1,MATCH($D33,'6. Patients'!$HG$9:$HU$9,0),ROWS('6. Patients'!EG$10:EG$107))),0)+
IFERROR(SUMPRODUCT('6. Patients'!CT$10:CT$107,OFFSET('6. Patients'!$HV$9,1,MATCH($D33,'6. Patients'!$HW$9:$IK$9,0),ROWS('6. Patients'!EG$10:EG$107))),0),
IFERROR(SUMPRODUCT('6. Patients'!CT$10:CT$107,OFFSET('6. Patients'!$IL$9,1,MATCH($D33,'6. Patients'!$IM$9:$JA$9,0),ROWS('6. Patients'!EG$10:EG$107))),0)+
IFERROR(SUMPRODUCT('6. Patients'!CT$10:CT$107,OFFSET('6. Patients'!$JB$9,1,MATCH($D33,'6. Patients'!$JC$9:$JQ$9,0),ROWS('6. Patients'!EG$10:EG$107))),0)+
IFERROR(SUMPRODUCT('6. Patients'!CT$10:CT$107,OFFSET('6. Patients'!$JR$9,1,MATCH($D33,'6. Patients'!$JS$9:$KG$9,0),ROWS('6. Patients'!EG$10:EG$107))),0)+
IFERROR(SUMPRODUCT('6. Patients'!CT$10:CT$107,OFFSET('6. Patients'!$KH$9,1,MATCH($D33,'6. Patients'!$KI$9:$KW$9,0),ROWS('6. Patients'!EG$10:EG$107))),0))+
IFERROR(VLOOKUP($D33,$H$61:$L$91,COLUMNS($H$60:$J$60)-1+AA$7,0)*$E33*$F33*'1. General Inputs'!$J$25,0),0)</f>
        <v>0</v>
      </c>
      <c r="AB33" s="3">
        <f ca="1">ROUNDUP($F33*$E33*CHOOSE(AB$7,
IFERROR(SUMPRODUCT('6. Patients'!CU$10:CU$107,OFFSET('6. Patients'!$DN$9,1,MATCH($D33,'6. Patients'!$DO$9:$EC$9,0),ROWS('6. Patients'!EH$10:EH$107))),0)+
IFERROR(SUMPRODUCT('6. Patients'!CU$10:CU$107,OFFSET('6. Patients'!$ED$9,1,MATCH($D33,'6. Patients'!$EE$9:$ES$9,0),ROWS('6. Patients'!EH$10:EH$107))),0)+
IFERROR(SUMPRODUCT('6. Patients'!CU$10:CU$107,OFFSET('6. Patients'!$ET$9,1,MATCH($D33,'6. Patients'!$EU$9:$FI$9,0),ROWS('6. Patients'!EH$10:EH$107))),0)+
IFERROR(SUMPRODUCT('6. Patients'!CU$10:CU$107,OFFSET('6. Patients'!$FJ$9,1,MATCH($D33,'6. Patients'!$FK$9:$FY$9,0),ROWS('6. Patients'!EH$10:EH$107))),0),
IFERROR(SUMPRODUCT('6. Patients'!CU$10:CU$107,OFFSET('6. Patients'!$FZ$9,1,MATCH($D33,'6. Patients'!$GA$9:$GO$9,0),ROWS('6. Patients'!EH$10:EH$107))),0)+
IFERROR(SUMPRODUCT('6. Patients'!CU$10:CU$107,OFFSET('6. Patients'!$GP$9,1,MATCH($D33,'6. Patients'!$GQ$9:$HE$9,0),ROWS('6. Patients'!EH$10:EH$107))),0)+
IFERROR(SUMPRODUCT('6. Patients'!CU$10:CU$107,OFFSET('6. Patients'!$HF$9,1,MATCH($D33,'6. Patients'!$HG$9:$HU$9,0),ROWS('6. Patients'!EH$10:EH$107))),0)+
IFERROR(SUMPRODUCT('6. Patients'!CU$10:CU$107,OFFSET('6. Patients'!$HV$9,1,MATCH($D33,'6. Patients'!$HW$9:$IK$9,0),ROWS('6. Patients'!EH$10:EH$107))),0),
IFERROR(SUMPRODUCT('6. Patients'!CU$10:CU$107,OFFSET('6. Patients'!$IL$9,1,MATCH($D33,'6. Patients'!$IM$9:$JA$9,0),ROWS('6. Patients'!EH$10:EH$107))),0)+
IFERROR(SUMPRODUCT('6. Patients'!CU$10:CU$107,OFFSET('6. Patients'!$JB$9,1,MATCH($D33,'6. Patients'!$JC$9:$JQ$9,0),ROWS('6. Patients'!EH$10:EH$107))),0)+
IFERROR(SUMPRODUCT('6. Patients'!CU$10:CU$107,OFFSET('6. Patients'!$JR$9,1,MATCH($D33,'6. Patients'!$JS$9:$KG$9,0),ROWS('6. Patients'!EH$10:EH$107))),0)+
IFERROR(SUMPRODUCT('6. Patients'!CU$10:CU$107,OFFSET('6. Patients'!$KH$9,1,MATCH($D33,'6. Patients'!$KI$9:$KW$9,0),ROWS('6. Patients'!EH$10:EH$107))),0))+
IFERROR(VLOOKUP($D33,$H$61:$L$91,COLUMNS($H$60:$J$60)-1+AB$7,0)*$E33*$F33*'1. General Inputs'!$J$25,0),0)</f>
        <v>0</v>
      </c>
      <c r="AC33" s="3">
        <f ca="1">ROUNDUP($F33*$E33*CHOOSE(AC$7,
IFERROR(SUMPRODUCT('6. Patients'!CV$10:CV$107,OFFSET('6. Patients'!$DN$9,1,MATCH($D33,'6. Patients'!$DO$9:$EC$9,0),ROWS('6. Patients'!EI$10:EI$107))),0)+
IFERROR(SUMPRODUCT('6. Patients'!CV$10:CV$107,OFFSET('6. Patients'!$ED$9,1,MATCH($D33,'6. Patients'!$EE$9:$ES$9,0),ROWS('6. Patients'!EI$10:EI$107))),0)+
IFERROR(SUMPRODUCT('6. Patients'!CV$10:CV$107,OFFSET('6. Patients'!$ET$9,1,MATCH($D33,'6. Patients'!$EU$9:$FI$9,0),ROWS('6. Patients'!EI$10:EI$107))),0)+
IFERROR(SUMPRODUCT('6. Patients'!CV$10:CV$107,OFFSET('6. Patients'!$FJ$9,1,MATCH($D33,'6. Patients'!$FK$9:$FY$9,0),ROWS('6. Patients'!EI$10:EI$107))),0),
IFERROR(SUMPRODUCT('6. Patients'!CV$10:CV$107,OFFSET('6. Patients'!$FZ$9,1,MATCH($D33,'6. Patients'!$GA$9:$GO$9,0),ROWS('6. Patients'!EI$10:EI$107))),0)+
IFERROR(SUMPRODUCT('6. Patients'!CV$10:CV$107,OFFSET('6. Patients'!$GP$9,1,MATCH($D33,'6. Patients'!$GQ$9:$HE$9,0),ROWS('6. Patients'!EI$10:EI$107))),0)+
IFERROR(SUMPRODUCT('6. Patients'!CV$10:CV$107,OFFSET('6. Patients'!$HF$9,1,MATCH($D33,'6. Patients'!$HG$9:$HU$9,0),ROWS('6. Patients'!EI$10:EI$107))),0)+
IFERROR(SUMPRODUCT('6. Patients'!CV$10:CV$107,OFFSET('6. Patients'!$HV$9,1,MATCH($D33,'6. Patients'!$HW$9:$IK$9,0),ROWS('6. Patients'!EI$10:EI$107))),0),
IFERROR(SUMPRODUCT('6. Patients'!CV$10:CV$107,OFFSET('6. Patients'!$IL$9,1,MATCH($D33,'6. Patients'!$IM$9:$JA$9,0),ROWS('6. Patients'!EI$10:EI$107))),0)+
IFERROR(SUMPRODUCT('6. Patients'!CV$10:CV$107,OFFSET('6. Patients'!$JB$9,1,MATCH($D33,'6. Patients'!$JC$9:$JQ$9,0),ROWS('6. Patients'!EI$10:EI$107))),0)+
IFERROR(SUMPRODUCT('6. Patients'!CV$10:CV$107,OFFSET('6. Patients'!$JR$9,1,MATCH($D33,'6. Patients'!$JS$9:$KG$9,0),ROWS('6. Patients'!EI$10:EI$107))),0)+
IFERROR(SUMPRODUCT('6. Patients'!CV$10:CV$107,OFFSET('6. Patients'!$KH$9,1,MATCH($D33,'6. Patients'!$KI$9:$KW$9,0),ROWS('6. Patients'!EI$10:EI$107))),0))+
IFERROR(VLOOKUP($D33,$H$61:$L$91,COLUMNS($H$60:$J$60)-1+AC$7,0)*$E33*$F33*'1. General Inputs'!$J$25,0),0)</f>
        <v>0</v>
      </c>
      <c r="AD33" s="3">
        <f ca="1">ROUNDUP($F33*$E33*CHOOSE(AD$7,
IFERROR(SUMPRODUCT('6. Patients'!CW$10:CW$107,OFFSET('6. Patients'!$DN$9,1,MATCH($D33,'6. Patients'!$DO$9:$EC$9,0),ROWS('6. Patients'!EJ$10:EJ$107))),0)+
IFERROR(SUMPRODUCT('6. Patients'!CW$10:CW$107,OFFSET('6. Patients'!$ED$9,1,MATCH($D33,'6. Patients'!$EE$9:$ES$9,0),ROWS('6. Patients'!EJ$10:EJ$107))),0)+
IFERROR(SUMPRODUCT('6. Patients'!CW$10:CW$107,OFFSET('6. Patients'!$ET$9,1,MATCH($D33,'6. Patients'!$EU$9:$FI$9,0),ROWS('6. Patients'!EJ$10:EJ$107))),0)+
IFERROR(SUMPRODUCT('6. Patients'!CW$10:CW$107,OFFSET('6. Patients'!$FJ$9,1,MATCH($D33,'6. Patients'!$FK$9:$FY$9,0),ROWS('6. Patients'!EJ$10:EJ$107))),0),
IFERROR(SUMPRODUCT('6. Patients'!CW$10:CW$107,OFFSET('6. Patients'!$FZ$9,1,MATCH($D33,'6. Patients'!$GA$9:$GO$9,0),ROWS('6. Patients'!EJ$10:EJ$107))),0)+
IFERROR(SUMPRODUCT('6. Patients'!CW$10:CW$107,OFFSET('6. Patients'!$GP$9,1,MATCH($D33,'6. Patients'!$GQ$9:$HE$9,0),ROWS('6. Patients'!EJ$10:EJ$107))),0)+
IFERROR(SUMPRODUCT('6. Patients'!CW$10:CW$107,OFFSET('6. Patients'!$HF$9,1,MATCH($D33,'6. Patients'!$HG$9:$HU$9,0),ROWS('6. Patients'!EJ$10:EJ$107))),0)+
IFERROR(SUMPRODUCT('6. Patients'!CW$10:CW$107,OFFSET('6. Patients'!$HV$9,1,MATCH($D33,'6. Patients'!$HW$9:$IK$9,0),ROWS('6. Patients'!EJ$10:EJ$107))),0),
IFERROR(SUMPRODUCT('6. Patients'!CW$10:CW$107,OFFSET('6. Patients'!$IL$9,1,MATCH($D33,'6. Patients'!$IM$9:$JA$9,0),ROWS('6. Patients'!EJ$10:EJ$107))),0)+
IFERROR(SUMPRODUCT('6. Patients'!CW$10:CW$107,OFFSET('6. Patients'!$JB$9,1,MATCH($D33,'6. Patients'!$JC$9:$JQ$9,0),ROWS('6. Patients'!EJ$10:EJ$107))),0)+
IFERROR(SUMPRODUCT('6. Patients'!CW$10:CW$107,OFFSET('6. Patients'!$JR$9,1,MATCH($D33,'6. Patients'!$JS$9:$KG$9,0),ROWS('6. Patients'!EJ$10:EJ$107))),0)+
IFERROR(SUMPRODUCT('6. Patients'!CW$10:CW$107,OFFSET('6. Patients'!$KH$9,1,MATCH($D33,'6. Patients'!$KI$9:$KW$9,0),ROWS('6. Patients'!EJ$10:EJ$107))),0))+
IFERROR(VLOOKUP($D33,$H$61:$L$91,COLUMNS($H$60:$J$60)-1+AD$7,0)*$E33*$F33*'1. General Inputs'!$J$25,0),0)</f>
        <v>0</v>
      </c>
      <c r="AE33" s="3">
        <f ca="1">ROUNDUP($F33*$E33*CHOOSE(AE$7,
IFERROR(SUMPRODUCT('6. Patients'!CX$10:CX$107,OFFSET('6. Patients'!$DN$9,1,MATCH($D33,'6. Patients'!$DO$9:$EC$9,0),ROWS('6. Patients'!EK$10:EK$107))),0)+
IFERROR(SUMPRODUCT('6. Patients'!CX$10:CX$107,OFFSET('6. Patients'!$ED$9,1,MATCH($D33,'6. Patients'!$EE$9:$ES$9,0),ROWS('6. Patients'!EK$10:EK$107))),0)+
IFERROR(SUMPRODUCT('6. Patients'!CX$10:CX$107,OFFSET('6. Patients'!$ET$9,1,MATCH($D33,'6. Patients'!$EU$9:$FI$9,0),ROWS('6. Patients'!EK$10:EK$107))),0)+
IFERROR(SUMPRODUCT('6. Patients'!CX$10:CX$107,OFFSET('6. Patients'!$FJ$9,1,MATCH($D33,'6. Patients'!$FK$9:$FY$9,0),ROWS('6. Patients'!EK$10:EK$107))),0),
IFERROR(SUMPRODUCT('6. Patients'!CX$10:CX$107,OFFSET('6. Patients'!$FZ$9,1,MATCH($D33,'6. Patients'!$GA$9:$GO$9,0),ROWS('6. Patients'!EK$10:EK$107))),0)+
IFERROR(SUMPRODUCT('6. Patients'!CX$10:CX$107,OFFSET('6. Patients'!$GP$9,1,MATCH($D33,'6. Patients'!$GQ$9:$HE$9,0),ROWS('6. Patients'!EK$10:EK$107))),0)+
IFERROR(SUMPRODUCT('6. Patients'!CX$10:CX$107,OFFSET('6. Patients'!$HF$9,1,MATCH($D33,'6. Patients'!$HG$9:$HU$9,0),ROWS('6. Patients'!EK$10:EK$107))),0)+
IFERROR(SUMPRODUCT('6. Patients'!CX$10:CX$107,OFFSET('6. Patients'!$HV$9,1,MATCH($D33,'6. Patients'!$HW$9:$IK$9,0),ROWS('6. Patients'!EK$10:EK$107))),0),
IFERROR(SUMPRODUCT('6. Patients'!CX$10:CX$107,OFFSET('6. Patients'!$IL$9,1,MATCH($D33,'6. Patients'!$IM$9:$JA$9,0),ROWS('6. Patients'!EK$10:EK$107))),0)+
IFERROR(SUMPRODUCT('6. Patients'!CX$10:CX$107,OFFSET('6. Patients'!$JB$9,1,MATCH($D33,'6. Patients'!$JC$9:$JQ$9,0),ROWS('6. Patients'!EK$10:EK$107))),0)+
IFERROR(SUMPRODUCT('6. Patients'!CX$10:CX$107,OFFSET('6. Patients'!$JR$9,1,MATCH($D33,'6. Patients'!$JS$9:$KG$9,0),ROWS('6. Patients'!EK$10:EK$107))),0)+
IFERROR(SUMPRODUCT('6. Patients'!CX$10:CX$107,OFFSET('6. Patients'!$KH$9,1,MATCH($D33,'6. Patients'!$KI$9:$KW$9,0),ROWS('6. Patients'!EK$10:EK$107))),0))+
IFERROR(VLOOKUP($D33,$H$61:$L$91,COLUMNS($H$60:$J$60)-1+AE$7,0)*$E33*$F33*'1. General Inputs'!$J$25,0),0)</f>
        <v>0</v>
      </c>
      <c r="AF33" s="3">
        <f ca="1">ROUNDUP($F33*$E33*CHOOSE(AF$7,
IFERROR(SUMPRODUCT('6. Patients'!CY$10:CY$107,OFFSET('6. Patients'!$DN$9,1,MATCH($D33,'6. Patients'!$DO$9:$EC$9,0),ROWS('6. Patients'!EL$10:EL$107))),0)+
IFERROR(SUMPRODUCT('6. Patients'!CY$10:CY$107,OFFSET('6. Patients'!$ED$9,1,MATCH($D33,'6. Patients'!$EE$9:$ES$9,0),ROWS('6. Patients'!EL$10:EL$107))),0)+
IFERROR(SUMPRODUCT('6. Patients'!CY$10:CY$107,OFFSET('6. Patients'!$ET$9,1,MATCH($D33,'6. Patients'!$EU$9:$FI$9,0),ROWS('6. Patients'!EL$10:EL$107))),0)+
IFERROR(SUMPRODUCT('6. Patients'!CY$10:CY$107,OFFSET('6. Patients'!$FJ$9,1,MATCH($D33,'6. Patients'!$FK$9:$FY$9,0),ROWS('6. Patients'!EL$10:EL$107))),0),
IFERROR(SUMPRODUCT('6. Patients'!CY$10:CY$107,OFFSET('6. Patients'!$FZ$9,1,MATCH($D33,'6. Patients'!$GA$9:$GO$9,0),ROWS('6. Patients'!EL$10:EL$107))),0)+
IFERROR(SUMPRODUCT('6. Patients'!CY$10:CY$107,OFFSET('6. Patients'!$GP$9,1,MATCH($D33,'6. Patients'!$GQ$9:$HE$9,0),ROWS('6. Patients'!EL$10:EL$107))),0)+
IFERROR(SUMPRODUCT('6. Patients'!CY$10:CY$107,OFFSET('6. Patients'!$HF$9,1,MATCH($D33,'6. Patients'!$HG$9:$HU$9,0),ROWS('6. Patients'!EL$10:EL$107))),0)+
IFERROR(SUMPRODUCT('6. Patients'!CY$10:CY$107,OFFSET('6. Patients'!$HV$9,1,MATCH($D33,'6. Patients'!$HW$9:$IK$9,0),ROWS('6. Patients'!EL$10:EL$107))),0),
IFERROR(SUMPRODUCT('6. Patients'!CY$10:CY$107,OFFSET('6. Patients'!$IL$9,1,MATCH($D33,'6. Patients'!$IM$9:$JA$9,0),ROWS('6. Patients'!EL$10:EL$107))),0)+
IFERROR(SUMPRODUCT('6. Patients'!CY$10:CY$107,OFFSET('6. Patients'!$JB$9,1,MATCH($D33,'6. Patients'!$JC$9:$JQ$9,0),ROWS('6. Patients'!EL$10:EL$107))),0)+
IFERROR(SUMPRODUCT('6. Patients'!CY$10:CY$107,OFFSET('6. Patients'!$JR$9,1,MATCH($D33,'6. Patients'!$JS$9:$KG$9,0),ROWS('6. Patients'!EL$10:EL$107))),0)+
IFERROR(SUMPRODUCT('6. Patients'!CY$10:CY$107,OFFSET('6. Patients'!$KH$9,1,MATCH($D33,'6. Patients'!$KI$9:$KW$9,0),ROWS('6. Patients'!EL$10:EL$107))),0))+
IFERROR(VLOOKUP($D33,$H$61:$L$91,COLUMNS($H$60:$J$60)-1+AF$7,0)*$E33*$F33*'1. General Inputs'!$J$25,0),0)</f>
        <v>0</v>
      </c>
      <c r="AG33" s="3">
        <f ca="1">ROUNDUP($F33*$E33*CHOOSE(AG$7,
IFERROR(SUMPRODUCT('6. Patients'!CZ$10:CZ$107,OFFSET('6. Patients'!$DN$9,1,MATCH($D33,'6. Patients'!$DO$9:$EC$9,0),ROWS('6. Patients'!EM$10:EM$107))),0)+
IFERROR(SUMPRODUCT('6. Patients'!CZ$10:CZ$107,OFFSET('6. Patients'!$ED$9,1,MATCH($D33,'6. Patients'!$EE$9:$ES$9,0),ROWS('6. Patients'!EM$10:EM$107))),0)+
IFERROR(SUMPRODUCT('6. Patients'!CZ$10:CZ$107,OFFSET('6. Patients'!$ET$9,1,MATCH($D33,'6. Patients'!$EU$9:$FI$9,0),ROWS('6. Patients'!EM$10:EM$107))),0)+
IFERROR(SUMPRODUCT('6. Patients'!CZ$10:CZ$107,OFFSET('6. Patients'!$FJ$9,1,MATCH($D33,'6. Patients'!$FK$9:$FY$9,0),ROWS('6. Patients'!EM$10:EM$107))),0),
IFERROR(SUMPRODUCT('6. Patients'!CZ$10:CZ$107,OFFSET('6. Patients'!$FZ$9,1,MATCH($D33,'6. Patients'!$GA$9:$GO$9,0),ROWS('6. Patients'!EM$10:EM$107))),0)+
IFERROR(SUMPRODUCT('6. Patients'!CZ$10:CZ$107,OFFSET('6. Patients'!$GP$9,1,MATCH($D33,'6. Patients'!$GQ$9:$HE$9,0),ROWS('6. Patients'!EM$10:EM$107))),0)+
IFERROR(SUMPRODUCT('6. Patients'!CZ$10:CZ$107,OFFSET('6. Patients'!$HF$9,1,MATCH($D33,'6. Patients'!$HG$9:$HU$9,0),ROWS('6. Patients'!EM$10:EM$107))),0)+
IFERROR(SUMPRODUCT('6. Patients'!CZ$10:CZ$107,OFFSET('6. Patients'!$HV$9,1,MATCH($D33,'6. Patients'!$HW$9:$IK$9,0),ROWS('6. Patients'!EM$10:EM$107))),0),
IFERROR(SUMPRODUCT('6. Patients'!CZ$10:CZ$107,OFFSET('6. Patients'!$IL$9,1,MATCH($D33,'6. Patients'!$IM$9:$JA$9,0),ROWS('6. Patients'!EM$10:EM$107))),0)+
IFERROR(SUMPRODUCT('6. Patients'!CZ$10:CZ$107,OFFSET('6. Patients'!$JB$9,1,MATCH($D33,'6. Patients'!$JC$9:$JQ$9,0),ROWS('6. Patients'!EM$10:EM$107))),0)+
IFERROR(SUMPRODUCT('6. Patients'!CZ$10:CZ$107,OFFSET('6. Patients'!$JR$9,1,MATCH($D33,'6. Patients'!$JS$9:$KG$9,0),ROWS('6. Patients'!EM$10:EM$107))),0)+
IFERROR(SUMPRODUCT('6. Patients'!CZ$10:CZ$107,OFFSET('6. Patients'!$KH$9,1,MATCH($D33,'6. Patients'!$KI$9:$KW$9,0),ROWS('6. Patients'!EM$10:EM$107))),0))+
IFERROR(VLOOKUP($D33,$H$61:$L$91,COLUMNS($H$60:$J$60)-1+AG$7,0)*$E33*$F33*'1. General Inputs'!$J$25,0),0)</f>
        <v>0</v>
      </c>
      <c r="AH33" s="3">
        <f ca="1">ROUNDUP($F33*$E33*CHOOSE(AH$7,
IFERROR(SUMPRODUCT('6. Patients'!DA$10:DA$107,OFFSET('6. Patients'!$DN$9,1,MATCH($D33,'6. Patients'!$DO$9:$EC$9,0),ROWS('6. Patients'!EN$10:EN$107))),0)+
IFERROR(SUMPRODUCT('6. Patients'!DA$10:DA$107,OFFSET('6. Patients'!$ED$9,1,MATCH($D33,'6. Patients'!$EE$9:$ES$9,0),ROWS('6. Patients'!EN$10:EN$107))),0)+
IFERROR(SUMPRODUCT('6. Patients'!DA$10:DA$107,OFFSET('6. Patients'!$ET$9,1,MATCH($D33,'6. Patients'!$EU$9:$FI$9,0),ROWS('6. Patients'!EN$10:EN$107))),0)+
IFERROR(SUMPRODUCT('6. Patients'!DA$10:DA$107,OFFSET('6. Patients'!$FJ$9,1,MATCH($D33,'6. Patients'!$FK$9:$FY$9,0),ROWS('6. Patients'!EN$10:EN$107))),0),
IFERROR(SUMPRODUCT('6. Patients'!DA$10:DA$107,OFFSET('6. Patients'!$FZ$9,1,MATCH($D33,'6. Patients'!$GA$9:$GO$9,0),ROWS('6. Patients'!EN$10:EN$107))),0)+
IFERROR(SUMPRODUCT('6. Patients'!DA$10:DA$107,OFFSET('6. Patients'!$GP$9,1,MATCH($D33,'6. Patients'!$GQ$9:$HE$9,0),ROWS('6. Patients'!EN$10:EN$107))),0)+
IFERROR(SUMPRODUCT('6. Patients'!DA$10:DA$107,OFFSET('6. Patients'!$HF$9,1,MATCH($D33,'6. Patients'!$HG$9:$HU$9,0),ROWS('6. Patients'!EN$10:EN$107))),0)+
IFERROR(SUMPRODUCT('6. Patients'!DA$10:DA$107,OFFSET('6. Patients'!$HV$9,1,MATCH($D33,'6. Patients'!$HW$9:$IK$9,0),ROWS('6. Patients'!EN$10:EN$107))),0),
IFERROR(SUMPRODUCT('6. Patients'!DA$10:DA$107,OFFSET('6. Patients'!$IL$9,1,MATCH($D33,'6. Patients'!$IM$9:$JA$9,0),ROWS('6. Patients'!EN$10:EN$107))),0)+
IFERROR(SUMPRODUCT('6. Patients'!DA$10:DA$107,OFFSET('6. Patients'!$JB$9,1,MATCH($D33,'6. Patients'!$JC$9:$JQ$9,0),ROWS('6. Patients'!EN$10:EN$107))),0)+
IFERROR(SUMPRODUCT('6. Patients'!DA$10:DA$107,OFFSET('6. Patients'!$JR$9,1,MATCH($D33,'6. Patients'!$JS$9:$KG$9,0),ROWS('6. Patients'!EN$10:EN$107))),0)+
IFERROR(SUMPRODUCT('6. Patients'!DA$10:DA$107,OFFSET('6. Patients'!$KH$9,1,MATCH($D33,'6. Patients'!$KI$9:$KW$9,0),ROWS('6. Patients'!EN$10:EN$107))),0))+
IFERROR(VLOOKUP($D33,$H$61:$L$91,COLUMNS($H$60:$J$60)-1+AH$7,0)*$E33*$F33*'1. General Inputs'!$J$25,0),0)</f>
        <v>0</v>
      </c>
      <c r="AI33" s="3">
        <f ca="1">ROUNDUP($F33*$E33*CHOOSE(AI$7,
IFERROR(SUMPRODUCT('6. Patients'!DB$10:DB$107,OFFSET('6. Patients'!$DN$9,1,MATCH($D33,'6. Patients'!$DO$9:$EC$9,0),ROWS('6. Patients'!EO$10:EO$107))),0)+
IFERROR(SUMPRODUCT('6. Patients'!DB$10:DB$107,OFFSET('6. Patients'!$ED$9,1,MATCH($D33,'6. Patients'!$EE$9:$ES$9,0),ROWS('6. Patients'!EO$10:EO$107))),0)+
IFERROR(SUMPRODUCT('6. Patients'!DB$10:DB$107,OFFSET('6. Patients'!$ET$9,1,MATCH($D33,'6. Patients'!$EU$9:$FI$9,0),ROWS('6. Patients'!EO$10:EO$107))),0)+
IFERROR(SUMPRODUCT('6. Patients'!DB$10:DB$107,OFFSET('6. Patients'!$FJ$9,1,MATCH($D33,'6. Patients'!$FK$9:$FY$9,0),ROWS('6. Patients'!EO$10:EO$107))),0),
IFERROR(SUMPRODUCT('6. Patients'!DB$10:DB$107,OFFSET('6. Patients'!$FZ$9,1,MATCH($D33,'6. Patients'!$GA$9:$GO$9,0),ROWS('6. Patients'!EO$10:EO$107))),0)+
IFERROR(SUMPRODUCT('6. Patients'!DB$10:DB$107,OFFSET('6. Patients'!$GP$9,1,MATCH($D33,'6. Patients'!$GQ$9:$HE$9,0),ROWS('6. Patients'!EO$10:EO$107))),0)+
IFERROR(SUMPRODUCT('6. Patients'!DB$10:DB$107,OFFSET('6. Patients'!$HF$9,1,MATCH($D33,'6. Patients'!$HG$9:$HU$9,0),ROWS('6. Patients'!EO$10:EO$107))),0)+
IFERROR(SUMPRODUCT('6. Patients'!DB$10:DB$107,OFFSET('6. Patients'!$HV$9,1,MATCH($D33,'6. Patients'!$HW$9:$IK$9,0),ROWS('6. Patients'!EO$10:EO$107))),0),
IFERROR(SUMPRODUCT('6. Patients'!DB$10:DB$107,OFFSET('6. Patients'!$IL$9,1,MATCH($D33,'6. Patients'!$IM$9:$JA$9,0),ROWS('6. Patients'!EO$10:EO$107))),0)+
IFERROR(SUMPRODUCT('6. Patients'!DB$10:DB$107,OFFSET('6. Patients'!$JB$9,1,MATCH($D33,'6. Patients'!$JC$9:$JQ$9,0),ROWS('6. Patients'!EO$10:EO$107))),0)+
IFERROR(SUMPRODUCT('6. Patients'!DB$10:DB$107,OFFSET('6. Patients'!$JR$9,1,MATCH($D33,'6. Patients'!$JS$9:$KG$9,0),ROWS('6. Patients'!EO$10:EO$107))),0)+
IFERROR(SUMPRODUCT('6. Patients'!DB$10:DB$107,OFFSET('6. Patients'!$KH$9,1,MATCH($D33,'6. Patients'!$KI$9:$KW$9,0),ROWS('6. Patients'!EO$10:EO$107))),0))+
IFERROR(VLOOKUP($D33,$H$61:$L$91,COLUMNS($H$60:$J$60)-1+AI$7,0)*$E33*$F33*'1. General Inputs'!$J$25,0),0)</f>
        <v>0</v>
      </c>
      <c r="AJ33" s="3">
        <f ca="1">ROUNDUP($F33*$E33*CHOOSE(AJ$7,
IFERROR(SUMPRODUCT('6. Patients'!DC$10:DC$107,OFFSET('6. Patients'!$DN$9,1,MATCH($D33,'6. Patients'!$DO$9:$EC$9,0),ROWS('6. Patients'!EP$10:EP$107))),0)+
IFERROR(SUMPRODUCT('6. Patients'!DC$10:DC$107,OFFSET('6. Patients'!$ED$9,1,MATCH($D33,'6. Patients'!$EE$9:$ES$9,0),ROWS('6. Patients'!EP$10:EP$107))),0)+
IFERROR(SUMPRODUCT('6. Patients'!DC$10:DC$107,OFFSET('6. Patients'!$ET$9,1,MATCH($D33,'6. Patients'!$EU$9:$FI$9,0),ROWS('6. Patients'!EP$10:EP$107))),0)+
IFERROR(SUMPRODUCT('6. Patients'!DC$10:DC$107,OFFSET('6. Patients'!$FJ$9,1,MATCH($D33,'6. Patients'!$FK$9:$FY$9,0),ROWS('6. Patients'!EP$10:EP$107))),0),
IFERROR(SUMPRODUCT('6. Patients'!DC$10:DC$107,OFFSET('6. Patients'!$FZ$9,1,MATCH($D33,'6. Patients'!$GA$9:$GO$9,0),ROWS('6. Patients'!EP$10:EP$107))),0)+
IFERROR(SUMPRODUCT('6. Patients'!DC$10:DC$107,OFFSET('6. Patients'!$GP$9,1,MATCH($D33,'6. Patients'!$GQ$9:$HE$9,0),ROWS('6. Patients'!EP$10:EP$107))),0)+
IFERROR(SUMPRODUCT('6. Patients'!DC$10:DC$107,OFFSET('6. Patients'!$HF$9,1,MATCH($D33,'6. Patients'!$HG$9:$HU$9,0),ROWS('6. Patients'!EP$10:EP$107))),0)+
IFERROR(SUMPRODUCT('6. Patients'!DC$10:DC$107,OFFSET('6. Patients'!$HV$9,1,MATCH($D33,'6. Patients'!$HW$9:$IK$9,0),ROWS('6. Patients'!EP$10:EP$107))),0),
IFERROR(SUMPRODUCT('6. Patients'!DC$10:DC$107,OFFSET('6. Patients'!$IL$9,1,MATCH($D33,'6. Patients'!$IM$9:$JA$9,0),ROWS('6. Patients'!EP$10:EP$107))),0)+
IFERROR(SUMPRODUCT('6. Patients'!DC$10:DC$107,OFFSET('6. Patients'!$JB$9,1,MATCH($D33,'6. Patients'!$JC$9:$JQ$9,0),ROWS('6. Patients'!EP$10:EP$107))),0)+
IFERROR(SUMPRODUCT('6. Patients'!DC$10:DC$107,OFFSET('6. Patients'!$JR$9,1,MATCH($D33,'6. Patients'!$JS$9:$KG$9,0),ROWS('6. Patients'!EP$10:EP$107))),0)+
IFERROR(SUMPRODUCT('6. Patients'!DC$10:DC$107,OFFSET('6. Patients'!$KH$9,1,MATCH($D33,'6. Patients'!$KI$9:$KW$9,0),ROWS('6. Patients'!EP$10:EP$107))),0))+
IFERROR(VLOOKUP($D33,$H$61:$L$91,COLUMNS($H$60:$J$60)-1+AJ$7,0)*$E33*$F33*'1. General Inputs'!$J$25,0),0)</f>
        <v>0</v>
      </c>
      <c r="AK33" s="3">
        <f ca="1">ROUNDUP($F33*$E33*CHOOSE(AK$7,
IFERROR(SUMPRODUCT('6. Patients'!DD$10:DD$107,OFFSET('6. Patients'!$DN$9,1,MATCH($D33,'6. Patients'!$DO$9:$EC$9,0),ROWS('6. Patients'!EQ$10:EQ$107))),0)+
IFERROR(SUMPRODUCT('6. Patients'!DD$10:DD$107,OFFSET('6. Patients'!$ED$9,1,MATCH($D33,'6. Patients'!$EE$9:$ES$9,0),ROWS('6. Patients'!EQ$10:EQ$107))),0)+
IFERROR(SUMPRODUCT('6. Patients'!DD$10:DD$107,OFFSET('6. Patients'!$ET$9,1,MATCH($D33,'6. Patients'!$EU$9:$FI$9,0),ROWS('6. Patients'!EQ$10:EQ$107))),0)+
IFERROR(SUMPRODUCT('6. Patients'!DD$10:DD$107,OFFSET('6. Patients'!$FJ$9,1,MATCH($D33,'6. Patients'!$FK$9:$FY$9,0),ROWS('6. Patients'!EQ$10:EQ$107))),0),
IFERROR(SUMPRODUCT('6. Patients'!DD$10:DD$107,OFFSET('6. Patients'!$FZ$9,1,MATCH($D33,'6. Patients'!$GA$9:$GO$9,0),ROWS('6. Patients'!EQ$10:EQ$107))),0)+
IFERROR(SUMPRODUCT('6. Patients'!DD$10:DD$107,OFFSET('6. Patients'!$GP$9,1,MATCH($D33,'6. Patients'!$GQ$9:$HE$9,0),ROWS('6. Patients'!EQ$10:EQ$107))),0)+
IFERROR(SUMPRODUCT('6. Patients'!DD$10:DD$107,OFFSET('6. Patients'!$HF$9,1,MATCH($D33,'6. Patients'!$HG$9:$HU$9,0),ROWS('6. Patients'!EQ$10:EQ$107))),0)+
IFERROR(SUMPRODUCT('6. Patients'!DD$10:DD$107,OFFSET('6. Patients'!$HV$9,1,MATCH($D33,'6. Patients'!$HW$9:$IK$9,0),ROWS('6. Patients'!EQ$10:EQ$107))),0),
IFERROR(SUMPRODUCT('6. Patients'!DD$10:DD$107,OFFSET('6. Patients'!$IL$9,1,MATCH($D33,'6. Patients'!$IM$9:$JA$9,0),ROWS('6. Patients'!EQ$10:EQ$107))),0)+
IFERROR(SUMPRODUCT('6. Patients'!DD$10:DD$107,OFFSET('6. Patients'!$JB$9,1,MATCH($D33,'6. Patients'!$JC$9:$JQ$9,0),ROWS('6. Patients'!EQ$10:EQ$107))),0)+
IFERROR(SUMPRODUCT('6. Patients'!DD$10:DD$107,OFFSET('6. Patients'!$JR$9,1,MATCH($D33,'6. Patients'!$JS$9:$KG$9,0),ROWS('6. Patients'!EQ$10:EQ$107))),0)+
IFERROR(SUMPRODUCT('6. Patients'!DD$10:DD$107,OFFSET('6. Patients'!$KH$9,1,MATCH($D33,'6. Patients'!$KI$9:$KW$9,0),ROWS('6. Patients'!EQ$10:EQ$107))),0))+
IFERROR(VLOOKUP($D33,$H$61:$L$91,COLUMNS($H$60:$J$60)-1+AK$7,0)*$E33*$F33*'1. General Inputs'!$J$25,0),0)</f>
        <v>0</v>
      </c>
      <c r="AL33" s="3">
        <f ca="1">ROUNDUP($F33*$E33*CHOOSE(AL$7,
IFERROR(SUMPRODUCT('6. Patients'!DE$10:DE$107,OFFSET('6. Patients'!$DN$9,1,MATCH($D33,'6. Patients'!$DO$9:$EC$9,0),ROWS('6. Patients'!ER$10:ER$107))),0)+
IFERROR(SUMPRODUCT('6. Patients'!DE$10:DE$107,OFFSET('6. Patients'!$ED$9,1,MATCH($D33,'6. Patients'!$EE$9:$ES$9,0),ROWS('6. Patients'!ER$10:ER$107))),0)+
IFERROR(SUMPRODUCT('6. Patients'!DE$10:DE$107,OFFSET('6. Patients'!$ET$9,1,MATCH($D33,'6. Patients'!$EU$9:$FI$9,0),ROWS('6. Patients'!ER$10:ER$107))),0)+
IFERROR(SUMPRODUCT('6. Patients'!DE$10:DE$107,OFFSET('6. Patients'!$FJ$9,1,MATCH($D33,'6. Patients'!$FK$9:$FY$9,0),ROWS('6. Patients'!ER$10:ER$107))),0),
IFERROR(SUMPRODUCT('6. Patients'!DE$10:DE$107,OFFSET('6. Patients'!$FZ$9,1,MATCH($D33,'6. Patients'!$GA$9:$GO$9,0),ROWS('6. Patients'!ER$10:ER$107))),0)+
IFERROR(SUMPRODUCT('6. Patients'!DE$10:DE$107,OFFSET('6. Patients'!$GP$9,1,MATCH($D33,'6. Patients'!$GQ$9:$HE$9,0),ROWS('6. Patients'!ER$10:ER$107))),0)+
IFERROR(SUMPRODUCT('6. Patients'!DE$10:DE$107,OFFSET('6. Patients'!$HF$9,1,MATCH($D33,'6. Patients'!$HG$9:$HU$9,0),ROWS('6. Patients'!ER$10:ER$107))),0)+
IFERROR(SUMPRODUCT('6. Patients'!DE$10:DE$107,OFFSET('6. Patients'!$HV$9,1,MATCH($D33,'6. Patients'!$HW$9:$IK$9,0),ROWS('6. Patients'!ER$10:ER$107))),0),
IFERROR(SUMPRODUCT('6. Patients'!DE$10:DE$107,OFFSET('6. Patients'!$IL$9,1,MATCH($D33,'6. Patients'!$IM$9:$JA$9,0),ROWS('6. Patients'!ER$10:ER$107))),0)+
IFERROR(SUMPRODUCT('6. Patients'!DE$10:DE$107,OFFSET('6. Patients'!$JB$9,1,MATCH($D33,'6. Patients'!$JC$9:$JQ$9,0),ROWS('6. Patients'!ER$10:ER$107))),0)+
IFERROR(SUMPRODUCT('6. Patients'!DE$10:DE$107,OFFSET('6. Patients'!$JR$9,1,MATCH($D33,'6. Patients'!$JS$9:$KG$9,0),ROWS('6. Patients'!ER$10:ER$107))),0)+
IFERROR(SUMPRODUCT('6. Patients'!DE$10:DE$107,OFFSET('6. Patients'!$KH$9,1,MATCH($D33,'6. Patients'!$KI$9:$KW$9,0),ROWS('6. Patients'!ER$10:ER$107))),0))+
IFERROR(VLOOKUP($D33,$H$61:$L$91,COLUMNS($H$60:$J$60)-1+AL$7,0)*$E33*$F33*'1. General Inputs'!$J$25,0),0)</f>
        <v>0</v>
      </c>
      <c r="AM33" s="3">
        <f ca="1">ROUNDUP($F33*$E33*CHOOSE(AM$7,
IFERROR(SUMPRODUCT('6. Patients'!DF$10:DF$107,OFFSET('6. Patients'!$DN$9,1,MATCH($D33,'6. Patients'!$DO$9:$EC$9,0),ROWS('6. Patients'!ES$10:ES$107))),0)+
IFERROR(SUMPRODUCT('6. Patients'!DF$10:DF$107,OFFSET('6. Patients'!$ED$9,1,MATCH($D33,'6. Patients'!$EE$9:$ES$9,0),ROWS('6. Patients'!ES$10:ES$107))),0)+
IFERROR(SUMPRODUCT('6. Patients'!DF$10:DF$107,OFFSET('6. Patients'!$ET$9,1,MATCH($D33,'6. Patients'!$EU$9:$FI$9,0),ROWS('6. Patients'!ES$10:ES$107))),0)+
IFERROR(SUMPRODUCT('6. Patients'!DF$10:DF$107,OFFSET('6. Patients'!$FJ$9,1,MATCH($D33,'6. Patients'!$FK$9:$FY$9,0),ROWS('6. Patients'!ES$10:ES$107))),0),
IFERROR(SUMPRODUCT('6. Patients'!DF$10:DF$107,OFFSET('6. Patients'!$FZ$9,1,MATCH($D33,'6. Patients'!$GA$9:$GO$9,0),ROWS('6. Patients'!ES$10:ES$107))),0)+
IFERROR(SUMPRODUCT('6. Patients'!DF$10:DF$107,OFFSET('6. Patients'!$GP$9,1,MATCH($D33,'6. Patients'!$GQ$9:$HE$9,0),ROWS('6. Patients'!ES$10:ES$107))),0)+
IFERROR(SUMPRODUCT('6. Patients'!DF$10:DF$107,OFFSET('6. Patients'!$HF$9,1,MATCH($D33,'6. Patients'!$HG$9:$HU$9,0),ROWS('6. Patients'!ES$10:ES$107))),0)+
IFERROR(SUMPRODUCT('6. Patients'!DF$10:DF$107,OFFSET('6. Patients'!$HV$9,1,MATCH($D33,'6. Patients'!$HW$9:$IK$9,0),ROWS('6. Patients'!ES$10:ES$107))),0),
IFERROR(SUMPRODUCT('6. Patients'!DF$10:DF$107,OFFSET('6. Patients'!$IL$9,1,MATCH($D33,'6. Patients'!$IM$9:$JA$9,0),ROWS('6. Patients'!ES$10:ES$107))),0)+
IFERROR(SUMPRODUCT('6. Patients'!DF$10:DF$107,OFFSET('6. Patients'!$JB$9,1,MATCH($D33,'6. Patients'!$JC$9:$JQ$9,0),ROWS('6. Patients'!ES$10:ES$107))),0)+
IFERROR(SUMPRODUCT('6. Patients'!DF$10:DF$107,OFFSET('6. Patients'!$JR$9,1,MATCH($D33,'6. Patients'!$JS$9:$KG$9,0),ROWS('6. Patients'!ES$10:ES$107))),0)+
IFERROR(SUMPRODUCT('6. Patients'!DF$10:DF$107,OFFSET('6. Patients'!$KH$9,1,MATCH($D33,'6. Patients'!$KI$9:$KW$9,0),ROWS('6. Patients'!ES$10:ES$107))),0))+
IFERROR(VLOOKUP($D33,$H$61:$L$91,COLUMNS($H$60:$J$60)-1+AM$7,0)*$E33*$F33*'1. General Inputs'!$J$25,0),0)</f>
        <v>0</v>
      </c>
      <c r="AN33" s="3">
        <f ca="1">ROUNDUP($F33*$E33*CHOOSE(AN$7,
IFERROR(SUMPRODUCT('6. Patients'!DG$10:DG$107,OFFSET('6. Patients'!$DN$9,1,MATCH($D33,'6. Patients'!$DO$9:$EC$9,0),ROWS('6. Patients'!ET$10:ET$107))),0)+
IFERROR(SUMPRODUCT('6. Patients'!DG$10:DG$107,OFFSET('6. Patients'!$ED$9,1,MATCH($D33,'6. Patients'!$EE$9:$ES$9,0),ROWS('6. Patients'!ET$10:ET$107))),0)+
IFERROR(SUMPRODUCT('6. Patients'!DG$10:DG$107,OFFSET('6. Patients'!$ET$9,1,MATCH($D33,'6. Patients'!$EU$9:$FI$9,0),ROWS('6. Patients'!ET$10:ET$107))),0)+
IFERROR(SUMPRODUCT('6. Patients'!DG$10:DG$107,OFFSET('6. Patients'!$FJ$9,1,MATCH($D33,'6. Patients'!$FK$9:$FY$9,0),ROWS('6. Patients'!ET$10:ET$107))),0),
IFERROR(SUMPRODUCT('6. Patients'!DG$10:DG$107,OFFSET('6. Patients'!$FZ$9,1,MATCH($D33,'6. Patients'!$GA$9:$GO$9,0),ROWS('6. Patients'!ET$10:ET$107))),0)+
IFERROR(SUMPRODUCT('6. Patients'!DG$10:DG$107,OFFSET('6. Patients'!$GP$9,1,MATCH($D33,'6. Patients'!$GQ$9:$HE$9,0),ROWS('6. Patients'!ET$10:ET$107))),0)+
IFERROR(SUMPRODUCT('6. Patients'!DG$10:DG$107,OFFSET('6. Patients'!$HF$9,1,MATCH($D33,'6. Patients'!$HG$9:$HU$9,0),ROWS('6. Patients'!ET$10:ET$107))),0)+
IFERROR(SUMPRODUCT('6. Patients'!DG$10:DG$107,OFFSET('6. Patients'!$HV$9,1,MATCH($D33,'6. Patients'!$HW$9:$IK$9,0),ROWS('6. Patients'!ET$10:ET$107))),0),
IFERROR(SUMPRODUCT('6. Patients'!DG$10:DG$107,OFFSET('6. Patients'!$IL$9,1,MATCH($D33,'6. Patients'!$IM$9:$JA$9,0),ROWS('6. Patients'!ET$10:ET$107))),0)+
IFERROR(SUMPRODUCT('6. Patients'!DG$10:DG$107,OFFSET('6. Patients'!$JB$9,1,MATCH($D33,'6. Patients'!$JC$9:$JQ$9,0),ROWS('6. Patients'!ET$10:ET$107))),0)+
IFERROR(SUMPRODUCT('6. Patients'!DG$10:DG$107,OFFSET('6. Patients'!$JR$9,1,MATCH($D33,'6. Patients'!$JS$9:$KG$9,0),ROWS('6. Patients'!ET$10:ET$107))),0)+
IFERROR(SUMPRODUCT('6. Patients'!DG$10:DG$107,OFFSET('6. Patients'!$KH$9,1,MATCH($D33,'6. Patients'!$KI$9:$KW$9,0),ROWS('6. Patients'!ET$10:ET$107))),0))+
IFERROR(VLOOKUP($D33,$H$61:$L$91,COLUMNS($H$60:$J$60)-1+AN$7,0)*$E33*$F33*'1. General Inputs'!$J$25,0),0)</f>
        <v>0</v>
      </c>
      <c r="AO33" s="3">
        <f ca="1">ROUNDUP($F33*$E33*CHOOSE(AO$7,
IFERROR(SUMPRODUCT('6. Patients'!DH$10:DH$107,OFFSET('6. Patients'!$DN$9,1,MATCH($D33,'6. Patients'!$DO$9:$EC$9,0),ROWS('6. Patients'!EU$10:EU$107))),0)+
IFERROR(SUMPRODUCT('6. Patients'!DH$10:DH$107,OFFSET('6. Patients'!$ED$9,1,MATCH($D33,'6. Patients'!$EE$9:$ES$9,0),ROWS('6. Patients'!EU$10:EU$107))),0)+
IFERROR(SUMPRODUCT('6. Patients'!DH$10:DH$107,OFFSET('6. Patients'!$ET$9,1,MATCH($D33,'6. Patients'!$EU$9:$FI$9,0),ROWS('6. Patients'!EU$10:EU$107))),0)+
IFERROR(SUMPRODUCT('6. Patients'!DH$10:DH$107,OFFSET('6. Patients'!$FJ$9,1,MATCH($D33,'6. Patients'!$FK$9:$FY$9,0),ROWS('6. Patients'!EU$10:EU$107))),0),
IFERROR(SUMPRODUCT('6. Patients'!DH$10:DH$107,OFFSET('6. Patients'!$FZ$9,1,MATCH($D33,'6. Patients'!$GA$9:$GO$9,0),ROWS('6. Patients'!EU$10:EU$107))),0)+
IFERROR(SUMPRODUCT('6. Patients'!DH$10:DH$107,OFFSET('6. Patients'!$GP$9,1,MATCH($D33,'6. Patients'!$GQ$9:$HE$9,0),ROWS('6. Patients'!EU$10:EU$107))),0)+
IFERROR(SUMPRODUCT('6. Patients'!DH$10:DH$107,OFFSET('6. Patients'!$HF$9,1,MATCH($D33,'6. Patients'!$HG$9:$HU$9,0),ROWS('6. Patients'!EU$10:EU$107))),0)+
IFERROR(SUMPRODUCT('6. Patients'!DH$10:DH$107,OFFSET('6. Patients'!$HV$9,1,MATCH($D33,'6. Patients'!$HW$9:$IK$9,0),ROWS('6. Patients'!EU$10:EU$107))),0),
IFERROR(SUMPRODUCT('6. Patients'!DH$10:DH$107,OFFSET('6. Patients'!$IL$9,1,MATCH($D33,'6. Patients'!$IM$9:$JA$9,0),ROWS('6. Patients'!EU$10:EU$107))),0)+
IFERROR(SUMPRODUCT('6. Patients'!DH$10:DH$107,OFFSET('6. Patients'!$JB$9,1,MATCH($D33,'6. Patients'!$JC$9:$JQ$9,0),ROWS('6. Patients'!EU$10:EU$107))),0)+
IFERROR(SUMPRODUCT('6. Patients'!DH$10:DH$107,OFFSET('6. Patients'!$JR$9,1,MATCH($D33,'6. Patients'!$JS$9:$KG$9,0),ROWS('6. Patients'!EU$10:EU$107))),0)+
IFERROR(SUMPRODUCT('6. Patients'!DH$10:DH$107,OFFSET('6. Patients'!$KH$9,1,MATCH($D33,'6. Patients'!$KI$9:$KW$9,0),ROWS('6. Patients'!EU$10:EU$107))),0))+
IFERROR(VLOOKUP($D33,$H$61:$L$91,COLUMNS($H$60:$J$60)-1+AO$7,0)*$E33*$F33*'1. General Inputs'!$J$25,0),0)</f>
        <v>0</v>
      </c>
      <c r="AP33" s="3">
        <f ca="1">ROUNDUP($F33*$E33*CHOOSE(AP$7,
IFERROR(SUMPRODUCT('6. Patients'!DI$10:DI$107,OFFSET('6. Patients'!$DN$9,1,MATCH($D33,'6. Patients'!$DO$9:$EC$9,0),ROWS('6. Patients'!EV$10:EV$107))),0)+
IFERROR(SUMPRODUCT('6. Patients'!DI$10:DI$107,OFFSET('6. Patients'!$ED$9,1,MATCH($D33,'6. Patients'!$EE$9:$ES$9,0),ROWS('6. Patients'!EV$10:EV$107))),0)+
IFERROR(SUMPRODUCT('6. Patients'!DI$10:DI$107,OFFSET('6. Patients'!$ET$9,1,MATCH($D33,'6. Patients'!$EU$9:$FI$9,0),ROWS('6. Patients'!EV$10:EV$107))),0)+
IFERROR(SUMPRODUCT('6. Patients'!DI$10:DI$107,OFFSET('6. Patients'!$FJ$9,1,MATCH($D33,'6. Patients'!$FK$9:$FY$9,0),ROWS('6. Patients'!EV$10:EV$107))),0),
IFERROR(SUMPRODUCT('6. Patients'!DI$10:DI$107,OFFSET('6. Patients'!$FZ$9,1,MATCH($D33,'6. Patients'!$GA$9:$GO$9,0),ROWS('6. Patients'!EV$10:EV$107))),0)+
IFERROR(SUMPRODUCT('6. Patients'!DI$10:DI$107,OFFSET('6. Patients'!$GP$9,1,MATCH($D33,'6. Patients'!$GQ$9:$HE$9,0),ROWS('6. Patients'!EV$10:EV$107))),0)+
IFERROR(SUMPRODUCT('6. Patients'!DI$10:DI$107,OFFSET('6. Patients'!$HF$9,1,MATCH($D33,'6. Patients'!$HG$9:$HU$9,0),ROWS('6. Patients'!EV$10:EV$107))),0)+
IFERROR(SUMPRODUCT('6. Patients'!DI$10:DI$107,OFFSET('6. Patients'!$HV$9,1,MATCH($D33,'6. Patients'!$HW$9:$IK$9,0),ROWS('6. Patients'!EV$10:EV$107))),0),
IFERROR(SUMPRODUCT('6. Patients'!DI$10:DI$107,OFFSET('6. Patients'!$IL$9,1,MATCH($D33,'6. Patients'!$IM$9:$JA$9,0),ROWS('6. Patients'!EV$10:EV$107))),0)+
IFERROR(SUMPRODUCT('6. Patients'!DI$10:DI$107,OFFSET('6. Patients'!$JB$9,1,MATCH($D33,'6. Patients'!$JC$9:$JQ$9,0),ROWS('6. Patients'!EV$10:EV$107))),0)+
IFERROR(SUMPRODUCT('6. Patients'!DI$10:DI$107,OFFSET('6. Patients'!$JR$9,1,MATCH($D33,'6. Patients'!$JS$9:$KG$9,0),ROWS('6. Patients'!EV$10:EV$107))),0)+
IFERROR(SUMPRODUCT('6. Patients'!DI$10:DI$107,OFFSET('6. Patients'!$KH$9,1,MATCH($D33,'6. Patients'!$KI$9:$KW$9,0),ROWS('6. Patients'!EV$10:EV$107))),0))+
IFERROR(VLOOKUP($D33,$H$61:$L$91,COLUMNS($H$60:$J$60)-1+AP$7,0)*$E33*$F33*'1. General Inputs'!$J$25,0),0)</f>
        <v>0</v>
      </c>
      <c r="AQ33" s="3">
        <f ca="1">ROUNDUP($F33*$E33*CHOOSE(AQ$7,
IFERROR(SUMPRODUCT('6. Patients'!DJ$10:DJ$107,OFFSET('6. Patients'!$DN$9,1,MATCH($D33,'6. Patients'!$DO$9:$EC$9,0),ROWS('6. Patients'!EW$10:EW$107))),0)+
IFERROR(SUMPRODUCT('6. Patients'!DJ$10:DJ$107,OFFSET('6. Patients'!$ED$9,1,MATCH($D33,'6. Patients'!$EE$9:$ES$9,0),ROWS('6. Patients'!EW$10:EW$107))),0)+
IFERROR(SUMPRODUCT('6. Patients'!DJ$10:DJ$107,OFFSET('6. Patients'!$ET$9,1,MATCH($D33,'6. Patients'!$EU$9:$FI$9,0),ROWS('6. Patients'!EW$10:EW$107))),0)+
IFERROR(SUMPRODUCT('6. Patients'!DJ$10:DJ$107,OFFSET('6. Patients'!$FJ$9,1,MATCH($D33,'6. Patients'!$FK$9:$FY$9,0),ROWS('6. Patients'!EW$10:EW$107))),0),
IFERROR(SUMPRODUCT('6. Patients'!DJ$10:DJ$107,OFFSET('6. Patients'!$FZ$9,1,MATCH($D33,'6. Patients'!$GA$9:$GO$9,0),ROWS('6. Patients'!EW$10:EW$107))),0)+
IFERROR(SUMPRODUCT('6. Patients'!DJ$10:DJ$107,OFFSET('6. Patients'!$GP$9,1,MATCH($D33,'6. Patients'!$GQ$9:$HE$9,0),ROWS('6. Patients'!EW$10:EW$107))),0)+
IFERROR(SUMPRODUCT('6. Patients'!DJ$10:DJ$107,OFFSET('6. Patients'!$HF$9,1,MATCH($D33,'6. Patients'!$HG$9:$HU$9,0),ROWS('6. Patients'!EW$10:EW$107))),0)+
IFERROR(SUMPRODUCT('6. Patients'!DJ$10:DJ$107,OFFSET('6. Patients'!$HV$9,1,MATCH($D33,'6. Patients'!$HW$9:$IK$9,0),ROWS('6. Patients'!EW$10:EW$107))),0),
IFERROR(SUMPRODUCT('6. Patients'!DJ$10:DJ$107,OFFSET('6. Patients'!$IL$9,1,MATCH($D33,'6. Patients'!$IM$9:$JA$9,0),ROWS('6. Patients'!EW$10:EW$107))),0)+
IFERROR(SUMPRODUCT('6. Patients'!DJ$10:DJ$107,OFFSET('6. Patients'!$JB$9,1,MATCH($D33,'6. Patients'!$JC$9:$JQ$9,0),ROWS('6. Patients'!EW$10:EW$107))),0)+
IFERROR(SUMPRODUCT('6. Patients'!DJ$10:DJ$107,OFFSET('6. Patients'!$JR$9,1,MATCH($D33,'6. Patients'!$JS$9:$KG$9,0),ROWS('6. Patients'!EW$10:EW$107))),0)+
IFERROR(SUMPRODUCT('6. Patients'!DJ$10:DJ$107,OFFSET('6. Patients'!$KH$9,1,MATCH($D33,'6. Patients'!$KI$9:$KW$9,0),ROWS('6. Patients'!EW$10:EW$107))),0))+
IFERROR(VLOOKUP($D33,$H$61:$L$91,COLUMNS($H$60:$J$60)-1+AQ$7,0)*$E33*$F33*'1. General Inputs'!$J$25,0),0)</f>
        <v>0</v>
      </c>
      <c r="AR33" s="136"/>
      <c r="AZ33" s="135">
        <f ca="1">IFERROR(SUM(OFFSET('7. Consumption'!H33,0,1,,MIN('1. General Inputs'!$J$27,COLUMNS('7. Consumption'!H$9:$AQ$9)-1))),0)+MAX(0,$AQ33*('1. General Inputs'!$J$27-COLUMNS('7. Consumption'!H$9:$AQ$9)+1))</f>
        <v>0</v>
      </c>
      <c r="BA33" s="135">
        <f ca="1">IFERROR(SUM(OFFSET('7. Consumption'!I33,0,1,,MIN('1. General Inputs'!$J$27,COLUMNS('7. Consumption'!I$9:$AQ$9)-1))),0)+MAX(0,$AQ33*('1. General Inputs'!$J$27-COLUMNS('7. Consumption'!I$9:$AQ$9)+1))</f>
        <v>0</v>
      </c>
      <c r="BB33" s="135">
        <f ca="1">IFERROR(SUM(OFFSET('7. Consumption'!J33,0,1,,MIN('1. General Inputs'!$J$27,COLUMNS('7. Consumption'!J$9:$AQ$9)-1))),0)+MAX(0,$AQ33*('1. General Inputs'!$J$27-COLUMNS('7. Consumption'!J$9:$AQ$9)+1))</f>
        <v>0</v>
      </c>
      <c r="BC33" s="135">
        <f ca="1">IFERROR(SUM(OFFSET('7. Consumption'!K33,0,1,,MIN('1. General Inputs'!$J$27,COLUMNS('7. Consumption'!K$9:$AQ$9)-1))),0)+MAX(0,$AQ33*('1. General Inputs'!$J$27-COLUMNS('7. Consumption'!K$9:$AQ$9)+1))</f>
        <v>0</v>
      </c>
      <c r="BD33" s="135">
        <f ca="1">IFERROR(SUM(OFFSET('7. Consumption'!L33,0,1,,MIN('1. General Inputs'!$J$27,COLUMNS('7. Consumption'!L$9:$AQ$9)-1))),0)+MAX(0,$AQ33*('1. General Inputs'!$J$27-COLUMNS('7. Consumption'!L$9:$AQ$9)+1))</f>
        <v>0</v>
      </c>
      <c r="BE33" s="135">
        <f ca="1">IFERROR(SUM(OFFSET('7. Consumption'!M33,0,1,,MIN('1. General Inputs'!$J$27,COLUMNS('7. Consumption'!M$9:$AQ$9)-1))),0)+MAX(0,$AQ33*('1. General Inputs'!$J$27-COLUMNS('7. Consumption'!M$9:$AQ$9)+1))</f>
        <v>0</v>
      </c>
      <c r="BF33" s="135">
        <f ca="1">IFERROR(SUM(OFFSET('7. Consumption'!N33,0,1,,MIN('1. General Inputs'!$J$27,COLUMNS('7. Consumption'!N$9:$AQ$9)-1))),0)+MAX(0,$AQ33*('1. General Inputs'!$J$27-COLUMNS('7. Consumption'!N$9:$AQ$9)+1))</f>
        <v>0</v>
      </c>
      <c r="BG33" s="135">
        <f ca="1">IFERROR(SUM(OFFSET('7. Consumption'!O33,0,1,,MIN('1. General Inputs'!$J$27,COLUMNS('7. Consumption'!O$9:$AQ$9)-1))),0)+MAX(0,$AQ33*('1. General Inputs'!$J$27-COLUMNS('7. Consumption'!O$9:$AQ$9)+1))</f>
        <v>0</v>
      </c>
      <c r="BH33" s="135">
        <f ca="1">IFERROR(SUM(OFFSET('7. Consumption'!P33,0,1,,MIN('1. General Inputs'!$J$27,COLUMNS('7. Consumption'!P$9:$AQ$9)-1))),0)+MAX(0,$AQ33*('1. General Inputs'!$J$27-COLUMNS('7. Consumption'!P$9:$AQ$9)+1))</f>
        <v>0</v>
      </c>
      <c r="BI33" s="135">
        <f ca="1">IFERROR(SUM(OFFSET('7. Consumption'!Q33,0,1,,MIN('1. General Inputs'!$J$27,COLUMNS('7. Consumption'!Q$9:$AQ$9)-1))),0)+MAX(0,$AQ33*('1. General Inputs'!$J$27-COLUMNS('7. Consumption'!Q$9:$AQ$9)+1))</f>
        <v>0</v>
      </c>
      <c r="BJ33" s="135">
        <f ca="1">IFERROR(SUM(OFFSET('7. Consumption'!R33,0,1,,MIN('1. General Inputs'!$J$27,COLUMNS('7. Consumption'!R$9:$AQ$9)-1))),0)+MAX(0,$AQ33*('1. General Inputs'!$J$27-COLUMNS('7. Consumption'!R$9:$AQ$9)+1))</f>
        <v>0</v>
      </c>
      <c r="BK33" s="135">
        <f ca="1">IFERROR(SUM(OFFSET('7. Consumption'!S33,0,1,,MIN('1. General Inputs'!$J$27,COLUMNS('7. Consumption'!S$9:$AQ$9)-1))),0)+MAX(0,$AQ33*('1. General Inputs'!$J$27-COLUMNS('7. Consumption'!S$9:$AQ$9)+1))</f>
        <v>0</v>
      </c>
      <c r="BL33" s="135">
        <f ca="1">IFERROR(SUM(OFFSET('7. Consumption'!T33,0,1,,MIN('1. General Inputs'!$J$27,COLUMNS('7. Consumption'!T$9:$AQ$9)-1))),0)+MAX(0,$AQ33*('1. General Inputs'!$J$27-COLUMNS('7. Consumption'!T$9:$AQ$9)+1))</f>
        <v>0</v>
      </c>
      <c r="BM33" s="135">
        <f ca="1">IFERROR(SUM(OFFSET('7. Consumption'!U33,0,1,,MIN('1. General Inputs'!$J$27,COLUMNS('7. Consumption'!U$9:$AQ$9)-1))),0)+MAX(0,$AQ33*('1. General Inputs'!$J$27-COLUMNS('7. Consumption'!U$9:$AQ$9)+1))</f>
        <v>0</v>
      </c>
      <c r="BN33" s="135">
        <f ca="1">IFERROR(SUM(OFFSET('7. Consumption'!V33,0,1,,MIN('1. General Inputs'!$J$27,COLUMNS('7. Consumption'!V$9:$AQ$9)-1))),0)+MAX(0,$AQ33*('1. General Inputs'!$J$27-COLUMNS('7. Consumption'!V$9:$AQ$9)+1))</f>
        <v>0</v>
      </c>
      <c r="BO33" s="135">
        <f ca="1">IFERROR(SUM(OFFSET('7. Consumption'!W33,0,1,,MIN('1. General Inputs'!$J$27,COLUMNS('7. Consumption'!W$9:$AQ$9)-1))),0)+MAX(0,$AQ33*('1. General Inputs'!$J$27-COLUMNS('7. Consumption'!W$9:$AQ$9)+1))</f>
        <v>0</v>
      </c>
      <c r="BP33" s="135">
        <f ca="1">IFERROR(SUM(OFFSET('7. Consumption'!X33,0,1,,MIN('1. General Inputs'!$J$27,COLUMNS('7. Consumption'!X$9:$AQ$9)-1))),0)+MAX(0,$AQ33*('1. General Inputs'!$J$27-COLUMNS('7. Consumption'!X$9:$AQ$9)+1))</f>
        <v>0</v>
      </c>
      <c r="BQ33" s="135">
        <f ca="1">IFERROR(SUM(OFFSET('7. Consumption'!Y33,0,1,,MIN('1. General Inputs'!$J$27,COLUMNS('7. Consumption'!Y$9:$AQ$9)-1))),0)+MAX(0,$AQ33*('1. General Inputs'!$J$27-COLUMNS('7. Consumption'!Y$9:$AQ$9)+1))</f>
        <v>0</v>
      </c>
      <c r="BR33" s="135">
        <f ca="1">IFERROR(SUM(OFFSET('7. Consumption'!Z33,0,1,,MIN('1. General Inputs'!$J$27,COLUMNS('7. Consumption'!Z$9:$AQ$9)-1))),0)+MAX(0,$AQ33*('1. General Inputs'!$J$27-COLUMNS('7. Consumption'!Z$9:$AQ$9)+1))</f>
        <v>0</v>
      </c>
      <c r="BS33" s="135">
        <f ca="1">IFERROR(SUM(OFFSET('7. Consumption'!AA33,0,1,,MIN('1. General Inputs'!$J$27,COLUMNS('7. Consumption'!AA$9:$AQ$9)-1))),0)+MAX(0,$AQ33*('1. General Inputs'!$J$27-COLUMNS('7. Consumption'!AA$9:$AQ$9)+1))</f>
        <v>0</v>
      </c>
      <c r="BT33" s="135">
        <f ca="1">IFERROR(SUM(OFFSET('7. Consumption'!AB33,0,1,,MIN('1. General Inputs'!$J$27,COLUMNS('7. Consumption'!AB$9:$AQ$9)-1))),0)+MAX(0,$AQ33*('1. General Inputs'!$J$27-COLUMNS('7. Consumption'!AB$9:$AQ$9)+1))</f>
        <v>0</v>
      </c>
      <c r="BU33" s="135">
        <f ca="1">IFERROR(SUM(OFFSET('7. Consumption'!AC33,0,1,,MIN('1. General Inputs'!$J$27,COLUMNS('7. Consumption'!AC$9:$AQ$9)-1))),0)+MAX(0,$AQ33*('1. General Inputs'!$J$27-COLUMNS('7. Consumption'!AC$9:$AQ$9)+1))</f>
        <v>0</v>
      </c>
      <c r="BV33" s="135">
        <f ca="1">IFERROR(SUM(OFFSET('7. Consumption'!AD33,0,1,,MIN('1. General Inputs'!$J$27,COLUMNS('7. Consumption'!AD$9:$AQ$9)-1))),0)+MAX(0,$AQ33*('1. General Inputs'!$J$27-COLUMNS('7. Consumption'!AD$9:$AQ$9)+1))</f>
        <v>0</v>
      </c>
      <c r="BW33" s="135">
        <f ca="1">IFERROR(SUM(OFFSET('7. Consumption'!AE33,0,1,,MIN('1. General Inputs'!$J$27,COLUMNS('7. Consumption'!AE$9:$AQ$9)-1))),0)+MAX(0,$AQ33*('1. General Inputs'!$J$27-COLUMNS('7. Consumption'!AE$9:$AQ$9)+1))</f>
        <v>0</v>
      </c>
      <c r="BX33" s="135">
        <f ca="1">IFERROR(SUM(OFFSET('7. Consumption'!AF33,0,1,,MIN('1. General Inputs'!$J$27,COLUMNS('7. Consumption'!AF$9:$AQ$9)-1))),0)+MAX(0,$AQ33*('1. General Inputs'!$J$27-COLUMNS('7. Consumption'!AF$9:$AQ$9)+1))</f>
        <v>0</v>
      </c>
      <c r="BY33" s="135">
        <f ca="1">IFERROR(SUM(OFFSET('7. Consumption'!AG33,0,1,,MIN('1. General Inputs'!$J$27,COLUMNS('7. Consumption'!AG$9:$AQ$9)-1))),0)+MAX(0,$AQ33*('1. General Inputs'!$J$27-COLUMNS('7. Consumption'!AG$9:$AQ$9)+1))</f>
        <v>0</v>
      </c>
      <c r="BZ33" s="135">
        <f ca="1">IFERROR(SUM(OFFSET('7. Consumption'!AH33,0,1,,MIN('1. General Inputs'!$J$27,COLUMNS('7. Consumption'!AH$9:$AQ$9)-1))),0)+MAX(0,$AQ33*('1. General Inputs'!$J$27-COLUMNS('7. Consumption'!AH$9:$AQ$9)+1))</f>
        <v>0</v>
      </c>
      <c r="CA33" s="135">
        <f ca="1">IFERROR(SUM(OFFSET('7. Consumption'!AI33,0,1,,MIN('1. General Inputs'!$J$27,COLUMNS('7. Consumption'!AI$9:$AQ$9)-1))),0)+MAX(0,$AQ33*('1. General Inputs'!$J$27-COLUMNS('7. Consumption'!AI$9:$AQ$9)+1))</f>
        <v>0</v>
      </c>
      <c r="CB33" s="135">
        <f ca="1">IFERROR(SUM(OFFSET('7. Consumption'!AJ33,0,1,,MIN('1. General Inputs'!$J$27,COLUMNS('7. Consumption'!AJ$9:$AQ$9)-1))),0)+MAX(0,$AQ33*('1. General Inputs'!$J$27-COLUMNS('7. Consumption'!AJ$9:$AQ$9)+1))</f>
        <v>0</v>
      </c>
      <c r="CC33" s="135">
        <f ca="1">IFERROR(SUM(OFFSET('7. Consumption'!AK33,0,1,,MIN('1. General Inputs'!$J$27,COLUMNS('7. Consumption'!AK$9:$AQ$9)-1))),0)+MAX(0,$AQ33*('1. General Inputs'!$J$27-COLUMNS('7. Consumption'!AK$9:$AQ$9)+1))</f>
        <v>0</v>
      </c>
      <c r="CD33" s="135">
        <f ca="1">IFERROR(SUM(OFFSET('7. Consumption'!AL33,0,1,,MIN('1. General Inputs'!$J$27,COLUMNS('7. Consumption'!AL$9:$AQ$9)-1))),0)+MAX(0,$AQ33*('1. General Inputs'!$J$27-COLUMNS('7. Consumption'!AL$9:$AQ$9)+1))</f>
        <v>0</v>
      </c>
      <c r="CE33" s="135">
        <f ca="1">IFERROR(SUM(OFFSET('7. Consumption'!AM33,0,1,,MIN('1. General Inputs'!$J$27,COLUMNS('7. Consumption'!AM$9:$AQ$9)-1))),0)+MAX(0,$AQ33*('1. General Inputs'!$J$27-COLUMNS('7. Consumption'!AM$9:$AQ$9)+1))</f>
        <v>0</v>
      </c>
      <c r="CF33" s="135">
        <f ca="1">IFERROR(SUM(OFFSET('7. Consumption'!AN33,0,1,,MIN('1. General Inputs'!$J$27,COLUMNS('7. Consumption'!AN$9:$AQ$9)-1))),0)+MAX(0,$AQ33*('1. General Inputs'!$J$27-COLUMNS('7. Consumption'!AN$9:$AQ$9)+1))</f>
        <v>0</v>
      </c>
      <c r="CG33" s="135">
        <f ca="1">IFERROR(SUM(OFFSET('7. Consumption'!AO33,0,1,,MIN('1. General Inputs'!$J$27,COLUMNS('7. Consumption'!AO$9:$AQ$9)-1))),0)+MAX(0,$AQ33*('1. General Inputs'!$J$27-COLUMNS('7. Consumption'!AO$9:$AQ$9)+1))</f>
        <v>0</v>
      </c>
      <c r="CH33" s="135">
        <f ca="1">IFERROR(SUM(OFFSET('7. Consumption'!AP33,0,1,,MIN('1. General Inputs'!$J$27,COLUMNS('7. Consumption'!AP$9:$AQ$9)-1))),0)+MAX(0,$AQ33*('1. General Inputs'!$J$27-COLUMNS('7. Consumption'!AP$9:$AQ$9)+1))</f>
        <v>0</v>
      </c>
      <c r="CI33" s="135">
        <f ca="1">IFERROR(SUM(OFFSET('7. Consumption'!AQ33,0,1,,MIN('1. General Inputs'!$J$27,COLUMNS('7. Consumption'!AQ$9:$AQ$9)-1))),0)+MAX(0,$AQ33*('1. General Inputs'!$J$27-COLUMNS('7. Consumption'!AQ$9:$AQ$9)+1))</f>
        <v>0</v>
      </c>
    </row>
    <row r="34" spans="2:87" x14ac:dyDescent="0.3">
      <c r="B34" s="16"/>
      <c r="C34" s="16" t="str">
        <f>IFERROR(VLOOKUP(ROWS($C$9:$C34),'5. Dosing'!$L$14:$M$64,COLUMNS('5. Dosing'!$L$13:$M$13),0),"")</f>
        <v>TDF+3TC+EFV (300/300/400) - 30 tab</v>
      </c>
      <c r="D34" s="16" t="str">
        <f>IFERROR(INDEX('5. Dosing'!E$14:E$64,MATCH('7. Consumption'!$C34,'5. Dosing'!$M$14:$M$64,0)),"")</f>
        <v>TDF+3TC+EFV</v>
      </c>
      <c r="E34" s="129">
        <f>IFERROR(INDEX('5. Dosing'!K$14:K$64,MATCH('7. Consumption'!$C34,'5. Dosing'!$M$14:$M$64,0)),0)</f>
        <v>0</v>
      </c>
      <c r="F34" s="130">
        <f>IFERROR(INDEX('5. Dosing'!J$14:J$64,MATCH('7. Consumption'!$C34,'5. Dosing'!$M$14:$M$64,0))*(30)/INDEX('5. Dosing'!H$14:H$64,MATCH('7. Consumption'!$C34,'5. Dosing'!$M$14:$M$64,0)),0)</f>
        <v>1</v>
      </c>
      <c r="H34" s="3">
        <f ca="1">ROUNDUP($F34*$E34*CHOOSE(H$7,
IFERROR(SUMPRODUCT('6. Patients'!CA$10:CA$107,OFFSET('6. Patients'!$DN$9,1,MATCH($D34,'6. Patients'!$DO$9:$EC$9,0),ROWS('6. Patients'!DN$10:DN$107))),0)+
IFERROR(SUMPRODUCT('6. Patients'!CA$10:CA$107,OFFSET('6. Patients'!$ED$9,1,MATCH($D34,'6. Patients'!$EE$9:$ES$9,0),ROWS('6. Patients'!DN$10:DN$107))),0)+
IFERROR(SUMPRODUCT('6. Patients'!CA$10:CA$107,OFFSET('6. Patients'!$ET$9,1,MATCH($D34,'6. Patients'!$EU$9:$FI$9,0),ROWS('6. Patients'!DN$10:DN$107))),0)+
IFERROR(SUMPRODUCT('6. Patients'!CA$10:CA$107,OFFSET('6. Patients'!$FJ$9,1,MATCH($D34,'6. Patients'!$FK$9:$FY$9,0),ROWS('6. Patients'!DN$10:DN$107))),0),
IFERROR(SUMPRODUCT('6. Patients'!CA$10:CA$107,OFFSET('6. Patients'!$FZ$9,1,MATCH($D34,'6. Patients'!$GA$9:$GO$9,0),ROWS('6. Patients'!DN$10:DN$107))),0)+
IFERROR(SUMPRODUCT('6. Patients'!CA$10:CA$107,OFFSET('6. Patients'!$GP$9,1,MATCH($D34,'6. Patients'!$GQ$9:$HE$9,0),ROWS('6. Patients'!DN$10:DN$107))),0)+
IFERROR(SUMPRODUCT('6. Patients'!CA$10:CA$107,OFFSET('6. Patients'!$HF$9,1,MATCH($D34,'6. Patients'!$HG$9:$HU$9,0),ROWS('6. Patients'!DN$10:DN$107))),0)+
IFERROR(SUMPRODUCT('6. Patients'!CA$10:CA$107,OFFSET('6. Patients'!$HV$9,1,MATCH($D34,'6. Patients'!$HW$9:$IK$9,0),ROWS('6. Patients'!DN$10:DN$107))),0),
IFERROR(SUMPRODUCT('6. Patients'!CA$10:CA$107,OFFSET('6. Patients'!$IL$9,1,MATCH($D34,'6. Patients'!$IM$9:$JA$9,0),ROWS('6. Patients'!DN$10:DN$107))),0)+
IFERROR(SUMPRODUCT('6. Patients'!CA$10:CA$107,OFFSET('6. Patients'!$JB$9,1,MATCH($D34,'6. Patients'!$JC$9:$JQ$9,0),ROWS('6. Patients'!DN$10:DN$107))),0)+
IFERROR(SUMPRODUCT('6. Patients'!CA$10:CA$107,OFFSET('6. Patients'!$JR$9,1,MATCH($D34,'6. Patients'!$JS$9:$KG$9,0),ROWS('6. Patients'!DN$10:DN$107))),0)+
IFERROR(SUMPRODUCT('6. Patients'!CA$10:CA$107,OFFSET('6. Patients'!$KH$9,1,MATCH($D34,'6. Patients'!$KI$9:$KW$9,0),ROWS('6. Patients'!DN$10:DN$107))),0))+
IFERROR(VLOOKUP($D34,$H$61:$L$91,COLUMNS($H$60:$J$60)-1+H$7,0)*$E34*$F34*'1. General Inputs'!$J$25,0),0)</f>
        <v>0</v>
      </c>
      <c r="I34" s="3">
        <f ca="1">ROUNDUP($F34*$E34*CHOOSE(I$7,
IFERROR(SUMPRODUCT('6. Patients'!CB$10:CB$107,OFFSET('6. Patients'!$DN$9,1,MATCH($D34,'6. Patients'!$DO$9:$EC$9,0),ROWS('6. Patients'!DO$10:DO$107))),0)+
IFERROR(SUMPRODUCT('6. Patients'!CB$10:CB$107,OFFSET('6. Patients'!$ED$9,1,MATCH($D34,'6. Patients'!$EE$9:$ES$9,0),ROWS('6. Patients'!DO$10:DO$107))),0)+
IFERROR(SUMPRODUCT('6. Patients'!CB$10:CB$107,OFFSET('6. Patients'!$ET$9,1,MATCH($D34,'6. Patients'!$EU$9:$FI$9,0),ROWS('6. Patients'!DO$10:DO$107))),0)+
IFERROR(SUMPRODUCT('6. Patients'!CB$10:CB$107,OFFSET('6. Patients'!$FJ$9,1,MATCH($D34,'6. Patients'!$FK$9:$FY$9,0),ROWS('6. Patients'!DO$10:DO$107))),0),
IFERROR(SUMPRODUCT('6. Patients'!CB$10:CB$107,OFFSET('6. Patients'!$FZ$9,1,MATCH($D34,'6. Patients'!$GA$9:$GO$9,0),ROWS('6. Patients'!DO$10:DO$107))),0)+
IFERROR(SUMPRODUCT('6. Patients'!CB$10:CB$107,OFFSET('6. Patients'!$GP$9,1,MATCH($D34,'6. Patients'!$GQ$9:$HE$9,0),ROWS('6. Patients'!DO$10:DO$107))),0)+
IFERROR(SUMPRODUCT('6. Patients'!CB$10:CB$107,OFFSET('6. Patients'!$HF$9,1,MATCH($D34,'6. Patients'!$HG$9:$HU$9,0),ROWS('6. Patients'!DO$10:DO$107))),0)+
IFERROR(SUMPRODUCT('6. Patients'!CB$10:CB$107,OFFSET('6. Patients'!$HV$9,1,MATCH($D34,'6. Patients'!$HW$9:$IK$9,0),ROWS('6. Patients'!DO$10:DO$107))),0),
IFERROR(SUMPRODUCT('6. Patients'!CB$10:CB$107,OFFSET('6. Patients'!$IL$9,1,MATCH($D34,'6. Patients'!$IM$9:$JA$9,0),ROWS('6. Patients'!DO$10:DO$107))),0)+
IFERROR(SUMPRODUCT('6. Patients'!CB$10:CB$107,OFFSET('6. Patients'!$JB$9,1,MATCH($D34,'6. Patients'!$JC$9:$JQ$9,0),ROWS('6. Patients'!DO$10:DO$107))),0)+
IFERROR(SUMPRODUCT('6. Patients'!CB$10:CB$107,OFFSET('6. Patients'!$JR$9,1,MATCH($D34,'6. Patients'!$JS$9:$KG$9,0),ROWS('6. Patients'!DO$10:DO$107))),0)+
IFERROR(SUMPRODUCT('6. Patients'!CB$10:CB$107,OFFSET('6. Patients'!$KH$9,1,MATCH($D34,'6. Patients'!$KI$9:$KW$9,0),ROWS('6. Patients'!DO$10:DO$107))),0))+
IFERROR(VLOOKUP($D34,$H$61:$L$91,COLUMNS($H$60:$J$60)-1+I$7,0)*$E34*$F34*'1. General Inputs'!$J$25,0),0)</f>
        <v>0</v>
      </c>
      <c r="J34" s="3">
        <f ca="1">ROUNDUP($F34*$E34*CHOOSE(J$7,
IFERROR(SUMPRODUCT('6. Patients'!CC$10:CC$107,OFFSET('6. Patients'!$DN$9,1,MATCH($D34,'6. Patients'!$DO$9:$EC$9,0),ROWS('6. Patients'!DP$10:DP$107))),0)+
IFERROR(SUMPRODUCT('6. Patients'!CC$10:CC$107,OFFSET('6. Patients'!$ED$9,1,MATCH($D34,'6. Patients'!$EE$9:$ES$9,0),ROWS('6. Patients'!DP$10:DP$107))),0)+
IFERROR(SUMPRODUCT('6. Patients'!CC$10:CC$107,OFFSET('6. Patients'!$ET$9,1,MATCH($D34,'6. Patients'!$EU$9:$FI$9,0),ROWS('6. Patients'!DP$10:DP$107))),0)+
IFERROR(SUMPRODUCT('6. Patients'!CC$10:CC$107,OFFSET('6. Patients'!$FJ$9,1,MATCH($D34,'6. Patients'!$FK$9:$FY$9,0),ROWS('6. Patients'!DP$10:DP$107))),0),
IFERROR(SUMPRODUCT('6. Patients'!CC$10:CC$107,OFFSET('6. Patients'!$FZ$9,1,MATCH($D34,'6. Patients'!$GA$9:$GO$9,0),ROWS('6. Patients'!DP$10:DP$107))),0)+
IFERROR(SUMPRODUCT('6. Patients'!CC$10:CC$107,OFFSET('6. Patients'!$GP$9,1,MATCH($D34,'6. Patients'!$GQ$9:$HE$9,0),ROWS('6. Patients'!DP$10:DP$107))),0)+
IFERROR(SUMPRODUCT('6. Patients'!CC$10:CC$107,OFFSET('6. Patients'!$HF$9,1,MATCH($D34,'6. Patients'!$HG$9:$HU$9,0),ROWS('6. Patients'!DP$10:DP$107))),0)+
IFERROR(SUMPRODUCT('6. Patients'!CC$10:CC$107,OFFSET('6. Patients'!$HV$9,1,MATCH($D34,'6. Patients'!$HW$9:$IK$9,0),ROWS('6. Patients'!DP$10:DP$107))),0),
IFERROR(SUMPRODUCT('6. Patients'!CC$10:CC$107,OFFSET('6. Patients'!$IL$9,1,MATCH($D34,'6. Patients'!$IM$9:$JA$9,0),ROWS('6. Patients'!DP$10:DP$107))),0)+
IFERROR(SUMPRODUCT('6. Patients'!CC$10:CC$107,OFFSET('6. Patients'!$JB$9,1,MATCH($D34,'6. Patients'!$JC$9:$JQ$9,0),ROWS('6. Patients'!DP$10:DP$107))),0)+
IFERROR(SUMPRODUCT('6. Patients'!CC$10:CC$107,OFFSET('6. Patients'!$JR$9,1,MATCH($D34,'6. Patients'!$JS$9:$KG$9,0),ROWS('6. Patients'!DP$10:DP$107))),0)+
IFERROR(SUMPRODUCT('6. Patients'!CC$10:CC$107,OFFSET('6. Patients'!$KH$9,1,MATCH($D34,'6. Patients'!$KI$9:$KW$9,0),ROWS('6. Patients'!DP$10:DP$107))),0))+
IFERROR(VLOOKUP($D34,$H$61:$L$91,COLUMNS($H$60:$J$60)-1+J$7,0)*$E34*$F34*'1. General Inputs'!$J$25,0),0)</f>
        <v>0</v>
      </c>
      <c r="K34" s="3">
        <f ca="1">ROUNDUP($F34*$E34*CHOOSE(K$7,
IFERROR(SUMPRODUCT('6. Patients'!CD$10:CD$107,OFFSET('6. Patients'!$DN$9,1,MATCH($D34,'6. Patients'!$DO$9:$EC$9,0),ROWS('6. Patients'!DQ$10:DQ$107))),0)+
IFERROR(SUMPRODUCT('6. Patients'!CD$10:CD$107,OFFSET('6. Patients'!$ED$9,1,MATCH($D34,'6. Patients'!$EE$9:$ES$9,0),ROWS('6. Patients'!DQ$10:DQ$107))),0)+
IFERROR(SUMPRODUCT('6. Patients'!CD$10:CD$107,OFFSET('6. Patients'!$ET$9,1,MATCH($D34,'6. Patients'!$EU$9:$FI$9,0),ROWS('6. Patients'!DQ$10:DQ$107))),0)+
IFERROR(SUMPRODUCT('6. Patients'!CD$10:CD$107,OFFSET('6. Patients'!$FJ$9,1,MATCH($D34,'6. Patients'!$FK$9:$FY$9,0),ROWS('6. Patients'!DQ$10:DQ$107))),0),
IFERROR(SUMPRODUCT('6. Patients'!CD$10:CD$107,OFFSET('6. Patients'!$FZ$9,1,MATCH($D34,'6. Patients'!$GA$9:$GO$9,0),ROWS('6. Patients'!DQ$10:DQ$107))),0)+
IFERROR(SUMPRODUCT('6. Patients'!CD$10:CD$107,OFFSET('6. Patients'!$GP$9,1,MATCH($D34,'6. Patients'!$GQ$9:$HE$9,0),ROWS('6. Patients'!DQ$10:DQ$107))),0)+
IFERROR(SUMPRODUCT('6. Patients'!CD$10:CD$107,OFFSET('6. Patients'!$HF$9,1,MATCH($D34,'6. Patients'!$HG$9:$HU$9,0),ROWS('6. Patients'!DQ$10:DQ$107))),0)+
IFERROR(SUMPRODUCT('6. Patients'!CD$10:CD$107,OFFSET('6. Patients'!$HV$9,1,MATCH($D34,'6. Patients'!$HW$9:$IK$9,0),ROWS('6. Patients'!DQ$10:DQ$107))),0),
IFERROR(SUMPRODUCT('6. Patients'!CD$10:CD$107,OFFSET('6. Patients'!$IL$9,1,MATCH($D34,'6. Patients'!$IM$9:$JA$9,0),ROWS('6. Patients'!DQ$10:DQ$107))),0)+
IFERROR(SUMPRODUCT('6. Patients'!CD$10:CD$107,OFFSET('6. Patients'!$JB$9,1,MATCH($D34,'6. Patients'!$JC$9:$JQ$9,0),ROWS('6. Patients'!DQ$10:DQ$107))),0)+
IFERROR(SUMPRODUCT('6. Patients'!CD$10:CD$107,OFFSET('6. Patients'!$JR$9,1,MATCH($D34,'6. Patients'!$JS$9:$KG$9,0),ROWS('6. Patients'!DQ$10:DQ$107))),0)+
IFERROR(SUMPRODUCT('6. Patients'!CD$10:CD$107,OFFSET('6. Patients'!$KH$9,1,MATCH($D34,'6. Patients'!$KI$9:$KW$9,0),ROWS('6. Patients'!DQ$10:DQ$107))),0))+
IFERROR(VLOOKUP($D34,$H$61:$L$91,COLUMNS($H$60:$J$60)-1+K$7,0)*$E34*$F34*'1. General Inputs'!$J$25,0),0)</f>
        <v>0</v>
      </c>
      <c r="L34" s="3">
        <f ca="1">ROUNDUP($F34*$E34*CHOOSE(L$7,
IFERROR(SUMPRODUCT('6. Patients'!CE$10:CE$107,OFFSET('6. Patients'!$DN$9,1,MATCH($D34,'6. Patients'!$DO$9:$EC$9,0),ROWS('6. Patients'!DR$10:DR$107))),0)+
IFERROR(SUMPRODUCT('6. Patients'!CE$10:CE$107,OFFSET('6. Patients'!$ED$9,1,MATCH($D34,'6. Patients'!$EE$9:$ES$9,0),ROWS('6. Patients'!DR$10:DR$107))),0)+
IFERROR(SUMPRODUCT('6. Patients'!CE$10:CE$107,OFFSET('6. Patients'!$ET$9,1,MATCH($D34,'6. Patients'!$EU$9:$FI$9,0),ROWS('6. Patients'!DR$10:DR$107))),0)+
IFERROR(SUMPRODUCT('6. Patients'!CE$10:CE$107,OFFSET('6. Patients'!$FJ$9,1,MATCH($D34,'6. Patients'!$FK$9:$FY$9,0),ROWS('6. Patients'!DR$10:DR$107))),0),
IFERROR(SUMPRODUCT('6. Patients'!CE$10:CE$107,OFFSET('6. Patients'!$FZ$9,1,MATCH($D34,'6. Patients'!$GA$9:$GO$9,0),ROWS('6. Patients'!DR$10:DR$107))),0)+
IFERROR(SUMPRODUCT('6. Patients'!CE$10:CE$107,OFFSET('6. Patients'!$GP$9,1,MATCH($D34,'6. Patients'!$GQ$9:$HE$9,0),ROWS('6. Patients'!DR$10:DR$107))),0)+
IFERROR(SUMPRODUCT('6. Patients'!CE$10:CE$107,OFFSET('6. Patients'!$HF$9,1,MATCH($D34,'6. Patients'!$HG$9:$HU$9,0),ROWS('6. Patients'!DR$10:DR$107))),0)+
IFERROR(SUMPRODUCT('6. Patients'!CE$10:CE$107,OFFSET('6. Patients'!$HV$9,1,MATCH($D34,'6. Patients'!$HW$9:$IK$9,0),ROWS('6. Patients'!DR$10:DR$107))),0),
IFERROR(SUMPRODUCT('6. Patients'!CE$10:CE$107,OFFSET('6. Patients'!$IL$9,1,MATCH($D34,'6. Patients'!$IM$9:$JA$9,0),ROWS('6. Patients'!DR$10:DR$107))),0)+
IFERROR(SUMPRODUCT('6. Patients'!CE$10:CE$107,OFFSET('6. Patients'!$JB$9,1,MATCH($D34,'6. Patients'!$JC$9:$JQ$9,0),ROWS('6. Patients'!DR$10:DR$107))),0)+
IFERROR(SUMPRODUCT('6. Patients'!CE$10:CE$107,OFFSET('6. Patients'!$JR$9,1,MATCH($D34,'6. Patients'!$JS$9:$KG$9,0),ROWS('6. Patients'!DR$10:DR$107))),0)+
IFERROR(SUMPRODUCT('6. Patients'!CE$10:CE$107,OFFSET('6. Patients'!$KH$9,1,MATCH($D34,'6. Patients'!$KI$9:$KW$9,0),ROWS('6. Patients'!DR$10:DR$107))),0))+
IFERROR(VLOOKUP($D34,$H$61:$L$91,COLUMNS($H$60:$J$60)-1+L$7,0)*$E34*$F34*'1. General Inputs'!$J$25,0),0)</f>
        <v>0</v>
      </c>
      <c r="M34" s="3">
        <f ca="1">ROUNDUP($F34*$E34*CHOOSE(M$7,
IFERROR(SUMPRODUCT('6. Patients'!CF$10:CF$107,OFFSET('6. Patients'!$DN$9,1,MATCH($D34,'6. Patients'!$DO$9:$EC$9,0),ROWS('6. Patients'!DS$10:DS$107))),0)+
IFERROR(SUMPRODUCT('6. Patients'!CF$10:CF$107,OFFSET('6. Patients'!$ED$9,1,MATCH($D34,'6. Patients'!$EE$9:$ES$9,0),ROWS('6. Patients'!DS$10:DS$107))),0)+
IFERROR(SUMPRODUCT('6. Patients'!CF$10:CF$107,OFFSET('6. Patients'!$ET$9,1,MATCH($D34,'6. Patients'!$EU$9:$FI$9,0),ROWS('6. Patients'!DS$10:DS$107))),0)+
IFERROR(SUMPRODUCT('6. Patients'!CF$10:CF$107,OFFSET('6. Patients'!$FJ$9,1,MATCH($D34,'6. Patients'!$FK$9:$FY$9,0),ROWS('6. Patients'!DS$10:DS$107))),0),
IFERROR(SUMPRODUCT('6. Patients'!CF$10:CF$107,OFFSET('6. Patients'!$FZ$9,1,MATCH($D34,'6. Patients'!$GA$9:$GO$9,0),ROWS('6. Patients'!DS$10:DS$107))),0)+
IFERROR(SUMPRODUCT('6. Patients'!CF$10:CF$107,OFFSET('6. Patients'!$GP$9,1,MATCH($D34,'6. Patients'!$GQ$9:$HE$9,0),ROWS('6. Patients'!DS$10:DS$107))),0)+
IFERROR(SUMPRODUCT('6. Patients'!CF$10:CF$107,OFFSET('6. Patients'!$HF$9,1,MATCH($D34,'6. Patients'!$HG$9:$HU$9,0),ROWS('6. Patients'!DS$10:DS$107))),0)+
IFERROR(SUMPRODUCT('6. Patients'!CF$10:CF$107,OFFSET('6. Patients'!$HV$9,1,MATCH($D34,'6. Patients'!$HW$9:$IK$9,0),ROWS('6. Patients'!DS$10:DS$107))),0),
IFERROR(SUMPRODUCT('6. Patients'!CF$10:CF$107,OFFSET('6. Patients'!$IL$9,1,MATCH($D34,'6. Patients'!$IM$9:$JA$9,0),ROWS('6. Patients'!DS$10:DS$107))),0)+
IFERROR(SUMPRODUCT('6. Patients'!CF$10:CF$107,OFFSET('6. Patients'!$JB$9,1,MATCH($D34,'6. Patients'!$JC$9:$JQ$9,0),ROWS('6. Patients'!DS$10:DS$107))),0)+
IFERROR(SUMPRODUCT('6. Patients'!CF$10:CF$107,OFFSET('6. Patients'!$JR$9,1,MATCH($D34,'6. Patients'!$JS$9:$KG$9,0),ROWS('6. Patients'!DS$10:DS$107))),0)+
IFERROR(SUMPRODUCT('6. Patients'!CF$10:CF$107,OFFSET('6. Patients'!$KH$9,1,MATCH($D34,'6. Patients'!$KI$9:$KW$9,0),ROWS('6. Patients'!DS$10:DS$107))),0))+
IFERROR(VLOOKUP($D34,$H$61:$L$91,COLUMNS($H$60:$J$60)-1+M$7,0)*$E34*$F34*'1. General Inputs'!$J$25,0),0)</f>
        <v>0</v>
      </c>
      <c r="N34" s="3">
        <f ca="1">ROUNDUP($F34*$E34*CHOOSE(N$7,
IFERROR(SUMPRODUCT('6. Patients'!CG$10:CG$107,OFFSET('6. Patients'!$DN$9,1,MATCH($D34,'6. Patients'!$DO$9:$EC$9,0),ROWS('6. Patients'!DT$10:DT$107))),0)+
IFERROR(SUMPRODUCT('6. Patients'!CG$10:CG$107,OFFSET('6. Patients'!$ED$9,1,MATCH($D34,'6. Patients'!$EE$9:$ES$9,0),ROWS('6. Patients'!DT$10:DT$107))),0)+
IFERROR(SUMPRODUCT('6. Patients'!CG$10:CG$107,OFFSET('6. Patients'!$ET$9,1,MATCH($D34,'6. Patients'!$EU$9:$FI$9,0),ROWS('6. Patients'!DT$10:DT$107))),0)+
IFERROR(SUMPRODUCT('6. Patients'!CG$10:CG$107,OFFSET('6. Patients'!$FJ$9,1,MATCH($D34,'6. Patients'!$FK$9:$FY$9,0),ROWS('6. Patients'!DT$10:DT$107))),0),
IFERROR(SUMPRODUCT('6. Patients'!CG$10:CG$107,OFFSET('6. Patients'!$FZ$9,1,MATCH($D34,'6. Patients'!$GA$9:$GO$9,0),ROWS('6. Patients'!DT$10:DT$107))),0)+
IFERROR(SUMPRODUCT('6. Patients'!CG$10:CG$107,OFFSET('6. Patients'!$GP$9,1,MATCH($D34,'6. Patients'!$GQ$9:$HE$9,0),ROWS('6. Patients'!DT$10:DT$107))),0)+
IFERROR(SUMPRODUCT('6. Patients'!CG$10:CG$107,OFFSET('6. Patients'!$HF$9,1,MATCH($D34,'6. Patients'!$HG$9:$HU$9,0),ROWS('6. Patients'!DT$10:DT$107))),0)+
IFERROR(SUMPRODUCT('6. Patients'!CG$10:CG$107,OFFSET('6. Patients'!$HV$9,1,MATCH($D34,'6. Patients'!$HW$9:$IK$9,0),ROWS('6. Patients'!DT$10:DT$107))),0),
IFERROR(SUMPRODUCT('6. Patients'!CG$10:CG$107,OFFSET('6. Patients'!$IL$9,1,MATCH($D34,'6. Patients'!$IM$9:$JA$9,0),ROWS('6. Patients'!DT$10:DT$107))),0)+
IFERROR(SUMPRODUCT('6. Patients'!CG$10:CG$107,OFFSET('6. Patients'!$JB$9,1,MATCH($D34,'6. Patients'!$JC$9:$JQ$9,0),ROWS('6. Patients'!DT$10:DT$107))),0)+
IFERROR(SUMPRODUCT('6. Patients'!CG$10:CG$107,OFFSET('6. Patients'!$JR$9,1,MATCH($D34,'6. Patients'!$JS$9:$KG$9,0),ROWS('6. Patients'!DT$10:DT$107))),0)+
IFERROR(SUMPRODUCT('6. Patients'!CG$10:CG$107,OFFSET('6. Patients'!$KH$9,1,MATCH($D34,'6. Patients'!$KI$9:$KW$9,0),ROWS('6. Patients'!DT$10:DT$107))),0))+
IFERROR(VLOOKUP($D34,$H$61:$L$91,COLUMNS($H$60:$J$60)-1+N$7,0)*$E34*$F34*'1. General Inputs'!$J$25,0),0)</f>
        <v>0</v>
      </c>
      <c r="O34" s="3">
        <f ca="1">ROUNDUP($F34*$E34*CHOOSE(O$7,
IFERROR(SUMPRODUCT('6. Patients'!CH$10:CH$107,OFFSET('6. Patients'!$DN$9,1,MATCH($D34,'6. Patients'!$DO$9:$EC$9,0),ROWS('6. Patients'!DU$10:DU$107))),0)+
IFERROR(SUMPRODUCT('6. Patients'!CH$10:CH$107,OFFSET('6. Patients'!$ED$9,1,MATCH($D34,'6. Patients'!$EE$9:$ES$9,0),ROWS('6. Patients'!DU$10:DU$107))),0)+
IFERROR(SUMPRODUCT('6. Patients'!CH$10:CH$107,OFFSET('6. Patients'!$ET$9,1,MATCH($D34,'6. Patients'!$EU$9:$FI$9,0),ROWS('6. Patients'!DU$10:DU$107))),0)+
IFERROR(SUMPRODUCT('6. Patients'!CH$10:CH$107,OFFSET('6. Patients'!$FJ$9,1,MATCH($D34,'6. Patients'!$FK$9:$FY$9,0),ROWS('6. Patients'!DU$10:DU$107))),0),
IFERROR(SUMPRODUCT('6. Patients'!CH$10:CH$107,OFFSET('6. Patients'!$FZ$9,1,MATCH($D34,'6. Patients'!$GA$9:$GO$9,0),ROWS('6. Patients'!DU$10:DU$107))),0)+
IFERROR(SUMPRODUCT('6. Patients'!CH$10:CH$107,OFFSET('6. Patients'!$GP$9,1,MATCH($D34,'6. Patients'!$GQ$9:$HE$9,0),ROWS('6. Patients'!DU$10:DU$107))),0)+
IFERROR(SUMPRODUCT('6. Patients'!CH$10:CH$107,OFFSET('6. Patients'!$HF$9,1,MATCH($D34,'6. Patients'!$HG$9:$HU$9,0),ROWS('6. Patients'!DU$10:DU$107))),0)+
IFERROR(SUMPRODUCT('6. Patients'!CH$10:CH$107,OFFSET('6. Patients'!$HV$9,1,MATCH($D34,'6. Patients'!$HW$9:$IK$9,0),ROWS('6. Patients'!DU$10:DU$107))),0),
IFERROR(SUMPRODUCT('6. Patients'!CH$10:CH$107,OFFSET('6. Patients'!$IL$9,1,MATCH($D34,'6. Patients'!$IM$9:$JA$9,0),ROWS('6. Patients'!DU$10:DU$107))),0)+
IFERROR(SUMPRODUCT('6. Patients'!CH$10:CH$107,OFFSET('6. Patients'!$JB$9,1,MATCH($D34,'6. Patients'!$JC$9:$JQ$9,0),ROWS('6. Patients'!DU$10:DU$107))),0)+
IFERROR(SUMPRODUCT('6. Patients'!CH$10:CH$107,OFFSET('6. Patients'!$JR$9,1,MATCH($D34,'6. Patients'!$JS$9:$KG$9,0),ROWS('6. Patients'!DU$10:DU$107))),0)+
IFERROR(SUMPRODUCT('6. Patients'!CH$10:CH$107,OFFSET('6. Patients'!$KH$9,1,MATCH($D34,'6. Patients'!$KI$9:$KW$9,0),ROWS('6. Patients'!DU$10:DU$107))),0))+
IFERROR(VLOOKUP($D34,$H$61:$L$91,COLUMNS($H$60:$J$60)-1+O$7,0)*$E34*$F34*'1. General Inputs'!$J$25,0),0)</f>
        <v>0</v>
      </c>
      <c r="P34" s="3">
        <f ca="1">ROUNDUP($F34*$E34*CHOOSE(P$7,
IFERROR(SUMPRODUCT('6. Patients'!CI$10:CI$107,OFFSET('6. Patients'!$DN$9,1,MATCH($D34,'6. Patients'!$DO$9:$EC$9,0),ROWS('6. Patients'!DV$10:DV$107))),0)+
IFERROR(SUMPRODUCT('6. Patients'!CI$10:CI$107,OFFSET('6. Patients'!$ED$9,1,MATCH($D34,'6. Patients'!$EE$9:$ES$9,0),ROWS('6. Patients'!DV$10:DV$107))),0)+
IFERROR(SUMPRODUCT('6. Patients'!CI$10:CI$107,OFFSET('6. Patients'!$ET$9,1,MATCH($D34,'6. Patients'!$EU$9:$FI$9,0),ROWS('6. Patients'!DV$10:DV$107))),0)+
IFERROR(SUMPRODUCT('6. Patients'!CI$10:CI$107,OFFSET('6. Patients'!$FJ$9,1,MATCH($D34,'6. Patients'!$FK$9:$FY$9,0),ROWS('6. Patients'!DV$10:DV$107))),0),
IFERROR(SUMPRODUCT('6. Patients'!CI$10:CI$107,OFFSET('6. Patients'!$FZ$9,1,MATCH($D34,'6. Patients'!$GA$9:$GO$9,0),ROWS('6. Patients'!DV$10:DV$107))),0)+
IFERROR(SUMPRODUCT('6. Patients'!CI$10:CI$107,OFFSET('6. Patients'!$GP$9,1,MATCH($D34,'6. Patients'!$GQ$9:$HE$9,0),ROWS('6. Patients'!DV$10:DV$107))),0)+
IFERROR(SUMPRODUCT('6. Patients'!CI$10:CI$107,OFFSET('6. Patients'!$HF$9,1,MATCH($D34,'6. Patients'!$HG$9:$HU$9,0),ROWS('6. Patients'!DV$10:DV$107))),0)+
IFERROR(SUMPRODUCT('6. Patients'!CI$10:CI$107,OFFSET('6. Patients'!$HV$9,1,MATCH($D34,'6. Patients'!$HW$9:$IK$9,0),ROWS('6. Patients'!DV$10:DV$107))),0),
IFERROR(SUMPRODUCT('6. Patients'!CI$10:CI$107,OFFSET('6. Patients'!$IL$9,1,MATCH($D34,'6. Patients'!$IM$9:$JA$9,0),ROWS('6. Patients'!DV$10:DV$107))),0)+
IFERROR(SUMPRODUCT('6. Patients'!CI$10:CI$107,OFFSET('6. Patients'!$JB$9,1,MATCH($D34,'6. Patients'!$JC$9:$JQ$9,0),ROWS('6. Patients'!DV$10:DV$107))),0)+
IFERROR(SUMPRODUCT('6. Patients'!CI$10:CI$107,OFFSET('6. Patients'!$JR$9,1,MATCH($D34,'6. Patients'!$JS$9:$KG$9,0),ROWS('6. Patients'!DV$10:DV$107))),0)+
IFERROR(SUMPRODUCT('6. Patients'!CI$10:CI$107,OFFSET('6. Patients'!$KH$9,1,MATCH($D34,'6. Patients'!$KI$9:$KW$9,0),ROWS('6. Patients'!DV$10:DV$107))),0))+
IFERROR(VLOOKUP($D34,$H$61:$L$91,COLUMNS($H$60:$J$60)-1+P$7,0)*$E34*$F34*'1. General Inputs'!$J$25,0),0)</f>
        <v>0</v>
      </c>
      <c r="Q34" s="3">
        <f ca="1">ROUNDUP($F34*$E34*CHOOSE(Q$7,
IFERROR(SUMPRODUCT('6. Patients'!CJ$10:CJ$107,OFFSET('6. Patients'!$DN$9,1,MATCH($D34,'6. Patients'!$DO$9:$EC$9,0),ROWS('6. Patients'!DW$10:DW$107))),0)+
IFERROR(SUMPRODUCT('6. Patients'!CJ$10:CJ$107,OFFSET('6. Patients'!$ED$9,1,MATCH($D34,'6. Patients'!$EE$9:$ES$9,0),ROWS('6. Patients'!DW$10:DW$107))),0)+
IFERROR(SUMPRODUCT('6. Patients'!CJ$10:CJ$107,OFFSET('6. Patients'!$ET$9,1,MATCH($D34,'6. Patients'!$EU$9:$FI$9,0),ROWS('6. Patients'!DW$10:DW$107))),0)+
IFERROR(SUMPRODUCT('6. Patients'!CJ$10:CJ$107,OFFSET('6. Patients'!$FJ$9,1,MATCH($D34,'6. Patients'!$FK$9:$FY$9,0),ROWS('6. Patients'!DW$10:DW$107))),0),
IFERROR(SUMPRODUCT('6. Patients'!CJ$10:CJ$107,OFFSET('6. Patients'!$FZ$9,1,MATCH($D34,'6. Patients'!$GA$9:$GO$9,0),ROWS('6. Patients'!DW$10:DW$107))),0)+
IFERROR(SUMPRODUCT('6. Patients'!CJ$10:CJ$107,OFFSET('6. Patients'!$GP$9,1,MATCH($D34,'6. Patients'!$GQ$9:$HE$9,0),ROWS('6. Patients'!DW$10:DW$107))),0)+
IFERROR(SUMPRODUCT('6. Patients'!CJ$10:CJ$107,OFFSET('6. Patients'!$HF$9,1,MATCH($D34,'6. Patients'!$HG$9:$HU$9,0),ROWS('6. Patients'!DW$10:DW$107))),0)+
IFERROR(SUMPRODUCT('6. Patients'!CJ$10:CJ$107,OFFSET('6. Patients'!$HV$9,1,MATCH($D34,'6. Patients'!$HW$9:$IK$9,0),ROWS('6. Patients'!DW$10:DW$107))),0),
IFERROR(SUMPRODUCT('6. Patients'!CJ$10:CJ$107,OFFSET('6. Patients'!$IL$9,1,MATCH($D34,'6. Patients'!$IM$9:$JA$9,0),ROWS('6. Patients'!DW$10:DW$107))),0)+
IFERROR(SUMPRODUCT('6. Patients'!CJ$10:CJ$107,OFFSET('6. Patients'!$JB$9,1,MATCH($D34,'6. Patients'!$JC$9:$JQ$9,0),ROWS('6. Patients'!DW$10:DW$107))),0)+
IFERROR(SUMPRODUCT('6. Patients'!CJ$10:CJ$107,OFFSET('6. Patients'!$JR$9,1,MATCH($D34,'6. Patients'!$JS$9:$KG$9,0),ROWS('6. Patients'!DW$10:DW$107))),0)+
IFERROR(SUMPRODUCT('6. Patients'!CJ$10:CJ$107,OFFSET('6. Patients'!$KH$9,1,MATCH($D34,'6. Patients'!$KI$9:$KW$9,0),ROWS('6. Patients'!DW$10:DW$107))),0))+
IFERROR(VLOOKUP($D34,$H$61:$L$91,COLUMNS($H$60:$J$60)-1+Q$7,0)*$E34*$F34*'1. General Inputs'!$J$25,0),0)</f>
        <v>0</v>
      </c>
      <c r="R34" s="3">
        <f ca="1">ROUNDUP($F34*$E34*CHOOSE(R$7,
IFERROR(SUMPRODUCT('6. Patients'!CK$10:CK$107,OFFSET('6. Patients'!$DN$9,1,MATCH($D34,'6. Patients'!$DO$9:$EC$9,0),ROWS('6. Patients'!DX$10:DX$107))),0)+
IFERROR(SUMPRODUCT('6. Patients'!CK$10:CK$107,OFFSET('6. Patients'!$ED$9,1,MATCH($D34,'6. Patients'!$EE$9:$ES$9,0),ROWS('6. Patients'!DX$10:DX$107))),0)+
IFERROR(SUMPRODUCT('6. Patients'!CK$10:CK$107,OFFSET('6. Patients'!$ET$9,1,MATCH($D34,'6. Patients'!$EU$9:$FI$9,0),ROWS('6. Patients'!DX$10:DX$107))),0)+
IFERROR(SUMPRODUCT('6. Patients'!CK$10:CK$107,OFFSET('6. Patients'!$FJ$9,1,MATCH($D34,'6. Patients'!$FK$9:$FY$9,0),ROWS('6. Patients'!DX$10:DX$107))),0),
IFERROR(SUMPRODUCT('6. Patients'!CK$10:CK$107,OFFSET('6. Patients'!$FZ$9,1,MATCH($D34,'6. Patients'!$GA$9:$GO$9,0),ROWS('6. Patients'!DX$10:DX$107))),0)+
IFERROR(SUMPRODUCT('6. Patients'!CK$10:CK$107,OFFSET('6. Patients'!$GP$9,1,MATCH($D34,'6. Patients'!$GQ$9:$HE$9,0),ROWS('6. Patients'!DX$10:DX$107))),0)+
IFERROR(SUMPRODUCT('6. Patients'!CK$10:CK$107,OFFSET('6. Patients'!$HF$9,1,MATCH($D34,'6. Patients'!$HG$9:$HU$9,0),ROWS('6. Patients'!DX$10:DX$107))),0)+
IFERROR(SUMPRODUCT('6. Patients'!CK$10:CK$107,OFFSET('6. Patients'!$HV$9,1,MATCH($D34,'6. Patients'!$HW$9:$IK$9,0),ROWS('6. Patients'!DX$10:DX$107))),0),
IFERROR(SUMPRODUCT('6. Patients'!CK$10:CK$107,OFFSET('6. Patients'!$IL$9,1,MATCH($D34,'6. Patients'!$IM$9:$JA$9,0),ROWS('6. Patients'!DX$10:DX$107))),0)+
IFERROR(SUMPRODUCT('6. Patients'!CK$10:CK$107,OFFSET('6. Patients'!$JB$9,1,MATCH($D34,'6. Patients'!$JC$9:$JQ$9,0),ROWS('6. Patients'!DX$10:DX$107))),0)+
IFERROR(SUMPRODUCT('6. Patients'!CK$10:CK$107,OFFSET('6. Patients'!$JR$9,1,MATCH($D34,'6. Patients'!$JS$9:$KG$9,0),ROWS('6. Patients'!DX$10:DX$107))),0)+
IFERROR(SUMPRODUCT('6. Patients'!CK$10:CK$107,OFFSET('6. Patients'!$KH$9,1,MATCH($D34,'6. Patients'!$KI$9:$KW$9,0),ROWS('6. Patients'!DX$10:DX$107))),0))+
IFERROR(VLOOKUP($D34,$H$61:$L$91,COLUMNS($H$60:$J$60)-1+R$7,0)*$E34*$F34*'1. General Inputs'!$J$25,0),0)</f>
        <v>0</v>
      </c>
      <c r="S34" s="3">
        <f ca="1">ROUNDUP($F34*$E34*CHOOSE(S$7,
IFERROR(SUMPRODUCT('6. Patients'!CL$10:CL$107,OFFSET('6. Patients'!$DN$9,1,MATCH($D34,'6. Patients'!$DO$9:$EC$9,0),ROWS('6. Patients'!DY$10:DY$107))),0)+
IFERROR(SUMPRODUCT('6. Patients'!CL$10:CL$107,OFFSET('6. Patients'!$ED$9,1,MATCH($D34,'6. Patients'!$EE$9:$ES$9,0),ROWS('6. Patients'!DY$10:DY$107))),0)+
IFERROR(SUMPRODUCT('6. Patients'!CL$10:CL$107,OFFSET('6. Patients'!$ET$9,1,MATCH($D34,'6. Patients'!$EU$9:$FI$9,0),ROWS('6. Patients'!DY$10:DY$107))),0)+
IFERROR(SUMPRODUCT('6. Patients'!CL$10:CL$107,OFFSET('6. Patients'!$FJ$9,1,MATCH($D34,'6. Patients'!$FK$9:$FY$9,0),ROWS('6. Patients'!DY$10:DY$107))),0),
IFERROR(SUMPRODUCT('6. Patients'!CL$10:CL$107,OFFSET('6. Patients'!$FZ$9,1,MATCH($D34,'6. Patients'!$GA$9:$GO$9,0),ROWS('6. Patients'!DY$10:DY$107))),0)+
IFERROR(SUMPRODUCT('6. Patients'!CL$10:CL$107,OFFSET('6. Patients'!$GP$9,1,MATCH($D34,'6. Patients'!$GQ$9:$HE$9,0),ROWS('6. Patients'!DY$10:DY$107))),0)+
IFERROR(SUMPRODUCT('6. Patients'!CL$10:CL$107,OFFSET('6. Patients'!$HF$9,1,MATCH($D34,'6. Patients'!$HG$9:$HU$9,0),ROWS('6. Patients'!DY$10:DY$107))),0)+
IFERROR(SUMPRODUCT('6. Patients'!CL$10:CL$107,OFFSET('6. Patients'!$HV$9,1,MATCH($D34,'6. Patients'!$HW$9:$IK$9,0),ROWS('6. Patients'!DY$10:DY$107))),0),
IFERROR(SUMPRODUCT('6. Patients'!CL$10:CL$107,OFFSET('6. Patients'!$IL$9,1,MATCH($D34,'6. Patients'!$IM$9:$JA$9,0),ROWS('6. Patients'!DY$10:DY$107))),0)+
IFERROR(SUMPRODUCT('6. Patients'!CL$10:CL$107,OFFSET('6. Patients'!$JB$9,1,MATCH($D34,'6. Patients'!$JC$9:$JQ$9,0),ROWS('6. Patients'!DY$10:DY$107))),0)+
IFERROR(SUMPRODUCT('6. Patients'!CL$10:CL$107,OFFSET('6. Patients'!$JR$9,1,MATCH($D34,'6. Patients'!$JS$9:$KG$9,0),ROWS('6. Patients'!DY$10:DY$107))),0)+
IFERROR(SUMPRODUCT('6. Patients'!CL$10:CL$107,OFFSET('6. Patients'!$KH$9,1,MATCH($D34,'6. Patients'!$KI$9:$KW$9,0),ROWS('6. Patients'!DY$10:DY$107))),0))+
IFERROR(VLOOKUP($D34,$H$61:$L$91,COLUMNS($H$60:$J$60)-1+S$7,0)*$E34*$F34*'1. General Inputs'!$J$25,0),0)</f>
        <v>0</v>
      </c>
      <c r="T34" s="3">
        <f ca="1">ROUNDUP($F34*$E34*CHOOSE(T$7,
IFERROR(SUMPRODUCT('6. Patients'!CM$10:CM$107,OFFSET('6. Patients'!$DN$9,1,MATCH($D34,'6. Patients'!$DO$9:$EC$9,0),ROWS('6. Patients'!DZ$10:DZ$107))),0)+
IFERROR(SUMPRODUCT('6. Patients'!CM$10:CM$107,OFFSET('6. Patients'!$ED$9,1,MATCH($D34,'6. Patients'!$EE$9:$ES$9,0),ROWS('6. Patients'!DZ$10:DZ$107))),0)+
IFERROR(SUMPRODUCT('6. Patients'!CM$10:CM$107,OFFSET('6. Patients'!$ET$9,1,MATCH($D34,'6. Patients'!$EU$9:$FI$9,0),ROWS('6. Patients'!DZ$10:DZ$107))),0)+
IFERROR(SUMPRODUCT('6. Patients'!CM$10:CM$107,OFFSET('6. Patients'!$FJ$9,1,MATCH($D34,'6. Patients'!$FK$9:$FY$9,0),ROWS('6. Patients'!DZ$10:DZ$107))),0),
IFERROR(SUMPRODUCT('6. Patients'!CM$10:CM$107,OFFSET('6. Patients'!$FZ$9,1,MATCH($D34,'6. Patients'!$GA$9:$GO$9,0),ROWS('6. Patients'!DZ$10:DZ$107))),0)+
IFERROR(SUMPRODUCT('6. Patients'!CM$10:CM$107,OFFSET('6. Patients'!$GP$9,1,MATCH($D34,'6. Patients'!$GQ$9:$HE$9,0),ROWS('6. Patients'!DZ$10:DZ$107))),0)+
IFERROR(SUMPRODUCT('6. Patients'!CM$10:CM$107,OFFSET('6. Patients'!$HF$9,1,MATCH($D34,'6. Patients'!$HG$9:$HU$9,0),ROWS('6. Patients'!DZ$10:DZ$107))),0)+
IFERROR(SUMPRODUCT('6. Patients'!CM$10:CM$107,OFFSET('6. Patients'!$HV$9,1,MATCH($D34,'6. Patients'!$HW$9:$IK$9,0),ROWS('6. Patients'!DZ$10:DZ$107))),0),
IFERROR(SUMPRODUCT('6. Patients'!CM$10:CM$107,OFFSET('6. Patients'!$IL$9,1,MATCH($D34,'6. Patients'!$IM$9:$JA$9,0),ROWS('6. Patients'!DZ$10:DZ$107))),0)+
IFERROR(SUMPRODUCT('6. Patients'!CM$10:CM$107,OFFSET('6. Patients'!$JB$9,1,MATCH($D34,'6. Patients'!$JC$9:$JQ$9,0),ROWS('6. Patients'!DZ$10:DZ$107))),0)+
IFERROR(SUMPRODUCT('6. Patients'!CM$10:CM$107,OFFSET('6. Patients'!$JR$9,1,MATCH($D34,'6. Patients'!$JS$9:$KG$9,0),ROWS('6. Patients'!DZ$10:DZ$107))),0)+
IFERROR(SUMPRODUCT('6. Patients'!CM$10:CM$107,OFFSET('6. Patients'!$KH$9,1,MATCH($D34,'6. Patients'!$KI$9:$KW$9,0),ROWS('6. Patients'!DZ$10:DZ$107))),0))+
IFERROR(VLOOKUP($D34,$H$61:$L$91,COLUMNS($H$60:$J$60)-1+T$7,0)*$E34*$F34*'1. General Inputs'!$J$25,0),0)</f>
        <v>0</v>
      </c>
      <c r="U34" s="3">
        <f ca="1">ROUNDUP($F34*$E34*CHOOSE(U$7,
IFERROR(SUMPRODUCT('6. Patients'!CN$10:CN$107,OFFSET('6. Patients'!$DN$9,1,MATCH($D34,'6. Patients'!$DO$9:$EC$9,0),ROWS('6. Patients'!EA$10:EA$107))),0)+
IFERROR(SUMPRODUCT('6. Patients'!CN$10:CN$107,OFFSET('6. Patients'!$ED$9,1,MATCH($D34,'6. Patients'!$EE$9:$ES$9,0),ROWS('6. Patients'!EA$10:EA$107))),0)+
IFERROR(SUMPRODUCT('6. Patients'!CN$10:CN$107,OFFSET('6. Patients'!$ET$9,1,MATCH($D34,'6. Patients'!$EU$9:$FI$9,0),ROWS('6. Patients'!EA$10:EA$107))),0)+
IFERROR(SUMPRODUCT('6. Patients'!CN$10:CN$107,OFFSET('6. Patients'!$FJ$9,1,MATCH($D34,'6. Patients'!$FK$9:$FY$9,0),ROWS('6. Patients'!EA$10:EA$107))),0),
IFERROR(SUMPRODUCT('6. Patients'!CN$10:CN$107,OFFSET('6. Patients'!$FZ$9,1,MATCH($D34,'6. Patients'!$GA$9:$GO$9,0),ROWS('6. Patients'!EA$10:EA$107))),0)+
IFERROR(SUMPRODUCT('6. Patients'!CN$10:CN$107,OFFSET('6. Patients'!$GP$9,1,MATCH($D34,'6. Patients'!$GQ$9:$HE$9,0),ROWS('6. Patients'!EA$10:EA$107))),0)+
IFERROR(SUMPRODUCT('6. Patients'!CN$10:CN$107,OFFSET('6. Patients'!$HF$9,1,MATCH($D34,'6. Patients'!$HG$9:$HU$9,0),ROWS('6. Patients'!EA$10:EA$107))),0)+
IFERROR(SUMPRODUCT('6. Patients'!CN$10:CN$107,OFFSET('6. Patients'!$HV$9,1,MATCH($D34,'6. Patients'!$HW$9:$IK$9,0),ROWS('6. Patients'!EA$10:EA$107))),0),
IFERROR(SUMPRODUCT('6. Patients'!CN$10:CN$107,OFFSET('6. Patients'!$IL$9,1,MATCH($D34,'6. Patients'!$IM$9:$JA$9,0),ROWS('6. Patients'!EA$10:EA$107))),0)+
IFERROR(SUMPRODUCT('6. Patients'!CN$10:CN$107,OFFSET('6. Patients'!$JB$9,1,MATCH($D34,'6. Patients'!$JC$9:$JQ$9,0),ROWS('6. Patients'!EA$10:EA$107))),0)+
IFERROR(SUMPRODUCT('6. Patients'!CN$10:CN$107,OFFSET('6. Patients'!$JR$9,1,MATCH($D34,'6. Patients'!$JS$9:$KG$9,0),ROWS('6. Patients'!EA$10:EA$107))),0)+
IFERROR(SUMPRODUCT('6. Patients'!CN$10:CN$107,OFFSET('6. Patients'!$KH$9,1,MATCH($D34,'6. Patients'!$KI$9:$KW$9,0),ROWS('6. Patients'!EA$10:EA$107))),0))+
IFERROR(VLOOKUP($D34,$H$61:$L$91,COLUMNS($H$60:$J$60)-1+U$7,0)*$E34*$F34*'1. General Inputs'!$J$25,0),0)</f>
        <v>0</v>
      </c>
      <c r="V34" s="3">
        <f ca="1">ROUNDUP($F34*$E34*CHOOSE(V$7,
IFERROR(SUMPRODUCT('6. Patients'!CO$10:CO$107,OFFSET('6. Patients'!$DN$9,1,MATCH($D34,'6. Patients'!$DO$9:$EC$9,0),ROWS('6. Patients'!EB$10:EB$107))),0)+
IFERROR(SUMPRODUCT('6. Patients'!CO$10:CO$107,OFFSET('6. Patients'!$ED$9,1,MATCH($D34,'6. Patients'!$EE$9:$ES$9,0),ROWS('6. Patients'!EB$10:EB$107))),0)+
IFERROR(SUMPRODUCT('6. Patients'!CO$10:CO$107,OFFSET('6. Patients'!$ET$9,1,MATCH($D34,'6. Patients'!$EU$9:$FI$9,0),ROWS('6. Patients'!EB$10:EB$107))),0)+
IFERROR(SUMPRODUCT('6. Patients'!CO$10:CO$107,OFFSET('6. Patients'!$FJ$9,1,MATCH($D34,'6. Patients'!$FK$9:$FY$9,0),ROWS('6. Patients'!EB$10:EB$107))),0),
IFERROR(SUMPRODUCT('6. Patients'!CO$10:CO$107,OFFSET('6. Patients'!$FZ$9,1,MATCH($D34,'6. Patients'!$GA$9:$GO$9,0),ROWS('6. Patients'!EB$10:EB$107))),0)+
IFERROR(SUMPRODUCT('6. Patients'!CO$10:CO$107,OFFSET('6. Patients'!$GP$9,1,MATCH($D34,'6. Patients'!$GQ$9:$HE$9,0),ROWS('6. Patients'!EB$10:EB$107))),0)+
IFERROR(SUMPRODUCT('6. Patients'!CO$10:CO$107,OFFSET('6. Patients'!$HF$9,1,MATCH($D34,'6. Patients'!$HG$9:$HU$9,0),ROWS('6. Patients'!EB$10:EB$107))),0)+
IFERROR(SUMPRODUCT('6. Patients'!CO$10:CO$107,OFFSET('6. Patients'!$HV$9,1,MATCH($D34,'6. Patients'!$HW$9:$IK$9,0),ROWS('6. Patients'!EB$10:EB$107))),0),
IFERROR(SUMPRODUCT('6. Patients'!CO$10:CO$107,OFFSET('6. Patients'!$IL$9,1,MATCH($D34,'6. Patients'!$IM$9:$JA$9,0),ROWS('6. Patients'!EB$10:EB$107))),0)+
IFERROR(SUMPRODUCT('6. Patients'!CO$10:CO$107,OFFSET('6. Patients'!$JB$9,1,MATCH($D34,'6. Patients'!$JC$9:$JQ$9,0),ROWS('6. Patients'!EB$10:EB$107))),0)+
IFERROR(SUMPRODUCT('6. Patients'!CO$10:CO$107,OFFSET('6. Patients'!$JR$9,1,MATCH($D34,'6. Patients'!$JS$9:$KG$9,0),ROWS('6. Patients'!EB$10:EB$107))),0)+
IFERROR(SUMPRODUCT('6. Patients'!CO$10:CO$107,OFFSET('6. Patients'!$KH$9,1,MATCH($D34,'6. Patients'!$KI$9:$KW$9,0),ROWS('6. Patients'!EB$10:EB$107))),0))+
IFERROR(VLOOKUP($D34,$H$61:$L$91,COLUMNS($H$60:$J$60)-1+V$7,0)*$E34*$F34*'1. General Inputs'!$J$25,0),0)</f>
        <v>0</v>
      </c>
      <c r="W34" s="3">
        <f ca="1">ROUNDUP($F34*$E34*CHOOSE(W$7,
IFERROR(SUMPRODUCT('6. Patients'!CP$10:CP$107,OFFSET('6. Patients'!$DN$9,1,MATCH($D34,'6. Patients'!$DO$9:$EC$9,0),ROWS('6. Patients'!EC$10:EC$107))),0)+
IFERROR(SUMPRODUCT('6. Patients'!CP$10:CP$107,OFFSET('6. Patients'!$ED$9,1,MATCH($D34,'6. Patients'!$EE$9:$ES$9,0),ROWS('6. Patients'!EC$10:EC$107))),0)+
IFERROR(SUMPRODUCT('6. Patients'!CP$10:CP$107,OFFSET('6. Patients'!$ET$9,1,MATCH($D34,'6. Patients'!$EU$9:$FI$9,0),ROWS('6. Patients'!EC$10:EC$107))),0)+
IFERROR(SUMPRODUCT('6. Patients'!CP$10:CP$107,OFFSET('6. Patients'!$FJ$9,1,MATCH($D34,'6. Patients'!$FK$9:$FY$9,0),ROWS('6. Patients'!EC$10:EC$107))),0),
IFERROR(SUMPRODUCT('6. Patients'!CP$10:CP$107,OFFSET('6. Patients'!$FZ$9,1,MATCH($D34,'6. Patients'!$GA$9:$GO$9,0),ROWS('6. Patients'!EC$10:EC$107))),0)+
IFERROR(SUMPRODUCT('6. Patients'!CP$10:CP$107,OFFSET('6. Patients'!$GP$9,1,MATCH($D34,'6. Patients'!$GQ$9:$HE$9,0),ROWS('6. Patients'!EC$10:EC$107))),0)+
IFERROR(SUMPRODUCT('6. Patients'!CP$10:CP$107,OFFSET('6. Patients'!$HF$9,1,MATCH($D34,'6. Patients'!$HG$9:$HU$9,0),ROWS('6. Patients'!EC$10:EC$107))),0)+
IFERROR(SUMPRODUCT('6. Patients'!CP$10:CP$107,OFFSET('6. Patients'!$HV$9,1,MATCH($D34,'6. Patients'!$HW$9:$IK$9,0),ROWS('6. Patients'!EC$10:EC$107))),0),
IFERROR(SUMPRODUCT('6. Patients'!CP$10:CP$107,OFFSET('6. Patients'!$IL$9,1,MATCH($D34,'6. Patients'!$IM$9:$JA$9,0),ROWS('6. Patients'!EC$10:EC$107))),0)+
IFERROR(SUMPRODUCT('6. Patients'!CP$10:CP$107,OFFSET('6. Patients'!$JB$9,1,MATCH($D34,'6. Patients'!$JC$9:$JQ$9,0),ROWS('6. Patients'!EC$10:EC$107))),0)+
IFERROR(SUMPRODUCT('6. Patients'!CP$10:CP$107,OFFSET('6. Patients'!$JR$9,1,MATCH($D34,'6. Patients'!$JS$9:$KG$9,0),ROWS('6. Patients'!EC$10:EC$107))),0)+
IFERROR(SUMPRODUCT('6. Patients'!CP$10:CP$107,OFFSET('6. Patients'!$KH$9,1,MATCH($D34,'6. Patients'!$KI$9:$KW$9,0),ROWS('6. Patients'!EC$10:EC$107))),0))+
IFERROR(VLOOKUP($D34,$H$61:$L$91,COLUMNS($H$60:$J$60)-1+W$7,0)*$E34*$F34*'1. General Inputs'!$J$25,0),0)</f>
        <v>0</v>
      </c>
      <c r="X34" s="3">
        <f ca="1">ROUNDUP($F34*$E34*CHOOSE(X$7,
IFERROR(SUMPRODUCT('6. Patients'!CQ$10:CQ$107,OFFSET('6. Patients'!$DN$9,1,MATCH($D34,'6. Patients'!$DO$9:$EC$9,0),ROWS('6. Patients'!ED$10:ED$107))),0)+
IFERROR(SUMPRODUCT('6. Patients'!CQ$10:CQ$107,OFFSET('6. Patients'!$ED$9,1,MATCH($D34,'6. Patients'!$EE$9:$ES$9,0),ROWS('6. Patients'!ED$10:ED$107))),0)+
IFERROR(SUMPRODUCT('6. Patients'!CQ$10:CQ$107,OFFSET('6. Patients'!$ET$9,1,MATCH($D34,'6. Patients'!$EU$9:$FI$9,0),ROWS('6. Patients'!ED$10:ED$107))),0)+
IFERROR(SUMPRODUCT('6. Patients'!CQ$10:CQ$107,OFFSET('6. Patients'!$FJ$9,1,MATCH($D34,'6. Patients'!$FK$9:$FY$9,0),ROWS('6. Patients'!ED$10:ED$107))),0),
IFERROR(SUMPRODUCT('6. Patients'!CQ$10:CQ$107,OFFSET('6. Patients'!$FZ$9,1,MATCH($D34,'6. Patients'!$GA$9:$GO$9,0),ROWS('6. Patients'!ED$10:ED$107))),0)+
IFERROR(SUMPRODUCT('6. Patients'!CQ$10:CQ$107,OFFSET('6. Patients'!$GP$9,1,MATCH($D34,'6. Patients'!$GQ$9:$HE$9,0),ROWS('6. Patients'!ED$10:ED$107))),0)+
IFERROR(SUMPRODUCT('6. Patients'!CQ$10:CQ$107,OFFSET('6. Patients'!$HF$9,1,MATCH($D34,'6. Patients'!$HG$9:$HU$9,0),ROWS('6. Patients'!ED$10:ED$107))),0)+
IFERROR(SUMPRODUCT('6. Patients'!CQ$10:CQ$107,OFFSET('6. Patients'!$HV$9,1,MATCH($D34,'6. Patients'!$HW$9:$IK$9,0),ROWS('6. Patients'!ED$10:ED$107))),0),
IFERROR(SUMPRODUCT('6. Patients'!CQ$10:CQ$107,OFFSET('6. Patients'!$IL$9,1,MATCH($D34,'6. Patients'!$IM$9:$JA$9,0),ROWS('6. Patients'!ED$10:ED$107))),0)+
IFERROR(SUMPRODUCT('6. Patients'!CQ$10:CQ$107,OFFSET('6. Patients'!$JB$9,1,MATCH($D34,'6. Patients'!$JC$9:$JQ$9,0),ROWS('6. Patients'!ED$10:ED$107))),0)+
IFERROR(SUMPRODUCT('6. Patients'!CQ$10:CQ$107,OFFSET('6. Patients'!$JR$9,1,MATCH($D34,'6. Patients'!$JS$9:$KG$9,0),ROWS('6. Patients'!ED$10:ED$107))),0)+
IFERROR(SUMPRODUCT('6. Patients'!CQ$10:CQ$107,OFFSET('6. Patients'!$KH$9,1,MATCH($D34,'6. Patients'!$KI$9:$KW$9,0),ROWS('6. Patients'!ED$10:ED$107))),0))+
IFERROR(VLOOKUP($D34,$H$61:$L$91,COLUMNS($H$60:$J$60)-1+X$7,0)*$E34*$F34*'1. General Inputs'!$J$25,0),0)</f>
        <v>0</v>
      </c>
      <c r="Y34" s="3">
        <f ca="1">ROUNDUP($F34*$E34*CHOOSE(Y$7,
IFERROR(SUMPRODUCT('6. Patients'!CR$10:CR$107,OFFSET('6. Patients'!$DN$9,1,MATCH($D34,'6. Patients'!$DO$9:$EC$9,0),ROWS('6. Patients'!EE$10:EE$107))),0)+
IFERROR(SUMPRODUCT('6. Patients'!CR$10:CR$107,OFFSET('6. Patients'!$ED$9,1,MATCH($D34,'6. Patients'!$EE$9:$ES$9,0),ROWS('6. Patients'!EE$10:EE$107))),0)+
IFERROR(SUMPRODUCT('6. Patients'!CR$10:CR$107,OFFSET('6. Patients'!$ET$9,1,MATCH($D34,'6. Patients'!$EU$9:$FI$9,0),ROWS('6. Patients'!EE$10:EE$107))),0)+
IFERROR(SUMPRODUCT('6. Patients'!CR$10:CR$107,OFFSET('6. Patients'!$FJ$9,1,MATCH($D34,'6. Patients'!$FK$9:$FY$9,0),ROWS('6. Patients'!EE$10:EE$107))),0),
IFERROR(SUMPRODUCT('6. Patients'!CR$10:CR$107,OFFSET('6. Patients'!$FZ$9,1,MATCH($D34,'6. Patients'!$GA$9:$GO$9,0),ROWS('6. Patients'!EE$10:EE$107))),0)+
IFERROR(SUMPRODUCT('6. Patients'!CR$10:CR$107,OFFSET('6. Patients'!$GP$9,1,MATCH($D34,'6. Patients'!$GQ$9:$HE$9,0),ROWS('6. Patients'!EE$10:EE$107))),0)+
IFERROR(SUMPRODUCT('6. Patients'!CR$10:CR$107,OFFSET('6. Patients'!$HF$9,1,MATCH($D34,'6. Patients'!$HG$9:$HU$9,0),ROWS('6. Patients'!EE$10:EE$107))),0)+
IFERROR(SUMPRODUCT('6. Patients'!CR$10:CR$107,OFFSET('6. Patients'!$HV$9,1,MATCH($D34,'6. Patients'!$HW$9:$IK$9,0),ROWS('6. Patients'!EE$10:EE$107))),0),
IFERROR(SUMPRODUCT('6. Patients'!CR$10:CR$107,OFFSET('6. Patients'!$IL$9,1,MATCH($D34,'6. Patients'!$IM$9:$JA$9,0),ROWS('6. Patients'!EE$10:EE$107))),0)+
IFERROR(SUMPRODUCT('6. Patients'!CR$10:CR$107,OFFSET('6. Patients'!$JB$9,1,MATCH($D34,'6. Patients'!$JC$9:$JQ$9,0),ROWS('6. Patients'!EE$10:EE$107))),0)+
IFERROR(SUMPRODUCT('6. Patients'!CR$10:CR$107,OFFSET('6. Patients'!$JR$9,1,MATCH($D34,'6. Patients'!$JS$9:$KG$9,0),ROWS('6. Patients'!EE$10:EE$107))),0)+
IFERROR(SUMPRODUCT('6. Patients'!CR$10:CR$107,OFFSET('6. Patients'!$KH$9,1,MATCH($D34,'6. Patients'!$KI$9:$KW$9,0),ROWS('6. Patients'!EE$10:EE$107))),0))+
IFERROR(VLOOKUP($D34,$H$61:$L$91,COLUMNS($H$60:$J$60)-1+Y$7,0)*$E34*$F34*'1. General Inputs'!$J$25,0),0)</f>
        <v>0</v>
      </c>
      <c r="Z34" s="3">
        <f ca="1">ROUNDUP($F34*$E34*CHOOSE(Z$7,
IFERROR(SUMPRODUCT('6. Patients'!CS$10:CS$107,OFFSET('6. Patients'!$DN$9,1,MATCH($D34,'6. Patients'!$DO$9:$EC$9,0),ROWS('6. Patients'!EF$10:EF$107))),0)+
IFERROR(SUMPRODUCT('6. Patients'!CS$10:CS$107,OFFSET('6. Patients'!$ED$9,1,MATCH($D34,'6. Patients'!$EE$9:$ES$9,0),ROWS('6. Patients'!EF$10:EF$107))),0)+
IFERROR(SUMPRODUCT('6. Patients'!CS$10:CS$107,OFFSET('6. Patients'!$ET$9,1,MATCH($D34,'6. Patients'!$EU$9:$FI$9,0),ROWS('6. Patients'!EF$10:EF$107))),0)+
IFERROR(SUMPRODUCT('6. Patients'!CS$10:CS$107,OFFSET('6. Patients'!$FJ$9,1,MATCH($D34,'6. Patients'!$FK$9:$FY$9,0),ROWS('6. Patients'!EF$10:EF$107))),0),
IFERROR(SUMPRODUCT('6. Patients'!CS$10:CS$107,OFFSET('6. Patients'!$FZ$9,1,MATCH($D34,'6. Patients'!$GA$9:$GO$9,0),ROWS('6. Patients'!EF$10:EF$107))),0)+
IFERROR(SUMPRODUCT('6. Patients'!CS$10:CS$107,OFFSET('6. Patients'!$GP$9,1,MATCH($D34,'6. Patients'!$GQ$9:$HE$9,0),ROWS('6. Patients'!EF$10:EF$107))),0)+
IFERROR(SUMPRODUCT('6. Patients'!CS$10:CS$107,OFFSET('6. Patients'!$HF$9,1,MATCH($D34,'6. Patients'!$HG$9:$HU$9,0),ROWS('6. Patients'!EF$10:EF$107))),0)+
IFERROR(SUMPRODUCT('6. Patients'!CS$10:CS$107,OFFSET('6. Patients'!$HV$9,1,MATCH($D34,'6. Patients'!$HW$9:$IK$9,0),ROWS('6. Patients'!EF$10:EF$107))),0),
IFERROR(SUMPRODUCT('6. Patients'!CS$10:CS$107,OFFSET('6. Patients'!$IL$9,1,MATCH($D34,'6. Patients'!$IM$9:$JA$9,0),ROWS('6. Patients'!EF$10:EF$107))),0)+
IFERROR(SUMPRODUCT('6. Patients'!CS$10:CS$107,OFFSET('6. Patients'!$JB$9,1,MATCH($D34,'6. Patients'!$JC$9:$JQ$9,0),ROWS('6. Patients'!EF$10:EF$107))),0)+
IFERROR(SUMPRODUCT('6. Patients'!CS$10:CS$107,OFFSET('6. Patients'!$JR$9,1,MATCH($D34,'6. Patients'!$JS$9:$KG$9,0),ROWS('6. Patients'!EF$10:EF$107))),0)+
IFERROR(SUMPRODUCT('6. Patients'!CS$10:CS$107,OFFSET('6. Patients'!$KH$9,1,MATCH($D34,'6. Patients'!$KI$9:$KW$9,0),ROWS('6. Patients'!EF$10:EF$107))),0))+
IFERROR(VLOOKUP($D34,$H$61:$L$91,COLUMNS($H$60:$J$60)-1+Z$7,0)*$E34*$F34*'1. General Inputs'!$J$25,0),0)</f>
        <v>0</v>
      </c>
      <c r="AA34" s="3">
        <f ca="1">ROUNDUP($F34*$E34*CHOOSE(AA$7,
IFERROR(SUMPRODUCT('6. Patients'!CT$10:CT$107,OFFSET('6. Patients'!$DN$9,1,MATCH($D34,'6. Patients'!$DO$9:$EC$9,0),ROWS('6. Patients'!EG$10:EG$107))),0)+
IFERROR(SUMPRODUCT('6. Patients'!CT$10:CT$107,OFFSET('6. Patients'!$ED$9,1,MATCH($D34,'6. Patients'!$EE$9:$ES$9,0),ROWS('6. Patients'!EG$10:EG$107))),0)+
IFERROR(SUMPRODUCT('6. Patients'!CT$10:CT$107,OFFSET('6. Patients'!$ET$9,1,MATCH($D34,'6. Patients'!$EU$9:$FI$9,0),ROWS('6. Patients'!EG$10:EG$107))),0)+
IFERROR(SUMPRODUCT('6. Patients'!CT$10:CT$107,OFFSET('6. Patients'!$FJ$9,1,MATCH($D34,'6. Patients'!$FK$9:$FY$9,0),ROWS('6. Patients'!EG$10:EG$107))),0),
IFERROR(SUMPRODUCT('6. Patients'!CT$10:CT$107,OFFSET('6. Patients'!$FZ$9,1,MATCH($D34,'6. Patients'!$GA$9:$GO$9,0),ROWS('6. Patients'!EG$10:EG$107))),0)+
IFERROR(SUMPRODUCT('6. Patients'!CT$10:CT$107,OFFSET('6. Patients'!$GP$9,1,MATCH($D34,'6. Patients'!$GQ$9:$HE$9,0),ROWS('6. Patients'!EG$10:EG$107))),0)+
IFERROR(SUMPRODUCT('6. Patients'!CT$10:CT$107,OFFSET('6. Patients'!$HF$9,1,MATCH($D34,'6. Patients'!$HG$9:$HU$9,0),ROWS('6. Patients'!EG$10:EG$107))),0)+
IFERROR(SUMPRODUCT('6. Patients'!CT$10:CT$107,OFFSET('6. Patients'!$HV$9,1,MATCH($D34,'6. Patients'!$HW$9:$IK$9,0),ROWS('6. Patients'!EG$10:EG$107))),0),
IFERROR(SUMPRODUCT('6. Patients'!CT$10:CT$107,OFFSET('6. Patients'!$IL$9,1,MATCH($D34,'6. Patients'!$IM$9:$JA$9,0),ROWS('6. Patients'!EG$10:EG$107))),0)+
IFERROR(SUMPRODUCT('6. Patients'!CT$10:CT$107,OFFSET('6. Patients'!$JB$9,1,MATCH($D34,'6. Patients'!$JC$9:$JQ$9,0),ROWS('6. Patients'!EG$10:EG$107))),0)+
IFERROR(SUMPRODUCT('6. Patients'!CT$10:CT$107,OFFSET('6. Patients'!$JR$9,1,MATCH($D34,'6. Patients'!$JS$9:$KG$9,0),ROWS('6. Patients'!EG$10:EG$107))),0)+
IFERROR(SUMPRODUCT('6. Patients'!CT$10:CT$107,OFFSET('6. Patients'!$KH$9,1,MATCH($D34,'6. Patients'!$KI$9:$KW$9,0),ROWS('6. Patients'!EG$10:EG$107))),0))+
IFERROR(VLOOKUP($D34,$H$61:$L$91,COLUMNS($H$60:$J$60)-1+AA$7,0)*$E34*$F34*'1. General Inputs'!$J$25,0),0)</f>
        <v>0</v>
      </c>
      <c r="AB34" s="3">
        <f ca="1">ROUNDUP($F34*$E34*CHOOSE(AB$7,
IFERROR(SUMPRODUCT('6. Patients'!CU$10:CU$107,OFFSET('6. Patients'!$DN$9,1,MATCH($D34,'6. Patients'!$DO$9:$EC$9,0),ROWS('6. Patients'!EH$10:EH$107))),0)+
IFERROR(SUMPRODUCT('6. Patients'!CU$10:CU$107,OFFSET('6. Patients'!$ED$9,1,MATCH($D34,'6. Patients'!$EE$9:$ES$9,0),ROWS('6. Patients'!EH$10:EH$107))),0)+
IFERROR(SUMPRODUCT('6. Patients'!CU$10:CU$107,OFFSET('6. Patients'!$ET$9,1,MATCH($D34,'6. Patients'!$EU$9:$FI$9,0),ROWS('6. Patients'!EH$10:EH$107))),0)+
IFERROR(SUMPRODUCT('6. Patients'!CU$10:CU$107,OFFSET('6. Patients'!$FJ$9,1,MATCH($D34,'6. Patients'!$FK$9:$FY$9,0),ROWS('6. Patients'!EH$10:EH$107))),0),
IFERROR(SUMPRODUCT('6. Patients'!CU$10:CU$107,OFFSET('6. Patients'!$FZ$9,1,MATCH($D34,'6. Patients'!$GA$9:$GO$9,0),ROWS('6. Patients'!EH$10:EH$107))),0)+
IFERROR(SUMPRODUCT('6. Patients'!CU$10:CU$107,OFFSET('6. Patients'!$GP$9,1,MATCH($D34,'6. Patients'!$GQ$9:$HE$9,0),ROWS('6. Patients'!EH$10:EH$107))),0)+
IFERROR(SUMPRODUCT('6. Patients'!CU$10:CU$107,OFFSET('6. Patients'!$HF$9,1,MATCH($D34,'6. Patients'!$HG$9:$HU$9,0),ROWS('6. Patients'!EH$10:EH$107))),0)+
IFERROR(SUMPRODUCT('6. Patients'!CU$10:CU$107,OFFSET('6. Patients'!$HV$9,1,MATCH($D34,'6. Patients'!$HW$9:$IK$9,0),ROWS('6. Patients'!EH$10:EH$107))),0),
IFERROR(SUMPRODUCT('6. Patients'!CU$10:CU$107,OFFSET('6. Patients'!$IL$9,1,MATCH($D34,'6. Patients'!$IM$9:$JA$9,0),ROWS('6. Patients'!EH$10:EH$107))),0)+
IFERROR(SUMPRODUCT('6. Patients'!CU$10:CU$107,OFFSET('6. Patients'!$JB$9,1,MATCH($D34,'6. Patients'!$JC$9:$JQ$9,0),ROWS('6. Patients'!EH$10:EH$107))),0)+
IFERROR(SUMPRODUCT('6. Patients'!CU$10:CU$107,OFFSET('6. Patients'!$JR$9,1,MATCH($D34,'6. Patients'!$JS$9:$KG$9,0),ROWS('6. Patients'!EH$10:EH$107))),0)+
IFERROR(SUMPRODUCT('6. Patients'!CU$10:CU$107,OFFSET('6. Patients'!$KH$9,1,MATCH($D34,'6. Patients'!$KI$9:$KW$9,0),ROWS('6. Patients'!EH$10:EH$107))),0))+
IFERROR(VLOOKUP($D34,$H$61:$L$91,COLUMNS($H$60:$J$60)-1+AB$7,0)*$E34*$F34*'1. General Inputs'!$J$25,0),0)</f>
        <v>0</v>
      </c>
      <c r="AC34" s="3">
        <f ca="1">ROUNDUP($F34*$E34*CHOOSE(AC$7,
IFERROR(SUMPRODUCT('6. Patients'!CV$10:CV$107,OFFSET('6. Patients'!$DN$9,1,MATCH($D34,'6. Patients'!$DO$9:$EC$9,0),ROWS('6. Patients'!EI$10:EI$107))),0)+
IFERROR(SUMPRODUCT('6. Patients'!CV$10:CV$107,OFFSET('6. Patients'!$ED$9,1,MATCH($D34,'6. Patients'!$EE$9:$ES$9,0),ROWS('6. Patients'!EI$10:EI$107))),0)+
IFERROR(SUMPRODUCT('6. Patients'!CV$10:CV$107,OFFSET('6. Patients'!$ET$9,1,MATCH($D34,'6. Patients'!$EU$9:$FI$9,0),ROWS('6. Patients'!EI$10:EI$107))),0)+
IFERROR(SUMPRODUCT('6. Patients'!CV$10:CV$107,OFFSET('6. Patients'!$FJ$9,1,MATCH($D34,'6. Patients'!$FK$9:$FY$9,0),ROWS('6. Patients'!EI$10:EI$107))),0),
IFERROR(SUMPRODUCT('6. Patients'!CV$10:CV$107,OFFSET('6. Patients'!$FZ$9,1,MATCH($D34,'6. Patients'!$GA$9:$GO$9,0),ROWS('6. Patients'!EI$10:EI$107))),0)+
IFERROR(SUMPRODUCT('6. Patients'!CV$10:CV$107,OFFSET('6. Patients'!$GP$9,1,MATCH($D34,'6. Patients'!$GQ$9:$HE$9,0),ROWS('6. Patients'!EI$10:EI$107))),0)+
IFERROR(SUMPRODUCT('6. Patients'!CV$10:CV$107,OFFSET('6. Patients'!$HF$9,1,MATCH($D34,'6. Patients'!$HG$9:$HU$9,0),ROWS('6. Patients'!EI$10:EI$107))),0)+
IFERROR(SUMPRODUCT('6. Patients'!CV$10:CV$107,OFFSET('6. Patients'!$HV$9,1,MATCH($D34,'6. Patients'!$HW$9:$IK$9,0),ROWS('6. Patients'!EI$10:EI$107))),0),
IFERROR(SUMPRODUCT('6. Patients'!CV$10:CV$107,OFFSET('6. Patients'!$IL$9,1,MATCH($D34,'6. Patients'!$IM$9:$JA$9,0),ROWS('6. Patients'!EI$10:EI$107))),0)+
IFERROR(SUMPRODUCT('6. Patients'!CV$10:CV$107,OFFSET('6. Patients'!$JB$9,1,MATCH($D34,'6. Patients'!$JC$9:$JQ$9,0),ROWS('6. Patients'!EI$10:EI$107))),0)+
IFERROR(SUMPRODUCT('6. Patients'!CV$10:CV$107,OFFSET('6. Patients'!$JR$9,1,MATCH($D34,'6. Patients'!$JS$9:$KG$9,0),ROWS('6. Patients'!EI$10:EI$107))),0)+
IFERROR(SUMPRODUCT('6. Patients'!CV$10:CV$107,OFFSET('6. Patients'!$KH$9,1,MATCH($D34,'6. Patients'!$KI$9:$KW$9,0),ROWS('6. Patients'!EI$10:EI$107))),0))+
IFERROR(VLOOKUP($D34,$H$61:$L$91,COLUMNS($H$60:$J$60)-1+AC$7,0)*$E34*$F34*'1. General Inputs'!$J$25,0),0)</f>
        <v>0</v>
      </c>
      <c r="AD34" s="3">
        <f ca="1">ROUNDUP($F34*$E34*CHOOSE(AD$7,
IFERROR(SUMPRODUCT('6. Patients'!CW$10:CW$107,OFFSET('6. Patients'!$DN$9,1,MATCH($D34,'6. Patients'!$DO$9:$EC$9,0),ROWS('6. Patients'!EJ$10:EJ$107))),0)+
IFERROR(SUMPRODUCT('6. Patients'!CW$10:CW$107,OFFSET('6. Patients'!$ED$9,1,MATCH($D34,'6. Patients'!$EE$9:$ES$9,0),ROWS('6. Patients'!EJ$10:EJ$107))),0)+
IFERROR(SUMPRODUCT('6. Patients'!CW$10:CW$107,OFFSET('6. Patients'!$ET$9,1,MATCH($D34,'6. Patients'!$EU$9:$FI$9,0),ROWS('6. Patients'!EJ$10:EJ$107))),0)+
IFERROR(SUMPRODUCT('6. Patients'!CW$10:CW$107,OFFSET('6. Patients'!$FJ$9,1,MATCH($D34,'6. Patients'!$FK$9:$FY$9,0),ROWS('6. Patients'!EJ$10:EJ$107))),0),
IFERROR(SUMPRODUCT('6. Patients'!CW$10:CW$107,OFFSET('6. Patients'!$FZ$9,1,MATCH($D34,'6. Patients'!$GA$9:$GO$9,0),ROWS('6. Patients'!EJ$10:EJ$107))),0)+
IFERROR(SUMPRODUCT('6. Patients'!CW$10:CW$107,OFFSET('6. Patients'!$GP$9,1,MATCH($D34,'6. Patients'!$GQ$9:$HE$9,0),ROWS('6. Patients'!EJ$10:EJ$107))),0)+
IFERROR(SUMPRODUCT('6. Patients'!CW$10:CW$107,OFFSET('6. Patients'!$HF$9,1,MATCH($D34,'6. Patients'!$HG$9:$HU$9,0),ROWS('6. Patients'!EJ$10:EJ$107))),0)+
IFERROR(SUMPRODUCT('6. Patients'!CW$10:CW$107,OFFSET('6. Patients'!$HV$9,1,MATCH($D34,'6. Patients'!$HW$9:$IK$9,0),ROWS('6. Patients'!EJ$10:EJ$107))),0),
IFERROR(SUMPRODUCT('6. Patients'!CW$10:CW$107,OFFSET('6. Patients'!$IL$9,1,MATCH($D34,'6. Patients'!$IM$9:$JA$9,0),ROWS('6. Patients'!EJ$10:EJ$107))),0)+
IFERROR(SUMPRODUCT('6. Patients'!CW$10:CW$107,OFFSET('6. Patients'!$JB$9,1,MATCH($D34,'6. Patients'!$JC$9:$JQ$9,0),ROWS('6. Patients'!EJ$10:EJ$107))),0)+
IFERROR(SUMPRODUCT('6. Patients'!CW$10:CW$107,OFFSET('6. Patients'!$JR$9,1,MATCH($D34,'6. Patients'!$JS$9:$KG$9,0),ROWS('6. Patients'!EJ$10:EJ$107))),0)+
IFERROR(SUMPRODUCT('6. Patients'!CW$10:CW$107,OFFSET('6. Patients'!$KH$9,1,MATCH($D34,'6. Patients'!$KI$9:$KW$9,0),ROWS('6. Patients'!EJ$10:EJ$107))),0))+
IFERROR(VLOOKUP($D34,$H$61:$L$91,COLUMNS($H$60:$J$60)-1+AD$7,0)*$E34*$F34*'1. General Inputs'!$J$25,0),0)</f>
        <v>0</v>
      </c>
      <c r="AE34" s="3">
        <f ca="1">ROUNDUP($F34*$E34*CHOOSE(AE$7,
IFERROR(SUMPRODUCT('6. Patients'!CX$10:CX$107,OFFSET('6. Patients'!$DN$9,1,MATCH($D34,'6. Patients'!$DO$9:$EC$9,0),ROWS('6. Patients'!EK$10:EK$107))),0)+
IFERROR(SUMPRODUCT('6. Patients'!CX$10:CX$107,OFFSET('6. Patients'!$ED$9,1,MATCH($D34,'6. Patients'!$EE$9:$ES$9,0),ROWS('6. Patients'!EK$10:EK$107))),0)+
IFERROR(SUMPRODUCT('6. Patients'!CX$10:CX$107,OFFSET('6. Patients'!$ET$9,1,MATCH($D34,'6. Patients'!$EU$9:$FI$9,0),ROWS('6. Patients'!EK$10:EK$107))),0)+
IFERROR(SUMPRODUCT('6. Patients'!CX$10:CX$107,OFFSET('6. Patients'!$FJ$9,1,MATCH($D34,'6. Patients'!$FK$9:$FY$9,0),ROWS('6. Patients'!EK$10:EK$107))),0),
IFERROR(SUMPRODUCT('6. Patients'!CX$10:CX$107,OFFSET('6. Patients'!$FZ$9,1,MATCH($D34,'6. Patients'!$GA$9:$GO$9,0),ROWS('6. Patients'!EK$10:EK$107))),0)+
IFERROR(SUMPRODUCT('6. Patients'!CX$10:CX$107,OFFSET('6. Patients'!$GP$9,1,MATCH($D34,'6. Patients'!$GQ$9:$HE$9,0),ROWS('6. Patients'!EK$10:EK$107))),0)+
IFERROR(SUMPRODUCT('6. Patients'!CX$10:CX$107,OFFSET('6. Patients'!$HF$9,1,MATCH($D34,'6. Patients'!$HG$9:$HU$9,0),ROWS('6. Patients'!EK$10:EK$107))),0)+
IFERROR(SUMPRODUCT('6. Patients'!CX$10:CX$107,OFFSET('6. Patients'!$HV$9,1,MATCH($D34,'6. Patients'!$HW$9:$IK$9,0),ROWS('6. Patients'!EK$10:EK$107))),0),
IFERROR(SUMPRODUCT('6. Patients'!CX$10:CX$107,OFFSET('6. Patients'!$IL$9,1,MATCH($D34,'6. Patients'!$IM$9:$JA$9,0),ROWS('6. Patients'!EK$10:EK$107))),0)+
IFERROR(SUMPRODUCT('6. Patients'!CX$10:CX$107,OFFSET('6. Patients'!$JB$9,1,MATCH($D34,'6. Patients'!$JC$9:$JQ$9,0),ROWS('6. Patients'!EK$10:EK$107))),0)+
IFERROR(SUMPRODUCT('6. Patients'!CX$10:CX$107,OFFSET('6. Patients'!$JR$9,1,MATCH($D34,'6. Patients'!$JS$9:$KG$9,0),ROWS('6. Patients'!EK$10:EK$107))),0)+
IFERROR(SUMPRODUCT('6. Patients'!CX$10:CX$107,OFFSET('6. Patients'!$KH$9,1,MATCH($D34,'6. Patients'!$KI$9:$KW$9,0),ROWS('6. Patients'!EK$10:EK$107))),0))+
IFERROR(VLOOKUP($D34,$H$61:$L$91,COLUMNS($H$60:$J$60)-1+AE$7,0)*$E34*$F34*'1. General Inputs'!$J$25,0),0)</f>
        <v>0</v>
      </c>
      <c r="AF34" s="3">
        <f ca="1">ROUNDUP($F34*$E34*CHOOSE(AF$7,
IFERROR(SUMPRODUCT('6. Patients'!CY$10:CY$107,OFFSET('6. Patients'!$DN$9,1,MATCH($D34,'6. Patients'!$DO$9:$EC$9,0),ROWS('6. Patients'!EL$10:EL$107))),0)+
IFERROR(SUMPRODUCT('6. Patients'!CY$10:CY$107,OFFSET('6. Patients'!$ED$9,1,MATCH($D34,'6. Patients'!$EE$9:$ES$9,0),ROWS('6. Patients'!EL$10:EL$107))),0)+
IFERROR(SUMPRODUCT('6. Patients'!CY$10:CY$107,OFFSET('6. Patients'!$ET$9,1,MATCH($D34,'6. Patients'!$EU$9:$FI$9,0),ROWS('6. Patients'!EL$10:EL$107))),0)+
IFERROR(SUMPRODUCT('6. Patients'!CY$10:CY$107,OFFSET('6. Patients'!$FJ$9,1,MATCH($D34,'6. Patients'!$FK$9:$FY$9,0),ROWS('6. Patients'!EL$10:EL$107))),0),
IFERROR(SUMPRODUCT('6. Patients'!CY$10:CY$107,OFFSET('6. Patients'!$FZ$9,1,MATCH($D34,'6. Patients'!$GA$9:$GO$9,0),ROWS('6. Patients'!EL$10:EL$107))),0)+
IFERROR(SUMPRODUCT('6. Patients'!CY$10:CY$107,OFFSET('6. Patients'!$GP$9,1,MATCH($D34,'6. Patients'!$GQ$9:$HE$9,0),ROWS('6. Patients'!EL$10:EL$107))),0)+
IFERROR(SUMPRODUCT('6. Patients'!CY$10:CY$107,OFFSET('6. Patients'!$HF$9,1,MATCH($D34,'6. Patients'!$HG$9:$HU$9,0),ROWS('6. Patients'!EL$10:EL$107))),0)+
IFERROR(SUMPRODUCT('6. Patients'!CY$10:CY$107,OFFSET('6. Patients'!$HV$9,1,MATCH($D34,'6. Patients'!$HW$9:$IK$9,0),ROWS('6. Patients'!EL$10:EL$107))),0),
IFERROR(SUMPRODUCT('6. Patients'!CY$10:CY$107,OFFSET('6. Patients'!$IL$9,1,MATCH($D34,'6. Patients'!$IM$9:$JA$9,0),ROWS('6. Patients'!EL$10:EL$107))),0)+
IFERROR(SUMPRODUCT('6. Patients'!CY$10:CY$107,OFFSET('6. Patients'!$JB$9,1,MATCH($D34,'6. Patients'!$JC$9:$JQ$9,0),ROWS('6. Patients'!EL$10:EL$107))),0)+
IFERROR(SUMPRODUCT('6. Patients'!CY$10:CY$107,OFFSET('6. Patients'!$JR$9,1,MATCH($D34,'6. Patients'!$JS$9:$KG$9,0),ROWS('6. Patients'!EL$10:EL$107))),0)+
IFERROR(SUMPRODUCT('6. Patients'!CY$10:CY$107,OFFSET('6. Patients'!$KH$9,1,MATCH($D34,'6. Patients'!$KI$9:$KW$9,0),ROWS('6. Patients'!EL$10:EL$107))),0))+
IFERROR(VLOOKUP($D34,$H$61:$L$91,COLUMNS($H$60:$J$60)-1+AF$7,0)*$E34*$F34*'1. General Inputs'!$J$25,0),0)</f>
        <v>0</v>
      </c>
      <c r="AG34" s="3">
        <f ca="1">ROUNDUP($F34*$E34*CHOOSE(AG$7,
IFERROR(SUMPRODUCT('6. Patients'!CZ$10:CZ$107,OFFSET('6. Patients'!$DN$9,1,MATCH($D34,'6. Patients'!$DO$9:$EC$9,0),ROWS('6. Patients'!EM$10:EM$107))),0)+
IFERROR(SUMPRODUCT('6. Patients'!CZ$10:CZ$107,OFFSET('6. Patients'!$ED$9,1,MATCH($D34,'6. Patients'!$EE$9:$ES$9,0),ROWS('6. Patients'!EM$10:EM$107))),0)+
IFERROR(SUMPRODUCT('6. Patients'!CZ$10:CZ$107,OFFSET('6. Patients'!$ET$9,1,MATCH($D34,'6. Patients'!$EU$9:$FI$9,0),ROWS('6. Patients'!EM$10:EM$107))),0)+
IFERROR(SUMPRODUCT('6. Patients'!CZ$10:CZ$107,OFFSET('6. Patients'!$FJ$9,1,MATCH($D34,'6. Patients'!$FK$9:$FY$9,0),ROWS('6. Patients'!EM$10:EM$107))),0),
IFERROR(SUMPRODUCT('6. Patients'!CZ$10:CZ$107,OFFSET('6. Patients'!$FZ$9,1,MATCH($D34,'6. Patients'!$GA$9:$GO$9,0),ROWS('6. Patients'!EM$10:EM$107))),0)+
IFERROR(SUMPRODUCT('6. Patients'!CZ$10:CZ$107,OFFSET('6. Patients'!$GP$9,1,MATCH($D34,'6. Patients'!$GQ$9:$HE$9,0),ROWS('6. Patients'!EM$10:EM$107))),0)+
IFERROR(SUMPRODUCT('6. Patients'!CZ$10:CZ$107,OFFSET('6. Patients'!$HF$9,1,MATCH($D34,'6. Patients'!$HG$9:$HU$9,0),ROWS('6. Patients'!EM$10:EM$107))),0)+
IFERROR(SUMPRODUCT('6. Patients'!CZ$10:CZ$107,OFFSET('6. Patients'!$HV$9,1,MATCH($D34,'6. Patients'!$HW$9:$IK$9,0),ROWS('6. Patients'!EM$10:EM$107))),0),
IFERROR(SUMPRODUCT('6. Patients'!CZ$10:CZ$107,OFFSET('6. Patients'!$IL$9,1,MATCH($D34,'6. Patients'!$IM$9:$JA$9,0),ROWS('6. Patients'!EM$10:EM$107))),0)+
IFERROR(SUMPRODUCT('6. Patients'!CZ$10:CZ$107,OFFSET('6. Patients'!$JB$9,1,MATCH($D34,'6. Patients'!$JC$9:$JQ$9,0),ROWS('6. Patients'!EM$10:EM$107))),0)+
IFERROR(SUMPRODUCT('6. Patients'!CZ$10:CZ$107,OFFSET('6. Patients'!$JR$9,1,MATCH($D34,'6. Patients'!$JS$9:$KG$9,0),ROWS('6. Patients'!EM$10:EM$107))),0)+
IFERROR(SUMPRODUCT('6. Patients'!CZ$10:CZ$107,OFFSET('6. Patients'!$KH$9,1,MATCH($D34,'6. Patients'!$KI$9:$KW$9,0),ROWS('6. Patients'!EM$10:EM$107))),0))+
IFERROR(VLOOKUP($D34,$H$61:$L$91,COLUMNS($H$60:$J$60)-1+AG$7,0)*$E34*$F34*'1. General Inputs'!$J$25,0),0)</f>
        <v>0</v>
      </c>
      <c r="AH34" s="3">
        <f ca="1">ROUNDUP($F34*$E34*CHOOSE(AH$7,
IFERROR(SUMPRODUCT('6. Patients'!DA$10:DA$107,OFFSET('6. Patients'!$DN$9,1,MATCH($D34,'6. Patients'!$DO$9:$EC$9,0),ROWS('6. Patients'!EN$10:EN$107))),0)+
IFERROR(SUMPRODUCT('6. Patients'!DA$10:DA$107,OFFSET('6. Patients'!$ED$9,1,MATCH($D34,'6. Patients'!$EE$9:$ES$9,0),ROWS('6. Patients'!EN$10:EN$107))),0)+
IFERROR(SUMPRODUCT('6. Patients'!DA$10:DA$107,OFFSET('6. Patients'!$ET$9,1,MATCH($D34,'6. Patients'!$EU$9:$FI$9,0),ROWS('6. Patients'!EN$10:EN$107))),0)+
IFERROR(SUMPRODUCT('6. Patients'!DA$10:DA$107,OFFSET('6. Patients'!$FJ$9,1,MATCH($D34,'6. Patients'!$FK$9:$FY$9,0),ROWS('6. Patients'!EN$10:EN$107))),0),
IFERROR(SUMPRODUCT('6. Patients'!DA$10:DA$107,OFFSET('6. Patients'!$FZ$9,1,MATCH($D34,'6. Patients'!$GA$9:$GO$9,0),ROWS('6. Patients'!EN$10:EN$107))),0)+
IFERROR(SUMPRODUCT('6. Patients'!DA$10:DA$107,OFFSET('6. Patients'!$GP$9,1,MATCH($D34,'6. Patients'!$GQ$9:$HE$9,0),ROWS('6. Patients'!EN$10:EN$107))),0)+
IFERROR(SUMPRODUCT('6. Patients'!DA$10:DA$107,OFFSET('6. Patients'!$HF$9,1,MATCH($D34,'6. Patients'!$HG$9:$HU$9,0),ROWS('6. Patients'!EN$10:EN$107))),0)+
IFERROR(SUMPRODUCT('6. Patients'!DA$10:DA$107,OFFSET('6. Patients'!$HV$9,1,MATCH($D34,'6. Patients'!$HW$9:$IK$9,0),ROWS('6. Patients'!EN$10:EN$107))),0),
IFERROR(SUMPRODUCT('6. Patients'!DA$10:DA$107,OFFSET('6. Patients'!$IL$9,1,MATCH($D34,'6. Patients'!$IM$9:$JA$9,0),ROWS('6. Patients'!EN$10:EN$107))),0)+
IFERROR(SUMPRODUCT('6. Patients'!DA$10:DA$107,OFFSET('6. Patients'!$JB$9,1,MATCH($D34,'6. Patients'!$JC$9:$JQ$9,0),ROWS('6. Patients'!EN$10:EN$107))),0)+
IFERROR(SUMPRODUCT('6. Patients'!DA$10:DA$107,OFFSET('6. Patients'!$JR$9,1,MATCH($D34,'6. Patients'!$JS$9:$KG$9,0),ROWS('6. Patients'!EN$10:EN$107))),0)+
IFERROR(SUMPRODUCT('6. Patients'!DA$10:DA$107,OFFSET('6. Patients'!$KH$9,1,MATCH($D34,'6. Patients'!$KI$9:$KW$9,0),ROWS('6. Patients'!EN$10:EN$107))),0))+
IFERROR(VLOOKUP($D34,$H$61:$L$91,COLUMNS($H$60:$J$60)-1+AH$7,0)*$E34*$F34*'1. General Inputs'!$J$25,0),0)</f>
        <v>0</v>
      </c>
      <c r="AI34" s="3">
        <f ca="1">ROUNDUP($F34*$E34*CHOOSE(AI$7,
IFERROR(SUMPRODUCT('6. Patients'!DB$10:DB$107,OFFSET('6. Patients'!$DN$9,1,MATCH($D34,'6. Patients'!$DO$9:$EC$9,0),ROWS('6. Patients'!EO$10:EO$107))),0)+
IFERROR(SUMPRODUCT('6. Patients'!DB$10:DB$107,OFFSET('6. Patients'!$ED$9,1,MATCH($D34,'6. Patients'!$EE$9:$ES$9,0),ROWS('6. Patients'!EO$10:EO$107))),0)+
IFERROR(SUMPRODUCT('6. Patients'!DB$10:DB$107,OFFSET('6. Patients'!$ET$9,1,MATCH($D34,'6. Patients'!$EU$9:$FI$9,0),ROWS('6. Patients'!EO$10:EO$107))),0)+
IFERROR(SUMPRODUCT('6. Patients'!DB$10:DB$107,OFFSET('6. Patients'!$FJ$9,1,MATCH($D34,'6. Patients'!$FK$9:$FY$9,0),ROWS('6. Patients'!EO$10:EO$107))),0),
IFERROR(SUMPRODUCT('6. Patients'!DB$10:DB$107,OFFSET('6. Patients'!$FZ$9,1,MATCH($D34,'6. Patients'!$GA$9:$GO$9,0),ROWS('6. Patients'!EO$10:EO$107))),0)+
IFERROR(SUMPRODUCT('6. Patients'!DB$10:DB$107,OFFSET('6. Patients'!$GP$9,1,MATCH($D34,'6. Patients'!$GQ$9:$HE$9,0),ROWS('6. Patients'!EO$10:EO$107))),0)+
IFERROR(SUMPRODUCT('6. Patients'!DB$10:DB$107,OFFSET('6. Patients'!$HF$9,1,MATCH($D34,'6. Patients'!$HG$9:$HU$9,0),ROWS('6. Patients'!EO$10:EO$107))),0)+
IFERROR(SUMPRODUCT('6. Patients'!DB$10:DB$107,OFFSET('6. Patients'!$HV$9,1,MATCH($D34,'6. Patients'!$HW$9:$IK$9,0),ROWS('6. Patients'!EO$10:EO$107))),0),
IFERROR(SUMPRODUCT('6. Patients'!DB$10:DB$107,OFFSET('6. Patients'!$IL$9,1,MATCH($D34,'6. Patients'!$IM$9:$JA$9,0),ROWS('6. Patients'!EO$10:EO$107))),0)+
IFERROR(SUMPRODUCT('6. Patients'!DB$10:DB$107,OFFSET('6. Patients'!$JB$9,1,MATCH($D34,'6. Patients'!$JC$9:$JQ$9,0),ROWS('6. Patients'!EO$10:EO$107))),0)+
IFERROR(SUMPRODUCT('6. Patients'!DB$10:DB$107,OFFSET('6. Patients'!$JR$9,1,MATCH($D34,'6. Patients'!$JS$9:$KG$9,0),ROWS('6. Patients'!EO$10:EO$107))),0)+
IFERROR(SUMPRODUCT('6. Patients'!DB$10:DB$107,OFFSET('6. Patients'!$KH$9,1,MATCH($D34,'6. Patients'!$KI$9:$KW$9,0),ROWS('6. Patients'!EO$10:EO$107))),0))+
IFERROR(VLOOKUP($D34,$H$61:$L$91,COLUMNS($H$60:$J$60)-1+AI$7,0)*$E34*$F34*'1. General Inputs'!$J$25,0),0)</f>
        <v>0</v>
      </c>
      <c r="AJ34" s="3">
        <f ca="1">ROUNDUP($F34*$E34*CHOOSE(AJ$7,
IFERROR(SUMPRODUCT('6. Patients'!DC$10:DC$107,OFFSET('6. Patients'!$DN$9,1,MATCH($D34,'6. Patients'!$DO$9:$EC$9,0),ROWS('6. Patients'!EP$10:EP$107))),0)+
IFERROR(SUMPRODUCT('6. Patients'!DC$10:DC$107,OFFSET('6. Patients'!$ED$9,1,MATCH($D34,'6. Patients'!$EE$9:$ES$9,0),ROWS('6. Patients'!EP$10:EP$107))),0)+
IFERROR(SUMPRODUCT('6. Patients'!DC$10:DC$107,OFFSET('6. Patients'!$ET$9,1,MATCH($D34,'6. Patients'!$EU$9:$FI$9,0),ROWS('6. Patients'!EP$10:EP$107))),0)+
IFERROR(SUMPRODUCT('6. Patients'!DC$10:DC$107,OFFSET('6. Patients'!$FJ$9,1,MATCH($D34,'6. Patients'!$FK$9:$FY$9,0),ROWS('6. Patients'!EP$10:EP$107))),0),
IFERROR(SUMPRODUCT('6. Patients'!DC$10:DC$107,OFFSET('6. Patients'!$FZ$9,1,MATCH($D34,'6. Patients'!$GA$9:$GO$9,0),ROWS('6. Patients'!EP$10:EP$107))),0)+
IFERROR(SUMPRODUCT('6. Patients'!DC$10:DC$107,OFFSET('6. Patients'!$GP$9,1,MATCH($D34,'6. Patients'!$GQ$9:$HE$9,0),ROWS('6. Patients'!EP$10:EP$107))),0)+
IFERROR(SUMPRODUCT('6. Patients'!DC$10:DC$107,OFFSET('6. Patients'!$HF$9,1,MATCH($D34,'6. Patients'!$HG$9:$HU$9,0),ROWS('6. Patients'!EP$10:EP$107))),0)+
IFERROR(SUMPRODUCT('6. Patients'!DC$10:DC$107,OFFSET('6. Patients'!$HV$9,1,MATCH($D34,'6. Patients'!$HW$9:$IK$9,0),ROWS('6. Patients'!EP$10:EP$107))),0),
IFERROR(SUMPRODUCT('6. Patients'!DC$10:DC$107,OFFSET('6. Patients'!$IL$9,1,MATCH($D34,'6. Patients'!$IM$9:$JA$9,0),ROWS('6. Patients'!EP$10:EP$107))),0)+
IFERROR(SUMPRODUCT('6. Patients'!DC$10:DC$107,OFFSET('6. Patients'!$JB$9,1,MATCH($D34,'6. Patients'!$JC$9:$JQ$9,0),ROWS('6. Patients'!EP$10:EP$107))),0)+
IFERROR(SUMPRODUCT('6. Patients'!DC$10:DC$107,OFFSET('6. Patients'!$JR$9,1,MATCH($D34,'6. Patients'!$JS$9:$KG$9,0),ROWS('6. Patients'!EP$10:EP$107))),0)+
IFERROR(SUMPRODUCT('6. Patients'!DC$10:DC$107,OFFSET('6. Patients'!$KH$9,1,MATCH($D34,'6. Patients'!$KI$9:$KW$9,0),ROWS('6. Patients'!EP$10:EP$107))),0))+
IFERROR(VLOOKUP($D34,$H$61:$L$91,COLUMNS($H$60:$J$60)-1+AJ$7,0)*$E34*$F34*'1. General Inputs'!$J$25,0),0)</f>
        <v>0</v>
      </c>
      <c r="AK34" s="3">
        <f ca="1">ROUNDUP($F34*$E34*CHOOSE(AK$7,
IFERROR(SUMPRODUCT('6. Patients'!DD$10:DD$107,OFFSET('6. Patients'!$DN$9,1,MATCH($D34,'6. Patients'!$DO$9:$EC$9,0),ROWS('6. Patients'!EQ$10:EQ$107))),0)+
IFERROR(SUMPRODUCT('6. Patients'!DD$10:DD$107,OFFSET('6. Patients'!$ED$9,1,MATCH($D34,'6. Patients'!$EE$9:$ES$9,0),ROWS('6. Patients'!EQ$10:EQ$107))),0)+
IFERROR(SUMPRODUCT('6. Patients'!DD$10:DD$107,OFFSET('6. Patients'!$ET$9,1,MATCH($D34,'6. Patients'!$EU$9:$FI$9,0),ROWS('6. Patients'!EQ$10:EQ$107))),0)+
IFERROR(SUMPRODUCT('6. Patients'!DD$10:DD$107,OFFSET('6. Patients'!$FJ$9,1,MATCH($D34,'6. Patients'!$FK$9:$FY$9,0),ROWS('6. Patients'!EQ$10:EQ$107))),0),
IFERROR(SUMPRODUCT('6. Patients'!DD$10:DD$107,OFFSET('6. Patients'!$FZ$9,1,MATCH($D34,'6. Patients'!$GA$9:$GO$9,0),ROWS('6. Patients'!EQ$10:EQ$107))),0)+
IFERROR(SUMPRODUCT('6. Patients'!DD$10:DD$107,OFFSET('6. Patients'!$GP$9,1,MATCH($D34,'6. Patients'!$GQ$9:$HE$9,0),ROWS('6. Patients'!EQ$10:EQ$107))),0)+
IFERROR(SUMPRODUCT('6. Patients'!DD$10:DD$107,OFFSET('6. Patients'!$HF$9,1,MATCH($D34,'6. Patients'!$HG$9:$HU$9,0),ROWS('6. Patients'!EQ$10:EQ$107))),0)+
IFERROR(SUMPRODUCT('6. Patients'!DD$10:DD$107,OFFSET('6. Patients'!$HV$9,1,MATCH($D34,'6. Patients'!$HW$9:$IK$9,0),ROWS('6. Patients'!EQ$10:EQ$107))),0),
IFERROR(SUMPRODUCT('6. Patients'!DD$10:DD$107,OFFSET('6. Patients'!$IL$9,1,MATCH($D34,'6. Patients'!$IM$9:$JA$9,0),ROWS('6. Patients'!EQ$10:EQ$107))),0)+
IFERROR(SUMPRODUCT('6. Patients'!DD$10:DD$107,OFFSET('6. Patients'!$JB$9,1,MATCH($D34,'6. Patients'!$JC$9:$JQ$9,0),ROWS('6. Patients'!EQ$10:EQ$107))),0)+
IFERROR(SUMPRODUCT('6. Patients'!DD$10:DD$107,OFFSET('6. Patients'!$JR$9,1,MATCH($D34,'6. Patients'!$JS$9:$KG$9,0),ROWS('6. Patients'!EQ$10:EQ$107))),0)+
IFERROR(SUMPRODUCT('6. Patients'!DD$10:DD$107,OFFSET('6. Patients'!$KH$9,1,MATCH($D34,'6. Patients'!$KI$9:$KW$9,0),ROWS('6. Patients'!EQ$10:EQ$107))),0))+
IFERROR(VLOOKUP($D34,$H$61:$L$91,COLUMNS($H$60:$J$60)-1+AK$7,0)*$E34*$F34*'1. General Inputs'!$J$25,0),0)</f>
        <v>0</v>
      </c>
      <c r="AL34" s="3">
        <f ca="1">ROUNDUP($F34*$E34*CHOOSE(AL$7,
IFERROR(SUMPRODUCT('6. Patients'!DE$10:DE$107,OFFSET('6. Patients'!$DN$9,1,MATCH($D34,'6. Patients'!$DO$9:$EC$9,0),ROWS('6. Patients'!ER$10:ER$107))),0)+
IFERROR(SUMPRODUCT('6. Patients'!DE$10:DE$107,OFFSET('6. Patients'!$ED$9,1,MATCH($D34,'6. Patients'!$EE$9:$ES$9,0),ROWS('6. Patients'!ER$10:ER$107))),0)+
IFERROR(SUMPRODUCT('6. Patients'!DE$10:DE$107,OFFSET('6. Patients'!$ET$9,1,MATCH($D34,'6. Patients'!$EU$9:$FI$9,0),ROWS('6. Patients'!ER$10:ER$107))),0)+
IFERROR(SUMPRODUCT('6. Patients'!DE$10:DE$107,OFFSET('6. Patients'!$FJ$9,1,MATCH($D34,'6. Patients'!$FK$9:$FY$9,0),ROWS('6. Patients'!ER$10:ER$107))),0),
IFERROR(SUMPRODUCT('6. Patients'!DE$10:DE$107,OFFSET('6. Patients'!$FZ$9,1,MATCH($D34,'6. Patients'!$GA$9:$GO$9,0),ROWS('6. Patients'!ER$10:ER$107))),0)+
IFERROR(SUMPRODUCT('6. Patients'!DE$10:DE$107,OFFSET('6. Patients'!$GP$9,1,MATCH($D34,'6. Patients'!$GQ$9:$HE$9,0),ROWS('6. Patients'!ER$10:ER$107))),0)+
IFERROR(SUMPRODUCT('6. Patients'!DE$10:DE$107,OFFSET('6. Patients'!$HF$9,1,MATCH($D34,'6. Patients'!$HG$9:$HU$9,0),ROWS('6. Patients'!ER$10:ER$107))),0)+
IFERROR(SUMPRODUCT('6. Patients'!DE$10:DE$107,OFFSET('6. Patients'!$HV$9,1,MATCH($D34,'6. Patients'!$HW$9:$IK$9,0),ROWS('6. Patients'!ER$10:ER$107))),0),
IFERROR(SUMPRODUCT('6. Patients'!DE$10:DE$107,OFFSET('6. Patients'!$IL$9,1,MATCH($D34,'6. Patients'!$IM$9:$JA$9,0),ROWS('6. Patients'!ER$10:ER$107))),0)+
IFERROR(SUMPRODUCT('6. Patients'!DE$10:DE$107,OFFSET('6. Patients'!$JB$9,1,MATCH($D34,'6. Patients'!$JC$9:$JQ$9,0),ROWS('6. Patients'!ER$10:ER$107))),0)+
IFERROR(SUMPRODUCT('6. Patients'!DE$10:DE$107,OFFSET('6. Patients'!$JR$9,1,MATCH($D34,'6. Patients'!$JS$9:$KG$9,0),ROWS('6. Patients'!ER$10:ER$107))),0)+
IFERROR(SUMPRODUCT('6. Patients'!DE$10:DE$107,OFFSET('6. Patients'!$KH$9,1,MATCH($D34,'6. Patients'!$KI$9:$KW$9,0),ROWS('6. Patients'!ER$10:ER$107))),0))+
IFERROR(VLOOKUP($D34,$H$61:$L$91,COLUMNS($H$60:$J$60)-1+AL$7,0)*$E34*$F34*'1. General Inputs'!$J$25,0),0)</f>
        <v>0</v>
      </c>
      <c r="AM34" s="3">
        <f ca="1">ROUNDUP($F34*$E34*CHOOSE(AM$7,
IFERROR(SUMPRODUCT('6. Patients'!DF$10:DF$107,OFFSET('6. Patients'!$DN$9,1,MATCH($D34,'6. Patients'!$DO$9:$EC$9,0),ROWS('6. Patients'!ES$10:ES$107))),0)+
IFERROR(SUMPRODUCT('6. Patients'!DF$10:DF$107,OFFSET('6. Patients'!$ED$9,1,MATCH($D34,'6. Patients'!$EE$9:$ES$9,0),ROWS('6. Patients'!ES$10:ES$107))),0)+
IFERROR(SUMPRODUCT('6. Patients'!DF$10:DF$107,OFFSET('6. Patients'!$ET$9,1,MATCH($D34,'6. Patients'!$EU$9:$FI$9,0),ROWS('6. Patients'!ES$10:ES$107))),0)+
IFERROR(SUMPRODUCT('6. Patients'!DF$10:DF$107,OFFSET('6. Patients'!$FJ$9,1,MATCH($D34,'6. Patients'!$FK$9:$FY$9,0),ROWS('6. Patients'!ES$10:ES$107))),0),
IFERROR(SUMPRODUCT('6. Patients'!DF$10:DF$107,OFFSET('6. Patients'!$FZ$9,1,MATCH($D34,'6. Patients'!$GA$9:$GO$9,0),ROWS('6. Patients'!ES$10:ES$107))),0)+
IFERROR(SUMPRODUCT('6. Patients'!DF$10:DF$107,OFFSET('6. Patients'!$GP$9,1,MATCH($D34,'6. Patients'!$GQ$9:$HE$9,0),ROWS('6. Patients'!ES$10:ES$107))),0)+
IFERROR(SUMPRODUCT('6. Patients'!DF$10:DF$107,OFFSET('6. Patients'!$HF$9,1,MATCH($D34,'6. Patients'!$HG$9:$HU$9,0),ROWS('6. Patients'!ES$10:ES$107))),0)+
IFERROR(SUMPRODUCT('6. Patients'!DF$10:DF$107,OFFSET('6. Patients'!$HV$9,1,MATCH($D34,'6. Patients'!$HW$9:$IK$9,0),ROWS('6. Patients'!ES$10:ES$107))),0),
IFERROR(SUMPRODUCT('6. Patients'!DF$10:DF$107,OFFSET('6. Patients'!$IL$9,1,MATCH($D34,'6. Patients'!$IM$9:$JA$9,0),ROWS('6. Patients'!ES$10:ES$107))),0)+
IFERROR(SUMPRODUCT('6. Patients'!DF$10:DF$107,OFFSET('6. Patients'!$JB$9,1,MATCH($D34,'6. Patients'!$JC$9:$JQ$9,0),ROWS('6. Patients'!ES$10:ES$107))),0)+
IFERROR(SUMPRODUCT('6. Patients'!DF$10:DF$107,OFFSET('6. Patients'!$JR$9,1,MATCH($D34,'6. Patients'!$JS$9:$KG$9,0),ROWS('6. Patients'!ES$10:ES$107))),0)+
IFERROR(SUMPRODUCT('6. Patients'!DF$10:DF$107,OFFSET('6. Patients'!$KH$9,1,MATCH($D34,'6. Patients'!$KI$9:$KW$9,0),ROWS('6. Patients'!ES$10:ES$107))),0))+
IFERROR(VLOOKUP($D34,$H$61:$L$91,COLUMNS($H$60:$J$60)-1+AM$7,0)*$E34*$F34*'1. General Inputs'!$J$25,0),0)</f>
        <v>0</v>
      </c>
      <c r="AN34" s="3">
        <f ca="1">ROUNDUP($F34*$E34*CHOOSE(AN$7,
IFERROR(SUMPRODUCT('6. Patients'!DG$10:DG$107,OFFSET('6. Patients'!$DN$9,1,MATCH($D34,'6. Patients'!$DO$9:$EC$9,0),ROWS('6. Patients'!ET$10:ET$107))),0)+
IFERROR(SUMPRODUCT('6. Patients'!DG$10:DG$107,OFFSET('6. Patients'!$ED$9,1,MATCH($D34,'6. Patients'!$EE$9:$ES$9,0),ROWS('6. Patients'!ET$10:ET$107))),0)+
IFERROR(SUMPRODUCT('6. Patients'!DG$10:DG$107,OFFSET('6. Patients'!$ET$9,1,MATCH($D34,'6. Patients'!$EU$9:$FI$9,0),ROWS('6. Patients'!ET$10:ET$107))),0)+
IFERROR(SUMPRODUCT('6. Patients'!DG$10:DG$107,OFFSET('6. Patients'!$FJ$9,1,MATCH($D34,'6. Patients'!$FK$9:$FY$9,0),ROWS('6. Patients'!ET$10:ET$107))),0),
IFERROR(SUMPRODUCT('6. Patients'!DG$10:DG$107,OFFSET('6. Patients'!$FZ$9,1,MATCH($D34,'6. Patients'!$GA$9:$GO$9,0),ROWS('6. Patients'!ET$10:ET$107))),0)+
IFERROR(SUMPRODUCT('6. Patients'!DG$10:DG$107,OFFSET('6. Patients'!$GP$9,1,MATCH($D34,'6. Patients'!$GQ$9:$HE$9,0),ROWS('6. Patients'!ET$10:ET$107))),0)+
IFERROR(SUMPRODUCT('6. Patients'!DG$10:DG$107,OFFSET('6. Patients'!$HF$9,1,MATCH($D34,'6. Patients'!$HG$9:$HU$9,0),ROWS('6. Patients'!ET$10:ET$107))),0)+
IFERROR(SUMPRODUCT('6. Patients'!DG$10:DG$107,OFFSET('6. Patients'!$HV$9,1,MATCH($D34,'6. Patients'!$HW$9:$IK$9,0),ROWS('6. Patients'!ET$10:ET$107))),0),
IFERROR(SUMPRODUCT('6. Patients'!DG$10:DG$107,OFFSET('6. Patients'!$IL$9,1,MATCH($D34,'6. Patients'!$IM$9:$JA$9,0),ROWS('6. Patients'!ET$10:ET$107))),0)+
IFERROR(SUMPRODUCT('6. Patients'!DG$10:DG$107,OFFSET('6. Patients'!$JB$9,1,MATCH($D34,'6. Patients'!$JC$9:$JQ$9,0),ROWS('6. Patients'!ET$10:ET$107))),0)+
IFERROR(SUMPRODUCT('6. Patients'!DG$10:DG$107,OFFSET('6. Patients'!$JR$9,1,MATCH($D34,'6. Patients'!$JS$9:$KG$9,0),ROWS('6. Patients'!ET$10:ET$107))),0)+
IFERROR(SUMPRODUCT('6. Patients'!DG$10:DG$107,OFFSET('6. Patients'!$KH$9,1,MATCH($D34,'6. Patients'!$KI$9:$KW$9,0),ROWS('6. Patients'!ET$10:ET$107))),0))+
IFERROR(VLOOKUP($D34,$H$61:$L$91,COLUMNS($H$60:$J$60)-1+AN$7,0)*$E34*$F34*'1. General Inputs'!$J$25,0),0)</f>
        <v>0</v>
      </c>
      <c r="AO34" s="3">
        <f ca="1">ROUNDUP($F34*$E34*CHOOSE(AO$7,
IFERROR(SUMPRODUCT('6. Patients'!DH$10:DH$107,OFFSET('6. Patients'!$DN$9,1,MATCH($D34,'6. Patients'!$DO$9:$EC$9,0),ROWS('6. Patients'!EU$10:EU$107))),0)+
IFERROR(SUMPRODUCT('6. Patients'!DH$10:DH$107,OFFSET('6. Patients'!$ED$9,1,MATCH($D34,'6. Patients'!$EE$9:$ES$9,0),ROWS('6. Patients'!EU$10:EU$107))),0)+
IFERROR(SUMPRODUCT('6. Patients'!DH$10:DH$107,OFFSET('6. Patients'!$ET$9,1,MATCH($D34,'6. Patients'!$EU$9:$FI$9,0),ROWS('6. Patients'!EU$10:EU$107))),0)+
IFERROR(SUMPRODUCT('6. Patients'!DH$10:DH$107,OFFSET('6. Patients'!$FJ$9,1,MATCH($D34,'6. Patients'!$FK$9:$FY$9,0),ROWS('6. Patients'!EU$10:EU$107))),0),
IFERROR(SUMPRODUCT('6. Patients'!DH$10:DH$107,OFFSET('6. Patients'!$FZ$9,1,MATCH($D34,'6. Patients'!$GA$9:$GO$9,0),ROWS('6. Patients'!EU$10:EU$107))),0)+
IFERROR(SUMPRODUCT('6. Patients'!DH$10:DH$107,OFFSET('6. Patients'!$GP$9,1,MATCH($D34,'6. Patients'!$GQ$9:$HE$9,0),ROWS('6. Patients'!EU$10:EU$107))),0)+
IFERROR(SUMPRODUCT('6. Patients'!DH$10:DH$107,OFFSET('6. Patients'!$HF$9,1,MATCH($D34,'6. Patients'!$HG$9:$HU$9,0),ROWS('6. Patients'!EU$10:EU$107))),0)+
IFERROR(SUMPRODUCT('6. Patients'!DH$10:DH$107,OFFSET('6. Patients'!$HV$9,1,MATCH($D34,'6. Patients'!$HW$9:$IK$9,0),ROWS('6. Patients'!EU$10:EU$107))),0),
IFERROR(SUMPRODUCT('6. Patients'!DH$10:DH$107,OFFSET('6. Patients'!$IL$9,1,MATCH($D34,'6. Patients'!$IM$9:$JA$9,0),ROWS('6. Patients'!EU$10:EU$107))),0)+
IFERROR(SUMPRODUCT('6. Patients'!DH$10:DH$107,OFFSET('6. Patients'!$JB$9,1,MATCH($D34,'6. Patients'!$JC$9:$JQ$9,0),ROWS('6. Patients'!EU$10:EU$107))),0)+
IFERROR(SUMPRODUCT('6. Patients'!DH$10:DH$107,OFFSET('6. Patients'!$JR$9,1,MATCH($D34,'6. Patients'!$JS$9:$KG$9,0),ROWS('6. Patients'!EU$10:EU$107))),0)+
IFERROR(SUMPRODUCT('6. Patients'!DH$10:DH$107,OFFSET('6. Patients'!$KH$9,1,MATCH($D34,'6. Patients'!$KI$9:$KW$9,0),ROWS('6. Patients'!EU$10:EU$107))),0))+
IFERROR(VLOOKUP($D34,$H$61:$L$91,COLUMNS($H$60:$J$60)-1+AO$7,0)*$E34*$F34*'1. General Inputs'!$J$25,0),0)</f>
        <v>0</v>
      </c>
      <c r="AP34" s="3">
        <f ca="1">ROUNDUP($F34*$E34*CHOOSE(AP$7,
IFERROR(SUMPRODUCT('6. Patients'!DI$10:DI$107,OFFSET('6. Patients'!$DN$9,1,MATCH($D34,'6. Patients'!$DO$9:$EC$9,0),ROWS('6. Patients'!EV$10:EV$107))),0)+
IFERROR(SUMPRODUCT('6. Patients'!DI$10:DI$107,OFFSET('6. Patients'!$ED$9,1,MATCH($D34,'6. Patients'!$EE$9:$ES$9,0),ROWS('6. Patients'!EV$10:EV$107))),0)+
IFERROR(SUMPRODUCT('6. Patients'!DI$10:DI$107,OFFSET('6. Patients'!$ET$9,1,MATCH($D34,'6. Patients'!$EU$9:$FI$9,0),ROWS('6. Patients'!EV$10:EV$107))),0)+
IFERROR(SUMPRODUCT('6. Patients'!DI$10:DI$107,OFFSET('6. Patients'!$FJ$9,1,MATCH($D34,'6. Patients'!$FK$9:$FY$9,0),ROWS('6. Patients'!EV$10:EV$107))),0),
IFERROR(SUMPRODUCT('6. Patients'!DI$10:DI$107,OFFSET('6. Patients'!$FZ$9,1,MATCH($D34,'6. Patients'!$GA$9:$GO$9,0),ROWS('6. Patients'!EV$10:EV$107))),0)+
IFERROR(SUMPRODUCT('6. Patients'!DI$10:DI$107,OFFSET('6. Patients'!$GP$9,1,MATCH($D34,'6. Patients'!$GQ$9:$HE$9,0),ROWS('6. Patients'!EV$10:EV$107))),0)+
IFERROR(SUMPRODUCT('6. Patients'!DI$10:DI$107,OFFSET('6. Patients'!$HF$9,1,MATCH($D34,'6. Patients'!$HG$9:$HU$9,0),ROWS('6. Patients'!EV$10:EV$107))),0)+
IFERROR(SUMPRODUCT('6. Patients'!DI$10:DI$107,OFFSET('6. Patients'!$HV$9,1,MATCH($D34,'6. Patients'!$HW$9:$IK$9,0),ROWS('6. Patients'!EV$10:EV$107))),0),
IFERROR(SUMPRODUCT('6. Patients'!DI$10:DI$107,OFFSET('6. Patients'!$IL$9,1,MATCH($D34,'6. Patients'!$IM$9:$JA$9,0),ROWS('6. Patients'!EV$10:EV$107))),0)+
IFERROR(SUMPRODUCT('6. Patients'!DI$10:DI$107,OFFSET('6. Patients'!$JB$9,1,MATCH($D34,'6. Patients'!$JC$9:$JQ$9,0),ROWS('6. Patients'!EV$10:EV$107))),0)+
IFERROR(SUMPRODUCT('6. Patients'!DI$10:DI$107,OFFSET('6. Patients'!$JR$9,1,MATCH($D34,'6. Patients'!$JS$9:$KG$9,0),ROWS('6. Patients'!EV$10:EV$107))),0)+
IFERROR(SUMPRODUCT('6. Patients'!DI$10:DI$107,OFFSET('6. Patients'!$KH$9,1,MATCH($D34,'6. Patients'!$KI$9:$KW$9,0),ROWS('6. Patients'!EV$10:EV$107))),0))+
IFERROR(VLOOKUP($D34,$H$61:$L$91,COLUMNS($H$60:$J$60)-1+AP$7,0)*$E34*$F34*'1. General Inputs'!$J$25,0),0)</f>
        <v>0</v>
      </c>
      <c r="AQ34" s="3">
        <f ca="1">ROUNDUP($F34*$E34*CHOOSE(AQ$7,
IFERROR(SUMPRODUCT('6. Patients'!DJ$10:DJ$107,OFFSET('6. Patients'!$DN$9,1,MATCH($D34,'6. Patients'!$DO$9:$EC$9,0),ROWS('6. Patients'!EW$10:EW$107))),0)+
IFERROR(SUMPRODUCT('6. Patients'!DJ$10:DJ$107,OFFSET('6. Patients'!$ED$9,1,MATCH($D34,'6. Patients'!$EE$9:$ES$9,0),ROWS('6. Patients'!EW$10:EW$107))),0)+
IFERROR(SUMPRODUCT('6. Patients'!DJ$10:DJ$107,OFFSET('6. Patients'!$ET$9,1,MATCH($D34,'6. Patients'!$EU$9:$FI$9,0),ROWS('6. Patients'!EW$10:EW$107))),0)+
IFERROR(SUMPRODUCT('6. Patients'!DJ$10:DJ$107,OFFSET('6. Patients'!$FJ$9,1,MATCH($D34,'6. Patients'!$FK$9:$FY$9,0),ROWS('6. Patients'!EW$10:EW$107))),0),
IFERROR(SUMPRODUCT('6. Patients'!DJ$10:DJ$107,OFFSET('6. Patients'!$FZ$9,1,MATCH($D34,'6. Patients'!$GA$9:$GO$9,0),ROWS('6. Patients'!EW$10:EW$107))),0)+
IFERROR(SUMPRODUCT('6. Patients'!DJ$10:DJ$107,OFFSET('6. Patients'!$GP$9,1,MATCH($D34,'6. Patients'!$GQ$9:$HE$9,0),ROWS('6. Patients'!EW$10:EW$107))),0)+
IFERROR(SUMPRODUCT('6. Patients'!DJ$10:DJ$107,OFFSET('6. Patients'!$HF$9,1,MATCH($D34,'6. Patients'!$HG$9:$HU$9,0),ROWS('6. Patients'!EW$10:EW$107))),0)+
IFERROR(SUMPRODUCT('6. Patients'!DJ$10:DJ$107,OFFSET('6. Patients'!$HV$9,1,MATCH($D34,'6. Patients'!$HW$9:$IK$9,0),ROWS('6. Patients'!EW$10:EW$107))),0),
IFERROR(SUMPRODUCT('6. Patients'!DJ$10:DJ$107,OFFSET('6. Patients'!$IL$9,1,MATCH($D34,'6. Patients'!$IM$9:$JA$9,0),ROWS('6. Patients'!EW$10:EW$107))),0)+
IFERROR(SUMPRODUCT('6. Patients'!DJ$10:DJ$107,OFFSET('6. Patients'!$JB$9,1,MATCH($D34,'6. Patients'!$JC$9:$JQ$9,0),ROWS('6. Patients'!EW$10:EW$107))),0)+
IFERROR(SUMPRODUCT('6. Patients'!DJ$10:DJ$107,OFFSET('6. Patients'!$JR$9,1,MATCH($D34,'6. Patients'!$JS$9:$KG$9,0),ROWS('6. Patients'!EW$10:EW$107))),0)+
IFERROR(SUMPRODUCT('6. Patients'!DJ$10:DJ$107,OFFSET('6. Patients'!$KH$9,1,MATCH($D34,'6. Patients'!$KI$9:$KW$9,0),ROWS('6. Patients'!EW$10:EW$107))),0))+
IFERROR(VLOOKUP($D34,$H$61:$L$91,COLUMNS($H$60:$J$60)-1+AQ$7,0)*$E34*$F34*'1. General Inputs'!$J$25,0),0)</f>
        <v>0</v>
      </c>
      <c r="AR34" s="136"/>
      <c r="AZ34" s="135">
        <f ca="1">IFERROR(SUM(OFFSET('7. Consumption'!H34,0,1,,MIN('1. General Inputs'!$J$27,COLUMNS('7. Consumption'!H$9:$AQ$9)-1))),0)+MAX(0,$AQ34*('1. General Inputs'!$J$27-COLUMNS('7. Consumption'!H$9:$AQ$9)+1))</f>
        <v>0</v>
      </c>
      <c r="BA34" s="135">
        <f ca="1">IFERROR(SUM(OFFSET('7. Consumption'!I34,0,1,,MIN('1. General Inputs'!$J$27,COLUMNS('7. Consumption'!I$9:$AQ$9)-1))),0)+MAX(0,$AQ34*('1. General Inputs'!$J$27-COLUMNS('7. Consumption'!I$9:$AQ$9)+1))</f>
        <v>0</v>
      </c>
      <c r="BB34" s="135">
        <f ca="1">IFERROR(SUM(OFFSET('7. Consumption'!J34,0,1,,MIN('1. General Inputs'!$J$27,COLUMNS('7. Consumption'!J$9:$AQ$9)-1))),0)+MAX(0,$AQ34*('1. General Inputs'!$J$27-COLUMNS('7. Consumption'!J$9:$AQ$9)+1))</f>
        <v>0</v>
      </c>
      <c r="BC34" s="135">
        <f ca="1">IFERROR(SUM(OFFSET('7. Consumption'!K34,0,1,,MIN('1. General Inputs'!$J$27,COLUMNS('7. Consumption'!K$9:$AQ$9)-1))),0)+MAX(0,$AQ34*('1. General Inputs'!$J$27-COLUMNS('7. Consumption'!K$9:$AQ$9)+1))</f>
        <v>0</v>
      </c>
      <c r="BD34" s="135">
        <f ca="1">IFERROR(SUM(OFFSET('7. Consumption'!L34,0,1,,MIN('1. General Inputs'!$J$27,COLUMNS('7. Consumption'!L$9:$AQ$9)-1))),0)+MAX(0,$AQ34*('1. General Inputs'!$J$27-COLUMNS('7. Consumption'!L$9:$AQ$9)+1))</f>
        <v>0</v>
      </c>
      <c r="BE34" s="135">
        <f ca="1">IFERROR(SUM(OFFSET('7. Consumption'!M34,0,1,,MIN('1. General Inputs'!$J$27,COLUMNS('7. Consumption'!M$9:$AQ$9)-1))),0)+MAX(0,$AQ34*('1. General Inputs'!$J$27-COLUMNS('7. Consumption'!M$9:$AQ$9)+1))</f>
        <v>0</v>
      </c>
      <c r="BF34" s="135">
        <f ca="1">IFERROR(SUM(OFFSET('7. Consumption'!N34,0,1,,MIN('1. General Inputs'!$J$27,COLUMNS('7. Consumption'!N$9:$AQ$9)-1))),0)+MAX(0,$AQ34*('1. General Inputs'!$J$27-COLUMNS('7. Consumption'!N$9:$AQ$9)+1))</f>
        <v>0</v>
      </c>
      <c r="BG34" s="135">
        <f ca="1">IFERROR(SUM(OFFSET('7. Consumption'!O34,0,1,,MIN('1. General Inputs'!$J$27,COLUMNS('7. Consumption'!O$9:$AQ$9)-1))),0)+MAX(0,$AQ34*('1. General Inputs'!$J$27-COLUMNS('7. Consumption'!O$9:$AQ$9)+1))</f>
        <v>0</v>
      </c>
      <c r="BH34" s="135">
        <f ca="1">IFERROR(SUM(OFFSET('7. Consumption'!P34,0,1,,MIN('1. General Inputs'!$J$27,COLUMNS('7. Consumption'!P$9:$AQ$9)-1))),0)+MAX(0,$AQ34*('1. General Inputs'!$J$27-COLUMNS('7. Consumption'!P$9:$AQ$9)+1))</f>
        <v>0</v>
      </c>
      <c r="BI34" s="135">
        <f ca="1">IFERROR(SUM(OFFSET('7. Consumption'!Q34,0,1,,MIN('1. General Inputs'!$J$27,COLUMNS('7. Consumption'!Q$9:$AQ$9)-1))),0)+MAX(0,$AQ34*('1. General Inputs'!$J$27-COLUMNS('7. Consumption'!Q$9:$AQ$9)+1))</f>
        <v>0</v>
      </c>
      <c r="BJ34" s="135">
        <f ca="1">IFERROR(SUM(OFFSET('7. Consumption'!R34,0,1,,MIN('1. General Inputs'!$J$27,COLUMNS('7. Consumption'!R$9:$AQ$9)-1))),0)+MAX(0,$AQ34*('1. General Inputs'!$J$27-COLUMNS('7. Consumption'!R$9:$AQ$9)+1))</f>
        <v>0</v>
      </c>
      <c r="BK34" s="135">
        <f ca="1">IFERROR(SUM(OFFSET('7. Consumption'!S34,0,1,,MIN('1. General Inputs'!$J$27,COLUMNS('7. Consumption'!S$9:$AQ$9)-1))),0)+MAX(0,$AQ34*('1. General Inputs'!$J$27-COLUMNS('7. Consumption'!S$9:$AQ$9)+1))</f>
        <v>0</v>
      </c>
      <c r="BL34" s="135">
        <f ca="1">IFERROR(SUM(OFFSET('7. Consumption'!T34,0,1,,MIN('1. General Inputs'!$J$27,COLUMNS('7. Consumption'!T$9:$AQ$9)-1))),0)+MAX(0,$AQ34*('1. General Inputs'!$J$27-COLUMNS('7. Consumption'!T$9:$AQ$9)+1))</f>
        <v>0</v>
      </c>
      <c r="BM34" s="135">
        <f ca="1">IFERROR(SUM(OFFSET('7. Consumption'!U34,0,1,,MIN('1. General Inputs'!$J$27,COLUMNS('7. Consumption'!U$9:$AQ$9)-1))),0)+MAX(0,$AQ34*('1. General Inputs'!$J$27-COLUMNS('7. Consumption'!U$9:$AQ$9)+1))</f>
        <v>0</v>
      </c>
      <c r="BN34" s="135">
        <f ca="1">IFERROR(SUM(OFFSET('7. Consumption'!V34,0,1,,MIN('1. General Inputs'!$J$27,COLUMNS('7. Consumption'!V$9:$AQ$9)-1))),0)+MAX(0,$AQ34*('1. General Inputs'!$J$27-COLUMNS('7. Consumption'!V$9:$AQ$9)+1))</f>
        <v>0</v>
      </c>
      <c r="BO34" s="135">
        <f ca="1">IFERROR(SUM(OFFSET('7. Consumption'!W34,0,1,,MIN('1. General Inputs'!$J$27,COLUMNS('7. Consumption'!W$9:$AQ$9)-1))),0)+MAX(0,$AQ34*('1. General Inputs'!$J$27-COLUMNS('7. Consumption'!W$9:$AQ$9)+1))</f>
        <v>0</v>
      </c>
      <c r="BP34" s="135">
        <f ca="1">IFERROR(SUM(OFFSET('7. Consumption'!X34,0,1,,MIN('1. General Inputs'!$J$27,COLUMNS('7. Consumption'!X$9:$AQ$9)-1))),0)+MAX(0,$AQ34*('1. General Inputs'!$J$27-COLUMNS('7. Consumption'!X$9:$AQ$9)+1))</f>
        <v>0</v>
      </c>
      <c r="BQ34" s="135">
        <f ca="1">IFERROR(SUM(OFFSET('7. Consumption'!Y34,0,1,,MIN('1. General Inputs'!$J$27,COLUMNS('7. Consumption'!Y$9:$AQ$9)-1))),0)+MAX(0,$AQ34*('1. General Inputs'!$J$27-COLUMNS('7. Consumption'!Y$9:$AQ$9)+1))</f>
        <v>0</v>
      </c>
      <c r="BR34" s="135">
        <f ca="1">IFERROR(SUM(OFFSET('7. Consumption'!Z34,0,1,,MIN('1. General Inputs'!$J$27,COLUMNS('7. Consumption'!Z$9:$AQ$9)-1))),0)+MAX(0,$AQ34*('1. General Inputs'!$J$27-COLUMNS('7. Consumption'!Z$9:$AQ$9)+1))</f>
        <v>0</v>
      </c>
      <c r="BS34" s="135">
        <f ca="1">IFERROR(SUM(OFFSET('7. Consumption'!AA34,0,1,,MIN('1. General Inputs'!$J$27,COLUMNS('7. Consumption'!AA$9:$AQ$9)-1))),0)+MAX(0,$AQ34*('1. General Inputs'!$J$27-COLUMNS('7. Consumption'!AA$9:$AQ$9)+1))</f>
        <v>0</v>
      </c>
      <c r="BT34" s="135">
        <f ca="1">IFERROR(SUM(OFFSET('7. Consumption'!AB34,0,1,,MIN('1. General Inputs'!$J$27,COLUMNS('7. Consumption'!AB$9:$AQ$9)-1))),0)+MAX(0,$AQ34*('1. General Inputs'!$J$27-COLUMNS('7. Consumption'!AB$9:$AQ$9)+1))</f>
        <v>0</v>
      </c>
      <c r="BU34" s="135">
        <f ca="1">IFERROR(SUM(OFFSET('7. Consumption'!AC34,0,1,,MIN('1. General Inputs'!$J$27,COLUMNS('7. Consumption'!AC$9:$AQ$9)-1))),0)+MAX(0,$AQ34*('1. General Inputs'!$J$27-COLUMNS('7. Consumption'!AC$9:$AQ$9)+1))</f>
        <v>0</v>
      </c>
      <c r="BV34" s="135">
        <f ca="1">IFERROR(SUM(OFFSET('7. Consumption'!AD34,0,1,,MIN('1. General Inputs'!$J$27,COLUMNS('7. Consumption'!AD$9:$AQ$9)-1))),0)+MAX(0,$AQ34*('1. General Inputs'!$J$27-COLUMNS('7. Consumption'!AD$9:$AQ$9)+1))</f>
        <v>0</v>
      </c>
      <c r="BW34" s="135">
        <f ca="1">IFERROR(SUM(OFFSET('7. Consumption'!AE34,0,1,,MIN('1. General Inputs'!$J$27,COLUMNS('7. Consumption'!AE$9:$AQ$9)-1))),0)+MAX(0,$AQ34*('1. General Inputs'!$J$27-COLUMNS('7. Consumption'!AE$9:$AQ$9)+1))</f>
        <v>0</v>
      </c>
      <c r="BX34" s="135">
        <f ca="1">IFERROR(SUM(OFFSET('7. Consumption'!AF34,0,1,,MIN('1. General Inputs'!$J$27,COLUMNS('7. Consumption'!AF$9:$AQ$9)-1))),0)+MAX(0,$AQ34*('1. General Inputs'!$J$27-COLUMNS('7. Consumption'!AF$9:$AQ$9)+1))</f>
        <v>0</v>
      </c>
      <c r="BY34" s="135">
        <f ca="1">IFERROR(SUM(OFFSET('7. Consumption'!AG34,0,1,,MIN('1. General Inputs'!$J$27,COLUMNS('7. Consumption'!AG$9:$AQ$9)-1))),0)+MAX(0,$AQ34*('1. General Inputs'!$J$27-COLUMNS('7. Consumption'!AG$9:$AQ$9)+1))</f>
        <v>0</v>
      </c>
      <c r="BZ34" s="135">
        <f ca="1">IFERROR(SUM(OFFSET('7. Consumption'!AH34,0,1,,MIN('1. General Inputs'!$J$27,COLUMNS('7. Consumption'!AH$9:$AQ$9)-1))),0)+MAX(0,$AQ34*('1. General Inputs'!$J$27-COLUMNS('7. Consumption'!AH$9:$AQ$9)+1))</f>
        <v>0</v>
      </c>
      <c r="CA34" s="135">
        <f ca="1">IFERROR(SUM(OFFSET('7. Consumption'!AI34,0,1,,MIN('1. General Inputs'!$J$27,COLUMNS('7. Consumption'!AI$9:$AQ$9)-1))),0)+MAX(0,$AQ34*('1. General Inputs'!$J$27-COLUMNS('7. Consumption'!AI$9:$AQ$9)+1))</f>
        <v>0</v>
      </c>
      <c r="CB34" s="135">
        <f ca="1">IFERROR(SUM(OFFSET('7. Consumption'!AJ34,0,1,,MIN('1. General Inputs'!$J$27,COLUMNS('7. Consumption'!AJ$9:$AQ$9)-1))),0)+MAX(0,$AQ34*('1. General Inputs'!$J$27-COLUMNS('7. Consumption'!AJ$9:$AQ$9)+1))</f>
        <v>0</v>
      </c>
      <c r="CC34" s="135">
        <f ca="1">IFERROR(SUM(OFFSET('7. Consumption'!AK34,0,1,,MIN('1. General Inputs'!$J$27,COLUMNS('7. Consumption'!AK$9:$AQ$9)-1))),0)+MAX(0,$AQ34*('1. General Inputs'!$J$27-COLUMNS('7. Consumption'!AK$9:$AQ$9)+1))</f>
        <v>0</v>
      </c>
      <c r="CD34" s="135">
        <f ca="1">IFERROR(SUM(OFFSET('7. Consumption'!AL34,0,1,,MIN('1. General Inputs'!$J$27,COLUMNS('7. Consumption'!AL$9:$AQ$9)-1))),0)+MAX(0,$AQ34*('1. General Inputs'!$J$27-COLUMNS('7. Consumption'!AL$9:$AQ$9)+1))</f>
        <v>0</v>
      </c>
      <c r="CE34" s="135">
        <f ca="1">IFERROR(SUM(OFFSET('7. Consumption'!AM34,0,1,,MIN('1. General Inputs'!$J$27,COLUMNS('7. Consumption'!AM$9:$AQ$9)-1))),0)+MAX(0,$AQ34*('1. General Inputs'!$J$27-COLUMNS('7. Consumption'!AM$9:$AQ$9)+1))</f>
        <v>0</v>
      </c>
      <c r="CF34" s="135">
        <f ca="1">IFERROR(SUM(OFFSET('7. Consumption'!AN34,0,1,,MIN('1. General Inputs'!$J$27,COLUMNS('7. Consumption'!AN$9:$AQ$9)-1))),0)+MAX(0,$AQ34*('1. General Inputs'!$J$27-COLUMNS('7. Consumption'!AN$9:$AQ$9)+1))</f>
        <v>0</v>
      </c>
      <c r="CG34" s="135">
        <f ca="1">IFERROR(SUM(OFFSET('7. Consumption'!AO34,0,1,,MIN('1. General Inputs'!$J$27,COLUMNS('7. Consumption'!AO$9:$AQ$9)-1))),0)+MAX(0,$AQ34*('1. General Inputs'!$J$27-COLUMNS('7. Consumption'!AO$9:$AQ$9)+1))</f>
        <v>0</v>
      </c>
      <c r="CH34" s="135">
        <f ca="1">IFERROR(SUM(OFFSET('7. Consumption'!AP34,0,1,,MIN('1. General Inputs'!$J$27,COLUMNS('7. Consumption'!AP$9:$AQ$9)-1))),0)+MAX(0,$AQ34*('1. General Inputs'!$J$27-COLUMNS('7. Consumption'!AP$9:$AQ$9)+1))</f>
        <v>0</v>
      </c>
      <c r="CI34" s="135">
        <f ca="1">IFERROR(SUM(OFFSET('7. Consumption'!AQ34,0,1,,MIN('1. General Inputs'!$J$27,COLUMNS('7. Consumption'!AQ$9:$AQ$9)-1))),0)+MAX(0,$AQ34*('1. General Inputs'!$J$27-COLUMNS('7. Consumption'!AQ$9:$AQ$9)+1))</f>
        <v>0</v>
      </c>
    </row>
    <row r="35" spans="2:87" x14ac:dyDescent="0.3">
      <c r="B35" s="16"/>
      <c r="C35" s="16" t="str">
        <f>IFERROR(VLOOKUP(ROWS($C$9:$C35),'5. Dosing'!$L$14:$M$64,COLUMNS('5. Dosing'!$L$13:$M$13),0),"")</f>
        <v>TDF+3TC+EFV (300/300/600) -  tab</v>
      </c>
      <c r="D35" s="16" t="str">
        <f>IFERROR(INDEX('5. Dosing'!E$14:E$64,MATCH('7. Consumption'!$C35,'5. Dosing'!$M$14:$M$64,0)),"")</f>
        <v>TDF+3TC+EFV</v>
      </c>
      <c r="E35" s="129">
        <f>IFERROR(INDEX('5. Dosing'!K$14:K$64,MATCH('7. Consumption'!$C35,'5. Dosing'!$M$14:$M$64,0)),0)</f>
        <v>0</v>
      </c>
      <c r="F35" s="130">
        <f>IFERROR(INDEX('5. Dosing'!J$14:J$64,MATCH('7. Consumption'!$C35,'5. Dosing'!$M$14:$M$64,0))*(30)/INDEX('5. Dosing'!H$14:H$64,MATCH('7. Consumption'!$C35,'5. Dosing'!$M$14:$M$64,0)),0)</f>
        <v>0</v>
      </c>
      <c r="H35" s="3">
        <f ca="1">ROUNDUP($F35*$E35*CHOOSE(H$7,
IFERROR(SUMPRODUCT('6. Patients'!CA$10:CA$107,OFFSET('6. Patients'!$DN$9,1,MATCH($D35,'6. Patients'!$DO$9:$EC$9,0),ROWS('6. Patients'!DN$10:DN$107))),0)+
IFERROR(SUMPRODUCT('6. Patients'!CA$10:CA$107,OFFSET('6. Patients'!$ED$9,1,MATCH($D35,'6. Patients'!$EE$9:$ES$9,0),ROWS('6. Patients'!DN$10:DN$107))),0)+
IFERROR(SUMPRODUCT('6. Patients'!CA$10:CA$107,OFFSET('6. Patients'!$ET$9,1,MATCH($D35,'6. Patients'!$EU$9:$FI$9,0),ROWS('6. Patients'!DN$10:DN$107))),0)+
IFERROR(SUMPRODUCT('6. Patients'!CA$10:CA$107,OFFSET('6. Patients'!$FJ$9,1,MATCH($D35,'6. Patients'!$FK$9:$FY$9,0),ROWS('6. Patients'!DN$10:DN$107))),0),
IFERROR(SUMPRODUCT('6. Patients'!CA$10:CA$107,OFFSET('6. Patients'!$FZ$9,1,MATCH($D35,'6. Patients'!$GA$9:$GO$9,0),ROWS('6. Patients'!DN$10:DN$107))),0)+
IFERROR(SUMPRODUCT('6. Patients'!CA$10:CA$107,OFFSET('6. Patients'!$GP$9,1,MATCH($D35,'6. Patients'!$GQ$9:$HE$9,0),ROWS('6. Patients'!DN$10:DN$107))),0)+
IFERROR(SUMPRODUCT('6. Patients'!CA$10:CA$107,OFFSET('6. Patients'!$HF$9,1,MATCH($D35,'6. Patients'!$HG$9:$HU$9,0),ROWS('6. Patients'!DN$10:DN$107))),0)+
IFERROR(SUMPRODUCT('6. Patients'!CA$10:CA$107,OFFSET('6. Patients'!$HV$9,1,MATCH($D35,'6. Patients'!$HW$9:$IK$9,0),ROWS('6. Patients'!DN$10:DN$107))),0),
IFERROR(SUMPRODUCT('6. Patients'!CA$10:CA$107,OFFSET('6. Patients'!$IL$9,1,MATCH($D35,'6. Patients'!$IM$9:$JA$9,0),ROWS('6. Patients'!DN$10:DN$107))),0)+
IFERROR(SUMPRODUCT('6. Patients'!CA$10:CA$107,OFFSET('6. Patients'!$JB$9,1,MATCH($D35,'6. Patients'!$JC$9:$JQ$9,0),ROWS('6. Patients'!DN$10:DN$107))),0)+
IFERROR(SUMPRODUCT('6. Patients'!CA$10:CA$107,OFFSET('6. Patients'!$JR$9,1,MATCH($D35,'6. Patients'!$JS$9:$KG$9,0),ROWS('6. Patients'!DN$10:DN$107))),0)+
IFERROR(SUMPRODUCT('6. Patients'!CA$10:CA$107,OFFSET('6. Patients'!$KH$9,1,MATCH($D35,'6. Patients'!$KI$9:$KW$9,0),ROWS('6. Patients'!DN$10:DN$107))),0))+
IFERROR(VLOOKUP($D35,$H$61:$L$91,COLUMNS($H$60:$J$60)-1+H$7,0)*$E35*$F35*'1. General Inputs'!$J$25,0),0)</f>
        <v>0</v>
      </c>
      <c r="I35" s="3">
        <f ca="1">ROUNDUP($F35*$E35*CHOOSE(I$7,
IFERROR(SUMPRODUCT('6. Patients'!CB$10:CB$107,OFFSET('6. Patients'!$DN$9,1,MATCH($D35,'6. Patients'!$DO$9:$EC$9,0),ROWS('6. Patients'!DO$10:DO$107))),0)+
IFERROR(SUMPRODUCT('6. Patients'!CB$10:CB$107,OFFSET('6. Patients'!$ED$9,1,MATCH($D35,'6. Patients'!$EE$9:$ES$9,0),ROWS('6. Patients'!DO$10:DO$107))),0)+
IFERROR(SUMPRODUCT('6. Patients'!CB$10:CB$107,OFFSET('6. Patients'!$ET$9,1,MATCH($D35,'6. Patients'!$EU$9:$FI$9,0),ROWS('6. Patients'!DO$10:DO$107))),0)+
IFERROR(SUMPRODUCT('6. Patients'!CB$10:CB$107,OFFSET('6. Patients'!$FJ$9,1,MATCH($D35,'6. Patients'!$FK$9:$FY$9,0),ROWS('6. Patients'!DO$10:DO$107))),0),
IFERROR(SUMPRODUCT('6. Patients'!CB$10:CB$107,OFFSET('6. Patients'!$FZ$9,1,MATCH($D35,'6. Patients'!$GA$9:$GO$9,0),ROWS('6. Patients'!DO$10:DO$107))),0)+
IFERROR(SUMPRODUCT('6. Patients'!CB$10:CB$107,OFFSET('6. Patients'!$GP$9,1,MATCH($D35,'6. Patients'!$GQ$9:$HE$9,0),ROWS('6. Patients'!DO$10:DO$107))),0)+
IFERROR(SUMPRODUCT('6. Patients'!CB$10:CB$107,OFFSET('6. Patients'!$HF$9,1,MATCH($D35,'6. Patients'!$HG$9:$HU$9,0),ROWS('6. Patients'!DO$10:DO$107))),0)+
IFERROR(SUMPRODUCT('6. Patients'!CB$10:CB$107,OFFSET('6. Patients'!$HV$9,1,MATCH($D35,'6. Patients'!$HW$9:$IK$9,0),ROWS('6. Patients'!DO$10:DO$107))),0),
IFERROR(SUMPRODUCT('6. Patients'!CB$10:CB$107,OFFSET('6. Patients'!$IL$9,1,MATCH($D35,'6. Patients'!$IM$9:$JA$9,0),ROWS('6. Patients'!DO$10:DO$107))),0)+
IFERROR(SUMPRODUCT('6. Patients'!CB$10:CB$107,OFFSET('6. Patients'!$JB$9,1,MATCH($D35,'6. Patients'!$JC$9:$JQ$9,0),ROWS('6. Patients'!DO$10:DO$107))),0)+
IFERROR(SUMPRODUCT('6. Patients'!CB$10:CB$107,OFFSET('6. Patients'!$JR$9,1,MATCH($D35,'6. Patients'!$JS$9:$KG$9,0),ROWS('6. Patients'!DO$10:DO$107))),0)+
IFERROR(SUMPRODUCT('6. Patients'!CB$10:CB$107,OFFSET('6. Patients'!$KH$9,1,MATCH($D35,'6. Patients'!$KI$9:$KW$9,0),ROWS('6. Patients'!DO$10:DO$107))),0))+
IFERROR(VLOOKUP($D35,$H$61:$L$91,COLUMNS($H$60:$J$60)-1+I$7,0)*$E35*$F35*'1. General Inputs'!$J$25,0),0)</f>
        <v>0</v>
      </c>
      <c r="J35" s="3">
        <f ca="1">ROUNDUP($F35*$E35*CHOOSE(J$7,
IFERROR(SUMPRODUCT('6. Patients'!CC$10:CC$107,OFFSET('6. Patients'!$DN$9,1,MATCH($D35,'6. Patients'!$DO$9:$EC$9,0),ROWS('6. Patients'!DP$10:DP$107))),0)+
IFERROR(SUMPRODUCT('6. Patients'!CC$10:CC$107,OFFSET('6. Patients'!$ED$9,1,MATCH($D35,'6. Patients'!$EE$9:$ES$9,0),ROWS('6. Patients'!DP$10:DP$107))),0)+
IFERROR(SUMPRODUCT('6. Patients'!CC$10:CC$107,OFFSET('6. Patients'!$ET$9,1,MATCH($D35,'6. Patients'!$EU$9:$FI$9,0),ROWS('6. Patients'!DP$10:DP$107))),0)+
IFERROR(SUMPRODUCT('6. Patients'!CC$10:CC$107,OFFSET('6. Patients'!$FJ$9,1,MATCH($D35,'6. Patients'!$FK$9:$FY$9,0),ROWS('6. Patients'!DP$10:DP$107))),0),
IFERROR(SUMPRODUCT('6. Patients'!CC$10:CC$107,OFFSET('6. Patients'!$FZ$9,1,MATCH($D35,'6. Patients'!$GA$9:$GO$9,0),ROWS('6. Patients'!DP$10:DP$107))),0)+
IFERROR(SUMPRODUCT('6. Patients'!CC$10:CC$107,OFFSET('6. Patients'!$GP$9,1,MATCH($D35,'6. Patients'!$GQ$9:$HE$9,0),ROWS('6. Patients'!DP$10:DP$107))),0)+
IFERROR(SUMPRODUCT('6. Patients'!CC$10:CC$107,OFFSET('6. Patients'!$HF$9,1,MATCH($D35,'6. Patients'!$HG$9:$HU$9,0),ROWS('6. Patients'!DP$10:DP$107))),0)+
IFERROR(SUMPRODUCT('6. Patients'!CC$10:CC$107,OFFSET('6. Patients'!$HV$9,1,MATCH($D35,'6. Patients'!$HW$9:$IK$9,0),ROWS('6. Patients'!DP$10:DP$107))),0),
IFERROR(SUMPRODUCT('6. Patients'!CC$10:CC$107,OFFSET('6. Patients'!$IL$9,1,MATCH($D35,'6. Patients'!$IM$9:$JA$9,0),ROWS('6. Patients'!DP$10:DP$107))),0)+
IFERROR(SUMPRODUCT('6. Patients'!CC$10:CC$107,OFFSET('6. Patients'!$JB$9,1,MATCH($D35,'6. Patients'!$JC$9:$JQ$9,0),ROWS('6. Patients'!DP$10:DP$107))),0)+
IFERROR(SUMPRODUCT('6. Patients'!CC$10:CC$107,OFFSET('6. Patients'!$JR$9,1,MATCH($D35,'6. Patients'!$JS$9:$KG$9,0),ROWS('6. Patients'!DP$10:DP$107))),0)+
IFERROR(SUMPRODUCT('6. Patients'!CC$10:CC$107,OFFSET('6. Patients'!$KH$9,1,MATCH($D35,'6. Patients'!$KI$9:$KW$9,0),ROWS('6. Patients'!DP$10:DP$107))),0))+
IFERROR(VLOOKUP($D35,$H$61:$L$91,COLUMNS($H$60:$J$60)-1+J$7,0)*$E35*$F35*'1. General Inputs'!$J$25,0),0)</f>
        <v>0</v>
      </c>
      <c r="K35" s="3">
        <f ca="1">ROUNDUP($F35*$E35*CHOOSE(K$7,
IFERROR(SUMPRODUCT('6. Patients'!CD$10:CD$107,OFFSET('6. Patients'!$DN$9,1,MATCH($D35,'6. Patients'!$DO$9:$EC$9,0),ROWS('6. Patients'!DQ$10:DQ$107))),0)+
IFERROR(SUMPRODUCT('6. Patients'!CD$10:CD$107,OFFSET('6. Patients'!$ED$9,1,MATCH($D35,'6. Patients'!$EE$9:$ES$9,0),ROWS('6. Patients'!DQ$10:DQ$107))),0)+
IFERROR(SUMPRODUCT('6. Patients'!CD$10:CD$107,OFFSET('6. Patients'!$ET$9,1,MATCH($D35,'6. Patients'!$EU$9:$FI$9,0),ROWS('6. Patients'!DQ$10:DQ$107))),0)+
IFERROR(SUMPRODUCT('6. Patients'!CD$10:CD$107,OFFSET('6. Patients'!$FJ$9,1,MATCH($D35,'6. Patients'!$FK$9:$FY$9,0),ROWS('6. Patients'!DQ$10:DQ$107))),0),
IFERROR(SUMPRODUCT('6. Patients'!CD$10:CD$107,OFFSET('6. Patients'!$FZ$9,1,MATCH($D35,'6. Patients'!$GA$9:$GO$9,0),ROWS('6. Patients'!DQ$10:DQ$107))),0)+
IFERROR(SUMPRODUCT('6. Patients'!CD$10:CD$107,OFFSET('6. Patients'!$GP$9,1,MATCH($D35,'6. Patients'!$GQ$9:$HE$9,0),ROWS('6. Patients'!DQ$10:DQ$107))),0)+
IFERROR(SUMPRODUCT('6. Patients'!CD$10:CD$107,OFFSET('6. Patients'!$HF$9,1,MATCH($D35,'6. Patients'!$HG$9:$HU$9,0),ROWS('6. Patients'!DQ$10:DQ$107))),0)+
IFERROR(SUMPRODUCT('6. Patients'!CD$10:CD$107,OFFSET('6. Patients'!$HV$9,1,MATCH($D35,'6. Patients'!$HW$9:$IK$9,0),ROWS('6. Patients'!DQ$10:DQ$107))),0),
IFERROR(SUMPRODUCT('6. Patients'!CD$10:CD$107,OFFSET('6. Patients'!$IL$9,1,MATCH($D35,'6. Patients'!$IM$9:$JA$9,0),ROWS('6. Patients'!DQ$10:DQ$107))),0)+
IFERROR(SUMPRODUCT('6. Patients'!CD$10:CD$107,OFFSET('6. Patients'!$JB$9,1,MATCH($D35,'6. Patients'!$JC$9:$JQ$9,0),ROWS('6. Patients'!DQ$10:DQ$107))),0)+
IFERROR(SUMPRODUCT('6. Patients'!CD$10:CD$107,OFFSET('6. Patients'!$JR$9,1,MATCH($D35,'6. Patients'!$JS$9:$KG$9,0),ROWS('6. Patients'!DQ$10:DQ$107))),0)+
IFERROR(SUMPRODUCT('6. Patients'!CD$10:CD$107,OFFSET('6. Patients'!$KH$9,1,MATCH($D35,'6. Patients'!$KI$9:$KW$9,0),ROWS('6. Patients'!DQ$10:DQ$107))),0))+
IFERROR(VLOOKUP($D35,$H$61:$L$91,COLUMNS($H$60:$J$60)-1+K$7,0)*$E35*$F35*'1. General Inputs'!$J$25,0),0)</f>
        <v>0</v>
      </c>
      <c r="L35" s="3">
        <f ca="1">ROUNDUP($F35*$E35*CHOOSE(L$7,
IFERROR(SUMPRODUCT('6. Patients'!CE$10:CE$107,OFFSET('6. Patients'!$DN$9,1,MATCH($D35,'6. Patients'!$DO$9:$EC$9,0),ROWS('6. Patients'!DR$10:DR$107))),0)+
IFERROR(SUMPRODUCT('6. Patients'!CE$10:CE$107,OFFSET('6. Patients'!$ED$9,1,MATCH($D35,'6. Patients'!$EE$9:$ES$9,0),ROWS('6. Patients'!DR$10:DR$107))),0)+
IFERROR(SUMPRODUCT('6. Patients'!CE$10:CE$107,OFFSET('6. Patients'!$ET$9,1,MATCH($D35,'6. Patients'!$EU$9:$FI$9,0),ROWS('6. Patients'!DR$10:DR$107))),0)+
IFERROR(SUMPRODUCT('6. Patients'!CE$10:CE$107,OFFSET('6. Patients'!$FJ$9,1,MATCH($D35,'6. Patients'!$FK$9:$FY$9,0),ROWS('6. Patients'!DR$10:DR$107))),0),
IFERROR(SUMPRODUCT('6. Patients'!CE$10:CE$107,OFFSET('6. Patients'!$FZ$9,1,MATCH($D35,'6. Patients'!$GA$9:$GO$9,0),ROWS('6. Patients'!DR$10:DR$107))),0)+
IFERROR(SUMPRODUCT('6. Patients'!CE$10:CE$107,OFFSET('6. Patients'!$GP$9,1,MATCH($D35,'6. Patients'!$GQ$9:$HE$9,0),ROWS('6. Patients'!DR$10:DR$107))),0)+
IFERROR(SUMPRODUCT('6. Patients'!CE$10:CE$107,OFFSET('6. Patients'!$HF$9,1,MATCH($D35,'6. Patients'!$HG$9:$HU$9,0),ROWS('6. Patients'!DR$10:DR$107))),0)+
IFERROR(SUMPRODUCT('6. Patients'!CE$10:CE$107,OFFSET('6. Patients'!$HV$9,1,MATCH($D35,'6. Patients'!$HW$9:$IK$9,0),ROWS('6. Patients'!DR$10:DR$107))),0),
IFERROR(SUMPRODUCT('6. Patients'!CE$10:CE$107,OFFSET('6. Patients'!$IL$9,1,MATCH($D35,'6. Patients'!$IM$9:$JA$9,0),ROWS('6. Patients'!DR$10:DR$107))),0)+
IFERROR(SUMPRODUCT('6. Patients'!CE$10:CE$107,OFFSET('6. Patients'!$JB$9,1,MATCH($D35,'6. Patients'!$JC$9:$JQ$9,0),ROWS('6. Patients'!DR$10:DR$107))),0)+
IFERROR(SUMPRODUCT('6. Patients'!CE$10:CE$107,OFFSET('6. Patients'!$JR$9,1,MATCH($D35,'6. Patients'!$JS$9:$KG$9,0),ROWS('6. Patients'!DR$10:DR$107))),0)+
IFERROR(SUMPRODUCT('6. Patients'!CE$10:CE$107,OFFSET('6. Patients'!$KH$9,1,MATCH($D35,'6. Patients'!$KI$9:$KW$9,0),ROWS('6. Patients'!DR$10:DR$107))),0))+
IFERROR(VLOOKUP($D35,$H$61:$L$91,COLUMNS($H$60:$J$60)-1+L$7,0)*$E35*$F35*'1. General Inputs'!$J$25,0),0)</f>
        <v>0</v>
      </c>
      <c r="M35" s="3">
        <f ca="1">ROUNDUP($F35*$E35*CHOOSE(M$7,
IFERROR(SUMPRODUCT('6. Patients'!CF$10:CF$107,OFFSET('6. Patients'!$DN$9,1,MATCH($D35,'6. Patients'!$DO$9:$EC$9,0),ROWS('6. Patients'!DS$10:DS$107))),0)+
IFERROR(SUMPRODUCT('6. Patients'!CF$10:CF$107,OFFSET('6. Patients'!$ED$9,1,MATCH($D35,'6. Patients'!$EE$9:$ES$9,0),ROWS('6. Patients'!DS$10:DS$107))),0)+
IFERROR(SUMPRODUCT('6. Patients'!CF$10:CF$107,OFFSET('6. Patients'!$ET$9,1,MATCH($D35,'6. Patients'!$EU$9:$FI$9,0),ROWS('6. Patients'!DS$10:DS$107))),0)+
IFERROR(SUMPRODUCT('6. Patients'!CF$10:CF$107,OFFSET('6. Patients'!$FJ$9,1,MATCH($D35,'6. Patients'!$FK$9:$FY$9,0),ROWS('6. Patients'!DS$10:DS$107))),0),
IFERROR(SUMPRODUCT('6. Patients'!CF$10:CF$107,OFFSET('6. Patients'!$FZ$9,1,MATCH($D35,'6. Patients'!$GA$9:$GO$9,0),ROWS('6. Patients'!DS$10:DS$107))),0)+
IFERROR(SUMPRODUCT('6. Patients'!CF$10:CF$107,OFFSET('6. Patients'!$GP$9,1,MATCH($D35,'6. Patients'!$GQ$9:$HE$9,0),ROWS('6. Patients'!DS$10:DS$107))),0)+
IFERROR(SUMPRODUCT('6. Patients'!CF$10:CF$107,OFFSET('6. Patients'!$HF$9,1,MATCH($D35,'6. Patients'!$HG$9:$HU$9,0),ROWS('6. Patients'!DS$10:DS$107))),0)+
IFERROR(SUMPRODUCT('6. Patients'!CF$10:CF$107,OFFSET('6. Patients'!$HV$9,1,MATCH($D35,'6. Patients'!$HW$9:$IK$9,0),ROWS('6. Patients'!DS$10:DS$107))),0),
IFERROR(SUMPRODUCT('6. Patients'!CF$10:CF$107,OFFSET('6. Patients'!$IL$9,1,MATCH($D35,'6. Patients'!$IM$9:$JA$9,0),ROWS('6. Patients'!DS$10:DS$107))),0)+
IFERROR(SUMPRODUCT('6. Patients'!CF$10:CF$107,OFFSET('6. Patients'!$JB$9,1,MATCH($D35,'6. Patients'!$JC$9:$JQ$9,0),ROWS('6. Patients'!DS$10:DS$107))),0)+
IFERROR(SUMPRODUCT('6. Patients'!CF$10:CF$107,OFFSET('6. Patients'!$JR$9,1,MATCH($D35,'6. Patients'!$JS$9:$KG$9,0),ROWS('6. Patients'!DS$10:DS$107))),0)+
IFERROR(SUMPRODUCT('6. Patients'!CF$10:CF$107,OFFSET('6. Patients'!$KH$9,1,MATCH($D35,'6. Patients'!$KI$9:$KW$9,0),ROWS('6. Patients'!DS$10:DS$107))),0))+
IFERROR(VLOOKUP($D35,$H$61:$L$91,COLUMNS($H$60:$J$60)-1+M$7,0)*$E35*$F35*'1. General Inputs'!$J$25,0),0)</f>
        <v>0</v>
      </c>
      <c r="N35" s="3">
        <f ca="1">ROUNDUP($F35*$E35*CHOOSE(N$7,
IFERROR(SUMPRODUCT('6. Patients'!CG$10:CG$107,OFFSET('6. Patients'!$DN$9,1,MATCH($D35,'6. Patients'!$DO$9:$EC$9,0),ROWS('6. Patients'!DT$10:DT$107))),0)+
IFERROR(SUMPRODUCT('6. Patients'!CG$10:CG$107,OFFSET('6. Patients'!$ED$9,1,MATCH($D35,'6. Patients'!$EE$9:$ES$9,0),ROWS('6. Patients'!DT$10:DT$107))),0)+
IFERROR(SUMPRODUCT('6. Patients'!CG$10:CG$107,OFFSET('6. Patients'!$ET$9,1,MATCH($D35,'6. Patients'!$EU$9:$FI$9,0),ROWS('6. Patients'!DT$10:DT$107))),0)+
IFERROR(SUMPRODUCT('6. Patients'!CG$10:CG$107,OFFSET('6. Patients'!$FJ$9,1,MATCH($D35,'6. Patients'!$FK$9:$FY$9,0),ROWS('6. Patients'!DT$10:DT$107))),0),
IFERROR(SUMPRODUCT('6. Patients'!CG$10:CG$107,OFFSET('6. Patients'!$FZ$9,1,MATCH($D35,'6. Patients'!$GA$9:$GO$9,0),ROWS('6. Patients'!DT$10:DT$107))),0)+
IFERROR(SUMPRODUCT('6. Patients'!CG$10:CG$107,OFFSET('6. Patients'!$GP$9,1,MATCH($D35,'6. Patients'!$GQ$9:$HE$9,0),ROWS('6. Patients'!DT$10:DT$107))),0)+
IFERROR(SUMPRODUCT('6. Patients'!CG$10:CG$107,OFFSET('6. Patients'!$HF$9,1,MATCH($D35,'6. Patients'!$HG$9:$HU$9,0),ROWS('6. Patients'!DT$10:DT$107))),0)+
IFERROR(SUMPRODUCT('6. Patients'!CG$10:CG$107,OFFSET('6. Patients'!$HV$9,1,MATCH($D35,'6. Patients'!$HW$9:$IK$9,0),ROWS('6. Patients'!DT$10:DT$107))),0),
IFERROR(SUMPRODUCT('6. Patients'!CG$10:CG$107,OFFSET('6. Patients'!$IL$9,1,MATCH($D35,'6. Patients'!$IM$9:$JA$9,0),ROWS('6. Patients'!DT$10:DT$107))),0)+
IFERROR(SUMPRODUCT('6. Patients'!CG$10:CG$107,OFFSET('6. Patients'!$JB$9,1,MATCH($D35,'6. Patients'!$JC$9:$JQ$9,0),ROWS('6. Patients'!DT$10:DT$107))),0)+
IFERROR(SUMPRODUCT('6. Patients'!CG$10:CG$107,OFFSET('6. Patients'!$JR$9,1,MATCH($D35,'6. Patients'!$JS$9:$KG$9,0),ROWS('6. Patients'!DT$10:DT$107))),0)+
IFERROR(SUMPRODUCT('6. Patients'!CG$10:CG$107,OFFSET('6. Patients'!$KH$9,1,MATCH($D35,'6. Patients'!$KI$9:$KW$9,0),ROWS('6. Patients'!DT$10:DT$107))),0))+
IFERROR(VLOOKUP($D35,$H$61:$L$91,COLUMNS($H$60:$J$60)-1+N$7,0)*$E35*$F35*'1. General Inputs'!$J$25,0),0)</f>
        <v>0</v>
      </c>
      <c r="O35" s="3">
        <f ca="1">ROUNDUP($F35*$E35*CHOOSE(O$7,
IFERROR(SUMPRODUCT('6. Patients'!CH$10:CH$107,OFFSET('6. Patients'!$DN$9,1,MATCH($D35,'6. Patients'!$DO$9:$EC$9,0),ROWS('6. Patients'!DU$10:DU$107))),0)+
IFERROR(SUMPRODUCT('6. Patients'!CH$10:CH$107,OFFSET('6. Patients'!$ED$9,1,MATCH($D35,'6. Patients'!$EE$9:$ES$9,0),ROWS('6. Patients'!DU$10:DU$107))),0)+
IFERROR(SUMPRODUCT('6. Patients'!CH$10:CH$107,OFFSET('6. Patients'!$ET$9,1,MATCH($D35,'6. Patients'!$EU$9:$FI$9,0),ROWS('6. Patients'!DU$10:DU$107))),0)+
IFERROR(SUMPRODUCT('6. Patients'!CH$10:CH$107,OFFSET('6. Patients'!$FJ$9,1,MATCH($D35,'6. Patients'!$FK$9:$FY$9,0),ROWS('6. Patients'!DU$10:DU$107))),0),
IFERROR(SUMPRODUCT('6. Patients'!CH$10:CH$107,OFFSET('6. Patients'!$FZ$9,1,MATCH($D35,'6. Patients'!$GA$9:$GO$9,0),ROWS('6. Patients'!DU$10:DU$107))),0)+
IFERROR(SUMPRODUCT('6. Patients'!CH$10:CH$107,OFFSET('6. Patients'!$GP$9,1,MATCH($D35,'6. Patients'!$GQ$9:$HE$9,0),ROWS('6. Patients'!DU$10:DU$107))),0)+
IFERROR(SUMPRODUCT('6. Patients'!CH$10:CH$107,OFFSET('6. Patients'!$HF$9,1,MATCH($D35,'6. Patients'!$HG$9:$HU$9,0),ROWS('6. Patients'!DU$10:DU$107))),0)+
IFERROR(SUMPRODUCT('6. Patients'!CH$10:CH$107,OFFSET('6. Patients'!$HV$9,1,MATCH($D35,'6. Patients'!$HW$9:$IK$9,0),ROWS('6. Patients'!DU$10:DU$107))),0),
IFERROR(SUMPRODUCT('6. Patients'!CH$10:CH$107,OFFSET('6. Patients'!$IL$9,1,MATCH($D35,'6. Patients'!$IM$9:$JA$9,0),ROWS('6. Patients'!DU$10:DU$107))),0)+
IFERROR(SUMPRODUCT('6. Patients'!CH$10:CH$107,OFFSET('6. Patients'!$JB$9,1,MATCH($D35,'6. Patients'!$JC$9:$JQ$9,0),ROWS('6. Patients'!DU$10:DU$107))),0)+
IFERROR(SUMPRODUCT('6. Patients'!CH$10:CH$107,OFFSET('6. Patients'!$JR$9,1,MATCH($D35,'6. Patients'!$JS$9:$KG$9,0),ROWS('6. Patients'!DU$10:DU$107))),0)+
IFERROR(SUMPRODUCT('6. Patients'!CH$10:CH$107,OFFSET('6. Patients'!$KH$9,1,MATCH($D35,'6. Patients'!$KI$9:$KW$9,0),ROWS('6. Patients'!DU$10:DU$107))),0))+
IFERROR(VLOOKUP($D35,$H$61:$L$91,COLUMNS($H$60:$J$60)-1+O$7,0)*$E35*$F35*'1. General Inputs'!$J$25,0),0)</f>
        <v>0</v>
      </c>
      <c r="P35" s="3">
        <f ca="1">ROUNDUP($F35*$E35*CHOOSE(P$7,
IFERROR(SUMPRODUCT('6. Patients'!CI$10:CI$107,OFFSET('6. Patients'!$DN$9,1,MATCH($D35,'6. Patients'!$DO$9:$EC$9,0),ROWS('6. Patients'!DV$10:DV$107))),0)+
IFERROR(SUMPRODUCT('6. Patients'!CI$10:CI$107,OFFSET('6. Patients'!$ED$9,1,MATCH($D35,'6. Patients'!$EE$9:$ES$9,0),ROWS('6. Patients'!DV$10:DV$107))),0)+
IFERROR(SUMPRODUCT('6. Patients'!CI$10:CI$107,OFFSET('6. Patients'!$ET$9,1,MATCH($D35,'6. Patients'!$EU$9:$FI$9,0),ROWS('6. Patients'!DV$10:DV$107))),0)+
IFERROR(SUMPRODUCT('6. Patients'!CI$10:CI$107,OFFSET('6. Patients'!$FJ$9,1,MATCH($D35,'6. Patients'!$FK$9:$FY$9,0),ROWS('6. Patients'!DV$10:DV$107))),0),
IFERROR(SUMPRODUCT('6. Patients'!CI$10:CI$107,OFFSET('6. Patients'!$FZ$9,1,MATCH($D35,'6. Patients'!$GA$9:$GO$9,0),ROWS('6. Patients'!DV$10:DV$107))),0)+
IFERROR(SUMPRODUCT('6. Patients'!CI$10:CI$107,OFFSET('6. Patients'!$GP$9,1,MATCH($D35,'6. Patients'!$GQ$9:$HE$9,0),ROWS('6. Patients'!DV$10:DV$107))),0)+
IFERROR(SUMPRODUCT('6. Patients'!CI$10:CI$107,OFFSET('6. Patients'!$HF$9,1,MATCH($D35,'6. Patients'!$HG$9:$HU$9,0),ROWS('6. Patients'!DV$10:DV$107))),0)+
IFERROR(SUMPRODUCT('6. Patients'!CI$10:CI$107,OFFSET('6. Patients'!$HV$9,1,MATCH($D35,'6. Patients'!$HW$9:$IK$9,0),ROWS('6. Patients'!DV$10:DV$107))),0),
IFERROR(SUMPRODUCT('6. Patients'!CI$10:CI$107,OFFSET('6. Patients'!$IL$9,1,MATCH($D35,'6. Patients'!$IM$9:$JA$9,0),ROWS('6. Patients'!DV$10:DV$107))),0)+
IFERROR(SUMPRODUCT('6. Patients'!CI$10:CI$107,OFFSET('6. Patients'!$JB$9,1,MATCH($D35,'6. Patients'!$JC$9:$JQ$9,0),ROWS('6. Patients'!DV$10:DV$107))),0)+
IFERROR(SUMPRODUCT('6. Patients'!CI$10:CI$107,OFFSET('6. Patients'!$JR$9,1,MATCH($D35,'6. Patients'!$JS$9:$KG$9,0),ROWS('6. Patients'!DV$10:DV$107))),0)+
IFERROR(SUMPRODUCT('6. Patients'!CI$10:CI$107,OFFSET('6. Patients'!$KH$9,1,MATCH($D35,'6. Patients'!$KI$9:$KW$9,0),ROWS('6. Patients'!DV$10:DV$107))),0))+
IFERROR(VLOOKUP($D35,$H$61:$L$91,COLUMNS($H$60:$J$60)-1+P$7,0)*$E35*$F35*'1. General Inputs'!$J$25,0),0)</f>
        <v>0</v>
      </c>
      <c r="Q35" s="3">
        <f ca="1">ROUNDUP($F35*$E35*CHOOSE(Q$7,
IFERROR(SUMPRODUCT('6. Patients'!CJ$10:CJ$107,OFFSET('6. Patients'!$DN$9,1,MATCH($D35,'6. Patients'!$DO$9:$EC$9,0),ROWS('6. Patients'!DW$10:DW$107))),0)+
IFERROR(SUMPRODUCT('6. Patients'!CJ$10:CJ$107,OFFSET('6. Patients'!$ED$9,1,MATCH($D35,'6. Patients'!$EE$9:$ES$9,0),ROWS('6. Patients'!DW$10:DW$107))),0)+
IFERROR(SUMPRODUCT('6. Patients'!CJ$10:CJ$107,OFFSET('6. Patients'!$ET$9,1,MATCH($D35,'6. Patients'!$EU$9:$FI$9,0),ROWS('6. Patients'!DW$10:DW$107))),0)+
IFERROR(SUMPRODUCT('6. Patients'!CJ$10:CJ$107,OFFSET('6. Patients'!$FJ$9,1,MATCH($D35,'6. Patients'!$FK$9:$FY$9,0),ROWS('6. Patients'!DW$10:DW$107))),0),
IFERROR(SUMPRODUCT('6. Patients'!CJ$10:CJ$107,OFFSET('6. Patients'!$FZ$9,1,MATCH($D35,'6. Patients'!$GA$9:$GO$9,0),ROWS('6. Patients'!DW$10:DW$107))),0)+
IFERROR(SUMPRODUCT('6. Patients'!CJ$10:CJ$107,OFFSET('6. Patients'!$GP$9,1,MATCH($D35,'6. Patients'!$GQ$9:$HE$9,0),ROWS('6. Patients'!DW$10:DW$107))),0)+
IFERROR(SUMPRODUCT('6. Patients'!CJ$10:CJ$107,OFFSET('6. Patients'!$HF$9,1,MATCH($D35,'6. Patients'!$HG$9:$HU$9,0),ROWS('6. Patients'!DW$10:DW$107))),0)+
IFERROR(SUMPRODUCT('6. Patients'!CJ$10:CJ$107,OFFSET('6. Patients'!$HV$9,1,MATCH($D35,'6. Patients'!$HW$9:$IK$9,0),ROWS('6. Patients'!DW$10:DW$107))),0),
IFERROR(SUMPRODUCT('6. Patients'!CJ$10:CJ$107,OFFSET('6. Patients'!$IL$9,1,MATCH($D35,'6. Patients'!$IM$9:$JA$9,0),ROWS('6. Patients'!DW$10:DW$107))),0)+
IFERROR(SUMPRODUCT('6. Patients'!CJ$10:CJ$107,OFFSET('6. Patients'!$JB$9,1,MATCH($D35,'6. Patients'!$JC$9:$JQ$9,0),ROWS('6. Patients'!DW$10:DW$107))),0)+
IFERROR(SUMPRODUCT('6. Patients'!CJ$10:CJ$107,OFFSET('6. Patients'!$JR$9,1,MATCH($D35,'6. Patients'!$JS$9:$KG$9,0),ROWS('6. Patients'!DW$10:DW$107))),0)+
IFERROR(SUMPRODUCT('6. Patients'!CJ$10:CJ$107,OFFSET('6. Patients'!$KH$9,1,MATCH($D35,'6. Patients'!$KI$9:$KW$9,0),ROWS('6. Patients'!DW$10:DW$107))),0))+
IFERROR(VLOOKUP($D35,$H$61:$L$91,COLUMNS($H$60:$J$60)-1+Q$7,0)*$E35*$F35*'1. General Inputs'!$J$25,0),0)</f>
        <v>0</v>
      </c>
      <c r="R35" s="3">
        <f ca="1">ROUNDUP($F35*$E35*CHOOSE(R$7,
IFERROR(SUMPRODUCT('6. Patients'!CK$10:CK$107,OFFSET('6. Patients'!$DN$9,1,MATCH($D35,'6. Patients'!$DO$9:$EC$9,0),ROWS('6. Patients'!DX$10:DX$107))),0)+
IFERROR(SUMPRODUCT('6. Patients'!CK$10:CK$107,OFFSET('6. Patients'!$ED$9,1,MATCH($D35,'6. Patients'!$EE$9:$ES$9,0),ROWS('6. Patients'!DX$10:DX$107))),0)+
IFERROR(SUMPRODUCT('6. Patients'!CK$10:CK$107,OFFSET('6. Patients'!$ET$9,1,MATCH($D35,'6. Patients'!$EU$9:$FI$9,0),ROWS('6. Patients'!DX$10:DX$107))),0)+
IFERROR(SUMPRODUCT('6. Patients'!CK$10:CK$107,OFFSET('6. Patients'!$FJ$9,1,MATCH($D35,'6. Patients'!$FK$9:$FY$9,0),ROWS('6. Patients'!DX$10:DX$107))),0),
IFERROR(SUMPRODUCT('6. Patients'!CK$10:CK$107,OFFSET('6. Patients'!$FZ$9,1,MATCH($D35,'6. Patients'!$GA$9:$GO$9,0),ROWS('6. Patients'!DX$10:DX$107))),0)+
IFERROR(SUMPRODUCT('6. Patients'!CK$10:CK$107,OFFSET('6. Patients'!$GP$9,1,MATCH($D35,'6. Patients'!$GQ$9:$HE$9,0),ROWS('6. Patients'!DX$10:DX$107))),0)+
IFERROR(SUMPRODUCT('6. Patients'!CK$10:CK$107,OFFSET('6. Patients'!$HF$9,1,MATCH($D35,'6. Patients'!$HG$9:$HU$9,0),ROWS('6. Patients'!DX$10:DX$107))),0)+
IFERROR(SUMPRODUCT('6. Patients'!CK$10:CK$107,OFFSET('6. Patients'!$HV$9,1,MATCH($D35,'6. Patients'!$HW$9:$IK$9,0),ROWS('6. Patients'!DX$10:DX$107))),0),
IFERROR(SUMPRODUCT('6. Patients'!CK$10:CK$107,OFFSET('6. Patients'!$IL$9,1,MATCH($D35,'6. Patients'!$IM$9:$JA$9,0),ROWS('6. Patients'!DX$10:DX$107))),0)+
IFERROR(SUMPRODUCT('6. Patients'!CK$10:CK$107,OFFSET('6. Patients'!$JB$9,1,MATCH($D35,'6. Patients'!$JC$9:$JQ$9,0),ROWS('6. Patients'!DX$10:DX$107))),0)+
IFERROR(SUMPRODUCT('6. Patients'!CK$10:CK$107,OFFSET('6. Patients'!$JR$9,1,MATCH($D35,'6. Patients'!$JS$9:$KG$9,0),ROWS('6. Patients'!DX$10:DX$107))),0)+
IFERROR(SUMPRODUCT('6. Patients'!CK$10:CK$107,OFFSET('6. Patients'!$KH$9,1,MATCH($D35,'6. Patients'!$KI$9:$KW$9,0),ROWS('6. Patients'!DX$10:DX$107))),0))+
IFERROR(VLOOKUP($D35,$H$61:$L$91,COLUMNS($H$60:$J$60)-1+R$7,0)*$E35*$F35*'1. General Inputs'!$J$25,0),0)</f>
        <v>0</v>
      </c>
      <c r="S35" s="3">
        <f ca="1">ROUNDUP($F35*$E35*CHOOSE(S$7,
IFERROR(SUMPRODUCT('6. Patients'!CL$10:CL$107,OFFSET('6. Patients'!$DN$9,1,MATCH($D35,'6. Patients'!$DO$9:$EC$9,0),ROWS('6. Patients'!DY$10:DY$107))),0)+
IFERROR(SUMPRODUCT('6. Patients'!CL$10:CL$107,OFFSET('6. Patients'!$ED$9,1,MATCH($D35,'6. Patients'!$EE$9:$ES$9,0),ROWS('6. Patients'!DY$10:DY$107))),0)+
IFERROR(SUMPRODUCT('6. Patients'!CL$10:CL$107,OFFSET('6. Patients'!$ET$9,1,MATCH($D35,'6. Patients'!$EU$9:$FI$9,0),ROWS('6. Patients'!DY$10:DY$107))),0)+
IFERROR(SUMPRODUCT('6. Patients'!CL$10:CL$107,OFFSET('6. Patients'!$FJ$9,1,MATCH($D35,'6. Patients'!$FK$9:$FY$9,0),ROWS('6. Patients'!DY$10:DY$107))),0),
IFERROR(SUMPRODUCT('6. Patients'!CL$10:CL$107,OFFSET('6. Patients'!$FZ$9,1,MATCH($D35,'6. Patients'!$GA$9:$GO$9,0),ROWS('6. Patients'!DY$10:DY$107))),0)+
IFERROR(SUMPRODUCT('6. Patients'!CL$10:CL$107,OFFSET('6. Patients'!$GP$9,1,MATCH($D35,'6. Patients'!$GQ$9:$HE$9,0),ROWS('6. Patients'!DY$10:DY$107))),0)+
IFERROR(SUMPRODUCT('6. Patients'!CL$10:CL$107,OFFSET('6. Patients'!$HF$9,1,MATCH($D35,'6. Patients'!$HG$9:$HU$9,0),ROWS('6. Patients'!DY$10:DY$107))),0)+
IFERROR(SUMPRODUCT('6. Patients'!CL$10:CL$107,OFFSET('6. Patients'!$HV$9,1,MATCH($D35,'6. Patients'!$HW$9:$IK$9,0),ROWS('6. Patients'!DY$10:DY$107))),0),
IFERROR(SUMPRODUCT('6. Patients'!CL$10:CL$107,OFFSET('6. Patients'!$IL$9,1,MATCH($D35,'6. Patients'!$IM$9:$JA$9,0),ROWS('6. Patients'!DY$10:DY$107))),0)+
IFERROR(SUMPRODUCT('6. Patients'!CL$10:CL$107,OFFSET('6. Patients'!$JB$9,1,MATCH($D35,'6. Patients'!$JC$9:$JQ$9,0),ROWS('6. Patients'!DY$10:DY$107))),0)+
IFERROR(SUMPRODUCT('6. Patients'!CL$10:CL$107,OFFSET('6. Patients'!$JR$9,1,MATCH($D35,'6. Patients'!$JS$9:$KG$9,0),ROWS('6. Patients'!DY$10:DY$107))),0)+
IFERROR(SUMPRODUCT('6. Patients'!CL$10:CL$107,OFFSET('6. Patients'!$KH$9,1,MATCH($D35,'6. Patients'!$KI$9:$KW$9,0),ROWS('6. Patients'!DY$10:DY$107))),0))+
IFERROR(VLOOKUP($D35,$H$61:$L$91,COLUMNS($H$60:$J$60)-1+S$7,0)*$E35*$F35*'1. General Inputs'!$J$25,0),0)</f>
        <v>0</v>
      </c>
      <c r="T35" s="3">
        <f ca="1">ROUNDUP($F35*$E35*CHOOSE(T$7,
IFERROR(SUMPRODUCT('6. Patients'!CM$10:CM$107,OFFSET('6. Patients'!$DN$9,1,MATCH($D35,'6. Patients'!$DO$9:$EC$9,0),ROWS('6. Patients'!DZ$10:DZ$107))),0)+
IFERROR(SUMPRODUCT('6. Patients'!CM$10:CM$107,OFFSET('6. Patients'!$ED$9,1,MATCH($D35,'6. Patients'!$EE$9:$ES$9,0),ROWS('6. Patients'!DZ$10:DZ$107))),0)+
IFERROR(SUMPRODUCT('6. Patients'!CM$10:CM$107,OFFSET('6. Patients'!$ET$9,1,MATCH($D35,'6. Patients'!$EU$9:$FI$9,0),ROWS('6. Patients'!DZ$10:DZ$107))),0)+
IFERROR(SUMPRODUCT('6. Patients'!CM$10:CM$107,OFFSET('6. Patients'!$FJ$9,1,MATCH($D35,'6. Patients'!$FK$9:$FY$9,0),ROWS('6. Patients'!DZ$10:DZ$107))),0),
IFERROR(SUMPRODUCT('6. Patients'!CM$10:CM$107,OFFSET('6. Patients'!$FZ$9,1,MATCH($D35,'6. Patients'!$GA$9:$GO$9,0),ROWS('6. Patients'!DZ$10:DZ$107))),0)+
IFERROR(SUMPRODUCT('6. Patients'!CM$10:CM$107,OFFSET('6. Patients'!$GP$9,1,MATCH($D35,'6. Patients'!$GQ$9:$HE$9,0),ROWS('6. Patients'!DZ$10:DZ$107))),0)+
IFERROR(SUMPRODUCT('6. Patients'!CM$10:CM$107,OFFSET('6. Patients'!$HF$9,1,MATCH($D35,'6. Patients'!$HG$9:$HU$9,0),ROWS('6. Patients'!DZ$10:DZ$107))),0)+
IFERROR(SUMPRODUCT('6. Patients'!CM$10:CM$107,OFFSET('6. Patients'!$HV$9,1,MATCH($D35,'6. Patients'!$HW$9:$IK$9,0),ROWS('6. Patients'!DZ$10:DZ$107))),0),
IFERROR(SUMPRODUCT('6. Patients'!CM$10:CM$107,OFFSET('6. Patients'!$IL$9,1,MATCH($D35,'6. Patients'!$IM$9:$JA$9,0),ROWS('6. Patients'!DZ$10:DZ$107))),0)+
IFERROR(SUMPRODUCT('6. Patients'!CM$10:CM$107,OFFSET('6. Patients'!$JB$9,1,MATCH($D35,'6. Patients'!$JC$9:$JQ$9,0),ROWS('6. Patients'!DZ$10:DZ$107))),0)+
IFERROR(SUMPRODUCT('6. Patients'!CM$10:CM$107,OFFSET('6. Patients'!$JR$9,1,MATCH($D35,'6. Patients'!$JS$9:$KG$9,0),ROWS('6. Patients'!DZ$10:DZ$107))),0)+
IFERROR(SUMPRODUCT('6. Patients'!CM$10:CM$107,OFFSET('6. Patients'!$KH$9,1,MATCH($D35,'6. Patients'!$KI$9:$KW$9,0),ROWS('6. Patients'!DZ$10:DZ$107))),0))+
IFERROR(VLOOKUP($D35,$H$61:$L$91,COLUMNS($H$60:$J$60)-1+T$7,0)*$E35*$F35*'1. General Inputs'!$J$25,0),0)</f>
        <v>0</v>
      </c>
      <c r="U35" s="3">
        <f ca="1">ROUNDUP($F35*$E35*CHOOSE(U$7,
IFERROR(SUMPRODUCT('6. Patients'!CN$10:CN$107,OFFSET('6. Patients'!$DN$9,1,MATCH($D35,'6. Patients'!$DO$9:$EC$9,0),ROWS('6. Patients'!EA$10:EA$107))),0)+
IFERROR(SUMPRODUCT('6. Patients'!CN$10:CN$107,OFFSET('6. Patients'!$ED$9,1,MATCH($D35,'6. Patients'!$EE$9:$ES$9,0),ROWS('6. Patients'!EA$10:EA$107))),0)+
IFERROR(SUMPRODUCT('6. Patients'!CN$10:CN$107,OFFSET('6. Patients'!$ET$9,1,MATCH($D35,'6. Patients'!$EU$9:$FI$9,0),ROWS('6. Patients'!EA$10:EA$107))),0)+
IFERROR(SUMPRODUCT('6. Patients'!CN$10:CN$107,OFFSET('6. Patients'!$FJ$9,1,MATCH($D35,'6. Patients'!$FK$9:$FY$9,0),ROWS('6. Patients'!EA$10:EA$107))),0),
IFERROR(SUMPRODUCT('6. Patients'!CN$10:CN$107,OFFSET('6. Patients'!$FZ$9,1,MATCH($D35,'6. Patients'!$GA$9:$GO$9,0),ROWS('6. Patients'!EA$10:EA$107))),0)+
IFERROR(SUMPRODUCT('6. Patients'!CN$10:CN$107,OFFSET('6. Patients'!$GP$9,1,MATCH($D35,'6. Patients'!$GQ$9:$HE$9,0),ROWS('6. Patients'!EA$10:EA$107))),0)+
IFERROR(SUMPRODUCT('6. Patients'!CN$10:CN$107,OFFSET('6. Patients'!$HF$9,1,MATCH($D35,'6. Patients'!$HG$9:$HU$9,0),ROWS('6. Patients'!EA$10:EA$107))),0)+
IFERROR(SUMPRODUCT('6. Patients'!CN$10:CN$107,OFFSET('6. Patients'!$HV$9,1,MATCH($D35,'6. Patients'!$HW$9:$IK$9,0),ROWS('6. Patients'!EA$10:EA$107))),0),
IFERROR(SUMPRODUCT('6. Patients'!CN$10:CN$107,OFFSET('6. Patients'!$IL$9,1,MATCH($D35,'6. Patients'!$IM$9:$JA$9,0),ROWS('6. Patients'!EA$10:EA$107))),0)+
IFERROR(SUMPRODUCT('6. Patients'!CN$10:CN$107,OFFSET('6. Patients'!$JB$9,1,MATCH($D35,'6. Patients'!$JC$9:$JQ$9,0),ROWS('6. Patients'!EA$10:EA$107))),0)+
IFERROR(SUMPRODUCT('6. Patients'!CN$10:CN$107,OFFSET('6. Patients'!$JR$9,1,MATCH($D35,'6. Patients'!$JS$9:$KG$9,0),ROWS('6. Patients'!EA$10:EA$107))),0)+
IFERROR(SUMPRODUCT('6. Patients'!CN$10:CN$107,OFFSET('6. Patients'!$KH$9,1,MATCH($D35,'6. Patients'!$KI$9:$KW$9,0),ROWS('6. Patients'!EA$10:EA$107))),0))+
IFERROR(VLOOKUP($D35,$H$61:$L$91,COLUMNS($H$60:$J$60)-1+U$7,0)*$E35*$F35*'1. General Inputs'!$J$25,0),0)</f>
        <v>0</v>
      </c>
      <c r="V35" s="3">
        <f ca="1">ROUNDUP($F35*$E35*CHOOSE(V$7,
IFERROR(SUMPRODUCT('6. Patients'!CO$10:CO$107,OFFSET('6. Patients'!$DN$9,1,MATCH($D35,'6. Patients'!$DO$9:$EC$9,0),ROWS('6. Patients'!EB$10:EB$107))),0)+
IFERROR(SUMPRODUCT('6. Patients'!CO$10:CO$107,OFFSET('6. Patients'!$ED$9,1,MATCH($D35,'6. Patients'!$EE$9:$ES$9,0),ROWS('6. Patients'!EB$10:EB$107))),0)+
IFERROR(SUMPRODUCT('6. Patients'!CO$10:CO$107,OFFSET('6. Patients'!$ET$9,1,MATCH($D35,'6. Patients'!$EU$9:$FI$9,0),ROWS('6. Patients'!EB$10:EB$107))),0)+
IFERROR(SUMPRODUCT('6. Patients'!CO$10:CO$107,OFFSET('6. Patients'!$FJ$9,1,MATCH($D35,'6. Patients'!$FK$9:$FY$9,0),ROWS('6. Patients'!EB$10:EB$107))),0),
IFERROR(SUMPRODUCT('6. Patients'!CO$10:CO$107,OFFSET('6. Patients'!$FZ$9,1,MATCH($D35,'6. Patients'!$GA$9:$GO$9,0),ROWS('6. Patients'!EB$10:EB$107))),0)+
IFERROR(SUMPRODUCT('6. Patients'!CO$10:CO$107,OFFSET('6. Patients'!$GP$9,1,MATCH($D35,'6. Patients'!$GQ$9:$HE$9,0),ROWS('6. Patients'!EB$10:EB$107))),0)+
IFERROR(SUMPRODUCT('6. Patients'!CO$10:CO$107,OFFSET('6. Patients'!$HF$9,1,MATCH($D35,'6. Patients'!$HG$9:$HU$9,0),ROWS('6. Patients'!EB$10:EB$107))),0)+
IFERROR(SUMPRODUCT('6. Patients'!CO$10:CO$107,OFFSET('6. Patients'!$HV$9,1,MATCH($D35,'6. Patients'!$HW$9:$IK$9,0),ROWS('6. Patients'!EB$10:EB$107))),0),
IFERROR(SUMPRODUCT('6. Patients'!CO$10:CO$107,OFFSET('6. Patients'!$IL$9,1,MATCH($D35,'6. Patients'!$IM$9:$JA$9,0),ROWS('6. Patients'!EB$10:EB$107))),0)+
IFERROR(SUMPRODUCT('6. Patients'!CO$10:CO$107,OFFSET('6. Patients'!$JB$9,1,MATCH($D35,'6. Patients'!$JC$9:$JQ$9,0),ROWS('6. Patients'!EB$10:EB$107))),0)+
IFERROR(SUMPRODUCT('6. Patients'!CO$10:CO$107,OFFSET('6. Patients'!$JR$9,1,MATCH($D35,'6. Patients'!$JS$9:$KG$9,0),ROWS('6. Patients'!EB$10:EB$107))),0)+
IFERROR(SUMPRODUCT('6. Patients'!CO$10:CO$107,OFFSET('6. Patients'!$KH$9,1,MATCH($D35,'6. Patients'!$KI$9:$KW$9,0),ROWS('6. Patients'!EB$10:EB$107))),0))+
IFERROR(VLOOKUP($D35,$H$61:$L$91,COLUMNS($H$60:$J$60)-1+V$7,0)*$E35*$F35*'1. General Inputs'!$J$25,0),0)</f>
        <v>0</v>
      </c>
      <c r="W35" s="3">
        <f ca="1">ROUNDUP($F35*$E35*CHOOSE(W$7,
IFERROR(SUMPRODUCT('6. Patients'!CP$10:CP$107,OFFSET('6. Patients'!$DN$9,1,MATCH($D35,'6. Patients'!$DO$9:$EC$9,0),ROWS('6. Patients'!EC$10:EC$107))),0)+
IFERROR(SUMPRODUCT('6. Patients'!CP$10:CP$107,OFFSET('6. Patients'!$ED$9,1,MATCH($D35,'6. Patients'!$EE$9:$ES$9,0),ROWS('6. Patients'!EC$10:EC$107))),0)+
IFERROR(SUMPRODUCT('6. Patients'!CP$10:CP$107,OFFSET('6. Patients'!$ET$9,1,MATCH($D35,'6. Patients'!$EU$9:$FI$9,0),ROWS('6. Patients'!EC$10:EC$107))),0)+
IFERROR(SUMPRODUCT('6. Patients'!CP$10:CP$107,OFFSET('6. Patients'!$FJ$9,1,MATCH($D35,'6. Patients'!$FK$9:$FY$9,0),ROWS('6. Patients'!EC$10:EC$107))),0),
IFERROR(SUMPRODUCT('6. Patients'!CP$10:CP$107,OFFSET('6. Patients'!$FZ$9,1,MATCH($D35,'6. Patients'!$GA$9:$GO$9,0),ROWS('6. Patients'!EC$10:EC$107))),0)+
IFERROR(SUMPRODUCT('6. Patients'!CP$10:CP$107,OFFSET('6. Patients'!$GP$9,1,MATCH($D35,'6. Patients'!$GQ$9:$HE$9,0),ROWS('6. Patients'!EC$10:EC$107))),0)+
IFERROR(SUMPRODUCT('6. Patients'!CP$10:CP$107,OFFSET('6. Patients'!$HF$9,1,MATCH($D35,'6. Patients'!$HG$9:$HU$9,0),ROWS('6. Patients'!EC$10:EC$107))),0)+
IFERROR(SUMPRODUCT('6. Patients'!CP$10:CP$107,OFFSET('6. Patients'!$HV$9,1,MATCH($D35,'6. Patients'!$HW$9:$IK$9,0),ROWS('6. Patients'!EC$10:EC$107))),0),
IFERROR(SUMPRODUCT('6. Patients'!CP$10:CP$107,OFFSET('6. Patients'!$IL$9,1,MATCH($D35,'6. Patients'!$IM$9:$JA$9,0),ROWS('6. Patients'!EC$10:EC$107))),0)+
IFERROR(SUMPRODUCT('6. Patients'!CP$10:CP$107,OFFSET('6. Patients'!$JB$9,1,MATCH($D35,'6. Patients'!$JC$9:$JQ$9,0),ROWS('6. Patients'!EC$10:EC$107))),0)+
IFERROR(SUMPRODUCT('6. Patients'!CP$10:CP$107,OFFSET('6. Patients'!$JR$9,1,MATCH($D35,'6. Patients'!$JS$9:$KG$9,0),ROWS('6. Patients'!EC$10:EC$107))),0)+
IFERROR(SUMPRODUCT('6. Patients'!CP$10:CP$107,OFFSET('6. Patients'!$KH$9,1,MATCH($D35,'6. Patients'!$KI$9:$KW$9,0),ROWS('6. Patients'!EC$10:EC$107))),0))+
IFERROR(VLOOKUP($D35,$H$61:$L$91,COLUMNS($H$60:$J$60)-1+W$7,0)*$E35*$F35*'1. General Inputs'!$J$25,0),0)</f>
        <v>0</v>
      </c>
      <c r="X35" s="3">
        <f ca="1">ROUNDUP($F35*$E35*CHOOSE(X$7,
IFERROR(SUMPRODUCT('6. Patients'!CQ$10:CQ$107,OFFSET('6. Patients'!$DN$9,1,MATCH($D35,'6. Patients'!$DO$9:$EC$9,0),ROWS('6. Patients'!ED$10:ED$107))),0)+
IFERROR(SUMPRODUCT('6. Patients'!CQ$10:CQ$107,OFFSET('6. Patients'!$ED$9,1,MATCH($D35,'6. Patients'!$EE$9:$ES$9,0),ROWS('6. Patients'!ED$10:ED$107))),0)+
IFERROR(SUMPRODUCT('6. Patients'!CQ$10:CQ$107,OFFSET('6. Patients'!$ET$9,1,MATCH($D35,'6. Patients'!$EU$9:$FI$9,0),ROWS('6. Patients'!ED$10:ED$107))),0)+
IFERROR(SUMPRODUCT('6. Patients'!CQ$10:CQ$107,OFFSET('6. Patients'!$FJ$9,1,MATCH($D35,'6. Patients'!$FK$9:$FY$9,0),ROWS('6. Patients'!ED$10:ED$107))),0),
IFERROR(SUMPRODUCT('6. Patients'!CQ$10:CQ$107,OFFSET('6. Patients'!$FZ$9,1,MATCH($D35,'6. Patients'!$GA$9:$GO$9,0),ROWS('6. Patients'!ED$10:ED$107))),0)+
IFERROR(SUMPRODUCT('6. Patients'!CQ$10:CQ$107,OFFSET('6. Patients'!$GP$9,1,MATCH($D35,'6. Patients'!$GQ$9:$HE$9,0),ROWS('6. Patients'!ED$10:ED$107))),0)+
IFERROR(SUMPRODUCT('6. Patients'!CQ$10:CQ$107,OFFSET('6. Patients'!$HF$9,1,MATCH($D35,'6. Patients'!$HG$9:$HU$9,0),ROWS('6. Patients'!ED$10:ED$107))),0)+
IFERROR(SUMPRODUCT('6. Patients'!CQ$10:CQ$107,OFFSET('6. Patients'!$HV$9,1,MATCH($D35,'6. Patients'!$HW$9:$IK$9,0),ROWS('6. Patients'!ED$10:ED$107))),0),
IFERROR(SUMPRODUCT('6. Patients'!CQ$10:CQ$107,OFFSET('6. Patients'!$IL$9,1,MATCH($D35,'6. Patients'!$IM$9:$JA$9,0),ROWS('6. Patients'!ED$10:ED$107))),0)+
IFERROR(SUMPRODUCT('6. Patients'!CQ$10:CQ$107,OFFSET('6. Patients'!$JB$9,1,MATCH($D35,'6. Patients'!$JC$9:$JQ$9,0),ROWS('6. Patients'!ED$10:ED$107))),0)+
IFERROR(SUMPRODUCT('6. Patients'!CQ$10:CQ$107,OFFSET('6. Patients'!$JR$9,1,MATCH($D35,'6. Patients'!$JS$9:$KG$9,0),ROWS('6. Patients'!ED$10:ED$107))),0)+
IFERROR(SUMPRODUCT('6. Patients'!CQ$10:CQ$107,OFFSET('6. Patients'!$KH$9,1,MATCH($D35,'6. Patients'!$KI$9:$KW$9,0),ROWS('6. Patients'!ED$10:ED$107))),0))+
IFERROR(VLOOKUP($D35,$H$61:$L$91,COLUMNS($H$60:$J$60)-1+X$7,0)*$E35*$F35*'1. General Inputs'!$J$25,0),0)</f>
        <v>0</v>
      </c>
      <c r="Y35" s="3">
        <f ca="1">ROUNDUP($F35*$E35*CHOOSE(Y$7,
IFERROR(SUMPRODUCT('6. Patients'!CR$10:CR$107,OFFSET('6. Patients'!$DN$9,1,MATCH($D35,'6. Patients'!$DO$9:$EC$9,0),ROWS('6. Patients'!EE$10:EE$107))),0)+
IFERROR(SUMPRODUCT('6. Patients'!CR$10:CR$107,OFFSET('6. Patients'!$ED$9,1,MATCH($D35,'6. Patients'!$EE$9:$ES$9,0),ROWS('6. Patients'!EE$10:EE$107))),0)+
IFERROR(SUMPRODUCT('6. Patients'!CR$10:CR$107,OFFSET('6. Patients'!$ET$9,1,MATCH($D35,'6. Patients'!$EU$9:$FI$9,0),ROWS('6. Patients'!EE$10:EE$107))),0)+
IFERROR(SUMPRODUCT('6. Patients'!CR$10:CR$107,OFFSET('6. Patients'!$FJ$9,1,MATCH($D35,'6. Patients'!$FK$9:$FY$9,0),ROWS('6. Patients'!EE$10:EE$107))),0),
IFERROR(SUMPRODUCT('6. Patients'!CR$10:CR$107,OFFSET('6. Patients'!$FZ$9,1,MATCH($D35,'6. Patients'!$GA$9:$GO$9,0),ROWS('6. Patients'!EE$10:EE$107))),0)+
IFERROR(SUMPRODUCT('6. Patients'!CR$10:CR$107,OFFSET('6. Patients'!$GP$9,1,MATCH($D35,'6. Patients'!$GQ$9:$HE$9,0),ROWS('6. Patients'!EE$10:EE$107))),0)+
IFERROR(SUMPRODUCT('6. Patients'!CR$10:CR$107,OFFSET('6. Patients'!$HF$9,1,MATCH($D35,'6. Patients'!$HG$9:$HU$9,0),ROWS('6. Patients'!EE$10:EE$107))),0)+
IFERROR(SUMPRODUCT('6. Patients'!CR$10:CR$107,OFFSET('6. Patients'!$HV$9,1,MATCH($D35,'6. Patients'!$HW$9:$IK$9,0),ROWS('6. Patients'!EE$10:EE$107))),0),
IFERROR(SUMPRODUCT('6. Patients'!CR$10:CR$107,OFFSET('6. Patients'!$IL$9,1,MATCH($D35,'6. Patients'!$IM$9:$JA$9,0),ROWS('6. Patients'!EE$10:EE$107))),0)+
IFERROR(SUMPRODUCT('6. Patients'!CR$10:CR$107,OFFSET('6. Patients'!$JB$9,1,MATCH($D35,'6. Patients'!$JC$9:$JQ$9,0),ROWS('6. Patients'!EE$10:EE$107))),0)+
IFERROR(SUMPRODUCT('6. Patients'!CR$10:CR$107,OFFSET('6. Patients'!$JR$9,1,MATCH($D35,'6. Patients'!$JS$9:$KG$9,0),ROWS('6. Patients'!EE$10:EE$107))),0)+
IFERROR(SUMPRODUCT('6. Patients'!CR$10:CR$107,OFFSET('6. Patients'!$KH$9,1,MATCH($D35,'6. Patients'!$KI$9:$KW$9,0),ROWS('6. Patients'!EE$10:EE$107))),0))+
IFERROR(VLOOKUP($D35,$H$61:$L$91,COLUMNS($H$60:$J$60)-1+Y$7,0)*$E35*$F35*'1. General Inputs'!$J$25,0),0)</f>
        <v>0</v>
      </c>
      <c r="Z35" s="3">
        <f ca="1">ROUNDUP($F35*$E35*CHOOSE(Z$7,
IFERROR(SUMPRODUCT('6. Patients'!CS$10:CS$107,OFFSET('6. Patients'!$DN$9,1,MATCH($D35,'6. Patients'!$DO$9:$EC$9,0),ROWS('6. Patients'!EF$10:EF$107))),0)+
IFERROR(SUMPRODUCT('6. Patients'!CS$10:CS$107,OFFSET('6. Patients'!$ED$9,1,MATCH($D35,'6. Patients'!$EE$9:$ES$9,0),ROWS('6. Patients'!EF$10:EF$107))),0)+
IFERROR(SUMPRODUCT('6. Patients'!CS$10:CS$107,OFFSET('6. Patients'!$ET$9,1,MATCH($D35,'6. Patients'!$EU$9:$FI$9,0),ROWS('6. Patients'!EF$10:EF$107))),0)+
IFERROR(SUMPRODUCT('6. Patients'!CS$10:CS$107,OFFSET('6. Patients'!$FJ$9,1,MATCH($D35,'6. Patients'!$FK$9:$FY$9,0),ROWS('6. Patients'!EF$10:EF$107))),0),
IFERROR(SUMPRODUCT('6. Patients'!CS$10:CS$107,OFFSET('6. Patients'!$FZ$9,1,MATCH($D35,'6. Patients'!$GA$9:$GO$9,0),ROWS('6. Patients'!EF$10:EF$107))),0)+
IFERROR(SUMPRODUCT('6. Patients'!CS$10:CS$107,OFFSET('6. Patients'!$GP$9,1,MATCH($D35,'6. Patients'!$GQ$9:$HE$9,0),ROWS('6. Patients'!EF$10:EF$107))),0)+
IFERROR(SUMPRODUCT('6. Patients'!CS$10:CS$107,OFFSET('6. Patients'!$HF$9,1,MATCH($D35,'6. Patients'!$HG$9:$HU$9,0),ROWS('6. Patients'!EF$10:EF$107))),0)+
IFERROR(SUMPRODUCT('6. Patients'!CS$10:CS$107,OFFSET('6. Patients'!$HV$9,1,MATCH($D35,'6. Patients'!$HW$9:$IK$9,0),ROWS('6. Patients'!EF$10:EF$107))),0),
IFERROR(SUMPRODUCT('6. Patients'!CS$10:CS$107,OFFSET('6. Patients'!$IL$9,1,MATCH($D35,'6. Patients'!$IM$9:$JA$9,0),ROWS('6. Patients'!EF$10:EF$107))),0)+
IFERROR(SUMPRODUCT('6. Patients'!CS$10:CS$107,OFFSET('6. Patients'!$JB$9,1,MATCH($D35,'6. Patients'!$JC$9:$JQ$9,0),ROWS('6. Patients'!EF$10:EF$107))),0)+
IFERROR(SUMPRODUCT('6. Patients'!CS$10:CS$107,OFFSET('6. Patients'!$JR$9,1,MATCH($D35,'6. Patients'!$JS$9:$KG$9,0),ROWS('6. Patients'!EF$10:EF$107))),0)+
IFERROR(SUMPRODUCT('6. Patients'!CS$10:CS$107,OFFSET('6. Patients'!$KH$9,1,MATCH($D35,'6. Patients'!$KI$9:$KW$9,0),ROWS('6. Patients'!EF$10:EF$107))),0))+
IFERROR(VLOOKUP($D35,$H$61:$L$91,COLUMNS($H$60:$J$60)-1+Z$7,0)*$E35*$F35*'1. General Inputs'!$J$25,0),0)</f>
        <v>0</v>
      </c>
      <c r="AA35" s="3">
        <f ca="1">ROUNDUP($F35*$E35*CHOOSE(AA$7,
IFERROR(SUMPRODUCT('6. Patients'!CT$10:CT$107,OFFSET('6. Patients'!$DN$9,1,MATCH($D35,'6. Patients'!$DO$9:$EC$9,0),ROWS('6. Patients'!EG$10:EG$107))),0)+
IFERROR(SUMPRODUCT('6. Patients'!CT$10:CT$107,OFFSET('6. Patients'!$ED$9,1,MATCH($D35,'6. Patients'!$EE$9:$ES$9,0),ROWS('6. Patients'!EG$10:EG$107))),0)+
IFERROR(SUMPRODUCT('6. Patients'!CT$10:CT$107,OFFSET('6. Patients'!$ET$9,1,MATCH($D35,'6. Patients'!$EU$9:$FI$9,0),ROWS('6. Patients'!EG$10:EG$107))),0)+
IFERROR(SUMPRODUCT('6. Patients'!CT$10:CT$107,OFFSET('6. Patients'!$FJ$9,1,MATCH($D35,'6. Patients'!$FK$9:$FY$9,0),ROWS('6. Patients'!EG$10:EG$107))),0),
IFERROR(SUMPRODUCT('6. Patients'!CT$10:CT$107,OFFSET('6. Patients'!$FZ$9,1,MATCH($D35,'6. Patients'!$GA$9:$GO$9,0),ROWS('6. Patients'!EG$10:EG$107))),0)+
IFERROR(SUMPRODUCT('6. Patients'!CT$10:CT$107,OFFSET('6. Patients'!$GP$9,1,MATCH($D35,'6. Patients'!$GQ$9:$HE$9,0),ROWS('6. Patients'!EG$10:EG$107))),0)+
IFERROR(SUMPRODUCT('6. Patients'!CT$10:CT$107,OFFSET('6. Patients'!$HF$9,1,MATCH($D35,'6. Patients'!$HG$9:$HU$9,0),ROWS('6. Patients'!EG$10:EG$107))),0)+
IFERROR(SUMPRODUCT('6. Patients'!CT$10:CT$107,OFFSET('6. Patients'!$HV$9,1,MATCH($D35,'6. Patients'!$HW$9:$IK$9,0),ROWS('6. Patients'!EG$10:EG$107))),0),
IFERROR(SUMPRODUCT('6. Patients'!CT$10:CT$107,OFFSET('6. Patients'!$IL$9,1,MATCH($D35,'6. Patients'!$IM$9:$JA$9,0),ROWS('6. Patients'!EG$10:EG$107))),0)+
IFERROR(SUMPRODUCT('6. Patients'!CT$10:CT$107,OFFSET('6. Patients'!$JB$9,1,MATCH($D35,'6. Patients'!$JC$9:$JQ$9,0),ROWS('6. Patients'!EG$10:EG$107))),0)+
IFERROR(SUMPRODUCT('6. Patients'!CT$10:CT$107,OFFSET('6. Patients'!$JR$9,1,MATCH($D35,'6. Patients'!$JS$9:$KG$9,0),ROWS('6. Patients'!EG$10:EG$107))),0)+
IFERROR(SUMPRODUCT('6. Patients'!CT$10:CT$107,OFFSET('6. Patients'!$KH$9,1,MATCH($D35,'6. Patients'!$KI$9:$KW$9,0),ROWS('6. Patients'!EG$10:EG$107))),0))+
IFERROR(VLOOKUP($D35,$H$61:$L$91,COLUMNS($H$60:$J$60)-1+AA$7,0)*$E35*$F35*'1. General Inputs'!$J$25,0),0)</f>
        <v>0</v>
      </c>
      <c r="AB35" s="3">
        <f ca="1">ROUNDUP($F35*$E35*CHOOSE(AB$7,
IFERROR(SUMPRODUCT('6. Patients'!CU$10:CU$107,OFFSET('6. Patients'!$DN$9,1,MATCH($D35,'6. Patients'!$DO$9:$EC$9,0),ROWS('6. Patients'!EH$10:EH$107))),0)+
IFERROR(SUMPRODUCT('6. Patients'!CU$10:CU$107,OFFSET('6. Patients'!$ED$9,1,MATCH($D35,'6. Patients'!$EE$9:$ES$9,0),ROWS('6. Patients'!EH$10:EH$107))),0)+
IFERROR(SUMPRODUCT('6. Patients'!CU$10:CU$107,OFFSET('6. Patients'!$ET$9,1,MATCH($D35,'6. Patients'!$EU$9:$FI$9,0),ROWS('6. Patients'!EH$10:EH$107))),0)+
IFERROR(SUMPRODUCT('6. Patients'!CU$10:CU$107,OFFSET('6. Patients'!$FJ$9,1,MATCH($D35,'6. Patients'!$FK$9:$FY$9,0),ROWS('6. Patients'!EH$10:EH$107))),0),
IFERROR(SUMPRODUCT('6. Patients'!CU$10:CU$107,OFFSET('6. Patients'!$FZ$9,1,MATCH($D35,'6. Patients'!$GA$9:$GO$9,0),ROWS('6. Patients'!EH$10:EH$107))),0)+
IFERROR(SUMPRODUCT('6. Patients'!CU$10:CU$107,OFFSET('6. Patients'!$GP$9,1,MATCH($D35,'6. Patients'!$GQ$9:$HE$9,0),ROWS('6. Patients'!EH$10:EH$107))),0)+
IFERROR(SUMPRODUCT('6. Patients'!CU$10:CU$107,OFFSET('6. Patients'!$HF$9,1,MATCH($D35,'6. Patients'!$HG$9:$HU$9,0),ROWS('6. Patients'!EH$10:EH$107))),0)+
IFERROR(SUMPRODUCT('6. Patients'!CU$10:CU$107,OFFSET('6. Patients'!$HV$9,1,MATCH($D35,'6. Patients'!$HW$9:$IK$9,0),ROWS('6. Patients'!EH$10:EH$107))),0),
IFERROR(SUMPRODUCT('6. Patients'!CU$10:CU$107,OFFSET('6. Patients'!$IL$9,1,MATCH($D35,'6. Patients'!$IM$9:$JA$9,0),ROWS('6. Patients'!EH$10:EH$107))),0)+
IFERROR(SUMPRODUCT('6. Patients'!CU$10:CU$107,OFFSET('6. Patients'!$JB$9,1,MATCH($D35,'6. Patients'!$JC$9:$JQ$9,0),ROWS('6. Patients'!EH$10:EH$107))),0)+
IFERROR(SUMPRODUCT('6. Patients'!CU$10:CU$107,OFFSET('6. Patients'!$JR$9,1,MATCH($D35,'6. Patients'!$JS$9:$KG$9,0),ROWS('6. Patients'!EH$10:EH$107))),0)+
IFERROR(SUMPRODUCT('6. Patients'!CU$10:CU$107,OFFSET('6. Patients'!$KH$9,1,MATCH($D35,'6. Patients'!$KI$9:$KW$9,0),ROWS('6. Patients'!EH$10:EH$107))),0))+
IFERROR(VLOOKUP($D35,$H$61:$L$91,COLUMNS($H$60:$J$60)-1+AB$7,0)*$E35*$F35*'1. General Inputs'!$J$25,0),0)</f>
        <v>0</v>
      </c>
      <c r="AC35" s="3">
        <f ca="1">ROUNDUP($F35*$E35*CHOOSE(AC$7,
IFERROR(SUMPRODUCT('6. Patients'!CV$10:CV$107,OFFSET('6. Patients'!$DN$9,1,MATCH($D35,'6. Patients'!$DO$9:$EC$9,0),ROWS('6. Patients'!EI$10:EI$107))),0)+
IFERROR(SUMPRODUCT('6. Patients'!CV$10:CV$107,OFFSET('6. Patients'!$ED$9,1,MATCH($D35,'6. Patients'!$EE$9:$ES$9,0),ROWS('6. Patients'!EI$10:EI$107))),0)+
IFERROR(SUMPRODUCT('6. Patients'!CV$10:CV$107,OFFSET('6. Patients'!$ET$9,1,MATCH($D35,'6. Patients'!$EU$9:$FI$9,0),ROWS('6. Patients'!EI$10:EI$107))),0)+
IFERROR(SUMPRODUCT('6. Patients'!CV$10:CV$107,OFFSET('6. Patients'!$FJ$9,1,MATCH($D35,'6. Patients'!$FK$9:$FY$9,0),ROWS('6. Patients'!EI$10:EI$107))),0),
IFERROR(SUMPRODUCT('6. Patients'!CV$10:CV$107,OFFSET('6. Patients'!$FZ$9,1,MATCH($D35,'6. Patients'!$GA$9:$GO$9,0),ROWS('6. Patients'!EI$10:EI$107))),0)+
IFERROR(SUMPRODUCT('6. Patients'!CV$10:CV$107,OFFSET('6. Patients'!$GP$9,1,MATCH($D35,'6. Patients'!$GQ$9:$HE$9,0),ROWS('6. Patients'!EI$10:EI$107))),0)+
IFERROR(SUMPRODUCT('6. Patients'!CV$10:CV$107,OFFSET('6. Patients'!$HF$9,1,MATCH($D35,'6. Patients'!$HG$9:$HU$9,0),ROWS('6. Patients'!EI$10:EI$107))),0)+
IFERROR(SUMPRODUCT('6. Patients'!CV$10:CV$107,OFFSET('6. Patients'!$HV$9,1,MATCH($D35,'6. Patients'!$HW$9:$IK$9,0),ROWS('6. Patients'!EI$10:EI$107))),0),
IFERROR(SUMPRODUCT('6. Patients'!CV$10:CV$107,OFFSET('6. Patients'!$IL$9,1,MATCH($D35,'6. Patients'!$IM$9:$JA$9,0),ROWS('6. Patients'!EI$10:EI$107))),0)+
IFERROR(SUMPRODUCT('6. Patients'!CV$10:CV$107,OFFSET('6. Patients'!$JB$9,1,MATCH($D35,'6. Patients'!$JC$9:$JQ$9,0),ROWS('6. Patients'!EI$10:EI$107))),0)+
IFERROR(SUMPRODUCT('6. Patients'!CV$10:CV$107,OFFSET('6. Patients'!$JR$9,1,MATCH($D35,'6. Patients'!$JS$9:$KG$9,0),ROWS('6. Patients'!EI$10:EI$107))),0)+
IFERROR(SUMPRODUCT('6. Patients'!CV$10:CV$107,OFFSET('6. Patients'!$KH$9,1,MATCH($D35,'6. Patients'!$KI$9:$KW$9,0),ROWS('6. Patients'!EI$10:EI$107))),0))+
IFERROR(VLOOKUP($D35,$H$61:$L$91,COLUMNS($H$60:$J$60)-1+AC$7,0)*$E35*$F35*'1. General Inputs'!$J$25,0),0)</f>
        <v>0</v>
      </c>
      <c r="AD35" s="3">
        <f ca="1">ROUNDUP($F35*$E35*CHOOSE(AD$7,
IFERROR(SUMPRODUCT('6. Patients'!CW$10:CW$107,OFFSET('6. Patients'!$DN$9,1,MATCH($D35,'6. Patients'!$DO$9:$EC$9,0),ROWS('6. Patients'!EJ$10:EJ$107))),0)+
IFERROR(SUMPRODUCT('6. Patients'!CW$10:CW$107,OFFSET('6. Patients'!$ED$9,1,MATCH($D35,'6. Patients'!$EE$9:$ES$9,0),ROWS('6. Patients'!EJ$10:EJ$107))),0)+
IFERROR(SUMPRODUCT('6. Patients'!CW$10:CW$107,OFFSET('6. Patients'!$ET$9,1,MATCH($D35,'6. Patients'!$EU$9:$FI$9,0),ROWS('6. Patients'!EJ$10:EJ$107))),0)+
IFERROR(SUMPRODUCT('6. Patients'!CW$10:CW$107,OFFSET('6. Patients'!$FJ$9,1,MATCH($D35,'6. Patients'!$FK$9:$FY$9,0),ROWS('6. Patients'!EJ$10:EJ$107))),0),
IFERROR(SUMPRODUCT('6. Patients'!CW$10:CW$107,OFFSET('6. Patients'!$FZ$9,1,MATCH($D35,'6. Patients'!$GA$9:$GO$9,0),ROWS('6. Patients'!EJ$10:EJ$107))),0)+
IFERROR(SUMPRODUCT('6. Patients'!CW$10:CW$107,OFFSET('6. Patients'!$GP$9,1,MATCH($D35,'6. Patients'!$GQ$9:$HE$9,0),ROWS('6. Patients'!EJ$10:EJ$107))),0)+
IFERROR(SUMPRODUCT('6. Patients'!CW$10:CW$107,OFFSET('6. Patients'!$HF$9,1,MATCH($D35,'6. Patients'!$HG$9:$HU$9,0),ROWS('6. Patients'!EJ$10:EJ$107))),0)+
IFERROR(SUMPRODUCT('6. Patients'!CW$10:CW$107,OFFSET('6. Patients'!$HV$9,1,MATCH($D35,'6. Patients'!$HW$9:$IK$9,0),ROWS('6. Patients'!EJ$10:EJ$107))),0),
IFERROR(SUMPRODUCT('6. Patients'!CW$10:CW$107,OFFSET('6. Patients'!$IL$9,1,MATCH($D35,'6. Patients'!$IM$9:$JA$9,0),ROWS('6. Patients'!EJ$10:EJ$107))),0)+
IFERROR(SUMPRODUCT('6. Patients'!CW$10:CW$107,OFFSET('6. Patients'!$JB$9,1,MATCH($D35,'6. Patients'!$JC$9:$JQ$9,0),ROWS('6. Patients'!EJ$10:EJ$107))),0)+
IFERROR(SUMPRODUCT('6. Patients'!CW$10:CW$107,OFFSET('6. Patients'!$JR$9,1,MATCH($D35,'6. Patients'!$JS$9:$KG$9,0),ROWS('6. Patients'!EJ$10:EJ$107))),0)+
IFERROR(SUMPRODUCT('6. Patients'!CW$10:CW$107,OFFSET('6. Patients'!$KH$9,1,MATCH($D35,'6. Patients'!$KI$9:$KW$9,0),ROWS('6. Patients'!EJ$10:EJ$107))),0))+
IFERROR(VLOOKUP($D35,$H$61:$L$91,COLUMNS($H$60:$J$60)-1+AD$7,0)*$E35*$F35*'1. General Inputs'!$J$25,0),0)</f>
        <v>0</v>
      </c>
      <c r="AE35" s="3">
        <f ca="1">ROUNDUP($F35*$E35*CHOOSE(AE$7,
IFERROR(SUMPRODUCT('6. Patients'!CX$10:CX$107,OFFSET('6. Patients'!$DN$9,1,MATCH($D35,'6. Patients'!$DO$9:$EC$9,0),ROWS('6. Patients'!EK$10:EK$107))),0)+
IFERROR(SUMPRODUCT('6. Patients'!CX$10:CX$107,OFFSET('6. Patients'!$ED$9,1,MATCH($D35,'6. Patients'!$EE$9:$ES$9,0),ROWS('6. Patients'!EK$10:EK$107))),0)+
IFERROR(SUMPRODUCT('6. Patients'!CX$10:CX$107,OFFSET('6. Patients'!$ET$9,1,MATCH($D35,'6. Patients'!$EU$9:$FI$9,0),ROWS('6. Patients'!EK$10:EK$107))),0)+
IFERROR(SUMPRODUCT('6. Patients'!CX$10:CX$107,OFFSET('6. Patients'!$FJ$9,1,MATCH($D35,'6. Patients'!$FK$9:$FY$9,0),ROWS('6. Patients'!EK$10:EK$107))),0),
IFERROR(SUMPRODUCT('6. Patients'!CX$10:CX$107,OFFSET('6. Patients'!$FZ$9,1,MATCH($D35,'6. Patients'!$GA$9:$GO$9,0),ROWS('6. Patients'!EK$10:EK$107))),0)+
IFERROR(SUMPRODUCT('6. Patients'!CX$10:CX$107,OFFSET('6. Patients'!$GP$9,1,MATCH($D35,'6. Patients'!$GQ$9:$HE$9,0),ROWS('6. Patients'!EK$10:EK$107))),0)+
IFERROR(SUMPRODUCT('6. Patients'!CX$10:CX$107,OFFSET('6. Patients'!$HF$9,1,MATCH($D35,'6. Patients'!$HG$9:$HU$9,0),ROWS('6. Patients'!EK$10:EK$107))),0)+
IFERROR(SUMPRODUCT('6. Patients'!CX$10:CX$107,OFFSET('6. Patients'!$HV$9,1,MATCH($D35,'6. Patients'!$HW$9:$IK$9,0),ROWS('6. Patients'!EK$10:EK$107))),0),
IFERROR(SUMPRODUCT('6. Patients'!CX$10:CX$107,OFFSET('6. Patients'!$IL$9,1,MATCH($D35,'6. Patients'!$IM$9:$JA$9,0),ROWS('6. Patients'!EK$10:EK$107))),0)+
IFERROR(SUMPRODUCT('6. Patients'!CX$10:CX$107,OFFSET('6. Patients'!$JB$9,1,MATCH($D35,'6. Patients'!$JC$9:$JQ$9,0),ROWS('6. Patients'!EK$10:EK$107))),0)+
IFERROR(SUMPRODUCT('6. Patients'!CX$10:CX$107,OFFSET('6. Patients'!$JR$9,1,MATCH($D35,'6. Patients'!$JS$9:$KG$9,0),ROWS('6. Patients'!EK$10:EK$107))),0)+
IFERROR(SUMPRODUCT('6. Patients'!CX$10:CX$107,OFFSET('6. Patients'!$KH$9,1,MATCH($D35,'6. Patients'!$KI$9:$KW$9,0),ROWS('6. Patients'!EK$10:EK$107))),0))+
IFERROR(VLOOKUP($D35,$H$61:$L$91,COLUMNS($H$60:$J$60)-1+AE$7,0)*$E35*$F35*'1. General Inputs'!$J$25,0),0)</f>
        <v>0</v>
      </c>
      <c r="AF35" s="3">
        <f ca="1">ROUNDUP($F35*$E35*CHOOSE(AF$7,
IFERROR(SUMPRODUCT('6. Patients'!CY$10:CY$107,OFFSET('6. Patients'!$DN$9,1,MATCH($D35,'6. Patients'!$DO$9:$EC$9,0),ROWS('6. Patients'!EL$10:EL$107))),0)+
IFERROR(SUMPRODUCT('6. Patients'!CY$10:CY$107,OFFSET('6. Patients'!$ED$9,1,MATCH($D35,'6. Patients'!$EE$9:$ES$9,0),ROWS('6. Patients'!EL$10:EL$107))),0)+
IFERROR(SUMPRODUCT('6. Patients'!CY$10:CY$107,OFFSET('6. Patients'!$ET$9,1,MATCH($D35,'6. Patients'!$EU$9:$FI$9,0),ROWS('6. Patients'!EL$10:EL$107))),0)+
IFERROR(SUMPRODUCT('6. Patients'!CY$10:CY$107,OFFSET('6. Patients'!$FJ$9,1,MATCH($D35,'6. Patients'!$FK$9:$FY$9,0),ROWS('6. Patients'!EL$10:EL$107))),0),
IFERROR(SUMPRODUCT('6. Patients'!CY$10:CY$107,OFFSET('6. Patients'!$FZ$9,1,MATCH($D35,'6. Patients'!$GA$9:$GO$9,0),ROWS('6. Patients'!EL$10:EL$107))),0)+
IFERROR(SUMPRODUCT('6. Patients'!CY$10:CY$107,OFFSET('6. Patients'!$GP$9,1,MATCH($D35,'6. Patients'!$GQ$9:$HE$9,0),ROWS('6. Patients'!EL$10:EL$107))),0)+
IFERROR(SUMPRODUCT('6. Patients'!CY$10:CY$107,OFFSET('6. Patients'!$HF$9,1,MATCH($D35,'6. Patients'!$HG$9:$HU$9,0),ROWS('6. Patients'!EL$10:EL$107))),0)+
IFERROR(SUMPRODUCT('6. Patients'!CY$10:CY$107,OFFSET('6. Patients'!$HV$9,1,MATCH($D35,'6. Patients'!$HW$9:$IK$9,0),ROWS('6. Patients'!EL$10:EL$107))),0),
IFERROR(SUMPRODUCT('6. Patients'!CY$10:CY$107,OFFSET('6. Patients'!$IL$9,1,MATCH($D35,'6. Patients'!$IM$9:$JA$9,0),ROWS('6. Patients'!EL$10:EL$107))),0)+
IFERROR(SUMPRODUCT('6. Patients'!CY$10:CY$107,OFFSET('6. Patients'!$JB$9,1,MATCH($D35,'6. Patients'!$JC$9:$JQ$9,0),ROWS('6. Patients'!EL$10:EL$107))),0)+
IFERROR(SUMPRODUCT('6. Patients'!CY$10:CY$107,OFFSET('6. Patients'!$JR$9,1,MATCH($D35,'6. Patients'!$JS$9:$KG$9,0),ROWS('6. Patients'!EL$10:EL$107))),0)+
IFERROR(SUMPRODUCT('6. Patients'!CY$10:CY$107,OFFSET('6. Patients'!$KH$9,1,MATCH($D35,'6. Patients'!$KI$9:$KW$9,0),ROWS('6. Patients'!EL$10:EL$107))),0))+
IFERROR(VLOOKUP($D35,$H$61:$L$91,COLUMNS($H$60:$J$60)-1+AF$7,0)*$E35*$F35*'1. General Inputs'!$J$25,0),0)</f>
        <v>0</v>
      </c>
      <c r="AG35" s="3">
        <f ca="1">ROUNDUP($F35*$E35*CHOOSE(AG$7,
IFERROR(SUMPRODUCT('6. Patients'!CZ$10:CZ$107,OFFSET('6. Patients'!$DN$9,1,MATCH($D35,'6. Patients'!$DO$9:$EC$9,0),ROWS('6. Patients'!EM$10:EM$107))),0)+
IFERROR(SUMPRODUCT('6. Patients'!CZ$10:CZ$107,OFFSET('6. Patients'!$ED$9,1,MATCH($D35,'6. Patients'!$EE$9:$ES$9,0),ROWS('6. Patients'!EM$10:EM$107))),0)+
IFERROR(SUMPRODUCT('6. Patients'!CZ$10:CZ$107,OFFSET('6. Patients'!$ET$9,1,MATCH($D35,'6. Patients'!$EU$9:$FI$9,0),ROWS('6. Patients'!EM$10:EM$107))),0)+
IFERROR(SUMPRODUCT('6. Patients'!CZ$10:CZ$107,OFFSET('6. Patients'!$FJ$9,1,MATCH($D35,'6. Patients'!$FK$9:$FY$9,0),ROWS('6. Patients'!EM$10:EM$107))),0),
IFERROR(SUMPRODUCT('6. Patients'!CZ$10:CZ$107,OFFSET('6. Patients'!$FZ$9,1,MATCH($D35,'6. Patients'!$GA$9:$GO$9,0),ROWS('6. Patients'!EM$10:EM$107))),0)+
IFERROR(SUMPRODUCT('6. Patients'!CZ$10:CZ$107,OFFSET('6. Patients'!$GP$9,1,MATCH($D35,'6. Patients'!$GQ$9:$HE$9,0),ROWS('6. Patients'!EM$10:EM$107))),0)+
IFERROR(SUMPRODUCT('6. Patients'!CZ$10:CZ$107,OFFSET('6. Patients'!$HF$9,1,MATCH($D35,'6. Patients'!$HG$9:$HU$9,0),ROWS('6. Patients'!EM$10:EM$107))),0)+
IFERROR(SUMPRODUCT('6. Patients'!CZ$10:CZ$107,OFFSET('6. Patients'!$HV$9,1,MATCH($D35,'6. Patients'!$HW$9:$IK$9,0),ROWS('6. Patients'!EM$10:EM$107))),0),
IFERROR(SUMPRODUCT('6. Patients'!CZ$10:CZ$107,OFFSET('6. Patients'!$IL$9,1,MATCH($D35,'6. Patients'!$IM$9:$JA$9,0),ROWS('6. Patients'!EM$10:EM$107))),0)+
IFERROR(SUMPRODUCT('6. Patients'!CZ$10:CZ$107,OFFSET('6. Patients'!$JB$9,1,MATCH($D35,'6. Patients'!$JC$9:$JQ$9,0),ROWS('6. Patients'!EM$10:EM$107))),0)+
IFERROR(SUMPRODUCT('6. Patients'!CZ$10:CZ$107,OFFSET('6. Patients'!$JR$9,1,MATCH($D35,'6. Patients'!$JS$9:$KG$9,0),ROWS('6. Patients'!EM$10:EM$107))),0)+
IFERROR(SUMPRODUCT('6. Patients'!CZ$10:CZ$107,OFFSET('6. Patients'!$KH$9,1,MATCH($D35,'6. Patients'!$KI$9:$KW$9,0),ROWS('6. Patients'!EM$10:EM$107))),0))+
IFERROR(VLOOKUP($D35,$H$61:$L$91,COLUMNS($H$60:$J$60)-1+AG$7,0)*$E35*$F35*'1. General Inputs'!$J$25,0),0)</f>
        <v>0</v>
      </c>
      <c r="AH35" s="3">
        <f ca="1">ROUNDUP($F35*$E35*CHOOSE(AH$7,
IFERROR(SUMPRODUCT('6. Patients'!DA$10:DA$107,OFFSET('6. Patients'!$DN$9,1,MATCH($D35,'6. Patients'!$DO$9:$EC$9,0),ROWS('6. Patients'!EN$10:EN$107))),0)+
IFERROR(SUMPRODUCT('6. Patients'!DA$10:DA$107,OFFSET('6. Patients'!$ED$9,1,MATCH($D35,'6. Patients'!$EE$9:$ES$9,0),ROWS('6. Patients'!EN$10:EN$107))),0)+
IFERROR(SUMPRODUCT('6. Patients'!DA$10:DA$107,OFFSET('6. Patients'!$ET$9,1,MATCH($D35,'6. Patients'!$EU$9:$FI$9,0),ROWS('6. Patients'!EN$10:EN$107))),0)+
IFERROR(SUMPRODUCT('6. Patients'!DA$10:DA$107,OFFSET('6. Patients'!$FJ$9,1,MATCH($D35,'6. Patients'!$FK$9:$FY$9,0),ROWS('6. Patients'!EN$10:EN$107))),0),
IFERROR(SUMPRODUCT('6. Patients'!DA$10:DA$107,OFFSET('6. Patients'!$FZ$9,1,MATCH($D35,'6. Patients'!$GA$9:$GO$9,0),ROWS('6. Patients'!EN$10:EN$107))),0)+
IFERROR(SUMPRODUCT('6. Patients'!DA$10:DA$107,OFFSET('6. Patients'!$GP$9,1,MATCH($D35,'6. Patients'!$GQ$9:$HE$9,0),ROWS('6. Patients'!EN$10:EN$107))),0)+
IFERROR(SUMPRODUCT('6. Patients'!DA$10:DA$107,OFFSET('6. Patients'!$HF$9,1,MATCH($D35,'6. Patients'!$HG$9:$HU$9,0),ROWS('6. Patients'!EN$10:EN$107))),0)+
IFERROR(SUMPRODUCT('6. Patients'!DA$10:DA$107,OFFSET('6. Patients'!$HV$9,1,MATCH($D35,'6. Patients'!$HW$9:$IK$9,0),ROWS('6. Patients'!EN$10:EN$107))),0),
IFERROR(SUMPRODUCT('6. Patients'!DA$10:DA$107,OFFSET('6. Patients'!$IL$9,1,MATCH($D35,'6. Patients'!$IM$9:$JA$9,0),ROWS('6. Patients'!EN$10:EN$107))),0)+
IFERROR(SUMPRODUCT('6. Patients'!DA$10:DA$107,OFFSET('6. Patients'!$JB$9,1,MATCH($D35,'6. Patients'!$JC$9:$JQ$9,0),ROWS('6. Patients'!EN$10:EN$107))),0)+
IFERROR(SUMPRODUCT('6. Patients'!DA$10:DA$107,OFFSET('6. Patients'!$JR$9,1,MATCH($D35,'6. Patients'!$JS$9:$KG$9,0),ROWS('6. Patients'!EN$10:EN$107))),0)+
IFERROR(SUMPRODUCT('6. Patients'!DA$10:DA$107,OFFSET('6. Patients'!$KH$9,1,MATCH($D35,'6. Patients'!$KI$9:$KW$9,0),ROWS('6. Patients'!EN$10:EN$107))),0))+
IFERROR(VLOOKUP($D35,$H$61:$L$91,COLUMNS($H$60:$J$60)-1+AH$7,0)*$E35*$F35*'1. General Inputs'!$J$25,0),0)</f>
        <v>0</v>
      </c>
      <c r="AI35" s="3">
        <f ca="1">ROUNDUP($F35*$E35*CHOOSE(AI$7,
IFERROR(SUMPRODUCT('6. Patients'!DB$10:DB$107,OFFSET('6. Patients'!$DN$9,1,MATCH($D35,'6. Patients'!$DO$9:$EC$9,0),ROWS('6. Patients'!EO$10:EO$107))),0)+
IFERROR(SUMPRODUCT('6. Patients'!DB$10:DB$107,OFFSET('6. Patients'!$ED$9,1,MATCH($D35,'6. Patients'!$EE$9:$ES$9,0),ROWS('6. Patients'!EO$10:EO$107))),0)+
IFERROR(SUMPRODUCT('6. Patients'!DB$10:DB$107,OFFSET('6. Patients'!$ET$9,1,MATCH($D35,'6. Patients'!$EU$9:$FI$9,0),ROWS('6. Patients'!EO$10:EO$107))),0)+
IFERROR(SUMPRODUCT('6. Patients'!DB$10:DB$107,OFFSET('6. Patients'!$FJ$9,1,MATCH($D35,'6. Patients'!$FK$9:$FY$9,0),ROWS('6. Patients'!EO$10:EO$107))),0),
IFERROR(SUMPRODUCT('6. Patients'!DB$10:DB$107,OFFSET('6. Patients'!$FZ$9,1,MATCH($D35,'6. Patients'!$GA$9:$GO$9,0),ROWS('6. Patients'!EO$10:EO$107))),0)+
IFERROR(SUMPRODUCT('6. Patients'!DB$10:DB$107,OFFSET('6. Patients'!$GP$9,1,MATCH($D35,'6. Patients'!$GQ$9:$HE$9,0),ROWS('6. Patients'!EO$10:EO$107))),0)+
IFERROR(SUMPRODUCT('6. Patients'!DB$10:DB$107,OFFSET('6. Patients'!$HF$9,1,MATCH($D35,'6. Patients'!$HG$9:$HU$9,0),ROWS('6. Patients'!EO$10:EO$107))),0)+
IFERROR(SUMPRODUCT('6. Patients'!DB$10:DB$107,OFFSET('6. Patients'!$HV$9,1,MATCH($D35,'6. Patients'!$HW$9:$IK$9,0),ROWS('6. Patients'!EO$10:EO$107))),0),
IFERROR(SUMPRODUCT('6. Patients'!DB$10:DB$107,OFFSET('6. Patients'!$IL$9,1,MATCH($D35,'6. Patients'!$IM$9:$JA$9,0),ROWS('6. Patients'!EO$10:EO$107))),0)+
IFERROR(SUMPRODUCT('6. Patients'!DB$10:DB$107,OFFSET('6. Patients'!$JB$9,1,MATCH($D35,'6. Patients'!$JC$9:$JQ$9,0),ROWS('6. Patients'!EO$10:EO$107))),0)+
IFERROR(SUMPRODUCT('6. Patients'!DB$10:DB$107,OFFSET('6. Patients'!$JR$9,1,MATCH($D35,'6. Patients'!$JS$9:$KG$9,0),ROWS('6. Patients'!EO$10:EO$107))),0)+
IFERROR(SUMPRODUCT('6. Patients'!DB$10:DB$107,OFFSET('6. Patients'!$KH$9,1,MATCH($D35,'6. Patients'!$KI$9:$KW$9,0),ROWS('6. Patients'!EO$10:EO$107))),0))+
IFERROR(VLOOKUP($D35,$H$61:$L$91,COLUMNS($H$60:$J$60)-1+AI$7,0)*$E35*$F35*'1. General Inputs'!$J$25,0),0)</f>
        <v>0</v>
      </c>
      <c r="AJ35" s="3">
        <f ca="1">ROUNDUP($F35*$E35*CHOOSE(AJ$7,
IFERROR(SUMPRODUCT('6. Patients'!DC$10:DC$107,OFFSET('6. Patients'!$DN$9,1,MATCH($D35,'6. Patients'!$DO$9:$EC$9,0),ROWS('6. Patients'!EP$10:EP$107))),0)+
IFERROR(SUMPRODUCT('6. Patients'!DC$10:DC$107,OFFSET('6. Patients'!$ED$9,1,MATCH($D35,'6. Patients'!$EE$9:$ES$9,0),ROWS('6. Patients'!EP$10:EP$107))),0)+
IFERROR(SUMPRODUCT('6. Patients'!DC$10:DC$107,OFFSET('6. Patients'!$ET$9,1,MATCH($D35,'6. Patients'!$EU$9:$FI$9,0),ROWS('6. Patients'!EP$10:EP$107))),0)+
IFERROR(SUMPRODUCT('6. Patients'!DC$10:DC$107,OFFSET('6. Patients'!$FJ$9,1,MATCH($D35,'6. Patients'!$FK$9:$FY$9,0),ROWS('6. Patients'!EP$10:EP$107))),0),
IFERROR(SUMPRODUCT('6. Patients'!DC$10:DC$107,OFFSET('6. Patients'!$FZ$9,1,MATCH($D35,'6. Patients'!$GA$9:$GO$9,0),ROWS('6. Patients'!EP$10:EP$107))),0)+
IFERROR(SUMPRODUCT('6. Patients'!DC$10:DC$107,OFFSET('6. Patients'!$GP$9,1,MATCH($D35,'6. Patients'!$GQ$9:$HE$9,0),ROWS('6. Patients'!EP$10:EP$107))),0)+
IFERROR(SUMPRODUCT('6. Patients'!DC$10:DC$107,OFFSET('6. Patients'!$HF$9,1,MATCH($D35,'6. Patients'!$HG$9:$HU$9,0),ROWS('6. Patients'!EP$10:EP$107))),0)+
IFERROR(SUMPRODUCT('6. Patients'!DC$10:DC$107,OFFSET('6. Patients'!$HV$9,1,MATCH($D35,'6. Patients'!$HW$9:$IK$9,0),ROWS('6. Patients'!EP$10:EP$107))),0),
IFERROR(SUMPRODUCT('6. Patients'!DC$10:DC$107,OFFSET('6. Patients'!$IL$9,1,MATCH($D35,'6. Patients'!$IM$9:$JA$9,0),ROWS('6. Patients'!EP$10:EP$107))),0)+
IFERROR(SUMPRODUCT('6. Patients'!DC$10:DC$107,OFFSET('6. Patients'!$JB$9,1,MATCH($D35,'6. Patients'!$JC$9:$JQ$9,0),ROWS('6. Patients'!EP$10:EP$107))),0)+
IFERROR(SUMPRODUCT('6. Patients'!DC$10:DC$107,OFFSET('6. Patients'!$JR$9,1,MATCH($D35,'6. Patients'!$JS$9:$KG$9,0),ROWS('6. Patients'!EP$10:EP$107))),0)+
IFERROR(SUMPRODUCT('6. Patients'!DC$10:DC$107,OFFSET('6. Patients'!$KH$9,1,MATCH($D35,'6. Patients'!$KI$9:$KW$9,0),ROWS('6. Patients'!EP$10:EP$107))),0))+
IFERROR(VLOOKUP($D35,$H$61:$L$91,COLUMNS($H$60:$J$60)-1+AJ$7,0)*$E35*$F35*'1. General Inputs'!$J$25,0),0)</f>
        <v>0</v>
      </c>
      <c r="AK35" s="3">
        <f ca="1">ROUNDUP($F35*$E35*CHOOSE(AK$7,
IFERROR(SUMPRODUCT('6. Patients'!DD$10:DD$107,OFFSET('6. Patients'!$DN$9,1,MATCH($D35,'6. Patients'!$DO$9:$EC$9,0),ROWS('6. Patients'!EQ$10:EQ$107))),0)+
IFERROR(SUMPRODUCT('6. Patients'!DD$10:DD$107,OFFSET('6. Patients'!$ED$9,1,MATCH($D35,'6. Patients'!$EE$9:$ES$9,0),ROWS('6. Patients'!EQ$10:EQ$107))),0)+
IFERROR(SUMPRODUCT('6. Patients'!DD$10:DD$107,OFFSET('6. Patients'!$ET$9,1,MATCH($D35,'6. Patients'!$EU$9:$FI$9,0),ROWS('6. Patients'!EQ$10:EQ$107))),0)+
IFERROR(SUMPRODUCT('6. Patients'!DD$10:DD$107,OFFSET('6. Patients'!$FJ$9,1,MATCH($D35,'6. Patients'!$FK$9:$FY$9,0),ROWS('6. Patients'!EQ$10:EQ$107))),0),
IFERROR(SUMPRODUCT('6. Patients'!DD$10:DD$107,OFFSET('6. Patients'!$FZ$9,1,MATCH($D35,'6. Patients'!$GA$9:$GO$9,0),ROWS('6. Patients'!EQ$10:EQ$107))),0)+
IFERROR(SUMPRODUCT('6. Patients'!DD$10:DD$107,OFFSET('6. Patients'!$GP$9,1,MATCH($D35,'6. Patients'!$GQ$9:$HE$9,0),ROWS('6. Patients'!EQ$10:EQ$107))),0)+
IFERROR(SUMPRODUCT('6. Patients'!DD$10:DD$107,OFFSET('6. Patients'!$HF$9,1,MATCH($D35,'6. Patients'!$HG$9:$HU$9,0),ROWS('6. Patients'!EQ$10:EQ$107))),0)+
IFERROR(SUMPRODUCT('6. Patients'!DD$10:DD$107,OFFSET('6. Patients'!$HV$9,1,MATCH($D35,'6. Patients'!$HW$9:$IK$9,0),ROWS('6. Patients'!EQ$10:EQ$107))),0),
IFERROR(SUMPRODUCT('6. Patients'!DD$10:DD$107,OFFSET('6. Patients'!$IL$9,1,MATCH($D35,'6. Patients'!$IM$9:$JA$9,0),ROWS('6. Patients'!EQ$10:EQ$107))),0)+
IFERROR(SUMPRODUCT('6. Patients'!DD$10:DD$107,OFFSET('6. Patients'!$JB$9,1,MATCH($D35,'6. Patients'!$JC$9:$JQ$9,0),ROWS('6. Patients'!EQ$10:EQ$107))),0)+
IFERROR(SUMPRODUCT('6. Patients'!DD$10:DD$107,OFFSET('6. Patients'!$JR$9,1,MATCH($D35,'6. Patients'!$JS$9:$KG$9,0),ROWS('6. Patients'!EQ$10:EQ$107))),0)+
IFERROR(SUMPRODUCT('6. Patients'!DD$10:DD$107,OFFSET('6. Patients'!$KH$9,1,MATCH($D35,'6. Patients'!$KI$9:$KW$9,0),ROWS('6. Patients'!EQ$10:EQ$107))),0))+
IFERROR(VLOOKUP($D35,$H$61:$L$91,COLUMNS($H$60:$J$60)-1+AK$7,0)*$E35*$F35*'1. General Inputs'!$J$25,0),0)</f>
        <v>0</v>
      </c>
      <c r="AL35" s="3">
        <f ca="1">ROUNDUP($F35*$E35*CHOOSE(AL$7,
IFERROR(SUMPRODUCT('6. Patients'!DE$10:DE$107,OFFSET('6. Patients'!$DN$9,1,MATCH($D35,'6. Patients'!$DO$9:$EC$9,0),ROWS('6. Patients'!ER$10:ER$107))),0)+
IFERROR(SUMPRODUCT('6. Patients'!DE$10:DE$107,OFFSET('6. Patients'!$ED$9,1,MATCH($D35,'6. Patients'!$EE$9:$ES$9,0),ROWS('6. Patients'!ER$10:ER$107))),0)+
IFERROR(SUMPRODUCT('6. Patients'!DE$10:DE$107,OFFSET('6. Patients'!$ET$9,1,MATCH($D35,'6. Patients'!$EU$9:$FI$9,0),ROWS('6. Patients'!ER$10:ER$107))),0)+
IFERROR(SUMPRODUCT('6. Patients'!DE$10:DE$107,OFFSET('6. Patients'!$FJ$9,1,MATCH($D35,'6. Patients'!$FK$9:$FY$9,0),ROWS('6. Patients'!ER$10:ER$107))),0),
IFERROR(SUMPRODUCT('6. Patients'!DE$10:DE$107,OFFSET('6. Patients'!$FZ$9,1,MATCH($D35,'6. Patients'!$GA$9:$GO$9,0),ROWS('6. Patients'!ER$10:ER$107))),0)+
IFERROR(SUMPRODUCT('6. Patients'!DE$10:DE$107,OFFSET('6. Patients'!$GP$9,1,MATCH($D35,'6. Patients'!$GQ$9:$HE$9,0),ROWS('6. Patients'!ER$10:ER$107))),0)+
IFERROR(SUMPRODUCT('6. Patients'!DE$10:DE$107,OFFSET('6. Patients'!$HF$9,1,MATCH($D35,'6. Patients'!$HG$9:$HU$9,0),ROWS('6. Patients'!ER$10:ER$107))),0)+
IFERROR(SUMPRODUCT('6. Patients'!DE$10:DE$107,OFFSET('6. Patients'!$HV$9,1,MATCH($D35,'6. Patients'!$HW$9:$IK$9,0),ROWS('6. Patients'!ER$10:ER$107))),0),
IFERROR(SUMPRODUCT('6. Patients'!DE$10:DE$107,OFFSET('6. Patients'!$IL$9,1,MATCH($D35,'6. Patients'!$IM$9:$JA$9,0),ROWS('6. Patients'!ER$10:ER$107))),0)+
IFERROR(SUMPRODUCT('6. Patients'!DE$10:DE$107,OFFSET('6. Patients'!$JB$9,1,MATCH($D35,'6. Patients'!$JC$9:$JQ$9,0),ROWS('6. Patients'!ER$10:ER$107))),0)+
IFERROR(SUMPRODUCT('6. Patients'!DE$10:DE$107,OFFSET('6. Patients'!$JR$9,1,MATCH($D35,'6. Patients'!$JS$9:$KG$9,0),ROWS('6. Patients'!ER$10:ER$107))),0)+
IFERROR(SUMPRODUCT('6. Patients'!DE$10:DE$107,OFFSET('6. Patients'!$KH$9,1,MATCH($D35,'6. Patients'!$KI$9:$KW$9,0),ROWS('6. Patients'!ER$10:ER$107))),0))+
IFERROR(VLOOKUP($D35,$H$61:$L$91,COLUMNS($H$60:$J$60)-1+AL$7,0)*$E35*$F35*'1. General Inputs'!$J$25,0),0)</f>
        <v>0</v>
      </c>
      <c r="AM35" s="3">
        <f ca="1">ROUNDUP($F35*$E35*CHOOSE(AM$7,
IFERROR(SUMPRODUCT('6. Patients'!DF$10:DF$107,OFFSET('6. Patients'!$DN$9,1,MATCH($D35,'6. Patients'!$DO$9:$EC$9,0),ROWS('6. Patients'!ES$10:ES$107))),0)+
IFERROR(SUMPRODUCT('6. Patients'!DF$10:DF$107,OFFSET('6. Patients'!$ED$9,1,MATCH($D35,'6. Patients'!$EE$9:$ES$9,0),ROWS('6. Patients'!ES$10:ES$107))),0)+
IFERROR(SUMPRODUCT('6. Patients'!DF$10:DF$107,OFFSET('6. Patients'!$ET$9,1,MATCH($D35,'6. Patients'!$EU$9:$FI$9,0),ROWS('6. Patients'!ES$10:ES$107))),0)+
IFERROR(SUMPRODUCT('6. Patients'!DF$10:DF$107,OFFSET('6. Patients'!$FJ$9,1,MATCH($D35,'6. Patients'!$FK$9:$FY$9,0),ROWS('6. Patients'!ES$10:ES$107))),0),
IFERROR(SUMPRODUCT('6. Patients'!DF$10:DF$107,OFFSET('6. Patients'!$FZ$9,1,MATCH($D35,'6. Patients'!$GA$9:$GO$9,0),ROWS('6. Patients'!ES$10:ES$107))),0)+
IFERROR(SUMPRODUCT('6. Patients'!DF$10:DF$107,OFFSET('6. Patients'!$GP$9,1,MATCH($D35,'6. Patients'!$GQ$9:$HE$9,0),ROWS('6. Patients'!ES$10:ES$107))),0)+
IFERROR(SUMPRODUCT('6. Patients'!DF$10:DF$107,OFFSET('6. Patients'!$HF$9,1,MATCH($D35,'6. Patients'!$HG$9:$HU$9,0),ROWS('6. Patients'!ES$10:ES$107))),0)+
IFERROR(SUMPRODUCT('6. Patients'!DF$10:DF$107,OFFSET('6. Patients'!$HV$9,1,MATCH($D35,'6. Patients'!$HW$9:$IK$9,0),ROWS('6. Patients'!ES$10:ES$107))),0),
IFERROR(SUMPRODUCT('6. Patients'!DF$10:DF$107,OFFSET('6. Patients'!$IL$9,1,MATCH($D35,'6. Patients'!$IM$9:$JA$9,0),ROWS('6. Patients'!ES$10:ES$107))),0)+
IFERROR(SUMPRODUCT('6. Patients'!DF$10:DF$107,OFFSET('6. Patients'!$JB$9,1,MATCH($D35,'6. Patients'!$JC$9:$JQ$9,0),ROWS('6. Patients'!ES$10:ES$107))),0)+
IFERROR(SUMPRODUCT('6. Patients'!DF$10:DF$107,OFFSET('6. Patients'!$JR$9,1,MATCH($D35,'6. Patients'!$JS$9:$KG$9,0),ROWS('6. Patients'!ES$10:ES$107))),0)+
IFERROR(SUMPRODUCT('6. Patients'!DF$10:DF$107,OFFSET('6. Patients'!$KH$9,1,MATCH($D35,'6. Patients'!$KI$9:$KW$9,0),ROWS('6. Patients'!ES$10:ES$107))),0))+
IFERROR(VLOOKUP($D35,$H$61:$L$91,COLUMNS($H$60:$J$60)-1+AM$7,0)*$E35*$F35*'1. General Inputs'!$J$25,0),0)</f>
        <v>0</v>
      </c>
      <c r="AN35" s="3">
        <f ca="1">ROUNDUP($F35*$E35*CHOOSE(AN$7,
IFERROR(SUMPRODUCT('6. Patients'!DG$10:DG$107,OFFSET('6. Patients'!$DN$9,1,MATCH($D35,'6. Patients'!$DO$9:$EC$9,0),ROWS('6. Patients'!ET$10:ET$107))),0)+
IFERROR(SUMPRODUCT('6. Patients'!DG$10:DG$107,OFFSET('6. Patients'!$ED$9,1,MATCH($D35,'6. Patients'!$EE$9:$ES$9,0),ROWS('6. Patients'!ET$10:ET$107))),0)+
IFERROR(SUMPRODUCT('6. Patients'!DG$10:DG$107,OFFSET('6. Patients'!$ET$9,1,MATCH($D35,'6. Patients'!$EU$9:$FI$9,0),ROWS('6. Patients'!ET$10:ET$107))),0)+
IFERROR(SUMPRODUCT('6. Patients'!DG$10:DG$107,OFFSET('6. Patients'!$FJ$9,1,MATCH($D35,'6. Patients'!$FK$9:$FY$9,0),ROWS('6. Patients'!ET$10:ET$107))),0),
IFERROR(SUMPRODUCT('6. Patients'!DG$10:DG$107,OFFSET('6. Patients'!$FZ$9,1,MATCH($D35,'6. Patients'!$GA$9:$GO$9,0),ROWS('6. Patients'!ET$10:ET$107))),0)+
IFERROR(SUMPRODUCT('6. Patients'!DG$10:DG$107,OFFSET('6. Patients'!$GP$9,1,MATCH($D35,'6. Patients'!$GQ$9:$HE$9,0),ROWS('6. Patients'!ET$10:ET$107))),0)+
IFERROR(SUMPRODUCT('6. Patients'!DG$10:DG$107,OFFSET('6. Patients'!$HF$9,1,MATCH($D35,'6. Patients'!$HG$9:$HU$9,0),ROWS('6. Patients'!ET$10:ET$107))),0)+
IFERROR(SUMPRODUCT('6. Patients'!DG$10:DG$107,OFFSET('6. Patients'!$HV$9,1,MATCH($D35,'6. Patients'!$HW$9:$IK$9,0),ROWS('6. Patients'!ET$10:ET$107))),0),
IFERROR(SUMPRODUCT('6. Patients'!DG$10:DG$107,OFFSET('6. Patients'!$IL$9,1,MATCH($D35,'6. Patients'!$IM$9:$JA$9,0),ROWS('6. Patients'!ET$10:ET$107))),0)+
IFERROR(SUMPRODUCT('6. Patients'!DG$10:DG$107,OFFSET('6. Patients'!$JB$9,1,MATCH($D35,'6. Patients'!$JC$9:$JQ$9,0),ROWS('6. Patients'!ET$10:ET$107))),0)+
IFERROR(SUMPRODUCT('6. Patients'!DG$10:DG$107,OFFSET('6. Patients'!$JR$9,1,MATCH($D35,'6. Patients'!$JS$9:$KG$9,0),ROWS('6. Patients'!ET$10:ET$107))),0)+
IFERROR(SUMPRODUCT('6. Patients'!DG$10:DG$107,OFFSET('6. Patients'!$KH$9,1,MATCH($D35,'6. Patients'!$KI$9:$KW$9,0),ROWS('6. Patients'!ET$10:ET$107))),0))+
IFERROR(VLOOKUP($D35,$H$61:$L$91,COLUMNS($H$60:$J$60)-1+AN$7,0)*$E35*$F35*'1. General Inputs'!$J$25,0),0)</f>
        <v>0</v>
      </c>
      <c r="AO35" s="3">
        <f ca="1">ROUNDUP($F35*$E35*CHOOSE(AO$7,
IFERROR(SUMPRODUCT('6. Patients'!DH$10:DH$107,OFFSET('6. Patients'!$DN$9,1,MATCH($D35,'6. Patients'!$DO$9:$EC$9,0),ROWS('6. Patients'!EU$10:EU$107))),0)+
IFERROR(SUMPRODUCT('6. Patients'!DH$10:DH$107,OFFSET('6. Patients'!$ED$9,1,MATCH($D35,'6. Patients'!$EE$9:$ES$9,0),ROWS('6. Patients'!EU$10:EU$107))),0)+
IFERROR(SUMPRODUCT('6. Patients'!DH$10:DH$107,OFFSET('6. Patients'!$ET$9,1,MATCH($D35,'6. Patients'!$EU$9:$FI$9,0),ROWS('6. Patients'!EU$10:EU$107))),0)+
IFERROR(SUMPRODUCT('6. Patients'!DH$10:DH$107,OFFSET('6. Patients'!$FJ$9,1,MATCH($D35,'6. Patients'!$FK$9:$FY$9,0),ROWS('6. Patients'!EU$10:EU$107))),0),
IFERROR(SUMPRODUCT('6. Patients'!DH$10:DH$107,OFFSET('6. Patients'!$FZ$9,1,MATCH($D35,'6. Patients'!$GA$9:$GO$9,0),ROWS('6. Patients'!EU$10:EU$107))),0)+
IFERROR(SUMPRODUCT('6. Patients'!DH$10:DH$107,OFFSET('6. Patients'!$GP$9,1,MATCH($D35,'6. Patients'!$GQ$9:$HE$9,0),ROWS('6. Patients'!EU$10:EU$107))),0)+
IFERROR(SUMPRODUCT('6. Patients'!DH$10:DH$107,OFFSET('6. Patients'!$HF$9,1,MATCH($D35,'6. Patients'!$HG$9:$HU$9,0),ROWS('6. Patients'!EU$10:EU$107))),0)+
IFERROR(SUMPRODUCT('6. Patients'!DH$10:DH$107,OFFSET('6. Patients'!$HV$9,1,MATCH($D35,'6. Patients'!$HW$9:$IK$9,0),ROWS('6. Patients'!EU$10:EU$107))),0),
IFERROR(SUMPRODUCT('6. Patients'!DH$10:DH$107,OFFSET('6. Patients'!$IL$9,1,MATCH($D35,'6. Patients'!$IM$9:$JA$9,0),ROWS('6. Patients'!EU$10:EU$107))),0)+
IFERROR(SUMPRODUCT('6. Patients'!DH$10:DH$107,OFFSET('6. Patients'!$JB$9,1,MATCH($D35,'6. Patients'!$JC$9:$JQ$9,0),ROWS('6. Patients'!EU$10:EU$107))),0)+
IFERROR(SUMPRODUCT('6. Patients'!DH$10:DH$107,OFFSET('6. Patients'!$JR$9,1,MATCH($D35,'6. Patients'!$JS$9:$KG$9,0),ROWS('6. Patients'!EU$10:EU$107))),0)+
IFERROR(SUMPRODUCT('6. Patients'!DH$10:DH$107,OFFSET('6. Patients'!$KH$9,1,MATCH($D35,'6. Patients'!$KI$9:$KW$9,0),ROWS('6. Patients'!EU$10:EU$107))),0))+
IFERROR(VLOOKUP($D35,$H$61:$L$91,COLUMNS($H$60:$J$60)-1+AO$7,0)*$E35*$F35*'1. General Inputs'!$J$25,0),0)</f>
        <v>0</v>
      </c>
      <c r="AP35" s="3">
        <f ca="1">ROUNDUP($F35*$E35*CHOOSE(AP$7,
IFERROR(SUMPRODUCT('6. Patients'!DI$10:DI$107,OFFSET('6. Patients'!$DN$9,1,MATCH($D35,'6. Patients'!$DO$9:$EC$9,0),ROWS('6. Patients'!EV$10:EV$107))),0)+
IFERROR(SUMPRODUCT('6. Patients'!DI$10:DI$107,OFFSET('6. Patients'!$ED$9,1,MATCH($D35,'6. Patients'!$EE$9:$ES$9,0),ROWS('6. Patients'!EV$10:EV$107))),0)+
IFERROR(SUMPRODUCT('6. Patients'!DI$10:DI$107,OFFSET('6. Patients'!$ET$9,1,MATCH($D35,'6. Patients'!$EU$9:$FI$9,0),ROWS('6. Patients'!EV$10:EV$107))),0)+
IFERROR(SUMPRODUCT('6. Patients'!DI$10:DI$107,OFFSET('6. Patients'!$FJ$9,1,MATCH($D35,'6. Patients'!$FK$9:$FY$9,0),ROWS('6. Patients'!EV$10:EV$107))),0),
IFERROR(SUMPRODUCT('6. Patients'!DI$10:DI$107,OFFSET('6. Patients'!$FZ$9,1,MATCH($D35,'6. Patients'!$GA$9:$GO$9,0),ROWS('6. Patients'!EV$10:EV$107))),0)+
IFERROR(SUMPRODUCT('6. Patients'!DI$10:DI$107,OFFSET('6. Patients'!$GP$9,1,MATCH($D35,'6. Patients'!$GQ$9:$HE$9,0),ROWS('6. Patients'!EV$10:EV$107))),0)+
IFERROR(SUMPRODUCT('6. Patients'!DI$10:DI$107,OFFSET('6. Patients'!$HF$9,1,MATCH($D35,'6. Patients'!$HG$9:$HU$9,0),ROWS('6. Patients'!EV$10:EV$107))),0)+
IFERROR(SUMPRODUCT('6. Patients'!DI$10:DI$107,OFFSET('6. Patients'!$HV$9,1,MATCH($D35,'6. Patients'!$HW$9:$IK$9,0),ROWS('6. Patients'!EV$10:EV$107))),0),
IFERROR(SUMPRODUCT('6. Patients'!DI$10:DI$107,OFFSET('6. Patients'!$IL$9,1,MATCH($D35,'6. Patients'!$IM$9:$JA$9,0),ROWS('6. Patients'!EV$10:EV$107))),0)+
IFERROR(SUMPRODUCT('6. Patients'!DI$10:DI$107,OFFSET('6. Patients'!$JB$9,1,MATCH($D35,'6. Patients'!$JC$9:$JQ$9,0),ROWS('6. Patients'!EV$10:EV$107))),0)+
IFERROR(SUMPRODUCT('6. Patients'!DI$10:DI$107,OFFSET('6. Patients'!$JR$9,1,MATCH($D35,'6. Patients'!$JS$9:$KG$9,0),ROWS('6. Patients'!EV$10:EV$107))),0)+
IFERROR(SUMPRODUCT('6. Patients'!DI$10:DI$107,OFFSET('6. Patients'!$KH$9,1,MATCH($D35,'6. Patients'!$KI$9:$KW$9,0),ROWS('6. Patients'!EV$10:EV$107))),0))+
IFERROR(VLOOKUP($D35,$H$61:$L$91,COLUMNS($H$60:$J$60)-1+AP$7,0)*$E35*$F35*'1. General Inputs'!$J$25,0),0)</f>
        <v>0</v>
      </c>
      <c r="AQ35" s="3">
        <f ca="1">ROUNDUP($F35*$E35*CHOOSE(AQ$7,
IFERROR(SUMPRODUCT('6. Patients'!DJ$10:DJ$107,OFFSET('6. Patients'!$DN$9,1,MATCH($D35,'6. Patients'!$DO$9:$EC$9,0),ROWS('6. Patients'!EW$10:EW$107))),0)+
IFERROR(SUMPRODUCT('6. Patients'!DJ$10:DJ$107,OFFSET('6. Patients'!$ED$9,1,MATCH($D35,'6. Patients'!$EE$9:$ES$9,0),ROWS('6. Patients'!EW$10:EW$107))),0)+
IFERROR(SUMPRODUCT('6. Patients'!DJ$10:DJ$107,OFFSET('6. Patients'!$ET$9,1,MATCH($D35,'6. Patients'!$EU$9:$FI$9,0),ROWS('6. Patients'!EW$10:EW$107))),0)+
IFERROR(SUMPRODUCT('6. Patients'!DJ$10:DJ$107,OFFSET('6. Patients'!$FJ$9,1,MATCH($D35,'6. Patients'!$FK$9:$FY$9,0),ROWS('6. Patients'!EW$10:EW$107))),0),
IFERROR(SUMPRODUCT('6. Patients'!DJ$10:DJ$107,OFFSET('6. Patients'!$FZ$9,1,MATCH($D35,'6. Patients'!$GA$9:$GO$9,0),ROWS('6. Patients'!EW$10:EW$107))),0)+
IFERROR(SUMPRODUCT('6. Patients'!DJ$10:DJ$107,OFFSET('6. Patients'!$GP$9,1,MATCH($D35,'6. Patients'!$GQ$9:$HE$9,0),ROWS('6. Patients'!EW$10:EW$107))),0)+
IFERROR(SUMPRODUCT('6. Patients'!DJ$10:DJ$107,OFFSET('6. Patients'!$HF$9,1,MATCH($D35,'6. Patients'!$HG$9:$HU$9,0),ROWS('6. Patients'!EW$10:EW$107))),0)+
IFERROR(SUMPRODUCT('6. Patients'!DJ$10:DJ$107,OFFSET('6. Patients'!$HV$9,1,MATCH($D35,'6. Patients'!$HW$9:$IK$9,0),ROWS('6. Patients'!EW$10:EW$107))),0),
IFERROR(SUMPRODUCT('6. Patients'!DJ$10:DJ$107,OFFSET('6. Patients'!$IL$9,1,MATCH($D35,'6. Patients'!$IM$9:$JA$9,0),ROWS('6. Patients'!EW$10:EW$107))),0)+
IFERROR(SUMPRODUCT('6. Patients'!DJ$10:DJ$107,OFFSET('6. Patients'!$JB$9,1,MATCH($D35,'6. Patients'!$JC$9:$JQ$9,0),ROWS('6. Patients'!EW$10:EW$107))),0)+
IFERROR(SUMPRODUCT('6. Patients'!DJ$10:DJ$107,OFFSET('6. Patients'!$JR$9,1,MATCH($D35,'6. Patients'!$JS$9:$KG$9,0),ROWS('6. Patients'!EW$10:EW$107))),0)+
IFERROR(SUMPRODUCT('6. Patients'!DJ$10:DJ$107,OFFSET('6. Patients'!$KH$9,1,MATCH($D35,'6. Patients'!$KI$9:$KW$9,0),ROWS('6. Patients'!EW$10:EW$107))),0))+
IFERROR(VLOOKUP($D35,$H$61:$L$91,COLUMNS($H$60:$J$60)-1+AQ$7,0)*$E35*$F35*'1. General Inputs'!$J$25,0),0)</f>
        <v>0</v>
      </c>
      <c r="AR35" s="136"/>
      <c r="AZ35" s="135">
        <f ca="1">IFERROR(SUM(OFFSET('7. Consumption'!H35,0,1,,MIN('1. General Inputs'!$J$27,COLUMNS('7. Consumption'!H$9:$AQ$9)-1))),0)+MAX(0,$AQ35*('1. General Inputs'!$J$27-COLUMNS('7. Consumption'!H$9:$AQ$9)+1))</f>
        <v>0</v>
      </c>
      <c r="BA35" s="135">
        <f ca="1">IFERROR(SUM(OFFSET('7. Consumption'!I35,0,1,,MIN('1. General Inputs'!$J$27,COLUMNS('7. Consumption'!I$9:$AQ$9)-1))),0)+MAX(0,$AQ35*('1. General Inputs'!$J$27-COLUMNS('7. Consumption'!I$9:$AQ$9)+1))</f>
        <v>0</v>
      </c>
      <c r="BB35" s="135">
        <f ca="1">IFERROR(SUM(OFFSET('7. Consumption'!J35,0,1,,MIN('1. General Inputs'!$J$27,COLUMNS('7. Consumption'!J$9:$AQ$9)-1))),0)+MAX(0,$AQ35*('1. General Inputs'!$J$27-COLUMNS('7. Consumption'!J$9:$AQ$9)+1))</f>
        <v>0</v>
      </c>
      <c r="BC35" s="135">
        <f ca="1">IFERROR(SUM(OFFSET('7. Consumption'!K35,0,1,,MIN('1. General Inputs'!$J$27,COLUMNS('7. Consumption'!K$9:$AQ$9)-1))),0)+MAX(0,$AQ35*('1. General Inputs'!$J$27-COLUMNS('7. Consumption'!K$9:$AQ$9)+1))</f>
        <v>0</v>
      </c>
      <c r="BD35" s="135">
        <f ca="1">IFERROR(SUM(OFFSET('7. Consumption'!L35,0,1,,MIN('1. General Inputs'!$J$27,COLUMNS('7. Consumption'!L$9:$AQ$9)-1))),0)+MAX(0,$AQ35*('1. General Inputs'!$J$27-COLUMNS('7. Consumption'!L$9:$AQ$9)+1))</f>
        <v>0</v>
      </c>
      <c r="BE35" s="135">
        <f ca="1">IFERROR(SUM(OFFSET('7. Consumption'!M35,0,1,,MIN('1. General Inputs'!$J$27,COLUMNS('7. Consumption'!M$9:$AQ$9)-1))),0)+MAX(0,$AQ35*('1. General Inputs'!$J$27-COLUMNS('7. Consumption'!M$9:$AQ$9)+1))</f>
        <v>0</v>
      </c>
      <c r="BF35" s="135">
        <f ca="1">IFERROR(SUM(OFFSET('7. Consumption'!N35,0,1,,MIN('1. General Inputs'!$J$27,COLUMNS('7. Consumption'!N$9:$AQ$9)-1))),0)+MAX(0,$AQ35*('1. General Inputs'!$J$27-COLUMNS('7. Consumption'!N$9:$AQ$9)+1))</f>
        <v>0</v>
      </c>
      <c r="BG35" s="135">
        <f ca="1">IFERROR(SUM(OFFSET('7. Consumption'!O35,0,1,,MIN('1. General Inputs'!$J$27,COLUMNS('7. Consumption'!O$9:$AQ$9)-1))),0)+MAX(0,$AQ35*('1. General Inputs'!$J$27-COLUMNS('7. Consumption'!O$9:$AQ$9)+1))</f>
        <v>0</v>
      </c>
      <c r="BH35" s="135">
        <f ca="1">IFERROR(SUM(OFFSET('7. Consumption'!P35,0,1,,MIN('1. General Inputs'!$J$27,COLUMNS('7. Consumption'!P$9:$AQ$9)-1))),0)+MAX(0,$AQ35*('1. General Inputs'!$J$27-COLUMNS('7. Consumption'!P$9:$AQ$9)+1))</f>
        <v>0</v>
      </c>
      <c r="BI35" s="135">
        <f ca="1">IFERROR(SUM(OFFSET('7. Consumption'!Q35,0,1,,MIN('1. General Inputs'!$J$27,COLUMNS('7. Consumption'!Q$9:$AQ$9)-1))),0)+MAX(0,$AQ35*('1. General Inputs'!$J$27-COLUMNS('7. Consumption'!Q$9:$AQ$9)+1))</f>
        <v>0</v>
      </c>
      <c r="BJ35" s="135">
        <f ca="1">IFERROR(SUM(OFFSET('7. Consumption'!R35,0,1,,MIN('1. General Inputs'!$J$27,COLUMNS('7. Consumption'!R$9:$AQ$9)-1))),0)+MAX(0,$AQ35*('1. General Inputs'!$J$27-COLUMNS('7. Consumption'!R$9:$AQ$9)+1))</f>
        <v>0</v>
      </c>
      <c r="BK35" s="135">
        <f ca="1">IFERROR(SUM(OFFSET('7. Consumption'!S35,0,1,,MIN('1. General Inputs'!$J$27,COLUMNS('7. Consumption'!S$9:$AQ$9)-1))),0)+MAX(0,$AQ35*('1. General Inputs'!$J$27-COLUMNS('7. Consumption'!S$9:$AQ$9)+1))</f>
        <v>0</v>
      </c>
      <c r="BL35" s="135">
        <f ca="1">IFERROR(SUM(OFFSET('7. Consumption'!T35,0,1,,MIN('1. General Inputs'!$J$27,COLUMNS('7. Consumption'!T$9:$AQ$9)-1))),0)+MAX(0,$AQ35*('1. General Inputs'!$J$27-COLUMNS('7. Consumption'!T$9:$AQ$9)+1))</f>
        <v>0</v>
      </c>
      <c r="BM35" s="135">
        <f ca="1">IFERROR(SUM(OFFSET('7. Consumption'!U35,0,1,,MIN('1. General Inputs'!$J$27,COLUMNS('7. Consumption'!U$9:$AQ$9)-1))),0)+MAX(0,$AQ35*('1. General Inputs'!$J$27-COLUMNS('7. Consumption'!U$9:$AQ$9)+1))</f>
        <v>0</v>
      </c>
      <c r="BN35" s="135">
        <f ca="1">IFERROR(SUM(OFFSET('7. Consumption'!V35,0,1,,MIN('1. General Inputs'!$J$27,COLUMNS('7. Consumption'!V$9:$AQ$9)-1))),0)+MAX(0,$AQ35*('1. General Inputs'!$J$27-COLUMNS('7. Consumption'!V$9:$AQ$9)+1))</f>
        <v>0</v>
      </c>
      <c r="BO35" s="135">
        <f ca="1">IFERROR(SUM(OFFSET('7. Consumption'!W35,0,1,,MIN('1. General Inputs'!$J$27,COLUMNS('7. Consumption'!W$9:$AQ$9)-1))),0)+MAX(0,$AQ35*('1. General Inputs'!$J$27-COLUMNS('7. Consumption'!W$9:$AQ$9)+1))</f>
        <v>0</v>
      </c>
      <c r="BP35" s="135">
        <f ca="1">IFERROR(SUM(OFFSET('7. Consumption'!X35,0,1,,MIN('1. General Inputs'!$J$27,COLUMNS('7. Consumption'!X$9:$AQ$9)-1))),0)+MAX(0,$AQ35*('1. General Inputs'!$J$27-COLUMNS('7. Consumption'!X$9:$AQ$9)+1))</f>
        <v>0</v>
      </c>
      <c r="BQ35" s="135">
        <f ca="1">IFERROR(SUM(OFFSET('7. Consumption'!Y35,0,1,,MIN('1. General Inputs'!$J$27,COLUMNS('7. Consumption'!Y$9:$AQ$9)-1))),0)+MAX(0,$AQ35*('1. General Inputs'!$J$27-COLUMNS('7. Consumption'!Y$9:$AQ$9)+1))</f>
        <v>0</v>
      </c>
      <c r="BR35" s="135">
        <f ca="1">IFERROR(SUM(OFFSET('7. Consumption'!Z35,0,1,,MIN('1. General Inputs'!$J$27,COLUMNS('7. Consumption'!Z$9:$AQ$9)-1))),0)+MAX(0,$AQ35*('1. General Inputs'!$J$27-COLUMNS('7. Consumption'!Z$9:$AQ$9)+1))</f>
        <v>0</v>
      </c>
      <c r="BS35" s="135">
        <f ca="1">IFERROR(SUM(OFFSET('7. Consumption'!AA35,0,1,,MIN('1. General Inputs'!$J$27,COLUMNS('7. Consumption'!AA$9:$AQ$9)-1))),0)+MAX(0,$AQ35*('1. General Inputs'!$J$27-COLUMNS('7. Consumption'!AA$9:$AQ$9)+1))</f>
        <v>0</v>
      </c>
      <c r="BT35" s="135">
        <f ca="1">IFERROR(SUM(OFFSET('7. Consumption'!AB35,0,1,,MIN('1. General Inputs'!$J$27,COLUMNS('7. Consumption'!AB$9:$AQ$9)-1))),0)+MAX(0,$AQ35*('1. General Inputs'!$J$27-COLUMNS('7. Consumption'!AB$9:$AQ$9)+1))</f>
        <v>0</v>
      </c>
      <c r="BU35" s="135">
        <f ca="1">IFERROR(SUM(OFFSET('7. Consumption'!AC35,0,1,,MIN('1. General Inputs'!$J$27,COLUMNS('7. Consumption'!AC$9:$AQ$9)-1))),0)+MAX(0,$AQ35*('1. General Inputs'!$J$27-COLUMNS('7. Consumption'!AC$9:$AQ$9)+1))</f>
        <v>0</v>
      </c>
      <c r="BV35" s="135">
        <f ca="1">IFERROR(SUM(OFFSET('7. Consumption'!AD35,0,1,,MIN('1. General Inputs'!$J$27,COLUMNS('7. Consumption'!AD$9:$AQ$9)-1))),0)+MAX(0,$AQ35*('1. General Inputs'!$J$27-COLUMNS('7. Consumption'!AD$9:$AQ$9)+1))</f>
        <v>0</v>
      </c>
      <c r="BW35" s="135">
        <f ca="1">IFERROR(SUM(OFFSET('7. Consumption'!AE35,0,1,,MIN('1. General Inputs'!$J$27,COLUMNS('7. Consumption'!AE$9:$AQ$9)-1))),0)+MAX(0,$AQ35*('1. General Inputs'!$J$27-COLUMNS('7. Consumption'!AE$9:$AQ$9)+1))</f>
        <v>0</v>
      </c>
      <c r="BX35" s="135">
        <f ca="1">IFERROR(SUM(OFFSET('7. Consumption'!AF35,0,1,,MIN('1. General Inputs'!$J$27,COLUMNS('7. Consumption'!AF$9:$AQ$9)-1))),0)+MAX(0,$AQ35*('1. General Inputs'!$J$27-COLUMNS('7. Consumption'!AF$9:$AQ$9)+1))</f>
        <v>0</v>
      </c>
      <c r="BY35" s="135">
        <f ca="1">IFERROR(SUM(OFFSET('7. Consumption'!AG35,0,1,,MIN('1. General Inputs'!$J$27,COLUMNS('7. Consumption'!AG$9:$AQ$9)-1))),0)+MAX(0,$AQ35*('1. General Inputs'!$J$27-COLUMNS('7. Consumption'!AG$9:$AQ$9)+1))</f>
        <v>0</v>
      </c>
      <c r="BZ35" s="135">
        <f ca="1">IFERROR(SUM(OFFSET('7. Consumption'!AH35,0,1,,MIN('1. General Inputs'!$J$27,COLUMNS('7. Consumption'!AH$9:$AQ$9)-1))),0)+MAX(0,$AQ35*('1. General Inputs'!$J$27-COLUMNS('7. Consumption'!AH$9:$AQ$9)+1))</f>
        <v>0</v>
      </c>
      <c r="CA35" s="135">
        <f ca="1">IFERROR(SUM(OFFSET('7. Consumption'!AI35,0,1,,MIN('1. General Inputs'!$J$27,COLUMNS('7. Consumption'!AI$9:$AQ$9)-1))),0)+MAX(0,$AQ35*('1. General Inputs'!$J$27-COLUMNS('7. Consumption'!AI$9:$AQ$9)+1))</f>
        <v>0</v>
      </c>
      <c r="CB35" s="135">
        <f ca="1">IFERROR(SUM(OFFSET('7. Consumption'!AJ35,0,1,,MIN('1. General Inputs'!$J$27,COLUMNS('7. Consumption'!AJ$9:$AQ$9)-1))),0)+MAX(0,$AQ35*('1. General Inputs'!$J$27-COLUMNS('7. Consumption'!AJ$9:$AQ$9)+1))</f>
        <v>0</v>
      </c>
      <c r="CC35" s="135">
        <f ca="1">IFERROR(SUM(OFFSET('7. Consumption'!AK35,0,1,,MIN('1. General Inputs'!$J$27,COLUMNS('7. Consumption'!AK$9:$AQ$9)-1))),0)+MAX(0,$AQ35*('1. General Inputs'!$J$27-COLUMNS('7. Consumption'!AK$9:$AQ$9)+1))</f>
        <v>0</v>
      </c>
      <c r="CD35" s="135">
        <f ca="1">IFERROR(SUM(OFFSET('7. Consumption'!AL35,0,1,,MIN('1. General Inputs'!$J$27,COLUMNS('7. Consumption'!AL$9:$AQ$9)-1))),0)+MAX(0,$AQ35*('1. General Inputs'!$J$27-COLUMNS('7. Consumption'!AL$9:$AQ$9)+1))</f>
        <v>0</v>
      </c>
      <c r="CE35" s="135">
        <f ca="1">IFERROR(SUM(OFFSET('7. Consumption'!AM35,0,1,,MIN('1. General Inputs'!$J$27,COLUMNS('7. Consumption'!AM$9:$AQ$9)-1))),0)+MAX(0,$AQ35*('1. General Inputs'!$J$27-COLUMNS('7. Consumption'!AM$9:$AQ$9)+1))</f>
        <v>0</v>
      </c>
      <c r="CF35" s="135">
        <f ca="1">IFERROR(SUM(OFFSET('7. Consumption'!AN35,0,1,,MIN('1. General Inputs'!$J$27,COLUMNS('7. Consumption'!AN$9:$AQ$9)-1))),0)+MAX(0,$AQ35*('1. General Inputs'!$J$27-COLUMNS('7. Consumption'!AN$9:$AQ$9)+1))</f>
        <v>0</v>
      </c>
      <c r="CG35" s="135">
        <f ca="1">IFERROR(SUM(OFFSET('7. Consumption'!AO35,0,1,,MIN('1. General Inputs'!$J$27,COLUMNS('7. Consumption'!AO$9:$AQ$9)-1))),0)+MAX(0,$AQ35*('1. General Inputs'!$J$27-COLUMNS('7. Consumption'!AO$9:$AQ$9)+1))</f>
        <v>0</v>
      </c>
      <c r="CH35" s="135">
        <f ca="1">IFERROR(SUM(OFFSET('7. Consumption'!AP35,0,1,,MIN('1. General Inputs'!$J$27,COLUMNS('7. Consumption'!AP$9:$AQ$9)-1))),0)+MAX(0,$AQ35*('1. General Inputs'!$J$27-COLUMNS('7. Consumption'!AP$9:$AQ$9)+1))</f>
        <v>0</v>
      </c>
      <c r="CI35" s="135">
        <f ca="1">IFERROR(SUM(OFFSET('7. Consumption'!AQ35,0,1,,MIN('1. General Inputs'!$J$27,COLUMNS('7. Consumption'!AQ$9:$AQ$9)-1))),0)+MAX(0,$AQ35*('1. General Inputs'!$J$27-COLUMNS('7. Consumption'!AQ$9:$AQ$9)+1))</f>
        <v>0</v>
      </c>
    </row>
    <row r="36" spans="2:87" x14ac:dyDescent="0.3">
      <c r="B36" s="16"/>
      <c r="C36" s="16" t="str">
        <f>IFERROR(VLOOKUP(ROWS($C$9:$C36),'5. Dosing'!$L$14:$M$64,COLUMNS('5. Dosing'!$L$13:$M$13),0),"")</f>
        <v>TDF+FTC (300/200) - 30 tab</v>
      </c>
      <c r="D36" s="16" t="str">
        <f>IFERROR(INDEX('5. Dosing'!E$14:E$64,MATCH('7. Consumption'!$C36,'5. Dosing'!$M$14:$M$64,0)),"")</f>
        <v>TDF+FTC</v>
      </c>
      <c r="E36" s="129">
        <f>IFERROR(INDEX('5. Dosing'!K$14:K$64,MATCH('7. Consumption'!$C36,'5. Dosing'!$M$14:$M$64,0)),0)</f>
        <v>1</v>
      </c>
      <c r="F36" s="130">
        <f>IFERROR(INDEX('5. Dosing'!J$14:J$64,MATCH('7. Consumption'!$C36,'5. Dosing'!$M$14:$M$64,0))*(30)/INDEX('5. Dosing'!H$14:H$64,MATCH('7. Consumption'!$C36,'5. Dosing'!$M$14:$M$64,0)),0)</f>
        <v>1</v>
      </c>
      <c r="H36" s="3">
        <f ca="1">ROUNDUP($F36*$E36*CHOOSE(H$7,
IFERROR(SUMPRODUCT('6. Patients'!CA$10:CA$107,OFFSET('6. Patients'!$DN$9,1,MATCH($D36,'6. Patients'!$DO$9:$EC$9,0),ROWS('6. Patients'!DN$10:DN$107))),0)+
IFERROR(SUMPRODUCT('6. Patients'!CA$10:CA$107,OFFSET('6. Patients'!$ED$9,1,MATCH($D36,'6. Patients'!$EE$9:$ES$9,0),ROWS('6. Patients'!DN$10:DN$107))),0)+
IFERROR(SUMPRODUCT('6. Patients'!CA$10:CA$107,OFFSET('6. Patients'!$ET$9,1,MATCH($D36,'6. Patients'!$EU$9:$FI$9,0),ROWS('6. Patients'!DN$10:DN$107))),0)+
IFERROR(SUMPRODUCT('6. Patients'!CA$10:CA$107,OFFSET('6. Patients'!$FJ$9,1,MATCH($D36,'6. Patients'!$FK$9:$FY$9,0),ROWS('6. Patients'!DN$10:DN$107))),0),
IFERROR(SUMPRODUCT('6. Patients'!CA$10:CA$107,OFFSET('6. Patients'!$FZ$9,1,MATCH($D36,'6. Patients'!$GA$9:$GO$9,0),ROWS('6. Patients'!DN$10:DN$107))),0)+
IFERROR(SUMPRODUCT('6. Patients'!CA$10:CA$107,OFFSET('6. Patients'!$GP$9,1,MATCH($D36,'6. Patients'!$GQ$9:$HE$9,0),ROWS('6. Patients'!DN$10:DN$107))),0)+
IFERROR(SUMPRODUCT('6. Patients'!CA$10:CA$107,OFFSET('6. Patients'!$HF$9,1,MATCH($D36,'6. Patients'!$HG$9:$HU$9,0),ROWS('6. Patients'!DN$10:DN$107))),0)+
IFERROR(SUMPRODUCT('6. Patients'!CA$10:CA$107,OFFSET('6. Patients'!$HV$9,1,MATCH($D36,'6. Patients'!$HW$9:$IK$9,0),ROWS('6. Patients'!DN$10:DN$107))),0),
IFERROR(SUMPRODUCT('6. Patients'!CA$10:CA$107,OFFSET('6. Patients'!$IL$9,1,MATCH($D36,'6. Patients'!$IM$9:$JA$9,0),ROWS('6. Patients'!DN$10:DN$107))),0)+
IFERROR(SUMPRODUCT('6. Patients'!CA$10:CA$107,OFFSET('6. Patients'!$JB$9,1,MATCH($D36,'6. Patients'!$JC$9:$JQ$9,0),ROWS('6. Patients'!DN$10:DN$107))),0)+
IFERROR(SUMPRODUCT('6. Patients'!CA$10:CA$107,OFFSET('6. Patients'!$JR$9,1,MATCH($D36,'6. Patients'!$JS$9:$KG$9,0),ROWS('6. Patients'!DN$10:DN$107))),0)+
IFERROR(SUMPRODUCT('6. Patients'!CA$10:CA$107,OFFSET('6. Patients'!$KH$9,1,MATCH($D36,'6. Patients'!$KI$9:$KW$9,0),ROWS('6. Patients'!DN$10:DN$107))),0))+
IFERROR(VLOOKUP($D36,$H$61:$L$91,COLUMNS($H$60:$J$60)-1+H$7,0)*$E36*$F36*'1. General Inputs'!$J$25,0),0)</f>
        <v>0</v>
      </c>
      <c r="I36" s="3">
        <f ca="1">ROUNDUP($F36*$E36*CHOOSE(I$7,
IFERROR(SUMPRODUCT('6. Patients'!CB$10:CB$107,OFFSET('6. Patients'!$DN$9,1,MATCH($D36,'6. Patients'!$DO$9:$EC$9,0),ROWS('6. Patients'!DO$10:DO$107))),0)+
IFERROR(SUMPRODUCT('6. Patients'!CB$10:CB$107,OFFSET('6. Patients'!$ED$9,1,MATCH($D36,'6. Patients'!$EE$9:$ES$9,0),ROWS('6. Patients'!DO$10:DO$107))),0)+
IFERROR(SUMPRODUCT('6. Patients'!CB$10:CB$107,OFFSET('6. Patients'!$ET$9,1,MATCH($D36,'6. Patients'!$EU$9:$FI$9,0),ROWS('6. Patients'!DO$10:DO$107))),0)+
IFERROR(SUMPRODUCT('6. Patients'!CB$10:CB$107,OFFSET('6. Patients'!$FJ$9,1,MATCH($D36,'6. Patients'!$FK$9:$FY$9,0),ROWS('6. Patients'!DO$10:DO$107))),0),
IFERROR(SUMPRODUCT('6. Patients'!CB$10:CB$107,OFFSET('6. Patients'!$FZ$9,1,MATCH($D36,'6. Patients'!$GA$9:$GO$9,0),ROWS('6. Patients'!DO$10:DO$107))),0)+
IFERROR(SUMPRODUCT('6. Patients'!CB$10:CB$107,OFFSET('6. Patients'!$GP$9,1,MATCH($D36,'6. Patients'!$GQ$9:$HE$9,0),ROWS('6. Patients'!DO$10:DO$107))),0)+
IFERROR(SUMPRODUCT('6. Patients'!CB$10:CB$107,OFFSET('6. Patients'!$HF$9,1,MATCH($D36,'6. Patients'!$HG$9:$HU$9,0),ROWS('6. Patients'!DO$10:DO$107))),0)+
IFERROR(SUMPRODUCT('6. Patients'!CB$10:CB$107,OFFSET('6. Patients'!$HV$9,1,MATCH($D36,'6. Patients'!$HW$9:$IK$9,0),ROWS('6. Patients'!DO$10:DO$107))),0),
IFERROR(SUMPRODUCT('6. Patients'!CB$10:CB$107,OFFSET('6. Patients'!$IL$9,1,MATCH($D36,'6. Patients'!$IM$9:$JA$9,0),ROWS('6. Patients'!DO$10:DO$107))),0)+
IFERROR(SUMPRODUCT('6. Patients'!CB$10:CB$107,OFFSET('6. Patients'!$JB$9,1,MATCH($D36,'6. Patients'!$JC$9:$JQ$9,0),ROWS('6. Patients'!DO$10:DO$107))),0)+
IFERROR(SUMPRODUCT('6. Patients'!CB$10:CB$107,OFFSET('6. Patients'!$JR$9,1,MATCH($D36,'6. Patients'!$JS$9:$KG$9,0),ROWS('6. Patients'!DO$10:DO$107))),0)+
IFERROR(SUMPRODUCT('6. Patients'!CB$10:CB$107,OFFSET('6. Patients'!$KH$9,1,MATCH($D36,'6. Patients'!$KI$9:$KW$9,0),ROWS('6. Patients'!DO$10:DO$107))),0))+
IFERROR(VLOOKUP($D36,$H$61:$L$91,COLUMNS($H$60:$J$60)-1+I$7,0)*$E36*$F36*'1. General Inputs'!$J$25,0),0)</f>
        <v>0</v>
      </c>
      <c r="J36" s="3">
        <f ca="1">ROUNDUP($F36*$E36*CHOOSE(J$7,
IFERROR(SUMPRODUCT('6. Patients'!CC$10:CC$107,OFFSET('6. Patients'!$DN$9,1,MATCH($D36,'6. Patients'!$DO$9:$EC$9,0),ROWS('6. Patients'!DP$10:DP$107))),0)+
IFERROR(SUMPRODUCT('6. Patients'!CC$10:CC$107,OFFSET('6. Patients'!$ED$9,1,MATCH($D36,'6. Patients'!$EE$9:$ES$9,0),ROWS('6. Patients'!DP$10:DP$107))),0)+
IFERROR(SUMPRODUCT('6. Patients'!CC$10:CC$107,OFFSET('6. Patients'!$ET$9,1,MATCH($D36,'6. Patients'!$EU$9:$FI$9,0),ROWS('6. Patients'!DP$10:DP$107))),0)+
IFERROR(SUMPRODUCT('6. Patients'!CC$10:CC$107,OFFSET('6. Patients'!$FJ$9,1,MATCH($D36,'6. Patients'!$FK$9:$FY$9,0),ROWS('6. Patients'!DP$10:DP$107))),0),
IFERROR(SUMPRODUCT('6. Patients'!CC$10:CC$107,OFFSET('6. Patients'!$FZ$9,1,MATCH($D36,'6. Patients'!$GA$9:$GO$9,0),ROWS('6. Patients'!DP$10:DP$107))),0)+
IFERROR(SUMPRODUCT('6. Patients'!CC$10:CC$107,OFFSET('6. Patients'!$GP$9,1,MATCH($D36,'6. Patients'!$GQ$9:$HE$9,0),ROWS('6. Patients'!DP$10:DP$107))),0)+
IFERROR(SUMPRODUCT('6. Patients'!CC$10:CC$107,OFFSET('6. Patients'!$HF$9,1,MATCH($D36,'6. Patients'!$HG$9:$HU$9,0),ROWS('6. Patients'!DP$10:DP$107))),0)+
IFERROR(SUMPRODUCT('6. Patients'!CC$10:CC$107,OFFSET('6. Patients'!$HV$9,1,MATCH($D36,'6. Patients'!$HW$9:$IK$9,0),ROWS('6. Patients'!DP$10:DP$107))),0),
IFERROR(SUMPRODUCT('6. Patients'!CC$10:CC$107,OFFSET('6. Patients'!$IL$9,1,MATCH($D36,'6. Patients'!$IM$9:$JA$9,0),ROWS('6. Patients'!DP$10:DP$107))),0)+
IFERROR(SUMPRODUCT('6. Patients'!CC$10:CC$107,OFFSET('6. Patients'!$JB$9,1,MATCH($D36,'6. Patients'!$JC$9:$JQ$9,0),ROWS('6. Patients'!DP$10:DP$107))),0)+
IFERROR(SUMPRODUCT('6. Patients'!CC$10:CC$107,OFFSET('6. Patients'!$JR$9,1,MATCH($D36,'6. Patients'!$JS$9:$KG$9,0),ROWS('6. Patients'!DP$10:DP$107))),0)+
IFERROR(SUMPRODUCT('6. Patients'!CC$10:CC$107,OFFSET('6. Patients'!$KH$9,1,MATCH($D36,'6. Patients'!$KI$9:$KW$9,0),ROWS('6. Patients'!DP$10:DP$107))),0))+
IFERROR(VLOOKUP($D36,$H$61:$L$91,COLUMNS($H$60:$J$60)-1+J$7,0)*$E36*$F36*'1. General Inputs'!$J$25,0),0)</f>
        <v>0</v>
      </c>
      <c r="K36" s="3">
        <f ca="1">ROUNDUP($F36*$E36*CHOOSE(K$7,
IFERROR(SUMPRODUCT('6. Patients'!CD$10:CD$107,OFFSET('6. Patients'!$DN$9,1,MATCH($D36,'6. Patients'!$DO$9:$EC$9,0),ROWS('6. Patients'!DQ$10:DQ$107))),0)+
IFERROR(SUMPRODUCT('6. Patients'!CD$10:CD$107,OFFSET('6. Patients'!$ED$9,1,MATCH($D36,'6. Patients'!$EE$9:$ES$9,0),ROWS('6. Patients'!DQ$10:DQ$107))),0)+
IFERROR(SUMPRODUCT('6. Patients'!CD$10:CD$107,OFFSET('6. Patients'!$ET$9,1,MATCH($D36,'6. Patients'!$EU$9:$FI$9,0),ROWS('6. Patients'!DQ$10:DQ$107))),0)+
IFERROR(SUMPRODUCT('6. Patients'!CD$10:CD$107,OFFSET('6. Patients'!$FJ$9,1,MATCH($D36,'6. Patients'!$FK$9:$FY$9,0),ROWS('6. Patients'!DQ$10:DQ$107))),0),
IFERROR(SUMPRODUCT('6. Patients'!CD$10:CD$107,OFFSET('6. Patients'!$FZ$9,1,MATCH($D36,'6. Patients'!$GA$9:$GO$9,0),ROWS('6. Patients'!DQ$10:DQ$107))),0)+
IFERROR(SUMPRODUCT('6. Patients'!CD$10:CD$107,OFFSET('6. Patients'!$GP$9,1,MATCH($D36,'6. Patients'!$GQ$9:$HE$9,0),ROWS('6. Patients'!DQ$10:DQ$107))),0)+
IFERROR(SUMPRODUCT('6. Patients'!CD$10:CD$107,OFFSET('6. Patients'!$HF$9,1,MATCH($D36,'6. Patients'!$HG$9:$HU$9,0),ROWS('6. Patients'!DQ$10:DQ$107))),0)+
IFERROR(SUMPRODUCT('6. Patients'!CD$10:CD$107,OFFSET('6. Patients'!$HV$9,1,MATCH($D36,'6. Patients'!$HW$9:$IK$9,0),ROWS('6. Patients'!DQ$10:DQ$107))),0),
IFERROR(SUMPRODUCT('6. Patients'!CD$10:CD$107,OFFSET('6. Patients'!$IL$9,1,MATCH($D36,'6. Patients'!$IM$9:$JA$9,0),ROWS('6. Patients'!DQ$10:DQ$107))),0)+
IFERROR(SUMPRODUCT('6. Patients'!CD$10:CD$107,OFFSET('6. Patients'!$JB$9,1,MATCH($D36,'6. Patients'!$JC$9:$JQ$9,0),ROWS('6. Patients'!DQ$10:DQ$107))),0)+
IFERROR(SUMPRODUCT('6. Patients'!CD$10:CD$107,OFFSET('6. Patients'!$JR$9,1,MATCH($D36,'6. Patients'!$JS$9:$KG$9,0),ROWS('6. Patients'!DQ$10:DQ$107))),0)+
IFERROR(SUMPRODUCT('6. Patients'!CD$10:CD$107,OFFSET('6. Patients'!$KH$9,1,MATCH($D36,'6. Patients'!$KI$9:$KW$9,0),ROWS('6. Patients'!DQ$10:DQ$107))),0))+
IFERROR(VLOOKUP($D36,$H$61:$L$91,COLUMNS($H$60:$J$60)-1+K$7,0)*$E36*$F36*'1. General Inputs'!$J$25,0),0)</f>
        <v>0</v>
      </c>
      <c r="L36" s="3">
        <f ca="1">ROUNDUP($F36*$E36*CHOOSE(L$7,
IFERROR(SUMPRODUCT('6. Patients'!CE$10:CE$107,OFFSET('6. Patients'!$DN$9,1,MATCH($D36,'6. Patients'!$DO$9:$EC$9,0),ROWS('6. Patients'!DR$10:DR$107))),0)+
IFERROR(SUMPRODUCT('6. Patients'!CE$10:CE$107,OFFSET('6. Patients'!$ED$9,1,MATCH($D36,'6. Patients'!$EE$9:$ES$9,0),ROWS('6. Patients'!DR$10:DR$107))),0)+
IFERROR(SUMPRODUCT('6. Patients'!CE$10:CE$107,OFFSET('6. Patients'!$ET$9,1,MATCH($D36,'6. Patients'!$EU$9:$FI$9,0),ROWS('6. Patients'!DR$10:DR$107))),0)+
IFERROR(SUMPRODUCT('6. Patients'!CE$10:CE$107,OFFSET('6. Patients'!$FJ$9,1,MATCH($D36,'6. Patients'!$FK$9:$FY$9,0),ROWS('6. Patients'!DR$10:DR$107))),0),
IFERROR(SUMPRODUCT('6. Patients'!CE$10:CE$107,OFFSET('6. Patients'!$FZ$9,1,MATCH($D36,'6. Patients'!$GA$9:$GO$9,0),ROWS('6. Patients'!DR$10:DR$107))),0)+
IFERROR(SUMPRODUCT('6. Patients'!CE$10:CE$107,OFFSET('6. Patients'!$GP$9,1,MATCH($D36,'6. Patients'!$GQ$9:$HE$9,0),ROWS('6. Patients'!DR$10:DR$107))),0)+
IFERROR(SUMPRODUCT('6. Patients'!CE$10:CE$107,OFFSET('6. Patients'!$HF$9,1,MATCH($D36,'6. Patients'!$HG$9:$HU$9,0),ROWS('6. Patients'!DR$10:DR$107))),0)+
IFERROR(SUMPRODUCT('6. Patients'!CE$10:CE$107,OFFSET('6. Patients'!$HV$9,1,MATCH($D36,'6. Patients'!$HW$9:$IK$9,0),ROWS('6. Patients'!DR$10:DR$107))),0),
IFERROR(SUMPRODUCT('6. Patients'!CE$10:CE$107,OFFSET('6. Patients'!$IL$9,1,MATCH($D36,'6. Patients'!$IM$9:$JA$9,0),ROWS('6. Patients'!DR$10:DR$107))),0)+
IFERROR(SUMPRODUCT('6. Patients'!CE$10:CE$107,OFFSET('6. Patients'!$JB$9,1,MATCH($D36,'6. Patients'!$JC$9:$JQ$9,0),ROWS('6. Patients'!DR$10:DR$107))),0)+
IFERROR(SUMPRODUCT('6. Patients'!CE$10:CE$107,OFFSET('6. Patients'!$JR$9,1,MATCH($D36,'6. Patients'!$JS$9:$KG$9,0),ROWS('6. Patients'!DR$10:DR$107))),0)+
IFERROR(SUMPRODUCT('6. Patients'!CE$10:CE$107,OFFSET('6. Patients'!$KH$9,1,MATCH($D36,'6. Patients'!$KI$9:$KW$9,0),ROWS('6. Patients'!DR$10:DR$107))),0))+
IFERROR(VLOOKUP($D36,$H$61:$L$91,COLUMNS($H$60:$J$60)-1+L$7,0)*$E36*$F36*'1. General Inputs'!$J$25,0),0)</f>
        <v>0</v>
      </c>
      <c r="M36" s="3">
        <f ca="1">ROUNDUP($F36*$E36*CHOOSE(M$7,
IFERROR(SUMPRODUCT('6. Patients'!CF$10:CF$107,OFFSET('6. Patients'!$DN$9,1,MATCH($D36,'6. Patients'!$DO$9:$EC$9,0),ROWS('6. Patients'!DS$10:DS$107))),0)+
IFERROR(SUMPRODUCT('6. Patients'!CF$10:CF$107,OFFSET('6. Patients'!$ED$9,1,MATCH($D36,'6. Patients'!$EE$9:$ES$9,0),ROWS('6. Patients'!DS$10:DS$107))),0)+
IFERROR(SUMPRODUCT('6. Patients'!CF$10:CF$107,OFFSET('6. Patients'!$ET$9,1,MATCH($D36,'6. Patients'!$EU$9:$FI$9,0),ROWS('6. Patients'!DS$10:DS$107))),0)+
IFERROR(SUMPRODUCT('6. Patients'!CF$10:CF$107,OFFSET('6. Patients'!$FJ$9,1,MATCH($D36,'6. Patients'!$FK$9:$FY$9,0),ROWS('6. Patients'!DS$10:DS$107))),0),
IFERROR(SUMPRODUCT('6. Patients'!CF$10:CF$107,OFFSET('6. Patients'!$FZ$9,1,MATCH($D36,'6. Patients'!$GA$9:$GO$9,0),ROWS('6. Patients'!DS$10:DS$107))),0)+
IFERROR(SUMPRODUCT('6. Patients'!CF$10:CF$107,OFFSET('6. Patients'!$GP$9,1,MATCH($D36,'6. Patients'!$GQ$9:$HE$9,0),ROWS('6. Patients'!DS$10:DS$107))),0)+
IFERROR(SUMPRODUCT('6. Patients'!CF$10:CF$107,OFFSET('6. Patients'!$HF$9,1,MATCH($D36,'6. Patients'!$HG$9:$HU$9,0),ROWS('6. Patients'!DS$10:DS$107))),0)+
IFERROR(SUMPRODUCT('6. Patients'!CF$10:CF$107,OFFSET('6. Patients'!$HV$9,1,MATCH($D36,'6. Patients'!$HW$9:$IK$9,0),ROWS('6. Patients'!DS$10:DS$107))),0),
IFERROR(SUMPRODUCT('6. Patients'!CF$10:CF$107,OFFSET('6. Patients'!$IL$9,1,MATCH($D36,'6. Patients'!$IM$9:$JA$9,0),ROWS('6. Patients'!DS$10:DS$107))),0)+
IFERROR(SUMPRODUCT('6. Patients'!CF$10:CF$107,OFFSET('6. Patients'!$JB$9,1,MATCH($D36,'6. Patients'!$JC$9:$JQ$9,0),ROWS('6. Patients'!DS$10:DS$107))),0)+
IFERROR(SUMPRODUCT('6. Patients'!CF$10:CF$107,OFFSET('6. Patients'!$JR$9,1,MATCH($D36,'6. Patients'!$JS$9:$KG$9,0),ROWS('6. Patients'!DS$10:DS$107))),0)+
IFERROR(SUMPRODUCT('6. Patients'!CF$10:CF$107,OFFSET('6. Patients'!$KH$9,1,MATCH($D36,'6. Patients'!$KI$9:$KW$9,0),ROWS('6. Patients'!DS$10:DS$107))),0))+
IFERROR(VLOOKUP($D36,$H$61:$L$91,COLUMNS($H$60:$J$60)-1+M$7,0)*$E36*$F36*'1. General Inputs'!$J$25,0),0)</f>
        <v>0</v>
      </c>
      <c r="N36" s="3">
        <f ca="1">ROUNDUP($F36*$E36*CHOOSE(N$7,
IFERROR(SUMPRODUCT('6. Patients'!CG$10:CG$107,OFFSET('6. Patients'!$DN$9,1,MATCH($D36,'6. Patients'!$DO$9:$EC$9,0),ROWS('6. Patients'!DT$10:DT$107))),0)+
IFERROR(SUMPRODUCT('6. Patients'!CG$10:CG$107,OFFSET('6. Patients'!$ED$9,1,MATCH($D36,'6. Patients'!$EE$9:$ES$9,0),ROWS('6. Patients'!DT$10:DT$107))),0)+
IFERROR(SUMPRODUCT('6. Patients'!CG$10:CG$107,OFFSET('6. Patients'!$ET$9,1,MATCH($D36,'6. Patients'!$EU$9:$FI$9,0),ROWS('6. Patients'!DT$10:DT$107))),0)+
IFERROR(SUMPRODUCT('6. Patients'!CG$10:CG$107,OFFSET('6. Patients'!$FJ$9,1,MATCH($D36,'6. Patients'!$FK$9:$FY$9,0),ROWS('6. Patients'!DT$10:DT$107))),0),
IFERROR(SUMPRODUCT('6. Patients'!CG$10:CG$107,OFFSET('6. Patients'!$FZ$9,1,MATCH($D36,'6. Patients'!$GA$9:$GO$9,0),ROWS('6. Patients'!DT$10:DT$107))),0)+
IFERROR(SUMPRODUCT('6. Patients'!CG$10:CG$107,OFFSET('6. Patients'!$GP$9,1,MATCH($D36,'6. Patients'!$GQ$9:$HE$9,0),ROWS('6. Patients'!DT$10:DT$107))),0)+
IFERROR(SUMPRODUCT('6. Patients'!CG$10:CG$107,OFFSET('6. Patients'!$HF$9,1,MATCH($D36,'6. Patients'!$HG$9:$HU$9,0),ROWS('6. Patients'!DT$10:DT$107))),0)+
IFERROR(SUMPRODUCT('6. Patients'!CG$10:CG$107,OFFSET('6. Patients'!$HV$9,1,MATCH($D36,'6. Patients'!$HW$9:$IK$9,0),ROWS('6. Patients'!DT$10:DT$107))),0),
IFERROR(SUMPRODUCT('6. Patients'!CG$10:CG$107,OFFSET('6. Patients'!$IL$9,1,MATCH($D36,'6. Patients'!$IM$9:$JA$9,0),ROWS('6. Patients'!DT$10:DT$107))),0)+
IFERROR(SUMPRODUCT('6. Patients'!CG$10:CG$107,OFFSET('6. Patients'!$JB$9,1,MATCH($D36,'6. Patients'!$JC$9:$JQ$9,0),ROWS('6. Patients'!DT$10:DT$107))),0)+
IFERROR(SUMPRODUCT('6. Patients'!CG$10:CG$107,OFFSET('6. Patients'!$JR$9,1,MATCH($D36,'6. Patients'!$JS$9:$KG$9,0),ROWS('6. Patients'!DT$10:DT$107))),0)+
IFERROR(SUMPRODUCT('6. Patients'!CG$10:CG$107,OFFSET('6. Patients'!$KH$9,1,MATCH($D36,'6. Patients'!$KI$9:$KW$9,0),ROWS('6. Patients'!DT$10:DT$107))),0))+
IFERROR(VLOOKUP($D36,$H$61:$L$91,COLUMNS($H$60:$J$60)-1+N$7,0)*$E36*$F36*'1. General Inputs'!$J$25,0),0)</f>
        <v>0</v>
      </c>
      <c r="O36" s="3">
        <f ca="1">ROUNDUP($F36*$E36*CHOOSE(O$7,
IFERROR(SUMPRODUCT('6. Patients'!CH$10:CH$107,OFFSET('6. Patients'!$DN$9,1,MATCH($D36,'6. Patients'!$DO$9:$EC$9,0),ROWS('6. Patients'!DU$10:DU$107))),0)+
IFERROR(SUMPRODUCT('6. Patients'!CH$10:CH$107,OFFSET('6. Patients'!$ED$9,1,MATCH($D36,'6. Patients'!$EE$9:$ES$9,0),ROWS('6. Patients'!DU$10:DU$107))),0)+
IFERROR(SUMPRODUCT('6. Patients'!CH$10:CH$107,OFFSET('6. Patients'!$ET$9,1,MATCH($D36,'6. Patients'!$EU$9:$FI$9,0),ROWS('6. Patients'!DU$10:DU$107))),0)+
IFERROR(SUMPRODUCT('6. Patients'!CH$10:CH$107,OFFSET('6. Patients'!$FJ$9,1,MATCH($D36,'6. Patients'!$FK$9:$FY$9,0),ROWS('6. Patients'!DU$10:DU$107))),0),
IFERROR(SUMPRODUCT('6. Patients'!CH$10:CH$107,OFFSET('6. Patients'!$FZ$9,1,MATCH($D36,'6. Patients'!$GA$9:$GO$9,0),ROWS('6. Patients'!DU$10:DU$107))),0)+
IFERROR(SUMPRODUCT('6. Patients'!CH$10:CH$107,OFFSET('6. Patients'!$GP$9,1,MATCH($D36,'6. Patients'!$GQ$9:$HE$9,0),ROWS('6. Patients'!DU$10:DU$107))),0)+
IFERROR(SUMPRODUCT('6. Patients'!CH$10:CH$107,OFFSET('6. Patients'!$HF$9,1,MATCH($D36,'6. Patients'!$HG$9:$HU$9,0),ROWS('6. Patients'!DU$10:DU$107))),0)+
IFERROR(SUMPRODUCT('6. Patients'!CH$10:CH$107,OFFSET('6. Patients'!$HV$9,1,MATCH($D36,'6. Patients'!$HW$9:$IK$9,0),ROWS('6. Patients'!DU$10:DU$107))),0),
IFERROR(SUMPRODUCT('6. Patients'!CH$10:CH$107,OFFSET('6. Patients'!$IL$9,1,MATCH($D36,'6. Patients'!$IM$9:$JA$9,0),ROWS('6. Patients'!DU$10:DU$107))),0)+
IFERROR(SUMPRODUCT('6. Patients'!CH$10:CH$107,OFFSET('6. Patients'!$JB$9,1,MATCH($D36,'6. Patients'!$JC$9:$JQ$9,0),ROWS('6. Patients'!DU$10:DU$107))),0)+
IFERROR(SUMPRODUCT('6. Patients'!CH$10:CH$107,OFFSET('6. Patients'!$JR$9,1,MATCH($D36,'6. Patients'!$JS$9:$KG$9,0),ROWS('6. Patients'!DU$10:DU$107))),0)+
IFERROR(SUMPRODUCT('6. Patients'!CH$10:CH$107,OFFSET('6. Patients'!$KH$9,1,MATCH($D36,'6. Patients'!$KI$9:$KW$9,0),ROWS('6. Patients'!DU$10:DU$107))),0))+
IFERROR(VLOOKUP($D36,$H$61:$L$91,COLUMNS($H$60:$J$60)-1+O$7,0)*$E36*$F36*'1. General Inputs'!$J$25,0),0)</f>
        <v>0</v>
      </c>
      <c r="P36" s="3">
        <f ca="1">ROUNDUP($F36*$E36*CHOOSE(P$7,
IFERROR(SUMPRODUCT('6. Patients'!CI$10:CI$107,OFFSET('6. Patients'!$DN$9,1,MATCH($D36,'6. Patients'!$DO$9:$EC$9,0),ROWS('6. Patients'!DV$10:DV$107))),0)+
IFERROR(SUMPRODUCT('6. Patients'!CI$10:CI$107,OFFSET('6. Patients'!$ED$9,1,MATCH($D36,'6. Patients'!$EE$9:$ES$9,0),ROWS('6. Patients'!DV$10:DV$107))),0)+
IFERROR(SUMPRODUCT('6. Patients'!CI$10:CI$107,OFFSET('6. Patients'!$ET$9,1,MATCH($D36,'6. Patients'!$EU$9:$FI$9,0),ROWS('6. Patients'!DV$10:DV$107))),0)+
IFERROR(SUMPRODUCT('6. Patients'!CI$10:CI$107,OFFSET('6. Patients'!$FJ$9,1,MATCH($D36,'6. Patients'!$FK$9:$FY$9,0),ROWS('6. Patients'!DV$10:DV$107))),0),
IFERROR(SUMPRODUCT('6. Patients'!CI$10:CI$107,OFFSET('6. Patients'!$FZ$9,1,MATCH($D36,'6. Patients'!$GA$9:$GO$9,0),ROWS('6. Patients'!DV$10:DV$107))),0)+
IFERROR(SUMPRODUCT('6. Patients'!CI$10:CI$107,OFFSET('6. Patients'!$GP$9,1,MATCH($D36,'6. Patients'!$GQ$9:$HE$9,0),ROWS('6. Patients'!DV$10:DV$107))),0)+
IFERROR(SUMPRODUCT('6. Patients'!CI$10:CI$107,OFFSET('6. Patients'!$HF$9,1,MATCH($D36,'6. Patients'!$HG$9:$HU$9,0),ROWS('6. Patients'!DV$10:DV$107))),0)+
IFERROR(SUMPRODUCT('6. Patients'!CI$10:CI$107,OFFSET('6. Patients'!$HV$9,1,MATCH($D36,'6. Patients'!$HW$9:$IK$9,0),ROWS('6. Patients'!DV$10:DV$107))),0),
IFERROR(SUMPRODUCT('6. Patients'!CI$10:CI$107,OFFSET('6. Patients'!$IL$9,1,MATCH($D36,'6. Patients'!$IM$9:$JA$9,0),ROWS('6. Patients'!DV$10:DV$107))),0)+
IFERROR(SUMPRODUCT('6. Patients'!CI$10:CI$107,OFFSET('6. Patients'!$JB$9,1,MATCH($D36,'6. Patients'!$JC$9:$JQ$9,0),ROWS('6. Patients'!DV$10:DV$107))),0)+
IFERROR(SUMPRODUCT('6. Patients'!CI$10:CI$107,OFFSET('6. Patients'!$JR$9,1,MATCH($D36,'6. Patients'!$JS$9:$KG$9,0),ROWS('6. Patients'!DV$10:DV$107))),0)+
IFERROR(SUMPRODUCT('6. Patients'!CI$10:CI$107,OFFSET('6. Patients'!$KH$9,1,MATCH($D36,'6. Patients'!$KI$9:$KW$9,0),ROWS('6. Patients'!DV$10:DV$107))),0))+
IFERROR(VLOOKUP($D36,$H$61:$L$91,COLUMNS($H$60:$J$60)-1+P$7,0)*$E36*$F36*'1. General Inputs'!$J$25,0),0)</f>
        <v>0</v>
      </c>
      <c r="Q36" s="3">
        <f ca="1">ROUNDUP($F36*$E36*CHOOSE(Q$7,
IFERROR(SUMPRODUCT('6. Patients'!CJ$10:CJ$107,OFFSET('6. Patients'!$DN$9,1,MATCH($D36,'6. Patients'!$DO$9:$EC$9,0),ROWS('6. Patients'!DW$10:DW$107))),0)+
IFERROR(SUMPRODUCT('6. Patients'!CJ$10:CJ$107,OFFSET('6. Patients'!$ED$9,1,MATCH($D36,'6. Patients'!$EE$9:$ES$9,0),ROWS('6. Patients'!DW$10:DW$107))),0)+
IFERROR(SUMPRODUCT('6. Patients'!CJ$10:CJ$107,OFFSET('6. Patients'!$ET$9,1,MATCH($D36,'6. Patients'!$EU$9:$FI$9,0),ROWS('6. Patients'!DW$10:DW$107))),0)+
IFERROR(SUMPRODUCT('6. Patients'!CJ$10:CJ$107,OFFSET('6. Patients'!$FJ$9,1,MATCH($D36,'6. Patients'!$FK$9:$FY$9,0),ROWS('6. Patients'!DW$10:DW$107))),0),
IFERROR(SUMPRODUCT('6. Patients'!CJ$10:CJ$107,OFFSET('6. Patients'!$FZ$9,1,MATCH($D36,'6. Patients'!$GA$9:$GO$9,0),ROWS('6. Patients'!DW$10:DW$107))),0)+
IFERROR(SUMPRODUCT('6. Patients'!CJ$10:CJ$107,OFFSET('6. Patients'!$GP$9,1,MATCH($D36,'6. Patients'!$GQ$9:$HE$9,0),ROWS('6. Patients'!DW$10:DW$107))),0)+
IFERROR(SUMPRODUCT('6. Patients'!CJ$10:CJ$107,OFFSET('6. Patients'!$HF$9,1,MATCH($D36,'6. Patients'!$HG$9:$HU$9,0),ROWS('6. Patients'!DW$10:DW$107))),0)+
IFERROR(SUMPRODUCT('6. Patients'!CJ$10:CJ$107,OFFSET('6. Patients'!$HV$9,1,MATCH($D36,'6. Patients'!$HW$9:$IK$9,0),ROWS('6. Patients'!DW$10:DW$107))),0),
IFERROR(SUMPRODUCT('6. Patients'!CJ$10:CJ$107,OFFSET('6. Patients'!$IL$9,1,MATCH($D36,'6. Patients'!$IM$9:$JA$9,0),ROWS('6. Patients'!DW$10:DW$107))),0)+
IFERROR(SUMPRODUCT('6. Patients'!CJ$10:CJ$107,OFFSET('6. Patients'!$JB$9,1,MATCH($D36,'6. Patients'!$JC$9:$JQ$9,0),ROWS('6. Patients'!DW$10:DW$107))),0)+
IFERROR(SUMPRODUCT('6. Patients'!CJ$10:CJ$107,OFFSET('6. Patients'!$JR$9,1,MATCH($D36,'6. Patients'!$JS$9:$KG$9,0),ROWS('6. Patients'!DW$10:DW$107))),0)+
IFERROR(SUMPRODUCT('6. Patients'!CJ$10:CJ$107,OFFSET('6. Patients'!$KH$9,1,MATCH($D36,'6. Patients'!$KI$9:$KW$9,0),ROWS('6. Patients'!DW$10:DW$107))),0))+
IFERROR(VLOOKUP($D36,$H$61:$L$91,COLUMNS($H$60:$J$60)-1+Q$7,0)*$E36*$F36*'1. General Inputs'!$J$25,0),0)</f>
        <v>0</v>
      </c>
      <c r="R36" s="3">
        <f ca="1">ROUNDUP($F36*$E36*CHOOSE(R$7,
IFERROR(SUMPRODUCT('6. Patients'!CK$10:CK$107,OFFSET('6. Patients'!$DN$9,1,MATCH($D36,'6. Patients'!$DO$9:$EC$9,0),ROWS('6. Patients'!DX$10:DX$107))),0)+
IFERROR(SUMPRODUCT('6. Patients'!CK$10:CK$107,OFFSET('6. Patients'!$ED$9,1,MATCH($D36,'6. Patients'!$EE$9:$ES$9,0),ROWS('6. Patients'!DX$10:DX$107))),0)+
IFERROR(SUMPRODUCT('6. Patients'!CK$10:CK$107,OFFSET('6. Patients'!$ET$9,1,MATCH($D36,'6. Patients'!$EU$9:$FI$9,0),ROWS('6. Patients'!DX$10:DX$107))),0)+
IFERROR(SUMPRODUCT('6. Patients'!CK$10:CK$107,OFFSET('6. Patients'!$FJ$9,1,MATCH($D36,'6. Patients'!$FK$9:$FY$9,0),ROWS('6. Patients'!DX$10:DX$107))),0),
IFERROR(SUMPRODUCT('6. Patients'!CK$10:CK$107,OFFSET('6. Patients'!$FZ$9,1,MATCH($D36,'6. Patients'!$GA$9:$GO$9,0),ROWS('6. Patients'!DX$10:DX$107))),0)+
IFERROR(SUMPRODUCT('6. Patients'!CK$10:CK$107,OFFSET('6. Patients'!$GP$9,1,MATCH($D36,'6. Patients'!$GQ$9:$HE$9,0),ROWS('6. Patients'!DX$10:DX$107))),0)+
IFERROR(SUMPRODUCT('6. Patients'!CK$10:CK$107,OFFSET('6. Patients'!$HF$9,1,MATCH($D36,'6. Patients'!$HG$9:$HU$9,0),ROWS('6. Patients'!DX$10:DX$107))),0)+
IFERROR(SUMPRODUCT('6. Patients'!CK$10:CK$107,OFFSET('6. Patients'!$HV$9,1,MATCH($D36,'6. Patients'!$HW$9:$IK$9,0),ROWS('6. Patients'!DX$10:DX$107))),0),
IFERROR(SUMPRODUCT('6. Patients'!CK$10:CK$107,OFFSET('6. Patients'!$IL$9,1,MATCH($D36,'6. Patients'!$IM$9:$JA$9,0),ROWS('6. Patients'!DX$10:DX$107))),0)+
IFERROR(SUMPRODUCT('6. Patients'!CK$10:CK$107,OFFSET('6. Patients'!$JB$9,1,MATCH($D36,'6. Patients'!$JC$9:$JQ$9,0),ROWS('6. Patients'!DX$10:DX$107))),0)+
IFERROR(SUMPRODUCT('6. Patients'!CK$10:CK$107,OFFSET('6. Patients'!$JR$9,1,MATCH($D36,'6. Patients'!$JS$9:$KG$9,0),ROWS('6. Patients'!DX$10:DX$107))),0)+
IFERROR(SUMPRODUCT('6. Patients'!CK$10:CK$107,OFFSET('6. Patients'!$KH$9,1,MATCH($D36,'6. Patients'!$KI$9:$KW$9,0),ROWS('6. Patients'!DX$10:DX$107))),0))+
IFERROR(VLOOKUP($D36,$H$61:$L$91,COLUMNS($H$60:$J$60)-1+R$7,0)*$E36*$F36*'1. General Inputs'!$J$25,0),0)</f>
        <v>0</v>
      </c>
      <c r="S36" s="3">
        <f ca="1">ROUNDUP($F36*$E36*CHOOSE(S$7,
IFERROR(SUMPRODUCT('6. Patients'!CL$10:CL$107,OFFSET('6. Patients'!$DN$9,1,MATCH($D36,'6. Patients'!$DO$9:$EC$9,0),ROWS('6. Patients'!DY$10:DY$107))),0)+
IFERROR(SUMPRODUCT('6. Patients'!CL$10:CL$107,OFFSET('6. Patients'!$ED$9,1,MATCH($D36,'6. Patients'!$EE$9:$ES$9,0),ROWS('6. Patients'!DY$10:DY$107))),0)+
IFERROR(SUMPRODUCT('6. Patients'!CL$10:CL$107,OFFSET('6. Patients'!$ET$9,1,MATCH($D36,'6. Patients'!$EU$9:$FI$9,0),ROWS('6. Patients'!DY$10:DY$107))),0)+
IFERROR(SUMPRODUCT('6. Patients'!CL$10:CL$107,OFFSET('6. Patients'!$FJ$9,1,MATCH($D36,'6. Patients'!$FK$9:$FY$9,0),ROWS('6. Patients'!DY$10:DY$107))),0),
IFERROR(SUMPRODUCT('6. Patients'!CL$10:CL$107,OFFSET('6. Patients'!$FZ$9,1,MATCH($D36,'6. Patients'!$GA$9:$GO$9,0),ROWS('6. Patients'!DY$10:DY$107))),0)+
IFERROR(SUMPRODUCT('6. Patients'!CL$10:CL$107,OFFSET('6. Patients'!$GP$9,1,MATCH($D36,'6. Patients'!$GQ$9:$HE$9,0),ROWS('6. Patients'!DY$10:DY$107))),0)+
IFERROR(SUMPRODUCT('6. Patients'!CL$10:CL$107,OFFSET('6. Patients'!$HF$9,1,MATCH($D36,'6. Patients'!$HG$9:$HU$9,0),ROWS('6. Patients'!DY$10:DY$107))),0)+
IFERROR(SUMPRODUCT('6. Patients'!CL$10:CL$107,OFFSET('6. Patients'!$HV$9,1,MATCH($D36,'6. Patients'!$HW$9:$IK$9,0),ROWS('6. Patients'!DY$10:DY$107))),0),
IFERROR(SUMPRODUCT('6. Patients'!CL$10:CL$107,OFFSET('6. Patients'!$IL$9,1,MATCH($D36,'6. Patients'!$IM$9:$JA$9,0),ROWS('6. Patients'!DY$10:DY$107))),0)+
IFERROR(SUMPRODUCT('6. Patients'!CL$10:CL$107,OFFSET('6. Patients'!$JB$9,1,MATCH($D36,'6. Patients'!$JC$9:$JQ$9,0),ROWS('6. Patients'!DY$10:DY$107))),0)+
IFERROR(SUMPRODUCT('6. Patients'!CL$10:CL$107,OFFSET('6. Patients'!$JR$9,1,MATCH($D36,'6. Patients'!$JS$9:$KG$9,0),ROWS('6. Patients'!DY$10:DY$107))),0)+
IFERROR(SUMPRODUCT('6. Patients'!CL$10:CL$107,OFFSET('6. Patients'!$KH$9,1,MATCH($D36,'6. Patients'!$KI$9:$KW$9,0),ROWS('6. Patients'!DY$10:DY$107))),0))+
IFERROR(VLOOKUP($D36,$H$61:$L$91,COLUMNS($H$60:$J$60)-1+S$7,0)*$E36*$F36*'1. General Inputs'!$J$25,0),0)</f>
        <v>0</v>
      </c>
      <c r="T36" s="3">
        <f ca="1">ROUNDUP($F36*$E36*CHOOSE(T$7,
IFERROR(SUMPRODUCT('6. Patients'!CM$10:CM$107,OFFSET('6. Patients'!$DN$9,1,MATCH($D36,'6. Patients'!$DO$9:$EC$9,0),ROWS('6. Patients'!DZ$10:DZ$107))),0)+
IFERROR(SUMPRODUCT('6. Patients'!CM$10:CM$107,OFFSET('6. Patients'!$ED$9,1,MATCH($D36,'6. Patients'!$EE$9:$ES$9,0),ROWS('6. Patients'!DZ$10:DZ$107))),0)+
IFERROR(SUMPRODUCT('6. Patients'!CM$10:CM$107,OFFSET('6. Patients'!$ET$9,1,MATCH($D36,'6. Patients'!$EU$9:$FI$9,0),ROWS('6. Patients'!DZ$10:DZ$107))),0)+
IFERROR(SUMPRODUCT('6. Patients'!CM$10:CM$107,OFFSET('6. Patients'!$FJ$9,1,MATCH($D36,'6. Patients'!$FK$9:$FY$9,0),ROWS('6. Patients'!DZ$10:DZ$107))),0),
IFERROR(SUMPRODUCT('6. Patients'!CM$10:CM$107,OFFSET('6. Patients'!$FZ$9,1,MATCH($D36,'6. Patients'!$GA$9:$GO$9,0),ROWS('6. Patients'!DZ$10:DZ$107))),0)+
IFERROR(SUMPRODUCT('6. Patients'!CM$10:CM$107,OFFSET('6. Patients'!$GP$9,1,MATCH($D36,'6. Patients'!$GQ$9:$HE$9,0),ROWS('6. Patients'!DZ$10:DZ$107))),0)+
IFERROR(SUMPRODUCT('6. Patients'!CM$10:CM$107,OFFSET('6. Patients'!$HF$9,1,MATCH($D36,'6. Patients'!$HG$9:$HU$9,0),ROWS('6. Patients'!DZ$10:DZ$107))),0)+
IFERROR(SUMPRODUCT('6. Patients'!CM$10:CM$107,OFFSET('6. Patients'!$HV$9,1,MATCH($D36,'6. Patients'!$HW$9:$IK$9,0),ROWS('6. Patients'!DZ$10:DZ$107))),0),
IFERROR(SUMPRODUCT('6. Patients'!CM$10:CM$107,OFFSET('6. Patients'!$IL$9,1,MATCH($D36,'6. Patients'!$IM$9:$JA$9,0),ROWS('6. Patients'!DZ$10:DZ$107))),0)+
IFERROR(SUMPRODUCT('6. Patients'!CM$10:CM$107,OFFSET('6. Patients'!$JB$9,1,MATCH($D36,'6. Patients'!$JC$9:$JQ$9,0),ROWS('6. Patients'!DZ$10:DZ$107))),0)+
IFERROR(SUMPRODUCT('6. Patients'!CM$10:CM$107,OFFSET('6. Patients'!$JR$9,1,MATCH($D36,'6. Patients'!$JS$9:$KG$9,0),ROWS('6. Patients'!DZ$10:DZ$107))),0)+
IFERROR(SUMPRODUCT('6. Patients'!CM$10:CM$107,OFFSET('6. Patients'!$KH$9,1,MATCH($D36,'6. Patients'!$KI$9:$KW$9,0),ROWS('6. Patients'!DZ$10:DZ$107))),0))+
IFERROR(VLOOKUP($D36,$H$61:$L$91,COLUMNS($H$60:$J$60)-1+T$7,0)*$E36*$F36*'1. General Inputs'!$J$25,0),0)</f>
        <v>0</v>
      </c>
      <c r="U36" s="3">
        <f ca="1">ROUNDUP($F36*$E36*CHOOSE(U$7,
IFERROR(SUMPRODUCT('6. Patients'!CN$10:CN$107,OFFSET('6. Patients'!$DN$9,1,MATCH($D36,'6. Patients'!$DO$9:$EC$9,0),ROWS('6. Patients'!EA$10:EA$107))),0)+
IFERROR(SUMPRODUCT('6. Patients'!CN$10:CN$107,OFFSET('6. Patients'!$ED$9,1,MATCH($D36,'6. Patients'!$EE$9:$ES$9,0),ROWS('6. Patients'!EA$10:EA$107))),0)+
IFERROR(SUMPRODUCT('6. Patients'!CN$10:CN$107,OFFSET('6. Patients'!$ET$9,1,MATCH($D36,'6. Patients'!$EU$9:$FI$9,0),ROWS('6. Patients'!EA$10:EA$107))),0)+
IFERROR(SUMPRODUCT('6. Patients'!CN$10:CN$107,OFFSET('6. Patients'!$FJ$9,1,MATCH($D36,'6. Patients'!$FK$9:$FY$9,0),ROWS('6. Patients'!EA$10:EA$107))),0),
IFERROR(SUMPRODUCT('6. Patients'!CN$10:CN$107,OFFSET('6. Patients'!$FZ$9,1,MATCH($D36,'6. Patients'!$GA$9:$GO$9,0),ROWS('6. Patients'!EA$10:EA$107))),0)+
IFERROR(SUMPRODUCT('6. Patients'!CN$10:CN$107,OFFSET('6. Patients'!$GP$9,1,MATCH($D36,'6. Patients'!$GQ$9:$HE$9,0),ROWS('6. Patients'!EA$10:EA$107))),0)+
IFERROR(SUMPRODUCT('6. Patients'!CN$10:CN$107,OFFSET('6. Patients'!$HF$9,1,MATCH($D36,'6. Patients'!$HG$9:$HU$9,0),ROWS('6. Patients'!EA$10:EA$107))),0)+
IFERROR(SUMPRODUCT('6. Patients'!CN$10:CN$107,OFFSET('6. Patients'!$HV$9,1,MATCH($D36,'6. Patients'!$HW$9:$IK$9,0),ROWS('6. Patients'!EA$10:EA$107))),0),
IFERROR(SUMPRODUCT('6. Patients'!CN$10:CN$107,OFFSET('6. Patients'!$IL$9,1,MATCH($D36,'6. Patients'!$IM$9:$JA$9,0),ROWS('6. Patients'!EA$10:EA$107))),0)+
IFERROR(SUMPRODUCT('6. Patients'!CN$10:CN$107,OFFSET('6. Patients'!$JB$9,1,MATCH($D36,'6. Patients'!$JC$9:$JQ$9,0),ROWS('6. Patients'!EA$10:EA$107))),0)+
IFERROR(SUMPRODUCT('6. Patients'!CN$10:CN$107,OFFSET('6. Patients'!$JR$9,1,MATCH($D36,'6. Patients'!$JS$9:$KG$9,0),ROWS('6. Patients'!EA$10:EA$107))),0)+
IFERROR(SUMPRODUCT('6. Patients'!CN$10:CN$107,OFFSET('6. Patients'!$KH$9,1,MATCH($D36,'6. Patients'!$KI$9:$KW$9,0),ROWS('6. Patients'!EA$10:EA$107))),0))+
IFERROR(VLOOKUP($D36,$H$61:$L$91,COLUMNS($H$60:$J$60)-1+U$7,0)*$E36*$F36*'1. General Inputs'!$J$25,0),0)</f>
        <v>0</v>
      </c>
      <c r="V36" s="3">
        <f ca="1">ROUNDUP($F36*$E36*CHOOSE(V$7,
IFERROR(SUMPRODUCT('6. Patients'!CO$10:CO$107,OFFSET('6. Patients'!$DN$9,1,MATCH($D36,'6. Patients'!$DO$9:$EC$9,0),ROWS('6. Patients'!EB$10:EB$107))),0)+
IFERROR(SUMPRODUCT('6. Patients'!CO$10:CO$107,OFFSET('6. Patients'!$ED$9,1,MATCH($D36,'6. Patients'!$EE$9:$ES$9,0),ROWS('6. Patients'!EB$10:EB$107))),0)+
IFERROR(SUMPRODUCT('6. Patients'!CO$10:CO$107,OFFSET('6. Patients'!$ET$9,1,MATCH($D36,'6. Patients'!$EU$9:$FI$9,0),ROWS('6. Patients'!EB$10:EB$107))),0)+
IFERROR(SUMPRODUCT('6. Patients'!CO$10:CO$107,OFFSET('6. Patients'!$FJ$9,1,MATCH($D36,'6. Patients'!$FK$9:$FY$9,0),ROWS('6. Patients'!EB$10:EB$107))),0),
IFERROR(SUMPRODUCT('6. Patients'!CO$10:CO$107,OFFSET('6. Patients'!$FZ$9,1,MATCH($D36,'6. Patients'!$GA$9:$GO$9,0),ROWS('6. Patients'!EB$10:EB$107))),0)+
IFERROR(SUMPRODUCT('6. Patients'!CO$10:CO$107,OFFSET('6. Patients'!$GP$9,1,MATCH($D36,'6. Patients'!$GQ$9:$HE$9,0),ROWS('6. Patients'!EB$10:EB$107))),0)+
IFERROR(SUMPRODUCT('6. Patients'!CO$10:CO$107,OFFSET('6. Patients'!$HF$9,1,MATCH($D36,'6. Patients'!$HG$9:$HU$9,0),ROWS('6. Patients'!EB$10:EB$107))),0)+
IFERROR(SUMPRODUCT('6. Patients'!CO$10:CO$107,OFFSET('6. Patients'!$HV$9,1,MATCH($D36,'6. Patients'!$HW$9:$IK$9,0),ROWS('6. Patients'!EB$10:EB$107))),0),
IFERROR(SUMPRODUCT('6. Patients'!CO$10:CO$107,OFFSET('6. Patients'!$IL$9,1,MATCH($D36,'6. Patients'!$IM$9:$JA$9,0),ROWS('6. Patients'!EB$10:EB$107))),0)+
IFERROR(SUMPRODUCT('6. Patients'!CO$10:CO$107,OFFSET('6. Patients'!$JB$9,1,MATCH($D36,'6. Patients'!$JC$9:$JQ$9,0),ROWS('6. Patients'!EB$10:EB$107))),0)+
IFERROR(SUMPRODUCT('6. Patients'!CO$10:CO$107,OFFSET('6. Patients'!$JR$9,1,MATCH($D36,'6. Patients'!$JS$9:$KG$9,0),ROWS('6. Patients'!EB$10:EB$107))),0)+
IFERROR(SUMPRODUCT('6. Patients'!CO$10:CO$107,OFFSET('6. Patients'!$KH$9,1,MATCH($D36,'6. Patients'!$KI$9:$KW$9,0),ROWS('6. Patients'!EB$10:EB$107))),0))+
IFERROR(VLOOKUP($D36,$H$61:$L$91,COLUMNS($H$60:$J$60)-1+V$7,0)*$E36*$F36*'1. General Inputs'!$J$25,0),0)</f>
        <v>0</v>
      </c>
      <c r="W36" s="3">
        <f ca="1">ROUNDUP($F36*$E36*CHOOSE(W$7,
IFERROR(SUMPRODUCT('6. Patients'!CP$10:CP$107,OFFSET('6. Patients'!$DN$9,1,MATCH($D36,'6. Patients'!$DO$9:$EC$9,0),ROWS('6. Patients'!EC$10:EC$107))),0)+
IFERROR(SUMPRODUCT('6. Patients'!CP$10:CP$107,OFFSET('6. Patients'!$ED$9,1,MATCH($D36,'6. Patients'!$EE$9:$ES$9,0),ROWS('6. Patients'!EC$10:EC$107))),0)+
IFERROR(SUMPRODUCT('6. Patients'!CP$10:CP$107,OFFSET('6. Patients'!$ET$9,1,MATCH($D36,'6. Patients'!$EU$9:$FI$9,0),ROWS('6. Patients'!EC$10:EC$107))),0)+
IFERROR(SUMPRODUCT('6. Patients'!CP$10:CP$107,OFFSET('6. Patients'!$FJ$9,1,MATCH($D36,'6. Patients'!$FK$9:$FY$9,0),ROWS('6. Patients'!EC$10:EC$107))),0),
IFERROR(SUMPRODUCT('6. Patients'!CP$10:CP$107,OFFSET('6. Patients'!$FZ$9,1,MATCH($D36,'6. Patients'!$GA$9:$GO$9,0),ROWS('6. Patients'!EC$10:EC$107))),0)+
IFERROR(SUMPRODUCT('6. Patients'!CP$10:CP$107,OFFSET('6. Patients'!$GP$9,1,MATCH($D36,'6. Patients'!$GQ$9:$HE$9,0),ROWS('6. Patients'!EC$10:EC$107))),0)+
IFERROR(SUMPRODUCT('6. Patients'!CP$10:CP$107,OFFSET('6. Patients'!$HF$9,1,MATCH($D36,'6. Patients'!$HG$9:$HU$9,0),ROWS('6. Patients'!EC$10:EC$107))),0)+
IFERROR(SUMPRODUCT('6. Patients'!CP$10:CP$107,OFFSET('6. Patients'!$HV$9,1,MATCH($D36,'6. Patients'!$HW$9:$IK$9,0),ROWS('6. Patients'!EC$10:EC$107))),0),
IFERROR(SUMPRODUCT('6. Patients'!CP$10:CP$107,OFFSET('6. Patients'!$IL$9,1,MATCH($D36,'6. Patients'!$IM$9:$JA$9,0),ROWS('6. Patients'!EC$10:EC$107))),0)+
IFERROR(SUMPRODUCT('6. Patients'!CP$10:CP$107,OFFSET('6. Patients'!$JB$9,1,MATCH($D36,'6. Patients'!$JC$9:$JQ$9,0),ROWS('6. Patients'!EC$10:EC$107))),0)+
IFERROR(SUMPRODUCT('6. Patients'!CP$10:CP$107,OFFSET('6. Patients'!$JR$9,1,MATCH($D36,'6. Patients'!$JS$9:$KG$9,0),ROWS('6. Patients'!EC$10:EC$107))),0)+
IFERROR(SUMPRODUCT('6. Patients'!CP$10:CP$107,OFFSET('6. Patients'!$KH$9,1,MATCH($D36,'6. Patients'!$KI$9:$KW$9,0),ROWS('6. Patients'!EC$10:EC$107))),0))+
IFERROR(VLOOKUP($D36,$H$61:$L$91,COLUMNS($H$60:$J$60)-1+W$7,0)*$E36*$F36*'1. General Inputs'!$J$25,0),0)</f>
        <v>0</v>
      </c>
      <c r="X36" s="3">
        <f ca="1">ROUNDUP($F36*$E36*CHOOSE(X$7,
IFERROR(SUMPRODUCT('6. Patients'!CQ$10:CQ$107,OFFSET('6. Patients'!$DN$9,1,MATCH($D36,'6. Patients'!$DO$9:$EC$9,0),ROWS('6. Patients'!ED$10:ED$107))),0)+
IFERROR(SUMPRODUCT('6. Patients'!CQ$10:CQ$107,OFFSET('6. Patients'!$ED$9,1,MATCH($D36,'6. Patients'!$EE$9:$ES$9,0),ROWS('6. Patients'!ED$10:ED$107))),0)+
IFERROR(SUMPRODUCT('6. Patients'!CQ$10:CQ$107,OFFSET('6. Patients'!$ET$9,1,MATCH($D36,'6. Patients'!$EU$9:$FI$9,0),ROWS('6. Patients'!ED$10:ED$107))),0)+
IFERROR(SUMPRODUCT('6. Patients'!CQ$10:CQ$107,OFFSET('6. Patients'!$FJ$9,1,MATCH($D36,'6. Patients'!$FK$9:$FY$9,0),ROWS('6. Patients'!ED$10:ED$107))),0),
IFERROR(SUMPRODUCT('6. Patients'!CQ$10:CQ$107,OFFSET('6. Patients'!$FZ$9,1,MATCH($D36,'6. Patients'!$GA$9:$GO$9,0),ROWS('6. Patients'!ED$10:ED$107))),0)+
IFERROR(SUMPRODUCT('6. Patients'!CQ$10:CQ$107,OFFSET('6. Patients'!$GP$9,1,MATCH($D36,'6. Patients'!$GQ$9:$HE$9,0),ROWS('6. Patients'!ED$10:ED$107))),0)+
IFERROR(SUMPRODUCT('6. Patients'!CQ$10:CQ$107,OFFSET('6. Patients'!$HF$9,1,MATCH($D36,'6. Patients'!$HG$9:$HU$9,0),ROWS('6. Patients'!ED$10:ED$107))),0)+
IFERROR(SUMPRODUCT('6. Patients'!CQ$10:CQ$107,OFFSET('6. Patients'!$HV$9,1,MATCH($D36,'6. Patients'!$HW$9:$IK$9,0),ROWS('6. Patients'!ED$10:ED$107))),0),
IFERROR(SUMPRODUCT('6. Patients'!CQ$10:CQ$107,OFFSET('6. Patients'!$IL$9,1,MATCH($D36,'6. Patients'!$IM$9:$JA$9,0),ROWS('6. Patients'!ED$10:ED$107))),0)+
IFERROR(SUMPRODUCT('6. Patients'!CQ$10:CQ$107,OFFSET('6. Patients'!$JB$9,1,MATCH($D36,'6. Patients'!$JC$9:$JQ$9,0),ROWS('6. Patients'!ED$10:ED$107))),0)+
IFERROR(SUMPRODUCT('6. Patients'!CQ$10:CQ$107,OFFSET('6. Patients'!$JR$9,1,MATCH($D36,'6. Patients'!$JS$9:$KG$9,0),ROWS('6. Patients'!ED$10:ED$107))),0)+
IFERROR(SUMPRODUCT('6. Patients'!CQ$10:CQ$107,OFFSET('6. Patients'!$KH$9,1,MATCH($D36,'6. Patients'!$KI$9:$KW$9,0),ROWS('6. Patients'!ED$10:ED$107))),0))+
IFERROR(VLOOKUP($D36,$H$61:$L$91,COLUMNS($H$60:$J$60)-1+X$7,0)*$E36*$F36*'1. General Inputs'!$J$25,0),0)</f>
        <v>0</v>
      </c>
      <c r="Y36" s="3">
        <f ca="1">ROUNDUP($F36*$E36*CHOOSE(Y$7,
IFERROR(SUMPRODUCT('6. Patients'!CR$10:CR$107,OFFSET('6. Patients'!$DN$9,1,MATCH($D36,'6. Patients'!$DO$9:$EC$9,0),ROWS('6. Patients'!EE$10:EE$107))),0)+
IFERROR(SUMPRODUCT('6. Patients'!CR$10:CR$107,OFFSET('6. Patients'!$ED$9,1,MATCH($D36,'6. Patients'!$EE$9:$ES$9,0),ROWS('6. Patients'!EE$10:EE$107))),0)+
IFERROR(SUMPRODUCT('6. Patients'!CR$10:CR$107,OFFSET('6. Patients'!$ET$9,1,MATCH($D36,'6. Patients'!$EU$9:$FI$9,0),ROWS('6. Patients'!EE$10:EE$107))),0)+
IFERROR(SUMPRODUCT('6. Patients'!CR$10:CR$107,OFFSET('6. Patients'!$FJ$9,1,MATCH($D36,'6. Patients'!$FK$9:$FY$9,0),ROWS('6. Patients'!EE$10:EE$107))),0),
IFERROR(SUMPRODUCT('6. Patients'!CR$10:CR$107,OFFSET('6. Patients'!$FZ$9,1,MATCH($D36,'6. Patients'!$GA$9:$GO$9,0),ROWS('6. Patients'!EE$10:EE$107))),0)+
IFERROR(SUMPRODUCT('6. Patients'!CR$10:CR$107,OFFSET('6. Patients'!$GP$9,1,MATCH($D36,'6. Patients'!$GQ$9:$HE$9,0),ROWS('6. Patients'!EE$10:EE$107))),0)+
IFERROR(SUMPRODUCT('6. Patients'!CR$10:CR$107,OFFSET('6. Patients'!$HF$9,1,MATCH($D36,'6. Patients'!$HG$9:$HU$9,0),ROWS('6. Patients'!EE$10:EE$107))),0)+
IFERROR(SUMPRODUCT('6. Patients'!CR$10:CR$107,OFFSET('6. Patients'!$HV$9,1,MATCH($D36,'6. Patients'!$HW$9:$IK$9,0),ROWS('6. Patients'!EE$10:EE$107))),0),
IFERROR(SUMPRODUCT('6. Patients'!CR$10:CR$107,OFFSET('6. Patients'!$IL$9,1,MATCH($D36,'6. Patients'!$IM$9:$JA$9,0),ROWS('6. Patients'!EE$10:EE$107))),0)+
IFERROR(SUMPRODUCT('6. Patients'!CR$10:CR$107,OFFSET('6. Patients'!$JB$9,1,MATCH($D36,'6. Patients'!$JC$9:$JQ$9,0),ROWS('6. Patients'!EE$10:EE$107))),0)+
IFERROR(SUMPRODUCT('6. Patients'!CR$10:CR$107,OFFSET('6. Patients'!$JR$9,1,MATCH($D36,'6. Patients'!$JS$9:$KG$9,0),ROWS('6. Patients'!EE$10:EE$107))),0)+
IFERROR(SUMPRODUCT('6. Patients'!CR$10:CR$107,OFFSET('6. Patients'!$KH$9,1,MATCH($D36,'6. Patients'!$KI$9:$KW$9,0),ROWS('6. Patients'!EE$10:EE$107))),0))+
IFERROR(VLOOKUP($D36,$H$61:$L$91,COLUMNS($H$60:$J$60)-1+Y$7,0)*$E36*$F36*'1. General Inputs'!$J$25,0),0)</f>
        <v>0</v>
      </c>
      <c r="Z36" s="3">
        <f ca="1">ROUNDUP($F36*$E36*CHOOSE(Z$7,
IFERROR(SUMPRODUCT('6. Patients'!CS$10:CS$107,OFFSET('6. Patients'!$DN$9,1,MATCH($D36,'6. Patients'!$DO$9:$EC$9,0),ROWS('6. Patients'!EF$10:EF$107))),0)+
IFERROR(SUMPRODUCT('6. Patients'!CS$10:CS$107,OFFSET('6. Patients'!$ED$9,1,MATCH($D36,'6. Patients'!$EE$9:$ES$9,0),ROWS('6. Patients'!EF$10:EF$107))),0)+
IFERROR(SUMPRODUCT('6. Patients'!CS$10:CS$107,OFFSET('6. Patients'!$ET$9,1,MATCH($D36,'6. Patients'!$EU$9:$FI$9,0),ROWS('6. Patients'!EF$10:EF$107))),0)+
IFERROR(SUMPRODUCT('6. Patients'!CS$10:CS$107,OFFSET('6. Patients'!$FJ$9,1,MATCH($D36,'6. Patients'!$FK$9:$FY$9,0),ROWS('6. Patients'!EF$10:EF$107))),0),
IFERROR(SUMPRODUCT('6. Patients'!CS$10:CS$107,OFFSET('6. Patients'!$FZ$9,1,MATCH($D36,'6. Patients'!$GA$9:$GO$9,0),ROWS('6. Patients'!EF$10:EF$107))),0)+
IFERROR(SUMPRODUCT('6. Patients'!CS$10:CS$107,OFFSET('6. Patients'!$GP$9,1,MATCH($D36,'6. Patients'!$GQ$9:$HE$9,0),ROWS('6. Patients'!EF$10:EF$107))),0)+
IFERROR(SUMPRODUCT('6. Patients'!CS$10:CS$107,OFFSET('6. Patients'!$HF$9,1,MATCH($D36,'6. Patients'!$HG$9:$HU$9,0),ROWS('6. Patients'!EF$10:EF$107))),0)+
IFERROR(SUMPRODUCT('6. Patients'!CS$10:CS$107,OFFSET('6. Patients'!$HV$9,1,MATCH($D36,'6. Patients'!$HW$9:$IK$9,0),ROWS('6. Patients'!EF$10:EF$107))),0),
IFERROR(SUMPRODUCT('6. Patients'!CS$10:CS$107,OFFSET('6. Patients'!$IL$9,1,MATCH($D36,'6. Patients'!$IM$9:$JA$9,0),ROWS('6. Patients'!EF$10:EF$107))),0)+
IFERROR(SUMPRODUCT('6. Patients'!CS$10:CS$107,OFFSET('6. Patients'!$JB$9,1,MATCH($D36,'6. Patients'!$JC$9:$JQ$9,0),ROWS('6. Patients'!EF$10:EF$107))),0)+
IFERROR(SUMPRODUCT('6. Patients'!CS$10:CS$107,OFFSET('6. Patients'!$JR$9,1,MATCH($D36,'6. Patients'!$JS$9:$KG$9,0),ROWS('6. Patients'!EF$10:EF$107))),0)+
IFERROR(SUMPRODUCT('6. Patients'!CS$10:CS$107,OFFSET('6. Patients'!$KH$9,1,MATCH($D36,'6. Patients'!$KI$9:$KW$9,0),ROWS('6. Patients'!EF$10:EF$107))),0))+
IFERROR(VLOOKUP($D36,$H$61:$L$91,COLUMNS($H$60:$J$60)-1+Z$7,0)*$E36*$F36*'1. General Inputs'!$J$25,0),0)</f>
        <v>0</v>
      </c>
      <c r="AA36" s="3">
        <f ca="1">ROUNDUP($F36*$E36*CHOOSE(AA$7,
IFERROR(SUMPRODUCT('6. Patients'!CT$10:CT$107,OFFSET('6. Patients'!$DN$9,1,MATCH($D36,'6. Patients'!$DO$9:$EC$9,0),ROWS('6. Patients'!EG$10:EG$107))),0)+
IFERROR(SUMPRODUCT('6. Patients'!CT$10:CT$107,OFFSET('6. Patients'!$ED$9,1,MATCH($D36,'6. Patients'!$EE$9:$ES$9,0),ROWS('6. Patients'!EG$10:EG$107))),0)+
IFERROR(SUMPRODUCT('6. Patients'!CT$10:CT$107,OFFSET('6. Patients'!$ET$9,1,MATCH($D36,'6. Patients'!$EU$9:$FI$9,0),ROWS('6. Patients'!EG$10:EG$107))),0)+
IFERROR(SUMPRODUCT('6. Patients'!CT$10:CT$107,OFFSET('6. Patients'!$FJ$9,1,MATCH($D36,'6. Patients'!$FK$9:$FY$9,0),ROWS('6. Patients'!EG$10:EG$107))),0),
IFERROR(SUMPRODUCT('6. Patients'!CT$10:CT$107,OFFSET('6. Patients'!$FZ$9,1,MATCH($D36,'6. Patients'!$GA$9:$GO$9,0),ROWS('6. Patients'!EG$10:EG$107))),0)+
IFERROR(SUMPRODUCT('6. Patients'!CT$10:CT$107,OFFSET('6. Patients'!$GP$9,1,MATCH($D36,'6. Patients'!$GQ$9:$HE$9,0),ROWS('6. Patients'!EG$10:EG$107))),0)+
IFERROR(SUMPRODUCT('6. Patients'!CT$10:CT$107,OFFSET('6. Patients'!$HF$9,1,MATCH($D36,'6. Patients'!$HG$9:$HU$9,0),ROWS('6. Patients'!EG$10:EG$107))),0)+
IFERROR(SUMPRODUCT('6. Patients'!CT$10:CT$107,OFFSET('6. Patients'!$HV$9,1,MATCH($D36,'6. Patients'!$HW$9:$IK$9,0),ROWS('6. Patients'!EG$10:EG$107))),0),
IFERROR(SUMPRODUCT('6. Patients'!CT$10:CT$107,OFFSET('6. Patients'!$IL$9,1,MATCH($D36,'6. Patients'!$IM$9:$JA$9,0),ROWS('6. Patients'!EG$10:EG$107))),0)+
IFERROR(SUMPRODUCT('6. Patients'!CT$10:CT$107,OFFSET('6. Patients'!$JB$9,1,MATCH($D36,'6. Patients'!$JC$9:$JQ$9,0),ROWS('6. Patients'!EG$10:EG$107))),0)+
IFERROR(SUMPRODUCT('6. Patients'!CT$10:CT$107,OFFSET('6. Patients'!$JR$9,1,MATCH($D36,'6. Patients'!$JS$9:$KG$9,0),ROWS('6. Patients'!EG$10:EG$107))),0)+
IFERROR(SUMPRODUCT('6. Patients'!CT$10:CT$107,OFFSET('6. Patients'!$KH$9,1,MATCH($D36,'6. Patients'!$KI$9:$KW$9,0),ROWS('6. Patients'!EG$10:EG$107))),0))+
IFERROR(VLOOKUP($D36,$H$61:$L$91,COLUMNS($H$60:$J$60)-1+AA$7,0)*$E36*$F36*'1. General Inputs'!$J$25,0),0)</f>
        <v>0</v>
      </c>
      <c r="AB36" s="3">
        <f ca="1">ROUNDUP($F36*$E36*CHOOSE(AB$7,
IFERROR(SUMPRODUCT('6. Patients'!CU$10:CU$107,OFFSET('6. Patients'!$DN$9,1,MATCH($D36,'6. Patients'!$DO$9:$EC$9,0),ROWS('6. Patients'!EH$10:EH$107))),0)+
IFERROR(SUMPRODUCT('6. Patients'!CU$10:CU$107,OFFSET('6. Patients'!$ED$9,1,MATCH($D36,'6. Patients'!$EE$9:$ES$9,0),ROWS('6. Patients'!EH$10:EH$107))),0)+
IFERROR(SUMPRODUCT('6. Patients'!CU$10:CU$107,OFFSET('6. Patients'!$ET$9,1,MATCH($D36,'6. Patients'!$EU$9:$FI$9,0),ROWS('6. Patients'!EH$10:EH$107))),0)+
IFERROR(SUMPRODUCT('6. Patients'!CU$10:CU$107,OFFSET('6. Patients'!$FJ$9,1,MATCH($D36,'6. Patients'!$FK$9:$FY$9,0),ROWS('6. Patients'!EH$10:EH$107))),0),
IFERROR(SUMPRODUCT('6. Patients'!CU$10:CU$107,OFFSET('6. Patients'!$FZ$9,1,MATCH($D36,'6. Patients'!$GA$9:$GO$9,0),ROWS('6. Patients'!EH$10:EH$107))),0)+
IFERROR(SUMPRODUCT('6. Patients'!CU$10:CU$107,OFFSET('6. Patients'!$GP$9,1,MATCH($D36,'6. Patients'!$GQ$9:$HE$9,0),ROWS('6. Patients'!EH$10:EH$107))),0)+
IFERROR(SUMPRODUCT('6. Patients'!CU$10:CU$107,OFFSET('6. Patients'!$HF$9,1,MATCH($D36,'6. Patients'!$HG$9:$HU$9,0),ROWS('6. Patients'!EH$10:EH$107))),0)+
IFERROR(SUMPRODUCT('6. Patients'!CU$10:CU$107,OFFSET('6. Patients'!$HV$9,1,MATCH($D36,'6. Patients'!$HW$9:$IK$9,0),ROWS('6. Patients'!EH$10:EH$107))),0),
IFERROR(SUMPRODUCT('6. Patients'!CU$10:CU$107,OFFSET('6. Patients'!$IL$9,1,MATCH($D36,'6. Patients'!$IM$9:$JA$9,0),ROWS('6. Patients'!EH$10:EH$107))),0)+
IFERROR(SUMPRODUCT('6. Patients'!CU$10:CU$107,OFFSET('6. Patients'!$JB$9,1,MATCH($D36,'6. Patients'!$JC$9:$JQ$9,0),ROWS('6. Patients'!EH$10:EH$107))),0)+
IFERROR(SUMPRODUCT('6. Patients'!CU$10:CU$107,OFFSET('6. Patients'!$JR$9,1,MATCH($D36,'6. Patients'!$JS$9:$KG$9,0),ROWS('6. Patients'!EH$10:EH$107))),0)+
IFERROR(SUMPRODUCT('6. Patients'!CU$10:CU$107,OFFSET('6. Patients'!$KH$9,1,MATCH($D36,'6. Patients'!$KI$9:$KW$9,0),ROWS('6. Patients'!EH$10:EH$107))),0))+
IFERROR(VLOOKUP($D36,$H$61:$L$91,COLUMNS($H$60:$J$60)-1+AB$7,0)*$E36*$F36*'1. General Inputs'!$J$25,0),0)</f>
        <v>0</v>
      </c>
      <c r="AC36" s="3">
        <f ca="1">ROUNDUP($F36*$E36*CHOOSE(AC$7,
IFERROR(SUMPRODUCT('6. Patients'!CV$10:CV$107,OFFSET('6. Patients'!$DN$9,1,MATCH($D36,'6. Patients'!$DO$9:$EC$9,0),ROWS('6. Patients'!EI$10:EI$107))),0)+
IFERROR(SUMPRODUCT('6. Patients'!CV$10:CV$107,OFFSET('6. Patients'!$ED$9,1,MATCH($D36,'6. Patients'!$EE$9:$ES$9,0),ROWS('6. Patients'!EI$10:EI$107))),0)+
IFERROR(SUMPRODUCT('6. Patients'!CV$10:CV$107,OFFSET('6. Patients'!$ET$9,1,MATCH($D36,'6. Patients'!$EU$9:$FI$9,0),ROWS('6. Patients'!EI$10:EI$107))),0)+
IFERROR(SUMPRODUCT('6. Patients'!CV$10:CV$107,OFFSET('6. Patients'!$FJ$9,1,MATCH($D36,'6. Patients'!$FK$9:$FY$9,0),ROWS('6. Patients'!EI$10:EI$107))),0),
IFERROR(SUMPRODUCT('6. Patients'!CV$10:CV$107,OFFSET('6. Patients'!$FZ$9,1,MATCH($D36,'6. Patients'!$GA$9:$GO$9,0),ROWS('6. Patients'!EI$10:EI$107))),0)+
IFERROR(SUMPRODUCT('6. Patients'!CV$10:CV$107,OFFSET('6. Patients'!$GP$9,1,MATCH($D36,'6. Patients'!$GQ$9:$HE$9,0),ROWS('6. Patients'!EI$10:EI$107))),0)+
IFERROR(SUMPRODUCT('6. Patients'!CV$10:CV$107,OFFSET('6. Patients'!$HF$9,1,MATCH($D36,'6. Patients'!$HG$9:$HU$9,0),ROWS('6. Patients'!EI$10:EI$107))),0)+
IFERROR(SUMPRODUCT('6. Patients'!CV$10:CV$107,OFFSET('6. Patients'!$HV$9,1,MATCH($D36,'6. Patients'!$HW$9:$IK$9,0),ROWS('6. Patients'!EI$10:EI$107))),0),
IFERROR(SUMPRODUCT('6. Patients'!CV$10:CV$107,OFFSET('6. Patients'!$IL$9,1,MATCH($D36,'6. Patients'!$IM$9:$JA$9,0),ROWS('6. Patients'!EI$10:EI$107))),0)+
IFERROR(SUMPRODUCT('6. Patients'!CV$10:CV$107,OFFSET('6. Patients'!$JB$9,1,MATCH($D36,'6. Patients'!$JC$9:$JQ$9,0),ROWS('6. Patients'!EI$10:EI$107))),0)+
IFERROR(SUMPRODUCT('6. Patients'!CV$10:CV$107,OFFSET('6. Patients'!$JR$9,1,MATCH($D36,'6. Patients'!$JS$9:$KG$9,0),ROWS('6. Patients'!EI$10:EI$107))),0)+
IFERROR(SUMPRODUCT('6. Patients'!CV$10:CV$107,OFFSET('6. Patients'!$KH$9,1,MATCH($D36,'6. Patients'!$KI$9:$KW$9,0),ROWS('6. Patients'!EI$10:EI$107))),0))+
IFERROR(VLOOKUP($D36,$H$61:$L$91,COLUMNS($H$60:$J$60)-1+AC$7,0)*$E36*$F36*'1. General Inputs'!$J$25,0),0)</f>
        <v>0</v>
      </c>
      <c r="AD36" s="3">
        <f ca="1">ROUNDUP($F36*$E36*CHOOSE(AD$7,
IFERROR(SUMPRODUCT('6. Patients'!CW$10:CW$107,OFFSET('6. Patients'!$DN$9,1,MATCH($D36,'6. Patients'!$DO$9:$EC$9,0),ROWS('6. Patients'!EJ$10:EJ$107))),0)+
IFERROR(SUMPRODUCT('6. Patients'!CW$10:CW$107,OFFSET('6. Patients'!$ED$9,1,MATCH($D36,'6. Patients'!$EE$9:$ES$9,0),ROWS('6. Patients'!EJ$10:EJ$107))),0)+
IFERROR(SUMPRODUCT('6. Patients'!CW$10:CW$107,OFFSET('6. Patients'!$ET$9,1,MATCH($D36,'6. Patients'!$EU$9:$FI$9,0),ROWS('6. Patients'!EJ$10:EJ$107))),0)+
IFERROR(SUMPRODUCT('6. Patients'!CW$10:CW$107,OFFSET('6. Patients'!$FJ$9,1,MATCH($D36,'6. Patients'!$FK$9:$FY$9,0),ROWS('6. Patients'!EJ$10:EJ$107))),0),
IFERROR(SUMPRODUCT('6. Patients'!CW$10:CW$107,OFFSET('6. Patients'!$FZ$9,1,MATCH($D36,'6. Patients'!$GA$9:$GO$9,0),ROWS('6. Patients'!EJ$10:EJ$107))),0)+
IFERROR(SUMPRODUCT('6. Patients'!CW$10:CW$107,OFFSET('6. Patients'!$GP$9,1,MATCH($D36,'6. Patients'!$GQ$9:$HE$9,0),ROWS('6. Patients'!EJ$10:EJ$107))),0)+
IFERROR(SUMPRODUCT('6. Patients'!CW$10:CW$107,OFFSET('6. Patients'!$HF$9,1,MATCH($D36,'6. Patients'!$HG$9:$HU$9,0),ROWS('6. Patients'!EJ$10:EJ$107))),0)+
IFERROR(SUMPRODUCT('6. Patients'!CW$10:CW$107,OFFSET('6. Patients'!$HV$9,1,MATCH($D36,'6. Patients'!$HW$9:$IK$9,0),ROWS('6. Patients'!EJ$10:EJ$107))),0),
IFERROR(SUMPRODUCT('6. Patients'!CW$10:CW$107,OFFSET('6. Patients'!$IL$9,1,MATCH($D36,'6. Patients'!$IM$9:$JA$9,0),ROWS('6. Patients'!EJ$10:EJ$107))),0)+
IFERROR(SUMPRODUCT('6. Patients'!CW$10:CW$107,OFFSET('6. Patients'!$JB$9,1,MATCH($D36,'6. Patients'!$JC$9:$JQ$9,0),ROWS('6. Patients'!EJ$10:EJ$107))),0)+
IFERROR(SUMPRODUCT('6. Patients'!CW$10:CW$107,OFFSET('6. Patients'!$JR$9,1,MATCH($D36,'6. Patients'!$JS$9:$KG$9,0),ROWS('6. Patients'!EJ$10:EJ$107))),0)+
IFERROR(SUMPRODUCT('6. Patients'!CW$10:CW$107,OFFSET('6. Patients'!$KH$9,1,MATCH($D36,'6. Patients'!$KI$9:$KW$9,0),ROWS('6. Patients'!EJ$10:EJ$107))),0))+
IFERROR(VLOOKUP($D36,$H$61:$L$91,COLUMNS($H$60:$J$60)-1+AD$7,0)*$E36*$F36*'1. General Inputs'!$J$25,0),0)</f>
        <v>0</v>
      </c>
      <c r="AE36" s="3">
        <f ca="1">ROUNDUP($F36*$E36*CHOOSE(AE$7,
IFERROR(SUMPRODUCT('6. Patients'!CX$10:CX$107,OFFSET('6. Patients'!$DN$9,1,MATCH($D36,'6. Patients'!$DO$9:$EC$9,0),ROWS('6. Patients'!EK$10:EK$107))),0)+
IFERROR(SUMPRODUCT('6. Patients'!CX$10:CX$107,OFFSET('6. Patients'!$ED$9,1,MATCH($D36,'6. Patients'!$EE$9:$ES$9,0),ROWS('6. Patients'!EK$10:EK$107))),0)+
IFERROR(SUMPRODUCT('6. Patients'!CX$10:CX$107,OFFSET('6. Patients'!$ET$9,1,MATCH($D36,'6. Patients'!$EU$9:$FI$9,0),ROWS('6. Patients'!EK$10:EK$107))),0)+
IFERROR(SUMPRODUCT('6. Patients'!CX$10:CX$107,OFFSET('6. Patients'!$FJ$9,1,MATCH($D36,'6. Patients'!$FK$9:$FY$9,0),ROWS('6. Patients'!EK$10:EK$107))),0),
IFERROR(SUMPRODUCT('6. Patients'!CX$10:CX$107,OFFSET('6. Patients'!$FZ$9,1,MATCH($D36,'6. Patients'!$GA$9:$GO$9,0),ROWS('6. Patients'!EK$10:EK$107))),0)+
IFERROR(SUMPRODUCT('6. Patients'!CX$10:CX$107,OFFSET('6. Patients'!$GP$9,1,MATCH($D36,'6. Patients'!$GQ$9:$HE$9,0),ROWS('6. Patients'!EK$10:EK$107))),0)+
IFERROR(SUMPRODUCT('6. Patients'!CX$10:CX$107,OFFSET('6. Patients'!$HF$9,1,MATCH($D36,'6. Patients'!$HG$9:$HU$9,0),ROWS('6. Patients'!EK$10:EK$107))),0)+
IFERROR(SUMPRODUCT('6. Patients'!CX$10:CX$107,OFFSET('6. Patients'!$HV$9,1,MATCH($D36,'6. Patients'!$HW$9:$IK$9,0),ROWS('6. Patients'!EK$10:EK$107))),0),
IFERROR(SUMPRODUCT('6. Patients'!CX$10:CX$107,OFFSET('6. Patients'!$IL$9,1,MATCH($D36,'6. Patients'!$IM$9:$JA$9,0),ROWS('6. Patients'!EK$10:EK$107))),0)+
IFERROR(SUMPRODUCT('6. Patients'!CX$10:CX$107,OFFSET('6. Patients'!$JB$9,1,MATCH($D36,'6. Patients'!$JC$9:$JQ$9,0),ROWS('6. Patients'!EK$10:EK$107))),0)+
IFERROR(SUMPRODUCT('6. Patients'!CX$10:CX$107,OFFSET('6. Patients'!$JR$9,1,MATCH($D36,'6. Patients'!$JS$9:$KG$9,0),ROWS('6. Patients'!EK$10:EK$107))),0)+
IFERROR(SUMPRODUCT('6. Patients'!CX$10:CX$107,OFFSET('6. Patients'!$KH$9,1,MATCH($D36,'6. Patients'!$KI$9:$KW$9,0),ROWS('6. Patients'!EK$10:EK$107))),0))+
IFERROR(VLOOKUP($D36,$H$61:$L$91,COLUMNS($H$60:$J$60)-1+AE$7,0)*$E36*$F36*'1. General Inputs'!$J$25,0),0)</f>
        <v>0</v>
      </c>
      <c r="AF36" s="3">
        <f ca="1">ROUNDUP($F36*$E36*CHOOSE(AF$7,
IFERROR(SUMPRODUCT('6. Patients'!CY$10:CY$107,OFFSET('6. Patients'!$DN$9,1,MATCH($D36,'6. Patients'!$DO$9:$EC$9,0),ROWS('6. Patients'!EL$10:EL$107))),0)+
IFERROR(SUMPRODUCT('6. Patients'!CY$10:CY$107,OFFSET('6. Patients'!$ED$9,1,MATCH($D36,'6. Patients'!$EE$9:$ES$9,0),ROWS('6. Patients'!EL$10:EL$107))),0)+
IFERROR(SUMPRODUCT('6. Patients'!CY$10:CY$107,OFFSET('6. Patients'!$ET$9,1,MATCH($D36,'6. Patients'!$EU$9:$FI$9,0),ROWS('6. Patients'!EL$10:EL$107))),0)+
IFERROR(SUMPRODUCT('6. Patients'!CY$10:CY$107,OFFSET('6. Patients'!$FJ$9,1,MATCH($D36,'6. Patients'!$FK$9:$FY$9,0),ROWS('6. Patients'!EL$10:EL$107))),0),
IFERROR(SUMPRODUCT('6. Patients'!CY$10:CY$107,OFFSET('6. Patients'!$FZ$9,1,MATCH($D36,'6. Patients'!$GA$9:$GO$9,0),ROWS('6. Patients'!EL$10:EL$107))),0)+
IFERROR(SUMPRODUCT('6. Patients'!CY$10:CY$107,OFFSET('6. Patients'!$GP$9,1,MATCH($D36,'6. Patients'!$GQ$9:$HE$9,0),ROWS('6. Patients'!EL$10:EL$107))),0)+
IFERROR(SUMPRODUCT('6. Patients'!CY$10:CY$107,OFFSET('6. Patients'!$HF$9,1,MATCH($D36,'6. Patients'!$HG$9:$HU$9,0),ROWS('6. Patients'!EL$10:EL$107))),0)+
IFERROR(SUMPRODUCT('6. Patients'!CY$10:CY$107,OFFSET('6. Patients'!$HV$9,1,MATCH($D36,'6. Patients'!$HW$9:$IK$9,0),ROWS('6. Patients'!EL$10:EL$107))),0),
IFERROR(SUMPRODUCT('6. Patients'!CY$10:CY$107,OFFSET('6. Patients'!$IL$9,1,MATCH($D36,'6. Patients'!$IM$9:$JA$9,0),ROWS('6. Patients'!EL$10:EL$107))),0)+
IFERROR(SUMPRODUCT('6. Patients'!CY$10:CY$107,OFFSET('6. Patients'!$JB$9,1,MATCH($D36,'6. Patients'!$JC$9:$JQ$9,0),ROWS('6. Patients'!EL$10:EL$107))),0)+
IFERROR(SUMPRODUCT('6. Patients'!CY$10:CY$107,OFFSET('6. Patients'!$JR$9,1,MATCH($D36,'6. Patients'!$JS$9:$KG$9,0),ROWS('6. Patients'!EL$10:EL$107))),0)+
IFERROR(SUMPRODUCT('6. Patients'!CY$10:CY$107,OFFSET('6. Patients'!$KH$9,1,MATCH($D36,'6. Patients'!$KI$9:$KW$9,0),ROWS('6. Patients'!EL$10:EL$107))),0))+
IFERROR(VLOOKUP($D36,$H$61:$L$91,COLUMNS($H$60:$J$60)-1+AF$7,0)*$E36*$F36*'1. General Inputs'!$J$25,0),0)</f>
        <v>0</v>
      </c>
      <c r="AG36" s="3">
        <f ca="1">ROUNDUP($F36*$E36*CHOOSE(AG$7,
IFERROR(SUMPRODUCT('6. Patients'!CZ$10:CZ$107,OFFSET('6. Patients'!$DN$9,1,MATCH($D36,'6. Patients'!$DO$9:$EC$9,0),ROWS('6. Patients'!EM$10:EM$107))),0)+
IFERROR(SUMPRODUCT('6. Patients'!CZ$10:CZ$107,OFFSET('6. Patients'!$ED$9,1,MATCH($D36,'6. Patients'!$EE$9:$ES$9,0),ROWS('6. Patients'!EM$10:EM$107))),0)+
IFERROR(SUMPRODUCT('6. Patients'!CZ$10:CZ$107,OFFSET('6. Patients'!$ET$9,1,MATCH($D36,'6. Patients'!$EU$9:$FI$9,0),ROWS('6. Patients'!EM$10:EM$107))),0)+
IFERROR(SUMPRODUCT('6. Patients'!CZ$10:CZ$107,OFFSET('6. Patients'!$FJ$9,1,MATCH($D36,'6. Patients'!$FK$9:$FY$9,0),ROWS('6. Patients'!EM$10:EM$107))),0),
IFERROR(SUMPRODUCT('6. Patients'!CZ$10:CZ$107,OFFSET('6. Patients'!$FZ$9,1,MATCH($D36,'6. Patients'!$GA$9:$GO$9,0),ROWS('6. Patients'!EM$10:EM$107))),0)+
IFERROR(SUMPRODUCT('6. Patients'!CZ$10:CZ$107,OFFSET('6. Patients'!$GP$9,1,MATCH($D36,'6. Patients'!$GQ$9:$HE$9,0),ROWS('6. Patients'!EM$10:EM$107))),0)+
IFERROR(SUMPRODUCT('6. Patients'!CZ$10:CZ$107,OFFSET('6. Patients'!$HF$9,1,MATCH($D36,'6. Patients'!$HG$9:$HU$9,0),ROWS('6. Patients'!EM$10:EM$107))),0)+
IFERROR(SUMPRODUCT('6. Patients'!CZ$10:CZ$107,OFFSET('6. Patients'!$HV$9,1,MATCH($D36,'6. Patients'!$HW$9:$IK$9,0),ROWS('6. Patients'!EM$10:EM$107))),0),
IFERROR(SUMPRODUCT('6. Patients'!CZ$10:CZ$107,OFFSET('6. Patients'!$IL$9,1,MATCH($D36,'6. Patients'!$IM$9:$JA$9,0),ROWS('6. Patients'!EM$10:EM$107))),0)+
IFERROR(SUMPRODUCT('6. Patients'!CZ$10:CZ$107,OFFSET('6. Patients'!$JB$9,1,MATCH($D36,'6. Patients'!$JC$9:$JQ$9,0),ROWS('6. Patients'!EM$10:EM$107))),0)+
IFERROR(SUMPRODUCT('6. Patients'!CZ$10:CZ$107,OFFSET('6. Patients'!$JR$9,1,MATCH($D36,'6. Patients'!$JS$9:$KG$9,0),ROWS('6. Patients'!EM$10:EM$107))),0)+
IFERROR(SUMPRODUCT('6. Patients'!CZ$10:CZ$107,OFFSET('6. Patients'!$KH$9,1,MATCH($D36,'6. Patients'!$KI$9:$KW$9,0),ROWS('6. Patients'!EM$10:EM$107))),0))+
IFERROR(VLOOKUP($D36,$H$61:$L$91,COLUMNS($H$60:$J$60)-1+AG$7,0)*$E36*$F36*'1. General Inputs'!$J$25,0),0)</f>
        <v>0</v>
      </c>
      <c r="AH36" s="3">
        <f ca="1">ROUNDUP($F36*$E36*CHOOSE(AH$7,
IFERROR(SUMPRODUCT('6. Patients'!DA$10:DA$107,OFFSET('6. Patients'!$DN$9,1,MATCH($D36,'6. Patients'!$DO$9:$EC$9,0),ROWS('6. Patients'!EN$10:EN$107))),0)+
IFERROR(SUMPRODUCT('6. Patients'!DA$10:DA$107,OFFSET('6. Patients'!$ED$9,1,MATCH($D36,'6. Patients'!$EE$9:$ES$9,0),ROWS('6. Patients'!EN$10:EN$107))),0)+
IFERROR(SUMPRODUCT('6. Patients'!DA$10:DA$107,OFFSET('6. Patients'!$ET$9,1,MATCH($D36,'6. Patients'!$EU$9:$FI$9,0),ROWS('6. Patients'!EN$10:EN$107))),0)+
IFERROR(SUMPRODUCT('6. Patients'!DA$10:DA$107,OFFSET('6. Patients'!$FJ$9,1,MATCH($D36,'6. Patients'!$FK$9:$FY$9,0),ROWS('6. Patients'!EN$10:EN$107))),0),
IFERROR(SUMPRODUCT('6. Patients'!DA$10:DA$107,OFFSET('6. Patients'!$FZ$9,1,MATCH($D36,'6. Patients'!$GA$9:$GO$9,0),ROWS('6. Patients'!EN$10:EN$107))),0)+
IFERROR(SUMPRODUCT('6. Patients'!DA$10:DA$107,OFFSET('6. Patients'!$GP$9,1,MATCH($D36,'6. Patients'!$GQ$9:$HE$9,0),ROWS('6. Patients'!EN$10:EN$107))),0)+
IFERROR(SUMPRODUCT('6. Patients'!DA$10:DA$107,OFFSET('6. Patients'!$HF$9,1,MATCH($D36,'6. Patients'!$HG$9:$HU$9,0),ROWS('6. Patients'!EN$10:EN$107))),0)+
IFERROR(SUMPRODUCT('6. Patients'!DA$10:DA$107,OFFSET('6. Patients'!$HV$9,1,MATCH($D36,'6. Patients'!$HW$9:$IK$9,0),ROWS('6. Patients'!EN$10:EN$107))),0),
IFERROR(SUMPRODUCT('6. Patients'!DA$10:DA$107,OFFSET('6. Patients'!$IL$9,1,MATCH($D36,'6. Patients'!$IM$9:$JA$9,0),ROWS('6. Patients'!EN$10:EN$107))),0)+
IFERROR(SUMPRODUCT('6. Patients'!DA$10:DA$107,OFFSET('6. Patients'!$JB$9,1,MATCH($D36,'6. Patients'!$JC$9:$JQ$9,0),ROWS('6. Patients'!EN$10:EN$107))),0)+
IFERROR(SUMPRODUCT('6. Patients'!DA$10:DA$107,OFFSET('6. Patients'!$JR$9,1,MATCH($D36,'6. Patients'!$JS$9:$KG$9,0),ROWS('6. Patients'!EN$10:EN$107))),0)+
IFERROR(SUMPRODUCT('6. Patients'!DA$10:DA$107,OFFSET('6. Patients'!$KH$9,1,MATCH($D36,'6. Patients'!$KI$9:$KW$9,0),ROWS('6. Patients'!EN$10:EN$107))),0))+
IFERROR(VLOOKUP($D36,$H$61:$L$91,COLUMNS($H$60:$J$60)-1+AH$7,0)*$E36*$F36*'1. General Inputs'!$J$25,0),0)</f>
        <v>0</v>
      </c>
      <c r="AI36" s="3">
        <f ca="1">ROUNDUP($F36*$E36*CHOOSE(AI$7,
IFERROR(SUMPRODUCT('6. Patients'!DB$10:DB$107,OFFSET('6. Patients'!$DN$9,1,MATCH($D36,'6. Patients'!$DO$9:$EC$9,0),ROWS('6. Patients'!EO$10:EO$107))),0)+
IFERROR(SUMPRODUCT('6. Patients'!DB$10:DB$107,OFFSET('6. Patients'!$ED$9,1,MATCH($D36,'6. Patients'!$EE$9:$ES$9,0),ROWS('6. Patients'!EO$10:EO$107))),0)+
IFERROR(SUMPRODUCT('6. Patients'!DB$10:DB$107,OFFSET('6. Patients'!$ET$9,1,MATCH($D36,'6. Patients'!$EU$9:$FI$9,0),ROWS('6. Patients'!EO$10:EO$107))),0)+
IFERROR(SUMPRODUCT('6. Patients'!DB$10:DB$107,OFFSET('6. Patients'!$FJ$9,1,MATCH($D36,'6. Patients'!$FK$9:$FY$9,0),ROWS('6. Patients'!EO$10:EO$107))),0),
IFERROR(SUMPRODUCT('6. Patients'!DB$10:DB$107,OFFSET('6. Patients'!$FZ$9,1,MATCH($D36,'6. Patients'!$GA$9:$GO$9,0),ROWS('6. Patients'!EO$10:EO$107))),0)+
IFERROR(SUMPRODUCT('6. Patients'!DB$10:DB$107,OFFSET('6. Patients'!$GP$9,1,MATCH($D36,'6. Patients'!$GQ$9:$HE$9,0),ROWS('6. Patients'!EO$10:EO$107))),0)+
IFERROR(SUMPRODUCT('6. Patients'!DB$10:DB$107,OFFSET('6. Patients'!$HF$9,1,MATCH($D36,'6. Patients'!$HG$9:$HU$9,0),ROWS('6. Patients'!EO$10:EO$107))),0)+
IFERROR(SUMPRODUCT('6. Patients'!DB$10:DB$107,OFFSET('6. Patients'!$HV$9,1,MATCH($D36,'6. Patients'!$HW$9:$IK$9,0),ROWS('6. Patients'!EO$10:EO$107))),0),
IFERROR(SUMPRODUCT('6. Patients'!DB$10:DB$107,OFFSET('6. Patients'!$IL$9,1,MATCH($D36,'6. Patients'!$IM$9:$JA$9,0),ROWS('6. Patients'!EO$10:EO$107))),0)+
IFERROR(SUMPRODUCT('6. Patients'!DB$10:DB$107,OFFSET('6. Patients'!$JB$9,1,MATCH($D36,'6. Patients'!$JC$9:$JQ$9,0),ROWS('6. Patients'!EO$10:EO$107))),0)+
IFERROR(SUMPRODUCT('6. Patients'!DB$10:DB$107,OFFSET('6. Patients'!$JR$9,1,MATCH($D36,'6. Patients'!$JS$9:$KG$9,0),ROWS('6. Patients'!EO$10:EO$107))),0)+
IFERROR(SUMPRODUCT('6. Patients'!DB$10:DB$107,OFFSET('6. Patients'!$KH$9,1,MATCH($D36,'6. Patients'!$KI$9:$KW$9,0),ROWS('6. Patients'!EO$10:EO$107))),0))+
IFERROR(VLOOKUP($D36,$H$61:$L$91,COLUMNS($H$60:$J$60)-1+AI$7,0)*$E36*$F36*'1. General Inputs'!$J$25,0),0)</f>
        <v>0</v>
      </c>
      <c r="AJ36" s="3">
        <f ca="1">ROUNDUP($F36*$E36*CHOOSE(AJ$7,
IFERROR(SUMPRODUCT('6. Patients'!DC$10:DC$107,OFFSET('6. Patients'!$DN$9,1,MATCH($D36,'6. Patients'!$DO$9:$EC$9,0),ROWS('6. Patients'!EP$10:EP$107))),0)+
IFERROR(SUMPRODUCT('6. Patients'!DC$10:DC$107,OFFSET('6. Patients'!$ED$9,1,MATCH($D36,'6. Patients'!$EE$9:$ES$9,0),ROWS('6. Patients'!EP$10:EP$107))),0)+
IFERROR(SUMPRODUCT('6. Patients'!DC$10:DC$107,OFFSET('6. Patients'!$ET$9,1,MATCH($D36,'6. Patients'!$EU$9:$FI$9,0),ROWS('6. Patients'!EP$10:EP$107))),0)+
IFERROR(SUMPRODUCT('6. Patients'!DC$10:DC$107,OFFSET('6. Patients'!$FJ$9,1,MATCH($D36,'6. Patients'!$FK$9:$FY$9,0),ROWS('6. Patients'!EP$10:EP$107))),0),
IFERROR(SUMPRODUCT('6. Patients'!DC$10:DC$107,OFFSET('6. Patients'!$FZ$9,1,MATCH($D36,'6. Patients'!$GA$9:$GO$9,0),ROWS('6. Patients'!EP$10:EP$107))),0)+
IFERROR(SUMPRODUCT('6. Patients'!DC$10:DC$107,OFFSET('6. Patients'!$GP$9,1,MATCH($D36,'6. Patients'!$GQ$9:$HE$9,0),ROWS('6. Patients'!EP$10:EP$107))),0)+
IFERROR(SUMPRODUCT('6. Patients'!DC$10:DC$107,OFFSET('6. Patients'!$HF$9,1,MATCH($D36,'6. Patients'!$HG$9:$HU$9,0),ROWS('6. Patients'!EP$10:EP$107))),0)+
IFERROR(SUMPRODUCT('6. Patients'!DC$10:DC$107,OFFSET('6. Patients'!$HV$9,1,MATCH($D36,'6. Patients'!$HW$9:$IK$9,0),ROWS('6. Patients'!EP$10:EP$107))),0),
IFERROR(SUMPRODUCT('6. Patients'!DC$10:DC$107,OFFSET('6. Patients'!$IL$9,1,MATCH($D36,'6. Patients'!$IM$9:$JA$9,0),ROWS('6. Patients'!EP$10:EP$107))),0)+
IFERROR(SUMPRODUCT('6. Patients'!DC$10:DC$107,OFFSET('6. Patients'!$JB$9,1,MATCH($D36,'6. Patients'!$JC$9:$JQ$9,0),ROWS('6. Patients'!EP$10:EP$107))),0)+
IFERROR(SUMPRODUCT('6. Patients'!DC$10:DC$107,OFFSET('6. Patients'!$JR$9,1,MATCH($D36,'6. Patients'!$JS$9:$KG$9,0),ROWS('6. Patients'!EP$10:EP$107))),0)+
IFERROR(SUMPRODUCT('6. Patients'!DC$10:DC$107,OFFSET('6. Patients'!$KH$9,1,MATCH($D36,'6. Patients'!$KI$9:$KW$9,0),ROWS('6. Patients'!EP$10:EP$107))),0))+
IFERROR(VLOOKUP($D36,$H$61:$L$91,COLUMNS($H$60:$J$60)-1+AJ$7,0)*$E36*$F36*'1. General Inputs'!$J$25,0),0)</f>
        <v>0</v>
      </c>
      <c r="AK36" s="3">
        <f ca="1">ROUNDUP($F36*$E36*CHOOSE(AK$7,
IFERROR(SUMPRODUCT('6. Patients'!DD$10:DD$107,OFFSET('6. Patients'!$DN$9,1,MATCH($D36,'6. Patients'!$DO$9:$EC$9,0),ROWS('6. Patients'!EQ$10:EQ$107))),0)+
IFERROR(SUMPRODUCT('6. Patients'!DD$10:DD$107,OFFSET('6. Patients'!$ED$9,1,MATCH($D36,'6. Patients'!$EE$9:$ES$9,0),ROWS('6. Patients'!EQ$10:EQ$107))),0)+
IFERROR(SUMPRODUCT('6. Patients'!DD$10:DD$107,OFFSET('6. Patients'!$ET$9,1,MATCH($D36,'6. Patients'!$EU$9:$FI$9,0),ROWS('6. Patients'!EQ$10:EQ$107))),0)+
IFERROR(SUMPRODUCT('6. Patients'!DD$10:DD$107,OFFSET('6. Patients'!$FJ$9,1,MATCH($D36,'6. Patients'!$FK$9:$FY$9,0),ROWS('6. Patients'!EQ$10:EQ$107))),0),
IFERROR(SUMPRODUCT('6. Patients'!DD$10:DD$107,OFFSET('6. Patients'!$FZ$9,1,MATCH($D36,'6. Patients'!$GA$9:$GO$9,0),ROWS('6. Patients'!EQ$10:EQ$107))),0)+
IFERROR(SUMPRODUCT('6. Patients'!DD$10:DD$107,OFFSET('6. Patients'!$GP$9,1,MATCH($D36,'6. Patients'!$GQ$9:$HE$9,0),ROWS('6. Patients'!EQ$10:EQ$107))),0)+
IFERROR(SUMPRODUCT('6. Patients'!DD$10:DD$107,OFFSET('6. Patients'!$HF$9,1,MATCH($D36,'6. Patients'!$HG$9:$HU$9,0),ROWS('6. Patients'!EQ$10:EQ$107))),0)+
IFERROR(SUMPRODUCT('6. Patients'!DD$10:DD$107,OFFSET('6. Patients'!$HV$9,1,MATCH($D36,'6. Patients'!$HW$9:$IK$9,0),ROWS('6. Patients'!EQ$10:EQ$107))),0),
IFERROR(SUMPRODUCT('6. Patients'!DD$10:DD$107,OFFSET('6. Patients'!$IL$9,1,MATCH($D36,'6. Patients'!$IM$9:$JA$9,0),ROWS('6. Patients'!EQ$10:EQ$107))),0)+
IFERROR(SUMPRODUCT('6. Patients'!DD$10:DD$107,OFFSET('6. Patients'!$JB$9,1,MATCH($D36,'6. Patients'!$JC$9:$JQ$9,0),ROWS('6. Patients'!EQ$10:EQ$107))),0)+
IFERROR(SUMPRODUCT('6. Patients'!DD$10:DD$107,OFFSET('6. Patients'!$JR$9,1,MATCH($D36,'6. Patients'!$JS$9:$KG$9,0),ROWS('6. Patients'!EQ$10:EQ$107))),0)+
IFERROR(SUMPRODUCT('6. Patients'!DD$10:DD$107,OFFSET('6. Patients'!$KH$9,1,MATCH($D36,'6. Patients'!$KI$9:$KW$9,0),ROWS('6. Patients'!EQ$10:EQ$107))),0))+
IFERROR(VLOOKUP($D36,$H$61:$L$91,COLUMNS($H$60:$J$60)-1+AK$7,0)*$E36*$F36*'1. General Inputs'!$J$25,0),0)</f>
        <v>0</v>
      </c>
      <c r="AL36" s="3">
        <f ca="1">ROUNDUP($F36*$E36*CHOOSE(AL$7,
IFERROR(SUMPRODUCT('6. Patients'!DE$10:DE$107,OFFSET('6. Patients'!$DN$9,1,MATCH($D36,'6. Patients'!$DO$9:$EC$9,0),ROWS('6. Patients'!ER$10:ER$107))),0)+
IFERROR(SUMPRODUCT('6. Patients'!DE$10:DE$107,OFFSET('6. Patients'!$ED$9,1,MATCH($D36,'6. Patients'!$EE$9:$ES$9,0),ROWS('6. Patients'!ER$10:ER$107))),0)+
IFERROR(SUMPRODUCT('6. Patients'!DE$10:DE$107,OFFSET('6. Patients'!$ET$9,1,MATCH($D36,'6. Patients'!$EU$9:$FI$9,0),ROWS('6. Patients'!ER$10:ER$107))),0)+
IFERROR(SUMPRODUCT('6. Patients'!DE$10:DE$107,OFFSET('6. Patients'!$FJ$9,1,MATCH($D36,'6. Patients'!$FK$9:$FY$9,0),ROWS('6. Patients'!ER$10:ER$107))),0),
IFERROR(SUMPRODUCT('6. Patients'!DE$10:DE$107,OFFSET('6. Patients'!$FZ$9,1,MATCH($D36,'6. Patients'!$GA$9:$GO$9,0),ROWS('6. Patients'!ER$10:ER$107))),0)+
IFERROR(SUMPRODUCT('6. Patients'!DE$10:DE$107,OFFSET('6. Patients'!$GP$9,1,MATCH($D36,'6. Patients'!$GQ$9:$HE$9,0),ROWS('6. Patients'!ER$10:ER$107))),0)+
IFERROR(SUMPRODUCT('6. Patients'!DE$10:DE$107,OFFSET('6. Patients'!$HF$9,1,MATCH($D36,'6. Patients'!$HG$9:$HU$9,0),ROWS('6. Patients'!ER$10:ER$107))),0)+
IFERROR(SUMPRODUCT('6. Patients'!DE$10:DE$107,OFFSET('6. Patients'!$HV$9,1,MATCH($D36,'6. Patients'!$HW$9:$IK$9,0),ROWS('6. Patients'!ER$10:ER$107))),0),
IFERROR(SUMPRODUCT('6. Patients'!DE$10:DE$107,OFFSET('6. Patients'!$IL$9,1,MATCH($D36,'6. Patients'!$IM$9:$JA$9,0),ROWS('6. Patients'!ER$10:ER$107))),0)+
IFERROR(SUMPRODUCT('6. Patients'!DE$10:DE$107,OFFSET('6. Patients'!$JB$9,1,MATCH($D36,'6. Patients'!$JC$9:$JQ$9,0),ROWS('6. Patients'!ER$10:ER$107))),0)+
IFERROR(SUMPRODUCT('6. Patients'!DE$10:DE$107,OFFSET('6. Patients'!$JR$9,1,MATCH($D36,'6. Patients'!$JS$9:$KG$9,0),ROWS('6. Patients'!ER$10:ER$107))),0)+
IFERROR(SUMPRODUCT('6. Patients'!DE$10:DE$107,OFFSET('6. Patients'!$KH$9,1,MATCH($D36,'6. Patients'!$KI$9:$KW$9,0),ROWS('6. Patients'!ER$10:ER$107))),0))+
IFERROR(VLOOKUP($D36,$H$61:$L$91,COLUMNS($H$60:$J$60)-1+AL$7,0)*$E36*$F36*'1. General Inputs'!$J$25,0),0)</f>
        <v>0</v>
      </c>
      <c r="AM36" s="3">
        <f ca="1">ROUNDUP($F36*$E36*CHOOSE(AM$7,
IFERROR(SUMPRODUCT('6. Patients'!DF$10:DF$107,OFFSET('6. Patients'!$DN$9,1,MATCH($D36,'6. Patients'!$DO$9:$EC$9,0),ROWS('6. Patients'!ES$10:ES$107))),0)+
IFERROR(SUMPRODUCT('6. Patients'!DF$10:DF$107,OFFSET('6. Patients'!$ED$9,1,MATCH($D36,'6. Patients'!$EE$9:$ES$9,0),ROWS('6. Patients'!ES$10:ES$107))),0)+
IFERROR(SUMPRODUCT('6. Patients'!DF$10:DF$107,OFFSET('6. Patients'!$ET$9,1,MATCH($D36,'6. Patients'!$EU$9:$FI$9,0),ROWS('6. Patients'!ES$10:ES$107))),0)+
IFERROR(SUMPRODUCT('6. Patients'!DF$10:DF$107,OFFSET('6. Patients'!$FJ$9,1,MATCH($D36,'6. Patients'!$FK$9:$FY$9,0),ROWS('6. Patients'!ES$10:ES$107))),0),
IFERROR(SUMPRODUCT('6. Patients'!DF$10:DF$107,OFFSET('6. Patients'!$FZ$9,1,MATCH($D36,'6. Patients'!$GA$9:$GO$9,0),ROWS('6. Patients'!ES$10:ES$107))),0)+
IFERROR(SUMPRODUCT('6. Patients'!DF$10:DF$107,OFFSET('6. Patients'!$GP$9,1,MATCH($D36,'6. Patients'!$GQ$9:$HE$9,0),ROWS('6. Patients'!ES$10:ES$107))),0)+
IFERROR(SUMPRODUCT('6. Patients'!DF$10:DF$107,OFFSET('6. Patients'!$HF$9,1,MATCH($D36,'6. Patients'!$HG$9:$HU$9,0),ROWS('6. Patients'!ES$10:ES$107))),0)+
IFERROR(SUMPRODUCT('6. Patients'!DF$10:DF$107,OFFSET('6. Patients'!$HV$9,1,MATCH($D36,'6. Patients'!$HW$9:$IK$9,0),ROWS('6. Patients'!ES$10:ES$107))),0),
IFERROR(SUMPRODUCT('6. Patients'!DF$10:DF$107,OFFSET('6. Patients'!$IL$9,1,MATCH($D36,'6. Patients'!$IM$9:$JA$9,0),ROWS('6. Patients'!ES$10:ES$107))),0)+
IFERROR(SUMPRODUCT('6. Patients'!DF$10:DF$107,OFFSET('6. Patients'!$JB$9,1,MATCH($D36,'6. Patients'!$JC$9:$JQ$9,0),ROWS('6. Patients'!ES$10:ES$107))),0)+
IFERROR(SUMPRODUCT('6. Patients'!DF$10:DF$107,OFFSET('6. Patients'!$JR$9,1,MATCH($D36,'6. Patients'!$JS$9:$KG$9,0),ROWS('6. Patients'!ES$10:ES$107))),0)+
IFERROR(SUMPRODUCT('6. Patients'!DF$10:DF$107,OFFSET('6. Patients'!$KH$9,1,MATCH($D36,'6. Patients'!$KI$9:$KW$9,0),ROWS('6. Patients'!ES$10:ES$107))),0))+
IFERROR(VLOOKUP($D36,$H$61:$L$91,COLUMNS($H$60:$J$60)-1+AM$7,0)*$E36*$F36*'1. General Inputs'!$J$25,0),0)</f>
        <v>0</v>
      </c>
      <c r="AN36" s="3">
        <f ca="1">ROUNDUP($F36*$E36*CHOOSE(AN$7,
IFERROR(SUMPRODUCT('6. Patients'!DG$10:DG$107,OFFSET('6. Patients'!$DN$9,1,MATCH($D36,'6. Patients'!$DO$9:$EC$9,0),ROWS('6. Patients'!ET$10:ET$107))),0)+
IFERROR(SUMPRODUCT('6. Patients'!DG$10:DG$107,OFFSET('6. Patients'!$ED$9,1,MATCH($D36,'6. Patients'!$EE$9:$ES$9,0),ROWS('6. Patients'!ET$10:ET$107))),0)+
IFERROR(SUMPRODUCT('6. Patients'!DG$10:DG$107,OFFSET('6. Patients'!$ET$9,1,MATCH($D36,'6. Patients'!$EU$9:$FI$9,0),ROWS('6. Patients'!ET$10:ET$107))),0)+
IFERROR(SUMPRODUCT('6. Patients'!DG$10:DG$107,OFFSET('6. Patients'!$FJ$9,1,MATCH($D36,'6. Patients'!$FK$9:$FY$9,0),ROWS('6. Patients'!ET$10:ET$107))),0),
IFERROR(SUMPRODUCT('6. Patients'!DG$10:DG$107,OFFSET('6. Patients'!$FZ$9,1,MATCH($D36,'6. Patients'!$GA$9:$GO$9,0),ROWS('6. Patients'!ET$10:ET$107))),0)+
IFERROR(SUMPRODUCT('6. Patients'!DG$10:DG$107,OFFSET('6. Patients'!$GP$9,1,MATCH($D36,'6. Patients'!$GQ$9:$HE$9,0),ROWS('6. Patients'!ET$10:ET$107))),0)+
IFERROR(SUMPRODUCT('6. Patients'!DG$10:DG$107,OFFSET('6. Patients'!$HF$9,1,MATCH($D36,'6. Patients'!$HG$9:$HU$9,0),ROWS('6. Patients'!ET$10:ET$107))),0)+
IFERROR(SUMPRODUCT('6. Patients'!DG$10:DG$107,OFFSET('6. Patients'!$HV$9,1,MATCH($D36,'6. Patients'!$HW$9:$IK$9,0),ROWS('6. Patients'!ET$10:ET$107))),0),
IFERROR(SUMPRODUCT('6. Patients'!DG$10:DG$107,OFFSET('6. Patients'!$IL$9,1,MATCH($D36,'6. Patients'!$IM$9:$JA$9,0),ROWS('6. Patients'!ET$10:ET$107))),0)+
IFERROR(SUMPRODUCT('6. Patients'!DG$10:DG$107,OFFSET('6. Patients'!$JB$9,1,MATCH($D36,'6. Patients'!$JC$9:$JQ$9,0),ROWS('6. Patients'!ET$10:ET$107))),0)+
IFERROR(SUMPRODUCT('6. Patients'!DG$10:DG$107,OFFSET('6. Patients'!$JR$9,1,MATCH($D36,'6. Patients'!$JS$9:$KG$9,0),ROWS('6. Patients'!ET$10:ET$107))),0)+
IFERROR(SUMPRODUCT('6. Patients'!DG$10:DG$107,OFFSET('6. Patients'!$KH$9,1,MATCH($D36,'6. Patients'!$KI$9:$KW$9,0),ROWS('6. Patients'!ET$10:ET$107))),0))+
IFERROR(VLOOKUP($D36,$H$61:$L$91,COLUMNS($H$60:$J$60)-1+AN$7,0)*$E36*$F36*'1. General Inputs'!$J$25,0),0)</f>
        <v>0</v>
      </c>
      <c r="AO36" s="3">
        <f ca="1">ROUNDUP($F36*$E36*CHOOSE(AO$7,
IFERROR(SUMPRODUCT('6. Patients'!DH$10:DH$107,OFFSET('6. Patients'!$DN$9,1,MATCH($D36,'6. Patients'!$DO$9:$EC$9,0),ROWS('6. Patients'!EU$10:EU$107))),0)+
IFERROR(SUMPRODUCT('6. Patients'!DH$10:DH$107,OFFSET('6. Patients'!$ED$9,1,MATCH($D36,'6. Patients'!$EE$9:$ES$9,0),ROWS('6. Patients'!EU$10:EU$107))),0)+
IFERROR(SUMPRODUCT('6. Patients'!DH$10:DH$107,OFFSET('6. Patients'!$ET$9,1,MATCH($D36,'6. Patients'!$EU$9:$FI$9,0),ROWS('6. Patients'!EU$10:EU$107))),0)+
IFERROR(SUMPRODUCT('6. Patients'!DH$10:DH$107,OFFSET('6. Patients'!$FJ$9,1,MATCH($D36,'6. Patients'!$FK$9:$FY$9,0),ROWS('6. Patients'!EU$10:EU$107))),0),
IFERROR(SUMPRODUCT('6. Patients'!DH$10:DH$107,OFFSET('6. Patients'!$FZ$9,1,MATCH($D36,'6. Patients'!$GA$9:$GO$9,0),ROWS('6. Patients'!EU$10:EU$107))),0)+
IFERROR(SUMPRODUCT('6. Patients'!DH$10:DH$107,OFFSET('6. Patients'!$GP$9,1,MATCH($D36,'6. Patients'!$GQ$9:$HE$9,0),ROWS('6. Patients'!EU$10:EU$107))),0)+
IFERROR(SUMPRODUCT('6. Patients'!DH$10:DH$107,OFFSET('6. Patients'!$HF$9,1,MATCH($D36,'6. Patients'!$HG$9:$HU$9,0),ROWS('6. Patients'!EU$10:EU$107))),0)+
IFERROR(SUMPRODUCT('6. Patients'!DH$10:DH$107,OFFSET('6. Patients'!$HV$9,1,MATCH($D36,'6. Patients'!$HW$9:$IK$9,0),ROWS('6. Patients'!EU$10:EU$107))),0),
IFERROR(SUMPRODUCT('6. Patients'!DH$10:DH$107,OFFSET('6. Patients'!$IL$9,1,MATCH($D36,'6. Patients'!$IM$9:$JA$9,0),ROWS('6. Patients'!EU$10:EU$107))),0)+
IFERROR(SUMPRODUCT('6. Patients'!DH$10:DH$107,OFFSET('6. Patients'!$JB$9,1,MATCH($D36,'6. Patients'!$JC$9:$JQ$9,0),ROWS('6. Patients'!EU$10:EU$107))),0)+
IFERROR(SUMPRODUCT('6. Patients'!DH$10:DH$107,OFFSET('6. Patients'!$JR$9,1,MATCH($D36,'6. Patients'!$JS$9:$KG$9,0),ROWS('6. Patients'!EU$10:EU$107))),0)+
IFERROR(SUMPRODUCT('6. Patients'!DH$10:DH$107,OFFSET('6. Patients'!$KH$9,1,MATCH($D36,'6. Patients'!$KI$9:$KW$9,0),ROWS('6. Patients'!EU$10:EU$107))),0))+
IFERROR(VLOOKUP($D36,$H$61:$L$91,COLUMNS($H$60:$J$60)-1+AO$7,0)*$E36*$F36*'1. General Inputs'!$J$25,0),0)</f>
        <v>0</v>
      </c>
      <c r="AP36" s="3">
        <f ca="1">ROUNDUP($F36*$E36*CHOOSE(AP$7,
IFERROR(SUMPRODUCT('6. Patients'!DI$10:DI$107,OFFSET('6. Patients'!$DN$9,1,MATCH($D36,'6. Patients'!$DO$9:$EC$9,0),ROWS('6. Patients'!EV$10:EV$107))),0)+
IFERROR(SUMPRODUCT('6. Patients'!DI$10:DI$107,OFFSET('6. Patients'!$ED$9,1,MATCH($D36,'6. Patients'!$EE$9:$ES$9,0),ROWS('6. Patients'!EV$10:EV$107))),0)+
IFERROR(SUMPRODUCT('6. Patients'!DI$10:DI$107,OFFSET('6. Patients'!$ET$9,1,MATCH($D36,'6. Patients'!$EU$9:$FI$9,0),ROWS('6. Patients'!EV$10:EV$107))),0)+
IFERROR(SUMPRODUCT('6. Patients'!DI$10:DI$107,OFFSET('6. Patients'!$FJ$9,1,MATCH($D36,'6. Patients'!$FK$9:$FY$9,0),ROWS('6. Patients'!EV$10:EV$107))),0),
IFERROR(SUMPRODUCT('6. Patients'!DI$10:DI$107,OFFSET('6. Patients'!$FZ$9,1,MATCH($D36,'6. Patients'!$GA$9:$GO$9,0),ROWS('6. Patients'!EV$10:EV$107))),0)+
IFERROR(SUMPRODUCT('6. Patients'!DI$10:DI$107,OFFSET('6. Patients'!$GP$9,1,MATCH($D36,'6. Patients'!$GQ$9:$HE$9,0),ROWS('6. Patients'!EV$10:EV$107))),0)+
IFERROR(SUMPRODUCT('6. Patients'!DI$10:DI$107,OFFSET('6. Patients'!$HF$9,1,MATCH($D36,'6. Patients'!$HG$9:$HU$9,0),ROWS('6. Patients'!EV$10:EV$107))),0)+
IFERROR(SUMPRODUCT('6. Patients'!DI$10:DI$107,OFFSET('6. Patients'!$HV$9,1,MATCH($D36,'6. Patients'!$HW$9:$IK$9,0),ROWS('6. Patients'!EV$10:EV$107))),0),
IFERROR(SUMPRODUCT('6. Patients'!DI$10:DI$107,OFFSET('6. Patients'!$IL$9,1,MATCH($D36,'6. Patients'!$IM$9:$JA$9,0),ROWS('6. Patients'!EV$10:EV$107))),0)+
IFERROR(SUMPRODUCT('6. Patients'!DI$10:DI$107,OFFSET('6. Patients'!$JB$9,1,MATCH($D36,'6. Patients'!$JC$9:$JQ$9,0),ROWS('6. Patients'!EV$10:EV$107))),0)+
IFERROR(SUMPRODUCT('6. Patients'!DI$10:DI$107,OFFSET('6. Patients'!$JR$9,1,MATCH($D36,'6. Patients'!$JS$9:$KG$9,0),ROWS('6. Patients'!EV$10:EV$107))),0)+
IFERROR(SUMPRODUCT('6. Patients'!DI$10:DI$107,OFFSET('6. Patients'!$KH$9,1,MATCH($D36,'6. Patients'!$KI$9:$KW$9,0),ROWS('6. Patients'!EV$10:EV$107))),0))+
IFERROR(VLOOKUP($D36,$H$61:$L$91,COLUMNS($H$60:$J$60)-1+AP$7,0)*$E36*$F36*'1. General Inputs'!$J$25,0),0)</f>
        <v>0</v>
      </c>
      <c r="AQ36" s="3">
        <f ca="1">ROUNDUP($F36*$E36*CHOOSE(AQ$7,
IFERROR(SUMPRODUCT('6. Patients'!DJ$10:DJ$107,OFFSET('6. Patients'!$DN$9,1,MATCH($D36,'6. Patients'!$DO$9:$EC$9,0),ROWS('6. Patients'!EW$10:EW$107))),0)+
IFERROR(SUMPRODUCT('6. Patients'!DJ$10:DJ$107,OFFSET('6. Patients'!$ED$9,1,MATCH($D36,'6. Patients'!$EE$9:$ES$9,0),ROWS('6. Patients'!EW$10:EW$107))),0)+
IFERROR(SUMPRODUCT('6. Patients'!DJ$10:DJ$107,OFFSET('6. Patients'!$ET$9,1,MATCH($D36,'6. Patients'!$EU$9:$FI$9,0),ROWS('6. Patients'!EW$10:EW$107))),0)+
IFERROR(SUMPRODUCT('6. Patients'!DJ$10:DJ$107,OFFSET('6. Patients'!$FJ$9,1,MATCH($D36,'6. Patients'!$FK$9:$FY$9,0),ROWS('6. Patients'!EW$10:EW$107))),0),
IFERROR(SUMPRODUCT('6. Patients'!DJ$10:DJ$107,OFFSET('6. Patients'!$FZ$9,1,MATCH($D36,'6. Patients'!$GA$9:$GO$9,0),ROWS('6. Patients'!EW$10:EW$107))),0)+
IFERROR(SUMPRODUCT('6. Patients'!DJ$10:DJ$107,OFFSET('6. Patients'!$GP$9,1,MATCH($D36,'6. Patients'!$GQ$9:$HE$9,0),ROWS('6. Patients'!EW$10:EW$107))),0)+
IFERROR(SUMPRODUCT('6. Patients'!DJ$10:DJ$107,OFFSET('6. Patients'!$HF$9,1,MATCH($D36,'6. Patients'!$HG$9:$HU$9,0),ROWS('6. Patients'!EW$10:EW$107))),0)+
IFERROR(SUMPRODUCT('6. Patients'!DJ$10:DJ$107,OFFSET('6. Patients'!$HV$9,1,MATCH($D36,'6. Patients'!$HW$9:$IK$9,0),ROWS('6. Patients'!EW$10:EW$107))),0),
IFERROR(SUMPRODUCT('6. Patients'!DJ$10:DJ$107,OFFSET('6. Patients'!$IL$9,1,MATCH($D36,'6. Patients'!$IM$9:$JA$9,0),ROWS('6. Patients'!EW$10:EW$107))),0)+
IFERROR(SUMPRODUCT('6. Patients'!DJ$10:DJ$107,OFFSET('6. Patients'!$JB$9,1,MATCH($D36,'6. Patients'!$JC$9:$JQ$9,0),ROWS('6. Patients'!EW$10:EW$107))),0)+
IFERROR(SUMPRODUCT('6. Patients'!DJ$10:DJ$107,OFFSET('6. Patients'!$JR$9,1,MATCH($D36,'6. Patients'!$JS$9:$KG$9,0),ROWS('6. Patients'!EW$10:EW$107))),0)+
IFERROR(SUMPRODUCT('6. Patients'!DJ$10:DJ$107,OFFSET('6. Patients'!$KH$9,1,MATCH($D36,'6. Patients'!$KI$9:$KW$9,0),ROWS('6. Patients'!EW$10:EW$107))),0))+
IFERROR(VLOOKUP($D36,$H$61:$L$91,COLUMNS($H$60:$J$60)-1+AQ$7,0)*$E36*$F36*'1. General Inputs'!$J$25,0),0)</f>
        <v>0</v>
      </c>
      <c r="AR36" s="136"/>
      <c r="AZ36" s="135">
        <f ca="1">IFERROR(SUM(OFFSET('7. Consumption'!H36,0,1,,MIN('1. General Inputs'!$J$27,COLUMNS('7. Consumption'!H$9:$AQ$9)-1))),0)+MAX(0,$AQ36*('1. General Inputs'!$J$27-COLUMNS('7. Consumption'!H$9:$AQ$9)+1))</f>
        <v>0</v>
      </c>
      <c r="BA36" s="135">
        <f ca="1">IFERROR(SUM(OFFSET('7. Consumption'!I36,0,1,,MIN('1. General Inputs'!$J$27,COLUMNS('7. Consumption'!I$9:$AQ$9)-1))),0)+MAX(0,$AQ36*('1. General Inputs'!$J$27-COLUMNS('7. Consumption'!I$9:$AQ$9)+1))</f>
        <v>0</v>
      </c>
      <c r="BB36" s="135">
        <f ca="1">IFERROR(SUM(OFFSET('7. Consumption'!J36,0,1,,MIN('1. General Inputs'!$J$27,COLUMNS('7. Consumption'!J$9:$AQ$9)-1))),0)+MAX(0,$AQ36*('1. General Inputs'!$J$27-COLUMNS('7. Consumption'!J$9:$AQ$9)+1))</f>
        <v>0</v>
      </c>
      <c r="BC36" s="135">
        <f ca="1">IFERROR(SUM(OFFSET('7. Consumption'!K36,0,1,,MIN('1. General Inputs'!$J$27,COLUMNS('7. Consumption'!K$9:$AQ$9)-1))),0)+MAX(0,$AQ36*('1. General Inputs'!$J$27-COLUMNS('7. Consumption'!K$9:$AQ$9)+1))</f>
        <v>0</v>
      </c>
      <c r="BD36" s="135">
        <f ca="1">IFERROR(SUM(OFFSET('7. Consumption'!L36,0,1,,MIN('1. General Inputs'!$J$27,COLUMNS('7. Consumption'!L$9:$AQ$9)-1))),0)+MAX(0,$AQ36*('1. General Inputs'!$J$27-COLUMNS('7. Consumption'!L$9:$AQ$9)+1))</f>
        <v>0</v>
      </c>
      <c r="BE36" s="135">
        <f ca="1">IFERROR(SUM(OFFSET('7. Consumption'!M36,0,1,,MIN('1. General Inputs'!$J$27,COLUMNS('7. Consumption'!M$9:$AQ$9)-1))),0)+MAX(0,$AQ36*('1. General Inputs'!$J$27-COLUMNS('7. Consumption'!M$9:$AQ$9)+1))</f>
        <v>0</v>
      </c>
      <c r="BF36" s="135">
        <f ca="1">IFERROR(SUM(OFFSET('7. Consumption'!N36,0,1,,MIN('1. General Inputs'!$J$27,COLUMNS('7. Consumption'!N$9:$AQ$9)-1))),0)+MAX(0,$AQ36*('1. General Inputs'!$J$27-COLUMNS('7. Consumption'!N$9:$AQ$9)+1))</f>
        <v>0</v>
      </c>
      <c r="BG36" s="135">
        <f ca="1">IFERROR(SUM(OFFSET('7. Consumption'!O36,0,1,,MIN('1. General Inputs'!$J$27,COLUMNS('7. Consumption'!O$9:$AQ$9)-1))),0)+MAX(0,$AQ36*('1. General Inputs'!$J$27-COLUMNS('7. Consumption'!O$9:$AQ$9)+1))</f>
        <v>0</v>
      </c>
      <c r="BH36" s="135">
        <f ca="1">IFERROR(SUM(OFFSET('7. Consumption'!P36,0,1,,MIN('1. General Inputs'!$J$27,COLUMNS('7. Consumption'!P$9:$AQ$9)-1))),0)+MAX(0,$AQ36*('1. General Inputs'!$J$27-COLUMNS('7. Consumption'!P$9:$AQ$9)+1))</f>
        <v>0</v>
      </c>
      <c r="BI36" s="135">
        <f ca="1">IFERROR(SUM(OFFSET('7. Consumption'!Q36,0,1,,MIN('1. General Inputs'!$J$27,COLUMNS('7. Consumption'!Q$9:$AQ$9)-1))),0)+MAX(0,$AQ36*('1. General Inputs'!$J$27-COLUMNS('7. Consumption'!Q$9:$AQ$9)+1))</f>
        <v>0</v>
      </c>
      <c r="BJ36" s="135">
        <f ca="1">IFERROR(SUM(OFFSET('7. Consumption'!R36,0,1,,MIN('1. General Inputs'!$J$27,COLUMNS('7. Consumption'!R$9:$AQ$9)-1))),0)+MAX(0,$AQ36*('1. General Inputs'!$J$27-COLUMNS('7. Consumption'!R$9:$AQ$9)+1))</f>
        <v>0</v>
      </c>
      <c r="BK36" s="135">
        <f ca="1">IFERROR(SUM(OFFSET('7. Consumption'!S36,0,1,,MIN('1. General Inputs'!$J$27,COLUMNS('7. Consumption'!S$9:$AQ$9)-1))),0)+MAX(0,$AQ36*('1. General Inputs'!$J$27-COLUMNS('7. Consumption'!S$9:$AQ$9)+1))</f>
        <v>0</v>
      </c>
      <c r="BL36" s="135">
        <f ca="1">IFERROR(SUM(OFFSET('7. Consumption'!T36,0,1,,MIN('1. General Inputs'!$J$27,COLUMNS('7. Consumption'!T$9:$AQ$9)-1))),0)+MAX(0,$AQ36*('1. General Inputs'!$J$27-COLUMNS('7. Consumption'!T$9:$AQ$9)+1))</f>
        <v>0</v>
      </c>
      <c r="BM36" s="135">
        <f ca="1">IFERROR(SUM(OFFSET('7. Consumption'!U36,0,1,,MIN('1. General Inputs'!$J$27,COLUMNS('7. Consumption'!U$9:$AQ$9)-1))),0)+MAX(0,$AQ36*('1. General Inputs'!$J$27-COLUMNS('7. Consumption'!U$9:$AQ$9)+1))</f>
        <v>0</v>
      </c>
      <c r="BN36" s="135">
        <f ca="1">IFERROR(SUM(OFFSET('7. Consumption'!V36,0,1,,MIN('1. General Inputs'!$J$27,COLUMNS('7. Consumption'!V$9:$AQ$9)-1))),0)+MAX(0,$AQ36*('1. General Inputs'!$J$27-COLUMNS('7. Consumption'!V$9:$AQ$9)+1))</f>
        <v>0</v>
      </c>
      <c r="BO36" s="135">
        <f ca="1">IFERROR(SUM(OFFSET('7. Consumption'!W36,0,1,,MIN('1. General Inputs'!$J$27,COLUMNS('7. Consumption'!W$9:$AQ$9)-1))),0)+MAX(0,$AQ36*('1. General Inputs'!$J$27-COLUMNS('7. Consumption'!W$9:$AQ$9)+1))</f>
        <v>0</v>
      </c>
      <c r="BP36" s="135">
        <f ca="1">IFERROR(SUM(OFFSET('7. Consumption'!X36,0,1,,MIN('1. General Inputs'!$J$27,COLUMNS('7. Consumption'!X$9:$AQ$9)-1))),0)+MAX(0,$AQ36*('1. General Inputs'!$J$27-COLUMNS('7. Consumption'!X$9:$AQ$9)+1))</f>
        <v>0</v>
      </c>
      <c r="BQ36" s="135">
        <f ca="1">IFERROR(SUM(OFFSET('7. Consumption'!Y36,0,1,,MIN('1. General Inputs'!$J$27,COLUMNS('7. Consumption'!Y$9:$AQ$9)-1))),0)+MAX(0,$AQ36*('1. General Inputs'!$J$27-COLUMNS('7. Consumption'!Y$9:$AQ$9)+1))</f>
        <v>0</v>
      </c>
      <c r="BR36" s="135">
        <f ca="1">IFERROR(SUM(OFFSET('7. Consumption'!Z36,0,1,,MIN('1. General Inputs'!$J$27,COLUMNS('7. Consumption'!Z$9:$AQ$9)-1))),0)+MAX(0,$AQ36*('1. General Inputs'!$J$27-COLUMNS('7. Consumption'!Z$9:$AQ$9)+1))</f>
        <v>0</v>
      </c>
      <c r="BS36" s="135">
        <f ca="1">IFERROR(SUM(OFFSET('7. Consumption'!AA36,0,1,,MIN('1. General Inputs'!$J$27,COLUMNS('7. Consumption'!AA$9:$AQ$9)-1))),0)+MAX(0,$AQ36*('1. General Inputs'!$J$27-COLUMNS('7. Consumption'!AA$9:$AQ$9)+1))</f>
        <v>0</v>
      </c>
      <c r="BT36" s="135">
        <f ca="1">IFERROR(SUM(OFFSET('7. Consumption'!AB36,0,1,,MIN('1. General Inputs'!$J$27,COLUMNS('7. Consumption'!AB$9:$AQ$9)-1))),0)+MAX(0,$AQ36*('1. General Inputs'!$J$27-COLUMNS('7. Consumption'!AB$9:$AQ$9)+1))</f>
        <v>0</v>
      </c>
      <c r="BU36" s="135">
        <f ca="1">IFERROR(SUM(OFFSET('7. Consumption'!AC36,0,1,,MIN('1. General Inputs'!$J$27,COLUMNS('7. Consumption'!AC$9:$AQ$9)-1))),0)+MAX(0,$AQ36*('1. General Inputs'!$J$27-COLUMNS('7. Consumption'!AC$9:$AQ$9)+1))</f>
        <v>0</v>
      </c>
      <c r="BV36" s="135">
        <f ca="1">IFERROR(SUM(OFFSET('7. Consumption'!AD36,0,1,,MIN('1. General Inputs'!$J$27,COLUMNS('7. Consumption'!AD$9:$AQ$9)-1))),0)+MAX(0,$AQ36*('1. General Inputs'!$J$27-COLUMNS('7. Consumption'!AD$9:$AQ$9)+1))</f>
        <v>0</v>
      </c>
      <c r="BW36" s="135">
        <f ca="1">IFERROR(SUM(OFFSET('7. Consumption'!AE36,0,1,,MIN('1. General Inputs'!$J$27,COLUMNS('7. Consumption'!AE$9:$AQ$9)-1))),0)+MAX(0,$AQ36*('1. General Inputs'!$J$27-COLUMNS('7. Consumption'!AE$9:$AQ$9)+1))</f>
        <v>0</v>
      </c>
      <c r="BX36" s="135">
        <f ca="1">IFERROR(SUM(OFFSET('7. Consumption'!AF36,0,1,,MIN('1. General Inputs'!$J$27,COLUMNS('7. Consumption'!AF$9:$AQ$9)-1))),0)+MAX(0,$AQ36*('1. General Inputs'!$J$27-COLUMNS('7. Consumption'!AF$9:$AQ$9)+1))</f>
        <v>0</v>
      </c>
      <c r="BY36" s="135">
        <f ca="1">IFERROR(SUM(OFFSET('7. Consumption'!AG36,0,1,,MIN('1. General Inputs'!$J$27,COLUMNS('7. Consumption'!AG$9:$AQ$9)-1))),0)+MAX(0,$AQ36*('1. General Inputs'!$J$27-COLUMNS('7. Consumption'!AG$9:$AQ$9)+1))</f>
        <v>0</v>
      </c>
      <c r="BZ36" s="135">
        <f ca="1">IFERROR(SUM(OFFSET('7. Consumption'!AH36,0,1,,MIN('1. General Inputs'!$J$27,COLUMNS('7. Consumption'!AH$9:$AQ$9)-1))),0)+MAX(0,$AQ36*('1. General Inputs'!$J$27-COLUMNS('7. Consumption'!AH$9:$AQ$9)+1))</f>
        <v>0</v>
      </c>
      <c r="CA36" s="135">
        <f ca="1">IFERROR(SUM(OFFSET('7. Consumption'!AI36,0,1,,MIN('1. General Inputs'!$J$27,COLUMNS('7. Consumption'!AI$9:$AQ$9)-1))),0)+MAX(0,$AQ36*('1. General Inputs'!$J$27-COLUMNS('7. Consumption'!AI$9:$AQ$9)+1))</f>
        <v>0</v>
      </c>
      <c r="CB36" s="135">
        <f ca="1">IFERROR(SUM(OFFSET('7. Consumption'!AJ36,0,1,,MIN('1. General Inputs'!$J$27,COLUMNS('7. Consumption'!AJ$9:$AQ$9)-1))),0)+MAX(0,$AQ36*('1. General Inputs'!$J$27-COLUMNS('7. Consumption'!AJ$9:$AQ$9)+1))</f>
        <v>0</v>
      </c>
      <c r="CC36" s="135">
        <f ca="1">IFERROR(SUM(OFFSET('7. Consumption'!AK36,0,1,,MIN('1. General Inputs'!$J$27,COLUMNS('7. Consumption'!AK$9:$AQ$9)-1))),0)+MAX(0,$AQ36*('1. General Inputs'!$J$27-COLUMNS('7. Consumption'!AK$9:$AQ$9)+1))</f>
        <v>0</v>
      </c>
      <c r="CD36" s="135">
        <f ca="1">IFERROR(SUM(OFFSET('7. Consumption'!AL36,0,1,,MIN('1. General Inputs'!$J$27,COLUMNS('7. Consumption'!AL$9:$AQ$9)-1))),0)+MAX(0,$AQ36*('1. General Inputs'!$J$27-COLUMNS('7. Consumption'!AL$9:$AQ$9)+1))</f>
        <v>0</v>
      </c>
      <c r="CE36" s="135">
        <f ca="1">IFERROR(SUM(OFFSET('7. Consumption'!AM36,0,1,,MIN('1. General Inputs'!$J$27,COLUMNS('7. Consumption'!AM$9:$AQ$9)-1))),0)+MAX(0,$AQ36*('1. General Inputs'!$J$27-COLUMNS('7. Consumption'!AM$9:$AQ$9)+1))</f>
        <v>0</v>
      </c>
      <c r="CF36" s="135">
        <f ca="1">IFERROR(SUM(OFFSET('7. Consumption'!AN36,0,1,,MIN('1. General Inputs'!$J$27,COLUMNS('7. Consumption'!AN$9:$AQ$9)-1))),0)+MAX(0,$AQ36*('1. General Inputs'!$J$27-COLUMNS('7. Consumption'!AN$9:$AQ$9)+1))</f>
        <v>0</v>
      </c>
      <c r="CG36" s="135">
        <f ca="1">IFERROR(SUM(OFFSET('7. Consumption'!AO36,0,1,,MIN('1. General Inputs'!$J$27,COLUMNS('7. Consumption'!AO$9:$AQ$9)-1))),0)+MAX(0,$AQ36*('1. General Inputs'!$J$27-COLUMNS('7. Consumption'!AO$9:$AQ$9)+1))</f>
        <v>0</v>
      </c>
      <c r="CH36" s="135">
        <f ca="1">IFERROR(SUM(OFFSET('7. Consumption'!AP36,0,1,,MIN('1. General Inputs'!$J$27,COLUMNS('7. Consumption'!AP$9:$AQ$9)-1))),0)+MAX(0,$AQ36*('1. General Inputs'!$J$27-COLUMNS('7. Consumption'!AP$9:$AQ$9)+1))</f>
        <v>0</v>
      </c>
      <c r="CI36" s="135">
        <f ca="1">IFERROR(SUM(OFFSET('7. Consumption'!AQ36,0,1,,MIN('1. General Inputs'!$J$27,COLUMNS('7. Consumption'!AQ$9:$AQ$9)-1))),0)+MAX(0,$AQ36*('1. General Inputs'!$J$27-COLUMNS('7. Consumption'!AQ$9:$AQ$9)+1))</f>
        <v>0</v>
      </c>
    </row>
    <row r="37" spans="2:87" x14ac:dyDescent="0.3">
      <c r="B37" s="16"/>
      <c r="C37" s="16" t="str">
        <f>IFERROR(VLOOKUP(ROWS($C$9:$C37),'5. Dosing'!$L$14:$M$64,COLUMNS('5. Dosing'!$L$13:$M$13),0),"")</f>
        <v>TDF+FTC+EFV (300/200/600) - 30 tab</v>
      </c>
      <c r="D37" s="16" t="str">
        <f>IFERROR(INDEX('5. Dosing'!E$14:E$64,MATCH('7. Consumption'!$C37,'5. Dosing'!$M$14:$M$64,0)),"")</f>
        <v>TDF+FTC+EFV</v>
      </c>
      <c r="E37" s="129">
        <f>IFERROR(INDEX('5. Dosing'!K$14:K$64,MATCH('7. Consumption'!$C37,'5. Dosing'!$M$14:$M$64,0)),0)</f>
        <v>1</v>
      </c>
      <c r="F37" s="130">
        <f>IFERROR(INDEX('5. Dosing'!J$14:J$64,MATCH('7. Consumption'!$C37,'5. Dosing'!$M$14:$M$64,0))*(30)/INDEX('5. Dosing'!H$14:H$64,MATCH('7. Consumption'!$C37,'5. Dosing'!$M$14:$M$64,0)),0)</f>
        <v>1</v>
      </c>
      <c r="H37" s="3">
        <f ca="1">ROUNDUP($F37*$E37*CHOOSE(H$7,
IFERROR(SUMPRODUCT('6. Patients'!CA$10:CA$107,OFFSET('6. Patients'!$DN$9,1,MATCH($D37,'6. Patients'!$DO$9:$EC$9,0),ROWS('6. Patients'!DN$10:DN$107))),0)+
IFERROR(SUMPRODUCT('6. Patients'!CA$10:CA$107,OFFSET('6. Patients'!$ED$9,1,MATCH($D37,'6. Patients'!$EE$9:$ES$9,0),ROWS('6. Patients'!DN$10:DN$107))),0)+
IFERROR(SUMPRODUCT('6. Patients'!CA$10:CA$107,OFFSET('6. Patients'!$ET$9,1,MATCH($D37,'6. Patients'!$EU$9:$FI$9,0),ROWS('6. Patients'!DN$10:DN$107))),0)+
IFERROR(SUMPRODUCT('6. Patients'!CA$10:CA$107,OFFSET('6. Patients'!$FJ$9,1,MATCH($D37,'6. Patients'!$FK$9:$FY$9,0),ROWS('6. Patients'!DN$10:DN$107))),0),
IFERROR(SUMPRODUCT('6. Patients'!CA$10:CA$107,OFFSET('6. Patients'!$FZ$9,1,MATCH($D37,'6. Patients'!$GA$9:$GO$9,0),ROWS('6. Patients'!DN$10:DN$107))),0)+
IFERROR(SUMPRODUCT('6. Patients'!CA$10:CA$107,OFFSET('6. Patients'!$GP$9,1,MATCH($D37,'6. Patients'!$GQ$9:$HE$9,0),ROWS('6. Patients'!DN$10:DN$107))),0)+
IFERROR(SUMPRODUCT('6. Patients'!CA$10:CA$107,OFFSET('6. Patients'!$HF$9,1,MATCH($D37,'6. Patients'!$HG$9:$HU$9,0),ROWS('6. Patients'!DN$10:DN$107))),0)+
IFERROR(SUMPRODUCT('6. Patients'!CA$10:CA$107,OFFSET('6. Patients'!$HV$9,1,MATCH($D37,'6. Patients'!$HW$9:$IK$9,0),ROWS('6. Patients'!DN$10:DN$107))),0),
IFERROR(SUMPRODUCT('6. Patients'!CA$10:CA$107,OFFSET('6. Patients'!$IL$9,1,MATCH($D37,'6. Patients'!$IM$9:$JA$9,0),ROWS('6. Patients'!DN$10:DN$107))),0)+
IFERROR(SUMPRODUCT('6. Patients'!CA$10:CA$107,OFFSET('6. Patients'!$JB$9,1,MATCH($D37,'6. Patients'!$JC$9:$JQ$9,0),ROWS('6. Patients'!DN$10:DN$107))),0)+
IFERROR(SUMPRODUCT('6. Patients'!CA$10:CA$107,OFFSET('6. Patients'!$JR$9,1,MATCH($D37,'6. Patients'!$JS$9:$KG$9,0),ROWS('6. Patients'!DN$10:DN$107))),0)+
IFERROR(SUMPRODUCT('6. Patients'!CA$10:CA$107,OFFSET('6. Patients'!$KH$9,1,MATCH($D37,'6. Patients'!$KI$9:$KW$9,0),ROWS('6. Patients'!DN$10:DN$107))),0))+
IFERROR(VLOOKUP($D37,$H$61:$L$91,COLUMNS($H$60:$J$60)-1+H$7,0)*$E37*$F37*'1. General Inputs'!$J$25,0),0)</f>
        <v>0</v>
      </c>
      <c r="I37" s="3">
        <f ca="1">ROUNDUP($F37*$E37*CHOOSE(I$7,
IFERROR(SUMPRODUCT('6. Patients'!CB$10:CB$107,OFFSET('6. Patients'!$DN$9,1,MATCH($D37,'6. Patients'!$DO$9:$EC$9,0),ROWS('6. Patients'!DO$10:DO$107))),0)+
IFERROR(SUMPRODUCT('6. Patients'!CB$10:CB$107,OFFSET('6. Patients'!$ED$9,1,MATCH($D37,'6. Patients'!$EE$9:$ES$9,0),ROWS('6. Patients'!DO$10:DO$107))),0)+
IFERROR(SUMPRODUCT('6. Patients'!CB$10:CB$107,OFFSET('6. Patients'!$ET$9,1,MATCH($D37,'6. Patients'!$EU$9:$FI$9,0),ROWS('6. Patients'!DO$10:DO$107))),0)+
IFERROR(SUMPRODUCT('6. Patients'!CB$10:CB$107,OFFSET('6. Patients'!$FJ$9,1,MATCH($D37,'6. Patients'!$FK$9:$FY$9,0),ROWS('6. Patients'!DO$10:DO$107))),0),
IFERROR(SUMPRODUCT('6. Patients'!CB$10:CB$107,OFFSET('6. Patients'!$FZ$9,1,MATCH($D37,'6. Patients'!$GA$9:$GO$9,0),ROWS('6. Patients'!DO$10:DO$107))),0)+
IFERROR(SUMPRODUCT('6. Patients'!CB$10:CB$107,OFFSET('6. Patients'!$GP$9,1,MATCH($D37,'6. Patients'!$GQ$9:$HE$9,0),ROWS('6. Patients'!DO$10:DO$107))),0)+
IFERROR(SUMPRODUCT('6. Patients'!CB$10:CB$107,OFFSET('6. Patients'!$HF$9,1,MATCH($D37,'6. Patients'!$HG$9:$HU$9,0),ROWS('6. Patients'!DO$10:DO$107))),0)+
IFERROR(SUMPRODUCT('6. Patients'!CB$10:CB$107,OFFSET('6. Patients'!$HV$9,1,MATCH($D37,'6. Patients'!$HW$9:$IK$9,0),ROWS('6. Patients'!DO$10:DO$107))),0),
IFERROR(SUMPRODUCT('6. Patients'!CB$10:CB$107,OFFSET('6. Patients'!$IL$9,1,MATCH($D37,'6. Patients'!$IM$9:$JA$9,0),ROWS('6. Patients'!DO$10:DO$107))),0)+
IFERROR(SUMPRODUCT('6. Patients'!CB$10:CB$107,OFFSET('6. Patients'!$JB$9,1,MATCH($D37,'6. Patients'!$JC$9:$JQ$9,0),ROWS('6. Patients'!DO$10:DO$107))),0)+
IFERROR(SUMPRODUCT('6. Patients'!CB$10:CB$107,OFFSET('6. Patients'!$JR$9,1,MATCH($D37,'6. Patients'!$JS$9:$KG$9,0),ROWS('6. Patients'!DO$10:DO$107))),0)+
IFERROR(SUMPRODUCT('6. Patients'!CB$10:CB$107,OFFSET('6. Patients'!$KH$9,1,MATCH($D37,'6. Patients'!$KI$9:$KW$9,0),ROWS('6. Patients'!DO$10:DO$107))),0))+
IFERROR(VLOOKUP($D37,$H$61:$L$91,COLUMNS($H$60:$J$60)-1+I$7,0)*$E37*$F37*'1. General Inputs'!$J$25,0),0)</f>
        <v>0</v>
      </c>
      <c r="J37" s="3">
        <f ca="1">ROUNDUP($F37*$E37*CHOOSE(J$7,
IFERROR(SUMPRODUCT('6. Patients'!CC$10:CC$107,OFFSET('6. Patients'!$DN$9,1,MATCH($D37,'6. Patients'!$DO$9:$EC$9,0),ROWS('6. Patients'!DP$10:DP$107))),0)+
IFERROR(SUMPRODUCT('6. Patients'!CC$10:CC$107,OFFSET('6. Patients'!$ED$9,1,MATCH($D37,'6. Patients'!$EE$9:$ES$9,0),ROWS('6. Patients'!DP$10:DP$107))),0)+
IFERROR(SUMPRODUCT('6. Patients'!CC$10:CC$107,OFFSET('6. Patients'!$ET$9,1,MATCH($D37,'6. Patients'!$EU$9:$FI$9,0),ROWS('6. Patients'!DP$10:DP$107))),0)+
IFERROR(SUMPRODUCT('6. Patients'!CC$10:CC$107,OFFSET('6. Patients'!$FJ$9,1,MATCH($D37,'6. Patients'!$FK$9:$FY$9,0),ROWS('6. Patients'!DP$10:DP$107))),0),
IFERROR(SUMPRODUCT('6. Patients'!CC$10:CC$107,OFFSET('6. Patients'!$FZ$9,1,MATCH($D37,'6. Patients'!$GA$9:$GO$9,0),ROWS('6. Patients'!DP$10:DP$107))),0)+
IFERROR(SUMPRODUCT('6. Patients'!CC$10:CC$107,OFFSET('6. Patients'!$GP$9,1,MATCH($D37,'6. Patients'!$GQ$9:$HE$9,0),ROWS('6. Patients'!DP$10:DP$107))),0)+
IFERROR(SUMPRODUCT('6. Patients'!CC$10:CC$107,OFFSET('6. Patients'!$HF$9,1,MATCH($D37,'6. Patients'!$HG$9:$HU$9,0),ROWS('6. Patients'!DP$10:DP$107))),0)+
IFERROR(SUMPRODUCT('6. Patients'!CC$10:CC$107,OFFSET('6. Patients'!$HV$9,1,MATCH($D37,'6. Patients'!$HW$9:$IK$9,0),ROWS('6. Patients'!DP$10:DP$107))),0),
IFERROR(SUMPRODUCT('6. Patients'!CC$10:CC$107,OFFSET('6. Patients'!$IL$9,1,MATCH($D37,'6. Patients'!$IM$9:$JA$9,0),ROWS('6. Patients'!DP$10:DP$107))),0)+
IFERROR(SUMPRODUCT('6. Patients'!CC$10:CC$107,OFFSET('6. Patients'!$JB$9,1,MATCH($D37,'6. Patients'!$JC$9:$JQ$9,0),ROWS('6. Patients'!DP$10:DP$107))),0)+
IFERROR(SUMPRODUCT('6. Patients'!CC$10:CC$107,OFFSET('6. Patients'!$JR$9,1,MATCH($D37,'6. Patients'!$JS$9:$KG$9,0),ROWS('6. Patients'!DP$10:DP$107))),0)+
IFERROR(SUMPRODUCT('6. Patients'!CC$10:CC$107,OFFSET('6. Patients'!$KH$9,1,MATCH($D37,'6. Patients'!$KI$9:$KW$9,0),ROWS('6. Patients'!DP$10:DP$107))),0))+
IFERROR(VLOOKUP($D37,$H$61:$L$91,COLUMNS($H$60:$J$60)-1+J$7,0)*$E37*$F37*'1. General Inputs'!$J$25,0),0)</f>
        <v>0</v>
      </c>
      <c r="K37" s="3">
        <f ca="1">ROUNDUP($F37*$E37*CHOOSE(K$7,
IFERROR(SUMPRODUCT('6. Patients'!CD$10:CD$107,OFFSET('6. Patients'!$DN$9,1,MATCH($D37,'6. Patients'!$DO$9:$EC$9,0),ROWS('6. Patients'!DQ$10:DQ$107))),0)+
IFERROR(SUMPRODUCT('6. Patients'!CD$10:CD$107,OFFSET('6. Patients'!$ED$9,1,MATCH($D37,'6. Patients'!$EE$9:$ES$9,0),ROWS('6. Patients'!DQ$10:DQ$107))),0)+
IFERROR(SUMPRODUCT('6. Patients'!CD$10:CD$107,OFFSET('6. Patients'!$ET$9,1,MATCH($D37,'6. Patients'!$EU$9:$FI$9,0),ROWS('6. Patients'!DQ$10:DQ$107))),0)+
IFERROR(SUMPRODUCT('6. Patients'!CD$10:CD$107,OFFSET('6. Patients'!$FJ$9,1,MATCH($D37,'6. Patients'!$FK$9:$FY$9,0),ROWS('6. Patients'!DQ$10:DQ$107))),0),
IFERROR(SUMPRODUCT('6. Patients'!CD$10:CD$107,OFFSET('6. Patients'!$FZ$9,1,MATCH($D37,'6. Patients'!$GA$9:$GO$9,0),ROWS('6. Patients'!DQ$10:DQ$107))),0)+
IFERROR(SUMPRODUCT('6. Patients'!CD$10:CD$107,OFFSET('6. Patients'!$GP$9,1,MATCH($D37,'6. Patients'!$GQ$9:$HE$9,0),ROWS('6. Patients'!DQ$10:DQ$107))),0)+
IFERROR(SUMPRODUCT('6. Patients'!CD$10:CD$107,OFFSET('6. Patients'!$HF$9,1,MATCH($D37,'6. Patients'!$HG$9:$HU$9,0),ROWS('6. Patients'!DQ$10:DQ$107))),0)+
IFERROR(SUMPRODUCT('6. Patients'!CD$10:CD$107,OFFSET('6. Patients'!$HV$9,1,MATCH($D37,'6. Patients'!$HW$9:$IK$9,0),ROWS('6. Patients'!DQ$10:DQ$107))),0),
IFERROR(SUMPRODUCT('6. Patients'!CD$10:CD$107,OFFSET('6. Patients'!$IL$9,1,MATCH($D37,'6. Patients'!$IM$9:$JA$9,0),ROWS('6. Patients'!DQ$10:DQ$107))),0)+
IFERROR(SUMPRODUCT('6. Patients'!CD$10:CD$107,OFFSET('6. Patients'!$JB$9,1,MATCH($D37,'6. Patients'!$JC$9:$JQ$9,0),ROWS('6. Patients'!DQ$10:DQ$107))),0)+
IFERROR(SUMPRODUCT('6. Patients'!CD$10:CD$107,OFFSET('6. Patients'!$JR$9,1,MATCH($D37,'6. Patients'!$JS$9:$KG$9,0),ROWS('6. Patients'!DQ$10:DQ$107))),0)+
IFERROR(SUMPRODUCT('6. Patients'!CD$10:CD$107,OFFSET('6. Patients'!$KH$9,1,MATCH($D37,'6. Patients'!$KI$9:$KW$9,0),ROWS('6. Patients'!DQ$10:DQ$107))),0))+
IFERROR(VLOOKUP($D37,$H$61:$L$91,COLUMNS($H$60:$J$60)-1+K$7,0)*$E37*$F37*'1. General Inputs'!$J$25,0),0)</f>
        <v>0</v>
      </c>
      <c r="L37" s="3">
        <f ca="1">ROUNDUP($F37*$E37*CHOOSE(L$7,
IFERROR(SUMPRODUCT('6. Patients'!CE$10:CE$107,OFFSET('6. Patients'!$DN$9,1,MATCH($D37,'6. Patients'!$DO$9:$EC$9,0),ROWS('6. Patients'!DR$10:DR$107))),0)+
IFERROR(SUMPRODUCT('6. Patients'!CE$10:CE$107,OFFSET('6. Patients'!$ED$9,1,MATCH($D37,'6. Patients'!$EE$9:$ES$9,0),ROWS('6. Patients'!DR$10:DR$107))),0)+
IFERROR(SUMPRODUCT('6. Patients'!CE$10:CE$107,OFFSET('6. Patients'!$ET$9,1,MATCH($D37,'6. Patients'!$EU$9:$FI$9,0),ROWS('6. Patients'!DR$10:DR$107))),0)+
IFERROR(SUMPRODUCT('6. Patients'!CE$10:CE$107,OFFSET('6. Patients'!$FJ$9,1,MATCH($D37,'6. Patients'!$FK$9:$FY$9,0),ROWS('6. Patients'!DR$10:DR$107))),0),
IFERROR(SUMPRODUCT('6. Patients'!CE$10:CE$107,OFFSET('6. Patients'!$FZ$9,1,MATCH($D37,'6. Patients'!$GA$9:$GO$9,0),ROWS('6. Patients'!DR$10:DR$107))),0)+
IFERROR(SUMPRODUCT('6. Patients'!CE$10:CE$107,OFFSET('6. Patients'!$GP$9,1,MATCH($D37,'6. Patients'!$GQ$9:$HE$9,0),ROWS('6. Patients'!DR$10:DR$107))),0)+
IFERROR(SUMPRODUCT('6. Patients'!CE$10:CE$107,OFFSET('6. Patients'!$HF$9,1,MATCH($D37,'6. Patients'!$HG$9:$HU$9,0),ROWS('6. Patients'!DR$10:DR$107))),0)+
IFERROR(SUMPRODUCT('6. Patients'!CE$10:CE$107,OFFSET('6. Patients'!$HV$9,1,MATCH($D37,'6. Patients'!$HW$9:$IK$9,0),ROWS('6. Patients'!DR$10:DR$107))),0),
IFERROR(SUMPRODUCT('6. Patients'!CE$10:CE$107,OFFSET('6. Patients'!$IL$9,1,MATCH($D37,'6. Patients'!$IM$9:$JA$9,0),ROWS('6. Patients'!DR$10:DR$107))),0)+
IFERROR(SUMPRODUCT('6. Patients'!CE$10:CE$107,OFFSET('6. Patients'!$JB$9,1,MATCH($D37,'6. Patients'!$JC$9:$JQ$9,0),ROWS('6. Patients'!DR$10:DR$107))),0)+
IFERROR(SUMPRODUCT('6. Patients'!CE$10:CE$107,OFFSET('6. Patients'!$JR$9,1,MATCH($D37,'6. Patients'!$JS$9:$KG$9,0),ROWS('6. Patients'!DR$10:DR$107))),0)+
IFERROR(SUMPRODUCT('6. Patients'!CE$10:CE$107,OFFSET('6. Patients'!$KH$9,1,MATCH($D37,'6. Patients'!$KI$9:$KW$9,0),ROWS('6. Patients'!DR$10:DR$107))),0))+
IFERROR(VLOOKUP($D37,$H$61:$L$91,COLUMNS($H$60:$J$60)-1+L$7,0)*$E37*$F37*'1. General Inputs'!$J$25,0),0)</f>
        <v>0</v>
      </c>
      <c r="M37" s="3">
        <f ca="1">ROUNDUP($F37*$E37*CHOOSE(M$7,
IFERROR(SUMPRODUCT('6. Patients'!CF$10:CF$107,OFFSET('6. Patients'!$DN$9,1,MATCH($D37,'6. Patients'!$DO$9:$EC$9,0),ROWS('6. Patients'!DS$10:DS$107))),0)+
IFERROR(SUMPRODUCT('6. Patients'!CF$10:CF$107,OFFSET('6. Patients'!$ED$9,1,MATCH($D37,'6. Patients'!$EE$9:$ES$9,0),ROWS('6. Patients'!DS$10:DS$107))),0)+
IFERROR(SUMPRODUCT('6. Patients'!CF$10:CF$107,OFFSET('6. Patients'!$ET$9,1,MATCH($D37,'6. Patients'!$EU$9:$FI$9,0),ROWS('6. Patients'!DS$10:DS$107))),0)+
IFERROR(SUMPRODUCT('6. Patients'!CF$10:CF$107,OFFSET('6. Patients'!$FJ$9,1,MATCH($D37,'6. Patients'!$FK$9:$FY$9,0),ROWS('6. Patients'!DS$10:DS$107))),0),
IFERROR(SUMPRODUCT('6. Patients'!CF$10:CF$107,OFFSET('6. Patients'!$FZ$9,1,MATCH($D37,'6. Patients'!$GA$9:$GO$9,0),ROWS('6. Patients'!DS$10:DS$107))),0)+
IFERROR(SUMPRODUCT('6. Patients'!CF$10:CF$107,OFFSET('6. Patients'!$GP$9,1,MATCH($D37,'6. Patients'!$GQ$9:$HE$9,0),ROWS('6. Patients'!DS$10:DS$107))),0)+
IFERROR(SUMPRODUCT('6. Patients'!CF$10:CF$107,OFFSET('6. Patients'!$HF$9,1,MATCH($D37,'6. Patients'!$HG$9:$HU$9,0),ROWS('6. Patients'!DS$10:DS$107))),0)+
IFERROR(SUMPRODUCT('6. Patients'!CF$10:CF$107,OFFSET('6. Patients'!$HV$9,1,MATCH($D37,'6. Patients'!$HW$9:$IK$9,0),ROWS('6. Patients'!DS$10:DS$107))),0),
IFERROR(SUMPRODUCT('6. Patients'!CF$10:CF$107,OFFSET('6. Patients'!$IL$9,1,MATCH($D37,'6. Patients'!$IM$9:$JA$9,0),ROWS('6. Patients'!DS$10:DS$107))),0)+
IFERROR(SUMPRODUCT('6. Patients'!CF$10:CF$107,OFFSET('6. Patients'!$JB$9,1,MATCH($D37,'6. Patients'!$JC$9:$JQ$9,0),ROWS('6. Patients'!DS$10:DS$107))),0)+
IFERROR(SUMPRODUCT('6. Patients'!CF$10:CF$107,OFFSET('6. Patients'!$JR$9,1,MATCH($D37,'6. Patients'!$JS$9:$KG$9,0),ROWS('6. Patients'!DS$10:DS$107))),0)+
IFERROR(SUMPRODUCT('6. Patients'!CF$10:CF$107,OFFSET('6. Patients'!$KH$9,1,MATCH($D37,'6. Patients'!$KI$9:$KW$9,0),ROWS('6. Patients'!DS$10:DS$107))),0))+
IFERROR(VLOOKUP($D37,$H$61:$L$91,COLUMNS($H$60:$J$60)-1+M$7,0)*$E37*$F37*'1. General Inputs'!$J$25,0),0)</f>
        <v>0</v>
      </c>
      <c r="N37" s="3">
        <f ca="1">ROUNDUP($F37*$E37*CHOOSE(N$7,
IFERROR(SUMPRODUCT('6. Patients'!CG$10:CG$107,OFFSET('6. Patients'!$DN$9,1,MATCH($D37,'6. Patients'!$DO$9:$EC$9,0),ROWS('6. Patients'!DT$10:DT$107))),0)+
IFERROR(SUMPRODUCT('6. Patients'!CG$10:CG$107,OFFSET('6. Patients'!$ED$9,1,MATCH($D37,'6. Patients'!$EE$9:$ES$9,0),ROWS('6. Patients'!DT$10:DT$107))),0)+
IFERROR(SUMPRODUCT('6. Patients'!CG$10:CG$107,OFFSET('6. Patients'!$ET$9,1,MATCH($D37,'6. Patients'!$EU$9:$FI$9,0),ROWS('6. Patients'!DT$10:DT$107))),0)+
IFERROR(SUMPRODUCT('6. Patients'!CG$10:CG$107,OFFSET('6. Patients'!$FJ$9,1,MATCH($D37,'6. Patients'!$FK$9:$FY$9,0),ROWS('6. Patients'!DT$10:DT$107))),0),
IFERROR(SUMPRODUCT('6. Patients'!CG$10:CG$107,OFFSET('6. Patients'!$FZ$9,1,MATCH($D37,'6. Patients'!$GA$9:$GO$9,0),ROWS('6. Patients'!DT$10:DT$107))),0)+
IFERROR(SUMPRODUCT('6. Patients'!CG$10:CG$107,OFFSET('6. Patients'!$GP$9,1,MATCH($D37,'6. Patients'!$GQ$9:$HE$9,0),ROWS('6. Patients'!DT$10:DT$107))),0)+
IFERROR(SUMPRODUCT('6. Patients'!CG$10:CG$107,OFFSET('6. Patients'!$HF$9,1,MATCH($D37,'6. Patients'!$HG$9:$HU$9,0),ROWS('6. Patients'!DT$10:DT$107))),0)+
IFERROR(SUMPRODUCT('6. Patients'!CG$10:CG$107,OFFSET('6. Patients'!$HV$9,1,MATCH($D37,'6. Patients'!$HW$9:$IK$9,0),ROWS('6. Patients'!DT$10:DT$107))),0),
IFERROR(SUMPRODUCT('6. Patients'!CG$10:CG$107,OFFSET('6. Patients'!$IL$9,1,MATCH($D37,'6. Patients'!$IM$9:$JA$9,0),ROWS('6. Patients'!DT$10:DT$107))),0)+
IFERROR(SUMPRODUCT('6. Patients'!CG$10:CG$107,OFFSET('6. Patients'!$JB$9,1,MATCH($D37,'6. Patients'!$JC$9:$JQ$9,0),ROWS('6. Patients'!DT$10:DT$107))),0)+
IFERROR(SUMPRODUCT('6. Patients'!CG$10:CG$107,OFFSET('6. Patients'!$JR$9,1,MATCH($D37,'6. Patients'!$JS$9:$KG$9,0),ROWS('6. Patients'!DT$10:DT$107))),0)+
IFERROR(SUMPRODUCT('6. Patients'!CG$10:CG$107,OFFSET('6. Patients'!$KH$9,1,MATCH($D37,'6. Patients'!$KI$9:$KW$9,0),ROWS('6. Patients'!DT$10:DT$107))),0))+
IFERROR(VLOOKUP($D37,$H$61:$L$91,COLUMNS($H$60:$J$60)-1+N$7,0)*$E37*$F37*'1. General Inputs'!$J$25,0),0)</f>
        <v>0</v>
      </c>
      <c r="O37" s="3">
        <f ca="1">ROUNDUP($F37*$E37*CHOOSE(O$7,
IFERROR(SUMPRODUCT('6. Patients'!CH$10:CH$107,OFFSET('6. Patients'!$DN$9,1,MATCH($D37,'6. Patients'!$DO$9:$EC$9,0),ROWS('6. Patients'!DU$10:DU$107))),0)+
IFERROR(SUMPRODUCT('6. Patients'!CH$10:CH$107,OFFSET('6. Patients'!$ED$9,1,MATCH($D37,'6. Patients'!$EE$9:$ES$9,0),ROWS('6. Patients'!DU$10:DU$107))),0)+
IFERROR(SUMPRODUCT('6. Patients'!CH$10:CH$107,OFFSET('6. Patients'!$ET$9,1,MATCH($D37,'6. Patients'!$EU$9:$FI$9,0),ROWS('6. Patients'!DU$10:DU$107))),0)+
IFERROR(SUMPRODUCT('6. Patients'!CH$10:CH$107,OFFSET('6. Patients'!$FJ$9,1,MATCH($D37,'6. Patients'!$FK$9:$FY$9,0),ROWS('6. Patients'!DU$10:DU$107))),0),
IFERROR(SUMPRODUCT('6. Patients'!CH$10:CH$107,OFFSET('6. Patients'!$FZ$9,1,MATCH($D37,'6. Patients'!$GA$9:$GO$9,0),ROWS('6. Patients'!DU$10:DU$107))),0)+
IFERROR(SUMPRODUCT('6. Patients'!CH$10:CH$107,OFFSET('6. Patients'!$GP$9,1,MATCH($D37,'6. Patients'!$GQ$9:$HE$9,0),ROWS('6. Patients'!DU$10:DU$107))),0)+
IFERROR(SUMPRODUCT('6. Patients'!CH$10:CH$107,OFFSET('6. Patients'!$HF$9,1,MATCH($D37,'6. Patients'!$HG$9:$HU$9,0),ROWS('6. Patients'!DU$10:DU$107))),0)+
IFERROR(SUMPRODUCT('6. Patients'!CH$10:CH$107,OFFSET('6. Patients'!$HV$9,1,MATCH($D37,'6. Patients'!$HW$9:$IK$9,0),ROWS('6. Patients'!DU$10:DU$107))),0),
IFERROR(SUMPRODUCT('6. Patients'!CH$10:CH$107,OFFSET('6. Patients'!$IL$9,1,MATCH($D37,'6. Patients'!$IM$9:$JA$9,0),ROWS('6. Patients'!DU$10:DU$107))),0)+
IFERROR(SUMPRODUCT('6. Patients'!CH$10:CH$107,OFFSET('6. Patients'!$JB$9,1,MATCH($D37,'6. Patients'!$JC$9:$JQ$9,0),ROWS('6. Patients'!DU$10:DU$107))),0)+
IFERROR(SUMPRODUCT('6. Patients'!CH$10:CH$107,OFFSET('6. Patients'!$JR$9,1,MATCH($D37,'6. Patients'!$JS$9:$KG$9,0),ROWS('6. Patients'!DU$10:DU$107))),0)+
IFERROR(SUMPRODUCT('6. Patients'!CH$10:CH$107,OFFSET('6. Patients'!$KH$9,1,MATCH($D37,'6. Patients'!$KI$9:$KW$9,0),ROWS('6. Patients'!DU$10:DU$107))),0))+
IFERROR(VLOOKUP($D37,$H$61:$L$91,COLUMNS($H$60:$J$60)-1+O$7,0)*$E37*$F37*'1. General Inputs'!$J$25,0),0)</f>
        <v>0</v>
      </c>
      <c r="P37" s="3">
        <f ca="1">ROUNDUP($F37*$E37*CHOOSE(P$7,
IFERROR(SUMPRODUCT('6. Patients'!CI$10:CI$107,OFFSET('6. Patients'!$DN$9,1,MATCH($D37,'6. Patients'!$DO$9:$EC$9,0),ROWS('6. Patients'!DV$10:DV$107))),0)+
IFERROR(SUMPRODUCT('6. Patients'!CI$10:CI$107,OFFSET('6. Patients'!$ED$9,1,MATCH($D37,'6. Patients'!$EE$9:$ES$9,0),ROWS('6. Patients'!DV$10:DV$107))),0)+
IFERROR(SUMPRODUCT('6. Patients'!CI$10:CI$107,OFFSET('6. Patients'!$ET$9,1,MATCH($D37,'6. Patients'!$EU$9:$FI$9,0),ROWS('6. Patients'!DV$10:DV$107))),0)+
IFERROR(SUMPRODUCT('6. Patients'!CI$10:CI$107,OFFSET('6. Patients'!$FJ$9,1,MATCH($D37,'6. Patients'!$FK$9:$FY$9,0),ROWS('6. Patients'!DV$10:DV$107))),0),
IFERROR(SUMPRODUCT('6. Patients'!CI$10:CI$107,OFFSET('6. Patients'!$FZ$9,1,MATCH($D37,'6. Patients'!$GA$9:$GO$9,0),ROWS('6. Patients'!DV$10:DV$107))),0)+
IFERROR(SUMPRODUCT('6. Patients'!CI$10:CI$107,OFFSET('6. Patients'!$GP$9,1,MATCH($D37,'6. Patients'!$GQ$9:$HE$9,0),ROWS('6. Patients'!DV$10:DV$107))),0)+
IFERROR(SUMPRODUCT('6. Patients'!CI$10:CI$107,OFFSET('6. Patients'!$HF$9,1,MATCH($D37,'6. Patients'!$HG$9:$HU$9,0),ROWS('6. Patients'!DV$10:DV$107))),0)+
IFERROR(SUMPRODUCT('6. Patients'!CI$10:CI$107,OFFSET('6. Patients'!$HV$9,1,MATCH($D37,'6. Patients'!$HW$9:$IK$9,0),ROWS('6. Patients'!DV$10:DV$107))),0),
IFERROR(SUMPRODUCT('6. Patients'!CI$10:CI$107,OFFSET('6. Patients'!$IL$9,1,MATCH($D37,'6. Patients'!$IM$9:$JA$9,0),ROWS('6. Patients'!DV$10:DV$107))),0)+
IFERROR(SUMPRODUCT('6. Patients'!CI$10:CI$107,OFFSET('6. Patients'!$JB$9,1,MATCH($D37,'6. Patients'!$JC$9:$JQ$9,0),ROWS('6. Patients'!DV$10:DV$107))),0)+
IFERROR(SUMPRODUCT('6. Patients'!CI$10:CI$107,OFFSET('6. Patients'!$JR$9,1,MATCH($D37,'6. Patients'!$JS$9:$KG$9,0),ROWS('6. Patients'!DV$10:DV$107))),0)+
IFERROR(SUMPRODUCT('6. Patients'!CI$10:CI$107,OFFSET('6. Patients'!$KH$9,1,MATCH($D37,'6. Patients'!$KI$9:$KW$9,0),ROWS('6. Patients'!DV$10:DV$107))),0))+
IFERROR(VLOOKUP($D37,$H$61:$L$91,COLUMNS($H$60:$J$60)-1+P$7,0)*$E37*$F37*'1. General Inputs'!$J$25,0),0)</f>
        <v>0</v>
      </c>
      <c r="Q37" s="3">
        <f ca="1">ROUNDUP($F37*$E37*CHOOSE(Q$7,
IFERROR(SUMPRODUCT('6. Patients'!CJ$10:CJ$107,OFFSET('6. Patients'!$DN$9,1,MATCH($D37,'6. Patients'!$DO$9:$EC$9,0),ROWS('6. Patients'!DW$10:DW$107))),0)+
IFERROR(SUMPRODUCT('6. Patients'!CJ$10:CJ$107,OFFSET('6. Patients'!$ED$9,1,MATCH($D37,'6. Patients'!$EE$9:$ES$9,0),ROWS('6. Patients'!DW$10:DW$107))),0)+
IFERROR(SUMPRODUCT('6. Patients'!CJ$10:CJ$107,OFFSET('6. Patients'!$ET$9,1,MATCH($D37,'6. Patients'!$EU$9:$FI$9,0),ROWS('6. Patients'!DW$10:DW$107))),0)+
IFERROR(SUMPRODUCT('6. Patients'!CJ$10:CJ$107,OFFSET('6. Patients'!$FJ$9,1,MATCH($D37,'6. Patients'!$FK$9:$FY$9,0),ROWS('6. Patients'!DW$10:DW$107))),0),
IFERROR(SUMPRODUCT('6. Patients'!CJ$10:CJ$107,OFFSET('6. Patients'!$FZ$9,1,MATCH($D37,'6. Patients'!$GA$9:$GO$9,0),ROWS('6. Patients'!DW$10:DW$107))),0)+
IFERROR(SUMPRODUCT('6. Patients'!CJ$10:CJ$107,OFFSET('6. Patients'!$GP$9,1,MATCH($D37,'6. Patients'!$GQ$9:$HE$9,0),ROWS('6. Patients'!DW$10:DW$107))),0)+
IFERROR(SUMPRODUCT('6. Patients'!CJ$10:CJ$107,OFFSET('6. Patients'!$HF$9,1,MATCH($D37,'6. Patients'!$HG$9:$HU$9,0),ROWS('6. Patients'!DW$10:DW$107))),0)+
IFERROR(SUMPRODUCT('6. Patients'!CJ$10:CJ$107,OFFSET('6. Patients'!$HV$9,1,MATCH($D37,'6. Patients'!$HW$9:$IK$9,0),ROWS('6. Patients'!DW$10:DW$107))),0),
IFERROR(SUMPRODUCT('6. Patients'!CJ$10:CJ$107,OFFSET('6. Patients'!$IL$9,1,MATCH($D37,'6. Patients'!$IM$9:$JA$9,0),ROWS('6. Patients'!DW$10:DW$107))),0)+
IFERROR(SUMPRODUCT('6. Patients'!CJ$10:CJ$107,OFFSET('6. Patients'!$JB$9,1,MATCH($D37,'6. Patients'!$JC$9:$JQ$9,0),ROWS('6. Patients'!DW$10:DW$107))),0)+
IFERROR(SUMPRODUCT('6. Patients'!CJ$10:CJ$107,OFFSET('6. Patients'!$JR$9,1,MATCH($D37,'6. Patients'!$JS$9:$KG$9,0),ROWS('6. Patients'!DW$10:DW$107))),0)+
IFERROR(SUMPRODUCT('6. Patients'!CJ$10:CJ$107,OFFSET('6. Patients'!$KH$9,1,MATCH($D37,'6. Patients'!$KI$9:$KW$9,0),ROWS('6. Patients'!DW$10:DW$107))),0))+
IFERROR(VLOOKUP($D37,$H$61:$L$91,COLUMNS($H$60:$J$60)-1+Q$7,0)*$E37*$F37*'1. General Inputs'!$J$25,0),0)</f>
        <v>0</v>
      </c>
      <c r="R37" s="3">
        <f ca="1">ROUNDUP($F37*$E37*CHOOSE(R$7,
IFERROR(SUMPRODUCT('6. Patients'!CK$10:CK$107,OFFSET('6. Patients'!$DN$9,1,MATCH($D37,'6. Patients'!$DO$9:$EC$9,0),ROWS('6. Patients'!DX$10:DX$107))),0)+
IFERROR(SUMPRODUCT('6. Patients'!CK$10:CK$107,OFFSET('6. Patients'!$ED$9,1,MATCH($D37,'6. Patients'!$EE$9:$ES$9,0),ROWS('6. Patients'!DX$10:DX$107))),0)+
IFERROR(SUMPRODUCT('6. Patients'!CK$10:CK$107,OFFSET('6. Patients'!$ET$9,1,MATCH($D37,'6. Patients'!$EU$9:$FI$9,0),ROWS('6. Patients'!DX$10:DX$107))),0)+
IFERROR(SUMPRODUCT('6. Patients'!CK$10:CK$107,OFFSET('6. Patients'!$FJ$9,1,MATCH($D37,'6. Patients'!$FK$9:$FY$9,0),ROWS('6. Patients'!DX$10:DX$107))),0),
IFERROR(SUMPRODUCT('6. Patients'!CK$10:CK$107,OFFSET('6. Patients'!$FZ$9,1,MATCH($D37,'6. Patients'!$GA$9:$GO$9,0),ROWS('6. Patients'!DX$10:DX$107))),0)+
IFERROR(SUMPRODUCT('6. Patients'!CK$10:CK$107,OFFSET('6. Patients'!$GP$9,1,MATCH($D37,'6. Patients'!$GQ$9:$HE$9,0),ROWS('6. Patients'!DX$10:DX$107))),0)+
IFERROR(SUMPRODUCT('6. Patients'!CK$10:CK$107,OFFSET('6. Patients'!$HF$9,1,MATCH($D37,'6. Patients'!$HG$9:$HU$9,0),ROWS('6. Patients'!DX$10:DX$107))),0)+
IFERROR(SUMPRODUCT('6. Patients'!CK$10:CK$107,OFFSET('6. Patients'!$HV$9,1,MATCH($D37,'6. Patients'!$HW$9:$IK$9,0),ROWS('6. Patients'!DX$10:DX$107))),0),
IFERROR(SUMPRODUCT('6. Patients'!CK$10:CK$107,OFFSET('6. Patients'!$IL$9,1,MATCH($D37,'6. Patients'!$IM$9:$JA$9,0),ROWS('6. Patients'!DX$10:DX$107))),0)+
IFERROR(SUMPRODUCT('6. Patients'!CK$10:CK$107,OFFSET('6. Patients'!$JB$9,1,MATCH($D37,'6. Patients'!$JC$9:$JQ$9,0),ROWS('6. Patients'!DX$10:DX$107))),0)+
IFERROR(SUMPRODUCT('6. Patients'!CK$10:CK$107,OFFSET('6. Patients'!$JR$9,1,MATCH($D37,'6. Patients'!$JS$9:$KG$9,0),ROWS('6. Patients'!DX$10:DX$107))),0)+
IFERROR(SUMPRODUCT('6. Patients'!CK$10:CK$107,OFFSET('6. Patients'!$KH$9,1,MATCH($D37,'6. Patients'!$KI$9:$KW$9,0),ROWS('6. Patients'!DX$10:DX$107))),0))+
IFERROR(VLOOKUP($D37,$H$61:$L$91,COLUMNS($H$60:$J$60)-1+R$7,0)*$E37*$F37*'1. General Inputs'!$J$25,0),0)</f>
        <v>0</v>
      </c>
      <c r="S37" s="3">
        <f ca="1">ROUNDUP($F37*$E37*CHOOSE(S$7,
IFERROR(SUMPRODUCT('6. Patients'!CL$10:CL$107,OFFSET('6. Patients'!$DN$9,1,MATCH($D37,'6. Patients'!$DO$9:$EC$9,0),ROWS('6. Patients'!DY$10:DY$107))),0)+
IFERROR(SUMPRODUCT('6. Patients'!CL$10:CL$107,OFFSET('6. Patients'!$ED$9,1,MATCH($D37,'6. Patients'!$EE$9:$ES$9,0),ROWS('6. Patients'!DY$10:DY$107))),0)+
IFERROR(SUMPRODUCT('6. Patients'!CL$10:CL$107,OFFSET('6. Patients'!$ET$9,1,MATCH($D37,'6. Patients'!$EU$9:$FI$9,0),ROWS('6. Patients'!DY$10:DY$107))),0)+
IFERROR(SUMPRODUCT('6. Patients'!CL$10:CL$107,OFFSET('6. Patients'!$FJ$9,1,MATCH($D37,'6. Patients'!$FK$9:$FY$9,0),ROWS('6. Patients'!DY$10:DY$107))),0),
IFERROR(SUMPRODUCT('6. Patients'!CL$10:CL$107,OFFSET('6. Patients'!$FZ$9,1,MATCH($D37,'6. Patients'!$GA$9:$GO$9,0),ROWS('6. Patients'!DY$10:DY$107))),0)+
IFERROR(SUMPRODUCT('6. Patients'!CL$10:CL$107,OFFSET('6. Patients'!$GP$9,1,MATCH($D37,'6. Patients'!$GQ$9:$HE$9,0),ROWS('6. Patients'!DY$10:DY$107))),0)+
IFERROR(SUMPRODUCT('6. Patients'!CL$10:CL$107,OFFSET('6. Patients'!$HF$9,1,MATCH($D37,'6. Patients'!$HG$9:$HU$9,0),ROWS('6. Patients'!DY$10:DY$107))),0)+
IFERROR(SUMPRODUCT('6. Patients'!CL$10:CL$107,OFFSET('6. Patients'!$HV$9,1,MATCH($D37,'6. Patients'!$HW$9:$IK$9,0),ROWS('6. Patients'!DY$10:DY$107))),0),
IFERROR(SUMPRODUCT('6. Patients'!CL$10:CL$107,OFFSET('6. Patients'!$IL$9,1,MATCH($D37,'6. Patients'!$IM$9:$JA$9,0),ROWS('6. Patients'!DY$10:DY$107))),0)+
IFERROR(SUMPRODUCT('6. Patients'!CL$10:CL$107,OFFSET('6. Patients'!$JB$9,1,MATCH($D37,'6. Patients'!$JC$9:$JQ$9,0),ROWS('6. Patients'!DY$10:DY$107))),0)+
IFERROR(SUMPRODUCT('6. Patients'!CL$10:CL$107,OFFSET('6. Patients'!$JR$9,1,MATCH($D37,'6. Patients'!$JS$9:$KG$9,0),ROWS('6. Patients'!DY$10:DY$107))),0)+
IFERROR(SUMPRODUCT('6. Patients'!CL$10:CL$107,OFFSET('6. Patients'!$KH$9,1,MATCH($D37,'6. Patients'!$KI$9:$KW$9,0),ROWS('6. Patients'!DY$10:DY$107))),0))+
IFERROR(VLOOKUP($D37,$H$61:$L$91,COLUMNS($H$60:$J$60)-1+S$7,0)*$E37*$F37*'1. General Inputs'!$J$25,0),0)</f>
        <v>0</v>
      </c>
      <c r="T37" s="3">
        <f ca="1">ROUNDUP($F37*$E37*CHOOSE(T$7,
IFERROR(SUMPRODUCT('6. Patients'!CM$10:CM$107,OFFSET('6. Patients'!$DN$9,1,MATCH($D37,'6. Patients'!$DO$9:$EC$9,0),ROWS('6. Patients'!DZ$10:DZ$107))),0)+
IFERROR(SUMPRODUCT('6. Patients'!CM$10:CM$107,OFFSET('6. Patients'!$ED$9,1,MATCH($D37,'6. Patients'!$EE$9:$ES$9,0),ROWS('6. Patients'!DZ$10:DZ$107))),0)+
IFERROR(SUMPRODUCT('6. Patients'!CM$10:CM$107,OFFSET('6. Patients'!$ET$9,1,MATCH($D37,'6. Patients'!$EU$9:$FI$9,0),ROWS('6. Patients'!DZ$10:DZ$107))),0)+
IFERROR(SUMPRODUCT('6. Patients'!CM$10:CM$107,OFFSET('6. Patients'!$FJ$9,1,MATCH($D37,'6. Patients'!$FK$9:$FY$9,0),ROWS('6. Patients'!DZ$10:DZ$107))),0),
IFERROR(SUMPRODUCT('6. Patients'!CM$10:CM$107,OFFSET('6. Patients'!$FZ$9,1,MATCH($D37,'6. Patients'!$GA$9:$GO$9,0),ROWS('6. Patients'!DZ$10:DZ$107))),0)+
IFERROR(SUMPRODUCT('6. Patients'!CM$10:CM$107,OFFSET('6. Patients'!$GP$9,1,MATCH($D37,'6. Patients'!$GQ$9:$HE$9,0),ROWS('6. Patients'!DZ$10:DZ$107))),0)+
IFERROR(SUMPRODUCT('6. Patients'!CM$10:CM$107,OFFSET('6. Patients'!$HF$9,1,MATCH($D37,'6. Patients'!$HG$9:$HU$9,0),ROWS('6. Patients'!DZ$10:DZ$107))),0)+
IFERROR(SUMPRODUCT('6. Patients'!CM$10:CM$107,OFFSET('6. Patients'!$HV$9,1,MATCH($D37,'6. Patients'!$HW$9:$IK$9,0),ROWS('6. Patients'!DZ$10:DZ$107))),0),
IFERROR(SUMPRODUCT('6. Patients'!CM$10:CM$107,OFFSET('6. Patients'!$IL$9,1,MATCH($D37,'6. Patients'!$IM$9:$JA$9,0),ROWS('6. Patients'!DZ$10:DZ$107))),0)+
IFERROR(SUMPRODUCT('6. Patients'!CM$10:CM$107,OFFSET('6. Patients'!$JB$9,1,MATCH($D37,'6. Patients'!$JC$9:$JQ$9,0),ROWS('6. Patients'!DZ$10:DZ$107))),0)+
IFERROR(SUMPRODUCT('6. Patients'!CM$10:CM$107,OFFSET('6. Patients'!$JR$9,1,MATCH($D37,'6. Patients'!$JS$9:$KG$9,0),ROWS('6. Patients'!DZ$10:DZ$107))),0)+
IFERROR(SUMPRODUCT('6. Patients'!CM$10:CM$107,OFFSET('6. Patients'!$KH$9,1,MATCH($D37,'6. Patients'!$KI$9:$KW$9,0),ROWS('6. Patients'!DZ$10:DZ$107))),0))+
IFERROR(VLOOKUP($D37,$H$61:$L$91,COLUMNS($H$60:$J$60)-1+T$7,0)*$E37*$F37*'1. General Inputs'!$J$25,0),0)</f>
        <v>0</v>
      </c>
      <c r="U37" s="3">
        <f ca="1">ROUNDUP($F37*$E37*CHOOSE(U$7,
IFERROR(SUMPRODUCT('6. Patients'!CN$10:CN$107,OFFSET('6. Patients'!$DN$9,1,MATCH($D37,'6. Patients'!$DO$9:$EC$9,0),ROWS('6. Patients'!EA$10:EA$107))),0)+
IFERROR(SUMPRODUCT('6. Patients'!CN$10:CN$107,OFFSET('6. Patients'!$ED$9,1,MATCH($D37,'6. Patients'!$EE$9:$ES$9,0),ROWS('6. Patients'!EA$10:EA$107))),0)+
IFERROR(SUMPRODUCT('6. Patients'!CN$10:CN$107,OFFSET('6. Patients'!$ET$9,1,MATCH($D37,'6. Patients'!$EU$9:$FI$9,0),ROWS('6. Patients'!EA$10:EA$107))),0)+
IFERROR(SUMPRODUCT('6. Patients'!CN$10:CN$107,OFFSET('6. Patients'!$FJ$9,1,MATCH($D37,'6. Patients'!$FK$9:$FY$9,0),ROWS('6. Patients'!EA$10:EA$107))),0),
IFERROR(SUMPRODUCT('6. Patients'!CN$10:CN$107,OFFSET('6. Patients'!$FZ$9,1,MATCH($D37,'6. Patients'!$GA$9:$GO$9,0),ROWS('6. Patients'!EA$10:EA$107))),0)+
IFERROR(SUMPRODUCT('6. Patients'!CN$10:CN$107,OFFSET('6. Patients'!$GP$9,1,MATCH($D37,'6. Patients'!$GQ$9:$HE$9,0),ROWS('6. Patients'!EA$10:EA$107))),0)+
IFERROR(SUMPRODUCT('6. Patients'!CN$10:CN$107,OFFSET('6. Patients'!$HF$9,1,MATCH($D37,'6. Patients'!$HG$9:$HU$9,0),ROWS('6. Patients'!EA$10:EA$107))),0)+
IFERROR(SUMPRODUCT('6. Patients'!CN$10:CN$107,OFFSET('6. Patients'!$HV$9,1,MATCH($D37,'6. Patients'!$HW$9:$IK$9,0),ROWS('6. Patients'!EA$10:EA$107))),0),
IFERROR(SUMPRODUCT('6. Patients'!CN$10:CN$107,OFFSET('6. Patients'!$IL$9,1,MATCH($D37,'6. Patients'!$IM$9:$JA$9,0),ROWS('6. Patients'!EA$10:EA$107))),0)+
IFERROR(SUMPRODUCT('6. Patients'!CN$10:CN$107,OFFSET('6. Patients'!$JB$9,1,MATCH($D37,'6. Patients'!$JC$9:$JQ$9,0),ROWS('6. Patients'!EA$10:EA$107))),0)+
IFERROR(SUMPRODUCT('6. Patients'!CN$10:CN$107,OFFSET('6. Patients'!$JR$9,1,MATCH($D37,'6. Patients'!$JS$9:$KG$9,0),ROWS('6. Patients'!EA$10:EA$107))),0)+
IFERROR(SUMPRODUCT('6. Patients'!CN$10:CN$107,OFFSET('6. Patients'!$KH$9,1,MATCH($D37,'6. Patients'!$KI$9:$KW$9,0),ROWS('6. Patients'!EA$10:EA$107))),0))+
IFERROR(VLOOKUP($D37,$H$61:$L$91,COLUMNS($H$60:$J$60)-1+U$7,0)*$E37*$F37*'1. General Inputs'!$J$25,0),0)</f>
        <v>0</v>
      </c>
      <c r="V37" s="3">
        <f ca="1">ROUNDUP($F37*$E37*CHOOSE(V$7,
IFERROR(SUMPRODUCT('6. Patients'!CO$10:CO$107,OFFSET('6. Patients'!$DN$9,1,MATCH($D37,'6. Patients'!$DO$9:$EC$9,0),ROWS('6. Patients'!EB$10:EB$107))),0)+
IFERROR(SUMPRODUCT('6. Patients'!CO$10:CO$107,OFFSET('6. Patients'!$ED$9,1,MATCH($D37,'6. Patients'!$EE$9:$ES$9,0),ROWS('6. Patients'!EB$10:EB$107))),0)+
IFERROR(SUMPRODUCT('6. Patients'!CO$10:CO$107,OFFSET('6. Patients'!$ET$9,1,MATCH($D37,'6. Patients'!$EU$9:$FI$9,0),ROWS('6. Patients'!EB$10:EB$107))),0)+
IFERROR(SUMPRODUCT('6. Patients'!CO$10:CO$107,OFFSET('6. Patients'!$FJ$9,1,MATCH($D37,'6. Patients'!$FK$9:$FY$9,0),ROWS('6. Patients'!EB$10:EB$107))),0),
IFERROR(SUMPRODUCT('6. Patients'!CO$10:CO$107,OFFSET('6. Patients'!$FZ$9,1,MATCH($D37,'6. Patients'!$GA$9:$GO$9,0),ROWS('6. Patients'!EB$10:EB$107))),0)+
IFERROR(SUMPRODUCT('6. Patients'!CO$10:CO$107,OFFSET('6. Patients'!$GP$9,1,MATCH($D37,'6. Patients'!$GQ$9:$HE$9,0),ROWS('6. Patients'!EB$10:EB$107))),0)+
IFERROR(SUMPRODUCT('6. Patients'!CO$10:CO$107,OFFSET('6. Patients'!$HF$9,1,MATCH($D37,'6. Patients'!$HG$9:$HU$9,0),ROWS('6. Patients'!EB$10:EB$107))),0)+
IFERROR(SUMPRODUCT('6. Patients'!CO$10:CO$107,OFFSET('6. Patients'!$HV$9,1,MATCH($D37,'6. Patients'!$HW$9:$IK$9,0),ROWS('6. Patients'!EB$10:EB$107))),0),
IFERROR(SUMPRODUCT('6. Patients'!CO$10:CO$107,OFFSET('6. Patients'!$IL$9,1,MATCH($D37,'6. Patients'!$IM$9:$JA$9,0),ROWS('6. Patients'!EB$10:EB$107))),0)+
IFERROR(SUMPRODUCT('6. Patients'!CO$10:CO$107,OFFSET('6. Patients'!$JB$9,1,MATCH($D37,'6. Patients'!$JC$9:$JQ$9,0),ROWS('6. Patients'!EB$10:EB$107))),0)+
IFERROR(SUMPRODUCT('6. Patients'!CO$10:CO$107,OFFSET('6. Patients'!$JR$9,1,MATCH($D37,'6. Patients'!$JS$9:$KG$9,0),ROWS('6. Patients'!EB$10:EB$107))),0)+
IFERROR(SUMPRODUCT('6. Patients'!CO$10:CO$107,OFFSET('6. Patients'!$KH$9,1,MATCH($D37,'6. Patients'!$KI$9:$KW$9,0),ROWS('6. Patients'!EB$10:EB$107))),0))+
IFERROR(VLOOKUP($D37,$H$61:$L$91,COLUMNS($H$60:$J$60)-1+V$7,0)*$E37*$F37*'1. General Inputs'!$J$25,0),0)</f>
        <v>0</v>
      </c>
      <c r="W37" s="3">
        <f ca="1">ROUNDUP($F37*$E37*CHOOSE(W$7,
IFERROR(SUMPRODUCT('6. Patients'!CP$10:CP$107,OFFSET('6. Patients'!$DN$9,1,MATCH($D37,'6. Patients'!$DO$9:$EC$9,0),ROWS('6. Patients'!EC$10:EC$107))),0)+
IFERROR(SUMPRODUCT('6. Patients'!CP$10:CP$107,OFFSET('6. Patients'!$ED$9,1,MATCH($D37,'6. Patients'!$EE$9:$ES$9,0),ROWS('6. Patients'!EC$10:EC$107))),0)+
IFERROR(SUMPRODUCT('6. Patients'!CP$10:CP$107,OFFSET('6. Patients'!$ET$9,1,MATCH($D37,'6. Patients'!$EU$9:$FI$9,0),ROWS('6. Patients'!EC$10:EC$107))),0)+
IFERROR(SUMPRODUCT('6. Patients'!CP$10:CP$107,OFFSET('6. Patients'!$FJ$9,1,MATCH($D37,'6. Patients'!$FK$9:$FY$9,0),ROWS('6. Patients'!EC$10:EC$107))),0),
IFERROR(SUMPRODUCT('6. Patients'!CP$10:CP$107,OFFSET('6. Patients'!$FZ$9,1,MATCH($D37,'6. Patients'!$GA$9:$GO$9,0),ROWS('6. Patients'!EC$10:EC$107))),0)+
IFERROR(SUMPRODUCT('6. Patients'!CP$10:CP$107,OFFSET('6. Patients'!$GP$9,1,MATCH($D37,'6. Patients'!$GQ$9:$HE$9,0),ROWS('6. Patients'!EC$10:EC$107))),0)+
IFERROR(SUMPRODUCT('6. Patients'!CP$10:CP$107,OFFSET('6. Patients'!$HF$9,1,MATCH($D37,'6. Patients'!$HG$9:$HU$9,0),ROWS('6. Patients'!EC$10:EC$107))),0)+
IFERROR(SUMPRODUCT('6. Patients'!CP$10:CP$107,OFFSET('6. Patients'!$HV$9,1,MATCH($D37,'6. Patients'!$HW$9:$IK$9,0),ROWS('6. Patients'!EC$10:EC$107))),0),
IFERROR(SUMPRODUCT('6. Patients'!CP$10:CP$107,OFFSET('6. Patients'!$IL$9,1,MATCH($D37,'6. Patients'!$IM$9:$JA$9,0),ROWS('6. Patients'!EC$10:EC$107))),0)+
IFERROR(SUMPRODUCT('6. Patients'!CP$10:CP$107,OFFSET('6. Patients'!$JB$9,1,MATCH($D37,'6. Patients'!$JC$9:$JQ$9,0),ROWS('6. Patients'!EC$10:EC$107))),0)+
IFERROR(SUMPRODUCT('6. Patients'!CP$10:CP$107,OFFSET('6. Patients'!$JR$9,1,MATCH($D37,'6. Patients'!$JS$9:$KG$9,0),ROWS('6. Patients'!EC$10:EC$107))),0)+
IFERROR(SUMPRODUCT('6. Patients'!CP$10:CP$107,OFFSET('6. Patients'!$KH$9,1,MATCH($D37,'6. Patients'!$KI$9:$KW$9,0),ROWS('6. Patients'!EC$10:EC$107))),0))+
IFERROR(VLOOKUP($D37,$H$61:$L$91,COLUMNS($H$60:$J$60)-1+W$7,0)*$E37*$F37*'1. General Inputs'!$J$25,0),0)</f>
        <v>0</v>
      </c>
      <c r="X37" s="3">
        <f ca="1">ROUNDUP($F37*$E37*CHOOSE(X$7,
IFERROR(SUMPRODUCT('6. Patients'!CQ$10:CQ$107,OFFSET('6. Patients'!$DN$9,1,MATCH($D37,'6. Patients'!$DO$9:$EC$9,0),ROWS('6. Patients'!ED$10:ED$107))),0)+
IFERROR(SUMPRODUCT('6. Patients'!CQ$10:CQ$107,OFFSET('6. Patients'!$ED$9,1,MATCH($D37,'6. Patients'!$EE$9:$ES$9,0),ROWS('6. Patients'!ED$10:ED$107))),0)+
IFERROR(SUMPRODUCT('6. Patients'!CQ$10:CQ$107,OFFSET('6. Patients'!$ET$9,1,MATCH($D37,'6. Patients'!$EU$9:$FI$9,0),ROWS('6. Patients'!ED$10:ED$107))),0)+
IFERROR(SUMPRODUCT('6. Patients'!CQ$10:CQ$107,OFFSET('6. Patients'!$FJ$9,1,MATCH($D37,'6. Patients'!$FK$9:$FY$9,0),ROWS('6. Patients'!ED$10:ED$107))),0),
IFERROR(SUMPRODUCT('6. Patients'!CQ$10:CQ$107,OFFSET('6. Patients'!$FZ$9,1,MATCH($D37,'6. Patients'!$GA$9:$GO$9,0),ROWS('6. Patients'!ED$10:ED$107))),0)+
IFERROR(SUMPRODUCT('6. Patients'!CQ$10:CQ$107,OFFSET('6. Patients'!$GP$9,1,MATCH($D37,'6. Patients'!$GQ$9:$HE$9,0),ROWS('6. Patients'!ED$10:ED$107))),0)+
IFERROR(SUMPRODUCT('6. Patients'!CQ$10:CQ$107,OFFSET('6. Patients'!$HF$9,1,MATCH($D37,'6. Patients'!$HG$9:$HU$9,0),ROWS('6. Patients'!ED$10:ED$107))),0)+
IFERROR(SUMPRODUCT('6. Patients'!CQ$10:CQ$107,OFFSET('6. Patients'!$HV$9,1,MATCH($D37,'6. Patients'!$HW$9:$IK$9,0),ROWS('6. Patients'!ED$10:ED$107))),0),
IFERROR(SUMPRODUCT('6. Patients'!CQ$10:CQ$107,OFFSET('6. Patients'!$IL$9,1,MATCH($D37,'6. Patients'!$IM$9:$JA$9,0),ROWS('6. Patients'!ED$10:ED$107))),0)+
IFERROR(SUMPRODUCT('6. Patients'!CQ$10:CQ$107,OFFSET('6. Patients'!$JB$9,1,MATCH($D37,'6. Patients'!$JC$9:$JQ$9,0),ROWS('6. Patients'!ED$10:ED$107))),0)+
IFERROR(SUMPRODUCT('6. Patients'!CQ$10:CQ$107,OFFSET('6. Patients'!$JR$9,1,MATCH($D37,'6. Patients'!$JS$9:$KG$9,0),ROWS('6. Patients'!ED$10:ED$107))),0)+
IFERROR(SUMPRODUCT('6. Patients'!CQ$10:CQ$107,OFFSET('6. Patients'!$KH$9,1,MATCH($D37,'6. Patients'!$KI$9:$KW$9,0),ROWS('6. Patients'!ED$10:ED$107))),0))+
IFERROR(VLOOKUP($D37,$H$61:$L$91,COLUMNS($H$60:$J$60)-1+X$7,0)*$E37*$F37*'1. General Inputs'!$J$25,0),0)</f>
        <v>0</v>
      </c>
      <c r="Y37" s="3">
        <f ca="1">ROUNDUP($F37*$E37*CHOOSE(Y$7,
IFERROR(SUMPRODUCT('6. Patients'!CR$10:CR$107,OFFSET('6. Patients'!$DN$9,1,MATCH($D37,'6. Patients'!$DO$9:$EC$9,0),ROWS('6. Patients'!EE$10:EE$107))),0)+
IFERROR(SUMPRODUCT('6. Patients'!CR$10:CR$107,OFFSET('6. Patients'!$ED$9,1,MATCH($D37,'6. Patients'!$EE$9:$ES$9,0),ROWS('6. Patients'!EE$10:EE$107))),0)+
IFERROR(SUMPRODUCT('6. Patients'!CR$10:CR$107,OFFSET('6. Patients'!$ET$9,1,MATCH($D37,'6. Patients'!$EU$9:$FI$9,0),ROWS('6. Patients'!EE$10:EE$107))),0)+
IFERROR(SUMPRODUCT('6. Patients'!CR$10:CR$107,OFFSET('6. Patients'!$FJ$9,1,MATCH($D37,'6. Patients'!$FK$9:$FY$9,0),ROWS('6. Patients'!EE$10:EE$107))),0),
IFERROR(SUMPRODUCT('6. Patients'!CR$10:CR$107,OFFSET('6. Patients'!$FZ$9,1,MATCH($D37,'6. Patients'!$GA$9:$GO$9,0),ROWS('6. Patients'!EE$10:EE$107))),0)+
IFERROR(SUMPRODUCT('6. Patients'!CR$10:CR$107,OFFSET('6. Patients'!$GP$9,1,MATCH($D37,'6. Patients'!$GQ$9:$HE$9,0),ROWS('6. Patients'!EE$10:EE$107))),0)+
IFERROR(SUMPRODUCT('6. Patients'!CR$10:CR$107,OFFSET('6. Patients'!$HF$9,1,MATCH($D37,'6. Patients'!$HG$9:$HU$9,0),ROWS('6. Patients'!EE$10:EE$107))),0)+
IFERROR(SUMPRODUCT('6. Patients'!CR$10:CR$107,OFFSET('6. Patients'!$HV$9,1,MATCH($D37,'6. Patients'!$HW$9:$IK$9,0),ROWS('6. Patients'!EE$10:EE$107))),0),
IFERROR(SUMPRODUCT('6. Patients'!CR$10:CR$107,OFFSET('6. Patients'!$IL$9,1,MATCH($D37,'6. Patients'!$IM$9:$JA$9,0),ROWS('6. Patients'!EE$10:EE$107))),0)+
IFERROR(SUMPRODUCT('6. Patients'!CR$10:CR$107,OFFSET('6. Patients'!$JB$9,1,MATCH($D37,'6. Patients'!$JC$9:$JQ$9,0),ROWS('6. Patients'!EE$10:EE$107))),0)+
IFERROR(SUMPRODUCT('6. Patients'!CR$10:CR$107,OFFSET('6. Patients'!$JR$9,1,MATCH($D37,'6. Patients'!$JS$9:$KG$9,0),ROWS('6. Patients'!EE$10:EE$107))),0)+
IFERROR(SUMPRODUCT('6. Patients'!CR$10:CR$107,OFFSET('6. Patients'!$KH$9,1,MATCH($D37,'6. Patients'!$KI$9:$KW$9,0),ROWS('6. Patients'!EE$10:EE$107))),0))+
IFERROR(VLOOKUP($D37,$H$61:$L$91,COLUMNS($H$60:$J$60)-1+Y$7,0)*$E37*$F37*'1. General Inputs'!$J$25,0),0)</f>
        <v>0</v>
      </c>
      <c r="Z37" s="3">
        <f ca="1">ROUNDUP($F37*$E37*CHOOSE(Z$7,
IFERROR(SUMPRODUCT('6. Patients'!CS$10:CS$107,OFFSET('6. Patients'!$DN$9,1,MATCH($D37,'6. Patients'!$DO$9:$EC$9,0),ROWS('6. Patients'!EF$10:EF$107))),0)+
IFERROR(SUMPRODUCT('6. Patients'!CS$10:CS$107,OFFSET('6. Patients'!$ED$9,1,MATCH($D37,'6. Patients'!$EE$9:$ES$9,0),ROWS('6. Patients'!EF$10:EF$107))),0)+
IFERROR(SUMPRODUCT('6. Patients'!CS$10:CS$107,OFFSET('6. Patients'!$ET$9,1,MATCH($D37,'6. Patients'!$EU$9:$FI$9,0),ROWS('6. Patients'!EF$10:EF$107))),0)+
IFERROR(SUMPRODUCT('6. Patients'!CS$10:CS$107,OFFSET('6. Patients'!$FJ$9,1,MATCH($D37,'6. Patients'!$FK$9:$FY$9,0),ROWS('6. Patients'!EF$10:EF$107))),0),
IFERROR(SUMPRODUCT('6. Patients'!CS$10:CS$107,OFFSET('6. Patients'!$FZ$9,1,MATCH($D37,'6. Patients'!$GA$9:$GO$9,0),ROWS('6. Patients'!EF$10:EF$107))),0)+
IFERROR(SUMPRODUCT('6. Patients'!CS$10:CS$107,OFFSET('6. Patients'!$GP$9,1,MATCH($D37,'6. Patients'!$GQ$9:$HE$9,0),ROWS('6. Patients'!EF$10:EF$107))),0)+
IFERROR(SUMPRODUCT('6. Patients'!CS$10:CS$107,OFFSET('6. Patients'!$HF$9,1,MATCH($D37,'6. Patients'!$HG$9:$HU$9,0),ROWS('6. Patients'!EF$10:EF$107))),0)+
IFERROR(SUMPRODUCT('6. Patients'!CS$10:CS$107,OFFSET('6. Patients'!$HV$9,1,MATCH($D37,'6. Patients'!$HW$9:$IK$9,0),ROWS('6. Patients'!EF$10:EF$107))),0),
IFERROR(SUMPRODUCT('6. Patients'!CS$10:CS$107,OFFSET('6. Patients'!$IL$9,1,MATCH($D37,'6. Patients'!$IM$9:$JA$9,0),ROWS('6. Patients'!EF$10:EF$107))),0)+
IFERROR(SUMPRODUCT('6. Patients'!CS$10:CS$107,OFFSET('6. Patients'!$JB$9,1,MATCH($D37,'6. Patients'!$JC$9:$JQ$9,0),ROWS('6. Patients'!EF$10:EF$107))),0)+
IFERROR(SUMPRODUCT('6. Patients'!CS$10:CS$107,OFFSET('6. Patients'!$JR$9,1,MATCH($D37,'6. Patients'!$JS$9:$KG$9,0),ROWS('6. Patients'!EF$10:EF$107))),0)+
IFERROR(SUMPRODUCT('6. Patients'!CS$10:CS$107,OFFSET('6. Patients'!$KH$9,1,MATCH($D37,'6. Patients'!$KI$9:$KW$9,0),ROWS('6. Patients'!EF$10:EF$107))),0))+
IFERROR(VLOOKUP($D37,$H$61:$L$91,COLUMNS($H$60:$J$60)-1+Z$7,0)*$E37*$F37*'1. General Inputs'!$J$25,0),0)</f>
        <v>0</v>
      </c>
      <c r="AA37" s="3">
        <f ca="1">ROUNDUP($F37*$E37*CHOOSE(AA$7,
IFERROR(SUMPRODUCT('6. Patients'!CT$10:CT$107,OFFSET('6. Patients'!$DN$9,1,MATCH($D37,'6. Patients'!$DO$9:$EC$9,0),ROWS('6. Patients'!EG$10:EG$107))),0)+
IFERROR(SUMPRODUCT('6. Patients'!CT$10:CT$107,OFFSET('6. Patients'!$ED$9,1,MATCH($D37,'6. Patients'!$EE$9:$ES$9,0),ROWS('6. Patients'!EG$10:EG$107))),0)+
IFERROR(SUMPRODUCT('6. Patients'!CT$10:CT$107,OFFSET('6. Patients'!$ET$9,1,MATCH($D37,'6. Patients'!$EU$9:$FI$9,0),ROWS('6. Patients'!EG$10:EG$107))),0)+
IFERROR(SUMPRODUCT('6. Patients'!CT$10:CT$107,OFFSET('6. Patients'!$FJ$9,1,MATCH($D37,'6. Patients'!$FK$9:$FY$9,0),ROWS('6. Patients'!EG$10:EG$107))),0),
IFERROR(SUMPRODUCT('6. Patients'!CT$10:CT$107,OFFSET('6. Patients'!$FZ$9,1,MATCH($D37,'6. Patients'!$GA$9:$GO$9,0),ROWS('6. Patients'!EG$10:EG$107))),0)+
IFERROR(SUMPRODUCT('6. Patients'!CT$10:CT$107,OFFSET('6. Patients'!$GP$9,1,MATCH($D37,'6. Patients'!$GQ$9:$HE$9,0),ROWS('6. Patients'!EG$10:EG$107))),0)+
IFERROR(SUMPRODUCT('6. Patients'!CT$10:CT$107,OFFSET('6. Patients'!$HF$9,1,MATCH($D37,'6. Patients'!$HG$9:$HU$9,0),ROWS('6. Patients'!EG$10:EG$107))),0)+
IFERROR(SUMPRODUCT('6. Patients'!CT$10:CT$107,OFFSET('6. Patients'!$HV$9,1,MATCH($D37,'6. Patients'!$HW$9:$IK$9,0),ROWS('6. Patients'!EG$10:EG$107))),0),
IFERROR(SUMPRODUCT('6. Patients'!CT$10:CT$107,OFFSET('6. Patients'!$IL$9,1,MATCH($D37,'6. Patients'!$IM$9:$JA$9,0),ROWS('6. Patients'!EG$10:EG$107))),0)+
IFERROR(SUMPRODUCT('6. Patients'!CT$10:CT$107,OFFSET('6. Patients'!$JB$9,1,MATCH($D37,'6. Patients'!$JC$9:$JQ$9,0),ROWS('6. Patients'!EG$10:EG$107))),0)+
IFERROR(SUMPRODUCT('6. Patients'!CT$10:CT$107,OFFSET('6. Patients'!$JR$9,1,MATCH($D37,'6. Patients'!$JS$9:$KG$9,0),ROWS('6. Patients'!EG$10:EG$107))),0)+
IFERROR(SUMPRODUCT('6. Patients'!CT$10:CT$107,OFFSET('6. Patients'!$KH$9,1,MATCH($D37,'6. Patients'!$KI$9:$KW$9,0),ROWS('6. Patients'!EG$10:EG$107))),0))+
IFERROR(VLOOKUP($D37,$H$61:$L$91,COLUMNS($H$60:$J$60)-1+AA$7,0)*$E37*$F37*'1. General Inputs'!$J$25,0),0)</f>
        <v>0</v>
      </c>
      <c r="AB37" s="3">
        <f ca="1">ROUNDUP($F37*$E37*CHOOSE(AB$7,
IFERROR(SUMPRODUCT('6. Patients'!CU$10:CU$107,OFFSET('6. Patients'!$DN$9,1,MATCH($D37,'6. Patients'!$DO$9:$EC$9,0),ROWS('6. Patients'!EH$10:EH$107))),0)+
IFERROR(SUMPRODUCT('6. Patients'!CU$10:CU$107,OFFSET('6. Patients'!$ED$9,1,MATCH($D37,'6. Patients'!$EE$9:$ES$9,0),ROWS('6. Patients'!EH$10:EH$107))),0)+
IFERROR(SUMPRODUCT('6. Patients'!CU$10:CU$107,OFFSET('6. Patients'!$ET$9,1,MATCH($D37,'6. Patients'!$EU$9:$FI$9,0),ROWS('6. Patients'!EH$10:EH$107))),0)+
IFERROR(SUMPRODUCT('6. Patients'!CU$10:CU$107,OFFSET('6. Patients'!$FJ$9,1,MATCH($D37,'6. Patients'!$FK$9:$FY$9,0),ROWS('6. Patients'!EH$10:EH$107))),0),
IFERROR(SUMPRODUCT('6. Patients'!CU$10:CU$107,OFFSET('6. Patients'!$FZ$9,1,MATCH($D37,'6. Patients'!$GA$9:$GO$9,0),ROWS('6. Patients'!EH$10:EH$107))),0)+
IFERROR(SUMPRODUCT('6. Patients'!CU$10:CU$107,OFFSET('6. Patients'!$GP$9,1,MATCH($D37,'6. Patients'!$GQ$9:$HE$9,0),ROWS('6. Patients'!EH$10:EH$107))),0)+
IFERROR(SUMPRODUCT('6. Patients'!CU$10:CU$107,OFFSET('6. Patients'!$HF$9,1,MATCH($D37,'6. Patients'!$HG$9:$HU$9,0),ROWS('6. Patients'!EH$10:EH$107))),0)+
IFERROR(SUMPRODUCT('6. Patients'!CU$10:CU$107,OFFSET('6. Patients'!$HV$9,1,MATCH($D37,'6. Patients'!$HW$9:$IK$9,0),ROWS('6. Patients'!EH$10:EH$107))),0),
IFERROR(SUMPRODUCT('6. Patients'!CU$10:CU$107,OFFSET('6. Patients'!$IL$9,1,MATCH($D37,'6. Patients'!$IM$9:$JA$9,0),ROWS('6. Patients'!EH$10:EH$107))),0)+
IFERROR(SUMPRODUCT('6. Patients'!CU$10:CU$107,OFFSET('6. Patients'!$JB$9,1,MATCH($D37,'6. Patients'!$JC$9:$JQ$9,0),ROWS('6. Patients'!EH$10:EH$107))),0)+
IFERROR(SUMPRODUCT('6. Patients'!CU$10:CU$107,OFFSET('6. Patients'!$JR$9,1,MATCH($D37,'6. Patients'!$JS$9:$KG$9,0),ROWS('6. Patients'!EH$10:EH$107))),0)+
IFERROR(SUMPRODUCT('6. Patients'!CU$10:CU$107,OFFSET('6. Patients'!$KH$9,1,MATCH($D37,'6. Patients'!$KI$9:$KW$9,0),ROWS('6. Patients'!EH$10:EH$107))),0))+
IFERROR(VLOOKUP($D37,$H$61:$L$91,COLUMNS($H$60:$J$60)-1+AB$7,0)*$E37*$F37*'1. General Inputs'!$J$25,0),0)</f>
        <v>0</v>
      </c>
      <c r="AC37" s="3">
        <f ca="1">ROUNDUP($F37*$E37*CHOOSE(AC$7,
IFERROR(SUMPRODUCT('6. Patients'!CV$10:CV$107,OFFSET('6. Patients'!$DN$9,1,MATCH($D37,'6. Patients'!$DO$9:$EC$9,0),ROWS('6. Patients'!EI$10:EI$107))),0)+
IFERROR(SUMPRODUCT('6. Patients'!CV$10:CV$107,OFFSET('6. Patients'!$ED$9,1,MATCH($D37,'6. Patients'!$EE$9:$ES$9,0),ROWS('6. Patients'!EI$10:EI$107))),0)+
IFERROR(SUMPRODUCT('6. Patients'!CV$10:CV$107,OFFSET('6. Patients'!$ET$9,1,MATCH($D37,'6. Patients'!$EU$9:$FI$9,0),ROWS('6. Patients'!EI$10:EI$107))),0)+
IFERROR(SUMPRODUCT('6. Patients'!CV$10:CV$107,OFFSET('6. Patients'!$FJ$9,1,MATCH($D37,'6. Patients'!$FK$9:$FY$9,0),ROWS('6. Patients'!EI$10:EI$107))),0),
IFERROR(SUMPRODUCT('6. Patients'!CV$10:CV$107,OFFSET('6. Patients'!$FZ$9,1,MATCH($D37,'6. Patients'!$GA$9:$GO$9,0),ROWS('6. Patients'!EI$10:EI$107))),0)+
IFERROR(SUMPRODUCT('6. Patients'!CV$10:CV$107,OFFSET('6. Patients'!$GP$9,1,MATCH($D37,'6. Patients'!$GQ$9:$HE$9,0),ROWS('6. Patients'!EI$10:EI$107))),0)+
IFERROR(SUMPRODUCT('6. Patients'!CV$10:CV$107,OFFSET('6. Patients'!$HF$9,1,MATCH($D37,'6. Patients'!$HG$9:$HU$9,0),ROWS('6. Patients'!EI$10:EI$107))),0)+
IFERROR(SUMPRODUCT('6. Patients'!CV$10:CV$107,OFFSET('6. Patients'!$HV$9,1,MATCH($D37,'6. Patients'!$HW$9:$IK$9,0),ROWS('6. Patients'!EI$10:EI$107))),0),
IFERROR(SUMPRODUCT('6. Patients'!CV$10:CV$107,OFFSET('6. Patients'!$IL$9,1,MATCH($D37,'6. Patients'!$IM$9:$JA$9,0),ROWS('6. Patients'!EI$10:EI$107))),0)+
IFERROR(SUMPRODUCT('6. Patients'!CV$10:CV$107,OFFSET('6. Patients'!$JB$9,1,MATCH($D37,'6. Patients'!$JC$9:$JQ$9,0),ROWS('6. Patients'!EI$10:EI$107))),0)+
IFERROR(SUMPRODUCT('6. Patients'!CV$10:CV$107,OFFSET('6. Patients'!$JR$9,1,MATCH($D37,'6. Patients'!$JS$9:$KG$9,0),ROWS('6. Patients'!EI$10:EI$107))),0)+
IFERROR(SUMPRODUCT('6. Patients'!CV$10:CV$107,OFFSET('6. Patients'!$KH$9,1,MATCH($D37,'6. Patients'!$KI$9:$KW$9,0),ROWS('6. Patients'!EI$10:EI$107))),0))+
IFERROR(VLOOKUP($D37,$H$61:$L$91,COLUMNS($H$60:$J$60)-1+AC$7,0)*$E37*$F37*'1. General Inputs'!$J$25,0),0)</f>
        <v>0</v>
      </c>
      <c r="AD37" s="3">
        <f ca="1">ROUNDUP($F37*$E37*CHOOSE(AD$7,
IFERROR(SUMPRODUCT('6. Patients'!CW$10:CW$107,OFFSET('6. Patients'!$DN$9,1,MATCH($D37,'6. Patients'!$DO$9:$EC$9,0),ROWS('6. Patients'!EJ$10:EJ$107))),0)+
IFERROR(SUMPRODUCT('6. Patients'!CW$10:CW$107,OFFSET('6. Patients'!$ED$9,1,MATCH($D37,'6. Patients'!$EE$9:$ES$9,0),ROWS('6. Patients'!EJ$10:EJ$107))),0)+
IFERROR(SUMPRODUCT('6. Patients'!CW$10:CW$107,OFFSET('6. Patients'!$ET$9,1,MATCH($D37,'6. Patients'!$EU$9:$FI$9,0),ROWS('6. Patients'!EJ$10:EJ$107))),0)+
IFERROR(SUMPRODUCT('6. Patients'!CW$10:CW$107,OFFSET('6. Patients'!$FJ$9,1,MATCH($D37,'6. Patients'!$FK$9:$FY$9,0),ROWS('6. Patients'!EJ$10:EJ$107))),0),
IFERROR(SUMPRODUCT('6. Patients'!CW$10:CW$107,OFFSET('6. Patients'!$FZ$9,1,MATCH($D37,'6. Patients'!$GA$9:$GO$9,0),ROWS('6. Patients'!EJ$10:EJ$107))),0)+
IFERROR(SUMPRODUCT('6. Patients'!CW$10:CW$107,OFFSET('6. Patients'!$GP$9,1,MATCH($D37,'6. Patients'!$GQ$9:$HE$9,0),ROWS('6. Patients'!EJ$10:EJ$107))),0)+
IFERROR(SUMPRODUCT('6. Patients'!CW$10:CW$107,OFFSET('6. Patients'!$HF$9,1,MATCH($D37,'6. Patients'!$HG$9:$HU$9,0),ROWS('6. Patients'!EJ$10:EJ$107))),0)+
IFERROR(SUMPRODUCT('6. Patients'!CW$10:CW$107,OFFSET('6. Patients'!$HV$9,1,MATCH($D37,'6. Patients'!$HW$9:$IK$9,0),ROWS('6. Patients'!EJ$10:EJ$107))),0),
IFERROR(SUMPRODUCT('6. Patients'!CW$10:CW$107,OFFSET('6. Patients'!$IL$9,1,MATCH($D37,'6. Patients'!$IM$9:$JA$9,0),ROWS('6. Patients'!EJ$10:EJ$107))),0)+
IFERROR(SUMPRODUCT('6. Patients'!CW$10:CW$107,OFFSET('6. Patients'!$JB$9,1,MATCH($D37,'6. Patients'!$JC$9:$JQ$9,0),ROWS('6. Patients'!EJ$10:EJ$107))),0)+
IFERROR(SUMPRODUCT('6. Patients'!CW$10:CW$107,OFFSET('6. Patients'!$JR$9,1,MATCH($D37,'6. Patients'!$JS$9:$KG$9,0),ROWS('6. Patients'!EJ$10:EJ$107))),0)+
IFERROR(SUMPRODUCT('6. Patients'!CW$10:CW$107,OFFSET('6. Patients'!$KH$9,1,MATCH($D37,'6. Patients'!$KI$9:$KW$9,0),ROWS('6. Patients'!EJ$10:EJ$107))),0))+
IFERROR(VLOOKUP($D37,$H$61:$L$91,COLUMNS($H$60:$J$60)-1+AD$7,0)*$E37*$F37*'1. General Inputs'!$J$25,0),0)</f>
        <v>0</v>
      </c>
      <c r="AE37" s="3">
        <f ca="1">ROUNDUP($F37*$E37*CHOOSE(AE$7,
IFERROR(SUMPRODUCT('6. Patients'!CX$10:CX$107,OFFSET('6. Patients'!$DN$9,1,MATCH($D37,'6. Patients'!$DO$9:$EC$9,0),ROWS('6. Patients'!EK$10:EK$107))),0)+
IFERROR(SUMPRODUCT('6. Patients'!CX$10:CX$107,OFFSET('6. Patients'!$ED$9,1,MATCH($D37,'6. Patients'!$EE$9:$ES$9,0),ROWS('6. Patients'!EK$10:EK$107))),0)+
IFERROR(SUMPRODUCT('6. Patients'!CX$10:CX$107,OFFSET('6. Patients'!$ET$9,1,MATCH($D37,'6. Patients'!$EU$9:$FI$9,0),ROWS('6. Patients'!EK$10:EK$107))),0)+
IFERROR(SUMPRODUCT('6. Patients'!CX$10:CX$107,OFFSET('6. Patients'!$FJ$9,1,MATCH($D37,'6. Patients'!$FK$9:$FY$9,0),ROWS('6. Patients'!EK$10:EK$107))),0),
IFERROR(SUMPRODUCT('6. Patients'!CX$10:CX$107,OFFSET('6. Patients'!$FZ$9,1,MATCH($D37,'6. Patients'!$GA$9:$GO$9,0),ROWS('6. Patients'!EK$10:EK$107))),0)+
IFERROR(SUMPRODUCT('6. Patients'!CX$10:CX$107,OFFSET('6. Patients'!$GP$9,1,MATCH($D37,'6. Patients'!$GQ$9:$HE$9,0),ROWS('6. Patients'!EK$10:EK$107))),0)+
IFERROR(SUMPRODUCT('6. Patients'!CX$10:CX$107,OFFSET('6. Patients'!$HF$9,1,MATCH($D37,'6. Patients'!$HG$9:$HU$9,0),ROWS('6. Patients'!EK$10:EK$107))),0)+
IFERROR(SUMPRODUCT('6. Patients'!CX$10:CX$107,OFFSET('6. Patients'!$HV$9,1,MATCH($D37,'6. Patients'!$HW$9:$IK$9,0),ROWS('6. Patients'!EK$10:EK$107))),0),
IFERROR(SUMPRODUCT('6. Patients'!CX$10:CX$107,OFFSET('6. Patients'!$IL$9,1,MATCH($D37,'6. Patients'!$IM$9:$JA$9,0),ROWS('6. Patients'!EK$10:EK$107))),0)+
IFERROR(SUMPRODUCT('6. Patients'!CX$10:CX$107,OFFSET('6. Patients'!$JB$9,1,MATCH($D37,'6. Patients'!$JC$9:$JQ$9,0),ROWS('6. Patients'!EK$10:EK$107))),0)+
IFERROR(SUMPRODUCT('6. Patients'!CX$10:CX$107,OFFSET('6. Patients'!$JR$9,1,MATCH($D37,'6. Patients'!$JS$9:$KG$9,0),ROWS('6. Patients'!EK$10:EK$107))),0)+
IFERROR(SUMPRODUCT('6. Patients'!CX$10:CX$107,OFFSET('6. Patients'!$KH$9,1,MATCH($D37,'6. Patients'!$KI$9:$KW$9,0),ROWS('6. Patients'!EK$10:EK$107))),0))+
IFERROR(VLOOKUP($D37,$H$61:$L$91,COLUMNS($H$60:$J$60)-1+AE$7,0)*$E37*$F37*'1. General Inputs'!$J$25,0),0)</f>
        <v>0</v>
      </c>
      <c r="AF37" s="3">
        <f ca="1">ROUNDUP($F37*$E37*CHOOSE(AF$7,
IFERROR(SUMPRODUCT('6. Patients'!CY$10:CY$107,OFFSET('6. Patients'!$DN$9,1,MATCH($D37,'6. Patients'!$DO$9:$EC$9,0),ROWS('6. Patients'!EL$10:EL$107))),0)+
IFERROR(SUMPRODUCT('6. Patients'!CY$10:CY$107,OFFSET('6. Patients'!$ED$9,1,MATCH($D37,'6. Patients'!$EE$9:$ES$9,0),ROWS('6. Patients'!EL$10:EL$107))),0)+
IFERROR(SUMPRODUCT('6. Patients'!CY$10:CY$107,OFFSET('6. Patients'!$ET$9,1,MATCH($D37,'6. Patients'!$EU$9:$FI$9,0),ROWS('6. Patients'!EL$10:EL$107))),0)+
IFERROR(SUMPRODUCT('6. Patients'!CY$10:CY$107,OFFSET('6. Patients'!$FJ$9,1,MATCH($D37,'6. Patients'!$FK$9:$FY$9,0),ROWS('6. Patients'!EL$10:EL$107))),0),
IFERROR(SUMPRODUCT('6. Patients'!CY$10:CY$107,OFFSET('6. Patients'!$FZ$9,1,MATCH($D37,'6. Patients'!$GA$9:$GO$9,0),ROWS('6. Patients'!EL$10:EL$107))),0)+
IFERROR(SUMPRODUCT('6. Patients'!CY$10:CY$107,OFFSET('6. Patients'!$GP$9,1,MATCH($D37,'6. Patients'!$GQ$9:$HE$9,0),ROWS('6. Patients'!EL$10:EL$107))),0)+
IFERROR(SUMPRODUCT('6. Patients'!CY$10:CY$107,OFFSET('6. Patients'!$HF$9,1,MATCH($D37,'6. Patients'!$HG$9:$HU$9,0),ROWS('6. Patients'!EL$10:EL$107))),0)+
IFERROR(SUMPRODUCT('6. Patients'!CY$10:CY$107,OFFSET('6. Patients'!$HV$9,1,MATCH($D37,'6. Patients'!$HW$9:$IK$9,0),ROWS('6. Patients'!EL$10:EL$107))),0),
IFERROR(SUMPRODUCT('6. Patients'!CY$10:CY$107,OFFSET('6. Patients'!$IL$9,1,MATCH($D37,'6. Patients'!$IM$9:$JA$9,0),ROWS('6. Patients'!EL$10:EL$107))),0)+
IFERROR(SUMPRODUCT('6. Patients'!CY$10:CY$107,OFFSET('6. Patients'!$JB$9,1,MATCH($D37,'6. Patients'!$JC$9:$JQ$9,0),ROWS('6. Patients'!EL$10:EL$107))),0)+
IFERROR(SUMPRODUCT('6. Patients'!CY$10:CY$107,OFFSET('6. Patients'!$JR$9,1,MATCH($D37,'6. Patients'!$JS$9:$KG$9,0),ROWS('6. Patients'!EL$10:EL$107))),0)+
IFERROR(SUMPRODUCT('6. Patients'!CY$10:CY$107,OFFSET('6. Patients'!$KH$9,1,MATCH($D37,'6. Patients'!$KI$9:$KW$9,0),ROWS('6. Patients'!EL$10:EL$107))),0))+
IFERROR(VLOOKUP($D37,$H$61:$L$91,COLUMNS($H$60:$J$60)-1+AF$7,0)*$E37*$F37*'1. General Inputs'!$J$25,0),0)</f>
        <v>0</v>
      </c>
      <c r="AG37" s="3">
        <f ca="1">ROUNDUP($F37*$E37*CHOOSE(AG$7,
IFERROR(SUMPRODUCT('6. Patients'!CZ$10:CZ$107,OFFSET('6. Patients'!$DN$9,1,MATCH($D37,'6. Patients'!$DO$9:$EC$9,0),ROWS('6. Patients'!EM$10:EM$107))),0)+
IFERROR(SUMPRODUCT('6. Patients'!CZ$10:CZ$107,OFFSET('6. Patients'!$ED$9,1,MATCH($D37,'6. Patients'!$EE$9:$ES$9,0),ROWS('6. Patients'!EM$10:EM$107))),0)+
IFERROR(SUMPRODUCT('6. Patients'!CZ$10:CZ$107,OFFSET('6. Patients'!$ET$9,1,MATCH($D37,'6. Patients'!$EU$9:$FI$9,0),ROWS('6. Patients'!EM$10:EM$107))),0)+
IFERROR(SUMPRODUCT('6. Patients'!CZ$10:CZ$107,OFFSET('6. Patients'!$FJ$9,1,MATCH($D37,'6. Patients'!$FK$9:$FY$9,0),ROWS('6. Patients'!EM$10:EM$107))),0),
IFERROR(SUMPRODUCT('6. Patients'!CZ$10:CZ$107,OFFSET('6. Patients'!$FZ$9,1,MATCH($D37,'6. Patients'!$GA$9:$GO$9,0),ROWS('6. Patients'!EM$10:EM$107))),0)+
IFERROR(SUMPRODUCT('6. Patients'!CZ$10:CZ$107,OFFSET('6. Patients'!$GP$9,1,MATCH($D37,'6. Patients'!$GQ$9:$HE$9,0),ROWS('6. Patients'!EM$10:EM$107))),0)+
IFERROR(SUMPRODUCT('6. Patients'!CZ$10:CZ$107,OFFSET('6. Patients'!$HF$9,1,MATCH($D37,'6. Patients'!$HG$9:$HU$9,0),ROWS('6. Patients'!EM$10:EM$107))),0)+
IFERROR(SUMPRODUCT('6. Patients'!CZ$10:CZ$107,OFFSET('6. Patients'!$HV$9,1,MATCH($D37,'6. Patients'!$HW$9:$IK$9,0),ROWS('6. Patients'!EM$10:EM$107))),0),
IFERROR(SUMPRODUCT('6. Patients'!CZ$10:CZ$107,OFFSET('6. Patients'!$IL$9,1,MATCH($D37,'6. Patients'!$IM$9:$JA$9,0),ROWS('6. Patients'!EM$10:EM$107))),0)+
IFERROR(SUMPRODUCT('6. Patients'!CZ$10:CZ$107,OFFSET('6. Patients'!$JB$9,1,MATCH($D37,'6. Patients'!$JC$9:$JQ$9,0),ROWS('6. Patients'!EM$10:EM$107))),0)+
IFERROR(SUMPRODUCT('6. Patients'!CZ$10:CZ$107,OFFSET('6. Patients'!$JR$9,1,MATCH($D37,'6. Patients'!$JS$9:$KG$9,0),ROWS('6. Patients'!EM$10:EM$107))),0)+
IFERROR(SUMPRODUCT('6. Patients'!CZ$10:CZ$107,OFFSET('6. Patients'!$KH$9,1,MATCH($D37,'6. Patients'!$KI$9:$KW$9,0),ROWS('6. Patients'!EM$10:EM$107))),0))+
IFERROR(VLOOKUP($D37,$H$61:$L$91,COLUMNS($H$60:$J$60)-1+AG$7,0)*$E37*$F37*'1. General Inputs'!$J$25,0),0)</f>
        <v>0</v>
      </c>
      <c r="AH37" s="3">
        <f ca="1">ROUNDUP($F37*$E37*CHOOSE(AH$7,
IFERROR(SUMPRODUCT('6. Patients'!DA$10:DA$107,OFFSET('6. Patients'!$DN$9,1,MATCH($D37,'6. Patients'!$DO$9:$EC$9,0),ROWS('6. Patients'!EN$10:EN$107))),0)+
IFERROR(SUMPRODUCT('6. Patients'!DA$10:DA$107,OFFSET('6. Patients'!$ED$9,1,MATCH($D37,'6. Patients'!$EE$9:$ES$9,0),ROWS('6. Patients'!EN$10:EN$107))),0)+
IFERROR(SUMPRODUCT('6. Patients'!DA$10:DA$107,OFFSET('6. Patients'!$ET$9,1,MATCH($D37,'6. Patients'!$EU$9:$FI$9,0),ROWS('6. Patients'!EN$10:EN$107))),0)+
IFERROR(SUMPRODUCT('6. Patients'!DA$10:DA$107,OFFSET('6. Patients'!$FJ$9,1,MATCH($D37,'6. Patients'!$FK$9:$FY$9,0),ROWS('6. Patients'!EN$10:EN$107))),0),
IFERROR(SUMPRODUCT('6. Patients'!DA$10:DA$107,OFFSET('6. Patients'!$FZ$9,1,MATCH($D37,'6. Patients'!$GA$9:$GO$9,0),ROWS('6. Patients'!EN$10:EN$107))),0)+
IFERROR(SUMPRODUCT('6. Patients'!DA$10:DA$107,OFFSET('6. Patients'!$GP$9,1,MATCH($D37,'6. Patients'!$GQ$9:$HE$9,0),ROWS('6. Patients'!EN$10:EN$107))),0)+
IFERROR(SUMPRODUCT('6. Patients'!DA$10:DA$107,OFFSET('6. Patients'!$HF$9,1,MATCH($D37,'6. Patients'!$HG$9:$HU$9,0),ROWS('6. Patients'!EN$10:EN$107))),0)+
IFERROR(SUMPRODUCT('6. Patients'!DA$10:DA$107,OFFSET('6. Patients'!$HV$9,1,MATCH($D37,'6. Patients'!$HW$9:$IK$9,0),ROWS('6. Patients'!EN$10:EN$107))),0),
IFERROR(SUMPRODUCT('6. Patients'!DA$10:DA$107,OFFSET('6. Patients'!$IL$9,1,MATCH($D37,'6. Patients'!$IM$9:$JA$9,0),ROWS('6. Patients'!EN$10:EN$107))),0)+
IFERROR(SUMPRODUCT('6. Patients'!DA$10:DA$107,OFFSET('6. Patients'!$JB$9,1,MATCH($D37,'6. Patients'!$JC$9:$JQ$9,0),ROWS('6. Patients'!EN$10:EN$107))),0)+
IFERROR(SUMPRODUCT('6. Patients'!DA$10:DA$107,OFFSET('6. Patients'!$JR$9,1,MATCH($D37,'6. Patients'!$JS$9:$KG$9,0),ROWS('6. Patients'!EN$10:EN$107))),0)+
IFERROR(SUMPRODUCT('6. Patients'!DA$10:DA$107,OFFSET('6. Patients'!$KH$9,1,MATCH($D37,'6. Patients'!$KI$9:$KW$9,0),ROWS('6. Patients'!EN$10:EN$107))),0))+
IFERROR(VLOOKUP($D37,$H$61:$L$91,COLUMNS($H$60:$J$60)-1+AH$7,0)*$E37*$F37*'1. General Inputs'!$J$25,0),0)</f>
        <v>0</v>
      </c>
      <c r="AI37" s="3">
        <f ca="1">ROUNDUP($F37*$E37*CHOOSE(AI$7,
IFERROR(SUMPRODUCT('6. Patients'!DB$10:DB$107,OFFSET('6. Patients'!$DN$9,1,MATCH($D37,'6. Patients'!$DO$9:$EC$9,0),ROWS('6. Patients'!EO$10:EO$107))),0)+
IFERROR(SUMPRODUCT('6. Patients'!DB$10:DB$107,OFFSET('6. Patients'!$ED$9,1,MATCH($D37,'6. Patients'!$EE$9:$ES$9,0),ROWS('6. Patients'!EO$10:EO$107))),0)+
IFERROR(SUMPRODUCT('6. Patients'!DB$10:DB$107,OFFSET('6. Patients'!$ET$9,1,MATCH($D37,'6. Patients'!$EU$9:$FI$9,0),ROWS('6. Patients'!EO$10:EO$107))),0)+
IFERROR(SUMPRODUCT('6. Patients'!DB$10:DB$107,OFFSET('6. Patients'!$FJ$9,1,MATCH($D37,'6. Patients'!$FK$9:$FY$9,0),ROWS('6. Patients'!EO$10:EO$107))),0),
IFERROR(SUMPRODUCT('6. Patients'!DB$10:DB$107,OFFSET('6. Patients'!$FZ$9,1,MATCH($D37,'6. Patients'!$GA$9:$GO$9,0),ROWS('6. Patients'!EO$10:EO$107))),0)+
IFERROR(SUMPRODUCT('6. Patients'!DB$10:DB$107,OFFSET('6. Patients'!$GP$9,1,MATCH($D37,'6. Patients'!$GQ$9:$HE$9,0),ROWS('6. Patients'!EO$10:EO$107))),0)+
IFERROR(SUMPRODUCT('6. Patients'!DB$10:DB$107,OFFSET('6. Patients'!$HF$9,1,MATCH($D37,'6. Patients'!$HG$9:$HU$9,0),ROWS('6. Patients'!EO$10:EO$107))),0)+
IFERROR(SUMPRODUCT('6. Patients'!DB$10:DB$107,OFFSET('6. Patients'!$HV$9,1,MATCH($D37,'6. Patients'!$HW$9:$IK$9,0),ROWS('6. Patients'!EO$10:EO$107))),0),
IFERROR(SUMPRODUCT('6. Patients'!DB$10:DB$107,OFFSET('6. Patients'!$IL$9,1,MATCH($D37,'6. Patients'!$IM$9:$JA$9,0),ROWS('6. Patients'!EO$10:EO$107))),0)+
IFERROR(SUMPRODUCT('6. Patients'!DB$10:DB$107,OFFSET('6. Patients'!$JB$9,1,MATCH($D37,'6. Patients'!$JC$9:$JQ$9,0),ROWS('6. Patients'!EO$10:EO$107))),0)+
IFERROR(SUMPRODUCT('6. Patients'!DB$10:DB$107,OFFSET('6. Patients'!$JR$9,1,MATCH($D37,'6. Patients'!$JS$9:$KG$9,0),ROWS('6. Patients'!EO$10:EO$107))),0)+
IFERROR(SUMPRODUCT('6. Patients'!DB$10:DB$107,OFFSET('6. Patients'!$KH$9,1,MATCH($D37,'6. Patients'!$KI$9:$KW$9,0),ROWS('6. Patients'!EO$10:EO$107))),0))+
IFERROR(VLOOKUP($D37,$H$61:$L$91,COLUMNS($H$60:$J$60)-1+AI$7,0)*$E37*$F37*'1. General Inputs'!$J$25,0),0)</f>
        <v>0</v>
      </c>
      <c r="AJ37" s="3">
        <f ca="1">ROUNDUP($F37*$E37*CHOOSE(AJ$7,
IFERROR(SUMPRODUCT('6. Patients'!DC$10:DC$107,OFFSET('6. Patients'!$DN$9,1,MATCH($D37,'6. Patients'!$DO$9:$EC$9,0),ROWS('6. Patients'!EP$10:EP$107))),0)+
IFERROR(SUMPRODUCT('6. Patients'!DC$10:DC$107,OFFSET('6. Patients'!$ED$9,1,MATCH($D37,'6. Patients'!$EE$9:$ES$9,0),ROWS('6. Patients'!EP$10:EP$107))),0)+
IFERROR(SUMPRODUCT('6. Patients'!DC$10:DC$107,OFFSET('6. Patients'!$ET$9,1,MATCH($D37,'6. Patients'!$EU$9:$FI$9,0),ROWS('6. Patients'!EP$10:EP$107))),0)+
IFERROR(SUMPRODUCT('6. Patients'!DC$10:DC$107,OFFSET('6. Patients'!$FJ$9,1,MATCH($D37,'6. Patients'!$FK$9:$FY$9,0),ROWS('6. Patients'!EP$10:EP$107))),0),
IFERROR(SUMPRODUCT('6. Patients'!DC$10:DC$107,OFFSET('6. Patients'!$FZ$9,1,MATCH($D37,'6. Patients'!$GA$9:$GO$9,0),ROWS('6. Patients'!EP$10:EP$107))),0)+
IFERROR(SUMPRODUCT('6. Patients'!DC$10:DC$107,OFFSET('6. Patients'!$GP$9,1,MATCH($D37,'6. Patients'!$GQ$9:$HE$9,0),ROWS('6. Patients'!EP$10:EP$107))),0)+
IFERROR(SUMPRODUCT('6. Patients'!DC$10:DC$107,OFFSET('6. Patients'!$HF$9,1,MATCH($D37,'6. Patients'!$HG$9:$HU$9,0),ROWS('6. Patients'!EP$10:EP$107))),0)+
IFERROR(SUMPRODUCT('6. Patients'!DC$10:DC$107,OFFSET('6. Patients'!$HV$9,1,MATCH($D37,'6. Patients'!$HW$9:$IK$9,0),ROWS('6. Patients'!EP$10:EP$107))),0),
IFERROR(SUMPRODUCT('6. Patients'!DC$10:DC$107,OFFSET('6. Patients'!$IL$9,1,MATCH($D37,'6. Patients'!$IM$9:$JA$9,0),ROWS('6. Patients'!EP$10:EP$107))),0)+
IFERROR(SUMPRODUCT('6. Patients'!DC$10:DC$107,OFFSET('6. Patients'!$JB$9,1,MATCH($D37,'6. Patients'!$JC$9:$JQ$9,0),ROWS('6. Patients'!EP$10:EP$107))),0)+
IFERROR(SUMPRODUCT('6. Patients'!DC$10:DC$107,OFFSET('6. Patients'!$JR$9,1,MATCH($D37,'6. Patients'!$JS$9:$KG$9,0),ROWS('6. Patients'!EP$10:EP$107))),0)+
IFERROR(SUMPRODUCT('6. Patients'!DC$10:DC$107,OFFSET('6. Patients'!$KH$9,1,MATCH($D37,'6. Patients'!$KI$9:$KW$9,0),ROWS('6. Patients'!EP$10:EP$107))),0))+
IFERROR(VLOOKUP($D37,$H$61:$L$91,COLUMNS($H$60:$J$60)-1+AJ$7,0)*$E37*$F37*'1. General Inputs'!$J$25,0),0)</f>
        <v>0</v>
      </c>
      <c r="AK37" s="3">
        <f ca="1">ROUNDUP($F37*$E37*CHOOSE(AK$7,
IFERROR(SUMPRODUCT('6. Patients'!DD$10:DD$107,OFFSET('6. Patients'!$DN$9,1,MATCH($D37,'6. Patients'!$DO$9:$EC$9,0),ROWS('6. Patients'!EQ$10:EQ$107))),0)+
IFERROR(SUMPRODUCT('6. Patients'!DD$10:DD$107,OFFSET('6. Patients'!$ED$9,1,MATCH($D37,'6. Patients'!$EE$9:$ES$9,0),ROWS('6. Patients'!EQ$10:EQ$107))),0)+
IFERROR(SUMPRODUCT('6. Patients'!DD$10:DD$107,OFFSET('6. Patients'!$ET$9,1,MATCH($D37,'6. Patients'!$EU$9:$FI$9,0),ROWS('6. Patients'!EQ$10:EQ$107))),0)+
IFERROR(SUMPRODUCT('6. Patients'!DD$10:DD$107,OFFSET('6. Patients'!$FJ$9,1,MATCH($D37,'6. Patients'!$FK$9:$FY$9,0),ROWS('6. Patients'!EQ$10:EQ$107))),0),
IFERROR(SUMPRODUCT('6. Patients'!DD$10:DD$107,OFFSET('6. Patients'!$FZ$9,1,MATCH($D37,'6. Patients'!$GA$9:$GO$9,0),ROWS('6. Patients'!EQ$10:EQ$107))),0)+
IFERROR(SUMPRODUCT('6. Patients'!DD$10:DD$107,OFFSET('6. Patients'!$GP$9,1,MATCH($D37,'6. Patients'!$GQ$9:$HE$9,0),ROWS('6. Patients'!EQ$10:EQ$107))),0)+
IFERROR(SUMPRODUCT('6. Patients'!DD$10:DD$107,OFFSET('6. Patients'!$HF$9,1,MATCH($D37,'6. Patients'!$HG$9:$HU$9,0),ROWS('6. Patients'!EQ$10:EQ$107))),0)+
IFERROR(SUMPRODUCT('6. Patients'!DD$10:DD$107,OFFSET('6. Patients'!$HV$9,1,MATCH($D37,'6. Patients'!$HW$9:$IK$9,0),ROWS('6. Patients'!EQ$10:EQ$107))),0),
IFERROR(SUMPRODUCT('6. Patients'!DD$10:DD$107,OFFSET('6. Patients'!$IL$9,1,MATCH($D37,'6. Patients'!$IM$9:$JA$9,0),ROWS('6. Patients'!EQ$10:EQ$107))),0)+
IFERROR(SUMPRODUCT('6. Patients'!DD$10:DD$107,OFFSET('6. Patients'!$JB$9,1,MATCH($D37,'6. Patients'!$JC$9:$JQ$9,0),ROWS('6. Patients'!EQ$10:EQ$107))),0)+
IFERROR(SUMPRODUCT('6. Patients'!DD$10:DD$107,OFFSET('6. Patients'!$JR$9,1,MATCH($D37,'6. Patients'!$JS$9:$KG$9,0),ROWS('6. Patients'!EQ$10:EQ$107))),0)+
IFERROR(SUMPRODUCT('6. Patients'!DD$10:DD$107,OFFSET('6. Patients'!$KH$9,1,MATCH($D37,'6. Patients'!$KI$9:$KW$9,0),ROWS('6. Patients'!EQ$10:EQ$107))),0))+
IFERROR(VLOOKUP($D37,$H$61:$L$91,COLUMNS($H$60:$J$60)-1+AK$7,0)*$E37*$F37*'1. General Inputs'!$J$25,0),0)</f>
        <v>0</v>
      </c>
      <c r="AL37" s="3">
        <f ca="1">ROUNDUP($F37*$E37*CHOOSE(AL$7,
IFERROR(SUMPRODUCT('6. Patients'!DE$10:DE$107,OFFSET('6. Patients'!$DN$9,1,MATCH($D37,'6. Patients'!$DO$9:$EC$9,0),ROWS('6. Patients'!ER$10:ER$107))),0)+
IFERROR(SUMPRODUCT('6. Patients'!DE$10:DE$107,OFFSET('6. Patients'!$ED$9,1,MATCH($D37,'6. Patients'!$EE$9:$ES$9,0),ROWS('6. Patients'!ER$10:ER$107))),0)+
IFERROR(SUMPRODUCT('6. Patients'!DE$10:DE$107,OFFSET('6. Patients'!$ET$9,1,MATCH($D37,'6. Patients'!$EU$9:$FI$9,0),ROWS('6. Patients'!ER$10:ER$107))),0)+
IFERROR(SUMPRODUCT('6. Patients'!DE$10:DE$107,OFFSET('6. Patients'!$FJ$9,1,MATCH($D37,'6. Patients'!$FK$9:$FY$9,0),ROWS('6. Patients'!ER$10:ER$107))),0),
IFERROR(SUMPRODUCT('6. Patients'!DE$10:DE$107,OFFSET('6. Patients'!$FZ$9,1,MATCH($D37,'6. Patients'!$GA$9:$GO$9,0),ROWS('6. Patients'!ER$10:ER$107))),0)+
IFERROR(SUMPRODUCT('6. Patients'!DE$10:DE$107,OFFSET('6. Patients'!$GP$9,1,MATCH($D37,'6. Patients'!$GQ$9:$HE$9,0),ROWS('6. Patients'!ER$10:ER$107))),0)+
IFERROR(SUMPRODUCT('6. Patients'!DE$10:DE$107,OFFSET('6. Patients'!$HF$9,1,MATCH($D37,'6. Patients'!$HG$9:$HU$9,0),ROWS('6. Patients'!ER$10:ER$107))),0)+
IFERROR(SUMPRODUCT('6. Patients'!DE$10:DE$107,OFFSET('6. Patients'!$HV$9,1,MATCH($D37,'6. Patients'!$HW$9:$IK$9,0),ROWS('6. Patients'!ER$10:ER$107))),0),
IFERROR(SUMPRODUCT('6. Patients'!DE$10:DE$107,OFFSET('6. Patients'!$IL$9,1,MATCH($D37,'6. Patients'!$IM$9:$JA$9,0),ROWS('6. Patients'!ER$10:ER$107))),0)+
IFERROR(SUMPRODUCT('6. Patients'!DE$10:DE$107,OFFSET('6. Patients'!$JB$9,1,MATCH($D37,'6. Patients'!$JC$9:$JQ$9,0),ROWS('6. Patients'!ER$10:ER$107))),0)+
IFERROR(SUMPRODUCT('6. Patients'!DE$10:DE$107,OFFSET('6. Patients'!$JR$9,1,MATCH($D37,'6. Patients'!$JS$9:$KG$9,0),ROWS('6. Patients'!ER$10:ER$107))),0)+
IFERROR(SUMPRODUCT('6. Patients'!DE$10:DE$107,OFFSET('6. Patients'!$KH$9,1,MATCH($D37,'6. Patients'!$KI$9:$KW$9,0),ROWS('6. Patients'!ER$10:ER$107))),0))+
IFERROR(VLOOKUP($D37,$H$61:$L$91,COLUMNS($H$60:$J$60)-1+AL$7,0)*$E37*$F37*'1. General Inputs'!$J$25,0),0)</f>
        <v>0</v>
      </c>
      <c r="AM37" s="3">
        <f ca="1">ROUNDUP($F37*$E37*CHOOSE(AM$7,
IFERROR(SUMPRODUCT('6. Patients'!DF$10:DF$107,OFFSET('6. Patients'!$DN$9,1,MATCH($D37,'6. Patients'!$DO$9:$EC$9,0),ROWS('6. Patients'!ES$10:ES$107))),0)+
IFERROR(SUMPRODUCT('6. Patients'!DF$10:DF$107,OFFSET('6. Patients'!$ED$9,1,MATCH($D37,'6. Patients'!$EE$9:$ES$9,0),ROWS('6. Patients'!ES$10:ES$107))),0)+
IFERROR(SUMPRODUCT('6. Patients'!DF$10:DF$107,OFFSET('6. Patients'!$ET$9,1,MATCH($D37,'6. Patients'!$EU$9:$FI$9,0),ROWS('6. Patients'!ES$10:ES$107))),0)+
IFERROR(SUMPRODUCT('6. Patients'!DF$10:DF$107,OFFSET('6. Patients'!$FJ$9,1,MATCH($D37,'6. Patients'!$FK$9:$FY$9,0),ROWS('6. Patients'!ES$10:ES$107))),0),
IFERROR(SUMPRODUCT('6. Patients'!DF$10:DF$107,OFFSET('6. Patients'!$FZ$9,1,MATCH($D37,'6. Patients'!$GA$9:$GO$9,0),ROWS('6. Patients'!ES$10:ES$107))),0)+
IFERROR(SUMPRODUCT('6. Patients'!DF$10:DF$107,OFFSET('6. Patients'!$GP$9,1,MATCH($D37,'6. Patients'!$GQ$9:$HE$9,0),ROWS('6. Patients'!ES$10:ES$107))),0)+
IFERROR(SUMPRODUCT('6. Patients'!DF$10:DF$107,OFFSET('6. Patients'!$HF$9,1,MATCH($D37,'6. Patients'!$HG$9:$HU$9,0),ROWS('6. Patients'!ES$10:ES$107))),0)+
IFERROR(SUMPRODUCT('6. Patients'!DF$10:DF$107,OFFSET('6. Patients'!$HV$9,1,MATCH($D37,'6. Patients'!$HW$9:$IK$9,0),ROWS('6. Patients'!ES$10:ES$107))),0),
IFERROR(SUMPRODUCT('6. Patients'!DF$10:DF$107,OFFSET('6. Patients'!$IL$9,1,MATCH($D37,'6. Patients'!$IM$9:$JA$9,0),ROWS('6. Patients'!ES$10:ES$107))),0)+
IFERROR(SUMPRODUCT('6. Patients'!DF$10:DF$107,OFFSET('6. Patients'!$JB$9,1,MATCH($D37,'6. Patients'!$JC$9:$JQ$9,0),ROWS('6. Patients'!ES$10:ES$107))),0)+
IFERROR(SUMPRODUCT('6. Patients'!DF$10:DF$107,OFFSET('6. Patients'!$JR$9,1,MATCH($D37,'6. Patients'!$JS$9:$KG$9,0),ROWS('6. Patients'!ES$10:ES$107))),0)+
IFERROR(SUMPRODUCT('6. Patients'!DF$10:DF$107,OFFSET('6. Patients'!$KH$9,1,MATCH($D37,'6. Patients'!$KI$9:$KW$9,0),ROWS('6. Patients'!ES$10:ES$107))),0))+
IFERROR(VLOOKUP($D37,$H$61:$L$91,COLUMNS($H$60:$J$60)-1+AM$7,0)*$E37*$F37*'1. General Inputs'!$J$25,0),0)</f>
        <v>0</v>
      </c>
      <c r="AN37" s="3">
        <f ca="1">ROUNDUP($F37*$E37*CHOOSE(AN$7,
IFERROR(SUMPRODUCT('6. Patients'!DG$10:DG$107,OFFSET('6. Patients'!$DN$9,1,MATCH($D37,'6. Patients'!$DO$9:$EC$9,0),ROWS('6. Patients'!ET$10:ET$107))),0)+
IFERROR(SUMPRODUCT('6. Patients'!DG$10:DG$107,OFFSET('6. Patients'!$ED$9,1,MATCH($D37,'6. Patients'!$EE$9:$ES$9,0),ROWS('6. Patients'!ET$10:ET$107))),0)+
IFERROR(SUMPRODUCT('6. Patients'!DG$10:DG$107,OFFSET('6. Patients'!$ET$9,1,MATCH($D37,'6. Patients'!$EU$9:$FI$9,0),ROWS('6. Patients'!ET$10:ET$107))),0)+
IFERROR(SUMPRODUCT('6. Patients'!DG$10:DG$107,OFFSET('6. Patients'!$FJ$9,1,MATCH($D37,'6. Patients'!$FK$9:$FY$9,0),ROWS('6. Patients'!ET$10:ET$107))),0),
IFERROR(SUMPRODUCT('6. Patients'!DG$10:DG$107,OFFSET('6. Patients'!$FZ$9,1,MATCH($D37,'6. Patients'!$GA$9:$GO$9,0),ROWS('6. Patients'!ET$10:ET$107))),0)+
IFERROR(SUMPRODUCT('6. Patients'!DG$10:DG$107,OFFSET('6. Patients'!$GP$9,1,MATCH($D37,'6. Patients'!$GQ$9:$HE$9,0),ROWS('6. Patients'!ET$10:ET$107))),0)+
IFERROR(SUMPRODUCT('6. Patients'!DG$10:DG$107,OFFSET('6. Patients'!$HF$9,1,MATCH($D37,'6. Patients'!$HG$9:$HU$9,0),ROWS('6. Patients'!ET$10:ET$107))),0)+
IFERROR(SUMPRODUCT('6. Patients'!DG$10:DG$107,OFFSET('6. Patients'!$HV$9,1,MATCH($D37,'6. Patients'!$HW$9:$IK$9,0),ROWS('6. Patients'!ET$10:ET$107))),0),
IFERROR(SUMPRODUCT('6. Patients'!DG$10:DG$107,OFFSET('6. Patients'!$IL$9,1,MATCH($D37,'6. Patients'!$IM$9:$JA$9,0),ROWS('6. Patients'!ET$10:ET$107))),0)+
IFERROR(SUMPRODUCT('6. Patients'!DG$10:DG$107,OFFSET('6. Patients'!$JB$9,1,MATCH($D37,'6. Patients'!$JC$9:$JQ$9,0),ROWS('6. Patients'!ET$10:ET$107))),0)+
IFERROR(SUMPRODUCT('6. Patients'!DG$10:DG$107,OFFSET('6. Patients'!$JR$9,1,MATCH($D37,'6. Patients'!$JS$9:$KG$9,0),ROWS('6. Patients'!ET$10:ET$107))),0)+
IFERROR(SUMPRODUCT('6. Patients'!DG$10:DG$107,OFFSET('6. Patients'!$KH$9,1,MATCH($D37,'6. Patients'!$KI$9:$KW$9,0),ROWS('6. Patients'!ET$10:ET$107))),0))+
IFERROR(VLOOKUP($D37,$H$61:$L$91,COLUMNS($H$60:$J$60)-1+AN$7,0)*$E37*$F37*'1. General Inputs'!$J$25,0),0)</f>
        <v>0</v>
      </c>
      <c r="AO37" s="3">
        <f ca="1">ROUNDUP($F37*$E37*CHOOSE(AO$7,
IFERROR(SUMPRODUCT('6. Patients'!DH$10:DH$107,OFFSET('6. Patients'!$DN$9,1,MATCH($D37,'6. Patients'!$DO$9:$EC$9,0),ROWS('6. Patients'!EU$10:EU$107))),0)+
IFERROR(SUMPRODUCT('6. Patients'!DH$10:DH$107,OFFSET('6. Patients'!$ED$9,1,MATCH($D37,'6. Patients'!$EE$9:$ES$9,0),ROWS('6. Patients'!EU$10:EU$107))),0)+
IFERROR(SUMPRODUCT('6. Patients'!DH$10:DH$107,OFFSET('6. Patients'!$ET$9,1,MATCH($D37,'6. Patients'!$EU$9:$FI$9,0),ROWS('6. Patients'!EU$10:EU$107))),0)+
IFERROR(SUMPRODUCT('6. Patients'!DH$10:DH$107,OFFSET('6. Patients'!$FJ$9,1,MATCH($D37,'6. Patients'!$FK$9:$FY$9,0),ROWS('6. Patients'!EU$10:EU$107))),0),
IFERROR(SUMPRODUCT('6. Patients'!DH$10:DH$107,OFFSET('6. Patients'!$FZ$9,1,MATCH($D37,'6. Patients'!$GA$9:$GO$9,0),ROWS('6. Patients'!EU$10:EU$107))),0)+
IFERROR(SUMPRODUCT('6. Patients'!DH$10:DH$107,OFFSET('6. Patients'!$GP$9,1,MATCH($D37,'6. Patients'!$GQ$9:$HE$9,0),ROWS('6. Patients'!EU$10:EU$107))),0)+
IFERROR(SUMPRODUCT('6. Patients'!DH$10:DH$107,OFFSET('6. Patients'!$HF$9,1,MATCH($D37,'6. Patients'!$HG$9:$HU$9,0),ROWS('6. Patients'!EU$10:EU$107))),0)+
IFERROR(SUMPRODUCT('6. Patients'!DH$10:DH$107,OFFSET('6. Patients'!$HV$9,1,MATCH($D37,'6. Patients'!$HW$9:$IK$9,0),ROWS('6. Patients'!EU$10:EU$107))),0),
IFERROR(SUMPRODUCT('6. Patients'!DH$10:DH$107,OFFSET('6. Patients'!$IL$9,1,MATCH($D37,'6. Patients'!$IM$9:$JA$9,0),ROWS('6. Patients'!EU$10:EU$107))),0)+
IFERROR(SUMPRODUCT('6. Patients'!DH$10:DH$107,OFFSET('6. Patients'!$JB$9,1,MATCH($D37,'6. Patients'!$JC$9:$JQ$9,0),ROWS('6. Patients'!EU$10:EU$107))),0)+
IFERROR(SUMPRODUCT('6. Patients'!DH$10:DH$107,OFFSET('6. Patients'!$JR$9,1,MATCH($D37,'6. Patients'!$JS$9:$KG$9,0),ROWS('6. Patients'!EU$10:EU$107))),0)+
IFERROR(SUMPRODUCT('6. Patients'!DH$10:DH$107,OFFSET('6. Patients'!$KH$9,1,MATCH($D37,'6. Patients'!$KI$9:$KW$9,0),ROWS('6. Patients'!EU$10:EU$107))),0))+
IFERROR(VLOOKUP($D37,$H$61:$L$91,COLUMNS($H$60:$J$60)-1+AO$7,0)*$E37*$F37*'1. General Inputs'!$J$25,0),0)</f>
        <v>0</v>
      </c>
      <c r="AP37" s="3">
        <f ca="1">ROUNDUP($F37*$E37*CHOOSE(AP$7,
IFERROR(SUMPRODUCT('6. Patients'!DI$10:DI$107,OFFSET('6. Patients'!$DN$9,1,MATCH($D37,'6. Patients'!$DO$9:$EC$9,0),ROWS('6. Patients'!EV$10:EV$107))),0)+
IFERROR(SUMPRODUCT('6. Patients'!DI$10:DI$107,OFFSET('6. Patients'!$ED$9,1,MATCH($D37,'6. Patients'!$EE$9:$ES$9,0),ROWS('6. Patients'!EV$10:EV$107))),0)+
IFERROR(SUMPRODUCT('6. Patients'!DI$10:DI$107,OFFSET('6. Patients'!$ET$9,1,MATCH($D37,'6. Patients'!$EU$9:$FI$9,0),ROWS('6. Patients'!EV$10:EV$107))),0)+
IFERROR(SUMPRODUCT('6. Patients'!DI$10:DI$107,OFFSET('6. Patients'!$FJ$9,1,MATCH($D37,'6. Patients'!$FK$9:$FY$9,0),ROWS('6. Patients'!EV$10:EV$107))),0),
IFERROR(SUMPRODUCT('6. Patients'!DI$10:DI$107,OFFSET('6. Patients'!$FZ$9,1,MATCH($D37,'6. Patients'!$GA$9:$GO$9,0),ROWS('6. Patients'!EV$10:EV$107))),0)+
IFERROR(SUMPRODUCT('6. Patients'!DI$10:DI$107,OFFSET('6. Patients'!$GP$9,1,MATCH($D37,'6. Patients'!$GQ$9:$HE$9,0),ROWS('6. Patients'!EV$10:EV$107))),0)+
IFERROR(SUMPRODUCT('6. Patients'!DI$10:DI$107,OFFSET('6. Patients'!$HF$9,1,MATCH($D37,'6. Patients'!$HG$9:$HU$9,0),ROWS('6. Patients'!EV$10:EV$107))),0)+
IFERROR(SUMPRODUCT('6. Patients'!DI$10:DI$107,OFFSET('6. Patients'!$HV$9,1,MATCH($D37,'6. Patients'!$HW$9:$IK$9,0),ROWS('6. Patients'!EV$10:EV$107))),0),
IFERROR(SUMPRODUCT('6. Patients'!DI$10:DI$107,OFFSET('6. Patients'!$IL$9,1,MATCH($D37,'6. Patients'!$IM$9:$JA$9,0),ROWS('6. Patients'!EV$10:EV$107))),0)+
IFERROR(SUMPRODUCT('6. Patients'!DI$10:DI$107,OFFSET('6. Patients'!$JB$9,1,MATCH($D37,'6. Patients'!$JC$9:$JQ$9,0),ROWS('6. Patients'!EV$10:EV$107))),0)+
IFERROR(SUMPRODUCT('6. Patients'!DI$10:DI$107,OFFSET('6. Patients'!$JR$9,1,MATCH($D37,'6. Patients'!$JS$9:$KG$9,0),ROWS('6. Patients'!EV$10:EV$107))),0)+
IFERROR(SUMPRODUCT('6. Patients'!DI$10:DI$107,OFFSET('6. Patients'!$KH$9,1,MATCH($D37,'6. Patients'!$KI$9:$KW$9,0),ROWS('6. Patients'!EV$10:EV$107))),0))+
IFERROR(VLOOKUP($D37,$H$61:$L$91,COLUMNS($H$60:$J$60)-1+AP$7,0)*$E37*$F37*'1. General Inputs'!$J$25,0),0)</f>
        <v>0</v>
      </c>
      <c r="AQ37" s="3">
        <f ca="1">ROUNDUP($F37*$E37*CHOOSE(AQ$7,
IFERROR(SUMPRODUCT('6. Patients'!DJ$10:DJ$107,OFFSET('6. Patients'!$DN$9,1,MATCH($D37,'6. Patients'!$DO$9:$EC$9,0),ROWS('6. Patients'!EW$10:EW$107))),0)+
IFERROR(SUMPRODUCT('6. Patients'!DJ$10:DJ$107,OFFSET('6. Patients'!$ED$9,1,MATCH($D37,'6. Patients'!$EE$9:$ES$9,0),ROWS('6. Patients'!EW$10:EW$107))),0)+
IFERROR(SUMPRODUCT('6. Patients'!DJ$10:DJ$107,OFFSET('6. Patients'!$ET$9,1,MATCH($D37,'6. Patients'!$EU$9:$FI$9,0),ROWS('6. Patients'!EW$10:EW$107))),0)+
IFERROR(SUMPRODUCT('6. Patients'!DJ$10:DJ$107,OFFSET('6. Patients'!$FJ$9,1,MATCH($D37,'6. Patients'!$FK$9:$FY$9,0),ROWS('6. Patients'!EW$10:EW$107))),0),
IFERROR(SUMPRODUCT('6. Patients'!DJ$10:DJ$107,OFFSET('6. Patients'!$FZ$9,1,MATCH($D37,'6. Patients'!$GA$9:$GO$9,0),ROWS('6. Patients'!EW$10:EW$107))),0)+
IFERROR(SUMPRODUCT('6. Patients'!DJ$10:DJ$107,OFFSET('6. Patients'!$GP$9,1,MATCH($D37,'6. Patients'!$GQ$9:$HE$9,0),ROWS('6. Patients'!EW$10:EW$107))),0)+
IFERROR(SUMPRODUCT('6. Patients'!DJ$10:DJ$107,OFFSET('6. Patients'!$HF$9,1,MATCH($D37,'6. Patients'!$HG$9:$HU$9,0),ROWS('6. Patients'!EW$10:EW$107))),0)+
IFERROR(SUMPRODUCT('6. Patients'!DJ$10:DJ$107,OFFSET('6. Patients'!$HV$9,1,MATCH($D37,'6. Patients'!$HW$9:$IK$9,0),ROWS('6. Patients'!EW$10:EW$107))),0),
IFERROR(SUMPRODUCT('6. Patients'!DJ$10:DJ$107,OFFSET('6. Patients'!$IL$9,1,MATCH($D37,'6. Patients'!$IM$9:$JA$9,0),ROWS('6. Patients'!EW$10:EW$107))),0)+
IFERROR(SUMPRODUCT('6. Patients'!DJ$10:DJ$107,OFFSET('6. Patients'!$JB$9,1,MATCH($D37,'6. Patients'!$JC$9:$JQ$9,0),ROWS('6. Patients'!EW$10:EW$107))),0)+
IFERROR(SUMPRODUCT('6. Patients'!DJ$10:DJ$107,OFFSET('6. Patients'!$JR$9,1,MATCH($D37,'6. Patients'!$JS$9:$KG$9,0),ROWS('6. Patients'!EW$10:EW$107))),0)+
IFERROR(SUMPRODUCT('6. Patients'!DJ$10:DJ$107,OFFSET('6. Patients'!$KH$9,1,MATCH($D37,'6. Patients'!$KI$9:$KW$9,0),ROWS('6. Patients'!EW$10:EW$107))),0))+
IFERROR(VLOOKUP($D37,$H$61:$L$91,COLUMNS($H$60:$J$60)-1+AQ$7,0)*$E37*$F37*'1. General Inputs'!$J$25,0),0)</f>
        <v>0</v>
      </c>
      <c r="AR37" s="136"/>
      <c r="AZ37" s="135">
        <f ca="1">IFERROR(SUM(OFFSET('7. Consumption'!H37,0,1,,MIN('1. General Inputs'!$J$27,COLUMNS('7. Consumption'!H$9:$AQ$9)-1))),0)+MAX(0,$AQ37*('1. General Inputs'!$J$27-COLUMNS('7. Consumption'!H$9:$AQ$9)+1))</f>
        <v>0</v>
      </c>
      <c r="BA37" s="135">
        <f ca="1">IFERROR(SUM(OFFSET('7. Consumption'!I37,0,1,,MIN('1. General Inputs'!$J$27,COLUMNS('7. Consumption'!I$9:$AQ$9)-1))),0)+MAX(0,$AQ37*('1. General Inputs'!$J$27-COLUMNS('7. Consumption'!I$9:$AQ$9)+1))</f>
        <v>0</v>
      </c>
      <c r="BB37" s="135">
        <f ca="1">IFERROR(SUM(OFFSET('7. Consumption'!J37,0,1,,MIN('1. General Inputs'!$J$27,COLUMNS('7. Consumption'!J$9:$AQ$9)-1))),0)+MAX(0,$AQ37*('1. General Inputs'!$J$27-COLUMNS('7. Consumption'!J$9:$AQ$9)+1))</f>
        <v>0</v>
      </c>
      <c r="BC37" s="135">
        <f ca="1">IFERROR(SUM(OFFSET('7. Consumption'!K37,0,1,,MIN('1. General Inputs'!$J$27,COLUMNS('7. Consumption'!K$9:$AQ$9)-1))),0)+MAX(0,$AQ37*('1. General Inputs'!$J$27-COLUMNS('7. Consumption'!K$9:$AQ$9)+1))</f>
        <v>0</v>
      </c>
      <c r="BD37" s="135">
        <f ca="1">IFERROR(SUM(OFFSET('7. Consumption'!L37,0,1,,MIN('1. General Inputs'!$J$27,COLUMNS('7. Consumption'!L$9:$AQ$9)-1))),0)+MAX(0,$AQ37*('1. General Inputs'!$J$27-COLUMNS('7. Consumption'!L$9:$AQ$9)+1))</f>
        <v>0</v>
      </c>
      <c r="BE37" s="135">
        <f ca="1">IFERROR(SUM(OFFSET('7. Consumption'!M37,0,1,,MIN('1. General Inputs'!$J$27,COLUMNS('7. Consumption'!M$9:$AQ$9)-1))),0)+MAX(0,$AQ37*('1. General Inputs'!$J$27-COLUMNS('7. Consumption'!M$9:$AQ$9)+1))</f>
        <v>0</v>
      </c>
      <c r="BF37" s="135">
        <f ca="1">IFERROR(SUM(OFFSET('7. Consumption'!N37,0,1,,MIN('1. General Inputs'!$J$27,COLUMNS('7. Consumption'!N$9:$AQ$9)-1))),0)+MAX(0,$AQ37*('1. General Inputs'!$J$27-COLUMNS('7. Consumption'!N$9:$AQ$9)+1))</f>
        <v>0</v>
      </c>
      <c r="BG37" s="135">
        <f ca="1">IFERROR(SUM(OFFSET('7. Consumption'!O37,0,1,,MIN('1. General Inputs'!$J$27,COLUMNS('7. Consumption'!O$9:$AQ$9)-1))),0)+MAX(0,$AQ37*('1. General Inputs'!$J$27-COLUMNS('7. Consumption'!O$9:$AQ$9)+1))</f>
        <v>0</v>
      </c>
      <c r="BH37" s="135">
        <f ca="1">IFERROR(SUM(OFFSET('7. Consumption'!P37,0,1,,MIN('1. General Inputs'!$J$27,COLUMNS('7. Consumption'!P$9:$AQ$9)-1))),0)+MAX(0,$AQ37*('1. General Inputs'!$J$27-COLUMNS('7. Consumption'!P$9:$AQ$9)+1))</f>
        <v>0</v>
      </c>
      <c r="BI37" s="135">
        <f ca="1">IFERROR(SUM(OFFSET('7. Consumption'!Q37,0,1,,MIN('1. General Inputs'!$J$27,COLUMNS('7. Consumption'!Q$9:$AQ$9)-1))),0)+MAX(0,$AQ37*('1. General Inputs'!$J$27-COLUMNS('7. Consumption'!Q$9:$AQ$9)+1))</f>
        <v>0</v>
      </c>
      <c r="BJ37" s="135">
        <f ca="1">IFERROR(SUM(OFFSET('7. Consumption'!R37,0,1,,MIN('1. General Inputs'!$J$27,COLUMNS('7. Consumption'!R$9:$AQ$9)-1))),0)+MAX(0,$AQ37*('1. General Inputs'!$J$27-COLUMNS('7. Consumption'!R$9:$AQ$9)+1))</f>
        <v>0</v>
      </c>
      <c r="BK37" s="135">
        <f ca="1">IFERROR(SUM(OFFSET('7. Consumption'!S37,0,1,,MIN('1. General Inputs'!$J$27,COLUMNS('7. Consumption'!S$9:$AQ$9)-1))),0)+MAX(0,$AQ37*('1. General Inputs'!$J$27-COLUMNS('7. Consumption'!S$9:$AQ$9)+1))</f>
        <v>0</v>
      </c>
      <c r="BL37" s="135">
        <f ca="1">IFERROR(SUM(OFFSET('7. Consumption'!T37,0,1,,MIN('1. General Inputs'!$J$27,COLUMNS('7. Consumption'!T$9:$AQ$9)-1))),0)+MAX(0,$AQ37*('1. General Inputs'!$J$27-COLUMNS('7. Consumption'!T$9:$AQ$9)+1))</f>
        <v>0</v>
      </c>
      <c r="BM37" s="135">
        <f ca="1">IFERROR(SUM(OFFSET('7. Consumption'!U37,0,1,,MIN('1. General Inputs'!$J$27,COLUMNS('7. Consumption'!U$9:$AQ$9)-1))),0)+MAX(0,$AQ37*('1. General Inputs'!$J$27-COLUMNS('7. Consumption'!U$9:$AQ$9)+1))</f>
        <v>0</v>
      </c>
      <c r="BN37" s="135">
        <f ca="1">IFERROR(SUM(OFFSET('7. Consumption'!V37,0,1,,MIN('1. General Inputs'!$J$27,COLUMNS('7. Consumption'!V$9:$AQ$9)-1))),0)+MAX(0,$AQ37*('1. General Inputs'!$J$27-COLUMNS('7. Consumption'!V$9:$AQ$9)+1))</f>
        <v>0</v>
      </c>
      <c r="BO37" s="135">
        <f ca="1">IFERROR(SUM(OFFSET('7. Consumption'!W37,0,1,,MIN('1. General Inputs'!$J$27,COLUMNS('7. Consumption'!W$9:$AQ$9)-1))),0)+MAX(0,$AQ37*('1. General Inputs'!$J$27-COLUMNS('7. Consumption'!W$9:$AQ$9)+1))</f>
        <v>0</v>
      </c>
      <c r="BP37" s="135">
        <f ca="1">IFERROR(SUM(OFFSET('7. Consumption'!X37,0,1,,MIN('1. General Inputs'!$J$27,COLUMNS('7. Consumption'!X$9:$AQ$9)-1))),0)+MAX(0,$AQ37*('1. General Inputs'!$J$27-COLUMNS('7. Consumption'!X$9:$AQ$9)+1))</f>
        <v>0</v>
      </c>
      <c r="BQ37" s="135">
        <f ca="1">IFERROR(SUM(OFFSET('7. Consumption'!Y37,0,1,,MIN('1. General Inputs'!$J$27,COLUMNS('7. Consumption'!Y$9:$AQ$9)-1))),0)+MAX(0,$AQ37*('1. General Inputs'!$J$27-COLUMNS('7. Consumption'!Y$9:$AQ$9)+1))</f>
        <v>0</v>
      </c>
      <c r="BR37" s="135">
        <f ca="1">IFERROR(SUM(OFFSET('7. Consumption'!Z37,0,1,,MIN('1. General Inputs'!$J$27,COLUMNS('7. Consumption'!Z$9:$AQ$9)-1))),0)+MAX(0,$AQ37*('1. General Inputs'!$J$27-COLUMNS('7. Consumption'!Z$9:$AQ$9)+1))</f>
        <v>0</v>
      </c>
      <c r="BS37" s="135">
        <f ca="1">IFERROR(SUM(OFFSET('7. Consumption'!AA37,0,1,,MIN('1. General Inputs'!$J$27,COLUMNS('7. Consumption'!AA$9:$AQ$9)-1))),0)+MAX(0,$AQ37*('1. General Inputs'!$J$27-COLUMNS('7. Consumption'!AA$9:$AQ$9)+1))</f>
        <v>0</v>
      </c>
      <c r="BT37" s="135">
        <f ca="1">IFERROR(SUM(OFFSET('7. Consumption'!AB37,0,1,,MIN('1. General Inputs'!$J$27,COLUMNS('7. Consumption'!AB$9:$AQ$9)-1))),0)+MAX(0,$AQ37*('1. General Inputs'!$J$27-COLUMNS('7. Consumption'!AB$9:$AQ$9)+1))</f>
        <v>0</v>
      </c>
      <c r="BU37" s="135">
        <f ca="1">IFERROR(SUM(OFFSET('7. Consumption'!AC37,0,1,,MIN('1. General Inputs'!$J$27,COLUMNS('7. Consumption'!AC$9:$AQ$9)-1))),0)+MAX(0,$AQ37*('1. General Inputs'!$J$27-COLUMNS('7. Consumption'!AC$9:$AQ$9)+1))</f>
        <v>0</v>
      </c>
      <c r="BV37" s="135">
        <f ca="1">IFERROR(SUM(OFFSET('7. Consumption'!AD37,0,1,,MIN('1. General Inputs'!$J$27,COLUMNS('7. Consumption'!AD$9:$AQ$9)-1))),0)+MAX(0,$AQ37*('1. General Inputs'!$J$27-COLUMNS('7. Consumption'!AD$9:$AQ$9)+1))</f>
        <v>0</v>
      </c>
      <c r="BW37" s="135">
        <f ca="1">IFERROR(SUM(OFFSET('7. Consumption'!AE37,0,1,,MIN('1. General Inputs'!$J$27,COLUMNS('7. Consumption'!AE$9:$AQ$9)-1))),0)+MAX(0,$AQ37*('1. General Inputs'!$J$27-COLUMNS('7. Consumption'!AE$9:$AQ$9)+1))</f>
        <v>0</v>
      </c>
      <c r="BX37" s="135">
        <f ca="1">IFERROR(SUM(OFFSET('7. Consumption'!AF37,0,1,,MIN('1. General Inputs'!$J$27,COLUMNS('7. Consumption'!AF$9:$AQ$9)-1))),0)+MAX(0,$AQ37*('1. General Inputs'!$J$27-COLUMNS('7. Consumption'!AF$9:$AQ$9)+1))</f>
        <v>0</v>
      </c>
      <c r="BY37" s="135">
        <f ca="1">IFERROR(SUM(OFFSET('7. Consumption'!AG37,0,1,,MIN('1. General Inputs'!$J$27,COLUMNS('7. Consumption'!AG$9:$AQ$9)-1))),0)+MAX(0,$AQ37*('1. General Inputs'!$J$27-COLUMNS('7. Consumption'!AG$9:$AQ$9)+1))</f>
        <v>0</v>
      </c>
      <c r="BZ37" s="135">
        <f ca="1">IFERROR(SUM(OFFSET('7. Consumption'!AH37,0,1,,MIN('1. General Inputs'!$J$27,COLUMNS('7. Consumption'!AH$9:$AQ$9)-1))),0)+MAX(0,$AQ37*('1. General Inputs'!$J$27-COLUMNS('7. Consumption'!AH$9:$AQ$9)+1))</f>
        <v>0</v>
      </c>
      <c r="CA37" s="135">
        <f ca="1">IFERROR(SUM(OFFSET('7. Consumption'!AI37,0,1,,MIN('1. General Inputs'!$J$27,COLUMNS('7. Consumption'!AI$9:$AQ$9)-1))),0)+MAX(0,$AQ37*('1. General Inputs'!$J$27-COLUMNS('7. Consumption'!AI$9:$AQ$9)+1))</f>
        <v>0</v>
      </c>
      <c r="CB37" s="135">
        <f ca="1">IFERROR(SUM(OFFSET('7. Consumption'!AJ37,0,1,,MIN('1. General Inputs'!$J$27,COLUMNS('7. Consumption'!AJ$9:$AQ$9)-1))),0)+MAX(0,$AQ37*('1. General Inputs'!$J$27-COLUMNS('7. Consumption'!AJ$9:$AQ$9)+1))</f>
        <v>0</v>
      </c>
      <c r="CC37" s="135">
        <f ca="1">IFERROR(SUM(OFFSET('7. Consumption'!AK37,0,1,,MIN('1. General Inputs'!$J$27,COLUMNS('7. Consumption'!AK$9:$AQ$9)-1))),0)+MAX(0,$AQ37*('1. General Inputs'!$J$27-COLUMNS('7. Consumption'!AK$9:$AQ$9)+1))</f>
        <v>0</v>
      </c>
      <c r="CD37" s="135">
        <f ca="1">IFERROR(SUM(OFFSET('7. Consumption'!AL37,0,1,,MIN('1. General Inputs'!$J$27,COLUMNS('7. Consumption'!AL$9:$AQ$9)-1))),0)+MAX(0,$AQ37*('1. General Inputs'!$J$27-COLUMNS('7. Consumption'!AL$9:$AQ$9)+1))</f>
        <v>0</v>
      </c>
      <c r="CE37" s="135">
        <f ca="1">IFERROR(SUM(OFFSET('7. Consumption'!AM37,0,1,,MIN('1. General Inputs'!$J$27,COLUMNS('7. Consumption'!AM$9:$AQ$9)-1))),0)+MAX(0,$AQ37*('1. General Inputs'!$J$27-COLUMNS('7. Consumption'!AM$9:$AQ$9)+1))</f>
        <v>0</v>
      </c>
      <c r="CF37" s="135">
        <f ca="1">IFERROR(SUM(OFFSET('7. Consumption'!AN37,0,1,,MIN('1. General Inputs'!$J$27,COLUMNS('7. Consumption'!AN$9:$AQ$9)-1))),0)+MAX(0,$AQ37*('1. General Inputs'!$J$27-COLUMNS('7. Consumption'!AN$9:$AQ$9)+1))</f>
        <v>0</v>
      </c>
      <c r="CG37" s="135">
        <f ca="1">IFERROR(SUM(OFFSET('7. Consumption'!AO37,0,1,,MIN('1. General Inputs'!$J$27,COLUMNS('7. Consumption'!AO$9:$AQ$9)-1))),0)+MAX(0,$AQ37*('1. General Inputs'!$J$27-COLUMNS('7. Consumption'!AO$9:$AQ$9)+1))</f>
        <v>0</v>
      </c>
      <c r="CH37" s="135">
        <f ca="1">IFERROR(SUM(OFFSET('7. Consumption'!AP37,0,1,,MIN('1. General Inputs'!$J$27,COLUMNS('7. Consumption'!AP$9:$AQ$9)-1))),0)+MAX(0,$AQ37*('1. General Inputs'!$J$27-COLUMNS('7. Consumption'!AP$9:$AQ$9)+1))</f>
        <v>0</v>
      </c>
      <c r="CI37" s="135">
        <f ca="1">IFERROR(SUM(OFFSET('7. Consumption'!AQ37,0,1,,MIN('1. General Inputs'!$J$27,COLUMNS('7. Consumption'!AQ$9:$AQ$9)-1))),0)+MAX(0,$AQ37*('1. General Inputs'!$J$27-COLUMNS('7. Consumption'!AQ$9:$AQ$9)+1))</f>
        <v>0</v>
      </c>
    </row>
    <row r="38" spans="2:87" ht="15" hidden="1" outlineLevel="1" x14ac:dyDescent="0.25">
      <c r="B38" s="16"/>
      <c r="C38" s="16" t="str">
        <f>IFERROR(VLOOKUP(ROWS($C$9:$C38),'5. Dosing'!$L$14:$M$64,COLUMNS('5. Dosing'!$L$13:$M$13),0),"")</f>
        <v>x-- ( DRV/r 400/50) - 60 tab</v>
      </c>
      <c r="D38" s="16" t="str">
        <f>IFERROR(INDEX('5. Dosing'!E$14:E$64,MATCH('7. Consumption'!$C38,'5. Dosing'!$M$14:$M$64,0)),"")</f>
        <v>x--</v>
      </c>
      <c r="E38" s="129">
        <f>IFERROR(INDEX('5. Dosing'!K$14:K$64,MATCH('7. Consumption'!$C38,'5. Dosing'!$M$14:$M$64,0)),0)</f>
        <v>1</v>
      </c>
      <c r="F38" s="130">
        <f>IFERROR(INDEX('5. Dosing'!J$14:J$64,MATCH('7. Consumption'!$C38,'5. Dosing'!$M$14:$M$64,0))*(30)/INDEX('5. Dosing'!H$14:H$64,MATCH('7. Consumption'!$C38,'5. Dosing'!$M$14:$M$64,0)),0)</f>
        <v>0.5</v>
      </c>
      <c r="H38" s="3">
        <f ca="1">ROUNDUP($F38*$E38*CHOOSE(H$7,
IFERROR(SUMPRODUCT('6. Patients'!CA$10:CA$107,OFFSET('6. Patients'!$DN$9,1,MATCH($D38,'6. Patients'!$DO$9:$EC$9,0),ROWS('6. Patients'!DN$10:DN$107))),0)+
IFERROR(SUMPRODUCT('6. Patients'!CA$10:CA$107,OFFSET('6. Patients'!$ED$9,1,MATCH($D38,'6. Patients'!$EE$9:$ES$9,0),ROWS('6. Patients'!DN$10:DN$107))),0)+
IFERROR(SUMPRODUCT('6. Patients'!CA$10:CA$107,OFFSET('6. Patients'!$ET$9,1,MATCH($D38,'6. Patients'!$EU$9:$FI$9,0),ROWS('6. Patients'!DN$10:DN$107))),0)+
IFERROR(SUMPRODUCT('6. Patients'!CA$10:CA$107,OFFSET('6. Patients'!$FJ$9,1,MATCH($D38,'6. Patients'!$FK$9:$FY$9,0),ROWS('6. Patients'!DN$10:DN$107))),0),
IFERROR(SUMPRODUCT('6. Patients'!CA$10:CA$107,OFFSET('6. Patients'!$FZ$9,1,MATCH($D38,'6. Patients'!$GA$9:$GO$9,0),ROWS('6. Patients'!DN$10:DN$107))),0)+
IFERROR(SUMPRODUCT('6. Patients'!CA$10:CA$107,OFFSET('6. Patients'!$GP$9,1,MATCH($D38,'6. Patients'!$GQ$9:$HE$9,0),ROWS('6. Patients'!DN$10:DN$107))),0)+
IFERROR(SUMPRODUCT('6. Patients'!CA$10:CA$107,OFFSET('6. Patients'!$HF$9,1,MATCH($D38,'6. Patients'!$HG$9:$HU$9,0),ROWS('6. Patients'!DN$10:DN$107))),0)+
IFERROR(SUMPRODUCT('6. Patients'!CA$10:CA$107,OFFSET('6. Patients'!$HV$9,1,MATCH($D38,'6. Patients'!$HW$9:$IK$9,0),ROWS('6. Patients'!DN$10:DN$107))),0),
IFERROR(SUMPRODUCT('6. Patients'!CA$10:CA$107,OFFSET('6. Patients'!$IL$9,1,MATCH($D38,'6. Patients'!$IM$9:$JA$9,0),ROWS('6. Patients'!DN$10:DN$107))),0)+
IFERROR(SUMPRODUCT('6. Patients'!CA$10:CA$107,OFFSET('6. Patients'!$JB$9,1,MATCH($D38,'6. Patients'!$JC$9:$JQ$9,0),ROWS('6. Patients'!DN$10:DN$107))),0)+
IFERROR(SUMPRODUCT('6. Patients'!CA$10:CA$107,OFFSET('6. Patients'!$JR$9,1,MATCH($D38,'6. Patients'!$JS$9:$KG$9,0),ROWS('6. Patients'!DN$10:DN$107))),0)+
IFERROR(SUMPRODUCT('6. Patients'!CA$10:CA$107,OFFSET('6. Patients'!$KH$9,1,MATCH($D38,'6. Patients'!$KI$9:$KW$9,0),ROWS('6. Patients'!DN$10:DN$107))),0))+
IFERROR(VLOOKUP($D38,$H$61:$L$91,COLUMNS($H$60:$J$60)-1+H$7,0)*$E38*$F38*'1. General Inputs'!$J$25,0),0)</f>
        <v>0</v>
      </c>
      <c r="I38" s="3">
        <f ca="1">ROUNDUP($F38*$E38*CHOOSE(I$7,
IFERROR(SUMPRODUCT('6. Patients'!CB$10:CB$107,OFFSET('6. Patients'!$DN$9,1,MATCH($D38,'6. Patients'!$DO$9:$EC$9,0),ROWS('6. Patients'!DO$10:DO$107))),0)+
IFERROR(SUMPRODUCT('6. Patients'!CB$10:CB$107,OFFSET('6. Patients'!$ED$9,1,MATCH($D38,'6. Patients'!$EE$9:$ES$9,0),ROWS('6. Patients'!DO$10:DO$107))),0)+
IFERROR(SUMPRODUCT('6. Patients'!CB$10:CB$107,OFFSET('6. Patients'!$ET$9,1,MATCH($D38,'6. Patients'!$EU$9:$FI$9,0),ROWS('6. Patients'!DO$10:DO$107))),0)+
IFERROR(SUMPRODUCT('6. Patients'!CB$10:CB$107,OFFSET('6. Patients'!$FJ$9,1,MATCH($D38,'6. Patients'!$FK$9:$FY$9,0),ROWS('6. Patients'!DO$10:DO$107))),0),
IFERROR(SUMPRODUCT('6. Patients'!CB$10:CB$107,OFFSET('6. Patients'!$FZ$9,1,MATCH($D38,'6. Patients'!$GA$9:$GO$9,0),ROWS('6. Patients'!DO$10:DO$107))),0)+
IFERROR(SUMPRODUCT('6. Patients'!CB$10:CB$107,OFFSET('6. Patients'!$GP$9,1,MATCH($D38,'6. Patients'!$GQ$9:$HE$9,0),ROWS('6. Patients'!DO$10:DO$107))),0)+
IFERROR(SUMPRODUCT('6. Patients'!CB$10:CB$107,OFFSET('6. Patients'!$HF$9,1,MATCH($D38,'6. Patients'!$HG$9:$HU$9,0),ROWS('6. Patients'!DO$10:DO$107))),0)+
IFERROR(SUMPRODUCT('6. Patients'!CB$10:CB$107,OFFSET('6. Patients'!$HV$9,1,MATCH($D38,'6. Patients'!$HW$9:$IK$9,0),ROWS('6. Patients'!DO$10:DO$107))),0),
IFERROR(SUMPRODUCT('6. Patients'!CB$10:CB$107,OFFSET('6. Patients'!$IL$9,1,MATCH($D38,'6. Patients'!$IM$9:$JA$9,0),ROWS('6. Patients'!DO$10:DO$107))),0)+
IFERROR(SUMPRODUCT('6. Patients'!CB$10:CB$107,OFFSET('6. Patients'!$JB$9,1,MATCH($D38,'6. Patients'!$JC$9:$JQ$9,0),ROWS('6. Patients'!DO$10:DO$107))),0)+
IFERROR(SUMPRODUCT('6. Patients'!CB$10:CB$107,OFFSET('6. Patients'!$JR$9,1,MATCH($D38,'6. Patients'!$JS$9:$KG$9,0),ROWS('6. Patients'!DO$10:DO$107))),0)+
IFERROR(SUMPRODUCT('6. Patients'!CB$10:CB$107,OFFSET('6. Patients'!$KH$9,1,MATCH($D38,'6. Patients'!$KI$9:$KW$9,0),ROWS('6. Patients'!DO$10:DO$107))),0))+
IFERROR(VLOOKUP($D38,$H$61:$L$91,COLUMNS($H$60:$J$60)-1+I$7,0)*$E38*$F38*'1. General Inputs'!$J$25,0),0)</f>
        <v>0</v>
      </c>
      <c r="J38" s="3">
        <f ca="1">ROUNDUP($F38*$E38*CHOOSE(J$7,
IFERROR(SUMPRODUCT('6. Patients'!CC$10:CC$107,OFFSET('6. Patients'!$DN$9,1,MATCH($D38,'6. Patients'!$DO$9:$EC$9,0),ROWS('6. Patients'!DP$10:DP$107))),0)+
IFERROR(SUMPRODUCT('6. Patients'!CC$10:CC$107,OFFSET('6. Patients'!$ED$9,1,MATCH($D38,'6. Patients'!$EE$9:$ES$9,0),ROWS('6. Patients'!DP$10:DP$107))),0)+
IFERROR(SUMPRODUCT('6. Patients'!CC$10:CC$107,OFFSET('6. Patients'!$ET$9,1,MATCH($D38,'6. Patients'!$EU$9:$FI$9,0),ROWS('6. Patients'!DP$10:DP$107))),0)+
IFERROR(SUMPRODUCT('6. Patients'!CC$10:CC$107,OFFSET('6. Patients'!$FJ$9,1,MATCH($D38,'6. Patients'!$FK$9:$FY$9,0),ROWS('6. Patients'!DP$10:DP$107))),0),
IFERROR(SUMPRODUCT('6. Patients'!CC$10:CC$107,OFFSET('6. Patients'!$FZ$9,1,MATCH($D38,'6. Patients'!$GA$9:$GO$9,0),ROWS('6. Patients'!DP$10:DP$107))),0)+
IFERROR(SUMPRODUCT('6. Patients'!CC$10:CC$107,OFFSET('6. Patients'!$GP$9,1,MATCH($D38,'6. Patients'!$GQ$9:$HE$9,0),ROWS('6. Patients'!DP$10:DP$107))),0)+
IFERROR(SUMPRODUCT('6. Patients'!CC$10:CC$107,OFFSET('6. Patients'!$HF$9,1,MATCH($D38,'6. Patients'!$HG$9:$HU$9,0),ROWS('6. Patients'!DP$10:DP$107))),0)+
IFERROR(SUMPRODUCT('6. Patients'!CC$10:CC$107,OFFSET('6. Patients'!$HV$9,1,MATCH($D38,'6. Patients'!$HW$9:$IK$9,0),ROWS('6. Patients'!DP$10:DP$107))),0),
IFERROR(SUMPRODUCT('6. Patients'!CC$10:CC$107,OFFSET('6. Patients'!$IL$9,1,MATCH($D38,'6. Patients'!$IM$9:$JA$9,0),ROWS('6. Patients'!DP$10:DP$107))),0)+
IFERROR(SUMPRODUCT('6. Patients'!CC$10:CC$107,OFFSET('6. Patients'!$JB$9,1,MATCH($D38,'6. Patients'!$JC$9:$JQ$9,0),ROWS('6. Patients'!DP$10:DP$107))),0)+
IFERROR(SUMPRODUCT('6. Patients'!CC$10:CC$107,OFFSET('6. Patients'!$JR$9,1,MATCH($D38,'6. Patients'!$JS$9:$KG$9,0),ROWS('6. Patients'!DP$10:DP$107))),0)+
IFERROR(SUMPRODUCT('6. Patients'!CC$10:CC$107,OFFSET('6. Patients'!$KH$9,1,MATCH($D38,'6. Patients'!$KI$9:$KW$9,0),ROWS('6. Patients'!DP$10:DP$107))),0))+
IFERROR(VLOOKUP($D38,$H$61:$L$91,COLUMNS($H$60:$J$60)-1+J$7,0)*$E38*$F38*'1. General Inputs'!$J$25,0),0)</f>
        <v>0</v>
      </c>
      <c r="K38" s="3">
        <f ca="1">ROUNDUP($F38*$E38*CHOOSE(K$7,
IFERROR(SUMPRODUCT('6. Patients'!CD$10:CD$107,OFFSET('6. Patients'!$DN$9,1,MATCH($D38,'6. Patients'!$DO$9:$EC$9,0),ROWS('6. Patients'!DQ$10:DQ$107))),0)+
IFERROR(SUMPRODUCT('6. Patients'!CD$10:CD$107,OFFSET('6. Patients'!$ED$9,1,MATCH($D38,'6. Patients'!$EE$9:$ES$9,0),ROWS('6. Patients'!DQ$10:DQ$107))),0)+
IFERROR(SUMPRODUCT('6. Patients'!CD$10:CD$107,OFFSET('6. Patients'!$ET$9,1,MATCH($D38,'6. Patients'!$EU$9:$FI$9,0),ROWS('6. Patients'!DQ$10:DQ$107))),0)+
IFERROR(SUMPRODUCT('6. Patients'!CD$10:CD$107,OFFSET('6. Patients'!$FJ$9,1,MATCH($D38,'6. Patients'!$FK$9:$FY$9,0),ROWS('6. Patients'!DQ$10:DQ$107))),0),
IFERROR(SUMPRODUCT('6. Patients'!CD$10:CD$107,OFFSET('6. Patients'!$FZ$9,1,MATCH($D38,'6. Patients'!$GA$9:$GO$9,0),ROWS('6. Patients'!DQ$10:DQ$107))),0)+
IFERROR(SUMPRODUCT('6. Patients'!CD$10:CD$107,OFFSET('6. Patients'!$GP$9,1,MATCH($D38,'6. Patients'!$GQ$9:$HE$9,0),ROWS('6. Patients'!DQ$10:DQ$107))),0)+
IFERROR(SUMPRODUCT('6. Patients'!CD$10:CD$107,OFFSET('6. Patients'!$HF$9,1,MATCH($D38,'6. Patients'!$HG$9:$HU$9,0),ROWS('6. Patients'!DQ$10:DQ$107))),0)+
IFERROR(SUMPRODUCT('6. Patients'!CD$10:CD$107,OFFSET('6. Patients'!$HV$9,1,MATCH($D38,'6. Patients'!$HW$9:$IK$9,0),ROWS('6. Patients'!DQ$10:DQ$107))),0),
IFERROR(SUMPRODUCT('6. Patients'!CD$10:CD$107,OFFSET('6. Patients'!$IL$9,1,MATCH($D38,'6. Patients'!$IM$9:$JA$9,0),ROWS('6. Patients'!DQ$10:DQ$107))),0)+
IFERROR(SUMPRODUCT('6. Patients'!CD$10:CD$107,OFFSET('6. Patients'!$JB$9,1,MATCH($D38,'6. Patients'!$JC$9:$JQ$9,0),ROWS('6. Patients'!DQ$10:DQ$107))),0)+
IFERROR(SUMPRODUCT('6. Patients'!CD$10:CD$107,OFFSET('6. Patients'!$JR$9,1,MATCH($D38,'6. Patients'!$JS$9:$KG$9,0),ROWS('6. Patients'!DQ$10:DQ$107))),0)+
IFERROR(SUMPRODUCT('6. Patients'!CD$10:CD$107,OFFSET('6. Patients'!$KH$9,1,MATCH($D38,'6. Patients'!$KI$9:$KW$9,0),ROWS('6. Patients'!DQ$10:DQ$107))),0))+
IFERROR(VLOOKUP($D38,$H$61:$L$91,COLUMNS($H$60:$J$60)-1+K$7,0)*$E38*$F38*'1. General Inputs'!$J$25,0),0)</f>
        <v>0</v>
      </c>
      <c r="L38" s="3">
        <f ca="1">ROUNDUP($F38*$E38*CHOOSE(L$7,
IFERROR(SUMPRODUCT('6. Patients'!CE$10:CE$107,OFFSET('6. Patients'!$DN$9,1,MATCH($D38,'6. Patients'!$DO$9:$EC$9,0),ROWS('6. Patients'!DR$10:DR$107))),0)+
IFERROR(SUMPRODUCT('6. Patients'!CE$10:CE$107,OFFSET('6. Patients'!$ED$9,1,MATCH($D38,'6. Patients'!$EE$9:$ES$9,0),ROWS('6. Patients'!DR$10:DR$107))),0)+
IFERROR(SUMPRODUCT('6. Patients'!CE$10:CE$107,OFFSET('6. Patients'!$ET$9,1,MATCH($D38,'6. Patients'!$EU$9:$FI$9,0),ROWS('6. Patients'!DR$10:DR$107))),0)+
IFERROR(SUMPRODUCT('6. Patients'!CE$10:CE$107,OFFSET('6. Patients'!$FJ$9,1,MATCH($D38,'6. Patients'!$FK$9:$FY$9,0),ROWS('6. Patients'!DR$10:DR$107))),0),
IFERROR(SUMPRODUCT('6. Patients'!CE$10:CE$107,OFFSET('6. Patients'!$FZ$9,1,MATCH($D38,'6. Patients'!$GA$9:$GO$9,0),ROWS('6. Patients'!DR$10:DR$107))),0)+
IFERROR(SUMPRODUCT('6. Patients'!CE$10:CE$107,OFFSET('6. Patients'!$GP$9,1,MATCH($D38,'6. Patients'!$GQ$9:$HE$9,0),ROWS('6. Patients'!DR$10:DR$107))),0)+
IFERROR(SUMPRODUCT('6. Patients'!CE$10:CE$107,OFFSET('6. Patients'!$HF$9,1,MATCH($D38,'6. Patients'!$HG$9:$HU$9,0),ROWS('6. Patients'!DR$10:DR$107))),0)+
IFERROR(SUMPRODUCT('6. Patients'!CE$10:CE$107,OFFSET('6. Patients'!$HV$9,1,MATCH($D38,'6. Patients'!$HW$9:$IK$9,0),ROWS('6. Patients'!DR$10:DR$107))),0),
IFERROR(SUMPRODUCT('6. Patients'!CE$10:CE$107,OFFSET('6. Patients'!$IL$9,1,MATCH($D38,'6. Patients'!$IM$9:$JA$9,0),ROWS('6. Patients'!DR$10:DR$107))),0)+
IFERROR(SUMPRODUCT('6. Patients'!CE$10:CE$107,OFFSET('6. Patients'!$JB$9,1,MATCH($D38,'6. Patients'!$JC$9:$JQ$9,0),ROWS('6. Patients'!DR$10:DR$107))),0)+
IFERROR(SUMPRODUCT('6. Patients'!CE$10:CE$107,OFFSET('6. Patients'!$JR$9,1,MATCH($D38,'6. Patients'!$JS$9:$KG$9,0),ROWS('6. Patients'!DR$10:DR$107))),0)+
IFERROR(SUMPRODUCT('6. Patients'!CE$10:CE$107,OFFSET('6. Patients'!$KH$9,1,MATCH($D38,'6. Patients'!$KI$9:$KW$9,0),ROWS('6. Patients'!DR$10:DR$107))),0))+
IFERROR(VLOOKUP($D38,$H$61:$L$91,COLUMNS($H$60:$J$60)-1+L$7,0)*$E38*$F38*'1. General Inputs'!$J$25,0),0)</f>
        <v>0</v>
      </c>
      <c r="M38" s="3">
        <f ca="1">ROUNDUP($F38*$E38*CHOOSE(M$7,
IFERROR(SUMPRODUCT('6. Patients'!CF$10:CF$107,OFFSET('6. Patients'!$DN$9,1,MATCH($D38,'6. Patients'!$DO$9:$EC$9,0),ROWS('6. Patients'!DS$10:DS$107))),0)+
IFERROR(SUMPRODUCT('6. Patients'!CF$10:CF$107,OFFSET('6. Patients'!$ED$9,1,MATCH($D38,'6. Patients'!$EE$9:$ES$9,0),ROWS('6. Patients'!DS$10:DS$107))),0)+
IFERROR(SUMPRODUCT('6. Patients'!CF$10:CF$107,OFFSET('6. Patients'!$ET$9,1,MATCH($D38,'6. Patients'!$EU$9:$FI$9,0),ROWS('6. Patients'!DS$10:DS$107))),0)+
IFERROR(SUMPRODUCT('6. Patients'!CF$10:CF$107,OFFSET('6. Patients'!$FJ$9,1,MATCH($D38,'6. Patients'!$FK$9:$FY$9,0),ROWS('6. Patients'!DS$10:DS$107))),0),
IFERROR(SUMPRODUCT('6. Patients'!CF$10:CF$107,OFFSET('6. Patients'!$FZ$9,1,MATCH($D38,'6. Patients'!$GA$9:$GO$9,0),ROWS('6. Patients'!DS$10:DS$107))),0)+
IFERROR(SUMPRODUCT('6. Patients'!CF$10:CF$107,OFFSET('6. Patients'!$GP$9,1,MATCH($D38,'6. Patients'!$GQ$9:$HE$9,0),ROWS('6. Patients'!DS$10:DS$107))),0)+
IFERROR(SUMPRODUCT('6. Patients'!CF$10:CF$107,OFFSET('6. Patients'!$HF$9,1,MATCH($D38,'6. Patients'!$HG$9:$HU$9,0),ROWS('6. Patients'!DS$10:DS$107))),0)+
IFERROR(SUMPRODUCT('6. Patients'!CF$10:CF$107,OFFSET('6. Patients'!$HV$9,1,MATCH($D38,'6. Patients'!$HW$9:$IK$9,0),ROWS('6. Patients'!DS$10:DS$107))),0),
IFERROR(SUMPRODUCT('6. Patients'!CF$10:CF$107,OFFSET('6. Patients'!$IL$9,1,MATCH($D38,'6. Patients'!$IM$9:$JA$9,0),ROWS('6. Patients'!DS$10:DS$107))),0)+
IFERROR(SUMPRODUCT('6. Patients'!CF$10:CF$107,OFFSET('6. Patients'!$JB$9,1,MATCH($D38,'6. Patients'!$JC$9:$JQ$9,0),ROWS('6. Patients'!DS$10:DS$107))),0)+
IFERROR(SUMPRODUCT('6. Patients'!CF$10:CF$107,OFFSET('6. Patients'!$JR$9,1,MATCH($D38,'6. Patients'!$JS$9:$KG$9,0),ROWS('6. Patients'!DS$10:DS$107))),0)+
IFERROR(SUMPRODUCT('6. Patients'!CF$10:CF$107,OFFSET('6. Patients'!$KH$9,1,MATCH($D38,'6. Patients'!$KI$9:$KW$9,0),ROWS('6. Patients'!DS$10:DS$107))),0))+
IFERROR(VLOOKUP($D38,$H$61:$L$91,COLUMNS($H$60:$J$60)-1+M$7,0)*$E38*$F38*'1. General Inputs'!$J$25,0),0)</f>
        <v>0</v>
      </c>
      <c r="N38" s="3">
        <f ca="1">ROUNDUP($F38*$E38*CHOOSE(N$7,
IFERROR(SUMPRODUCT('6. Patients'!CG$10:CG$107,OFFSET('6. Patients'!$DN$9,1,MATCH($D38,'6. Patients'!$DO$9:$EC$9,0),ROWS('6. Patients'!DT$10:DT$107))),0)+
IFERROR(SUMPRODUCT('6. Patients'!CG$10:CG$107,OFFSET('6. Patients'!$ED$9,1,MATCH($D38,'6. Patients'!$EE$9:$ES$9,0),ROWS('6. Patients'!DT$10:DT$107))),0)+
IFERROR(SUMPRODUCT('6. Patients'!CG$10:CG$107,OFFSET('6. Patients'!$ET$9,1,MATCH($D38,'6. Patients'!$EU$9:$FI$9,0),ROWS('6. Patients'!DT$10:DT$107))),0)+
IFERROR(SUMPRODUCT('6. Patients'!CG$10:CG$107,OFFSET('6. Patients'!$FJ$9,1,MATCH($D38,'6. Patients'!$FK$9:$FY$9,0),ROWS('6. Patients'!DT$10:DT$107))),0),
IFERROR(SUMPRODUCT('6. Patients'!CG$10:CG$107,OFFSET('6. Patients'!$FZ$9,1,MATCH($D38,'6. Patients'!$GA$9:$GO$9,0),ROWS('6. Patients'!DT$10:DT$107))),0)+
IFERROR(SUMPRODUCT('6. Patients'!CG$10:CG$107,OFFSET('6. Patients'!$GP$9,1,MATCH($D38,'6. Patients'!$GQ$9:$HE$9,0),ROWS('6. Patients'!DT$10:DT$107))),0)+
IFERROR(SUMPRODUCT('6. Patients'!CG$10:CG$107,OFFSET('6. Patients'!$HF$9,1,MATCH($D38,'6. Patients'!$HG$9:$HU$9,0),ROWS('6. Patients'!DT$10:DT$107))),0)+
IFERROR(SUMPRODUCT('6. Patients'!CG$10:CG$107,OFFSET('6. Patients'!$HV$9,1,MATCH($D38,'6. Patients'!$HW$9:$IK$9,0),ROWS('6. Patients'!DT$10:DT$107))),0),
IFERROR(SUMPRODUCT('6. Patients'!CG$10:CG$107,OFFSET('6. Patients'!$IL$9,1,MATCH($D38,'6. Patients'!$IM$9:$JA$9,0),ROWS('6. Patients'!DT$10:DT$107))),0)+
IFERROR(SUMPRODUCT('6. Patients'!CG$10:CG$107,OFFSET('6. Patients'!$JB$9,1,MATCH($D38,'6. Patients'!$JC$9:$JQ$9,0),ROWS('6. Patients'!DT$10:DT$107))),0)+
IFERROR(SUMPRODUCT('6. Patients'!CG$10:CG$107,OFFSET('6. Patients'!$JR$9,1,MATCH($D38,'6. Patients'!$JS$9:$KG$9,0),ROWS('6. Patients'!DT$10:DT$107))),0)+
IFERROR(SUMPRODUCT('6. Patients'!CG$10:CG$107,OFFSET('6. Patients'!$KH$9,1,MATCH($D38,'6. Patients'!$KI$9:$KW$9,0),ROWS('6. Patients'!DT$10:DT$107))),0))+
IFERROR(VLOOKUP($D38,$H$61:$L$91,COLUMNS($H$60:$J$60)-1+N$7,0)*$E38*$F38*'1. General Inputs'!$J$25,0),0)</f>
        <v>0</v>
      </c>
      <c r="O38" s="3">
        <f ca="1">ROUNDUP($F38*$E38*CHOOSE(O$7,
IFERROR(SUMPRODUCT('6. Patients'!CH$10:CH$107,OFFSET('6. Patients'!$DN$9,1,MATCH($D38,'6. Patients'!$DO$9:$EC$9,0),ROWS('6. Patients'!DU$10:DU$107))),0)+
IFERROR(SUMPRODUCT('6. Patients'!CH$10:CH$107,OFFSET('6. Patients'!$ED$9,1,MATCH($D38,'6. Patients'!$EE$9:$ES$9,0),ROWS('6. Patients'!DU$10:DU$107))),0)+
IFERROR(SUMPRODUCT('6. Patients'!CH$10:CH$107,OFFSET('6. Patients'!$ET$9,1,MATCH($D38,'6. Patients'!$EU$9:$FI$9,0),ROWS('6. Patients'!DU$10:DU$107))),0)+
IFERROR(SUMPRODUCT('6. Patients'!CH$10:CH$107,OFFSET('6. Patients'!$FJ$9,1,MATCH($D38,'6. Patients'!$FK$9:$FY$9,0),ROWS('6. Patients'!DU$10:DU$107))),0),
IFERROR(SUMPRODUCT('6. Patients'!CH$10:CH$107,OFFSET('6. Patients'!$FZ$9,1,MATCH($D38,'6. Patients'!$GA$9:$GO$9,0),ROWS('6. Patients'!DU$10:DU$107))),0)+
IFERROR(SUMPRODUCT('6. Patients'!CH$10:CH$107,OFFSET('6. Patients'!$GP$9,1,MATCH($D38,'6. Patients'!$GQ$9:$HE$9,0),ROWS('6. Patients'!DU$10:DU$107))),0)+
IFERROR(SUMPRODUCT('6. Patients'!CH$10:CH$107,OFFSET('6. Patients'!$HF$9,1,MATCH($D38,'6. Patients'!$HG$9:$HU$9,0),ROWS('6. Patients'!DU$10:DU$107))),0)+
IFERROR(SUMPRODUCT('6. Patients'!CH$10:CH$107,OFFSET('6. Patients'!$HV$9,1,MATCH($D38,'6. Patients'!$HW$9:$IK$9,0),ROWS('6. Patients'!DU$10:DU$107))),0),
IFERROR(SUMPRODUCT('6. Patients'!CH$10:CH$107,OFFSET('6. Patients'!$IL$9,1,MATCH($D38,'6. Patients'!$IM$9:$JA$9,0),ROWS('6. Patients'!DU$10:DU$107))),0)+
IFERROR(SUMPRODUCT('6. Patients'!CH$10:CH$107,OFFSET('6. Patients'!$JB$9,1,MATCH($D38,'6. Patients'!$JC$9:$JQ$9,0),ROWS('6. Patients'!DU$10:DU$107))),0)+
IFERROR(SUMPRODUCT('6. Patients'!CH$10:CH$107,OFFSET('6. Patients'!$JR$9,1,MATCH($D38,'6. Patients'!$JS$9:$KG$9,0),ROWS('6. Patients'!DU$10:DU$107))),0)+
IFERROR(SUMPRODUCT('6. Patients'!CH$10:CH$107,OFFSET('6. Patients'!$KH$9,1,MATCH($D38,'6. Patients'!$KI$9:$KW$9,0),ROWS('6. Patients'!DU$10:DU$107))),0))+
IFERROR(VLOOKUP($D38,$H$61:$L$91,COLUMNS($H$60:$J$60)-1+O$7,0)*$E38*$F38*'1. General Inputs'!$J$25,0),0)</f>
        <v>0</v>
      </c>
      <c r="P38" s="3">
        <f ca="1">ROUNDUP($F38*$E38*CHOOSE(P$7,
IFERROR(SUMPRODUCT('6. Patients'!CI$10:CI$107,OFFSET('6. Patients'!$DN$9,1,MATCH($D38,'6. Patients'!$DO$9:$EC$9,0),ROWS('6. Patients'!DV$10:DV$107))),0)+
IFERROR(SUMPRODUCT('6. Patients'!CI$10:CI$107,OFFSET('6. Patients'!$ED$9,1,MATCH($D38,'6. Patients'!$EE$9:$ES$9,0),ROWS('6. Patients'!DV$10:DV$107))),0)+
IFERROR(SUMPRODUCT('6. Patients'!CI$10:CI$107,OFFSET('6. Patients'!$ET$9,1,MATCH($D38,'6. Patients'!$EU$9:$FI$9,0),ROWS('6. Patients'!DV$10:DV$107))),0)+
IFERROR(SUMPRODUCT('6. Patients'!CI$10:CI$107,OFFSET('6. Patients'!$FJ$9,1,MATCH($D38,'6. Patients'!$FK$9:$FY$9,0),ROWS('6. Patients'!DV$10:DV$107))),0),
IFERROR(SUMPRODUCT('6. Patients'!CI$10:CI$107,OFFSET('6. Patients'!$FZ$9,1,MATCH($D38,'6. Patients'!$GA$9:$GO$9,0),ROWS('6. Patients'!DV$10:DV$107))),0)+
IFERROR(SUMPRODUCT('6. Patients'!CI$10:CI$107,OFFSET('6. Patients'!$GP$9,1,MATCH($D38,'6. Patients'!$GQ$9:$HE$9,0),ROWS('6. Patients'!DV$10:DV$107))),0)+
IFERROR(SUMPRODUCT('6. Patients'!CI$10:CI$107,OFFSET('6. Patients'!$HF$9,1,MATCH($D38,'6. Patients'!$HG$9:$HU$9,0),ROWS('6. Patients'!DV$10:DV$107))),0)+
IFERROR(SUMPRODUCT('6. Patients'!CI$10:CI$107,OFFSET('6. Patients'!$HV$9,1,MATCH($D38,'6. Patients'!$HW$9:$IK$9,0),ROWS('6. Patients'!DV$10:DV$107))),0),
IFERROR(SUMPRODUCT('6. Patients'!CI$10:CI$107,OFFSET('6. Patients'!$IL$9,1,MATCH($D38,'6. Patients'!$IM$9:$JA$9,0),ROWS('6. Patients'!DV$10:DV$107))),0)+
IFERROR(SUMPRODUCT('6. Patients'!CI$10:CI$107,OFFSET('6. Patients'!$JB$9,1,MATCH($D38,'6. Patients'!$JC$9:$JQ$9,0),ROWS('6. Patients'!DV$10:DV$107))),0)+
IFERROR(SUMPRODUCT('6. Patients'!CI$10:CI$107,OFFSET('6. Patients'!$JR$9,1,MATCH($D38,'6. Patients'!$JS$9:$KG$9,0),ROWS('6. Patients'!DV$10:DV$107))),0)+
IFERROR(SUMPRODUCT('6. Patients'!CI$10:CI$107,OFFSET('6. Patients'!$KH$9,1,MATCH($D38,'6. Patients'!$KI$9:$KW$9,0),ROWS('6. Patients'!DV$10:DV$107))),0))+
IFERROR(VLOOKUP($D38,$H$61:$L$91,COLUMNS($H$60:$J$60)-1+P$7,0)*$E38*$F38*'1. General Inputs'!$J$25,0),0)</f>
        <v>0</v>
      </c>
      <c r="Q38" s="3">
        <f ca="1">ROUNDUP($F38*$E38*CHOOSE(Q$7,
IFERROR(SUMPRODUCT('6. Patients'!CJ$10:CJ$107,OFFSET('6. Patients'!$DN$9,1,MATCH($D38,'6. Patients'!$DO$9:$EC$9,0),ROWS('6. Patients'!DW$10:DW$107))),0)+
IFERROR(SUMPRODUCT('6. Patients'!CJ$10:CJ$107,OFFSET('6. Patients'!$ED$9,1,MATCH($D38,'6. Patients'!$EE$9:$ES$9,0),ROWS('6. Patients'!DW$10:DW$107))),0)+
IFERROR(SUMPRODUCT('6. Patients'!CJ$10:CJ$107,OFFSET('6. Patients'!$ET$9,1,MATCH($D38,'6. Patients'!$EU$9:$FI$9,0),ROWS('6. Patients'!DW$10:DW$107))),0)+
IFERROR(SUMPRODUCT('6. Patients'!CJ$10:CJ$107,OFFSET('6. Patients'!$FJ$9,1,MATCH($D38,'6. Patients'!$FK$9:$FY$9,0),ROWS('6. Patients'!DW$10:DW$107))),0),
IFERROR(SUMPRODUCT('6. Patients'!CJ$10:CJ$107,OFFSET('6. Patients'!$FZ$9,1,MATCH($D38,'6. Patients'!$GA$9:$GO$9,0),ROWS('6. Patients'!DW$10:DW$107))),0)+
IFERROR(SUMPRODUCT('6. Patients'!CJ$10:CJ$107,OFFSET('6. Patients'!$GP$9,1,MATCH($D38,'6. Patients'!$GQ$9:$HE$9,0),ROWS('6. Patients'!DW$10:DW$107))),0)+
IFERROR(SUMPRODUCT('6. Patients'!CJ$10:CJ$107,OFFSET('6. Patients'!$HF$9,1,MATCH($D38,'6. Patients'!$HG$9:$HU$9,0),ROWS('6. Patients'!DW$10:DW$107))),0)+
IFERROR(SUMPRODUCT('6. Patients'!CJ$10:CJ$107,OFFSET('6. Patients'!$HV$9,1,MATCH($D38,'6. Patients'!$HW$9:$IK$9,0),ROWS('6. Patients'!DW$10:DW$107))),0),
IFERROR(SUMPRODUCT('6. Patients'!CJ$10:CJ$107,OFFSET('6. Patients'!$IL$9,1,MATCH($D38,'6. Patients'!$IM$9:$JA$9,0),ROWS('6. Patients'!DW$10:DW$107))),0)+
IFERROR(SUMPRODUCT('6. Patients'!CJ$10:CJ$107,OFFSET('6. Patients'!$JB$9,1,MATCH($D38,'6. Patients'!$JC$9:$JQ$9,0),ROWS('6. Patients'!DW$10:DW$107))),0)+
IFERROR(SUMPRODUCT('6. Patients'!CJ$10:CJ$107,OFFSET('6. Patients'!$JR$9,1,MATCH($D38,'6. Patients'!$JS$9:$KG$9,0),ROWS('6. Patients'!DW$10:DW$107))),0)+
IFERROR(SUMPRODUCT('6. Patients'!CJ$10:CJ$107,OFFSET('6. Patients'!$KH$9,1,MATCH($D38,'6. Patients'!$KI$9:$KW$9,0),ROWS('6. Patients'!DW$10:DW$107))),0))+
IFERROR(VLOOKUP($D38,$H$61:$L$91,COLUMNS($H$60:$J$60)-1+Q$7,0)*$E38*$F38*'1. General Inputs'!$J$25,0),0)</f>
        <v>0</v>
      </c>
      <c r="R38" s="3">
        <f ca="1">ROUNDUP($F38*$E38*CHOOSE(R$7,
IFERROR(SUMPRODUCT('6. Patients'!CK$10:CK$107,OFFSET('6. Patients'!$DN$9,1,MATCH($D38,'6. Patients'!$DO$9:$EC$9,0),ROWS('6. Patients'!DX$10:DX$107))),0)+
IFERROR(SUMPRODUCT('6. Patients'!CK$10:CK$107,OFFSET('6. Patients'!$ED$9,1,MATCH($D38,'6. Patients'!$EE$9:$ES$9,0),ROWS('6. Patients'!DX$10:DX$107))),0)+
IFERROR(SUMPRODUCT('6. Patients'!CK$10:CK$107,OFFSET('6. Patients'!$ET$9,1,MATCH($D38,'6. Patients'!$EU$9:$FI$9,0),ROWS('6. Patients'!DX$10:DX$107))),0)+
IFERROR(SUMPRODUCT('6. Patients'!CK$10:CK$107,OFFSET('6. Patients'!$FJ$9,1,MATCH($D38,'6. Patients'!$FK$9:$FY$9,0),ROWS('6. Patients'!DX$10:DX$107))),0),
IFERROR(SUMPRODUCT('6. Patients'!CK$10:CK$107,OFFSET('6. Patients'!$FZ$9,1,MATCH($D38,'6. Patients'!$GA$9:$GO$9,0),ROWS('6. Patients'!DX$10:DX$107))),0)+
IFERROR(SUMPRODUCT('6. Patients'!CK$10:CK$107,OFFSET('6. Patients'!$GP$9,1,MATCH($D38,'6. Patients'!$GQ$9:$HE$9,0),ROWS('6. Patients'!DX$10:DX$107))),0)+
IFERROR(SUMPRODUCT('6. Patients'!CK$10:CK$107,OFFSET('6. Patients'!$HF$9,1,MATCH($D38,'6. Patients'!$HG$9:$HU$9,0),ROWS('6. Patients'!DX$10:DX$107))),0)+
IFERROR(SUMPRODUCT('6. Patients'!CK$10:CK$107,OFFSET('6. Patients'!$HV$9,1,MATCH($D38,'6. Patients'!$HW$9:$IK$9,0),ROWS('6. Patients'!DX$10:DX$107))),0),
IFERROR(SUMPRODUCT('6. Patients'!CK$10:CK$107,OFFSET('6. Patients'!$IL$9,1,MATCH($D38,'6. Patients'!$IM$9:$JA$9,0),ROWS('6. Patients'!DX$10:DX$107))),0)+
IFERROR(SUMPRODUCT('6. Patients'!CK$10:CK$107,OFFSET('6. Patients'!$JB$9,1,MATCH($D38,'6. Patients'!$JC$9:$JQ$9,0),ROWS('6. Patients'!DX$10:DX$107))),0)+
IFERROR(SUMPRODUCT('6. Patients'!CK$10:CK$107,OFFSET('6. Patients'!$JR$9,1,MATCH($D38,'6. Patients'!$JS$9:$KG$9,0),ROWS('6. Patients'!DX$10:DX$107))),0)+
IFERROR(SUMPRODUCT('6. Patients'!CK$10:CK$107,OFFSET('6. Patients'!$KH$9,1,MATCH($D38,'6. Patients'!$KI$9:$KW$9,0),ROWS('6. Patients'!DX$10:DX$107))),0))+
IFERROR(VLOOKUP($D38,$H$61:$L$91,COLUMNS($H$60:$J$60)-1+R$7,0)*$E38*$F38*'1. General Inputs'!$J$25,0),0)</f>
        <v>0</v>
      </c>
      <c r="S38" s="3">
        <f ca="1">ROUNDUP($F38*$E38*CHOOSE(S$7,
IFERROR(SUMPRODUCT('6. Patients'!CL$10:CL$107,OFFSET('6. Patients'!$DN$9,1,MATCH($D38,'6. Patients'!$DO$9:$EC$9,0),ROWS('6. Patients'!DY$10:DY$107))),0)+
IFERROR(SUMPRODUCT('6. Patients'!CL$10:CL$107,OFFSET('6. Patients'!$ED$9,1,MATCH($D38,'6. Patients'!$EE$9:$ES$9,0),ROWS('6. Patients'!DY$10:DY$107))),0)+
IFERROR(SUMPRODUCT('6. Patients'!CL$10:CL$107,OFFSET('6. Patients'!$ET$9,1,MATCH($D38,'6. Patients'!$EU$9:$FI$9,0),ROWS('6. Patients'!DY$10:DY$107))),0)+
IFERROR(SUMPRODUCT('6. Patients'!CL$10:CL$107,OFFSET('6. Patients'!$FJ$9,1,MATCH($D38,'6. Patients'!$FK$9:$FY$9,0),ROWS('6. Patients'!DY$10:DY$107))),0),
IFERROR(SUMPRODUCT('6. Patients'!CL$10:CL$107,OFFSET('6. Patients'!$FZ$9,1,MATCH($D38,'6. Patients'!$GA$9:$GO$9,0),ROWS('6. Patients'!DY$10:DY$107))),0)+
IFERROR(SUMPRODUCT('6. Patients'!CL$10:CL$107,OFFSET('6. Patients'!$GP$9,1,MATCH($D38,'6. Patients'!$GQ$9:$HE$9,0),ROWS('6. Patients'!DY$10:DY$107))),0)+
IFERROR(SUMPRODUCT('6. Patients'!CL$10:CL$107,OFFSET('6. Patients'!$HF$9,1,MATCH($D38,'6. Patients'!$HG$9:$HU$9,0),ROWS('6. Patients'!DY$10:DY$107))),0)+
IFERROR(SUMPRODUCT('6. Patients'!CL$10:CL$107,OFFSET('6. Patients'!$HV$9,1,MATCH($D38,'6. Patients'!$HW$9:$IK$9,0),ROWS('6. Patients'!DY$10:DY$107))),0),
IFERROR(SUMPRODUCT('6. Patients'!CL$10:CL$107,OFFSET('6. Patients'!$IL$9,1,MATCH($D38,'6. Patients'!$IM$9:$JA$9,0),ROWS('6. Patients'!DY$10:DY$107))),0)+
IFERROR(SUMPRODUCT('6. Patients'!CL$10:CL$107,OFFSET('6. Patients'!$JB$9,1,MATCH($D38,'6. Patients'!$JC$9:$JQ$9,0),ROWS('6. Patients'!DY$10:DY$107))),0)+
IFERROR(SUMPRODUCT('6. Patients'!CL$10:CL$107,OFFSET('6. Patients'!$JR$9,1,MATCH($D38,'6. Patients'!$JS$9:$KG$9,0),ROWS('6. Patients'!DY$10:DY$107))),0)+
IFERROR(SUMPRODUCT('6. Patients'!CL$10:CL$107,OFFSET('6. Patients'!$KH$9,1,MATCH($D38,'6. Patients'!$KI$9:$KW$9,0),ROWS('6. Patients'!DY$10:DY$107))),0))+
IFERROR(VLOOKUP($D38,$H$61:$L$91,COLUMNS($H$60:$J$60)-1+S$7,0)*$E38*$F38*'1. General Inputs'!$J$25,0),0)</f>
        <v>0</v>
      </c>
      <c r="T38" s="3">
        <f ca="1">ROUNDUP($F38*$E38*CHOOSE(T$7,
IFERROR(SUMPRODUCT('6. Patients'!CM$10:CM$107,OFFSET('6. Patients'!$DN$9,1,MATCH($D38,'6. Patients'!$DO$9:$EC$9,0),ROWS('6. Patients'!DZ$10:DZ$107))),0)+
IFERROR(SUMPRODUCT('6. Patients'!CM$10:CM$107,OFFSET('6. Patients'!$ED$9,1,MATCH($D38,'6. Patients'!$EE$9:$ES$9,0),ROWS('6. Patients'!DZ$10:DZ$107))),0)+
IFERROR(SUMPRODUCT('6. Patients'!CM$10:CM$107,OFFSET('6. Patients'!$ET$9,1,MATCH($D38,'6. Patients'!$EU$9:$FI$9,0),ROWS('6. Patients'!DZ$10:DZ$107))),0)+
IFERROR(SUMPRODUCT('6. Patients'!CM$10:CM$107,OFFSET('6. Patients'!$FJ$9,1,MATCH($D38,'6. Patients'!$FK$9:$FY$9,0),ROWS('6. Patients'!DZ$10:DZ$107))),0),
IFERROR(SUMPRODUCT('6. Patients'!CM$10:CM$107,OFFSET('6. Patients'!$FZ$9,1,MATCH($D38,'6. Patients'!$GA$9:$GO$9,0),ROWS('6. Patients'!DZ$10:DZ$107))),0)+
IFERROR(SUMPRODUCT('6. Patients'!CM$10:CM$107,OFFSET('6. Patients'!$GP$9,1,MATCH($D38,'6. Patients'!$GQ$9:$HE$9,0),ROWS('6. Patients'!DZ$10:DZ$107))),0)+
IFERROR(SUMPRODUCT('6. Patients'!CM$10:CM$107,OFFSET('6. Patients'!$HF$9,1,MATCH($D38,'6. Patients'!$HG$9:$HU$9,0),ROWS('6. Patients'!DZ$10:DZ$107))),0)+
IFERROR(SUMPRODUCT('6. Patients'!CM$10:CM$107,OFFSET('6. Patients'!$HV$9,1,MATCH($D38,'6. Patients'!$HW$9:$IK$9,0),ROWS('6. Patients'!DZ$10:DZ$107))),0),
IFERROR(SUMPRODUCT('6. Patients'!CM$10:CM$107,OFFSET('6. Patients'!$IL$9,1,MATCH($D38,'6. Patients'!$IM$9:$JA$9,0),ROWS('6. Patients'!DZ$10:DZ$107))),0)+
IFERROR(SUMPRODUCT('6. Patients'!CM$10:CM$107,OFFSET('6. Patients'!$JB$9,1,MATCH($D38,'6. Patients'!$JC$9:$JQ$9,0),ROWS('6. Patients'!DZ$10:DZ$107))),0)+
IFERROR(SUMPRODUCT('6. Patients'!CM$10:CM$107,OFFSET('6. Patients'!$JR$9,1,MATCH($D38,'6. Patients'!$JS$9:$KG$9,0),ROWS('6. Patients'!DZ$10:DZ$107))),0)+
IFERROR(SUMPRODUCT('6. Patients'!CM$10:CM$107,OFFSET('6. Patients'!$KH$9,1,MATCH($D38,'6. Patients'!$KI$9:$KW$9,0),ROWS('6. Patients'!DZ$10:DZ$107))),0))+
IFERROR(VLOOKUP($D38,$H$61:$L$91,COLUMNS($H$60:$J$60)-1+T$7,0)*$E38*$F38*'1. General Inputs'!$J$25,0),0)</f>
        <v>0</v>
      </c>
      <c r="U38" s="3">
        <f ca="1">ROUNDUP($F38*$E38*CHOOSE(U$7,
IFERROR(SUMPRODUCT('6. Patients'!CN$10:CN$107,OFFSET('6. Patients'!$DN$9,1,MATCH($D38,'6. Patients'!$DO$9:$EC$9,0),ROWS('6. Patients'!EA$10:EA$107))),0)+
IFERROR(SUMPRODUCT('6. Patients'!CN$10:CN$107,OFFSET('6. Patients'!$ED$9,1,MATCH($D38,'6. Patients'!$EE$9:$ES$9,0),ROWS('6. Patients'!EA$10:EA$107))),0)+
IFERROR(SUMPRODUCT('6. Patients'!CN$10:CN$107,OFFSET('6. Patients'!$ET$9,1,MATCH($D38,'6. Patients'!$EU$9:$FI$9,0),ROWS('6. Patients'!EA$10:EA$107))),0)+
IFERROR(SUMPRODUCT('6. Patients'!CN$10:CN$107,OFFSET('6. Patients'!$FJ$9,1,MATCH($D38,'6. Patients'!$FK$9:$FY$9,0),ROWS('6. Patients'!EA$10:EA$107))),0),
IFERROR(SUMPRODUCT('6. Patients'!CN$10:CN$107,OFFSET('6. Patients'!$FZ$9,1,MATCH($D38,'6. Patients'!$GA$9:$GO$9,0),ROWS('6. Patients'!EA$10:EA$107))),0)+
IFERROR(SUMPRODUCT('6. Patients'!CN$10:CN$107,OFFSET('6. Patients'!$GP$9,1,MATCH($D38,'6. Patients'!$GQ$9:$HE$9,0),ROWS('6. Patients'!EA$10:EA$107))),0)+
IFERROR(SUMPRODUCT('6. Patients'!CN$10:CN$107,OFFSET('6. Patients'!$HF$9,1,MATCH($D38,'6. Patients'!$HG$9:$HU$9,0),ROWS('6. Patients'!EA$10:EA$107))),0)+
IFERROR(SUMPRODUCT('6. Patients'!CN$10:CN$107,OFFSET('6. Patients'!$HV$9,1,MATCH($D38,'6. Patients'!$HW$9:$IK$9,0),ROWS('6. Patients'!EA$10:EA$107))),0),
IFERROR(SUMPRODUCT('6. Patients'!CN$10:CN$107,OFFSET('6. Patients'!$IL$9,1,MATCH($D38,'6. Patients'!$IM$9:$JA$9,0),ROWS('6. Patients'!EA$10:EA$107))),0)+
IFERROR(SUMPRODUCT('6. Patients'!CN$10:CN$107,OFFSET('6. Patients'!$JB$9,1,MATCH($D38,'6. Patients'!$JC$9:$JQ$9,0),ROWS('6. Patients'!EA$10:EA$107))),0)+
IFERROR(SUMPRODUCT('6. Patients'!CN$10:CN$107,OFFSET('6. Patients'!$JR$9,1,MATCH($D38,'6. Patients'!$JS$9:$KG$9,0),ROWS('6. Patients'!EA$10:EA$107))),0)+
IFERROR(SUMPRODUCT('6. Patients'!CN$10:CN$107,OFFSET('6. Patients'!$KH$9,1,MATCH($D38,'6. Patients'!$KI$9:$KW$9,0),ROWS('6. Patients'!EA$10:EA$107))),0))+
IFERROR(VLOOKUP($D38,$H$61:$L$91,COLUMNS($H$60:$J$60)-1+U$7,0)*$E38*$F38*'1. General Inputs'!$J$25,0),0)</f>
        <v>0</v>
      </c>
      <c r="V38" s="3">
        <f ca="1">ROUNDUP($F38*$E38*CHOOSE(V$7,
IFERROR(SUMPRODUCT('6. Patients'!CO$10:CO$107,OFFSET('6. Patients'!$DN$9,1,MATCH($D38,'6. Patients'!$DO$9:$EC$9,0),ROWS('6. Patients'!EB$10:EB$107))),0)+
IFERROR(SUMPRODUCT('6. Patients'!CO$10:CO$107,OFFSET('6. Patients'!$ED$9,1,MATCH($D38,'6. Patients'!$EE$9:$ES$9,0),ROWS('6. Patients'!EB$10:EB$107))),0)+
IFERROR(SUMPRODUCT('6. Patients'!CO$10:CO$107,OFFSET('6. Patients'!$ET$9,1,MATCH($D38,'6. Patients'!$EU$9:$FI$9,0),ROWS('6. Patients'!EB$10:EB$107))),0)+
IFERROR(SUMPRODUCT('6. Patients'!CO$10:CO$107,OFFSET('6. Patients'!$FJ$9,1,MATCH($D38,'6. Patients'!$FK$9:$FY$9,0),ROWS('6. Patients'!EB$10:EB$107))),0),
IFERROR(SUMPRODUCT('6. Patients'!CO$10:CO$107,OFFSET('6. Patients'!$FZ$9,1,MATCH($D38,'6. Patients'!$GA$9:$GO$9,0),ROWS('6. Patients'!EB$10:EB$107))),0)+
IFERROR(SUMPRODUCT('6. Patients'!CO$10:CO$107,OFFSET('6. Patients'!$GP$9,1,MATCH($D38,'6. Patients'!$GQ$9:$HE$9,0),ROWS('6. Patients'!EB$10:EB$107))),0)+
IFERROR(SUMPRODUCT('6. Patients'!CO$10:CO$107,OFFSET('6. Patients'!$HF$9,1,MATCH($D38,'6. Patients'!$HG$9:$HU$9,0),ROWS('6. Patients'!EB$10:EB$107))),0)+
IFERROR(SUMPRODUCT('6. Patients'!CO$10:CO$107,OFFSET('6. Patients'!$HV$9,1,MATCH($D38,'6. Patients'!$HW$9:$IK$9,0),ROWS('6. Patients'!EB$10:EB$107))),0),
IFERROR(SUMPRODUCT('6. Patients'!CO$10:CO$107,OFFSET('6. Patients'!$IL$9,1,MATCH($D38,'6. Patients'!$IM$9:$JA$9,0),ROWS('6. Patients'!EB$10:EB$107))),0)+
IFERROR(SUMPRODUCT('6. Patients'!CO$10:CO$107,OFFSET('6. Patients'!$JB$9,1,MATCH($D38,'6. Patients'!$JC$9:$JQ$9,0),ROWS('6. Patients'!EB$10:EB$107))),0)+
IFERROR(SUMPRODUCT('6. Patients'!CO$10:CO$107,OFFSET('6. Patients'!$JR$9,1,MATCH($D38,'6. Patients'!$JS$9:$KG$9,0),ROWS('6. Patients'!EB$10:EB$107))),0)+
IFERROR(SUMPRODUCT('6. Patients'!CO$10:CO$107,OFFSET('6. Patients'!$KH$9,1,MATCH($D38,'6. Patients'!$KI$9:$KW$9,0),ROWS('6. Patients'!EB$10:EB$107))),0))+
IFERROR(VLOOKUP($D38,$H$61:$L$91,COLUMNS($H$60:$J$60)-1+V$7,0)*$E38*$F38*'1. General Inputs'!$J$25,0),0)</f>
        <v>0</v>
      </c>
      <c r="W38" s="3">
        <f ca="1">ROUNDUP($F38*$E38*CHOOSE(W$7,
IFERROR(SUMPRODUCT('6. Patients'!CP$10:CP$107,OFFSET('6. Patients'!$DN$9,1,MATCH($D38,'6. Patients'!$DO$9:$EC$9,0),ROWS('6. Patients'!EC$10:EC$107))),0)+
IFERROR(SUMPRODUCT('6. Patients'!CP$10:CP$107,OFFSET('6. Patients'!$ED$9,1,MATCH($D38,'6. Patients'!$EE$9:$ES$9,0),ROWS('6. Patients'!EC$10:EC$107))),0)+
IFERROR(SUMPRODUCT('6. Patients'!CP$10:CP$107,OFFSET('6. Patients'!$ET$9,1,MATCH($D38,'6. Patients'!$EU$9:$FI$9,0),ROWS('6. Patients'!EC$10:EC$107))),0)+
IFERROR(SUMPRODUCT('6. Patients'!CP$10:CP$107,OFFSET('6. Patients'!$FJ$9,1,MATCH($D38,'6. Patients'!$FK$9:$FY$9,0),ROWS('6. Patients'!EC$10:EC$107))),0),
IFERROR(SUMPRODUCT('6. Patients'!CP$10:CP$107,OFFSET('6. Patients'!$FZ$9,1,MATCH($D38,'6. Patients'!$GA$9:$GO$9,0),ROWS('6. Patients'!EC$10:EC$107))),0)+
IFERROR(SUMPRODUCT('6. Patients'!CP$10:CP$107,OFFSET('6. Patients'!$GP$9,1,MATCH($D38,'6. Patients'!$GQ$9:$HE$9,0),ROWS('6. Patients'!EC$10:EC$107))),0)+
IFERROR(SUMPRODUCT('6. Patients'!CP$10:CP$107,OFFSET('6. Patients'!$HF$9,1,MATCH($D38,'6. Patients'!$HG$9:$HU$9,0),ROWS('6. Patients'!EC$10:EC$107))),0)+
IFERROR(SUMPRODUCT('6. Patients'!CP$10:CP$107,OFFSET('6. Patients'!$HV$9,1,MATCH($D38,'6. Patients'!$HW$9:$IK$9,0),ROWS('6. Patients'!EC$10:EC$107))),0),
IFERROR(SUMPRODUCT('6. Patients'!CP$10:CP$107,OFFSET('6. Patients'!$IL$9,1,MATCH($D38,'6. Patients'!$IM$9:$JA$9,0),ROWS('6. Patients'!EC$10:EC$107))),0)+
IFERROR(SUMPRODUCT('6. Patients'!CP$10:CP$107,OFFSET('6. Patients'!$JB$9,1,MATCH($D38,'6. Patients'!$JC$9:$JQ$9,0),ROWS('6. Patients'!EC$10:EC$107))),0)+
IFERROR(SUMPRODUCT('6. Patients'!CP$10:CP$107,OFFSET('6. Patients'!$JR$9,1,MATCH($D38,'6. Patients'!$JS$9:$KG$9,0),ROWS('6. Patients'!EC$10:EC$107))),0)+
IFERROR(SUMPRODUCT('6. Patients'!CP$10:CP$107,OFFSET('6. Patients'!$KH$9,1,MATCH($D38,'6. Patients'!$KI$9:$KW$9,0),ROWS('6. Patients'!EC$10:EC$107))),0))+
IFERROR(VLOOKUP($D38,$H$61:$L$91,COLUMNS($H$60:$J$60)-1+W$7,0)*$E38*$F38*'1. General Inputs'!$J$25,0),0)</f>
        <v>0</v>
      </c>
      <c r="X38" s="3">
        <f ca="1">ROUNDUP($F38*$E38*CHOOSE(X$7,
IFERROR(SUMPRODUCT('6. Patients'!CQ$10:CQ$107,OFFSET('6. Patients'!$DN$9,1,MATCH($D38,'6. Patients'!$DO$9:$EC$9,0),ROWS('6. Patients'!ED$10:ED$107))),0)+
IFERROR(SUMPRODUCT('6. Patients'!CQ$10:CQ$107,OFFSET('6. Patients'!$ED$9,1,MATCH($D38,'6. Patients'!$EE$9:$ES$9,0),ROWS('6. Patients'!ED$10:ED$107))),0)+
IFERROR(SUMPRODUCT('6. Patients'!CQ$10:CQ$107,OFFSET('6. Patients'!$ET$9,1,MATCH($D38,'6. Patients'!$EU$9:$FI$9,0),ROWS('6. Patients'!ED$10:ED$107))),0)+
IFERROR(SUMPRODUCT('6. Patients'!CQ$10:CQ$107,OFFSET('6. Patients'!$FJ$9,1,MATCH($D38,'6. Patients'!$FK$9:$FY$9,0),ROWS('6. Patients'!ED$10:ED$107))),0),
IFERROR(SUMPRODUCT('6. Patients'!CQ$10:CQ$107,OFFSET('6. Patients'!$FZ$9,1,MATCH($D38,'6. Patients'!$GA$9:$GO$9,0),ROWS('6. Patients'!ED$10:ED$107))),0)+
IFERROR(SUMPRODUCT('6. Patients'!CQ$10:CQ$107,OFFSET('6. Patients'!$GP$9,1,MATCH($D38,'6. Patients'!$GQ$9:$HE$9,0),ROWS('6. Patients'!ED$10:ED$107))),0)+
IFERROR(SUMPRODUCT('6. Patients'!CQ$10:CQ$107,OFFSET('6. Patients'!$HF$9,1,MATCH($D38,'6. Patients'!$HG$9:$HU$9,0),ROWS('6. Patients'!ED$10:ED$107))),0)+
IFERROR(SUMPRODUCT('6. Patients'!CQ$10:CQ$107,OFFSET('6. Patients'!$HV$9,1,MATCH($D38,'6. Patients'!$HW$9:$IK$9,0),ROWS('6. Patients'!ED$10:ED$107))),0),
IFERROR(SUMPRODUCT('6. Patients'!CQ$10:CQ$107,OFFSET('6. Patients'!$IL$9,1,MATCH($D38,'6. Patients'!$IM$9:$JA$9,0),ROWS('6. Patients'!ED$10:ED$107))),0)+
IFERROR(SUMPRODUCT('6. Patients'!CQ$10:CQ$107,OFFSET('6. Patients'!$JB$9,1,MATCH($D38,'6. Patients'!$JC$9:$JQ$9,0),ROWS('6. Patients'!ED$10:ED$107))),0)+
IFERROR(SUMPRODUCT('6. Patients'!CQ$10:CQ$107,OFFSET('6. Patients'!$JR$9,1,MATCH($D38,'6. Patients'!$JS$9:$KG$9,0),ROWS('6. Patients'!ED$10:ED$107))),0)+
IFERROR(SUMPRODUCT('6. Patients'!CQ$10:CQ$107,OFFSET('6. Patients'!$KH$9,1,MATCH($D38,'6. Patients'!$KI$9:$KW$9,0),ROWS('6. Patients'!ED$10:ED$107))),0))+
IFERROR(VLOOKUP($D38,$H$61:$L$91,COLUMNS($H$60:$J$60)-1+X$7,0)*$E38*$F38*'1. General Inputs'!$J$25,0),0)</f>
        <v>0</v>
      </c>
      <c r="Y38" s="3">
        <f ca="1">ROUNDUP($F38*$E38*CHOOSE(Y$7,
IFERROR(SUMPRODUCT('6. Patients'!CR$10:CR$107,OFFSET('6. Patients'!$DN$9,1,MATCH($D38,'6. Patients'!$DO$9:$EC$9,0),ROWS('6. Patients'!EE$10:EE$107))),0)+
IFERROR(SUMPRODUCT('6. Patients'!CR$10:CR$107,OFFSET('6. Patients'!$ED$9,1,MATCH($D38,'6. Patients'!$EE$9:$ES$9,0),ROWS('6. Patients'!EE$10:EE$107))),0)+
IFERROR(SUMPRODUCT('6. Patients'!CR$10:CR$107,OFFSET('6. Patients'!$ET$9,1,MATCH($D38,'6. Patients'!$EU$9:$FI$9,0),ROWS('6. Patients'!EE$10:EE$107))),0)+
IFERROR(SUMPRODUCT('6. Patients'!CR$10:CR$107,OFFSET('6. Patients'!$FJ$9,1,MATCH($D38,'6. Patients'!$FK$9:$FY$9,0),ROWS('6. Patients'!EE$10:EE$107))),0),
IFERROR(SUMPRODUCT('6. Patients'!CR$10:CR$107,OFFSET('6. Patients'!$FZ$9,1,MATCH($D38,'6. Patients'!$GA$9:$GO$9,0),ROWS('6. Patients'!EE$10:EE$107))),0)+
IFERROR(SUMPRODUCT('6. Patients'!CR$10:CR$107,OFFSET('6. Patients'!$GP$9,1,MATCH($D38,'6. Patients'!$GQ$9:$HE$9,0),ROWS('6. Patients'!EE$10:EE$107))),0)+
IFERROR(SUMPRODUCT('6. Patients'!CR$10:CR$107,OFFSET('6. Patients'!$HF$9,1,MATCH($D38,'6. Patients'!$HG$9:$HU$9,0),ROWS('6. Patients'!EE$10:EE$107))),0)+
IFERROR(SUMPRODUCT('6. Patients'!CR$10:CR$107,OFFSET('6. Patients'!$HV$9,1,MATCH($D38,'6. Patients'!$HW$9:$IK$9,0),ROWS('6. Patients'!EE$10:EE$107))),0),
IFERROR(SUMPRODUCT('6. Patients'!CR$10:CR$107,OFFSET('6. Patients'!$IL$9,1,MATCH($D38,'6. Patients'!$IM$9:$JA$9,0),ROWS('6. Patients'!EE$10:EE$107))),0)+
IFERROR(SUMPRODUCT('6. Patients'!CR$10:CR$107,OFFSET('6. Patients'!$JB$9,1,MATCH($D38,'6. Patients'!$JC$9:$JQ$9,0),ROWS('6. Patients'!EE$10:EE$107))),0)+
IFERROR(SUMPRODUCT('6. Patients'!CR$10:CR$107,OFFSET('6. Patients'!$JR$9,1,MATCH($D38,'6. Patients'!$JS$9:$KG$9,0),ROWS('6. Patients'!EE$10:EE$107))),0)+
IFERROR(SUMPRODUCT('6. Patients'!CR$10:CR$107,OFFSET('6. Patients'!$KH$9,1,MATCH($D38,'6. Patients'!$KI$9:$KW$9,0),ROWS('6. Patients'!EE$10:EE$107))),0))+
IFERROR(VLOOKUP($D38,$H$61:$L$91,COLUMNS($H$60:$J$60)-1+Y$7,0)*$E38*$F38*'1. General Inputs'!$J$25,0),0)</f>
        <v>0</v>
      </c>
      <c r="Z38" s="3">
        <f ca="1">ROUNDUP($F38*$E38*CHOOSE(Z$7,
IFERROR(SUMPRODUCT('6. Patients'!CS$10:CS$107,OFFSET('6. Patients'!$DN$9,1,MATCH($D38,'6. Patients'!$DO$9:$EC$9,0),ROWS('6. Patients'!EF$10:EF$107))),0)+
IFERROR(SUMPRODUCT('6. Patients'!CS$10:CS$107,OFFSET('6. Patients'!$ED$9,1,MATCH($D38,'6. Patients'!$EE$9:$ES$9,0),ROWS('6. Patients'!EF$10:EF$107))),0)+
IFERROR(SUMPRODUCT('6. Patients'!CS$10:CS$107,OFFSET('6. Patients'!$ET$9,1,MATCH($D38,'6. Patients'!$EU$9:$FI$9,0),ROWS('6. Patients'!EF$10:EF$107))),0)+
IFERROR(SUMPRODUCT('6. Patients'!CS$10:CS$107,OFFSET('6. Patients'!$FJ$9,1,MATCH($D38,'6. Patients'!$FK$9:$FY$9,0),ROWS('6. Patients'!EF$10:EF$107))),0),
IFERROR(SUMPRODUCT('6. Patients'!CS$10:CS$107,OFFSET('6. Patients'!$FZ$9,1,MATCH($D38,'6. Patients'!$GA$9:$GO$9,0),ROWS('6. Patients'!EF$10:EF$107))),0)+
IFERROR(SUMPRODUCT('6. Patients'!CS$10:CS$107,OFFSET('6. Patients'!$GP$9,1,MATCH($D38,'6. Patients'!$GQ$9:$HE$9,0),ROWS('6. Patients'!EF$10:EF$107))),0)+
IFERROR(SUMPRODUCT('6. Patients'!CS$10:CS$107,OFFSET('6. Patients'!$HF$9,1,MATCH($D38,'6. Patients'!$HG$9:$HU$9,0),ROWS('6. Patients'!EF$10:EF$107))),0)+
IFERROR(SUMPRODUCT('6. Patients'!CS$10:CS$107,OFFSET('6. Patients'!$HV$9,1,MATCH($D38,'6. Patients'!$HW$9:$IK$9,0),ROWS('6. Patients'!EF$10:EF$107))),0),
IFERROR(SUMPRODUCT('6. Patients'!CS$10:CS$107,OFFSET('6. Patients'!$IL$9,1,MATCH($D38,'6. Patients'!$IM$9:$JA$9,0),ROWS('6. Patients'!EF$10:EF$107))),0)+
IFERROR(SUMPRODUCT('6. Patients'!CS$10:CS$107,OFFSET('6. Patients'!$JB$9,1,MATCH($D38,'6. Patients'!$JC$9:$JQ$9,0),ROWS('6. Patients'!EF$10:EF$107))),0)+
IFERROR(SUMPRODUCT('6. Patients'!CS$10:CS$107,OFFSET('6. Patients'!$JR$9,1,MATCH($D38,'6. Patients'!$JS$9:$KG$9,0),ROWS('6. Patients'!EF$10:EF$107))),0)+
IFERROR(SUMPRODUCT('6. Patients'!CS$10:CS$107,OFFSET('6. Patients'!$KH$9,1,MATCH($D38,'6. Patients'!$KI$9:$KW$9,0),ROWS('6. Patients'!EF$10:EF$107))),0))+
IFERROR(VLOOKUP($D38,$H$61:$L$91,COLUMNS($H$60:$J$60)-1+Z$7,0)*$E38*$F38*'1. General Inputs'!$J$25,0),0)</f>
        <v>0</v>
      </c>
      <c r="AA38" s="3">
        <f ca="1">ROUNDUP($F38*$E38*CHOOSE(AA$7,
IFERROR(SUMPRODUCT('6. Patients'!CT$10:CT$107,OFFSET('6. Patients'!$DN$9,1,MATCH($D38,'6. Patients'!$DO$9:$EC$9,0),ROWS('6. Patients'!EG$10:EG$107))),0)+
IFERROR(SUMPRODUCT('6. Patients'!CT$10:CT$107,OFFSET('6. Patients'!$ED$9,1,MATCH($D38,'6. Patients'!$EE$9:$ES$9,0),ROWS('6. Patients'!EG$10:EG$107))),0)+
IFERROR(SUMPRODUCT('6. Patients'!CT$10:CT$107,OFFSET('6. Patients'!$ET$9,1,MATCH($D38,'6. Patients'!$EU$9:$FI$9,0),ROWS('6. Patients'!EG$10:EG$107))),0)+
IFERROR(SUMPRODUCT('6. Patients'!CT$10:CT$107,OFFSET('6. Patients'!$FJ$9,1,MATCH($D38,'6. Patients'!$FK$9:$FY$9,0),ROWS('6. Patients'!EG$10:EG$107))),0),
IFERROR(SUMPRODUCT('6. Patients'!CT$10:CT$107,OFFSET('6. Patients'!$FZ$9,1,MATCH($D38,'6. Patients'!$GA$9:$GO$9,0),ROWS('6. Patients'!EG$10:EG$107))),0)+
IFERROR(SUMPRODUCT('6. Patients'!CT$10:CT$107,OFFSET('6. Patients'!$GP$9,1,MATCH($D38,'6. Patients'!$GQ$9:$HE$9,0),ROWS('6. Patients'!EG$10:EG$107))),0)+
IFERROR(SUMPRODUCT('6. Patients'!CT$10:CT$107,OFFSET('6. Patients'!$HF$9,1,MATCH($D38,'6. Patients'!$HG$9:$HU$9,0),ROWS('6. Patients'!EG$10:EG$107))),0)+
IFERROR(SUMPRODUCT('6. Patients'!CT$10:CT$107,OFFSET('6. Patients'!$HV$9,1,MATCH($D38,'6. Patients'!$HW$9:$IK$9,0),ROWS('6. Patients'!EG$10:EG$107))),0),
IFERROR(SUMPRODUCT('6. Patients'!CT$10:CT$107,OFFSET('6. Patients'!$IL$9,1,MATCH($D38,'6. Patients'!$IM$9:$JA$9,0),ROWS('6. Patients'!EG$10:EG$107))),0)+
IFERROR(SUMPRODUCT('6. Patients'!CT$10:CT$107,OFFSET('6. Patients'!$JB$9,1,MATCH($D38,'6. Patients'!$JC$9:$JQ$9,0),ROWS('6. Patients'!EG$10:EG$107))),0)+
IFERROR(SUMPRODUCT('6. Patients'!CT$10:CT$107,OFFSET('6. Patients'!$JR$9,1,MATCH($D38,'6. Patients'!$JS$9:$KG$9,0),ROWS('6. Patients'!EG$10:EG$107))),0)+
IFERROR(SUMPRODUCT('6. Patients'!CT$10:CT$107,OFFSET('6. Patients'!$KH$9,1,MATCH($D38,'6. Patients'!$KI$9:$KW$9,0),ROWS('6. Patients'!EG$10:EG$107))),0))+
IFERROR(VLOOKUP($D38,$H$61:$L$91,COLUMNS($H$60:$J$60)-1+AA$7,0)*$E38*$F38*'1. General Inputs'!$J$25,0),0)</f>
        <v>0</v>
      </c>
      <c r="AB38" s="3">
        <f ca="1">ROUNDUP($F38*$E38*CHOOSE(AB$7,
IFERROR(SUMPRODUCT('6. Patients'!CU$10:CU$107,OFFSET('6. Patients'!$DN$9,1,MATCH($D38,'6. Patients'!$DO$9:$EC$9,0),ROWS('6. Patients'!EH$10:EH$107))),0)+
IFERROR(SUMPRODUCT('6. Patients'!CU$10:CU$107,OFFSET('6. Patients'!$ED$9,1,MATCH($D38,'6. Patients'!$EE$9:$ES$9,0),ROWS('6. Patients'!EH$10:EH$107))),0)+
IFERROR(SUMPRODUCT('6. Patients'!CU$10:CU$107,OFFSET('6. Patients'!$ET$9,1,MATCH($D38,'6. Patients'!$EU$9:$FI$9,0),ROWS('6. Patients'!EH$10:EH$107))),0)+
IFERROR(SUMPRODUCT('6. Patients'!CU$10:CU$107,OFFSET('6. Patients'!$FJ$9,1,MATCH($D38,'6. Patients'!$FK$9:$FY$9,0),ROWS('6. Patients'!EH$10:EH$107))),0),
IFERROR(SUMPRODUCT('6. Patients'!CU$10:CU$107,OFFSET('6. Patients'!$FZ$9,1,MATCH($D38,'6. Patients'!$GA$9:$GO$9,0),ROWS('6. Patients'!EH$10:EH$107))),0)+
IFERROR(SUMPRODUCT('6. Patients'!CU$10:CU$107,OFFSET('6. Patients'!$GP$9,1,MATCH($D38,'6. Patients'!$GQ$9:$HE$9,0),ROWS('6. Patients'!EH$10:EH$107))),0)+
IFERROR(SUMPRODUCT('6. Patients'!CU$10:CU$107,OFFSET('6. Patients'!$HF$9,1,MATCH($D38,'6. Patients'!$HG$9:$HU$9,0),ROWS('6. Patients'!EH$10:EH$107))),0)+
IFERROR(SUMPRODUCT('6. Patients'!CU$10:CU$107,OFFSET('6. Patients'!$HV$9,1,MATCH($D38,'6. Patients'!$HW$9:$IK$9,0),ROWS('6. Patients'!EH$10:EH$107))),0),
IFERROR(SUMPRODUCT('6. Patients'!CU$10:CU$107,OFFSET('6. Patients'!$IL$9,1,MATCH($D38,'6. Patients'!$IM$9:$JA$9,0),ROWS('6. Patients'!EH$10:EH$107))),0)+
IFERROR(SUMPRODUCT('6. Patients'!CU$10:CU$107,OFFSET('6. Patients'!$JB$9,1,MATCH($D38,'6. Patients'!$JC$9:$JQ$9,0),ROWS('6. Patients'!EH$10:EH$107))),0)+
IFERROR(SUMPRODUCT('6. Patients'!CU$10:CU$107,OFFSET('6. Patients'!$JR$9,1,MATCH($D38,'6. Patients'!$JS$9:$KG$9,0),ROWS('6. Patients'!EH$10:EH$107))),0)+
IFERROR(SUMPRODUCT('6. Patients'!CU$10:CU$107,OFFSET('6. Patients'!$KH$9,1,MATCH($D38,'6. Patients'!$KI$9:$KW$9,0),ROWS('6. Patients'!EH$10:EH$107))),0))+
IFERROR(VLOOKUP($D38,$H$61:$L$91,COLUMNS($H$60:$J$60)-1+AB$7,0)*$E38*$F38*'1. General Inputs'!$J$25,0),0)</f>
        <v>0</v>
      </c>
      <c r="AC38" s="3">
        <f ca="1">ROUNDUP($F38*$E38*CHOOSE(AC$7,
IFERROR(SUMPRODUCT('6. Patients'!CV$10:CV$107,OFFSET('6. Patients'!$DN$9,1,MATCH($D38,'6. Patients'!$DO$9:$EC$9,0),ROWS('6. Patients'!EI$10:EI$107))),0)+
IFERROR(SUMPRODUCT('6. Patients'!CV$10:CV$107,OFFSET('6. Patients'!$ED$9,1,MATCH($D38,'6. Patients'!$EE$9:$ES$9,0),ROWS('6. Patients'!EI$10:EI$107))),0)+
IFERROR(SUMPRODUCT('6. Patients'!CV$10:CV$107,OFFSET('6. Patients'!$ET$9,1,MATCH($D38,'6. Patients'!$EU$9:$FI$9,0),ROWS('6. Patients'!EI$10:EI$107))),0)+
IFERROR(SUMPRODUCT('6. Patients'!CV$10:CV$107,OFFSET('6. Patients'!$FJ$9,1,MATCH($D38,'6. Patients'!$FK$9:$FY$9,0),ROWS('6. Patients'!EI$10:EI$107))),0),
IFERROR(SUMPRODUCT('6. Patients'!CV$10:CV$107,OFFSET('6. Patients'!$FZ$9,1,MATCH($D38,'6. Patients'!$GA$9:$GO$9,0),ROWS('6. Patients'!EI$10:EI$107))),0)+
IFERROR(SUMPRODUCT('6. Patients'!CV$10:CV$107,OFFSET('6. Patients'!$GP$9,1,MATCH($D38,'6. Patients'!$GQ$9:$HE$9,0),ROWS('6. Patients'!EI$10:EI$107))),0)+
IFERROR(SUMPRODUCT('6. Patients'!CV$10:CV$107,OFFSET('6. Patients'!$HF$9,1,MATCH($D38,'6. Patients'!$HG$9:$HU$9,0),ROWS('6. Patients'!EI$10:EI$107))),0)+
IFERROR(SUMPRODUCT('6. Patients'!CV$10:CV$107,OFFSET('6. Patients'!$HV$9,1,MATCH($D38,'6. Patients'!$HW$9:$IK$9,0),ROWS('6. Patients'!EI$10:EI$107))),0),
IFERROR(SUMPRODUCT('6. Patients'!CV$10:CV$107,OFFSET('6. Patients'!$IL$9,1,MATCH($D38,'6. Patients'!$IM$9:$JA$9,0),ROWS('6. Patients'!EI$10:EI$107))),0)+
IFERROR(SUMPRODUCT('6. Patients'!CV$10:CV$107,OFFSET('6. Patients'!$JB$9,1,MATCH($D38,'6. Patients'!$JC$9:$JQ$9,0),ROWS('6. Patients'!EI$10:EI$107))),0)+
IFERROR(SUMPRODUCT('6. Patients'!CV$10:CV$107,OFFSET('6. Patients'!$JR$9,1,MATCH($D38,'6. Patients'!$JS$9:$KG$9,0),ROWS('6. Patients'!EI$10:EI$107))),0)+
IFERROR(SUMPRODUCT('6. Patients'!CV$10:CV$107,OFFSET('6. Patients'!$KH$9,1,MATCH($D38,'6. Patients'!$KI$9:$KW$9,0),ROWS('6. Patients'!EI$10:EI$107))),0))+
IFERROR(VLOOKUP($D38,$H$61:$L$91,COLUMNS($H$60:$J$60)-1+AC$7,0)*$E38*$F38*'1. General Inputs'!$J$25,0),0)</f>
        <v>0</v>
      </c>
      <c r="AD38" s="3">
        <f ca="1">ROUNDUP($F38*$E38*CHOOSE(AD$7,
IFERROR(SUMPRODUCT('6. Patients'!CW$10:CW$107,OFFSET('6. Patients'!$DN$9,1,MATCH($D38,'6. Patients'!$DO$9:$EC$9,0),ROWS('6. Patients'!EJ$10:EJ$107))),0)+
IFERROR(SUMPRODUCT('6. Patients'!CW$10:CW$107,OFFSET('6. Patients'!$ED$9,1,MATCH($D38,'6. Patients'!$EE$9:$ES$9,0),ROWS('6. Patients'!EJ$10:EJ$107))),0)+
IFERROR(SUMPRODUCT('6. Patients'!CW$10:CW$107,OFFSET('6. Patients'!$ET$9,1,MATCH($D38,'6. Patients'!$EU$9:$FI$9,0),ROWS('6. Patients'!EJ$10:EJ$107))),0)+
IFERROR(SUMPRODUCT('6. Patients'!CW$10:CW$107,OFFSET('6. Patients'!$FJ$9,1,MATCH($D38,'6. Patients'!$FK$9:$FY$9,0),ROWS('6. Patients'!EJ$10:EJ$107))),0),
IFERROR(SUMPRODUCT('6. Patients'!CW$10:CW$107,OFFSET('6. Patients'!$FZ$9,1,MATCH($D38,'6. Patients'!$GA$9:$GO$9,0),ROWS('6. Patients'!EJ$10:EJ$107))),0)+
IFERROR(SUMPRODUCT('6. Patients'!CW$10:CW$107,OFFSET('6. Patients'!$GP$9,1,MATCH($D38,'6. Patients'!$GQ$9:$HE$9,0),ROWS('6. Patients'!EJ$10:EJ$107))),0)+
IFERROR(SUMPRODUCT('6. Patients'!CW$10:CW$107,OFFSET('6. Patients'!$HF$9,1,MATCH($D38,'6. Patients'!$HG$9:$HU$9,0),ROWS('6. Patients'!EJ$10:EJ$107))),0)+
IFERROR(SUMPRODUCT('6. Patients'!CW$10:CW$107,OFFSET('6. Patients'!$HV$9,1,MATCH($D38,'6. Patients'!$HW$9:$IK$9,0),ROWS('6. Patients'!EJ$10:EJ$107))),0),
IFERROR(SUMPRODUCT('6. Patients'!CW$10:CW$107,OFFSET('6. Patients'!$IL$9,1,MATCH($D38,'6. Patients'!$IM$9:$JA$9,0),ROWS('6. Patients'!EJ$10:EJ$107))),0)+
IFERROR(SUMPRODUCT('6. Patients'!CW$10:CW$107,OFFSET('6. Patients'!$JB$9,1,MATCH($D38,'6. Patients'!$JC$9:$JQ$9,0),ROWS('6. Patients'!EJ$10:EJ$107))),0)+
IFERROR(SUMPRODUCT('6. Patients'!CW$10:CW$107,OFFSET('6. Patients'!$JR$9,1,MATCH($D38,'6. Patients'!$JS$9:$KG$9,0),ROWS('6. Patients'!EJ$10:EJ$107))),0)+
IFERROR(SUMPRODUCT('6. Patients'!CW$10:CW$107,OFFSET('6. Patients'!$KH$9,1,MATCH($D38,'6. Patients'!$KI$9:$KW$9,0),ROWS('6. Patients'!EJ$10:EJ$107))),0))+
IFERROR(VLOOKUP($D38,$H$61:$L$91,COLUMNS($H$60:$J$60)-1+AD$7,0)*$E38*$F38*'1. General Inputs'!$J$25,0),0)</f>
        <v>0</v>
      </c>
      <c r="AE38" s="3">
        <f ca="1">ROUNDUP($F38*$E38*CHOOSE(AE$7,
IFERROR(SUMPRODUCT('6. Patients'!CX$10:CX$107,OFFSET('6. Patients'!$DN$9,1,MATCH($D38,'6. Patients'!$DO$9:$EC$9,0),ROWS('6. Patients'!EK$10:EK$107))),0)+
IFERROR(SUMPRODUCT('6. Patients'!CX$10:CX$107,OFFSET('6. Patients'!$ED$9,1,MATCH($D38,'6. Patients'!$EE$9:$ES$9,0),ROWS('6. Patients'!EK$10:EK$107))),0)+
IFERROR(SUMPRODUCT('6. Patients'!CX$10:CX$107,OFFSET('6. Patients'!$ET$9,1,MATCH($D38,'6. Patients'!$EU$9:$FI$9,0),ROWS('6. Patients'!EK$10:EK$107))),0)+
IFERROR(SUMPRODUCT('6. Patients'!CX$10:CX$107,OFFSET('6. Patients'!$FJ$9,1,MATCH($D38,'6. Patients'!$FK$9:$FY$9,0),ROWS('6. Patients'!EK$10:EK$107))),0),
IFERROR(SUMPRODUCT('6. Patients'!CX$10:CX$107,OFFSET('6. Patients'!$FZ$9,1,MATCH($D38,'6. Patients'!$GA$9:$GO$9,0),ROWS('6. Patients'!EK$10:EK$107))),0)+
IFERROR(SUMPRODUCT('6. Patients'!CX$10:CX$107,OFFSET('6. Patients'!$GP$9,1,MATCH($D38,'6. Patients'!$GQ$9:$HE$9,0),ROWS('6. Patients'!EK$10:EK$107))),0)+
IFERROR(SUMPRODUCT('6. Patients'!CX$10:CX$107,OFFSET('6. Patients'!$HF$9,1,MATCH($D38,'6. Patients'!$HG$9:$HU$9,0),ROWS('6. Patients'!EK$10:EK$107))),0)+
IFERROR(SUMPRODUCT('6. Patients'!CX$10:CX$107,OFFSET('6. Patients'!$HV$9,1,MATCH($D38,'6. Patients'!$HW$9:$IK$9,0),ROWS('6. Patients'!EK$10:EK$107))),0),
IFERROR(SUMPRODUCT('6. Patients'!CX$10:CX$107,OFFSET('6. Patients'!$IL$9,1,MATCH($D38,'6. Patients'!$IM$9:$JA$9,0),ROWS('6. Patients'!EK$10:EK$107))),0)+
IFERROR(SUMPRODUCT('6. Patients'!CX$10:CX$107,OFFSET('6. Patients'!$JB$9,1,MATCH($D38,'6. Patients'!$JC$9:$JQ$9,0),ROWS('6. Patients'!EK$10:EK$107))),0)+
IFERROR(SUMPRODUCT('6. Patients'!CX$10:CX$107,OFFSET('6. Patients'!$JR$9,1,MATCH($D38,'6. Patients'!$JS$9:$KG$9,0),ROWS('6. Patients'!EK$10:EK$107))),0)+
IFERROR(SUMPRODUCT('6. Patients'!CX$10:CX$107,OFFSET('6. Patients'!$KH$9,1,MATCH($D38,'6. Patients'!$KI$9:$KW$9,0),ROWS('6. Patients'!EK$10:EK$107))),0))+
IFERROR(VLOOKUP($D38,$H$61:$L$91,COLUMNS($H$60:$J$60)-1+AE$7,0)*$E38*$F38*'1. General Inputs'!$J$25,0),0)</f>
        <v>0</v>
      </c>
      <c r="AF38" s="3">
        <f ca="1">ROUNDUP($F38*$E38*CHOOSE(AF$7,
IFERROR(SUMPRODUCT('6. Patients'!CY$10:CY$107,OFFSET('6. Patients'!$DN$9,1,MATCH($D38,'6. Patients'!$DO$9:$EC$9,0),ROWS('6. Patients'!EL$10:EL$107))),0)+
IFERROR(SUMPRODUCT('6. Patients'!CY$10:CY$107,OFFSET('6. Patients'!$ED$9,1,MATCH($D38,'6. Patients'!$EE$9:$ES$9,0),ROWS('6. Patients'!EL$10:EL$107))),0)+
IFERROR(SUMPRODUCT('6. Patients'!CY$10:CY$107,OFFSET('6. Patients'!$ET$9,1,MATCH($D38,'6. Patients'!$EU$9:$FI$9,0),ROWS('6. Patients'!EL$10:EL$107))),0)+
IFERROR(SUMPRODUCT('6. Patients'!CY$10:CY$107,OFFSET('6. Patients'!$FJ$9,1,MATCH($D38,'6. Patients'!$FK$9:$FY$9,0),ROWS('6. Patients'!EL$10:EL$107))),0),
IFERROR(SUMPRODUCT('6. Patients'!CY$10:CY$107,OFFSET('6. Patients'!$FZ$9,1,MATCH($D38,'6. Patients'!$GA$9:$GO$9,0),ROWS('6. Patients'!EL$10:EL$107))),0)+
IFERROR(SUMPRODUCT('6. Patients'!CY$10:CY$107,OFFSET('6. Patients'!$GP$9,1,MATCH($D38,'6. Patients'!$GQ$9:$HE$9,0),ROWS('6. Patients'!EL$10:EL$107))),0)+
IFERROR(SUMPRODUCT('6. Patients'!CY$10:CY$107,OFFSET('6. Patients'!$HF$9,1,MATCH($D38,'6. Patients'!$HG$9:$HU$9,0),ROWS('6. Patients'!EL$10:EL$107))),0)+
IFERROR(SUMPRODUCT('6. Patients'!CY$10:CY$107,OFFSET('6. Patients'!$HV$9,1,MATCH($D38,'6. Patients'!$HW$9:$IK$9,0),ROWS('6. Patients'!EL$10:EL$107))),0),
IFERROR(SUMPRODUCT('6. Patients'!CY$10:CY$107,OFFSET('6. Patients'!$IL$9,1,MATCH($D38,'6. Patients'!$IM$9:$JA$9,0),ROWS('6. Patients'!EL$10:EL$107))),0)+
IFERROR(SUMPRODUCT('6. Patients'!CY$10:CY$107,OFFSET('6. Patients'!$JB$9,1,MATCH($D38,'6. Patients'!$JC$9:$JQ$9,0),ROWS('6. Patients'!EL$10:EL$107))),0)+
IFERROR(SUMPRODUCT('6. Patients'!CY$10:CY$107,OFFSET('6. Patients'!$JR$9,1,MATCH($D38,'6. Patients'!$JS$9:$KG$9,0),ROWS('6. Patients'!EL$10:EL$107))),0)+
IFERROR(SUMPRODUCT('6. Patients'!CY$10:CY$107,OFFSET('6. Patients'!$KH$9,1,MATCH($D38,'6. Patients'!$KI$9:$KW$9,0),ROWS('6. Patients'!EL$10:EL$107))),0))+
IFERROR(VLOOKUP($D38,$H$61:$L$91,COLUMNS($H$60:$J$60)-1+AF$7,0)*$E38*$F38*'1. General Inputs'!$J$25,0),0)</f>
        <v>0</v>
      </c>
      <c r="AG38" s="3">
        <f ca="1">ROUNDUP($F38*$E38*CHOOSE(AG$7,
IFERROR(SUMPRODUCT('6. Patients'!CZ$10:CZ$107,OFFSET('6. Patients'!$DN$9,1,MATCH($D38,'6. Patients'!$DO$9:$EC$9,0),ROWS('6. Patients'!EM$10:EM$107))),0)+
IFERROR(SUMPRODUCT('6. Patients'!CZ$10:CZ$107,OFFSET('6. Patients'!$ED$9,1,MATCH($D38,'6. Patients'!$EE$9:$ES$9,0),ROWS('6. Patients'!EM$10:EM$107))),0)+
IFERROR(SUMPRODUCT('6. Patients'!CZ$10:CZ$107,OFFSET('6. Patients'!$ET$9,1,MATCH($D38,'6. Patients'!$EU$9:$FI$9,0),ROWS('6. Patients'!EM$10:EM$107))),0)+
IFERROR(SUMPRODUCT('6. Patients'!CZ$10:CZ$107,OFFSET('6. Patients'!$FJ$9,1,MATCH($D38,'6. Patients'!$FK$9:$FY$9,0),ROWS('6. Patients'!EM$10:EM$107))),0),
IFERROR(SUMPRODUCT('6. Patients'!CZ$10:CZ$107,OFFSET('6. Patients'!$FZ$9,1,MATCH($D38,'6. Patients'!$GA$9:$GO$9,0),ROWS('6. Patients'!EM$10:EM$107))),0)+
IFERROR(SUMPRODUCT('6. Patients'!CZ$10:CZ$107,OFFSET('6. Patients'!$GP$9,1,MATCH($D38,'6. Patients'!$GQ$9:$HE$9,0),ROWS('6. Patients'!EM$10:EM$107))),0)+
IFERROR(SUMPRODUCT('6. Patients'!CZ$10:CZ$107,OFFSET('6. Patients'!$HF$9,1,MATCH($D38,'6. Patients'!$HG$9:$HU$9,0),ROWS('6. Patients'!EM$10:EM$107))),0)+
IFERROR(SUMPRODUCT('6. Patients'!CZ$10:CZ$107,OFFSET('6. Patients'!$HV$9,1,MATCH($D38,'6. Patients'!$HW$9:$IK$9,0),ROWS('6. Patients'!EM$10:EM$107))),0),
IFERROR(SUMPRODUCT('6. Patients'!CZ$10:CZ$107,OFFSET('6. Patients'!$IL$9,1,MATCH($D38,'6. Patients'!$IM$9:$JA$9,0),ROWS('6. Patients'!EM$10:EM$107))),0)+
IFERROR(SUMPRODUCT('6. Patients'!CZ$10:CZ$107,OFFSET('6. Patients'!$JB$9,1,MATCH($D38,'6. Patients'!$JC$9:$JQ$9,0),ROWS('6. Patients'!EM$10:EM$107))),0)+
IFERROR(SUMPRODUCT('6. Patients'!CZ$10:CZ$107,OFFSET('6. Patients'!$JR$9,1,MATCH($D38,'6. Patients'!$JS$9:$KG$9,0),ROWS('6. Patients'!EM$10:EM$107))),0)+
IFERROR(SUMPRODUCT('6. Patients'!CZ$10:CZ$107,OFFSET('6. Patients'!$KH$9,1,MATCH($D38,'6. Patients'!$KI$9:$KW$9,0),ROWS('6. Patients'!EM$10:EM$107))),0))+
IFERROR(VLOOKUP($D38,$H$61:$L$91,COLUMNS($H$60:$J$60)-1+AG$7,0)*$E38*$F38*'1. General Inputs'!$J$25,0),0)</f>
        <v>0</v>
      </c>
      <c r="AH38" s="3">
        <f ca="1">ROUNDUP($F38*$E38*CHOOSE(AH$7,
IFERROR(SUMPRODUCT('6. Patients'!DA$10:DA$107,OFFSET('6. Patients'!$DN$9,1,MATCH($D38,'6. Patients'!$DO$9:$EC$9,0),ROWS('6. Patients'!EN$10:EN$107))),0)+
IFERROR(SUMPRODUCT('6. Patients'!DA$10:DA$107,OFFSET('6. Patients'!$ED$9,1,MATCH($D38,'6. Patients'!$EE$9:$ES$9,0),ROWS('6. Patients'!EN$10:EN$107))),0)+
IFERROR(SUMPRODUCT('6. Patients'!DA$10:DA$107,OFFSET('6. Patients'!$ET$9,1,MATCH($D38,'6. Patients'!$EU$9:$FI$9,0),ROWS('6. Patients'!EN$10:EN$107))),0)+
IFERROR(SUMPRODUCT('6. Patients'!DA$10:DA$107,OFFSET('6. Patients'!$FJ$9,1,MATCH($D38,'6. Patients'!$FK$9:$FY$9,0),ROWS('6. Patients'!EN$10:EN$107))),0),
IFERROR(SUMPRODUCT('6. Patients'!DA$10:DA$107,OFFSET('6. Patients'!$FZ$9,1,MATCH($D38,'6. Patients'!$GA$9:$GO$9,0),ROWS('6. Patients'!EN$10:EN$107))),0)+
IFERROR(SUMPRODUCT('6. Patients'!DA$10:DA$107,OFFSET('6. Patients'!$GP$9,1,MATCH($D38,'6. Patients'!$GQ$9:$HE$9,0),ROWS('6. Patients'!EN$10:EN$107))),0)+
IFERROR(SUMPRODUCT('6. Patients'!DA$10:DA$107,OFFSET('6. Patients'!$HF$9,1,MATCH($D38,'6. Patients'!$HG$9:$HU$9,0),ROWS('6. Patients'!EN$10:EN$107))),0)+
IFERROR(SUMPRODUCT('6. Patients'!DA$10:DA$107,OFFSET('6. Patients'!$HV$9,1,MATCH($D38,'6. Patients'!$HW$9:$IK$9,0),ROWS('6. Patients'!EN$10:EN$107))),0),
IFERROR(SUMPRODUCT('6. Patients'!DA$10:DA$107,OFFSET('6. Patients'!$IL$9,1,MATCH($D38,'6. Patients'!$IM$9:$JA$9,0),ROWS('6. Patients'!EN$10:EN$107))),0)+
IFERROR(SUMPRODUCT('6. Patients'!DA$10:DA$107,OFFSET('6. Patients'!$JB$9,1,MATCH($D38,'6. Patients'!$JC$9:$JQ$9,0),ROWS('6. Patients'!EN$10:EN$107))),0)+
IFERROR(SUMPRODUCT('6. Patients'!DA$10:DA$107,OFFSET('6. Patients'!$JR$9,1,MATCH($D38,'6. Patients'!$JS$9:$KG$9,0),ROWS('6. Patients'!EN$10:EN$107))),0)+
IFERROR(SUMPRODUCT('6. Patients'!DA$10:DA$107,OFFSET('6. Patients'!$KH$9,1,MATCH($D38,'6. Patients'!$KI$9:$KW$9,0),ROWS('6. Patients'!EN$10:EN$107))),0))+
IFERROR(VLOOKUP($D38,$H$61:$L$91,COLUMNS($H$60:$J$60)-1+AH$7,0)*$E38*$F38*'1. General Inputs'!$J$25,0),0)</f>
        <v>0</v>
      </c>
      <c r="AI38" s="3">
        <f ca="1">ROUNDUP($F38*$E38*CHOOSE(AI$7,
IFERROR(SUMPRODUCT('6. Patients'!DB$10:DB$107,OFFSET('6. Patients'!$DN$9,1,MATCH($D38,'6. Patients'!$DO$9:$EC$9,0),ROWS('6. Patients'!EO$10:EO$107))),0)+
IFERROR(SUMPRODUCT('6. Patients'!DB$10:DB$107,OFFSET('6. Patients'!$ED$9,1,MATCH($D38,'6. Patients'!$EE$9:$ES$9,0),ROWS('6. Patients'!EO$10:EO$107))),0)+
IFERROR(SUMPRODUCT('6. Patients'!DB$10:DB$107,OFFSET('6. Patients'!$ET$9,1,MATCH($D38,'6. Patients'!$EU$9:$FI$9,0),ROWS('6. Patients'!EO$10:EO$107))),0)+
IFERROR(SUMPRODUCT('6. Patients'!DB$10:DB$107,OFFSET('6. Patients'!$FJ$9,1,MATCH($D38,'6. Patients'!$FK$9:$FY$9,0),ROWS('6. Patients'!EO$10:EO$107))),0),
IFERROR(SUMPRODUCT('6. Patients'!DB$10:DB$107,OFFSET('6. Patients'!$FZ$9,1,MATCH($D38,'6. Patients'!$GA$9:$GO$9,0),ROWS('6. Patients'!EO$10:EO$107))),0)+
IFERROR(SUMPRODUCT('6. Patients'!DB$10:DB$107,OFFSET('6. Patients'!$GP$9,1,MATCH($D38,'6. Patients'!$GQ$9:$HE$9,0),ROWS('6. Patients'!EO$10:EO$107))),0)+
IFERROR(SUMPRODUCT('6. Patients'!DB$10:DB$107,OFFSET('6. Patients'!$HF$9,1,MATCH($D38,'6. Patients'!$HG$9:$HU$9,0),ROWS('6. Patients'!EO$10:EO$107))),0)+
IFERROR(SUMPRODUCT('6. Patients'!DB$10:DB$107,OFFSET('6. Patients'!$HV$9,1,MATCH($D38,'6. Patients'!$HW$9:$IK$9,0),ROWS('6. Patients'!EO$10:EO$107))),0),
IFERROR(SUMPRODUCT('6. Patients'!DB$10:DB$107,OFFSET('6. Patients'!$IL$9,1,MATCH($D38,'6. Patients'!$IM$9:$JA$9,0),ROWS('6. Patients'!EO$10:EO$107))),0)+
IFERROR(SUMPRODUCT('6. Patients'!DB$10:DB$107,OFFSET('6. Patients'!$JB$9,1,MATCH($D38,'6. Patients'!$JC$9:$JQ$9,0),ROWS('6. Patients'!EO$10:EO$107))),0)+
IFERROR(SUMPRODUCT('6. Patients'!DB$10:DB$107,OFFSET('6. Patients'!$JR$9,1,MATCH($D38,'6. Patients'!$JS$9:$KG$9,0),ROWS('6. Patients'!EO$10:EO$107))),0)+
IFERROR(SUMPRODUCT('6. Patients'!DB$10:DB$107,OFFSET('6. Patients'!$KH$9,1,MATCH($D38,'6. Patients'!$KI$9:$KW$9,0),ROWS('6. Patients'!EO$10:EO$107))),0))+
IFERROR(VLOOKUP($D38,$H$61:$L$91,COLUMNS($H$60:$J$60)-1+AI$7,0)*$E38*$F38*'1. General Inputs'!$J$25,0),0)</f>
        <v>0</v>
      </c>
      <c r="AJ38" s="3">
        <f ca="1">ROUNDUP($F38*$E38*CHOOSE(AJ$7,
IFERROR(SUMPRODUCT('6. Patients'!DC$10:DC$107,OFFSET('6. Patients'!$DN$9,1,MATCH($D38,'6. Patients'!$DO$9:$EC$9,0),ROWS('6. Patients'!EP$10:EP$107))),0)+
IFERROR(SUMPRODUCT('6. Patients'!DC$10:DC$107,OFFSET('6. Patients'!$ED$9,1,MATCH($D38,'6. Patients'!$EE$9:$ES$9,0),ROWS('6. Patients'!EP$10:EP$107))),0)+
IFERROR(SUMPRODUCT('6. Patients'!DC$10:DC$107,OFFSET('6. Patients'!$ET$9,1,MATCH($D38,'6. Patients'!$EU$9:$FI$9,0),ROWS('6. Patients'!EP$10:EP$107))),0)+
IFERROR(SUMPRODUCT('6. Patients'!DC$10:DC$107,OFFSET('6. Patients'!$FJ$9,1,MATCH($D38,'6. Patients'!$FK$9:$FY$9,0),ROWS('6. Patients'!EP$10:EP$107))),0),
IFERROR(SUMPRODUCT('6. Patients'!DC$10:DC$107,OFFSET('6. Patients'!$FZ$9,1,MATCH($D38,'6. Patients'!$GA$9:$GO$9,0),ROWS('6. Patients'!EP$10:EP$107))),0)+
IFERROR(SUMPRODUCT('6. Patients'!DC$10:DC$107,OFFSET('6. Patients'!$GP$9,1,MATCH($D38,'6. Patients'!$GQ$9:$HE$9,0),ROWS('6. Patients'!EP$10:EP$107))),0)+
IFERROR(SUMPRODUCT('6. Patients'!DC$10:DC$107,OFFSET('6. Patients'!$HF$9,1,MATCH($D38,'6. Patients'!$HG$9:$HU$9,0),ROWS('6. Patients'!EP$10:EP$107))),0)+
IFERROR(SUMPRODUCT('6. Patients'!DC$10:DC$107,OFFSET('6. Patients'!$HV$9,1,MATCH($D38,'6. Patients'!$HW$9:$IK$9,0),ROWS('6. Patients'!EP$10:EP$107))),0),
IFERROR(SUMPRODUCT('6. Patients'!DC$10:DC$107,OFFSET('6. Patients'!$IL$9,1,MATCH($D38,'6. Patients'!$IM$9:$JA$9,0),ROWS('6. Patients'!EP$10:EP$107))),0)+
IFERROR(SUMPRODUCT('6. Patients'!DC$10:DC$107,OFFSET('6. Patients'!$JB$9,1,MATCH($D38,'6. Patients'!$JC$9:$JQ$9,0),ROWS('6. Patients'!EP$10:EP$107))),0)+
IFERROR(SUMPRODUCT('6. Patients'!DC$10:DC$107,OFFSET('6. Patients'!$JR$9,1,MATCH($D38,'6. Patients'!$JS$9:$KG$9,0),ROWS('6. Patients'!EP$10:EP$107))),0)+
IFERROR(SUMPRODUCT('6. Patients'!DC$10:DC$107,OFFSET('6. Patients'!$KH$9,1,MATCH($D38,'6. Patients'!$KI$9:$KW$9,0),ROWS('6. Patients'!EP$10:EP$107))),0))+
IFERROR(VLOOKUP($D38,$H$61:$L$91,COLUMNS($H$60:$J$60)-1+AJ$7,0)*$E38*$F38*'1. General Inputs'!$J$25,0),0)</f>
        <v>0</v>
      </c>
      <c r="AK38" s="3">
        <f ca="1">ROUNDUP($F38*$E38*CHOOSE(AK$7,
IFERROR(SUMPRODUCT('6. Patients'!DD$10:DD$107,OFFSET('6. Patients'!$DN$9,1,MATCH($D38,'6. Patients'!$DO$9:$EC$9,0),ROWS('6. Patients'!EQ$10:EQ$107))),0)+
IFERROR(SUMPRODUCT('6. Patients'!DD$10:DD$107,OFFSET('6. Patients'!$ED$9,1,MATCH($D38,'6. Patients'!$EE$9:$ES$9,0),ROWS('6. Patients'!EQ$10:EQ$107))),0)+
IFERROR(SUMPRODUCT('6. Patients'!DD$10:DD$107,OFFSET('6. Patients'!$ET$9,1,MATCH($D38,'6. Patients'!$EU$9:$FI$9,0),ROWS('6. Patients'!EQ$10:EQ$107))),0)+
IFERROR(SUMPRODUCT('6. Patients'!DD$10:DD$107,OFFSET('6. Patients'!$FJ$9,1,MATCH($D38,'6. Patients'!$FK$9:$FY$9,0),ROWS('6. Patients'!EQ$10:EQ$107))),0),
IFERROR(SUMPRODUCT('6. Patients'!DD$10:DD$107,OFFSET('6. Patients'!$FZ$9,1,MATCH($D38,'6. Patients'!$GA$9:$GO$9,0),ROWS('6. Patients'!EQ$10:EQ$107))),0)+
IFERROR(SUMPRODUCT('6. Patients'!DD$10:DD$107,OFFSET('6. Patients'!$GP$9,1,MATCH($D38,'6. Patients'!$GQ$9:$HE$9,0),ROWS('6. Patients'!EQ$10:EQ$107))),0)+
IFERROR(SUMPRODUCT('6. Patients'!DD$10:DD$107,OFFSET('6. Patients'!$HF$9,1,MATCH($D38,'6. Patients'!$HG$9:$HU$9,0),ROWS('6. Patients'!EQ$10:EQ$107))),0)+
IFERROR(SUMPRODUCT('6. Patients'!DD$10:DD$107,OFFSET('6. Patients'!$HV$9,1,MATCH($D38,'6. Patients'!$HW$9:$IK$9,0),ROWS('6. Patients'!EQ$10:EQ$107))),0),
IFERROR(SUMPRODUCT('6. Patients'!DD$10:DD$107,OFFSET('6. Patients'!$IL$9,1,MATCH($D38,'6. Patients'!$IM$9:$JA$9,0),ROWS('6. Patients'!EQ$10:EQ$107))),0)+
IFERROR(SUMPRODUCT('6. Patients'!DD$10:DD$107,OFFSET('6. Patients'!$JB$9,1,MATCH($D38,'6. Patients'!$JC$9:$JQ$9,0),ROWS('6. Patients'!EQ$10:EQ$107))),0)+
IFERROR(SUMPRODUCT('6. Patients'!DD$10:DD$107,OFFSET('6. Patients'!$JR$9,1,MATCH($D38,'6. Patients'!$JS$9:$KG$9,0),ROWS('6. Patients'!EQ$10:EQ$107))),0)+
IFERROR(SUMPRODUCT('6. Patients'!DD$10:DD$107,OFFSET('6. Patients'!$KH$9,1,MATCH($D38,'6. Patients'!$KI$9:$KW$9,0),ROWS('6. Patients'!EQ$10:EQ$107))),0))+
IFERROR(VLOOKUP($D38,$H$61:$L$91,COLUMNS($H$60:$J$60)-1+AK$7,0)*$E38*$F38*'1. General Inputs'!$J$25,0),0)</f>
        <v>0</v>
      </c>
      <c r="AL38" s="3">
        <f ca="1">ROUNDUP($F38*$E38*CHOOSE(AL$7,
IFERROR(SUMPRODUCT('6. Patients'!DE$10:DE$107,OFFSET('6. Patients'!$DN$9,1,MATCH($D38,'6. Patients'!$DO$9:$EC$9,0),ROWS('6. Patients'!ER$10:ER$107))),0)+
IFERROR(SUMPRODUCT('6. Patients'!DE$10:DE$107,OFFSET('6. Patients'!$ED$9,1,MATCH($D38,'6. Patients'!$EE$9:$ES$9,0),ROWS('6. Patients'!ER$10:ER$107))),0)+
IFERROR(SUMPRODUCT('6. Patients'!DE$10:DE$107,OFFSET('6. Patients'!$ET$9,1,MATCH($D38,'6. Patients'!$EU$9:$FI$9,0),ROWS('6. Patients'!ER$10:ER$107))),0)+
IFERROR(SUMPRODUCT('6. Patients'!DE$10:DE$107,OFFSET('6. Patients'!$FJ$9,1,MATCH($D38,'6. Patients'!$FK$9:$FY$9,0),ROWS('6. Patients'!ER$10:ER$107))),0),
IFERROR(SUMPRODUCT('6. Patients'!DE$10:DE$107,OFFSET('6. Patients'!$FZ$9,1,MATCH($D38,'6. Patients'!$GA$9:$GO$9,0),ROWS('6. Patients'!ER$10:ER$107))),0)+
IFERROR(SUMPRODUCT('6. Patients'!DE$10:DE$107,OFFSET('6. Patients'!$GP$9,1,MATCH($D38,'6. Patients'!$GQ$9:$HE$9,0),ROWS('6. Patients'!ER$10:ER$107))),0)+
IFERROR(SUMPRODUCT('6. Patients'!DE$10:DE$107,OFFSET('6. Patients'!$HF$9,1,MATCH($D38,'6. Patients'!$HG$9:$HU$9,0),ROWS('6. Patients'!ER$10:ER$107))),0)+
IFERROR(SUMPRODUCT('6. Patients'!DE$10:DE$107,OFFSET('6. Patients'!$HV$9,1,MATCH($D38,'6. Patients'!$HW$9:$IK$9,0),ROWS('6. Patients'!ER$10:ER$107))),0),
IFERROR(SUMPRODUCT('6. Patients'!DE$10:DE$107,OFFSET('6. Patients'!$IL$9,1,MATCH($D38,'6. Patients'!$IM$9:$JA$9,0),ROWS('6. Patients'!ER$10:ER$107))),0)+
IFERROR(SUMPRODUCT('6. Patients'!DE$10:DE$107,OFFSET('6. Patients'!$JB$9,1,MATCH($D38,'6. Patients'!$JC$9:$JQ$9,0),ROWS('6. Patients'!ER$10:ER$107))),0)+
IFERROR(SUMPRODUCT('6. Patients'!DE$10:DE$107,OFFSET('6. Patients'!$JR$9,1,MATCH($D38,'6. Patients'!$JS$9:$KG$9,0),ROWS('6. Patients'!ER$10:ER$107))),0)+
IFERROR(SUMPRODUCT('6. Patients'!DE$10:DE$107,OFFSET('6. Patients'!$KH$9,1,MATCH($D38,'6. Patients'!$KI$9:$KW$9,0),ROWS('6. Patients'!ER$10:ER$107))),0))+
IFERROR(VLOOKUP($D38,$H$61:$L$91,COLUMNS($H$60:$J$60)-1+AL$7,0)*$E38*$F38*'1. General Inputs'!$J$25,0),0)</f>
        <v>0</v>
      </c>
      <c r="AM38" s="3">
        <f ca="1">ROUNDUP($F38*$E38*CHOOSE(AM$7,
IFERROR(SUMPRODUCT('6. Patients'!DF$10:DF$107,OFFSET('6. Patients'!$DN$9,1,MATCH($D38,'6. Patients'!$DO$9:$EC$9,0),ROWS('6. Patients'!ES$10:ES$107))),0)+
IFERROR(SUMPRODUCT('6. Patients'!DF$10:DF$107,OFFSET('6. Patients'!$ED$9,1,MATCH($D38,'6. Patients'!$EE$9:$ES$9,0),ROWS('6. Patients'!ES$10:ES$107))),0)+
IFERROR(SUMPRODUCT('6. Patients'!DF$10:DF$107,OFFSET('6. Patients'!$ET$9,1,MATCH($D38,'6. Patients'!$EU$9:$FI$9,0),ROWS('6. Patients'!ES$10:ES$107))),0)+
IFERROR(SUMPRODUCT('6. Patients'!DF$10:DF$107,OFFSET('6. Patients'!$FJ$9,1,MATCH($D38,'6. Patients'!$FK$9:$FY$9,0),ROWS('6. Patients'!ES$10:ES$107))),0),
IFERROR(SUMPRODUCT('6. Patients'!DF$10:DF$107,OFFSET('6. Patients'!$FZ$9,1,MATCH($D38,'6. Patients'!$GA$9:$GO$9,0),ROWS('6. Patients'!ES$10:ES$107))),0)+
IFERROR(SUMPRODUCT('6. Patients'!DF$10:DF$107,OFFSET('6. Patients'!$GP$9,1,MATCH($D38,'6. Patients'!$GQ$9:$HE$9,0),ROWS('6. Patients'!ES$10:ES$107))),0)+
IFERROR(SUMPRODUCT('6. Patients'!DF$10:DF$107,OFFSET('6. Patients'!$HF$9,1,MATCH($D38,'6. Patients'!$HG$9:$HU$9,0),ROWS('6. Patients'!ES$10:ES$107))),0)+
IFERROR(SUMPRODUCT('6. Patients'!DF$10:DF$107,OFFSET('6. Patients'!$HV$9,1,MATCH($D38,'6. Patients'!$HW$9:$IK$9,0),ROWS('6. Patients'!ES$10:ES$107))),0),
IFERROR(SUMPRODUCT('6. Patients'!DF$10:DF$107,OFFSET('6. Patients'!$IL$9,1,MATCH($D38,'6. Patients'!$IM$9:$JA$9,0),ROWS('6. Patients'!ES$10:ES$107))),0)+
IFERROR(SUMPRODUCT('6. Patients'!DF$10:DF$107,OFFSET('6. Patients'!$JB$9,1,MATCH($D38,'6. Patients'!$JC$9:$JQ$9,0),ROWS('6. Patients'!ES$10:ES$107))),0)+
IFERROR(SUMPRODUCT('6. Patients'!DF$10:DF$107,OFFSET('6. Patients'!$JR$9,1,MATCH($D38,'6. Patients'!$JS$9:$KG$9,0),ROWS('6. Patients'!ES$10:ES$107))),0)+
IFERROR(SUMPRODUCT('6. Patients'!DF$10:DF$107,OFFSET('6. Patients'!$KH$9,1,MATCH($D38,'6. Patients'!$KI$9:$KW$9,0),ROWS('6. Patients'!ES$10:ES$107))),0))+
IFERROR(VLOOKUP($D38,$H$61:$L$91,COLUMNS($H$60:$J$60)-1+AM$7,0)*$E38*$F38*'1. General Inputs'!$J$25,0),0)</f>
        <v>0</v>
      </c>
      <c r="AN38" s="3">
        <f ca="1">ROUNDUP($F38*$E38*CHOOSE(AN$7,
IFERROR(SUMPRODUCT('6. Patients'!DG$10:DG$107,OFFSET('6. Patients'!$DN$9,1,MATCH($D38,'6. Patients'!$DO$9:$EC$9,0),ROWS('6. Patients'!ET$10:ET$107))),0)+
IFERROR(SUMPRODUCT('6. Patients'!DG$10:DG$107,OFFSET('6. Patients'!$ED$9,1,MATCH($D38,'6. Patients'!$EE$9:$ES$9,0),ROWS('6. Patients'!ET$10:ET$107))),0)+
IFERROR(SUMPRODUCT('6. Patients'!DG$10:DG$107,OFFSET('6. Patients'!$ET$9,1,MATCH($D38,'6. Patients'!$EU$9:$FI$9,0),ROWS('6. Patients'!ET$10:ET$107))),0)+
IFERROR(SUMPRODUCT('6. Patients'!DG$10:DG$107,OFFSET('6. Patients'!$FJ$9,1,MATCH($D38,'6. Patients'!$FK$9:$FY$9,0),ROWS('6. Patients'!ET$10:ET$107))),0),
IFERROR(SUMPRODUCT('6. Patients'!DG$10:DG$107,OFFSET('6. Patients'!$FZ$9,1,MATCH($D38,'6. Patients'!$GA$9:$GO$9,0),ROWS('6. Patients'!ET$10:ET$107))),0)+
IFERROR(SUMPRODUCT('6. Patients'!DG$10:DG$107,OFFSET('6. Patients'!$GP$9,1,MATCH($D38,'6. Patients'!$GQ$9:$HE$9,0),ROWS('6. Patients'!ET$10:ET$107))),0)+
IFERROR(SUMPRODUCT('6. Patients'!DG$10:DG$107,OFFSET('6. Patients'!$HF$9,1,MATCH($D38,'6. Patients'!$HG$9:$HU$9,0),ROWS('6. Patients'!ET$10:ET$107))),0)+
IFERROR(SUMPRODUCT('6. Patients'!DG$10:DG$107,OFFSET('6. Patients'!$HV$9,1,MATCH($D38,'6. Patients'!$HW$9:$IK$9,0),ROWS('6. Patients'!ET$10:ET$107))),0),
IFERROR(SUMPRODUCT('6. Patients'!DG$10:DG$107,OFFSET('6. Patients'!$IL$9,1,MATCH($D38,'6. Patients'!$IM$9:$JA$9,0),ROWS('6. Patients'!ET$10:ET$107))),0)+
IFERROR(SUMPRODUCT('6. Patients'!DG$10:DG$107,OFFSET('6. Patients'!$JB$9,1,MATCH($D38,'6. Patients'!$JC$9:$JQ$9,0),ROWS('6. Patients'!ET$10:ET$107))),0)+
IFERROR(SUMPRODUCT('6. Patients'!DG$10:DG$107,OFFSET('6. Patients'!$JR$9,1,MATCH($D38,'6. Patients'!$JS$9:$KG$9,0),ROWS('6. Patients'!ET$10:ET$107))),0)+
IFERROR(SUMPRODUCT('6. Patients'!DG$10:DG$107,OFFSET('6. Patients'!$KH$9,1,MATCH($D38,'6. Patients'!$KI$9:$KW$9,0),ROWS('6. Patients'!ET$10:ET$107))),0))+
IFERROR(VLOOKUP($D38,$H$61:$L$91,COLUMNS($H$60:$J$60)-1+AN$7,0)*$E38*$F38*'1. General Inputs'!$J$25,0),0)</f>
        <v>0</v>
      </c>
      <c r="AO38" s="3">
        <f ca="1">ROUNDUP($F38*$E38*CHOOSE(AO$7,
IFERROR(SUMPRODUCT('6. Patients'!DH$10:DH$107,OFFSET('6. Patients'!$DN$9,1,MATCH($D38,'6. Patients'!$DO$9:$EC$9,0),ROWS('6. Patients'!EU$10:EU$107))),0)+
IFERROR(SUMPRODUCT('6. Patients'!DH$10:DH$107,OFFSET('6. Patients'!$ED$9,1,MATCH($D38,'6. Patients'!$EE$9:$ES$9,0),ROWS('6. Patients'!EU$10:EU$107))),0)+
IFERROR(SUMPRODUCT('6. Patients'!DH$10:DH$107,OFFSET('6. Patients'!$ET$9,1,MATCH($D38,'6. Patients'!$EU$9:$FI$9,0),ROWS('6. Patients'!EU$10:EU$107))),0)+
IFERROR(SUMPRODUCT('6. Patients'!DH$10:DH$107,OFFSET('6. Patients'!$FJ$9,1,MATCH($D38,'6. Patients'!$FK$9:$FY$9,0),ROWS('6. Patients'!EU$10:EU$107))),0),
IFERROR(SUMPRODUCT('6. Patients'!DH$10:DH$107,OFFSET('6. Patients'!$FZ$9,1,MATCH($D38,'6. Patients'!$GA$9:$GO$9,0),ROWS('6. Patients'!EU$10:EU$107))),0)+
IFERROR(SUMPRODUCT('6. Patients'!DH$10:DH$107,OFFSET('6. Patients'!$GP$9,1,MATCH($D38,'6. Patients'!$GQ$9:$HE$9,0),ROWS('6. Patients'!EU$10:EU$107))),0)+
IFERROR(SUMPRODUCT('6. Patients'!DH$10:DH$107,OFFSET('6. Patients'!$HF$9,1,MATCH($D38,'6. Patients'!$HG$9:$HU$9,0),ROWS('6. Patients'!EU$10:EU$107))),0)+
IFERROR(SUMPRODUCT('6. Patients'!DH$10:DH$107,OFFSET('6. Patients'!$HV$9,1,MATCH($D38,'6. Patients'!$HW$9:$IK$9,0),ROWS('6. Patients'!EU$10:EU$107))),0),
IFERROR(SUMPRODUCT('6. Patients'!DH$10:DH$107,OFFSET('6. Patients'!$IL$9,1,MATCH($D38,'6. Patients'!$IM$9:$JA$9,0),ROWS('6. Patients'!EU$10:EU$107))),0)+
IFERROR(SUMPRODUCT('6. Patients'!DH$10:DH$107,OFFSET('6. Patients'!$JB$9,1,MATCH($D38,'6. Patients'!$JC$9:$JQ$9,0),ROWS('6. Patients'!EU$10:EU$107))),0)+
IFERROR(SUMPRODUCT('6. Patients'!DH$10:DH$107,OFFSET('6. Patients'!$JR$9,1,MATCH($D38,'6. Patients'!$JS$9:$KG$9,0),ROWS('6. Patients'!EU$10:EU$107))),0)+
IFERROR(SUMPRODUCT('6. Patients'!DH$10:DH$107,OFFSET('6. Patients'!$KH$9,1,MATCH($D38,'6. Patients'!$KI$9:$KW$9,0),ROWS('6. Patients'!EU$10:EU$107))),0))+
IFERROR(VLOOKUP($D38,$H$61:$L$91,COLUMNS($H$60:$J$60)-1+AO$7,0)*$E38*$F38*'1. General Inputs'!$J$25,0),0)</f>
        <v>0</v>
      </c>
      <c r="AP38" s="3">
        <f ca="1">ROUNDUP($F38*$E38*CHOOSE(AP$7,
IFERROR(SUMPRODUCT('6. Patients'!DI$10:DI$107,OFFSET('6. Patients'!$DN$9,1,MATCH($D38,'6. Patients'!$DO$9:$EC$9,0),ROWS('6. Patients'!EV$10:EV$107))),0)+
IFERROR(SUMPRODUCT('6. Patients'!DI$10:DI$107,OFFSET('6. Patients'!$ED$9,1,MATCH($D38,'6. Patients'!$EE$9:$ES$9,0),ROWS('6. Patients'!EV$10:EV$107))),0)+
IFERROR(SUMPRODUCT('6. Patients'!DI$10:DI$107,OFFSET('6. Patients'!$ET$9,1,MATCH($D38,'6. Patients'!$EU$9:$FI$9,0),ROWS('6. Patients'!EV$10:EV$107))),0)+
IFERROR(SUMPRODUCT('6. Patients'!DI$10:DI$107,OFFSET('6. Patients'!$FJ$9,1,MATCH($D38,'6. Patients'!$FK$9:$FY$9,0),ROWS('6. Patients'!EV$10:EV$107))),0),
IFERROR(SUMPRODUCT('6. Patients'!DI$10:DI$107,OFFSET('6. Patients'!$FZ$9,1,MATCH($D38,'6. Patients'!$GA$9:$GO$9,0),ROWS('6. Patients'!EV$10:EV$107))),0)+
IFERROR(SUMPRODUCT('6. Patients'!DI$10:DI$107,OFFSET('6. Patients'!$GP$9,1,MATCH($D38,'6. Patients'!$GQ$9:$HE$9,0),ROWS('6. Patients'!EV$10:EV$107))),0)+
IFERROR(SUMPRODUCT('6. Patients'!DI$10:DI$107,OFFSET('6. Patients'!$HF$9,1,MATCH($D38,'6. Patients'!$HG$9:$HU$9,0),ROWS('6. Patients'!EV$10:EV$107))),0)+
IFERROR(SUMPRODUCT('6. Patients'!DI$10:DI$107,OFFSET('6. Patients'!$HV$9,1,MATCH($D38,'6. Patients'!$HW$9:$IK$9,0),ROWS('6. Patients'!EV$10:EV$107))),0),
IFERROR(SUMPRODUCT('6. Patients'!DI$10:DI$107,OFFSET('6. Patients'!$IL$9,1,MATCH($D38,'6. Patients'!$IM$9:$JA$9,0),ROWS('6. Patients'!EV$10:EV$107))),0)+
IFERROR(SUMPRODUCT('6. Patients'!DI$10:DI$107,OFFSET('6. Patients'!$JB$9,1,MATCH($D38,'6. Patients'!$JC$9:$JQ$9,0),ROWS('6. Patients'!EV$10:EV$107))),0)+
IFERROR(SUMPRODUCT('6. Patients'!DI$10:DI$107,OFFSET('6. Patients'!$JR$9,1,MATCH($D38,'6. Patients'!$JS$9:$KG$9,0),ROWS('6. Patients'!EV$10:EV$107))),0)+
IFERROR(SUMPRODUCT('6. Patients'!DI$10:DI$107,OFFSET('6. Patients'!$KH$9,1,MATCH($D38,'6. Patients'!$KI$9:$KW$9,0),ROWS('6. Patients'!EV$10:EV$107))),0))+
IFERROR(VLOOKUP($D38,$H$61:$L$91,COLUMNS($H$60:$J$60)-1+AP$7,0)*$E38*$F38*'1. General Inputs'!$J$25,0),0)</f>
        <v>0</v>
      </c>
      <c r="AQ38" s="3">
        <f ca="1">ROUNDUP($F38*$E38*CHOOSE(AQ$7,
IFERROR(SUMPRODUCT('6. Patients'!DJ$10:DJ$107,OFFSET('6. Patients'!$DN$9,1,MATCH($D38,'6. Patients'!$DO$9:$EC$9,0),ROWS('6. Patients'!EW$10:EW$107))),0)+
IFERROR(SUMPRODUCT('6. Patients'!DJ$10:DJ$107,OFFSET('6. Patients'!$ED$9,1,MATCH($D38,'6. Patients'!$EE$9:$ES$9,0),ROWS('6. Patients'!EW$10:EW$107))),0)+
IFERROR(SUMPRODUCT('6. Patients'!DJ$10:DJ$107,OFFSET('6. Patients'!$ET$9,1,MATCH($D38,'6. Patients'!$EU$9:$FI$9,0),ROWS('6. Patients'!EW$10:EW$107))),0)+
IFERROR(SUMPRODUCT('6. Patients'!DJ$10:DJ$107,OFFSET('6. Patients'!$FJ$9,1,MATCH($D38,'6. Patients'!$FK$9:$FY$9,0),ROWS('6. Patients'!EW$10:EW$107))),0),
IFERROR(SUMPRODUCT('6. Patients'!DJ$10:DJ$107,OFFSET('6. Patients'!$FZ$9,1,MATCH($D38,'6. Patients'!$GA$9:$GO$9,0),ROWS('6. Patients'!EW$10:EW$107))),0)+
IFERROR(SUMPRODUCT('6. Patients'!DJ$10:DJ$107,OFFSET('6. Patients'!$GP$9,1,MATCH($D38,'6. Patients'!$GQ$9:$HE$9,0),ROWS('6. Patients'!EW$10:EW$107))),0)+
IFERROR(SUMPRODUCT('6. Patients'!DJ$10:DJ$107,OFFSET('6. Patients'!$HF$9,1,MATCH($D38,'6. Patients'!$HG$9:$HU$9,0),ROWS('6. Patients'!EW$10:EW$107))),0)+
IFERROR(SUMPRODUCT('6. Patients'!DJ$10:DJ$107,OFFSET('6. Patients'!$HV$9,1,MATCH($D38,'6. Patients'!$HW$9:$IK$9,0),ROWS('6. Patients'!EW$10:EW$107))),0),
IFERROR(SUMPRODUCT('6. Patients'!DJ$10:DJ$107,OFFSET('6. Patients'!$IL$9,1,MATCH($D38,'6. Patients'!$IM$9:$JA$9,0),ROWS('6. Patients'!EW$10:EW$107))),0)+
IFERROR(SUMPRODUCT('6. Patients'!DJ$10:DJ$107,OFFSET('6. Patients'!$JB$9,1,MATCH($D38,'6. Patients'!$JC$9:$JQ$9,0),ROWS('6. Patients'!EW$10:EW$107))),0)+
IFERROR(SUMPRODUCT('6. Patients'!DJ$10:DJ$107,OFFSET('6. Patients'!$JR$9,1,MATCH($D38,'6. Patients'!$JS$9:$KG$9,0),ROWS('6. Patients'!EW$10:EW$107))),0)+
IFERROR(SUMPRODUCT('6. Patients'!DJ$10:DJ$107,OFFSET('6. Patients'!$KH$9,1,MATCH($D38,'6. Patients'!$KI$9:$KW$9,0),ROWS('6. Patients'!EW$10:EW$107))),0))+
IFERROR(VLOOKUP($D38,$H$61:$L$91,COLUMNS($H$60:$J$60)-1+AQ$7,0)*$E38*$F38*'1. General Inputs'!$J$25,0),0)</f>
        <v>0</v>
      </c>
      <c r="AR38" s="136"/>
      <c r="AZ38" s="135">
        <f ca="1">IFERROR(SUM(OFFSET('7. Consumption'!H38,0,1,,MIN('1. General Inputs'!$J$27,COLUMNS('7. Consumption'!H$9:$AQ$9)-1))),0)+MAX(0,$AQ38*('1. General Inputs'!$J$27-COLUMNS('7. Consumption'!H$9:$AQ$9)+1))</f>
        <v>0</v>
      </c>
      <c r="BA38" s="135">
        <f ca="1">IFERROR(SUM(OFFSET('7. Consumption'!I38,0,1,,MIN('1. General Inputs'!$J$27,COLUMNS('7. Consumption'!I$9:$AQ$9)-1))),0)+MAX(0,$AQ38*('1. General Inputs'!$J$27-COLUMNS('7. Consumption'!I$9:$AQ$9)+1))</f>
        <v>0</v>
      </c>
      <c r="BB38" s="135">
        <f ca="1">IFERROR(SUM(OFFSET('7. Consumption'!J38,0,1,,MIN('1. General Inputs'!$J$27,COLUMNS('7. Consumption'!J$9:$AQ$9)-1))),0)+MAX(0,$AQ38*('1. General Inputs'!$J$27-COLUMNS('7. Consumption'!J$9:$AQ$9)+1))</f>
        <v>0</v>
      </c>
      <c r="BC38" s="135">
        <f ca="1">IFERROR(SUM(OFFSET('7. Consumption'!K38,0,1,,MIN('1. General Inputs'!$J$27,COLUMNS('7. Consumption'!K$9:$AQ$9)-1))),0)+MAX(0,$AQ38*('1. General Inputs'!$J$27-COLUMNS('7. Consumption'!K$9:$AQ$9)+1))</f>
        <v>0</v>
      </c>
      <c r="BD38" s="135">
        <f ca="1">IFERROR(SUM(OFFSET('7. Consumption'!L38,0,1,,MIN('1. General Inputs'!$J$27,COLUMNS('7. Consumption'!L$9:$AQ$9)-1))),0)+MAX(0,$AQ38*('1. General Inputs'!$J$27-COLUMNS('7. Consumption'!L$9:$AQ$9)+1))</f>
        <v>0</v>
      </c>
      <c r="BE38" s="135">
        <f ca="1">IFERROR(SUM(OFFSET('7. Consumption'!M38,0,1,,MIN('1. General Inputs'!$J$27,COLUMNS('7. Consumption'!M$9:$AQ$9)-1))),0)+MAX(0,$AQ38*('1. General Inputs'!$J$27-COLUMNS('7. Consumption'!M$9:$AQ$9)+1))</f>
        <v>0</v>
      </c>
      <c r="BF38" s="135">
        <f ca="1">IFERROR(SUM(OFFSET('7. Consumption'!N38,0,1,,MIN('1. General Inputs'!$J$27,COLUMNS('7. Consumption'!N$9:$AQ$9)-1))),0)+MAX(0,$AQ38*('1. General Inputs'!$J$27-COLUMNS('7. Consumption'!N$9:$AQ$9)+1))</f>
        <v>0</v>
      </c>
      <c r="BG38" s="135">
        <f ca="1">IFERROR(SUM(OFFSET('7. Consumption'!O38,0,1,,MIN('1. General Inputs'!$J$27,COLUMNS('7. Consumption'!O$9:$AQ$9)-1))),0)+MAX(0,$AQ38*('1. General Inputs'!$J$27-COLUMNS('7. Consumption'!O$9:$AQ$9)+1))</f>
        <v>0</v>
      </c>
      <c r="BH38" s="135">
        <f ca="1">IFERROR(SUM(OFFSET('7. Consumption'!P38,0,1,,MIN('1. General Inputs'!$J$27,COLUMNS('7. Consumption'!P$9:$AQ$9)-1))),0)+MAX(0,$AQ38*('1. General Inputs'!$J$27-COLUMNS('7. Consumption'!P$9:$AQ$9)+1))</f>
        <v>0</v>
      </c>
      <c r="BI38" s="135">
        <f ca="1">IFERROR(SUM(OFFSET('7. Consumption'!Q38,0,1,,MIN('1. General Inputs'!$J$27,COLUMNS('7. Consumption'!Q$9:$AQ$9)-1))),0)+MAX(0,$AQ38*('1. General Inputs'!$J$27-COLUMNS('7. Consumption'!Q$9:$AQ$9)+1))</f>
        <v>0</v>
      </c>
      <c r="BJ38" s="135">
        <f ca="1">IFERROR(SUM(OFFSET('7. Consumption'!R38,0,1,,MIN('1. General Inputs'!$J$27,COLUMNS('7. Consumption'!R$9:$AQ$9)-1))),0)+MAX(0,$AQ38*('1. General Inputs'!$J$27-COLUMNS('7. Consumption'!R$9:$AQ$9)+1))</f>
        <v>0</v>
      </c>
      <c r="BK38" s="135">
        <f ca="1">IFERROR(SUM(OFFSET('7. Consumption'!S38,0,1,,MIN('1. General Inputs'!$J$27,COLUMNS('7. Consumption'!S$9:$AQ$9)-1))),0)+MAX(0,$AQ38*('1. General Inputs'!$J$27-COLUMNS('7. Consumption'!S$9:$AQ$9)+1))</f>
        <v>0</v>
      </c>
      <c r="BL38" s="135">
        <f ca="1">IFERROR(SUM(OFFSET('7. Consumption'!T38,0,1,,MIN('1. General Inputs'!$J$27,COLUMNS('7. Consumption'!T$9:$AQ$9)-1))),0)+MAX(0,$AQ38*('1. General Inputs'!$J$27-COLUMNS('7. Consumption'!T$9:$AQ$9)+1))</f>
        <v>0</v>
      </c>
      <c r="BM38" s="135">
        <f ca="1">IFERROR(SUM(OFFSET('7. Consumption'!U38,0,1,,MIN('1. General Inputs'!$J$27,COLUMNS('7. Consumption'!U$9:$AQ$9)-1))),0)+MAX(0,$AQ38*('1. General Inputs'!$J$27-COLUMNS('7. Consumption'!U$9:$AQ$9)+1))</f>
        <v>0</v>
      </c>
      <c r="BN38" s="135">
        <f ca="1">IFERROR(SUM(OFFSET('7. Consumption'!V38,0,1,,MIN('1. General Inputs'!$J$27,COLUMNS('7. Consumption'!V$9:$AQ$9)-1))),0)+MAX(0,$AQ38*('1. General Inputs'!$J$27-COLUMNS('7. Consumption'!V$9:$AQ$9)+1))</f>
        <v>0</v>
      </c>
      <c r="BO38" s="135">
        <f ca="1">IFERROR(SUM(OFFSET('7. Consumption'!W38,0,1,,MIN('1. General Inputs'!$J$27,COLUMNS('7. Consumption'!W$9:$AQ$9)-1))),0)+MAX(0,$AQ38*('1. General Inputs'!$J$27-COLUMNS('7. Consumption'!W$9:$AQ$9)+1))</f>
        <v>0</v>
      </c>
      <c r="BP38" s="135">
        <f ca="1">IFERROR(SUM(OFFSET('7. Consumption'!X38,0,1,,MIN('1. General Inputs'!$J$27,COLUMNS('7. Consumption'!X$9:$AQ$9)-1))),0)+MAX(0,$AQ38*('1. General Inputs'!$J$27-COLUMNS('7. Consumption'!X$9:$AQ$9)+1))</f>
        <v>0</v>
      </c>
      <c r="BQ38" s="135">
        <f ca="1">IFERROR(SUM(OFFSET('7. Consumption'!Y38,0,1,,MIN('1. General Inputs'!$J$27,COLUMNS('7. Consumption'!Y$9:$AQ$9)-1))),0)+MAX(0,$AQ38*('1. General Inputs'!$J$27-COLUMNS('7. Consumption'!Y$9:$AQ$9)+1))</f>
        <v>0</v>
      </c>
      <c r="BR38" s="135">
        <f ca="1">IFERROR(SUM(OFFSET('7. Consumption'!Z38,0,1,,MIN('1. General Inputs'!$J$27,COLUMNS('7. Consumption'!Z$9:$AQ$9)-1))),0)+MAX(0,$AQ38*('1. General Inputs'!$J$27-COLUMNS('7. Consumption'!Z$9:$AQ$9)+1))</f>
        <v>0</v>
      </c>
      <c r="BS38" s="135">
        <f ca="1">IFERROR(SUM(OFFSET('7. Consumption'!AA38,0,1,,MIN('1. General Inputs'!$J$27,COLUMNS('7. Consumption'!AA$9:$AQ$9)-1))),0)+MAX(0,$AQ38*('1. General Inputs'!$J$27-COLUMNS('7. Consumption'!AA$9:$AQ$9)+1))</f>
        <v>0</v>
      </c>
      <c r="BT38" s="135">
        <f ca="1">IFERROR(SUM(OFFSET('7. Consumption'!AB38,0,1,,MIN('1. General Inputs'!$J$27,COLUMNS('7. Consumption'!AB$9:$AQ$9)-1))),0)+MAX(0,$AQ38*('1. General Inputs'!$J$27-COLUMNS('7. Consumption'!AB$9:$AQ$9)+1))</f>
        <v>0</v>
      </c>
      <c r="BU38" s="135">
        <f ca="1">IFERROR(SUM(OFFSET('7. Consumption'!AC38,0,1,,MIN('1. General Inputs'!$J$27,COLUMNS('7. Consumption'!AC$9:$AQ$9)-1))),0)+MAX(0,$AQ38*('1. General Inputs'!$J$27-COLUMNS('7. Consumption'!AC$9:$AQ$9)+1))</f>
        <v>0</v>
      </c>
      <c r="BV38" s="135">
        <f ca="1">IFERROR(SUM(OFFSET('7. Consumption'!AD38,0,1,,MIN('1. General Inputs'!$J$27,COLUMNS('7. Consumption'!AD$9:$AQ$9)-1))),0)+MAX(0,$AQ38*('1. General Inputs'!$J$27-COLUMNS('7. Consumption'!AD$9:$AQ$9)+1))</f>
        <v>0</v>
      </c>
      <c r="BW38" s="135">
        <f ca="1">IFERROR(SUM(OFFSET('7. Consumption'!AE38,0,1,,MIN('1. General Inputs'!$J$27,COLUMNS('7. Consumption'!AE$9:$AQ$9)-1))),0)+MAX(0,$AQ38*('1. General Inputs'!$J$27-COLUMNS('7. Consumption'!AE$9:$AQ$9)+1))</f>
        <v>0</v>
      </c>
      <c r="BX38" s="135">
        <f ca="1">IFERROR(SUM(OFFSET('7. Consumption'!AF38,0,1,,MIN('1. General Inputs'!$J$27,COLUMNS('7. Consumption'!AF$9:$AQ$9)-1))),0)+MAX(0,$AQ38*('1. General Inputs'!$J$27-COLUMNS('7. Consumption'!AF$9:$AQ$9)+1))</f>
        <v>0</v>
      </c>
      <c r="BY38" s="135">
        <f ca="1">IFERROR(SUM(OFFSET('7. Consumption'!AG38,0,1,,MIN('1. General Inputs'!$J$27,COLUMNS('7. Consumption'!AG$9:$AQ$9)-1))),0)+MAX(0,$AQ38*('1. General Inputs'!$J$27-COLUMNS('7. Consumption'!AG$9:$AQ$9)+1))</f>
        <v>0</v>
      </c>
      <c r="BZ38" s="135">
        <f ca="1">IFERROR(SUM(OFFSET('7. Consumption'!AH38,0,1,,MIN('1. General Inputs'!$J$27,COLUMNS('7. Consumption'!AH$9:$AQ$9)-1))),0)+MAX(0,$AQ38*('1. General Inputs'!$J$27-COLUMNS('7. Consumption'!AH$9:$AQ$9)+1))</f>
        <v>0</v>
      </c>
      <c r="CA38" s="135">
        <f ca="1">IFERROR(SUM(OFFSET('7. Consumption'!AI38,0,1,,MIN('1. General Inputs'!$J$27,COLUMNS('7. Consumption'!AI$9:$AQ$9)-1))),0)+MAX(0,$AQ38*('1. General Inputs'!$J$27-COLUMNS('7. Consumption'!AI$9:$AQ$9)+1))</f>
        <v>0</v>
      </c>
      <c r="CB38" s="135">
        <f ca="1">IFERROR(SUM(OFFSET('7. Consumption'!AJ38,0,1,,MIN('1. General Inputs'!$J$27,COLUMNS('7. Consumption'!AJ$9:$AQ$9)-1))),0)+MAX(0,$AQ38*('1. General Inputs'!$J$27-COLUMNS('7. Consumption'!AJ$9:$AQ$9)+1))</f>
        <v>0</v>
      </c>
      <c r="CC38" s="135">
        <f ca="1">IFERROR(SUM(OFFSET('7. Consumption'!AK38,0,1,,MIN('1. General Inputs'!$J$27,COLUMNS('7. Consumption'!AK$9:$AQ$9)-1))),0)+MAX(0,$AQ38*('1. General Inputs'!$J$27-COLUMNS('7. Consumption'!AK$9:$AQ$9)+1))</f>
        <v>0</v>
      </c>
      <c r="CD38" s="135">
        <f ca="1">IFERROR(SUM(OFFSET('7. Consumption'!AL38,0,1,,MIN('1. General Inputs'!$J$27,COLUMNS('7. Consumption'!AL$9:$AQ$9)-1))),0)+MAX(0,$AQ38*('1. General Inputs'!$J$27-COLUMNS('7. Consumption'!AL$9:$AQ$9)+1))</f>
        <v>0</v>
      </c>
      <c r="CE38" s="135">
        <f ca="1">IFERROR(SUM(OFFSET('7. Consumption'!AM38,0,1,,MIN('1. General Inputs'!$J$27,COLUMNS('7. Consumption'!AM$9:$AQ$9)-1))),0)+MAX(0,$AQ38*('1. General Inputs'!$J$27-COLUMNS('7. Consumption'!AM$9:$AQ$9)+1))</f>
        <v>0</v>
      </c>
      <c r="CF38" s="135">
        <f ca="1">IFERROR(SUM(OFFSET('7. Consumption'!AN38,0,1,,MIN('1. General Inputs'!$J$27,COLUMNS('7. Consumption'!AN$9:$AQ$9)-1))),0)+MAX(0,$AQ38*('1. General Inputs'!$J$27-COLUMNS('7. Consumption'!AN$9:$AQ$9)+1))</f>
        <v>0</v>
      </c>
      <c r="CG38" s="135">
        <f ca="1">IFERROR(SUM(OFFSET('7. Consumption'!AO38,0,1,,MIN('1. General Inputs'!$J$27,COLUMNS('7. Consumption'!AO$9:$AQ$9)-1))),0)+MAX(0,$AQ38*('1. General Inputs'!$J$27-COLUMNS('7. Consumption'!AO$9:$AQ$9)+1))</f>
        <v>0</v>
      </c>
      <c r="CH38" s="135">
        <f ca="1">IFERROR(SUM(OFFSET('7. Consumption'!AP38,0,1,,MIN('1. General Inputs'!$J$27,COLUMNS('7. Consumption'!AP$9:$AQ$9)-1))),0)+MAX(0,$AQ38*('1. General Inputs'!$J$27-COLUMNS('7. Consumption'!AP$9:$AQ$9)+1))</f>
        <v>0</v>
      </c>
      <c r="CI38" s="135">
        <f ca="1">IFERROR(SUM(OFFSET('7. Consumption'!AQ38,0,1,,MIN('1. General Inputs'!$J$27,COLUMNS('7. Consumption'!AQ$9:$AQ$9)-1))),0)+MAX(0,$AQ38*('1. General Inputs'!$J$27-COLUMNS('7. Consumption'!AQ$9:$AQ$9)+1))</f>
        <v>0</v>
      </c>
    </row>
    <row r="39" spans="2:87" ht="15" hidden="1" outlineLevel="1" x14ac:dyDescent="0.25">
      <c r="B39" s="16"/>
      <c r="C39" s="16" t="str">
        <f>IFERROR(VLOOKUP(ROWS($C$9:$C39),'5. Dosing'!$L$14:$M$64,COLUMNS('5. Dosing'!$L$13:$M$13),0),"")</f>
        <v xml:space="preserve">x- (TAF) -  </v>
      </c>
      <c r="D39" s="16" t="str">
        <f>IFERROR(INDEX('5. Dosing'!E$14:E$64,MATCH('7. Consumption'!$C39,'5. Dosing'!$M$14:$M$64,0)),"")</f>
        <v>x-</v>
      </c>
      <c r="E39" s="129">
        <f>IFERROR(INDEX('5. Dosing'!K$14:K$64,MATCH('7. Consumption'!$C39,'5. Dosing'!$M$14:$M$64,0)),0)</f>
        <v>1</v>
      </c>
      <c r="F39" s="130">
        <f>IFERROR(INDEX('5. Dosing'!J$14:J$64,MATCH('7. Consumption'!$C39,'5. Dosing'!$M$14:$M$64,0))*(30)/INDEX('5. Dosing'!H$14:H$64,MATCH('7. Consumption'!$C39,'5. Dosing'!$M$14:$M$64,0)),0)</f>
        <v>0</v>
      </c>
      <c r="H39" s="3">
        <f ca="1">ROUNDUP($F39*$E39*CHOOSE(H$7,
IFERROR(SUMPRODUCT('6. Patients'!CA$10:CA$107,OFFSET('6. Patients'!$DN$9,1,MATCH($D39,'6. Patients'!$DO$9:$EC$9,0),ROWS('6. Patients'!DN$10:DN$107))),0)+
IFERROR(SUMPRODUCT('6. Patients'!CA$10:CA$107,OFFSET('6. Patients'!$ED$9,1,MATCH($D39,'6. Patients'!$EE$9:$ES$9,0),ROWS('6. Patients'!DN$10:DN$107))),0)+
IFERROR(SUMPRODUCT('6. Patients'!CA$10:CA$107,OFFSET('6. Patients'!$ET$9,1,MATCH($D39,'6. Patients'!$EU$9:$FI$9,0),ROWS('6. Patients'!DN$10:DN$107))),0)+
IFERROR(SUMPRODUCT('6. Patients'!CA$10:CA$107,OFFSET('6. Patients'!$FJ$9,1,MATCH($D39,'6. Patients'!$FK$9:$FY$9,0),ROWS('6. Patients'!DN$10:DN$107))),0),
IFERROR(SUMPRODUCT('6. Patients'!CA$10:CA$107,OFFSET('6. Patients'!$FZ$9,1,MATCH($D39,'6. Patients'!$GA$9:$GO$9,0),ROWS('6. Patients'!DN$10:DN$107))),0)+
IFERROR(SUMPRODUCT('6. Patients'!CA$10:CA$107,OFFSET('6. Patients'!$GP$9,1,MATCH($D39,'6. Patients'!$GQ$9:$HE$9,0),ROWS('6. Patients'!DN$10:DN$107))),0)+
IFERROR(SUMPRODUCT('6. Patients'!CA$10:CA$107,OFFSET('6. Patients'!$HF$9,1,MATCH($D39,'6. Patients'!$HG$9:$HU$9,0),ROWS('6. Patients'!DN$10:DN$107))),0)+
IFERROR(SUMPRODUCT('6. Patients'!CA$10:CA$107,OFFSET('6. Patients'!$HV$9,1,MATCH($D39,'6. Patients'!$HW$9:$IK$9,0),ROWS('6. Patients'!DN$10:DN$107))),0),
IFERROR(SUMPRODUCT('6. Patients'!CA$10:CA$107,OFFSET('6. Patients'!$IL$9,1,MATCH($D39,'6. Patients'!$IM$9:$JA$9,0),ROWS('6. Patients'!DN$10:DN$107))),0)+
IFERROR(SUMPRODUCT('6. Patients'!CA$10:CA$107,OFFSET('6. Patients'!$JB$9,1,MATCH($D39,'6. Patients'!$JC$9:$JQ$9,0),ROWS('6. Patients'!DN$10:DN$107))),0)+
IFERROR(SUMPRODUCT('6. Patients'!CA$10:CA$107,OFFSET('6. Patients'!$JR$9,1,MATCH($D39,'6. Patients'!$JS$9:$KG$9,0),ROWS('6. Patients'!DN$10:DN$107))),0)+
IFERROR(SUMPRODUCT('6. Patients'!CA$10:CA$107,OFFSET('6. Patients'!$KH$9,1,MATCH($D39,'6. Patients'!$KI$9:$KW$9,0),ROWS('6. Patients'!DN$10:DN$107))),0))+
IFERROR(VLOOKUP($D39,$H$61:$L$91,COLUMNS($H$60:$J$60)-1+H$7,0)*$E39*$F39*'1. General Inputs'!$J$25,0),0)</f>
        <v>0</v>
      </c>
      <c r="I39" s="3">
        <f ca="1">ROUNDUP($F39*$E39*CHOOSE(I$7,
IFERROR(SUMPRODUCT('6. Patients'!CB$10:CB$107,OFFSET('6. Patients'!$DN$9,1,MATCH($D39,'6. Patients'!$DO$9:$EC$9,0),ROWS('6. Patients'!DO$10:DO$107))),0)+
IFERROR(SUMPRODUCT('6. Patients'!CB$10:CB$107,OFFSET('6. Patients'!$ED$9,1,MATCH($D39,'6. Patients'!$EE$9:$ES$9,0),ROWS('6. Patients'!DO$10:DO$107))),0)+
IFERROR(SUMPRODUCT('6. Patients'!CB$10:CB$107,OFFSET('6. Patients'!$ET$9,1,MATCH($D39,'6. Patients'!$EU$9:$FI$9,0),ROWS('6. Patients'!DO$10:DO$107))),0)+
IFERROR(SUMPRODUCT('6. Patients'!CB$10:CB$107,OFFSET('6. Patients'!$FJ$9,1,MATCH($D39,'6. Patients'!$FK$9:$FY$9,0),ROWS('6. Patients'!DO$10:DO$107))),0),
IFERROR(SUMPRODUCT('6. Patients'!CB$10:CB$107,OFFSET('6. Patients'!$FZ$9,1,MATCH($D39,'6. Patients'!$GA$9:$GO$9,0),ROWS('6. Patients'!DO$10:DO$107))),0)+
IFERROR(SUMPRODUCT('6. Patients'!CB$10:CB$107,OFFSET('6. Patients'!$GP$9,1,MATCH($D39,'6. Patients'!$GQ$9:$HE$9,0),ROWS('6. Patients'!DO$10:DO$107))),0)+
IFERROR(SUMPRODUCT('6. Patients'!CB$10:CB$107,OFFSET('6. Patients'!$HF$9,1,MATCH($D39,'6. Patients'!$HG$9:$HU$9,0),ROWS('6. Patients'!DO$10:DO$107))),0)+
IFERROR(SUMPRODUCT('6. Patients'!CB$10:CB$107,OFFSET('6. Patients'!$HV$9,1,MATCH($D39,'6. Patients'!$HW$9:$IK$9,0),ROWS('6. Patients'!DO$10:DO$107))),0),
IFERROR(SUMPRODUCT('6. Patients'!CB$10:CB$107,OFFSET('6. Patients'!$IL$9,1,MATCH($D39,'6. Patients'!$IM$9:$JA$9,0),ROWS('6. Patients'!DO$10:DO$107))),0)+
IFERROR(SUMPRODUCT('6. Patients'!CB$10:CB$107,OFFSET('6. Patients'!$JB$9,1,MATCH($D39,'6. Patients'!$JC$9:$JQ$9,0),ROWS('6. Patients'!DO$10:DO$107))),0)+
IFERROR(SUMPRODUCT('6. Patients'!CB$10:CB$107,OFFSET('6. Patients'!$JR$9,1,MATCH($D39,'6. Patients'!$JS$9:$KG$9,0),ROWS('6. Patients'!DO$10:DO$107))),0)+
IFERROR(SUMPRODUCT('6. Patients'!CB$10:CB$107,OFFSET('6. Patients'!$KH$9,1,MATCH($D39,'6. Patients'!$KI$9:$KW$9,0),ROWS('6. Patients'!DO$10:DO$107))),0))+
IFERROR(VLOOKUP($D39,$H$61:$L$91,COLUMNS($H$60:$J$60)-1+I$7,0)*$E39*$F39*'1. General Inputs'!$J$25,0),0)</f>
        <v>0</v>
      </c>
      <c r="J39" s="3">
        <f ca="1">ROUNDUP($F39*$E39*CHOOSE(J$7,
IFERROR(SUMPRODUCT('6. Patients'!CC$10:CC$107,OFFSET('6. Patients'!$DN$9,1,MATCH($D39,'6. Patients'!$DO$9:$EC$9,0),ROWS('6. Patients'!DP$10:DP$107))),0)+
IFERROR(SUMPRODUCT('6. Patients'!CC$10:CC$107,OFFSET('6. Patients'!$ED$9,1,MATCH($D39,'6. Patients'!$EE$9:$ES$9,0),ROWS('6. Patients'!DP$10:DP$107))),0)+
IFERROR(SUMPRODUCT('6. Patients'!CC$10:CC$107,OFFSET('6. Patients'!$ET$9,1,MATCH($D39,'6. Patients'!$EU$9:$FI$9,0),ROWS('6. Patients'!DP$10:DP$107))),0)+
IFERROR(SUMPRODUCT('6. Patients'!CC$10:CC$107,OFFSET('6. Patients'!$FJ$9,1,MATCH($D39,'6. Patients'!$FK$9:$FY$9,0),ROWS('6. Patients'!DP$10:DP$107))),0),
IFERROR(SUMPRODUCT('6. Patients'!CC$10:CC$107,OFFSET('6. Patients'!$FZ$9,1,MATCH($D39,'6. Patients'!$GA$9:$GO$9,0),ROWS('6. Patients'!DP$10:DP$107))),0)+
IFERROR(SUMPRODUCT('6. Patients'!CC$10:CC$107,OFFSET('6. Patients'!$GP$9,1,MATCH($D39,'6. Patients'!$GQ$9:$HE$9,0),ROWS('6. Patients'!DP$10:DP$107))),0)+
IFERROR(SUMPRODUCT('6. Patients'!CC$10:CC$107,OFFSET('6. Patients'!$HF$9,1,MATCH($D39,'6. Patients'!$HG$9:$HU$9,0),ROWS('6. Patients'!DP$10:DP$107))),0)+
IFERROR(SUMPRODUCT('6. Patients'!CC$10:CC$107,OFFSET('6. Patients'!$HV$9,1,MATCH($D39,'6. Patients'!$HW$9:$IK$9,0),ROWS('6. Patients'!DP$10:DP$107))),0),
IFERROR(SUMPRODUCT('6. Patients'!CC$10:CC$107,OFFSET('6. Patients'!$IL$9,1,MATCH($D39,'6. Patients'!$IM$9:$JA$9,0),ROWS('6. Patients'!DP$10:DP$107))),0)+
IFERROR(SUMPRODUCT('6. Patients'!CC$10:CC$107,OFFSET('6. Patients'!$JB$9,1,MATCH($D39,'6. Patients'!$JC$9:$JQ$9,0),ROWS('6. Patients'!DP$10:DP$107))),0)+
IFERROR(SUMPRODUCT('6. Patients'!CC$10:CC$107,OFFSET('6. Patients'!$JR$9,1,MATCH($D39,'6. Patients'!$JS$9:$KG$9,0),ROWS('6. Patients'!DP$10:DP$107))),0)+
IFERROR(SUMPRODUCT('6. Patients'!CC$10:CC$107,OFFSET('6. Patients'!$KH$9,1,MATCH($D39,'6. Patients'!$KI$9:$KW$9,0),ROWS('6. Patients'!DP$10:DP$107))),0))+
IFERROR(VLOOKUP($D39,$H$61:$L$91,COLUMNS($H$60:$J$60)-1+J$7,0)*$E39*$F39*'1. General Inputs'!$J$25,0),0)</f>
        <v>0</v>
      </c>
      <c r="K39" s="3">
        <f ca="1">ROUNDUP($F39*$E39*CHOOSE(K$7,
IFERROR(SUMPRODUCT('6. Patients'!CD$10:CD$107,OFFSET('6. Patients'!$DN$9,1,MATCH($D39,'6. Patients'!$DO$9:$EC$9,0),ROWS('6. Patients'!DQ$10:DQ$107))),0)+
IFERROR(SUMPRODUCT('6. Patients'!CD$10:CD$107,OFFSET('6. Patients'!$ED$9,1,MATCH($D39,'6. Patients'!$EE$9:$ES$9,0),ROWS('6. Patients'!DQ$10:DQ$107))),0)+
IFERROR(SUMPRODUCT('6. Patients'!CD$10:CD$107,OFFSET('6. Patients'!$ET$9,1,MATCH($D39,'6. Patients'!$EU$9:$FI$9,0),ROWS('6. Patients'!DQ$10:DQ$107))),0)+
IFERROR(SUMPRODUCT('6. Patients'!CD$10:CD$107,OFFSET('6. Patients'!$FJ$9,1,MATCH($D39,'6. Patients'!$FK$9:$FY$9,0),ROWS('6. Patients'!DQ$10:DQ$107))),0),
IFERROR(SUMPRODUCT('6. Patients'!CD$10:CD$107,OFFSET('6. Patients'!$FZ$9,1,MATCH($D39,'6. Patients'!$GA$9:$GO$9,0),ROWS('6. Patients'!DQ$10:DQ$107))),0)+
IFERROR(SUMPRODUCT('6. Patients'!CD$10:CD$107,OFFSET('6. Patients'!$GP$9,1,MATCH($D39,'6. Patients'!$GQ$9:$HE$9,0),ROWS('6. Patients'!DQ$10:DQ$107))),0)+
IFERROR(SUMPRODUCT('6. Patients'!CD$10:CD$107,OFFSET('6. Patients'!$HF$9,1,MATCH($D39,'6. Patients'!$HG$9:$HU$9,0),ROWS('6. Patients'!DQ$10:DQ$107))),0)+
IFERROR(SUMPRODUCT('6. Patients'!CD$10:CD$107,OFFSET('6. Patients'!$HV$9,1,MATCH($D39,'6. Patients'!$HW$9:$IK$9,0),ROWS('6. Patients'!DQ$10:DQ$107))),0),
IFERROR(SUMPRODUCT('6. Patients'!CD$10:CD$107,OFFSET('6. Patients'!$IL$9,1,MATCH($D39,'6. Patients'!$IM$9:$JA$9,0),ROWS('6. Patients'!DQ$10:DQ$107))),0)+
IFERROR(SUMPRODUCT('6. Patients'!CD$10:CD$107,OFFSET('6. Patients'!$JB$9,1,MATCH($D39,'6. Patients'!$JC$9:$JQ$9,0),ROWS('6. Patients'!DQ$10:DQ$107))),0)+
IFERROR(SUMPRODUCT('6. Patients'!CD$10:CD$107,OFFSET('6. Patients'!$JR$9,1,MATCH($D39,'6. Patients'!$JS$9:$KG$9,0),ROWS('6. Patients'!DQ$10:DQ$107))),0)+
IFERROR(SUMPRODUCT('6. Patients'!CD$10:CD$107,OFFSET('6. Patients'!$KH$9,1,MATCH($D39,'6. Patients'!$KI$9:$KW$9,0),ROWS('6. Patients'!DQ$10:DQ$107))),0))+
IFERROR(VLOOKUP($D39,$H$61:$L$91,COLUMNS($H$60:$J$60)-1+K$7,0)*$E39*$F39*'1. General Inputs'!$J$25,0),0)</f>
        <v>0</v>
      </c>
      <c r="L39" s="3">
        <f ca="1">ROUNDUP($F39*$E39*CHOOSE(L$7,
IFERROR(SUMPRODUCT('6. Patients'!CE$10:CE$107,OFFSET('6. Patients'!$DN$9,1,MATCH($D39,'6. Patients'!$DO$9:$EC$9,0),ROWS('6. Patients'!DR$10:DR$107))),0)+
IFERROR(SUMPRODUCT('6. Patients'!CE$10:CE$107,OFFSET('6. Patients'!$ED$9,1,MATCH($D39,'6. Patients'!$EE$9:$ES$9,0),ROWS('6. Patients'!DR$10:DR$107))),0)+
IFERROR(SUMPRODUCT('6. Patients'!CE$10:CE$107,OFFSET('6. Patients'!$ET$9,1,MATCH($D39,'6. Patients'!$EU$9:$FI$9,0),ROWS('6. Patients'!DR$10:DR$107))),0)+
IFERROR(SUMPRODUCT('6. Patients'!CE$10:CE$107,OFFSET('6. Patients'!$FJ$9,1,MATCH($D39,'6. Patients'!$FK$9:$FY$9,0),ROWS('6. Patients'!DR$10:DR$107))),0),
IFERROR(SUMPRODUCT('6. Patients'!CE$10:CE$107,OFFSET('6. Patients'!$FZ$9,1,MATCH($D39,'6. Patients'!$GA$9:$GO$9,0),ROWS('6. Patients'!DR$10:DR$107))),0)+
IFERROR(SUMPRODUCT('6. Patients'!CE$10:CE$107,OFFSET('6. Patients'!$GP$9,1,MATCH($D39,'6. Patients'!$GQ$9:$HE$9,0),ROWS('6. Patients'!DR$10:DR$107))),0)+
IFERROR(SUMPRODUCT('6. Patients'!CE$10:CE$107,OFFSET('6. Patients'!$HF$9,1,MATCH($D39,'6. Patients'!$HG$9:$HU$9,0),ROWS('6. Patients'!DR$10:DR$107))),0)+
IFERROR(SUMPRODUCT('6. Patients'!CE$10:CE$107,OFFSET('6. Patients'!$HV$9,1,MATCH($D39,'6. Patients'!$HW$9:$IK$9,0),ROWS('6. Patients'!DR$10:DR$107))),0),
IFERROR(SUMPRODUCT('6. Patients'!CE$10:CE$107,OFFSET('6. Patients'!$IL$9,1,MATCH($D39,'6. Patients'!$IM$9:$JA$9,0),ROWS('6. Patients'!DR$10:DR$107))),0)+
IFERROR(SUMPRODUCT('6. Patients'!CE$10:CE$107,OFFSET('6. Patients'!$JB$9,1,MATCH($D39,'6. Patients'!$JC$9:$JQ$9,0),ROWS('6. Patients'!DR$10:DR$107))),0)+
IFERROR(SUMPRODUCT('6. Patients'!CE$10:CE$107,OFFSET('6. Patients'!$JR$9,1,MATCH($D39,'6. Patients'!$JS$9:$KG$9,0),ROWS('6. Patients'!DR$10:DR$107))),0)+
IFERROR(SUMPRODUCT('6. Patients'!CE$10:CE$107,OFFSET('6. Patients'!$KH$9,1,MATCH($D39,'6. Patients'!$KI$9:$KW$9,0),ROWS('6. Patients'!DR$10:DR$107))),0))+
IFERROR(VLOOKUP($D39,$H$61:$L$91,COLUMNS($H$60:$J$60)-1+L$7,0)*$E39*$F39*'1. General Inputs'!$J$25,0),0)</f>
        <v>0</v>
      </c>
      <c r="M39" s="3">
        <f ca="1">ROUNDUP($F39*$E39*CHOOSE(M$7,
IFERROR(SUMPRODUCT('6. Patients'!CF$10:CF$107,OFFSET('6. Patients'!$DN$9,1,MATCH($D39,'6. Patients'!$DO$9:$EC$9,0),ROWS('6. Patients'!DS$10:DS$107))),0)+
IFERROR(SUMPRODUCT('6. Patients'!CF$10:CF$107,OFFSET('6. Patients'!$ED$9,1,MATCH($D39,'6. Patients'!$EE$9:$ES$9,0),ROWS('6. Patients'!DS$10:DS$107))),0)+
IFERROR(SUMPRODUCT('6. Patients'!CF$10:CF$107,OFFSET('6. Patients'!$ET$9,1,MATCH($D39,'6. Patients'!$EU$9:$FI$9,0),ROWS('6. Patients'!DS$10:DS$107))),0)+
IFERROR(SUMPRODUCT('6. Patients'!CF$10:CF$107,OFFSET('6. Patients'!$FJ$9,1,MATCH($D39,'6. Patients'!$FK$9:$FY$9,0),ROWS('6. Patients'!DS$10:DS$107))),0),
IFERROR(SUMPRODUCT('6. Patients'!CF$10:CF$107,OFFSET('6. Patients'!$FZ$9,1,MATCH($D39,'6. Patients'!$GA$9:$GO$9,0),ROWS('6. Patients'!DS$10:DS$107))),0)+
IFERROR(SUMPRODUCT('6. Patients'!CF$10:CF$107,OFFSET('6. Patients'!$GP$9,1,MATCH($D39,'6. Patients'!$GQ$9:$HE$9,0),ROWS('6. Patients'!DS$10:DS$107))),0)+
IFERROR(SUMPRODUCT('6. Patients'!CF$10:CF$107,OFFSET('6. Patients'!$HF$9,1,MATCH($D39,'6. Patients'!$HG$9:$HU$9,0),ROWS('6. Patients'!DS$10:DS$107))),0)+
IFERROR(SUMPRODUCT('6. Patients'!CF$10:CF$107,OFFSET('6. Patients'!$HV$9,1,MATCH($D39,'6. Patients'!$HW$9:$IK$9,0),ROWS('6. Patients'!DS$10:DS$107))),0),
IFERROR(SUMPRODUCT('6. Patients'!CF$10:CF$107,OFFSET('6. Patients'!$IL$9,1,MATCH($D39,'6. Patients'!$IM$9:$JA$9,0),ROWS('6. Patients'!DS$10:DS$107))),0)+
IFERROR(SUMPRODUCT('6. Patients'!CF$10:CF$107,OFFSET('6. Patients'!$JB$9,1,MATCH($D39,'6. Patients'!$JC$9:$JQ$9,0),ROWS('6. Patients'!DS$10:DS$107))),0)+
IFERROR(SUMPRODUCT('6. Patients'!CF$10:CF$107,OFFSET('6. Patients'!$JR$9,1,MATCH($D39,'6. Patients'!$JS$9:$KG$9,0),ROWS('6. Patients'!DS$10:DS$107))),0)+
IFERROR(SUMPRODUCT('6. Patients'!CF$10:CF$107,OFFSET('6. Patients'!$KH$9,1,MATCH($D39,'6. Patients'!$KI$9:$KW$9,0),ROWS('6. Patients'!DS$10:DS$107))),0))+
IFERROR(VLOOKUP($D39,$H$61:$L$91,COLUMNS($H$60:$J$60)-1+M$7,0)*$E39*$F39*'1. General Inputs'!$J$25,0),0)</f>
        <v>0</v>
      </c>
      <c r="N39" s="3">
        <f ca="1">ROUNDUP($F39*$E39*CHOOSE(N$7,
IFERROR(SUMPRODUCT('6. Patients'!CG$10:CG$107,OFFSET('6. Patients'!$DN$9,1,MATCH($D39,'6. Patients'!$DO$9:$EC$9,0),ROWS('6. Patients'!DT$10:DT$107))),0)+
IFERROR(SUMPRODUCT('6. Patients'!CG$10:CG$107,OFFSET('6. Patients'!$ED$9,1,MATCH($D39,'6. Patients'!$EE$9:$ES$9,0),ROWS('6. Patients'!DT$10:DT$107))),0)+
IFERROR(SUMPRODUCT('6. Patients'!CG$10:CG$107,OFFSET('6. Patients'!$ET$9,1,MATCH($D39,'6. Patients'!$EU$9:$FI$9,0),ROWS('6. Patients'!DT$10:DT$107))),0)+
IFERROR(SUMPRODUCT('6. Patients'!CG$10:CG$107,OFFSET('6. Patients'!$FJ$9,1,MATCH($D39,'6. Patients'!$FK$9:$FY$9,0),ROWS('6. Patients'!DT$10:DT$107))),0),
IFERROR(SUMPRODUCT('6. Patients'!CG$10:CG$107,OFFSET('6. Patients'!$FZ$9,1,MATCH($D39,'6. Patients'!$GA$9:$GO$9,0),ROWS('6. Patients'!DT$10:DT$107))),0)+
IFERROR(SUMPRODUCT('6. Patients'!CG$10:CG$107,OFFSET('6. Patients'!$GP$9,1,MATCH($D39,'6. Patients'!$GQ$9:$HE$9,0),ROWS('6. Patients'!DT$10:DT$107))),0)+
IFERROR(SUMPRODUCT('6. Patients'!CG$10:CG$107,OFFSET('6. Patients'!$HF$9,1,MATCH($D39,'6. Patients'!$HG$9:$HU$9,0),ROWS('6. Patients'!DT$10:DT$107))),0)+
IFERROR(SUMPRODUCT('6. Patients'!CG$10:CG$107,OFFSET('6. Patients'!$HV$9,1,MATCH($D39,'6. Patients'!$HW$9:$IK$9,0),ROWS('6. Patients'!DT$10:DT$107))),0),
IFERROR(SUMPRODUCT('6. Patients'!CG$10:CG$107,OFFSET('6. Patients'!$IL$9,1,MATCH($D39,'6. Patients'!$IM$9:$JA$9,0),ROWS('6. Patients'!DT$10:DT$107))),0)+
IFERROR(SUMPRODUCT('6. Patients'!CG$10:CG$107,OFFSET('6. Patients'!$JB$9,1,MATCH($D39,'6. Patients'!$JC$9:$JQ$9,0),ROWS('6. Patients'!DT$10:DT$107))),0)+
IFERROR(SUMPRODUCT('6. Patients'!CG$10:CG$107,OFFSET('6. Patients'!$JR$9,1,MATCH($D39,'6. Patients'!$JS$9:$KG$9,0),ROWS('6. Patients'!DT$10:DT$107))),0)+
IFERROR(SUMPRODUCT('6. Patients'!CG$10:CG$107,OFFSET('6. Patients'!$KH$9,1,MATCH($D39,'6. Patients'!$KI$9:$KW$9,0),ROWS('6. Patients'!DT$10:DT$107))),0))+
IFERROR(VLOOKUP($D39,$H$61:$L$91,COLUMNS($H$60:$J$60)-1+N$7,0)*$E39*$F39*'1. General Inputs'!$J$25,0),0)</f>
        <v>0</v>
      </c>
      <c r="O39" s="3">
        <f ca="1">ROUNDUP($F39*$E39*CHOOSE(O$7,
IFERROR(SUMPRODUCT('6. Patients'!CH$10:CH$107,OFFSET('6. Patients'!$DN$9,1,MATCH($D39,'6. Patients'!$DO$9:$EC$9,0),ROWS('6. Patients'!DU$10:DU$107))),0)+
IFERROR(SUMPRODUCT('6. Patients'!CH$10:CH$107,OFFSET('6. Patients'!$ED$9,1,MATCH($D39,'6. Patients'!$EE$9:$ES$9,0),ROWS('6. Patients'!DU$10:DU$107))),0)+
IFERROR(SUMPRODUCT('6. Patients'!CH$10:CH$107,OFFSET('6. Patients'!$ET$9,1,MATCH($D39,'6. Patients'!$EU$9:$FI$9,0),ROWS('6. Patients'!DU$10:DU$107))),0)+
IFERROR(SUMPRODUCT('6. Patients'!CH$10:CH$107,OFFSET('6. Patients'!$FJ$9,1,MATCH($D39,'6. Patients'!$FK$9:$FY$9,0),ROWS('6. Patients'!DU$10:DU$107))),0),
IFERROR(SUMPRODUCT('6. Patients'!CH$10:CH$107,OFFSET('6. Patients'!$FZ$9,1,MATCH($D39,'6. Patients'!$GA$9:$GO$9,0),ROWS('6. Patients'!DU$10:DU$107))),0)+
IFERROR(SUMPRODUCT('6. Patients'!CH$10:CH$107,OFFSET('6. Patients'!$GP$9,1,MATCH($D39,'6. Patients'!$GQ$9:$HE$9,0),ROWS('6. Patients'!DU$10:DU$107))),0)+
IFERROR(SUMPRODUCT('6. Patients'!CH$10:CH$107,OFFSET('6. Patients'!$HF$9,1,MATCH($D39,'6. Patients'!$HG$9:$HU$9,0),ROWS('6. Patients'!DU$10:DU$107))),0)+
IFERROR(SUMPRODUCT('6. Patients'!CH$10:CH$107,OFFSET('6. Patients'!$HV$9,1,MATCH($D39,'6. Patients'!$HW$9:$IK$9,0),ROWS('6. Patients'!DU$10:DU$107))),0),
IFERROR(SUMPRODUCT('6. Patients'!CH$10:CH$107,OFFSET('6. Patients'!$IL$9,1,MATCH($D39,'6. Patients'!$IM$9:$JA$9,0),ROWS('6. Patients'!DU$10:DU$107))),0)+
IFERROR(SUMPRODUCT('6. Patients'!CH$10:CH$107,OFFSET('6. Patients'!$JB$9,1,MATCH($D39,'6. Patients'!$JC$9:$JQ$9,0),ROWS('6. Patients'!DU$10:DU$107))),0)+
IFERROR(SUMPRODUCT('6. Patients'!CH$10:CH$107,OFFSET('6. Patients'!$JR$9,1,MATCH($D39,'6. Patients'!$JS$9:$KG$9,0),ROWS('6. Patients'!DU$10:DU$107))),0)+
IFERROR(SUMPRODUCT('6. Patients'!CH$10:CH$107,OFFSET('6. Patients'!$KH$9,1,MATCH($D39,'6. Patients'!$KI$9:$KW$9,0),ROWS('6. Patients'!DU$10:DU$107))),0))+
IFERROR(VLOOKUP($D39,$H$61:$L$91,COLUMNS($H$60:$J$60)-1+O$7,0)*$E39*$F39*'1. General Inputs'!$J$25,0),0)</f>
        <v>0</v>
      </c>
      <c r="P39" s="3">
        <f ca="1">ROUNDUP($F39*$E39*CHOOSE(P$7,
IFERROR(SUMPRODUCT('6. Patients'!CI$10:CI$107,OFFSET('6. Patients'!$DN$9,1,MATCH($D39,'6. Patients'!$DO$9:$EC$9,0),ROWS('6. Patients'!DV$10:DV$107))),0)+
IFERROR(SUMPRODUCT('6. Patients'!CI$10:CI$107,OFFSET('6. Patients'!$ED$9,1,MATCH($D39,'6. Patients'!$EE$9:$ES$9,0),ROWS('6. Patients'!DV$10:DV$107))),0)+
IFERROR(SUMPRODUCT('6. Patients'!CI$10:CI$107,OFFSET('6. Patients'!$ET$9,1,MATCH($D39,'6. Patients'!$EU$9:$FI$9,0),ROWS('6. Patients'!DV$10:DV$107))),0)+
IFERROR(SUMPRODUCT('6. Patients'!CI$10:CI$107,OFFSET('6. Patients'!$FJ$9,1,MATCH($D39,'6. Patients'!$FK$9:$FY$9,0),ROWS('6. Patients'!DV$10:DV$107))),0),
IFERROR(SUMPRODUCT('6. Patients'!CI$10:CI$107,OFFSET('6. Patients'!$FZ$9,1,MATCH($D39,'6. Patients'!$GA$9:$GO$9,0),ROWS('6. Patients'!DV$10:DV$107))),0)+
IFERROR(SUMPRODUCT('6. Patients'!CI$10:CI$107,OFFSET('6. Patients'!$GP$9,1,MATCH($D39,'6. Patients'!$GQ$9:$HE$9,0),ROWS('6. Patients'!DV$10:DV$107))),0)+
IFERROR(SUMPRODUCT('6. Patients'!CI$10:CI$107,OFFSET('6. Patients'!$HF$9,1,MATCH($D39,'6. Patients'!$HG$9:$HU$9,0),ROWS('6. Patients'!DV$10:DV$107))),0)+
IFERROR(SUMPRODUCT('6. Patients'!CI$10:CI$107,OFFSET('6. Patients'!$HV$9,1,MATCH($D39,'6. Patients'!$HW$9:$IK$9,0),ROWS('6. Patients'!DV$10:DV$107))),0),
IFERROR(SUMPRODUCT('6. Patients'!CI$10:CI$107,OFFSET('6. Patients'!$IL$9,1,MATCH($D39,'6. Patients'!$IM$9:$JA$9,0),ROWS('6. Patients'!DV$10:DV$107))),0)+
IFERROR(SUMPRODUCT('6. Patients'!CI$10:CI$107,OFFSET('6. Patients'!$JB$9,1,MATCH($D39,'6. Patients'!$JC$9:$JQ$9,0),ROWS('6. Patients'!DV$10:DV$107))),0)+
IFERROR(SUMPRODUCT('6. Patients'!CI$10:CI$107,OFFSET('6. Patients'!$JR$9,1,MATCH($D39,'6. Patients'!$JS$9:$KG$9,0),ROWS('6. Patients'!DV$10:DV$107))),0)+
IFERROR(SUMPRODUCT('6. Patients'!CI$10:CI$107,OFFSET('6. Patients'!$KH$9,1,MATCH($D39,'6. Patients'!$KI$9:$KW$9,0),ROWS('6. Patients'!DV$10:DV$107))),0))+
IFERROR(VLOOKUP($D39,$H$61:$L$91,COLUMNS($H$60:$J$60)-1+P$7,0)*$E39*$F39*'1. General Inputs'!$J$25,0),0)</f>
        <v>0</v>
      </c>
      <c r="Q39" s="3">
        <f ca="1">ROUNDUP($F39*$E39*CHOOSE(Q$7,
IFERROR(SUMPRODUCT('6. Patients'!CJ$10:CJ$107,OFFSET('6. Patients'!$DN$9,1,MATCH($D39,'6. Patients'!$DO$9:$EC$9,0),ROWS('6. Patients'!DW$10:DW$107))),0)+
IFERROR(SUMPRODUCT('6. Patients'!CJ$10:CJ$107,OFFSET('6. Patients'!$ED$9,1,MATCH($D39,'6. Patients'!$EE$9:$ES$9,0),ROWS('6. Patients'!DW$10:DW$107))),0)+
IFERROR(SUMPRODUCT('6. Patients'!CJ$10:CJ$107,OFFSET('6. Patients'!$ET$9,1,MATCH($D39,'6. Patients'!$EU$9:$FI$9,0),ROWS('6. Patients'!DW$10:DW$107))),0)+
IFERROR(SUMPRODUCT('6. Patients'!CJ$10:CJ$107,OFFSET('6. Patients'!$FJ$9,1,MATCH($D39,'6. Patients'!$FK$9:$FY$9,0),ROWS('6. Patients'!DW$10:DW$107))),0),
IFERROR(SUMPRODUCT('6. Patients'!CJ$10:CJ$107,OFFSET('6. Patients'!$FZ$9,1,MATCH($D39,'6. Patients'!$GA$9:$GO$9,0),ROWS('6. Patients'!DW$10:DW$107))),0)+
IFERROR(SUMPRODUCT('6. Patients'!CJ$10:CJ$107,OFFSET('6. Patients'!$GP$9,1,MATCH($D39,'6. Patients'!$GQ$9:$HE$9,0),ROWS('6. Patients'!DW$10:DW$107))),0)+
IFERROR(SUMPRODUCT('6. Patients'!CJ$10:CJ$107,OFFSET('6. Patients'!$HF$9,1,MATCH($D39,'6. Patients'!$HG$9:$HU$9,0),ROWS('6. Patients'!DW$10:DW$107))),0)+
IFERROR(SUMPRODUCT('6. Patients'!CJ$10:CJ$107,OFFSET('6. Patients'!$HV$9,1,MATCH($D39,'6. Patients'!$HW$9:$IK$9,0),ROWS('6. Patients'!DW$10:DW$107))),0),
IFERROR(SUMPRODUCT('6. Patients'!CJ$10:CJ$107,OFFSET('6. Patients'!$IL$9,1,MATCH($D39,'6. Patients'!$IM$9:$JA$9,0),ROWS('6. Patients'!DW$10:DW$107))),0)+
IFERROR(SUMPRODUCT('6. Patients'!CJ$10:CJ$107,OFFSET('6. Patients'!$JB$9,1,MATCH($D39,'6. Patients'!$JC$9:$JQ$9,0),ROWS('6. Patients'!DW$10:DW$107))),0)+
IFERROR(SUMPRODUCT('6. Patients'!CJ$10:CJ$107,OFFSET('6. Patients'!$JR$9,1,MATCH($D39,'6. Patients'!$JS$9:$KG$9,0),ROWS('6. Patients'!DW$10:DW$107))),0)+
IFERROR(SUMPRODUCT('6. Patients'!CJ$10:CJ$107,OFFSET('6. Patients'!$KH$9,1,MATCH($D39,'6. Patients'!$KI$9:$KW$9,0),ROWS('6. Patients'!DW$10:DW$107))),0))+
IFERROR(VLOOKUP($D39,$H$61:$L$91,COLUMNS($H$60:$J$60)-1+Q$7,0)*$E39*$F39*'1. General Inputs'!$J$25,0),0)</f>
        <v>0</v>
      </c>
      <c r="R39" s="3">
        <f ca="1">ROUNDUP($F39*$E39*CHOOSE(R$7,
IFERROR(SUMPRODUCT('6. Patients'!CK$10:CK$107,OFFSET('6. Patients'!$DN$9,1,MATCH($D39,'6. Patients'!$DO$9:$EC$9,0),ROWS('6. Patients'!DX$10:DX$107))),0)+
IFERROR(SUMPRODUCT('6. Patients'!CK$10:CK$107,OFFSET('6. Patients'!$ED$9,1,MATCH($D39,'6. Patients'!$EE$9:$ES$9,0),ROWS('6. Patients'!DX$10:DX$107))),0)+
IFERROR(SUMPRODUCT('6. Patients'!CK$10:CK$107,OFFSET('6. Patients'!$ET$9,1,MATCH($D39,'6. Patients'!$EU$9:$FI$9,0),ROWS('6. Patients'!DX$10:DX$107))),0)+
IFERROR(SUMPRODUCT('6. Patients'!CK$10:CK$107,OFFSET('6. Patients'!$FJ$9,1,MATCH($D39,'6. Patients'!$FK$9:$FY$9,0),ROWS('6. Patients'!DX$10:DX$107))),0),
IFERROR(SUMPRODUCT('6. Patients'!CK$10:CK$107,OFFSET('6. Patients'!$FZ$9,1,MATCH($D39,'6. Patients'!$GA$9:$GO$9,0),ROWS('6. Patients'!DX$10:DX$107))),0)+
IFERROR(SUMPRODUCT('6. Patients'!CK$10:CK$107,OFFSET('6. Patients'!$GP$9,1,MATCH($D39,'6. Patients'!$GQ$9:$HE$9,0),ROWS('6. Patients'!DX$10:DX$107))),0)+
IFERROR(SUMPRODUCT('6. Patients'!CK$10:CK$107,OFFSET('6. Patients'!$HF$9,1,MATCH($D39,'6. Patients'!$HG$9:$HU$9,0),ROWS('6. Patients'!DX$10:DX$107))),0)+
IFERROR(SUMPRODUCT('6. Patients'!CK$10:CK$107,OFFSET('6. Patients'!$HV$9,1,MATCH($D39,'6. Patients'!$HW$9:$IK$9,0),ROWS('6. Patients'!DX$10:DX$107))),0),
IFERROR(SUMPRODUCT('6. Patients'!CK$10:CK$107,OFFSET('6. Patients'!$IL$9,1,MATCH($D39,'6. Patients'!$IM$9:$JA$9,0),ROWS('6. Patients'!DX$10:DX$107))),0)+
IFERROR(SUMPRODUCT('6. Patients'!CK$10:CK$107,OFFSET('6. Patients'!$JB$9,1,MATCH($D39,'6. Patients'!$JC$9:$JQ$9,0),ROWS('6. Patients'!DX$10:DX$107))),0)+
IFERROR(SUMPRODUCT('6. Patients'!CK$10:CK$107,OFFSET('6. Patients'!$JR$9,1,MATCH($D39,'6. Patients'!$JS$9:$KG$9,0),ROWS('6. Patients'!DX$10:DX$107))),0)+
IFERROR(SUMPRODUCT('6. Patients'!CK$10:CK$107,OFFSET('6. Patients'!$KH$9,1,MATCH($D39,'6. Patients'!$KI$9:$KW$9,0),ROWS('6. Patients'!DX$10:DX$107))),0))+
IFERROR(VLOOKUP($D39,$H$61:$L$91,COLUMNS($H$60:$J$60)-1+R$7,0)*$E39*$F39*'1. General Inputs'!$J$25,0),0)</f>
        <v>0</v>
      </c>
      <c r="S39" s="3">
        <f ca="1">ROUNDUP($F39*$E39*CHOOSE(S$7,
IFERROR(SUMPRODUCT('6. Patients'!CL$10:CL$107,OFFSET('6. Patients'!$DN$9,1,MATCH($D39,'6. Patients'!$DO$9:$EC$9,0),ROWS('6. Patients'!DY$10:DY$107))),0)+
IFERROR(SUMPRODUCT('6. Patients'!CL$10:CL$107,OFFSET('6. Patients'!$ED$9,1,MATCH($D39,'6. Patients'!$EE$9:$ES$9,0),ROWS('6. Patients'!DY$10:DY$107))),0)+
IFERROR(SUMPRODUCT('6. Patients'!CL$10:CL$107,OFFSET('6. Patients'!$ET$9,1,MATCH($D39,'6. Patients'!$EU$9:$FI$9,0),ROWS('6. Patients'!DY$10:DY$107))),0)+
IFERROR(SUMPRODUCT('6. Patients'!CL$10:CL$107,OFFSET('6. Patients'!$FJ$9,1,MATCH($D39,'6. Patients'!$FK$9:$FY$9,0),ROWS('6. Patients'!DY$10:DY$107))),0),
IFERROR(SUMPRODUCT('6. Patients'!CL$10:CL$107,OFFSET('6. Patients'!$FZ$9,1,MATCH($D39,'6. Patients'!$GA$9:$GO$9,0),ROWS('6. Patients'!DY$10:DY$107))),0)+
IFERROR(SUMPRODUCT('6. Patients'!CL$10:CL$107,OFFSET('6. Patients'!$GP$9,1,MATCH($D39,'6. Patients'!$GQ$9:$HE$9,0),ROWS('6. Patients'!DY$10:DY$107))),0)+
IFERROR(SUMPRODUCT('6. Patients'!CL$10:CL$107,OFFSET('6. Patients'!$HF$9,1,MATCH($D39,'6. Patients'!$HG$9:$HU$9,0),ROWS('6. Patients'!DY$10:DY$107))),0)+
IFERROR(SUMPRODUCT('6. Patients'!CL$10:CL$107,OFFSET('6. Patients'!$HV$9,1,MATCH($D39,'6. Patients'!$HW$9:$IK$9,0),ROWS('6. Patients'!DY$10:DY$107))),0),
IFERROR(SUMPRODUCT('6. Patients'!CL$10:CL$107,OFFSET('6. Patients'!$IL$9,1,MATCH($D39,'6. Patients'!$IM$9:$JA$9,0),ROWS('6. Patients'!DY$10:DY$107))),0)+
IFERROR(SUMPRODUCT('6. Patients'!CL$10:CL$107,OFFSET('6. Patients'!$JB$9,1,MATCH($D39,'6. Patients'!$JC$9:$JQ$9,0),ROWS('6. Patients'!DY$10:DY$107))),0)+
IFERROR(SUMPRODUCT('6. Patients'!CL$10:CL$107,OFFSET('6. Patients'!$JR$9,1,MATCH($D39,'6. Patients'!$JS$9:$KG$9,0),ROWS('6. Patients'!DY$10:DY$107))),0)+
IFERROR(SUMPRODUCT('6. Patients'!CL$10:CL$107,OFFSET('6. Patients'!$KH$9,1,MATCH($D39,'6. Patients'!$KI$9:$KW$9,0),ROWS('6. Patients'!DY$10:DY$107))),0))+
IFERROR(VLOOKUP($D39,$H$61:$L$91,COLUMNS($H$60:$J$60)-1+S$7,0)*$E39*$F39*'1. General Inputs'!$J$25,0),0)</f>
        <v>0</v>
      </c>
      <c r="T39" s="3">
        <f ca="1">ROUNDUP($F39*$E39*CHOOSE(T$7,
IFERROR(SUMPRODUCT('6. Patients'!CM$10:CM$107,OFFSET('6. Patients'!$DN$9,1,MATCH($D39,'6. Patients'!$DO$9:$EC$9,0),ROWS('6. Patients'!DZ$10:DZ$107))),0)+
IFERROR(SUMPRODUCT('6. Patients'!CM$10:CM$107,OFFSET('6. Patients'!$ED$9,1,MATCH($D39,'6. Patients'!$EE$9:$ES$9,0),ROWS('6. Patients'!DZ$10:DZ$107))),0)+
IFERROR(SUMPRODUCT('6. Patients'!CM$10:CM$107,OFFSET('6. Patients'!$ET$9,1,MATCH($D39,'6. Patients'!$EU$9:$FI$9,0),ROWS('6. Patients'!DZ$10:DZ$107))),0)+
IFERROR(SUMPRODUCT('6. Patients'!CM$10:CM$107,OFFSET('6. Patients'!$FJ$9,1,MATCH($D39,'6. Patients'!$FK$9:$FY$9,0),ROWS('6. Patients'!DZ$10:DZ$107))),0),
IFERROR(SUMPRODUCT('6. Patients'!CM$10:CM$107,OFFSET('6. Patients'!$FZ$9,1,MATCH($D39,'6. Patients'!$GA$9:$GO$9,0),ROWS('6. Patients'!DZ$10:DZ$107))),0)+
IFERROR(SUMPRODUCT('6. Patients'!CM$10:CM$107,OFFSET('6. Patients'!$GP$9,1,MATCH($D39,'6. Patients'!$GQ$9:$HE$9,0),ROWS('6. Patients'!DZ$10:DZ$107))),0)+
IFERROR(SUMPRODUCT('6. Patients'!CM$10:CM$107,OFFSET('6. Patients'!$HF$9,1,MATCH($D39,'6. Patients'!$HG$9:$HU$9,0),ROWS('6. Patients'!DZ$10:DZ$107))),0)+
IFERROR(SUMPRODUCT('6. Patients'!CM$10:CM$107,OFFSET('6. Patients'!$HV$9,1,MATCH($D39,'6. Patients'!$HW$9:$IK$9,0),ROWS('6. Patients'!DZ$10:DZ$107))),0),
IFERROR(SUMPRODUCT('6. Patients'!CM$10:CM$107,OFFSET('6. Patients'!$IL$9,1,MATCH($D39,'6. Patients'!$IM$9:$JA$9,0),ROWS('6. Patients'!DZ$10:DZ$107))),0)+
IFERROR(SUMPRODUCT('6. Patients'!CM$10:CM$107,OFFSET('6. Patients'!$JB$9,1,MATCH($D39,'6. Patients'!$JC$9:$JQ$9,0),ROWS('6. Patients'!DZ$10:DZ$107))),0)+
IFERROR(SUMPRODUCT('6. Patients'!CM$10:CM$107,OFFSET('6. Patients'!$JR$9,1,MATCH($D39,'6. Patients'!$JS$9:$KG$9,0),ROWS('6. Patients'!DZ$10:DZ$107))),0)+
IFERROR(SUMPRODUCT('6. Patients'!CM$10:CM$107,OFFSET('6. Patients'!$KH$9,1,MATCH($D39,'6. Patients'!$KI$9:$KW$9,0),ROWS('6. Patients'!DZ$10:DZ$107))),0))+
IFERROR(VLOOKUP($D39,$H$61:$L$91,COLUMNS($H$60:$J$60)-1+T$7,0)*$E39*$F39*'1. General Inputs'!$J$25,0),0)</f>
        <v>0</v>
      </c>
      <c r="U39" s="3">
        <f ca="1">ROUNDUP($F39*$E39*CHOOSE(U$7,
IFERROR(SUMPRODUCT('6. Patients'!CN$10:CN$107,OFFSET('6. Patients'!$DN$9,1,MATCH($D39,'6. Patients'!$DO$9:$EC$9,0),ROWS('6. Patients'!EA$10:EA$107))),0)+
IFERROR(SUMPRODUCT('6. Patients'!CN$10:CN$107,OFFSET('6. Patients'!$ED$9,1,MATCH($D39,'6. Patients'!$EE$9:$ES$9,0),ROWS('6. Patients'!EA$10:EA$107))),0)+
IFERROR(SUMPRODUCT('6. Patients'!CN$10:CN$107,OFFSET('6. Patients'!$ET$9,1,MATCH($D39,'6. Patients'!$EU$9:$FI$9,0),ROWS('6. Patients'!EA$10:EA$107))),0)+
IFERROR(SUMPRODUCT('6. Patients'!CN$10:CN$107,OFFSET('6. Patients'!$FJ$9,1,MATCH($D39,'6. Patients'!$FK$9:$FY$9,0),ROWS('6. Patients'!EA$10:EA$107))),0),
IFERROR(SUMPRODUCT('6. Patients'!CN$10:CN$107,OFFSET('6. Patients'!$FZ$9,1,MATCH($D39,'6. Patients'!$GA$9:$GO$9,0),ROWS('6. Patients'!EA$10:EA$107))),0)+
IFERROR(SUMPRODUCT('6. Patients'!CN$10:CN$107,OFFSET('6. Patients'!$GP$9,1,MATCH($D39,'6. Patients'!$GQ$9:$HE$9,0),ROWS('6. Patients'!EA$10:EA$107))),0)+
IFERROR(SUMPRODUCT('6. Patients'!CN$10:CN$107,OFFSET('6. Patients'!$HF$9,1,MATCH($D39,'6. Patients'!$HG$9:$HU$9,0),ROWS('6. Patients'!EA$10:EA$107))),0)+
IFERROR(SUMPRODUCT('6. Patients'!CN$10:CN$107,OFFSET('6. Patients'!$HV$9,1,MATCH($D39,'6. Patients'!$HW$9:$IK$9,0),ROWS('6. Patients'!EA$10:EA$107))),0),
IFERROR(SUMPRODUCT('6. Patients'!CN$10:CN$107,OFFSET('6. Patients'!$IL$9,1,MATCH($D39,'6. Patients'!$IM$9:$JA$9,0),ROWS('6. Patients'!EA$10:EA$107))),0)+
IFERROR(SUMPRODUCT('6. Patients'!CN$10:CN$107,OFFSET('6. Patients'!$JB$9,1,MATCH($D39,'6. Patients'!$JC$9:$JQ$9,0),ROWS('6. Patients'!EA$10:EA$107))),0)+
IFERROR(SUMPRODUCT('6. Patients'!CN$10:CN$107,OFFSET('6. Patients'!$JR$9,1,MATCH($D39,'6. Patients'!$JS$9:$KG$9,0),ROWS('6. Patients'!EA$10:EA$107))),0)+
IFERROR(SUMPRODUCT('6. Patients'!CN$10:CN$107,OFFSET('6. Patients'!$KH$9,1,MATCH($D39,'6. Patients'!$KI$9:$KW$9,0),ROWS('6. Patients'!EA$10:EA$107))),0))+
IFERROR(VLOOKUP($D39,$H$61:$L$91,COLUMNS($H$60:$J$60)-1+U$7,0)*$E39*$F39*'1. General Inputs'!$J$25,0),0)</f>
        <v>0</v>
      </c>
      <c r="V39" s="3">
        <f ca="1">ROUNDUP($F39*$E39*CHOOSE(V$7,
IFERROR(SUMPRODUCT('6. Patients'!CO$10:CO$107,OFFSET('6. Patients'!$DN$9,1,MATCH($D39,'6. Patients'!$DO$9:$EC$9,0),ROWS('6. Patients'!EB$10:EB$107))),0)+
IFERROR(SUMPRODUCT('6. Patients'!CO$10:CO$107,OFFSET('6. Patients'!$ED$9,1,MATCH($D39,'6. Patients'!$EE$9:$ES$9,0),ROWS('6. Patients'!EB$10:EB$107))),0)+
IFERROR(SUMPRODUCT('6. Patients'!CO$10:CO$107,OFFSET('6. Patients'!$ET$9,1,MATCH($D39,'6. Patients'!$EU$9:$FI$9,0),ROWS('6. Patients'!EB$10:EB$107))),0)+
IFERROR(SUMPRODUCT('6. Patients'!CO$10:CO$107,OFFSET('6. Patients'!$FJ$9,1,MATCH($D39,'6. Patients'!$FK$9:$FY$9,0),ROWS('6. Patients'!EB$10:EB$107))),0),
IFERROR(SUMPRODUCT('6. Patients'!CO$10:CO$107,OFFSET('6. Patients'!$FZ$9,1,MATCH($D39,'6. Patients'!$GA$9:$GO$9,0),ROWS('6. Patients'!EB$10:EB$107))),0)+
IFERROR(SUMPRODUCT('6. Patients'!CO$10:CO$107,OFFSET('6. Patients'!$GP$9,1,MATCH($D39,'6. Patients'!$GQ$9:$HE$9,0),ROWS('6. Patients'!EB$10:EB$107))),0)+
IFERROR(SUMPRODUCT('6. Patients'!CO$10:CO$107,OFFSET('6. Patients'!$HF$9,1,MATCH($D39,'6. Patients'!$HG$9:$HU$9,0),ROWS('6. Patients'!EB$10:EB$107))),0)+
IFERROR(SUMPRODUCT('6. Patients'!CO$10:CO$107,OFFSET('6. Patients'!$HV$9,1,MATCH($D39,'6. Patients'!$HW$9:$IK$9,0),ROWS('6. Patients'!EB$10:EB$107))),0),
IFERROR(SUMPRODUCT('6. Patients'!CO$10:CO$107,OFFSET('6. Patients'!$IL$9,1,MATCH($D39,'6. Patients'!$IM$9:$JA$9,0),ROWS('6. Patients'!EB$10:EB$107))),0)+
IFERROR(SUMPRODUCT('6. Patients'!CO$10:CO$107,OFFSET('6. Patients'!$JB$9,1,MATCH($D39,'6. Patients'!$JC$9:$JQ$9,0),ROWS('6. Patients'!EB$10:EB$107))),0)+
IFERROR(SUMPRODUCT('6. Patients'!CO$10:CO$107,OFFSET('6. Patients'!$JR$9,1,MATCH($D39,'6. Patients'!$JS$9:$KG$9,0),ROWS('6. Patients'!EB$10:EB$107))),0)+
IFERROR(SUMPRODUCT('6. Patients'!CO$10:CO$107,OFFSET('6. Patients'!$KH$9,1,MATCH($D39,'6. Patients'!$KI$9:$KW$9,0),ROWS('6. Patients'!EB$10:EB$107))),0))+
IFERROR(VLOOKUP($D39,$H$61:$L$91,COLUMNS($H$60:$J$60)-1+V$7,0)*$E39*$F39*'1. General Inputs'!$J$25,0),0)</f>
        <v>0</v>
      </c>
      <c r="W39" s="3">
        <f ca="1">ROUNDUP($F39*$E39*CHOOSE(W$7,
IFERROR(SUMPRODUCT('6. Patients'!CP$10:CP$107,OFFSET('6. Patients'!$DN$9,1,MATCH($D39,'6. Patients'!$DO$9:$EC$9,0),ROWS('6. Patients'!EC$10:EC$107))),0)+
IFERROR(SUMPRODUCT('6. Patients'!CP$10:CP$107,OFFSET('6. Patients'!$ED$9,1,MATCH($D39,'6. Patients'!$EE$9:$ES$9,0),ROWS('6. Patients'!EC$10:EC$107))),0)+
IFERROR(SUMPRODUCT('6. Patients'!CP$10:CP$107,OFFSET('6. Patients'!$ET$9,1,MATCH($D39,'6. Patients'!$EU$9:$FI$9,0),ROWS('6. Patients'!EC$10:EC$107))),0)+
IFERROR(SUMPRODUCT('6. Patients'!CP$10:CP$107,OFFSET('6. Patients'!$FJ$9,1,MATCH($D39,'6. Patients'!$FK$9:$FY$9,0),ROWS('6. Patients'!EC$10:EC$107))),0),
IFERROR(SUMPRODUCT('6. Patients'!CP$10:CP$107,OFFSET('6. Patients'!$FZ$9,1,MATCH($D39,'6. Patients'!$GA$9:$GO$9,0),ROWS('6. Patients'!EC$10:EC$107))),0)+
IFERROR(SUMPRODUCT('6. Patients'!CP$10:CP$107,OFFSET('6. Patients'!$GP$9,1,MATCH($D39,'6. Patients'!$GQ$9:$HE$9,0),ROWS('6. Patients'!EC$10:EC$107))),0)+
IFERROR(SUMPRODUCT('6. Patients'!CP$10:CP$107,OFFSET('6. Patients'!$HF$9,1,MATCH($D39,'6. Patients'!$HG$9:$HU$9,0),ROWS('6. Patients'!EC$10:EC$107))),0)+
IFERROR(SUMPRODUCT('6. Patients'!CP$10:CP$107,OFFSET('6. Patients'!$HV$9,1,MATCH($D39,'6. Patients'!$HW$9:$IK$9,0),ROWS('6. Patients'!EC$10:EC$107))),0),
IFERROR(SUMPRODUCT('6. Patients'!CP$10:CP$107,OFFSET('6. Patients'!$IL$9,1,MATCH($D39,'6. Patients'!$IM$9:$JA$9,0),ROWS('6. Patients'!EC$10:EC$107))),0)+
IFERROR(SUMPRODUCT('6. Patients'!CP$10:CP$107,OFFSET('6. Patients'!$JB$9,1,MATCH($D39,'6. Patients'!$JC$9:$JQ$9,0),ROWS('6. Patients'!EC$10:EC$107))),0)+
IFERROR(SUMPRODUCT('6. Patients'!CP$10:CP$107,OFFSET('6. Patients'!$JR$9,1,MATCH($D39,'6. Patients'!$JS$9:$KG$9,0),ROWS('6. Patients'!EC$10:EC$107))),0)+
IFERROR(SUMPRODUCT('6. Patients'!CP$10:CP$107,OFFSET('6. Patients'!$KH$9,1,MATCH($D39,'6. Patients'!$KI$9:$KW$9,0),ROWS('6. Patients'!EC$10:EC$107))),0))+
IFERROR(VLOOKUP($D39,$H$61:$L$91,COLUMNS($H$60:$J$60)-1+W$7,0)*$E39*$F39*'1. General Inputs'!$J$25,0),0)</f>
        <v>0</v>
      </c>
      <c r="X39" s="3">
        <f ca="1">ROUNDUP($F39*$E39*CHOOSE(X$7,
IFERROR(SUMPRODUCT('6. Patients'!CQ$10:CQ$107,OFFSET('6. Patients'!$DN$9,1,MATCH($D39,'6. Patients'!$DO$9:$EC$9,0),ROWS('6. Patients'!ED$10:ED$107))),0)+
IFERROR(SUMPRODUCT('6. Patients'!CQ$10:CQ$107,OFFSET('6. Patients'!$ED$9,1,MATCH($D39,'6. Patients'!$EE$9:$ES$9,0),ROWS('6. Patients'!ED$10:ED$107))),0)+
IFERROR(SUMPRODUCT('6. Patients'!CQ$10:CQ$107,OFFSET('6. Patients'!$ET$9,1,MATCH($D39,'6. Patients'!$EU$9:$FI$9,0),ROWS('6. Patients'!ED$10:ED$107))),0)+
IFERROR(SUMPRODUCT('6. Patients'!CQ$10:CQ$107,OFFSET('6. Patients'!$FJ$9,1,MATCH($D39,'6. Patients'!$FK$9:$FY$9,0),ROWS('6. Patients'!ED$10:ED$107))),0),
IFERROR(SUMPRODUCT('6. Patients'!CQ$10:CQ$107,OFFSET('6. Patients'!$FZ$9,1,MATCH($D39,'6. Patients'!$GA$9:$GO$9,0),ROWS('6. Patients'!ED$10:ED$107))),0)+
IFERROR(SUMPRODUCT('6. Patients'!CQ$10:CQ$107,OFFSET('6. Patients'!$GP$9,1,MATCH($D39,'6. Patients'!$GQ$9:$HE$9,0),ROWS('6. Patients'!ED$10:ED$107))),0)+
IFERROR(SUMPRODUCT('6. Patients'!CQ$10:CQ$107,OFFSET('6. Patients'!$HF$9,1,MATCH($D39,'6. Patients'!$HG$9:$HU$9,0),ROWS('6. Patients'!ED$10:ED$107))),0)+
IFERROR(SUMPRODUCT('6. Patients'!CQ$10:CQ$107,OFFSET('6. Patients'!$HV$9,1,MATCH($D39,'6. Patients'!$HW$9:$IK$9,0),ROWS('6. Patients'!ED$10:ED$107))),0),
IFERROR(SUMPRODUCT('6. Patients'!CQ$10:CQ$107,OFFSET('6. Patients'!$IL$9,1,MATCH($D39,'6. Patients'!$IM$9:$JA$9,0),ROWS('6. Patients'!ED$10:ED$107))),0)+
IFERROR(SUMPRODUCT('6. Patients'!CQ$10:CQ$107,OFFSET('6. Patients'!$JB$9,1,MATCH($D39,'6. Patients'!$JC$9:$JQ$9,0),ROWS('6. Patients'!ED$10:ED$107))),0)+
IFERROR(SUMPRODUCT('6. Patients'!CQ$10:CQ$107,OFFSET('6. Patients'!$JR$9,1,MATCH($D39,'6. Patients'!$JS$9:$KG$9,0),ROWS('6. Patients'!ED$10:ED$107))),0)+
IFERROR(SUMPRODUCT('6. Patients'!CQ$10:CQ$107,OFFSET('6. Patients'!$KH$9,1,MATCH($D39,'6. Patients'!$KI$9:$KW$9,0),ROWS('6. Patients'!ED$10:ED$107))),0))+
IFERROR(VLOOKUP($D39,$H$61:$L$91,COLUMNS($H$60:$J$60)-1+X$7,0)*$E39*$F39*'1. General Inputs'!$J$25,0),0)</f>
        <v>0</v>
      </c>
      <c r="Y39" s="3">
        <f ca="1">ROUNDUP($F39*$E39*CHOOSE(Y$7,
IFERROR(SUMPRODUCT('6. Patients'!CR$10:CR$107,OFFSET('6. Patients'!$DN$9,1,MATCH($D39,'6. Patients'!$DO$9:$EC$9,0),ROWS('6. Patients'!EE$10:EE$107))),0)+
IFERROR(SUMPRODUCT('6. Patients'!CR$10:CR$107,OFFSET('6. Patients'!$ED$9,1,MATCH($D39,'6. Patients'!$EE$9:$ES$9,0),ROWS('6. Patients'!EE$10:EE$107))),0)+
IFERROR(SUMPRODUCT('6. Patients'!CR$10:CR$107,OFFSET('6. Patients'!$ET$9,1,MATCH($D39,'6. Patients'!$EU$9:$FI$9,0),ROWS('6. Patients'!EE$10:EE$107))),0)+
IFERROR(SUMPRODUCT('6. Patients'!CR$10:CR$107,OFFSET('6. Patients'!$FJ$9,1,MATCH($D39,'6. Patients'!$FK$9:$FY$9,0),ROWS('6. Patients'!EE$10:EE$107))),0),
IFERROR(SUMPRODUCT('6. Patients'!CR$10:CR$107,OFFSET('6. Patients'!$FZ$9,1,MATCH($D39,'6. Patients'!$GA$9:$GO$9,0),ROWS('6. Patients'!EE$10:EE$107))),0)+
IFERROR(SUMPRODUCT('6. Patients'!CR$10:CR$107,OFFSET('6. Patients'!$GP$9,1,MATCH($D39,'6. Patients'!$GQ$9:$HE$9,0),ROWS('6. Patients'!EE$10:EE$107))),0)+
IFERROR(SUMPRODUCT('6. Patients'!CR$10:CR$107,OFFSET('6. Patients'!$HF$9,1,MATCH($D39,'6. Patients'!$HG$9:$HU$9,0),ROWS('6. Patients'!EE$10:EE$107))),0)+
IFERROR(SUMPRODUCT('6. Patients'!CR$10:CR$107,OFFSET('6. Patients'!$HV$9,1,MATCH($D39,'6. Patients'!$HW$9:$IK$9,0),ROWS('6. Patients'!EE$10:EE$107))),0),
IFERROR(SUMPRODUCT('6. Patients'!CR$10:CR$107,OFFSET('6. Patients'!$IL$9,1,MATCH($D39,'6. Patients'!$IM$9:$JA$9,0),ROWS('6. Patients'!EE$10:EE$107))),0)+
IFERROR(SUMPRODUCT('6. Patients'!CR$10:CR$107,OFFSET('6. Patients'!$JB$9,1,MATCH($D39,'6. Patients'!$JC$9:$JQ$9,0),ROWS('6. Patients'!EE$10:EE$107))),0)+
IFERROR(SUMPRODUCT('6. Patients'!CR$10:CR$107,OFFSET('6. Patients'!$JR$9,1,MATCH($D39,'6. Patients'!$JS$9:$KG$9,0),ROWS('6. Patients'!EE$10:EE$107))),0)+
IFERROR(SUMPRODUCT('6. Patients'!CR$10:CR$107,OFFSET('6. Patients'!$KH$9,1,MATCH($D39,'6. Patients'!$KI$9:$KW$9,0),ROWS('6. Patients'!EE$10:EE$107))),0))+
IFERROR(VLOOKUP($D39,$H$61:$L$91,COLUMNS($H$60:$J$60)-1+Y$7,0)*$E39*$F39*'1. General Inputs'!$J$25,0),0)</f>
        <v>0</v>
      </c>
      <c r="Z39" s="3">
        <f ca="1">ROUNDUP($F39*$E39*CHOOSE(Z$7,
IFERROR(SUMPRODUCT('6. Patients'!CS$10:CS$107,OFFSET('6. Patients'!$DN$9,1,MATCH($D39,'6. Patients'!$DO$9:$EC$9,0),ROWS('6. Patients'!EF$10:EF$107))),0)+
IFERROR(SUMPRODUCT('6. Patients'!CS$10:CS$107,OFFSET('6. Patients'!$ED$9,1,MATCH($D39,'6. Patients'!$EE$9:$ES$9,0),ROWS('6. Patients'!EF$10:EF$107))),0)+
IFERROR(SUMPRODUCT('6. Patients'!CS$10:CS$107,OFFSET('6. Patients'!$ET$9,1,MATCH($D39,'6. Patients'!$EU$9:$FI$9,0),ROWS('6. Patients'!EF$10:EF$107))),0)+
IFERROR(SUMPRODUCT('6. Patients'!CS$10:CS$107,OFFSET('6. Patients'!$FJ$9,1,MATCH($D39,'6. Patients'!$FK$9:$FY$9,0),ROWS('6. Patients'!EF$10:EF$107))),0),
IFERROR(SUMPRODUCT('6. Patients'!CS$10:CS$107,OFFSET('6. Patients'!$FZ$9,1,MATCH($D39,'6. Patients'!$GA$9:$GO$9,0),ROWS('6. Patients'!EF$10:EF$107))),0)+
IFERROR(SUMPRODUCT('6. Patients'!CS$10:CS$107,OFFSET('6. Patients'!$GP$9,1,MATCH($D39,'6. Patients'!$GQ$9:$HE$9,0),ROWS('6. Patients'!EF$10:EF$107))),0)+
IFERROR(SUMPRODUCT('6. Patients'!CS$10:CS$107,OFFSET('6. Patients'!$HF$9,1,MATCH($D39,'6. Patients'!$HG$9:$HU$9,0),ROWS('6. Patients'!EF$10:EF$107))),0)+
IFERROR(SUMPRODUCT('6. Patients'!CS$10:CS$107,OFFSET('6. Patients'!$HV$9,1,MATCH($D39,'6. Patients'!$HW$9:$IK$9,0),ROWS('6. Patients'!EF$10:EF$107))),0),
IFERROR(SUMPRODUCT('6. Patients'!CS$10:CS$107,OFFSET('6. Patients'!$IL$9,1,MATCH($D39,'6. Patients'!$IM$9:$JA$9,0),ROWS('6. Patients'!EF$10:EF$107))),0)+
IFERROR(SUMPRODUCT('6. Patients'!CS$10:CS$107,OFFSET('6. Patients'!$JB$9,1,MATCH($D39,'6. Patients'!$JC$9:$JQ$9,0),ROWS('6. Patients'!EF$10:EF$107))),0)+
IFERROR(SUMPRODUCT('6. Patients'!CS$10:CS$107,OFFSET('6. Patients'!$JR$9,1,MATCH($D39,'6. Patients'!$JS$9:$KG$9,0),ROWS('6. Patients'!EF$10:EF$107))),0)+
IFERROR(SUMPRODUCT('6. Patients'!CS$10:CS$107,OFFSET('6. Patients'!$KH$9,1,MATCH($D39,'6. Patients'!$KI$9:$KW$9,0),ROWS('6. Patients'!EF$10:EF$107))),0))+
IFERROR(VLOOKUP($D39,$H$61:$L$91,COLUMNS($H$60:$J$60)-1+Z$7,0)*$E39*$F39*'1. General Inputs'!$J$25,0),0)</f>
        <v>0</v>
      </c>
      <c r="AA39" s="3">
        <f ca="1">ROUNDUP($F39*$E39*CHOOSE(AA$7,
IFERROR(SUMPRODUCT('6. Patients'!CT$10:CT$107,OFFSET('6. Patients'!$DN$9,1,MATCH($D39,'6. Patients'!$DO$9:$EC$9,0),ROWS('6. Patients'!EG$10:EG$107))),0)+
IFERROR(SUMPRODUCT('6. Patients'!CT$10:CT$107,OFFSET('6. Patients'!$ED$9,1,MATCH($D39,'6. Patients'!$EE$9:$ES$9,0),ROWS('6. Patients'!EG$10:EG$107))),0)+
IFERROR(SUMPRODUCT('6. Patients'!CT$10:CT$107,OFFSET('6. Patients'!$ET$9,1,MATCH($D39,'6. Patients'!$EU$9:$FI$9,0),ROWS('6. Patients'!EG$10:EG$107))),0)+
IFERROR(SUMPRODUCT('6. Patients'!CT$10:CT$107,OFFSET('6. Patients'!$FJ$9,1,MATCH($D39,'6. Patients'!$FK$9:$FY$9,0),ROWS('6. Patients'!EG$10:EG$107))),0),
IFERROR(SUMPRODUCT('6. Patients'!CT$10:CT$107,OFFSET('6. Patients'!$FZ$9,1,MATCH($D39,'6. Patients'!$GA$9:$GO$9,0),ROWS('6. Patients'!EG$10:EG$107))),0)+
IFERROR(SUMPRODUCT('6. Patients'!CT$10:CT$107,OFFSET('6. Patients'!$GP$9,1,MATCH($D39,'6. Patients'!$GQ$9:$HE$9,0),ROWS('6. Patients'!EG$10:EG$107))),0)+
IFERROR(SUMPRODUCT('6. Patients'!CT$10:CT$107,OFFSET('6. Patients'!$HF$9,1,MATCH($D39,'6. Patients'!$HG$9:$HU$9,0),ROWS('6. Patients'!EG$10:EG$107))),0)+
IFERROR(SUMPRODUCT('6. Patients'!CT$10:CT$107,OFFSET('6. Patients'!$HV$9,1,MATCH($D39,'6. Patients'!$HW$9:$IK$9,0),ROWS('6. Patients'!EG$10:EG$107))),0),
IFERROR(SUMPRODUCT('6. Patients'!CT$10:CT$107,OFFSET('6. Patients'!$IL$9,1,MATCH($D39,'6. Patients'!$IM$9:$JA$9,0),ROWS('6. Patients'!EG$10:EG$107))),0)+
IFERROR(SUMPRODUCT('6. Patients'!CT$10:CT$107,OFFSET('6. Patients'!$JB$9,1,MATCH($D39,'6. Patients'!$JC$9:$JQ$9,0),ROWS('6. Patients'!EG$10:EG$107))),0)+
IFERROR(SUMPRODUCT('6. Patients'!CT$10:CT$107,OFFSET('6. Patients'!$JR$9,1,MATCH($D39,'6. Patients'!$JS$9:$KG$9,0),ROWS('6. Patients'!EG$10:EG$107))),0)+
IFERROR(SUMPRODUCT('6. Patients'!CT$10:CT$107,OFFSET('6. Patients'!$KH$9,1,MATCH($D39,'6. Patients'!$KI$9:$KW$9,0),ROWS('6. Patients'!EG$10:EG$107))),0))+
IFERROR(VLOOKUP($D39,$H$61:$L$91,COLUMNS($H$60:$J$60)-1+AA$7,0)*$E39*$F39*'1. General Inputs'!$J$25,0),0)</f>
        <v>0</v>
      </c>
      <c r="AB39" s="3">
        <f ca="1">ROUNDUP($F39*$E39*CHOOSE(AB$7,
IFERROR(SUMPRODUCT('6. Patients'!CU$10:CU$107,OFFSET('6. Patients'!$DN$9,1,MATCH($D39,'6. Patients'!$DO$9:$EC$9,0),ROWS('6. Patients'!EH$10:EH$107))),0)+
IFERROR(SUMPRODUCT('6. Patients'!CU$10:CU$107,OFFSET('6. Patients'!$ED$9,1,MATCH($D39,'6. Patients'!$EE$9:$ES$9,0),ROWS('6. Patients'!EH$10:EH$107))),0)+
IFERROR(SUMPRODUCT('6. Patients'!CU$10:CU$107,OFFSET('6. Patients'!$ET$9,1,MATCH($D39,'6. Patients'!$EU$9:$FI$9,0),ROWS('6. Patients'!EH$10:EH$107))),0)+
IFERROR(SUMPRODUCT('6. Patients'!CU$10:CU$107,OFFSET('6. Patients'!$FJ$9,1,MATCH($D39,'6. Patients'!$FK$9:$FY$9,0),ROWS('6. Patients'!EH$10:EH$107))),0),
IFERROR(SUMPRODUCT('6. Patients'!CU$10:CU$107,OFFSET('6. Patients'!$FZ$9,1,MATCH($D39,'6. Patients'!$GA$9:$GO$9,0),ROWS('6. Patients'!EH$10:EH$107))),0)+
IFERROR(SUMPRODUCT('6. Patients'!CU$10:CU$107,OFFSET('6. Patients'!$GP$9,1,MATCH($D39,'6. Patients'!$GQ$9:$HE$9,0),ROWS('6. Patients'!EH$10:EH$107))),0)+
IFERROR(SUMPRODUCT('6. Patients'!CU$10:CU$107,OFFSET('6. Patients'!$HF$9,1,MATCH($D39,'6. Patients'!$HG$9:$HU$9,0),ROWS('6. Patients'!EH$10:EH$107))),0)+
IFERROR(SUMPRODUCT('6. Patients'!CU$10:CU$107,OFFSET('6. Patients'!$HV$9,1,MATCH($D39,'6. Patients'!$HW$9:$IK$9,0),ROWS('6. Patients'!EH$10:EH$107))),0),
IFERROR(SUMPRODUCT('6. Patients'!CU$10:CU$107,OFFSET('6. Patients'!$IL$9,1,MATCH($D39,'6. Patients'!$IM$9:$JA$9,0),ROWS('6. Patients'!EH$10:EH$107))),0)+
IFERROR(SUMPRODUCT('6. Patients'!CU$10:CU$107,OFFSET('6. Patients'!$JB$9,1,MATCH($D39,'6. Patients'!$JC$9:$JQ$9,0),ROWS('6. Patients'!EH$10:EH$107))),0)+
IFERROR(SUMPRODUCT('6. Patients'!CU$10:CU$107,OFFSET('6. Patients'!$JR$9,1,MATCH($D39,'6. Patients'!$JS$9:$KG$9,0),ROWS('6. Patients'!EH$10:EH$107))),0)+
IFERROR(SUMPRODUCT('6. Patients'!CU$10:CU$107,OFFSET('6. Patients'!$KH$9,1,MATCH($D39,'6. Patients'!$KI$9:$KW$9,0),ROWS('6. Patients'!EH$10:EH$107))),0))+
IFERROR(VLOOKUP($D39,$H$61:$L$91,COLUMNS($H$60:$J$60)-1+AB$7,0)*$E39*$F39*'1. General Inputs'!$J$25,0),0)</f>
        <v>0</v>
      </c>
      <c r="AC39" s="3">
        <f ca="1">ROUNDUP($F39*$E39*CHOOSE(AC$7,
IFERROR(SUMPRODUCT('6. Patients'!CV$10:CV$107,OFFSET('6. Patients'!$DN$9,1,MATCH($D39,'6. Patients'!$DO$9:$EC$9,0),ROWS('6. Patients'!EI$10:EI$107))),0)+
IFERROR(SUMPRODUCT('6. Patients'!CV$10:CV$107,OFFSET('6. Patients'!$ED$9,1,MATCH($D39,'6. Patients'!$EE$9:$ES$9,0),ROWS('6. Patients'!EI$10:EI$107))),0)+
IFERROR(SUMPRODUCT('6. Patients'!CV$10:CV$107,OFFSET('6. Patients'!$ET$9,1,MATCH($D39,'6. Patients'!$EU$9:$FI$9,0),ROWS('6. Patients'!EI$10:EI$107))),0)+
IFERROR(SUMPRODUCT('6. Patients'!CV$10:CV$107,OFFSET('6. Patients'!$FJ$9,1,MATCH($D39,'6. Patients'!$FK$9:$FY$9,0),ROWS('6. Patients'!EI$10:EI$107))),0),
IFERROR(SUMPRODUCT('6. Patients'!CV$10:CV$107,OFFSET('6. Patients'!$FZ$9,1,MATCH($D39,'6. Patients'!$GA$9:$GO$9,0),ROWS('6. Patients'!EI$10:EI$107))),0)+
IFERROR(SUMPRODUCT('6. Patients'!CV$10:CV$107,OFFSET('6. Patients'!$GP$9,1,MATCH($D39,'6. Patients'!$GQ$9:$HE$9,0),ROWS('6. Patients'!EI$10:EI$107))),0)+
IFERROR(SUMPRODUCT('6. Patients'!CV$10:CV$107,OFFSET('6. Patients'!$HF$9,1,MATCH($D39,'6. Patients'!$HG$9:$HU$9,0),ROWS('6. Patients'!EI$10:EI$107))),0)+
IFERROR(SUMPRODUCT('6. Patients'!CV$10:CV$107,OFFSET('6. Patients'!$HV$9,1,MATCH($D39,'6. Patients'!$HW$9:$IK$9,0),ROWS('6. Patients'!EI$10:EI$107))),0),
IFERROR(SUMPRODUCT('6. Patients'!CV$10:CV$107,OFFSET('6. Patients'!$IL$9,1,MATCH($D39,'6. Patients'!$IM$9:$JA$9,0),ROWS('6. Patients'!EI$10:EI$107))),0)+
IFERROR(SUMPRODUCT('6. Patients'!CV$10:CV$107,OFFSET('6. Patients'!$JB$9,1,MATCH($D39,'6. Patients'!$JC$9:$JQ$9,0),ROWS('6. Patients'!EI$10:EI$107))),0)+
IFERROR(SUMPRODUCT('6. Patients'!CV$10:CV$107,OFFSET('6. Patients'!$JR$9,1,MATCH($D39,'6. Patients'!$JS$9:$KG$9,0),ROWS('6. Patients'!EI$10:EI$107))),0)+
IFERROR(SUMPRODUCT('6. Patients'!CV$10:CV$107,OFFSET('6. Patients'!$KH$9,1,MATCH($D39,'6. Patients'!$KI$9:$KW$9,0),ROWS('6. Patients'!EI$10:EI$107))),0))+
IFERROR(VLOOKUP($D39,$H$61:$L$91,COLUMNS($H$60:$J$60)-1+AC$7,0)*$E39*$F39*'1. General Inputs'!$J$25,0),0)</f>
        <v>0</v>
      </c>
      <c r="AD39" s="3">
        <f ca="1">ROUNDUP($F39*$E39*CHOOSE(AD$7,
IFERROR(SUMPRODUCT('6. Patients'!CW$10:CW$107,OFFSET('6. Patients'!$DN$9,1,MATCH($D39,'6. Patients'!$DO$9:$EC$9,0),ROWS('6. Patients'!EJ$10:EJ$107))),0)+
IFERROR(SUMPRODUCT('6. Patients'!CW$10:CW$107,OFFSET('6. Patients'!$ED$9,1,MATCH($D39,'6. Patients'!$EE$9:$ES$9,0),ROWS('6. Patients'!EJ$10:EJ$107))),0)+
IFERROR(SUMPRODUCT('6. Patients'!CW$10:CW$107,OFFSET('6. Patients'!$ET$9,1,MATCH($D39,'6. Patients'!$EU$9:$FI$9,0),ROWS('6. Patients'!EJ$10:EJ$107))),0)+
IFERROR(SUMPRODUCT('6. Patients'!CW$10:CW$107,OFFSET('6. Patients'!$FJ$9,1,MATCH($D39,'6. Patients'!$FK$9:$FY$9,0),ROWS('6. Patients'!EJ$10:EJ$107))),0),
IFERROR(SUMPRODUCT('6. Patients'!CW$10:CW$107,OFFSET('6. Patients'!$FZ$9,1,MATCH($D39,'6. Patients'!$GA$9:$GO$9,0),ROWS('6. Patients'!EJ$10:EJ$107))),0)+
IFERROR(SUMPRODUCT('6. Patients'!CW$10:CW$107,OFFSET('6. Patients'!$GP$9,1,MATCH($D39,'6. Patients'!$GQ$9:$HE$9,0),ROWS('6. Patients'!EJ$10:EJ$107))),0)+
IFERROR(SUMPRODUCT('6. Patients'!CW$10:CW$107,OFFSET('6. Patients'!$HF$9,1,MATCH($D39,'6. Patients'!$HG$9:$HU$9,0),ROWS('6. Patients'!EJ$10:EJ$107))),0)+
IFERROR(SUMPRODUCT('6. Patients'!CW$10:CW$107,OFFSET('6. Patients'!$HV$9,1,MATCH($D39,'6. Patients'!$HW$9:$IK$9,0),ROWS('6. Patients'!EJ$10:EJ$107))),0),
IFERROR(SUMPRODUCT('6. Patients'!CW$10:CW$107,OFFSET('6. Patients'!$IL$9,1,MATCH($D39,'6. Patients'!$IM$9:$JA$9,0),ROWS('6. Patients'!EJ$10:EJ$107))),0)+
IFERROR(SUMPRODUCT('6. Patients'!CW$10:CW$107,OFFSET('6. Patients'!$JB$9,1,MATCH($D39,'6. Patients'!$JC$9:$JQ$9,0),ROWS('6. Patients'!EJ$10:EJ$107))),0)+
IFERROR(SUMPRODUCT('6. Patients'!CW$10:CW$107,OFFSET('6. Patients'!$JR$9,1,MATCH($D39,'6. Patients'!$JS$9:$KG$9,0),ROWS('6. Patients'!EJ$10:EJ$107))),0)+
IFERROR(SUMPRODUCT('6. Patients'!CW$10:CW$107,OFFSET('6. Patients'!$KH$9,1,MATCH($D39,'6. Patients'!$KI$9:$KW$9,0),ROWS('6. Patients'!EJ$10:EJ$107))),0))+
IFERROR(VLOOKUP($D39,$H$61:$L$91,COLUMNS($H$60:$J$60)-1+AD$7,0)*$E39*$F39*'1. General Inputs'!$J$25,0),0)</f>
        <v>0</v>
      </c>
      <c r="AE39" s="3">
        <f ca="1">ROUNDUP($F39*$E39*CHOOSE(AE$7,
IFERROR(SUMPRODUCT('6. Patients'!CX$10:CX$107,OFFSET('6. Patients'!$DN$9,1,MATCH($D39,'6. Patients'!$DO$9:$EC$9,0),ROWS('6. Patients'!EK$10:EK$107))),0)+
IFERROR(SUMPRODUCT('6. Patients'!CX$10:CX$107,OFFSET('6. Patients'!$ED$9,1,MATCH($D39,'6. Patients'!$EE$9:$ES$9,0),ROWS('6. Patients'!EK$10:EK$107))),0)+
IFERROR(SUMPRODUCT('6. Patients'!CX$10:CX$107,OFFSET('6. Patients'!$ET$9,1,MATCH($D39,'6. Patients'!$EU$9:$FI$9,0),ROWS('6. Patients'!EK$10:EK$107))),0)+
IFERROR(SUMPRODUCT('6. Patients'!CX$10:CX$107,OFFSET('6. Patients'!$FJ$9,1,MATCH($D39,'6. Patients'!$FK$9:$FY$9,0),ROWS('6. Patients'!EK$10:EK$107))),0),
IFERROR(SUMPRODUCT('6. Patients'!CX$10:CX$107,OFFSET('6. Patients'!$FZ$9,1,MATCH($D39,'6. Patients'!$GA$9:$GO$9,0),ROWS('6. Patients'!EK$10:EK$107))),0)+
IFERROR(SUMPRODUCT('6. Patients'!CX$10:CX$107,OFFSET('6. Patients'!$GP$9,1,MATCH($D39,'6. Patients'!$GQ$9:$HE$9,0),ROWS('6. Patients'!EK$10:EK$107))),0)+
IFERROR(SUMPRODUCT('6. Patients'!CX$10:CX$107,OFFSET('6. Patients'!$HF$9,1,MATCH($D39,'6. Patients'!$HG$9:$HU$9,0),ROWS('6. Patients'!EK$10:EK$107))),0)+
IFERROR(SUMPRODUCT('6. Patients'!CX$10:CX$107,OFFSET('6. Patients'!$HV$9,1,MATCH($D39,'6. Patients'!$HW$9:$IK$9,0),ROWS('6. Patients'!EK$10:EK$107))),0),
IFERROR(SUMPRODUCT('6. Patients'!CX$10:CX$107,OFFSET('6. Patients'!$IL$9,1,MATCH($D39,'6. Patients'!$IM$9:$JA$9,0),ROWS('6. Patients'!EK$10:EK$107))),0)+
IFERROR(SUMPRODUCT('6. Patients'!CX$10:CX$107,OFFSET('6. Patients'!$JB$9,1,MATCH($D39,'6. Patients'!$JC$9:$JQ$9,0),ROWS('6. Patients'!EK$10:EK$107))),0)+
IFERROR(SUMPRODUCT('6. Patients'!CX$10:CX$107,OFFSET('6. Patients'!$JR$9,1,MATCH($D39,'6. Patients'!$JS$9:$KG$9,0),ROWS('6. Patients'!EK$10:EK$107))),0)+
IFERROR(SUMPRODUCT('6. Patients'!CX$10:CX$107,OFFSET('6. Patients'!$KH$9,1,MATCH($D39,'6. Patients'!$KI$9:$KW$9,0),ROWS('6. Patients'!EK$10:EK$107))),0))+
IFERROR(VLOOKUP($D39,$H$61:$L$91,COLUMNS($H$60:$J$60)-1+AE$7,0)*$E39*$F39*'1. General Inputs'!$J$25,0),0)</f>
        <v>0</v>
      </c>
      <c r="AF39" s="3">
        <f ca="1">ROUNDUP($F39*$E39*CHOOSE(AF$7,
IFERROR(SUMPRODUCT('6. Patients'!CY$10:CY$107,OFFSET('6. Patients'!$DN$9,1,MATCH($D39,'6. Patients'!$DO$9:$EC$9,0),ROWS('6. Patients'!EL$10:EL$107))),0)+
IFERROR(SUMPRODUCT('6. Patients'!CY$10:CY$107,OFFSET('6. Patients'!$ED$9,1,MATCH($D39,'6. Patients'!$EE$9:$ES$9,0),ROWS('6. Patients'!EL$10:EL$107))),0)+
IFERROR(SUMPRODUCT('6. Patients'!CY$10:CY$107,OFFSET('6. Patients'!$ET$9,1,MATCH($D39,'6. Patients'!$EU$9:$FI$9,0),ROWS('6. Patients'!EL$10:EL$107))),0)+
IFERROR(SUMPRODUCT('6. Patients'!CY$10:CY$107,OFFSET('6. Patients'!$FJ$9,1,MATCH($D39,'6. Patients'!$FK$9:$FY$9,0),ROWS('6. Patients'!EL$10:EL$107))),0),
IFERROR(SUMPRODUCT('6. Patients'!CY$10:CY$107,OFFSET('6. Patients'!$FZ$9,1,MATCH($D39,'6. Patients'!$GA$9:$GO$9,0),ROWS('6. Patients'!EL$10:EL$107))),0)+
IFERROR(SUMPRODUCT('6. Patients'!CY$10:CY$107,OFFSET('6. Patients'!$GP$9,1,MATCH($D39,'6. Patients'!$GQ$9:$HE$9,0),ROWS('6. Patients'!EL$10:EL$107))),0)+
IFERROR(SUMPRODUCT('6. Patients'!CY$10:CY$107,OFFSET('6. Patients'!$HF$9,1,MATCH($D39,'6. Patients'!$HG$9:$HU$9,0),ROWS('6. Patients'!EL$10:EL$107))),0)+
IFERROR(SUMPRODUCT('6. Patients'!CY$10:CY$107,OFFSET('6. Patients'!$HV$9,1,MATCH($D39,'6. Patients'!$HW$9:$IK$9,0),ROWS('6. Patients'!EL$10:EL$107))),0),
IFERROR(SUMPRODUCT('6. Patients'!CY$10:CY$107,OFFSET('6. Patients'!$IL$9,1,MATCH($D39,'6. Patients'!$IM$9:$JA$9,0),ROWS('6. Patients'!EL$10:EL$107))),0)+
IFERROR(SUMPRODUCT('6. Patients'!CY$10:CY$107,OFFSET('6. Patients'!$JB$9,1,MATCH($D39,'6. Patients'!$JC$9:$JQ$9,0),ROWS('6. Patients'!EL$10:EL$107))),0)+
IFERROR(SUMPRODUCT('6. Patients'!CY$10:CY$107,OFFSET('6. Patients'!$JR$9,1,MATCH($D39,'6. Patients'!$JS$9:$KG$9,0),ROWS('6. Patients'!EL$10:EL$107))),0)+
IFERROR(SUMPRODUCT('6. Patients'!CY$10:CY$107,OFFSET('6. Patients'!$KH$9,1,MATCH($D39,'6. Patients'!$KI$9:$KW$9,0),ROWS('6. Patients'!EL$10:EL$107))),0))+
IFERROR(VLOOKUP($D39,$H$61:$L$91,COLUMNS($H$60:$J$60)-1+AF$7,0)*$E39*$F39*'1. General Inputs'!$J$25,0),0)</f>
        <v>0</v>
      </c>
      <c r="AG39" s="3">
        <f ca="1">ROUNDUP($F39*$E39*CHOOSE(AG$7,
IFERROR(SUMPRODUCT('6. Patients'!CZ$10:CZ$107,OFFSET('6. Patients'!$DN$9,1,MATCH($D39,'6. Patients'!$DO$9:$EC$9,0),ROWS('6. Patients'!EM$10:EM$107))),0)+
IFERROR(SUMPRODUCT('6. Patients'!CZ$10:CZ$107,OFFSET('6. Patients'!$ED$9,1,MATCH($D39,'6. Patients'!$EE$9:$ES$9,0),ROWS('6. Patients'!EM$10:EM$107))),0)+
IFERROR(SUMPRODUCT('6. Patients'!CZ$10:CZ$107,OFFSET('6. Patients'!$ET$9,1,MATCH($D39,'6. Patients'!$EU$9:$FI$9,0),ROWS('6. Patients'!EM$10:EM$107))),0)+
IFERROR(SUMPRODUCT('6. Patients'!CZ$10:CZ$107,OFFSET('6. Patients'!$FJ$9,1,MATCH($D39,'6. Patients'!$FK$9:$FY$9,0),ROWS('6. Patients'!EM$10:EM$107))),0),
IFERROR(SUMPRODUCT('6. Patients'!CZ$10:CZ$107,OFFSET('6. Patients'!$FZ$9,1,MATCH($D39,'6. Patients'!$GA$9:$GO$9,0),ROWS('6. Patients'!EM$10:EM$107))),0)+
IFERROR(SUMPRODUCT('6. Patients'!CZ$10:CZ$107,OFFSET('6. Patients'!$GP$9,1,MATCH($D39,'6. Patients'!$GQ$9:$HE$9,0),ROWS('6. Patients'!EM$10:EM$107))),0)+
IFERROR(SUMPRODUCT('6. Patients'!CZ$10:CZ$107,OFFSET('6. Patients'!$HF$9,1,MATCH($D39,'6. Patients'!$HG$9:$HU$9,0),ROWS('6. Patients'!EM$10:EM$107))),0)+
IFERROR(SUMPRODUCT('6. Patients'!CZ$10:CZ$107,OFFSET('6. Patients'!$HV$9,1,MATCH($D39,'6. Patients'!$HW$9:$IK$9,0),ROWS('6. Patients'!EM$10:EM$107))),0),
IFERROR(SUMPRODUCT('6. Patients'!CZ$10:CZ$107,OFFSET('6. Patients'!$IL$9,1,MATCH($D39,'6. Patients'!$IM$9:$JA$9,0),ROWS('6. Patients'!EM$10:EM$107))),0)+
IFERROR(SUMPRODUCT('6. Patients'!CZ$10:CZ$107,OFFSET('6. Patients'!$JB$9,1,MATCH($D39,'6. Patients'!$JC$9:$JQ$9,0),ROWS('6. Patients'!EM$10:EM$107))),0)+
IFERROR(SUMPRODUCT('6. Patients'!CZ$10:CZ$107,OFFSET('6. Patients'!$JR$9,1,MATCH($D39,'6. Patients'!$JS$9:$KG$9,0),ROWS('6. Patients'!EM$10:EM$107))),0)+
IFERROR(SUMPRODUCT('6. Patients'!CZ$10:CZ$107,OFFSET('6. Patients'!$KH$9,1,MATCH($D39,'6. Patients'!$KI$9:$KW$9,0),ROWS('6. Patients'!EM$10:EM$107))),0))+
IFERROR(VLOOKUP($D39,$H$61:$L$91,COLUMNS($H$60:$J$60)-1+AG$7,0)*$E39*$F39*'1. General Inputs'!$J$25,0),0)</f>
        <v>0</v>
      </c>
      <c r="AH39" s="3">
        <f ca="1">ROUNDUP($F39*$E39*CHOOSE(AH$7,
IFERROR(SUMPRODUCT('6. Patients'!DA$10:DA$107,OFFSET('6. Patients'!$DN$9,1,MATCH($D39,'6. Patients'!$DO$9:$EC$9,0),ROWS('6. Patients'!EN$10:EN$107))),0)+
IFERROR(SUMPRODUCT('6. Patients'!DA$10:DA$107,OFFSET('6. Patients'!$ED$9,1,MATCH($D39,'6. Patients'!$EE$9:$ES$9,0),ROWS('6. Patients'!EN$10:EN$107))),0)+
IFERROR(SUMPRODUCT('6. Patients'!DA$10:DA$107,OFFSET('6. Patients'!$ET$9,1,MATCH($D39,'6. Patients'!$EU$9:$FI$9,0),ROWS('6. Patients'!EN$10:EN$107))),0)+
IFERROR(SUMPRODUCT('6. Patients'!DA$10:DA$107,OFFSET('6. Patients'!$FJ$9,1,MATCH($D39,'6. Patients'!$FK$9:$FY$9,0),ROWS('6. Patients'!EN$10:EN$107))),0),
IFERROR(SUMPRODUCT('6. Patients'!DA$10:DA$107,OFFSET('6. Patients'!$FZ$9,1,MATCH($D39,'6. Patients'!$GA$9:$GO$9,0),ROWS('6. Patients'!EN$10:EN$107))),0)+
IFERROR(SUMPRODUCT('6. Patients'!DA$10:DA$107,OFFSET('6. Patients'!$GP$9,1,MATCH($D39,'6. Patients'!$GQ$9:$HE$9,0),ROWS('6. Patients'!EN$10:EN$107))),0)+
IFERROR(SUMPRODUCT('6. Patients'!DA$10:DA$107,OFFSET('6. Patients'!$HF$9,1,MATCH($D39,'6. Patients'!$HG$9:$HU$9,0),ROWS('6. Patients'!EN$10:EN$107))),0)+
IFERROR(SUMPRODUCT('6. Patients'!DA$10:DA$107,OFFSET('6. Patients'!$HV$9,1,MATCH($D39,'6. Patients'!$HW$9:$IK$9,0),ROWS('6. Patients'!EN$10:EN$107))),0),
IFERROR(SUMPRODUCT('6. Patients'!DA$10:DA$107,OFFSET('6. Patients'!$IL$9,1,MATCH($D39,'6. Patients'!$IM$9:$JA$9,0),ROWS('6. Patients'!EN$10:EN$107))),0)+
IFERROR(SUMPRODUCT('6. Patients'!DA$10:DA$107,OFFSET('6. Patients'!$JB$9,1,MATCH($D39,'6. Patients'!$JC$9:$JQ$9,0),ROWS('6. Patients'!EN$10:EN$107))),0)+
IFERROR(SUMPRODUCT('6. Patients'!DA$10:DA$107,OFFSET('6. Patients'!$JR$9,1,MATCH($D39,'6. Patients'!$JS$9:$KG$9,0),ROWS('6. Patients'!EN$10:EN$107))),0)+
IFERROR(SUMPRODUCT('6. Patients'!DA$10:DA$107,OFFSET('6. Patients'!$KH$9,1,MATCH($D39,'6. Patients'!$KI$9:$KW$9,0),ROWS('6. Patients'!EN$10:EN$107))),0))+
IFERROR(VLOOKUP($D39,$H$61:$L$91,COLUMNS($H$60:$J$60)-1+AH$7,0)*$E39*$F39*'1. General Inputs'!$J$25,0),0)</f>
        <v>0</v>
      </c>
      <c r="AI39" s="3">
        <f ca="1">ROUNDUP($F39*$E39*CHOOSE(AI$7,
IFERROR(SUMPRODUCT('6. Patients'!DB$10:DB$107,OFFSET('6. Patients'!$DN$9,1,MATCH($D39,'6. Patients'!$DO$9:$EC$9,0),ROWS('6. Patients'!EO$10:EO$107))),0)+
IFERROR(SUMPRODUCT('6. Patients'!DB$10:DB$107,OFFSET('6. Patients'!$ED$9,1,MATCH($D39,'6. Patients'!$EE$9:$ES$9,0),ROWS('6. Patients'!EO$10:EO$107))),0)+
IFERROR(SUMPRODUCT('6. Patients'!DB$10:DB$107,OFFSET('6. Patients'!$ET$9,1,MATCH($D39,'6. Patients'!$EU$9:$FI$9,0),ROWS('6. Patients'!EO$10:EO$107))),0)+
IFERROR(SUMPRODUCT('6. Patients'!DB$10:DB$107,OFFSET('6. Patients'!$FJ$9,1,MATCH($D39,'6. Patients'!$FK$9:$FY$9,0),ROWS('6. Patients'!EO$10:EO$107))),0),
IFERROR(SUMPRODUCT('6. Patients'!DB$10:DB$107,OFFSET('6. Patients'!$FZ$9,1,MATCH($D39,'6. Patients'!$GA$9:$GO$9,0),ROWS('6. Patients'!EO$10:EO$107))),0)+
IFERROR(SUMPRODUCT('6. Patients'!DB$10:DB$107,OFFSET('6. Patients'!$GP$9,1,MATCH($D39,'6. Patients'!$GQ$9:$HE$9,0),ROWS('6. Patients'!EO$10:EO$107))),0)+
IFERROR(SUMPRODUCT('6. Patients'!DB$10:DB$107,OFFSET('6. Patients'!$HF$9,1,MATCH($D39,'6. Patients'!$HG$9:$HU$9,0),ROWS('6. Patients'!EO$10:EO$107))),0)+
IFERROR(SUMPRODUCT('6. Patients'!DB$10:DB$107,OFFSET('6. Patients'!$HV$9,1,MATCH($D39,'6. Patients'!$HW$9:$IK$9,0),ROWS('6. Patients'!EO$10:EO$107))),0),
IFERROR(SUMPRODUCT('6. Patients'!DB$10:DB$107,OFFSET('6. Patients'!$IL$9,1,MATCH($D39,'6. Patients'!$IM$9:$JA$9,0),ROWS('6. Patients'!EO$10:EO$107))),0)+
IFERROR(SUMPRODUCT('6. Patients'!DB$10:DB$107,OFFSET('6. Patients'!$JB$9,1,MATCH($D39,'6. Patients'!$JC$9:$JQ$9,0),ROWS('6. Patients'!EO$10:EO$107))),0)+
IFERROR(SUMPRODUCT('6. Patients'!DB$10:DB$107,OFFSET('6. Patients'!$JR$9,1,MATCH($D39,'6. Patients'!$JS$9:$KG$9,0),ROWS('6. Patients'!EO$10:EO$107))),0)+
IFERROR(SUMPRODUCT('6. Patients'!DB$10:DB$107,OFFSET('6. Patients'!$KH$9,1,MATCH($D39,'6. Patients'!$KI$9:$KW$9,0),ROWS('6. Patients'!EO$10:EO$107))),0))+
IFERROR(VLOOKUP($D39,$H$61:$L$91,COLUMNS($H$60:$J$60)-1+AI$7,0)*$E39*$F39*'1. General Inputs'!$J$25,0),0)</f>
        <v>0</v>
      </c>
      <c r="AJ39" s="3">
        <f ca="1">ROUNDUP($F39*$E39*CHOOSE(AJ$7,
IFERROR(SUMPRODUCT('6. Patients'!DC$10:DC$107,OFFSET('6. Patients'!$DN$9,1,MATCH($D39,'6. Patients'!$DO$9:$EC$9,0),ROWS('6. Patients'!EP$10:EP$107))),0)+
IFERROR(SUMPRODUCT('6. Patients'!DC$10:DC$107,OFFSET('6. Patients'!$ED$9,1,MATCH($D39,'6. Patients'!$EE$9:$ES$9,0),ROWS('6. Patients'!EP$10:EP$107))),0)+
IFERROR(SUMPRODUCT('6. Patients'!DC$10:DC$107,OFFSET('6. Patients'!$ET$9,1,MATCH($D39,'6. Patients'!$EU$9:$FI$9,0),ROWS('6. Patients'!EP$10:EP$107))),0)+
IFERROR(SUMPRODUCT('6. Patients'!DC$10:DC$107,OFFSET('6. Patients'!$FJ$9,1,MATCH($D39,'6. Patients'!$FK$9:$FY$9,0),ROWS('6. Patients'!EP$10:EP$107))),0),
IFERROR(SUMPRODUCT('6. Patients'!DC$10:DC$107,OFFSET('6. Patients'!$FZ$9,1,MATCH($D39,'6. Patients'!$GA$9:$GO$9,0),ROWS('6. Patients'!EP$10:EP$107))),0)+
IFERROR(SUMPRODUCT('6. Patients'!DC$10:DC$107,OFFSET('6. Patients'!$GP$9,1,MATCH($D39,'6. Patients'!$GQ$9:$HE$9,0),ROWS('6. Patients'!EP$10:EP$107))),0)+
IFERROR(SUMPRODUCT('6. Patients'!DC$10:DC$107,OFFSET('6. Patients'!$HF$9,1,MATCH($D39,'6. Patients'!$HG$9:$HU$9,0),ROWS('6. Patients'!EP$10:EP$107))),0)+
IFERROR(SUMPRODUCT('6. Patients'!DC$10:DC$107,OFFSET('6. Patients'!$HV$9,1,MATCH($D39,'6. Patients'!$HW$9:$IK$9,0),ROWS('6. Patients'!EP$10:EP$107))),0),
IFERROR(SUMPRODUCT('6. Patients'!DC$10:DC$107,OFFSET('6. Patients'!$IL$9,1,MATCH($D39,'6. Patients'!$IM$9:$JA$9,0),ROWS('6. Patients'!EP$10:EP$107))),0)+
IFERROR(SUMPRODUCT('6. Patients'!DC$10:DC$107,OFFSET('6. Patients'!$JB$9,1,MATCH($D39,'6. Patients'!$JC$9:$JQ$9,0),ROWS('6. Patients'!EP$10:EP$107))),0)+
IFERROR(SUMPRODUCT('6. Patients'!DC$10:DC$107,OFFSET('6. Patients'!$JR$9,1,MATCH($D39,'6. Patients'!$JS$9:$KG$9,0),ROWS('6. Patients'!EP$10:EP$107))),0)+
IFERROR(SUMPRODUCT('6. Patients'!DC$10:DC$107,OFFSET('6. Patients'!$KH$9,1,MATCH($D39,'6. Patients'!$KI$9:$KW$9,0),ROWS('6. Patients'!EP$10:EP$107))),0))+
IFERROR(VLOOKUP($D39,$H$61:$L$91,COLUMNS($H$60:$J$60)-1+AJ$7,0)*$E39*$F39*'1. General Inputs'!$J$25,0),0)</f>
        <v>0</v>
      </c>
      <c r="AK39" s="3">
        <f ca="1">ROUNDUP($F39*$E39*CHOOSE(AK$7,
IFERROR(SUMPRODUCT('6. Patients'!DD$10:DD$107,OFFSET('6. Patients'!$DN$9,1,MATCH($D39,'6. Patients'!$DO$9:$EC$9,0),ROWS('6. Patients'!EQ$10:EQ$107))),0)+
IFERROR(SUMPRODUCT('6. Patients'!DD$10:DD$107,OFFSET('6. Patients'!$ED$9,1,MATCH($D39,'6. Patients'!$EE$9:$ES$9,0),ROWS('6. Patients'!EQ$10:EQ$107))),0)+
IFERROR(SUMPRODUCT('6. Patients'!DD$10:DD$107,OFFSET('6. Patients'!$ET$9,1,MATCH($D39,'6. Patients'!$EU$9:$FI$9,0),ROWS('6. Patients'!EQ$10:EQ$107))),0)+
IFERROR(SUMPRODUCT('6. Patients'!DD$10:DD$107,OFFSET('6. Patients'!$FJ$9,1,MATCH($D39,'6. Patients'!$FK$9:$FY$9,0),ROWS('6. Patients'!EQ$10:EQ$107))),0),
IFERROR(SUMPRODUCT('6. Patients'!DD$10:DD$107,OFFSET('6. Patients'!$FZ$9,1,MATCH($D39,'6. Patients'!$GA$9:$GO$9,0),ROWS('6. Patients'!EQ$10:EQ$107))),0)+
IFERROR(SUMPRODUCT('6. Patients'!DD$10:DD$107,OFFSET('6. Patients'!$GP$9,1,MATCH($D39,'6. Patients'!$GQ$9:$HE$9,0),ROWS('6. Patients'!EQ$10:EQ$107))),0)+
IFERROR(SUMPRODUCT('6. Patients'!DD$10:DD$107,OFFSET('6. Patients'!$HF$9,1,MATCH($D39,'6. Patients'!$HG$9:$HU$9,0),ROWS('6. Patients'!EQ$10:EQ$107))),0)+
IFERROR(SUMPRODUCT('6. Patients'!DD$10:DD$107,OFFSET('6. Patients'!$HV$9,1,MATCH($D39,'6. Patients'!$HW$9:$IK$9,0),ROWS('6. Patients'!EQ$10:EQ$107))),0),
IFERROR(SUMPRODUCT('6. Patients'!DD$10:DD$107,OFFSET('6. Patients'!$IL$9,1,MATCH($D39,'6. Patients'!$IM$9:$JA$9,0),ROWS('6. Patients'!EQ$10:EQ$107))),0)+
IFERROR(SUMPRODUCT('6. Patients'!DD$10:DD$107,OFFSET('6. Patients'!$JB$9,1,MATCH($D39,'6. Patients'!$JC$9:$JQ$9,0),ROWS('6. Patients'!EQ$10:EQ$107))),0)+
IFERROR(SUMPRODUCT('6. Patients'!DD$10:DD$107,OFFSET('6. Patients'!$JR$9,1,MATCH($D39,'6. Patients'!$JS$9:$KG$9,0),ROWS('6. Patients'!EQ$10:EQ$107))),0)+
IFERROR(SUMPRODUCT('6. Patients'!DD$10:DD$107,OFFSET('6. Patients'!$KH$9,1,MATCH($D39,'6. Patients'!$KI$9:$KW$9,0),ROWS('6. Patients'!EQ$10:EQ$107))),0))+
IFERROR(VLOOKUP($D39,$H$61:$L$91,COLUMNS($H$60:$J$60)-1+AK$7,0)*$E39*$F39*'1. General Inputs'!$J$25,0),0)</f>
        <v>0</v>
      </c>
      <c r="AL39" s="3">
        <f ca="1">ROUNDUP($F39*$E39*CHOOSE(AL$7,
IFERROR(SUMPRODUCT('6. Patients'!DE$10:DE$107,OFFSET('6. Patients'!$DN$9,1,MATCH($D39,'6. Patients'!$DO$9:$EC$9,0),ROWS('6. Patients'!ER$10:ER$107))),0)+
IFERROR(SUMPRODUCT('6. Patients'!DE$10:DE$107,OFFSET('6. Patients'!$ED$9,1,MATCH($D39,'6. Patients'!$EE$9:$ES$9,0),ROWS('6. Patients'!ER$10:ER$107))),0)+
IFERROR(SUMPRODUCT('6. Patients'!DE$10:DE$107,OFFSET('6. Patients'!$ET$9,1,MATCH($D39,'6. Patients'!$EU$9:$FI$9,0),ROWS('6. Patients'!ER$10:ER$107))),0)+
IFERROR(SUMPRODUCT('6. Patients'!DE$10:DE$107,OFFSET('6. Patients'!$FJ$9,1,MATCH($D39,'6. Patients'!$FK$9:$FY$9,0),ROWS('6. Patients'!ER$10:ER$107))),0),
IFERROR(SUMPRODUCT('6. Patients'!DE$10:DE$107,OFFSET('6. Patients'!$FZ$9,1,MATCH($D39,'6. Patients'!$GA$9:$GO$9,0),ROWS('6. Patients'!ER$10:ER$107))),0)+
IFERROR(SUMPRODUCT('6. Patients'!DE$10:DE$107,OFFSET('6. Patients'!$GP$9,1,MATCH($D39,'6. Patients'!$GQ$9:$HE$9,0),ROWS('6. Patients'!ER$10:ER$107))),0)+
IFERROR(SUMPRODUCT('6. Patients'!DE$10:DE$107,OFFSET('6. Patients'!$HF$9,1,MATCH($D39,'6. Patients'!$HG$9:$HU$9,0),ROWS('6. Patients'!ER$10:ER$107))),0)+
IFERROR(SUMPRODUCT('6. Patients'!DE$10:DE$107,OFFSET('6. Patients'!$HV$9,1,MATCH($D39,'6. Patients'!$HW$9:$IK$9,0),ROWS('6. Patients'!ER$10:ER$107))),0),
IFERROR(SUMPRODUCT('6. Patients'!DE$10:DE$107,OFFSET('6. Patients'!$IL$9,1,MATCH($D39,'6. Patients'!$IM$9:$JA$9,0),ROWS('6. Patients'!ER$10:ER$107))),0)+
IFERROR(SUMPRODUCT('6. Patients'!DE$10:DE$107,OFFSET('6. Patients'!$JB$9,1,MATCH($D39,'6. Patients'!$JC$9:$JQ$9,0),ROWS('6. Patients'!ER$10:ER$107))),0)+
IFERROR(SUMPRODUCT('6. Patients'!DE$10:DE$107,OFFSET('6. Patients'!$JR$9,1,MATCH($D39,'6. Patients'!$JS$9:$KG$9,0),ROWS('6. Patients'!ER$10:ER$107))),0)+
IFERROR(SUMPRODUCT('6. Patients'!DE$10:DE$107,OFFSET('6. Patients'!$KH$9,1,MATCH($D39,'6. Patients'!$KI$9:$KW$9,0),ROWS('6. Patients'!ER$10:ER$107))),0))+
IFERROR(VLOOKUP($D39,$H$61:$L$91,COLUMNS($H$60:$J$60)-1+AL$7,0)*$E39*$F39*'1. General Inputs'!$J$25,0),0)</f>
        <v>0</v>
      </c>
      <c r="AM39" s="3">
        <f ca="1">ROUNDUP($F39*$E39*CHOOSE(AM$7,
IFERROR(SUMPRODUCT('6. Patients'!DF$10:DF$107,OFFSET('6. Patients'!$DN$9,1,MATCH($D39,'6. Patients'!$DO$9:$EC$9,0),ROWS('6. Patients'!ES$10:ES$107))),0)+
IFERROR(SUMPRODUCT('6. Patients'!DF$10:DF$107,OFFSET('6. Patients'!$ED$9,1,MATCH($D39,'6. Patients'!$EE$9:$ES$9,0),ROWS('6. Patients'!ES$10:ES$107))),0)+
IFERROR(SUMPRODUCT('6. Patients'!DF$10:DF$107,OFFSET('6. Patients'!$ET$9,1,MATCH($D39,'6. Patients'!$EU$9:$FI$9,0),ROWS('6. Patients'!ES$10:ES$107))),0)+
IFERROR(SUMPRODUCT('6. Patients'!DF$10:DF$107,OFFSET('6. Patients'!$FJ$9,1,MATCH($D39,'6. Patients'!$FK$9:$FY$9,0),ROWS('6. Patients'!ES$10:ES$107))),0),
IFERROR(SUMPRODUCT('6. Patients'!DF$10:DF$107,OFFSET('6. Patients'!$FZ$9,1,MATCH($D39,'6. Patients'!$GA$9:$GO$9,0),ROWS('6. Patients'!ES$10:ES$107))),0)+
IFERROR(SUMPRODUCT('6. Patients'!DF$10:DF$107,OFFSET('6. Patients'!$GP$9,1,MATCH($D39,'6. Patients'!$GQ$9:$HE$9,0),ROWS('6. Patients'!ES$10:ES$107))),0)+
IFERROR(SUMPRODUCT('6. Patients'!DF$10:DF$107,OFFSET('6. Patients'!$HF$9,1,MATCH($D39,'6. Patients'!$HG$9:$HU$9,0),ROWS('6. Patients'!ES$10:ES$107))),0)+
IFERROR(SUMPRODUCT('6. Patients'!DF$10:DF$107,OFFSET('6. Patients'!$HV$9,1,MATCH($D39,'6. Patients'!$HW$9:$IK$9,0),ROWS('6. Patients'!ES$10:ES$107))),0),
IFERROR(SUMPRODUCT('6. Patients'!DF$10:DF$107,OFFSET('6. Patients'!$IL$9,1,MATCH($D39,'6. Patients'!$IM$9:$JA$9,0),ROWS('6. Patients'!ES$10:ES$107))),0)+
IFERROR(SUMPRODUCT('6. Patients'!DF$10:DF$107,OFFSET('6. Patients'!$JB$9,1,MATCH($D39,'6. Patients'!$JC$9:$JQ$9,0),ROWS('6. Patients'!ES$10:ES$107))),0)+
IFERROR(SUMPRODUCT('6. Patients'!DF$10:DF$107,OFFSET('6. Patients'!$JR$9,1,MATCH($D39,'6. Patients'!$JS$9:$KG$9,0),ROWS('6. Patients'!ES$10:ES$107))),0)+
IFERROR(SUMPRODUCT('6. Patients'!DF$10:DF$107,OFFSET('6. Patients'!$KH$9,1,MATCH($D39,'6. Patients'!$KI$9:$KW$9,0),ROWS('6. Patients'!ES$10:ES$107))),0))+
IFERROR(VLOOKUP($D39,$H$61:$L$91,COLUMNS($H$60:$J$60)-1+AM$7,0)*$E39*$F39*'1. General Inputs'!$J$25,0),0)</f>
        <v>0</v>
      </c>
      <c r="AN39" s="3">
        <f ca="1">ROUNDUP($F39*$E39*CHOOSE(AN$7,
IFERROR(SUMPRODUCT('6. Patients'!DG$10:DG$107,OFFSET('6. Patients'!$DN$9,1,MATCH($D39,'6. Patients'!$DO$9:$EC$9,0),ROWS('6. Patients'!ET$10:ET$107))),0)+
IFERROR(SUMPRODUCT('6. Patients'!DG$10:DG$107,OFFSET('6. Patients'!$ED$9,1,MATCH($D39,'6. Patients'!$EE$9:$ES$9,0),ROWS('6. Patients'!ET$10:ET$107))),0)+
IFERROR(SUMPRODUCT('6. Patients'!DG$10:DG$107,OFFSET('6. Patients'!$ET$9,1,MATCH($D39,'6. Patients'!$EU$9:$FI$9,0),ROWS('6. Patients'!ET$10:ET$107))),0)+
IFERROR(SUMPRODUCT('6. Patients'!DG$10:DG$107,OFFSET('6. Patients'!$FJ$9,1,MATCH($D39,'6. Patients'!$FK$9:$FY$9,0),ROWS('6. Patients'!ET$10:ET$107))),0),
IFERROR(SUMPRODUCT('6. Patients'!DG$10:DG$107,OFFSET('6. Patients'!$FZ$9,1,MATCH($D39,'6. Patients'!$GA$9:$GO$9,0),ROWS('6. Patients'!ET$10:ET$107))),0)+
IFERROR(SUMPRODUCT('6. Patients'!DG$10:DG$107,OFFSET('6. Patients'!$GP$9,1,MATCH($D39,'6. Patients'!$GQ$9:$HE$9,0),ROWS('6. Patients'!ET$10:ET$107))),0)+
IFERROR(SUMPRODUCT('6. Patients'!DG$10:DG$107,OFFSET('6. Patients'!$HF$9,1,MATCH($D39,'6. Patients'!$HG$9:$HU$9,0),ROWS('6. Patients'!ET$10:ET$107))),0)+
IFERROR(SUMPRODUCT('6. Patients'!DG$10:DG$107,OFFSET('6. Patients'!$HV$9,1,MATCH($D39,'6. Patients'!$HW$9:$IK$9,0),ROWS('6. Patients'!ET$10:ET$107))),0),
IFERROR(SUMPRODUCT('6. Patients'!DG$10:DG$107,OFFSET('6. Patients'!$IL$9,1,MATCH($D39,'6. Patients'!$IM$9:$JA$9,0),ROWS('6. Patients'!ET$10:ET$107))),0)+
IFERROR(SUMPRODUCT('6. Patients'!DG$10:DG$107,OFFSET('6. Patients'!$JB$9,1,MATCH($D39,'6. Patients'!$JC$9:$JQ$9,0),ROWS('6. Patients'!ET$10:ET$107))),0)+
IFERROR(SUMPRODUCT('6. Patients'!DG$10:DG$107,OFFSET('6. Patients'!$JR$9,1,MATCH($D39,'6. Patients'!$JS$9:$KG$9,0),ROWS('6. Patients'!ET$10:ET$107))),0)+
IFERROR(SUMPRODUCT('6. Patients'!DG$10:DG$107,OFFSET('6. Patients'!$KH$9,1,MATCH($D39,'6. Patients'!$KI$9:$KW$9,0),ROWS('6. Patients'!ET$10:ET$107))),0))+
IFERROR(VLOOKUP($D39,$H$61:$L$91,COLUMNS($H$60:$J$60)-1+AN$7,0)*$E39*$F39*'1. General Inputs'!$J$25,0),0)</f>
        <v>0</v>
      </c>
      <c r="AO39" s="3">
        <f ca="1">ROUNDUP($F39*$E39*CHOOSE(AO$7,
IFERROR(SUMPRODUCT('6. Patients'!DH$10:DH$107,OFFSET('6. Patients'!$DN$9,1,MATCH($D39,'6. Patients'!$DO$9:$EC$9,0),ROWS('6. Patients'!EU$10:EU$107))),0)+
IFERROR(SUMPRODUCT('6. Patients'!DH$10:DH$107,OFFSET('6. Patients'!$ED$9,1,MATCH($D39,'6. Patients'!$EE$9:$ES$9,0),ROWS('6. Patients'!EU$10:EU$107))),0)+
IFERROR(SUMPRODUCT('6. Patients'!DH$10:DH$107,OFFSET('6. Patients'!$ET$9,1,MATCH($D39,'6. Patients'!$EU$9:$FI$9,0),ROWS('6. Patients'!EU$10:EU$107))),0)+
IFERROR(SUMPRODUCT('6. Patients'!DH$10:DH$107,OFFSET('6. Patients'!$FJ$9,1,MATCH($D39,'6. Patients'!$FK$9:$FY$9,0),ROWS('6. Patients'!EU$10:EU$107))),0),
IFERROR(SUMPRODUCT('6. Patients'!DH$10:DH$107,OFFSET('6. Patients'!$FZ$9,1,MATCH($D39,'6. Patients'!$GA$9:$GO$9,0),ROWS('6. Patients'!EU$10:EU$107))),0)+
IFERROR(SUMPRODUCT('6. Patients'!DH$10:DH$107,OFFSET('6. Patients'!$GP$9,1,MATCH($D39,'6. Patients'!$GQ$9:$HE$9,0),ROWS('6. Patients'!EU$10:EU$107))),0)+
IFERROR(SUMPRODUCT('6. Patients'!DH$10:DH$107,OFFSET('6. Patients'!$HF$9,1,MATCH($D39,'6. Patients'!$HG$9:$HU$9,0),ROWS('6. Patients'!EU$10:EU$107))),0)+
IFERROR(SUMPRODUCT('6. Patients'!DH$10:DH$107,OFFSET('6. Patients'!$HV$9,1,MATCH($D39,'6. Patients'!$HW$9:$IK$9,0),ROWS('6. Patients'!EU$10:EU$107))),0),
IFERROR(SUMPRODUCT('6. Patients'!DH$10:DH$107,OFFSET('6. Patients'!$IL$9,1,MATCH($D39,'6. Patients'!$IM$9:$JA$9,0),ROWS('6. Patients'!EU$10:EU$107))),0)+
IFERROR(SUMPRODUCT('6. Patients'!DH$10:DH$107,OFFSET('6. Patients'!$JB$9,1,MATCH($D39,'6. Patients'!$JC$9:$JQ$9,0),ROWS('6. Patients'!EU$10:EU$107))),0)+
IFERROR(SUMPRODUCT('6. Patients'!DH$10:DH$107,OFFSET('6. Patients'!$JR$9,1,MATCH($D39,'6. Patients'!$JS$9:$KG$9,0),ROWS('6. Patients'!EU$10:EU$107))),0)+
IFERROR(SUMPRODUCT('6. Patients'!DH$10:DH$107,OFFSET('6. Patients'!$KH$9,1,MATCH($D39,'6. Patients'!$KI$9:$KW$9,0),ROWS('6. Patients'!EU$10:EU$107))),0))+
IFERROR(VLOOKUP($D39,$H$61:$L$91,COLUMNS($H$60:$J$60)-1+AO$7,0)*$E39*$F39*'1. General Inputs'!$J$25,0),0)</f>
        <v>0</v>
      </c>
      <c r="AP39" s="3">
        <f ca="1">ROUNDUP($F39*$E39*CHOOSE(AP$7,
IFERROR(SUMPRODUCT('6. Patients'!DI$10:DI$107,OFFSET('6. Patients'!$DN$9,1,MATCH($D39,'6. Patients'!$DO$9:$EC$9,0),ROWS('6. Patients'!EV$10:EV$107))),0)+
IFERROR(SUMPRODUCT('6. Patients'!DI$10:DI$107,OFFSET('6. Patients'!$ED$9,1,MATCH($D39,'6. Patients'!$EE$9:$ES$9,0),ROWS('6. Patients'!EV$10:EV$107))),0)+
IFERROR(SUMPRODUCT('6. Patients'!DI$10:DI$107,OFFSET('6. Patients'!$ET$9,1,MATCH($D39,'6. Patients'!$EU$9:$FI$9,0),ROWS('6. Patients'!EV$10:EV$107))),0)+
IFERROR(SUMPRODUCT('6. Patients'!DI$10:DI$107,OFFSET('6. Patients'!$FJ$9,1,MATCH($D39,'6. Patients'!$FK$9:$FY$9,0),ROWS('6. Patients'!EV$10:EV$107))),0),
IFERROR(SUMPRODUCT('6. Patients'!DI$10:DI$107,OFFSET('6. Patients'!$FZ$9,1,MATCH($D39,'6. Patients'!$GA$9:$GO$9,0),ROWS('6. Patients'!EV$10:EV$107))),0)+
IFERROR(SUMPRODUCT('6. Patients'!DI$10:DI$107,OFFSET('6. Patients'!$GP$9,1,MATCH($D39,'6. Patients'!$GQ$9:$HE$9,0),ROWS('6. Patients'!EV$10:EV$107))),0)+
IFERROR(SUMPRODUCT('6. Patients'!DI$10:DI$107,OFFSET('6. Patients'!$HF$9,1,MATCH($D39,'6. Patients'!$HG$9:$HU$9,0),ROWS('6. Patients'!EV$10:EV$107))),0)+
IFERROR(SUMPRODUCT('6. Patients'!DI$10:DI$107,OFFSET('6. Patients'!$HV$9,1,MATCH($D39,'6. Patients'!$HW$9:$IK$9,0),ROWS('6. Patients'!EV$10:EV$107))),0),
IFERROR(SUMPRODUCT('6. Patients'!DI$10:DI$107,OFFSET('6. Patients'!$IL$9,1,MATCH($D39,'6. Patients'!$IM$9:$JA$9,0),ROWS('6. Patients'!EV$10:EV$107))),0)+
IFERROR(SUMPRODUCT('6. Patients'!DI$10:DI$107,OFFSET('6. Patients'!$JB$9,1,MATCH($D39,'6. Patients'!$JC$9:$JQ$9,0),ROWS('6. Patients'!EV$10:EV$107))),0)+
IFERROR(SUMPRODUCT('6. Patients'!DI$10:DI$107,OFFSET('6. Patients'!$JR$9,1,MATCH($D39,'6. Patients'!$JS$9:$KG$9,0),ROWS('6. Patients'!EV$10:EV$107))),0)+
IFERROR(SUMPRODUCT('6. Patients'!DI$10:DI$107,OFFSET('6. Patients'!$KH$9,1,MATCH($D39,'6. Patients'!$KI$9:$KW$9,0),ROWS('6. Patients'!EV$10:EV$107))),0))+
IFERROR(VLOOKUP($D39,$H$61:$L$91,COLUMNS($H$60:$J$60)-1+AP$7,0)*$E39*$F39*'1. General Inputs'!$J$25,0),0)</f>
        <v>0</v>
      </c>
      <c r="AQ39" s="3">
        <f ca="1">ROUNDUP($F39*$E39*CHOOSE(AQ$7,
IFERROR(SUMPRODUCT('6. Patients'!DJ$10:DJ$107,OFFSET('6. Patients'!$DN$9,1,MATCH($D39,'6. Patients'!$DO$9:$EC$9,0),ROWS('6. Patients'!EW$10:EW$107))),0)+
IFERROR(SUMPRODUCT('6. Patients'!DJ$10:DJ$107,OFFSET('6. Patients'!$ED$9,1,MATCH($D39,'6. Patients'!$EE$9:$ES$9,0),ROWS('6. Patients'!EW$10:EW$107))),0)+
IFERROR(SUMPRODUCT('6. Patients'!DJ$10:DJ$107,OFFSET('6. Patients'!$ET$9,1,MATCH($D39,'6. Patients'!$EU$9:$FI$9,0),ROWS('6. Patients'!EW$10:EW$107))),0)+
IFERROR(SUMPRODUCT('6. Patients'!DJ$10:DJ$107,OFFSET('6. Patients'!$FJ$9,1,MATCH($D39,'6. Patients'!$FK$9:$FY$9,0),ROWS('6. Patients'!EW$10:EW$107))),0),
IFERROR(SUMPRODUCT('6. Patients'!DJ$10:DJ$107,OFFSET('6. Patients'!$FZ$9,1,MATCH($D39,'6. Patients'!$GA$9:$GO$9,0),ROWS('6. Patients'!EW$10:EW$107))),0)+
IFERROR(SUMPRODUCT('6. Patients'!DJ$10:DJ$107,OFFSET('6. Patients'!$GP$9,1,MATCH($D39,'6. Patients'!$GQ$9:$HE$9,0),ROWS('6. Patients'!EW$10:EW$107))),0)+
IFERROR(SUMPRODUCT('6. Patients'!DJ$10:DJ$107,OFFSET('6. Patients'!$HF$9,1,MATCH($D39,'6. Patients'!$HG$9:$HU$9,0),ROWS('6. Patients'!EW$10:EW$107))),0)+
IFERROR(SUMPRODUCT('6. Patients'!DJ$10:DJ$107,OFFSET('6. Patients'!$HV$9,1,MATCH($D39,'6. Patients'!$HW$9:$IK$9,0),ROWS('6. Patients'!EW$10:EW$107))),0),
IFERROR(SUMPRODUCT('6. Patients'!DJ$10:DJ$107,OFFSET('6. Patients'!$IL$9,1,MATCH($D39,'6. Patients'!$IM$9:$JA$9,0),ROWS('6. Patients'!EW$10:EW$107))),0)+
IFERROR(SUMPRODUCT('6. Patients'!DJ$10:DJ$107,OFFSET('6. Patients'!$JB$9,1,MATCH($D39,'6. Patients'!$JC$9:$JQ$9,0),ROWS('6. Patients'!EW$10:EW$107))),0)+
IFERROR(SUMPRODUCT('6. Patients'!DJ$10:DJ$107,OFFSET('6. Patients'!$JR$9,1,MATCH($D39,'6. Patients'!$JS$9:$KG$9,0),ROWS('6. Patients'!EW$10:EW$107))),0)+
IFERROR(SUMPRODUCT('6. Patients'!DJ$10:DJ$107,OFFSET('6. Patients'!$KH$9,1,MATCH($D39,'6. Patients'!$KI$9:$KW$9,0),ROWS('6. Patients'!EW$10:EW$107))),0))+
IFERROR(VLOOKUP($D39,$H$61:$L$91,COLUMNS($H$60:$J$60)-1+AQ$7,0)*$E39*$F39*'1. General Inputs'!$J$25,0),0)</f>
        <v>0</v>
      </c>
      <c r="AR39" s="136"/>
      <c r="AZ39" s="135">
        <f ca="1">IFERROR(SUM(OFFSET('7. Consumption'!H39,0,1,,MIN('1. General Inputs'!$J$27,COLUMNS('7. Consumption'!H$9:$AQ$9)-1))),0)+MAX(0,$AQ39*('1. General Inputs'!$J$27-COLUMNS('7. Consumption'!H$9:$AQ$9)+1))</f>
        <v>0</v>
      </c>
      <c r="BA39" s="135">
        <f ca="1">IFERROR(SUM(OFFSET('7. Consumption'!I39,0,1,,MIN('1. General Inputs'!$J$27,COLUMNS('7. Consumption'!I$9:$AQ$9)-1))),0)+MAX(0,$AQ39*('1. General Inputs'!$J$27-COLUMNS('7. Consumption'!I$9:$AQ$9)+1))</f>
        <v>0</v>
      </c>
      <c r="BB39" s="135">
        <f ca="1">IFERROR(SUM(OFFSET('7. Consumption'!J39,0,1,,MIN('1. General Inputs'!$J$27,COLUMNS('7. Consumption'!J$9:$AQ$9)-1))),0)+MAX(0,$AQ39*('1. General Inputs'!$J$27-COLUMNS('7. Consumption'!J$9:$AQ$9)+1))</f>
        <v>0</v>
      </c>
      <c r="BC39" s="135">
        <f ca="1">IFERROR(SUM(OFFSET('7. Consumption'!K39,0,1,,MIN('1. General Inputs'!$J$27,COLUMNS('7. Consumption'!K$9:$AQ$9)-1))),0)+MAX(0,$AQ39*('1. General Inputs'!$J$27-COLUMNS('7. Consumption'!K$9:$AQ$9)+1))</f>
        <v>0</v>
      </c>
      <c r="BD39" s="135">
        <f ca="1">IFERROR(SUM(OFFSET('7. Consumption'!L39,0,1,,MIN('1. General Inputs'!$J$27,COLUMNS('7. Consumption'!L$9:$AQ$9)-1))),0)+MAX(0,$AQ39*('1. General Inputs'!$J$27-COLUMNS('7. Consumption'!L$9:$AQ$9)+1))</f>
        <v>0</v>
      </c>
      <c r="BE39" s="135">
        <f ca="1">IFERROR(SUM(OFFSET('7. Consumption'!M39,0,1,,MIN('1. General Inputs'!$J$27,COLUMNS('7. Consumption'!M$9:$AQ$9)-1))),0)+MAX(0,$AQ39*('1. General Inputs'!$J$27-COLUMNS('7. Consumption'!M$9:$AQ$9)+1))</f>
        <v>0</v>
      </c>
      <c r="BF39" s="135">
        <f ca="1">IFERROR(SUM(OFFSET('7. Consumption'!N39,0,1,,MIN('1. General Inputs'!$J$27,COLUMNS('7. Consumption'!N$9:$AQ$9)-1))),0)+MAX(0,$AQ39*('1. General Inputs'!$J$27-COLUMNS('7. Consumption'!N$9:$AQ$9)+1))</f>
        <v>0</v>
      </c>
      <c r="BG39" s="135">
        <f ca="1">IFERROR(SUM(OFFSET('7. Consumption'!O39,0,1,,MIN('1. General Inputs'!$J$27,COLUMNS('7. Consumption'!O$9:$AQ$9)-1))),0)+MAX(0,$AQ39*('1. General Inputs'!$J$27-COLUMNS('7. Consumption'!O$9:$AQ$9)+1))</f>
        <v>0</v>
      </c>
      <c r="BH39" s="135">
        <f ca="1">IFERROR(SUM(OFFSET('7. Consumption'!P39,0,1,,MIN('1. General Inputs'!$J$27,COLUMNS('7. Consumption'!P$9:$AQ$9)-1))),0)+MAX(0,$AQ39*('1. General Inputs'!$J$27-COLUMNS('7. Consumption'!P$9:$AQ$9)+1))</f>
        <v>0</v>
      </c>
      <c r="BI39" s="135">
        <f ca="1">IFERROR(SUM(OFFSET('7. Consumption'!Q39,0,1,,MIN('1. General Inputs'!$J$27,COLUMNS('7. Consumption'!Q$9:$AQ$9)-1))),0)+MAX(0,$AQ39*('1. General Inputs'!$J$27-COLUMNS('7. Consumption'!Q$9:$AQ$9)+1))</f>
        <v>0</v>
      </c>
      <c r="BJ39" s="135">
        <f ca="1">IFERROR(SUM(OFFSET('7. Consumption'!R39,0,1,,MIN('1. General Inputs'!$J$27,COLUMNS('7. Consumption'!R$9:$AQ$9)-1))),0)+MAX(0,$AQ39*('1. General Inputs'!$J$27-COLUMNS('7. Consumption'!R$9:$AQ$9)+1))</f>
        <v>0</v>
      </c>
      <c r="BK39" s="135">
        <f ca="1">IFERROR(SUM(OFFSET('7. Consumption'!S39,0,1,,MIN('1. General Inputs'!$J$27,COLUMNS('7. Consumption'!S$9:$AQ$9)-1))),0)+MAX(0,$AQ39*('1. General Inputs'!$J$27-COLUMNS('7. Consumption'!S$9:$AQ$9)+1))</f>
        <v>0</v>
      </c>
      <c r="BL39" s="135">
        <f ca="1">IFERROR(SUM(OFFSET('7. Consumption'!T39,0,1,,MIN('1. General Inputs'!$J$27,COLUMNS('7. Consumption'!T$9:$AQ$9)-1))),0)+MAX(0,$AQ39*('1. General Inputs'!$J$27-COLUMNS('7. Consumption'!T$9:$AQ$9)+1))</f>
        <v>0</v>
      </c>
      <c r="BM39" s="135">
        <f ca="1">IFERROR(SUM(OFFSET('7. Consumption'!U39,0,1,,MIN('1. General Inputs'!$J$27,COLUMNS('7. Consumption'!U$9:$AQ$9)-1))),0)+MAX(0,$AQ39*('1. General Inputs'!$J$27-COLUMNS('7. Consumption'!U$9:$AQ$9)+1))</f>
        <v>0</v>
      </c>
      <c r="BN39" s="135">
        <f ca="1">IFERROR(SUM(OFFSET('7. Consumption'!V39,0,1,,MIN('1. General Inputs'!$J$27,COLUMNS('7. Consumption'!V$9:$AQ$9)-1))),0)+MAX(0,$AQ39*('1. General Inputs'!$J$27-COLUMNS('7. Consumption'!V$9:$AQ$9)+1))</f>
        <v>0</v>
      </c>
      <c r="BO39" s="135">
        <f ca="1">IFERROR(SUM(OFFSET('7. Consumption'!W39,0,1,,MIN('1. General Inputs'!$J$27,COLUMNS('7. Consumption'!W$9:$AQ$9)-1))),0)+MAX(0,$AQ39*('1. General Inputs'!$J$27-COLUMNS('7. Consumption'!W$9:$AQ$9)+1))</f>
        <v>0</v>
      </c>
      <c r="BP39" s="135">
        <f ca="1">IFERROR(SUM(OFFSET('7. Consumption'!X39,0,1,,MIN('1. General Inputs'!$J$27,COLUMNS('7. Consumption'!X$9:$AQ$9)-1))),0)+MAX(0,$AQ39*('1. General Inputs'!$J$27-COLUMNS('7. Consumption'!X$9:$AQ$9)+1))</f>
        <v>0</v>
      </c>
      <c r="BQ39" s="135">
        <f ca="1">IFERROR(SUM(OFFSET('7. Consumption'!Y39,0,1,,MIN('1. General Inputs'!$J$27,COLUMNS('7. Consumption'!Y$9:$AQ$9)-1))),0)+MAX(0,$AQ39*('1. General Inputs'!$J$27-COLUMNS('7. Consumption'!Y$9:$AQ$9)+1))</f>
        <v>0</v>
      </c>
      <c r="BR39" s="135">
        <f ca="1">IFERROR(SUM(OFFSET('7. Consumption'!Z39,0,1,,MIN('1. General Inputs'!$J$27,COLUMNS('7. Consumption'!Z$9:$AQ$9)-1))),0)+MAX(0,$AQ39*('1. General Inputs'!$J$27-COLUMNS('7. Consumption'!Z$9:$AQ$9)+1))</f>
        <v>0</v>
      </c>
      <c r="BS39" s="135">
        <f ca="1">IFERROR(SUM(OFFSET('7. Consumption'!AA39,0,1,,MIN('1. General Inputs'!$J$27,COLUMNS('7. Consumption'!AA$9:$AQ$9)-1))),0)+MAX(0,$AQ39*('1. General Inputs'!$J$27-COLUMNS('7. Consumption'!AA$9:$AQ$9)+1))</f>
        <v>0</v>
      </c>
      <c r="BT39" s="135">
        <f ca="1">IFERROR(SUM(OFFSET('7. Consumption'!AB39,0,1,,MIN('1. General Inputs'!$J$27,COLUMNS('7. Consumption'!AB$9:$AQ$9)-1))),0)+MAX(0,$AQ39*('1. General Inputs'!$J$27-COLUMNS('7. Consumption'!AB$9:$AQ$9)+1))</f>
        <v>0</v>
      </c>
      <c r="BU39" s="135">
        <f ca="1">IFERROR(SUM(OFFSET('7. Consumption'!AC39,0,1,,MIN('1. General Inputs'!$J$27,COLUMNS('7. Consumption'!AC$9:$AQ$9)-1))),0)+MAX(0,$AQ39*('1. General Inputs'!$J$27-COLUMNS('7. Consumption'!AC$9:$AQ$9)+1))</f>
        <v>0</v>
      </c>
      <c r="BV39" s="135">
        <f ca="1">IFERROR(SUM(OFFSET('7. Consumption'!AD39,0,1,,MIN('1. General Inputs'!$J$27,COLUMNS('7. Consumption'!AD$9:$AQ$9)-1))),0)+MAX(0,$AQ39*('1. General Inputs'!$J$27-COLUMNS('7. Consumption'!AD$9:$AQ$9)+1))</f>
        <v>0</v>
      </c>
      <c r="BW39" s="135">
        <f ca="1">IFERROR(SUM(OFFSET('7. Consumption'!AE39,0,1,,MIN('1. General Inputs'!$J$27,COLUMNS('7. Consumption'!AE$9:$AQ$9)-1))),0)+MAX(0,$AQ39*('1. General Inputs'!$J$27-COLUMNS('7. Consumption'!AE$9:$AQ$9)+1))</f>
        <v>0</v>
      </c>
      <c r="BX39" s="135">
        <f ca="1">IFERROR(SUM(OFFSET('7. Consumption'!AF39,0,1,,MIN('1. General Inputs'!$J$27,COLUMNS('7. Consumption'!AF$9:$AQ$9)-1))),0)+MAX(0,$AQ39*('1. General Inputs'!$J$27-COLUMNS('7. Consumption'!AF$9:$AQ$9)+1))</f>
        <v>0</v>
      </c>
      <c r="BY39" s="135">
        <f ca="1">IFERROR(SUM(OFFSET('7. Consumption'!AG39,0,1,,MIN('1. General Inputs'!$J$27,COLUMNS('7. Consumption'!AG$9:$AQ$9)-1))),0)+MAX(0,$AQ39*('1. General Inputs'!$J$27-COLUMNS('7. Consumption'!AG$9:$AQ$9)+1))</f>
        <v>0</v>
      </c>
      <c r="BZ39" s="135">
        <f ca="1">IFERROR(SUM(OFFSET('7. Consumption'!AH39,0,1,,MIN('1. General Inputs'!$J$27,COLUMNS('7. Consumption'!AH$9:$AQ$9)-1))),0)+MAX(0,$AQ39*('1. General Inputs'!$J$27-COLUMNS('7. Consumption'!AH$9:$AQ$9)+1))</f>
        <v>0</v>
      </c>
      <c r="CA39" s="135">
        <f ca="1">IFERROR(SUM(OFFSET('7. Consumption'!AI39,0,1,,MIN('1. General Inputs'!$J$27,COLUMNS('7. Consumption'!AI$9:$AQ$9)-1))),0)+MAX(0,$AQ39*('1. General Inputs'!$J$27-COLUMNS('7. Consumption'!AI$9:$AQ$9)+1))</f>
        <v>0</v>
      </c>
      <c r="CB39" s="135">
        <f ca="1">IFERROR(SUM(OFFSET('7. Consumption'!AJ39,0,1,,MIN('1. General Inputs'!$J$27,COLUMNS('7. Consumption'!AJ$9:$AQ$9)-1))),0)+MAX(0,$AQ39*('1. General Inputs'!$J$27-COLUMNS('7. Consumption'!AJ$9:$AQ$9)+1))</f>
        <v>0</v>
      </c>
      <c r="CC39" s="135">
        <f ca="1">IFERROR(SUM(OFFSET('7. Consumption'!AK39,0,1,,MIN('1. General Inputs'!$J$27,COLUMNS('7. Consumption'!AK$9:$AQ$9)-1))),0)+MAX(0,$AQ39*('1. General Inputs'!$J$27-COLUMNS('7. Consumption'!AK$9:$AQ$9)+1))</f>
        <v>0</v>
      </c>
      <c r="CD39" s="135">
        <f ca="1">IFERROR(SUM(OFFSET('7. Consumption'!AL39,0,1,,MIN('1. General Inputs'!$J$27,COLUMNS('7. Consumption'!AL$9:$AQ$9)-1))),0)+MAX(0,$AQ39*('1. General Inputs'!$J$27-COLUMNS('7. Consumption'!AL$9:$AQ$9)+1))</f>
        <v>0</v>
      </c>
      <c r="CE39" s="135">
        <f ca="1">IFERROR(SUM(OFFSET('7. Consumption'!AM39,0,1,,MIN('1. General Inputs'!$J$27,COLUMNS('7. Consumption'!AM$9:$AQ$9)-1))),0)+MAX(0,$AQ39*('1. General Inputs'!$J$27-COLUMNS('7. Consumption'!AM$9:$AQ$9)+1))</f>
        <v>0</v>
      </c>
      <c r="CF39" s="135">
        <f ca="1">IFERROR(SUM(OFFSET('7. Consumption'!AN39,0,1,,MIN('1. General Inputs'!$J$27,COLUMNS('7. Consumption'!AN$9:$AQ$9)-1))),0)+MAX(0,$AQ39*('1. General Inputs'!$J$27-COLUMNS('7. Consumption'!AN$9:$AQ$9)+1))</f>
        <v>0</v>
      </c>
      <c r="CG39" s="135">
        <f ca="1">IFERROR(SUM(OFFSET('7. Consumption'!AO39,0,1,,MIN('1. General Inputs'!$J$27,COLUMNS('7. Consumption'!AO$9:$AQ$9)-1))),0)+MAX(0,$AQ39*('1. General Inputs'!$J$27-COLUMNS('7. Consumption'!AO$9:$AQ$9)+1))</f>
        <v>0</v>
      </c>
      <c r="CH39" s="135">
        <f ca="1">IFERROR(SUM(OFFSET('7. Consumption'!AP39,0,1,,MIN('1. General Inputs'!$J$27,COLUMNS('7. Consumption'!AP$9:$AQ$9)-1))),0)+MAX(0,$AQ39*('1. General Inputs'!$J$27-COLUMNS('7. Consumption'!AP$9:$AQ$9)+1))</f>
        <v>0</v>
      </c>
      <c r="CI39" s="135">
        <f ca="1">IFERROR(SUM(OFFSET('7. Consumption'!AQ39,0,1,,MIN('1. General Inputs'!$J$27,COLUMNS('7. Consumption'!AQ$9:$AQ$9)-1))),0)+MAX(0,$AQ39*('1. General Inputs'!$J$27-COLUMNS('7. Consumption'!AQ$9:$AQ$9)+1))</f>
        <v>0</v>
      </c>
    </row>
    <row r="40" spans="2:87" ht="15" hidden="1" outlineLevel="1" x14ac:dyDescent="0.25">
      <c r="B40" s="16"/>
      <c r="C40" s="16" t="str">
        <f>IFERROR(VLOOKUP(ROWS($C$9:$C40),'5. Dosing'!$L$14:$M$64,COLUMNS('5. Dosing'!$L$13:$M$13),0),"")</f>
        <v xml:space="preserve">x---- (TAF+3TC) -  </v>
      </c>
      <c r="D40" s="16" t="str">
        <f>IFERROR(INDEX('5. Dosing'!E$14:E$64,MATCH('7. Consumption'!$C40,'5. Dosing'!$M$14:$M$64,0)),"")</f>
        <v>x----</v>
      </c>
      <c r="E40" s="129">
        <f>IFERROR(INDEX('5. Dosing'!K$14:K$64,MATCH('7. Consumption'!$C40,'5. Dosing'!$M$14:$M$64,0)),0)</f>
        <v>0</v>
      </c>
      <c r="F40" s="130">
        <f>IFERROR(INDEX('5. Dosing'!J$14:J$64,MATCH('7. Consumption'!$C40,'5. Dosing'!$M$14:$M$64,0))*(30)/INDEX('5. Dosing'!H$14:H$64,MATCH('7. Consumption'!$C40,'5. Dosing'!$M$14:$M$64,0)),0)</f>
        <v>0</v>
      </c>
      <c r="H40" s="3">
        <f ca="1">ROUNDUP($F40*$E40*CHOOSE(H$7,
IFERROR(SUMPRODUCT('6. Patients'!CA$10:CA$107,OFFSET('6. Patients'!$DN$9,1,MATCH($D40,'6. Patients'!$DO$9:$EC$9,0),ROWS('6. Patients'!DN$10:DN$107))),0)+
IFERROR(SUMPRODUCT('6. Patients'!CA$10:CA$107,OFFSET('6. Patients'!$ED$9,1,MATCH($D40,'6. Patients'!$EE$9:$ES$9,0),ROWS('6. Patients'!DN$10:DN$107))),0)+
IFERROR(SUMPRODUCT('6. Patients'!CA$10:CA$107,OFFSET('6. Patients'!$ET$9,1,MATCH($D40,'6. Patients'!$EU$9:$FI$9,0),ROWS('6. Patients'!DN$10:DN$107))),0)+
IFERROR(SUMPRODUCT('6. Patients'!CA$10:CA$107,OFFSET('6. Patients'!$FJ$9,1,MATCH($D40,'6. Patients'!$FK$9:$FY$9,0),ROWS('6. Patients'!DN$10:DN$107))),0),
IFERROR(SUMPRODUCT('6. Patients'!CA$10:CA$107,OFFSET('6. Patients'!$FZ$9,1,MATCH($D40,'6. Patients'!$GA$9:$GO$9,0),ROWS('6. Patients'!DN$10:DN$107))),0)+
IFERROR(SUMPRODUCT('6. Patients'!CA$10:CA$107,OFFSET('6. Patients'!$GP$9,1,MATCH($D40,'6. Patients'!$GQ$9:$HE$9,0),ROWS('6. Patients'!DN$10:DN$107))),0)+
IFERROR(SUMPRODUCT('6. Patients'!CA$10:CA$107,OFFSET('6. Patients'!$HF$9,1,MATCH($D40,'6. Patients'!$HG$9:$HU$9,0),ROWS('6. Patients'!DN$10:DN$107))),0)+
IFERROR(SUMPRODUCT('6. Patients'!CA$10:CA$107,OFFSET('6. Patients'!$HV$9,1,MATCH($D40,'6. Patients'!$HW$9:$IK$9,0),ROWS('6. Patients'!DN$10:DN$107))),0),
IFERROR(SUMPRODUCT('6. Patients'!CA$10:CA$107,OFFSET('6. Patients'!$IL$9,1,MATCH($D40,'6. Patients'!$IM$9:$JA$9,0),ROWS('6. Patients'!DN$10:DN$107))),0)+
IFERROR(SUMPRODUCT('6. Patients'!CA$10:CA$107,OFFSET('6. Patients'!$JB$9,1,MATCH($D40,'6. Patients'!$JC$9:$JQ$9,0),ROWS('6. Patients'!DN$10:DN$107))),0)+
IFERROR(SUMPRODUCT('6. Patients'!CA$10:CA$107,OFFSET('6. Patients'!$JR$9,1,MATCH($D40,'6. Patients'!$JS$9:$KG$9,0),ROWS('6. Patients'!DN$10:DN$107))),0)+
IFERROR(SUMPRODUCT('6. Patients'!CA$10:CA$107,OFFSET('6. Patients'!$KH$9,1,MATCH($D40,'6. Patients'!$KI$9:$KW$9,0),ROWS('6. Patients'!DN$10:DN$107))),0))+
IFERROR(VLOOKUP($D40,$H$61:$L$91,COLUMNS($H$60:$J$60)-1+H$7,0)*$E40*$F40*'1. General Inputs'!$J$25,0),0)</f>
        <v>0</v>
      </c>
      <c r="I40" s="3">
        <f ca="1">ROUNDUP($F40*$E40*CHOOSE(I$7,
IFERROR(SUMPRODUCT('6. Patients'!CB$10:CB$107,OFFSET('6. Patients'!$DN$9,1,MATCH($D40,'6. Patients'!$DO$9:$EC$9,0),ROWS('6. Patients'!DO$10:DO$107))),0)+
IFERROR(SUMPRODUCT('6. Patients'!CB$10:CB$107,OFFSET('6. Patients'!$ED$9,1,MATCH($D40,'6. Patients'!$EE$9:$ES$9,0),ROWS('6. Patients'!DO$10:DO$107))),0)+
IFERROR(SUMPRODUCT('6. Patients'!CB$10:CB$107,OFFSET('6. Patients'!$ET$9,1,MATCH($D40,'6. Patients'!$EU$9:$FI$9,0),ROWS('6. Patients'!DO$10:DO$107))),0)+
IFERROR(SUMPRODUCT('6. Patients'!CB$10:CB$107,OFFSET('6. Patients'!$FJ$9,1,MATCH($D40,'6. Patients'!$FK$9:$FY$9,0),ROWS('6. Patients'!DO$10:DO$107))),0),
IFERROR(SUMPRODUCT('6. Patients'!CB$10:CB$107,OFFSET('6. Patients'!$FZ$9,1,MATCH($D40,'6. Patients'!$GA$9:$GO$9,0),ROWS('6. Patients'!DO$10:DO$107))),0)+
IFERROR(SUMPRODUCT('6. Patients'!CB$10:CB$107,OFFSET('6. Patients'!$GP$9,1,MATCH($D40,'6. Patients'!$GQ$9:$HE$9,0),ROWS('6. Patients'!DO$10:DO$107))),0)+
IFERROR(SUMPRODUCT('6. Patients'!CB$10:CB$107,OFFSET('6. Patients'!$HF$9,1,MATCH($D40,'6. Patients'!$HG$9:$HU$9,0),ROWS('6. Patients'!DO$10:DO$107))),0)+
IFERROR(SUMPRODUCT('6. Patients'!CB$10:CB$107,OFFSET('6. Patients'!$HV$9,1,MATCH($D40,'6. Patients'!$HW$9:$IK$9,0),ROWS('6. Patients'!DO$10:DO$107))),0),
IFERROR(SUMPRODUCT('6. Patients'!CB$10:CB$107,OFFSET('6. Patients'!$IL$9,1,MATCH($D40,'6. Patients'!$IM$9:$JA$9,0),ROWS('6. Patients'!DO$10:DO$107))),0)+
IFERROR(SUMPRODUCT('6. Patients'!CB$10:CB$107,OFFSET('6. Patients'!$JB$9,1,MATCH($D40,'6. Patients'!$JC$9:$JQ$9,0),ROWS('6. Patients'!DO$10:DO$107))),0)+
IFERROR(SUMPRODUCT('6. Patients'!CB$10:CB$107,OFFSET('6. Patients'!$JR$9,1,MATCH($D40,'6. Patients'!$JS$9:$KG$9,0),ROWS('6. Patients'!DO$10:DO$107))),0)+
IFERROR(SUMPRODUCT('6. Patients'!CB$10:CB$107,OFFSET('6. Patients'!$KH$9,1,MATCH($D40,'6. Patients'!$KI$9:$KW$9,0),ROWS('6. Patients'!DO$10:DO$107))),0))+
IFERROR(VLOOKUP($D40,$H$61:$L$91,COLUMNS($H$60:$J$60)-1+I$7,0)*$E40*$F40*'1. General Inputs'!$J$25,0),0)</f>
        <v>0</v>
      </c>
      <c r="J40" s="3">
        <f ca="1">ROUNDUP($F40*$E40*CHOOSE(J$7,
IFERROR(SUMPRODUCT('6. Patients'!CC$10:CC$107,OFFSET('6. Patients'!$DN$9,1,MATCH($D40,'6. Patients'!$DO$9:$EC$9,0),ROWS('6. Patients'!DP$10:DP$107))),0)+
IFERROR(SUMPRODUCT('6. Patients'!CC$10:CC$107,OFFSET('6. Patients'!$ED$9,1,MATCH($D40,'6. Patients'!$EE$9:$ES$9,0),ROWS('6. Patients'!DP$10:DP$107))),0)+
IFERROR(SUMPRODUCT('6. Patients'!CC$10:CC$107,OFFSET('6. Patients'!$ET$9,1,MATCH($D40,'6. Patients'!$EU$9:$FI$9,0),ROWS('6. Patients'!DP$10:DP$107))),0)+
IFERROR(SUMPRODUCT('6. Patients'!CC$10:CC$107,OFFSET('6. Patients'!$FJ$9,1,MATCH($D40,'6. Patients'!$FK$9:$FY$9,0),ROWS('6. Patients'!DP$10:DP$107))),0),
IFERROR(SUMPRODUCT('6. Patients'!CC$10:CC$107,OFFSET('6. Patients'!$FZ$9,1,MATCH($D40,'6. Patients'!$GA$9:$GO$9,0),ROWS('6. Patients'!DP$10:DP$107))),0)+
IFERROR(SUMPRODUCT('6. Patients'!CC$10:CC$107,OFFSET('6. Patients'!$GP$9,1,MATCH($D40,'6. Patients'!$GQ$9:$HE$9,0),ROWS('6. Patients'!DP$10:DP$107))),0)+
IFERROR(SUMPRODUCT('6. Patients'!CC$10:CC$107,OFFSET('6. Patients'!$HF$9,1,MATCH($D40,'6. Patients'!$HG$9:$HU$9,0),ROWS('6. Patients'!DP$10:DP$107))),0)+
IFERROR(SUMPRODUCT('6. Patients'!CC$10:CC$107,OFFSET('6. Patients'!$HV$9,1,MATCH($D40,'6. Patients'!$HW$9:$IK$9,0),ROWS('6. Patients'!DP$10:DP$107))),0),
IFERROR(SUMPRODUCT('6. Patients'!CC$10:CC$107,OFFSET('6. Patients'!$IL$9,1,MATCH($D40,'6. Patients'!$IM$9:$JA$9,0),ROWS('6. Patients'!DP$10:DP$107))),0)+
IFERROR(SUMPRODUCT('6. Patients'!CC$10:CC$107,OFFSET('6. Patients'!$JB$9,1,MATCH($D40,'6. Patients'!$JC$9:$JQ$9,0),ROWS('6. Patients'!DP$10:DP$107))),0)+
IFERROR(SUMPRODUCT('6. Patients'!CC$10:CC$107,OFFSET('6. Patients'!$JR$9,1,MATCH($D40,'6. Patients'!$JS$9:$KG$9,0),ROWS('6. Patients'!DP$10:DP$107))),0)+
IFERROR(SUMPRODUCT('6. Patients'!CC$10:CC$107,OFFSET('6. Patients'!$KH$9,1,MATCH($D40,'6. Patients'!$KI$9:$KW$9,0),ROWS('6. Patients'!DP$10:DP$107))),0))+
IFERROR(VLOOKUP($D40,$H$61:$L$91,COLUMNS($H$60:$J$60)-1+J$7,0)*$E40*$F40*'1. General Inputs'!$J$25,0),0)</f>
        <v>0</v>
      </c>
      <c r="K40" s="3">
        <f ca="1">ROUNDUP($F40*$E40*CHOOSE(K$7,
IFERROR(SUMPRODUCT('6. Patients'!CD$10:CD$107,OFFSET('6. Patients'!$DN$9,1,MATCH($D40,'6. Patients'!$DO$9:$EC$9,0),ROWS('6. Patients'!DQ$10:DQ$107))),0)+
IFERROR(SUMPRODUCT('6. Patients'!CD$10:CD$107,OFFSET('6. Patients'!$ED$9,1,MATCH($D40,'6. Patients'!$EE$9:$ES$9,0),ROWS('6. Patients'!DQ$10:DQ$107))),0)+
IFERROR(SUMPRODUCT('6. Patients'!CD$10:CD$107,OFFSET('6. Patients'!$ET$9,1,MATCH($D40,'6. Patients'!$EU$9:$FI$9,0),ROWS('6. Patients'!DQ$10:DQ$107))),0)+
IFERROR(SUMPRODUCT('6. Patients'!CD$10:CD$107,OFFSET('6. Patients'!$FJ$9,1,MATCH($D40,'6. Patients'!$FK$9:$FY$9,0),ROWS('6. Patients'!DQ$10:DQ$107))),0),
IFERROR(SUMPRODUCT('6. Patients'!CD$10:CD$107,OFFSET('6. Patients'!$FZ$9,1,MATCH($D40,'6. Patients'!$GA$9:$GO$9,0),ROWS('6. Patients'!DQ$10:DQ$107))),0)+
IFERROR(SUMPRODUCT('6. Patients'!CD$10:CD$107,OFFSET('6. Patients'!$GP$9,1,MATCH($D40,'6. Patients'!$GQ$9:$HE$9,0),ROWS('6. Patients'!DQ$10:DQ$107))),0)+
IFERROR(SUMPRODUCT('6. Patients'!CD$10:CD$107,OFFSET('6. Patients'!$HF$9,1,MATCH($D40,'6. Patients'!$HG$9:$HU$9,0),ROWS('6. Patients'!DQ$10:DQ$107))),0)+
IFERROR(SUMPRODUCT('6. Patients'!CD$10:CD$107,OFFSET('6. Patients'!$HV$9,1,MATCH($D40,'6. Patients'!$HW$9:$IK$9,0),ROWS('6. Patients'!DQ$10:DQ$107))),0),
IFERROR(SUMPRODUCT('6. Patients'!CD$10:CD$107,OFFSET('6. Patients'!$IL$9,1,MATCH($D40,'6. Patients'!$IM$9:$JA$9,0),ROWS('6. Patients'!DQ$10:DQ$107))),0)+
IFERROR(SUMPRODUCT('6. Patients'!CD$10:CD$107,OFFSET('6. Patients'!$JB$9,1,MATCH($D40,'6. Patients'!$JC$9:$JQ$9,0),ROWS('6. Patients'!DQ$10:DQ$107))),0)+
IFERROR(SUMPRODUCT('6. Patients'!CD$10:CD$107,OFFSET('6. Patients'!$JR$9,1,MATCH($D40,'6. Patients'!$JS$9:$KG$9,0),ROWS('6. Patients'!DQ$10:DQ$107))),0)+
IFERROR(SUMPRODUCT('6. Patients'!CD$10:CD$107,OFFSET('6. Patients'!$KH$9,1,MATCH($D40,'6. Patients'!$KI$9:$KW$9,0),ROWS('6. Patients'!DQ$10:DQ$107))),0))+
IFERROR(VLOOKUP($D40,$H$61:$L$91,COLUMNS($H$60:$J$60)-1+K$7,0)*$E40*$F40*'1. General Inputs'!$J$25,0),0)</f>
        <v>0</v>
      </c>
      <c r="L40" s="3">
        <f ca="1">ROUNDUP($F40*$E40*CHOOSE(L$7,
IFERROR(SUMPRODUCT('6. Patients'!CE$10:CE$107,OFFSET('6. Patients'!$DN$9,1,MATCH($D40,'6. Patients'!$DO$9:$EC$9,0),ROWS('6. Patients'!DR$10:DR$107))),0)+
IFERROR(SUMPRODUCT('6. Patients'!CE$10:CE$107,OFFSET('6. Patients'!$ED$9,1,MATCH($D40,'6. Patients'!$EE$9:$ES$9,0),ROWS('6. Patients'!DR$10:DR$107))),0)+
IFERROR(SUMPRODUCT('6. Patients'!CE$10:CE$107,OFFSET('6. Patients'!$ET$9,1,MATCH($D40,'6. Patients'!$EU$9:$FI$9,0),ROWS('6. Patients'!DR$10:DR$107))),0)+
IFERROR(SUMPRODUCT('6. Patients'!CE$10:CE$107,OFFSET('6. Patients'!$FJ$9,1,MATCH($D40,'6. Patients'!$FK$9:$FY$9,0),ROWS('6. Patients'!DR$10:DR$107))),0),
IFERROR(SUMPRODUCT('6. Patients'!CE$10:CE$107,OFFSET('6. Patients'!$FZ$9,1,MATCH($D40,'6. Patients'!$GA$9:$GO$9,0),ROWS('6. Patients'!DR$10:DR$107))),0)+
IFERROR(SUMPRODUCT('6. Patients'!CE$10:CE$107,OFFSET('6. Patients'!$GP$9,1,MATCH($D40,'6. Patients'!$GQ$9:$HE$9,0),ROWS('6. Patients'!DR$10:DR$107))),0)+
IFERROR(SUMPRODUCT('6. Patients'!CE$10:CE$107,OFFSET('6. Patients'!$HF$9,1,MATCH($D40,'6. Patients'!$HG$9:$HU$9,0),ROWS('6. Patients'!DR$10:DR$107))),0)+
IFERROR(SUMPRODUCT('6. Patients'!CE$10:CE$107,OFFSET('6. Patients'!$HV$9,1,MATCH($D40,'6. Patients'!$HW$9:$IK$9,0),ROWS('6. Patients'!DR$10:DR$107))),0),
IFERROR(SUMPRODUCT('6. Patients'!CE$10:CE$107,OFFSET('6. Patients'!$IL$9,1,MATCH($D40,'6. Patients'!$IM$9:$JA$9,0),ROWS('6. Patients'!DR$10:DR$107))),0)+
IFERROR(SUMPRODUCT('6. Patients'!CE$10:CE$107,OFFSET('6. Patients'!$JB$9,1,MATCH($D40,'6. Patients'!$JC$9:$JQ$9,0),ROWS('6. Patients'!DR$10:DR$107))),0)+
IFERROR(SUMPRODUCT('6. Patients'!CE$10:CE$107,OFFSET('6. Patients'!$JR$9,1,MATCH($D40,'6. Patients'!$JS$9:$KG$9,0),ROWS('6. Patients'!DR$10:DR$107))),0)+
IFERROR(SUMPRODUCT('6. Patients'!CE$10:CE$107,OFFSET('6. Patients'!$KH$9,1,MATCH($D40,'6. Patients'!$KI$9:$KW$9,0),ROWS('6. Patients'!DR$10:DR$107))),0))+
IFERROR(VLOOKUP($D40,$H$61:$L$91,COLUMNS($H$60:$J$60)-1+L$7,0)*$E40*$F40*'1. General Inputs'!$J$25,0),0)</f>
        <v>0</v>
      </c>
      <c r="M40" s="3">
        <f ca="1">ROUNDUP($F40*$E40*CHOOSE(M$7,
IFERROR(SUMPRODUCT('6. Patients'!CF$10:CF$107,OFFSET('6. Patients'!$DN$9,1,MATCH($D40,'6. Patients'!$DO$9:$EC$9,0),ROWS('6. Patients'!DS$10:DS$107))),0)+
IFERROR(SUMPRODUCT('6. Patients'!CF$10:CF$107,OFFSET('6. Patients'!$ED$9,1,MATCH($D40,'6. Patients'!$EE$9:$ES$9,0),ROWS('6. Patients'!DS$10:DS$107))),0)+
IFERROR(SUMPRODUCT('6. Patients'!CF$10:CF$107,OFFSET('6. Patients'!$ET$9,1,MATCH($D40,'6. Patients'!$EU$9:$FI$9,0),ROWS('6. Patients'!DS$10:DS$107))),0)+
IFERROR(SUMPRODUCT('6. Patients'!CF$10:CF$107,OFFSET('6. Patients'!$FJ$9,1,MATCH($D40,'6. Patients'!$FK$9:$FY$9,0),ROWS('6. Patients'!DS$10:DS$107))),0),
IFERROR(SUMPRODUCT('6. Patients'!CF$10:CF$107,OFFSET('6. Patients'!$FZ$9,1,MATCH($D40,'6. Patients'!$GA$9:$GO$9,0),ROWS('6. Patients'!DS$10:DS$107))),0)+
IFERROR(SUMPRODUCT('6. Patients'!CF$10:CF$107,OFFSET('6. Patients'!$GP$9,1,MATCH($D40,'6. Patients'!$GQ$9:$HE$9,0),ROWS('6. Patients'!DS$10:DS$107))),0)+
IFERROR(SUMPRODUCT('6. Patients'!CF$10:CF$107,OFFSET('6. Patients'!$HF$9,1,MATCH($D40,'6. Patients'!$HG$9:$HU$9,0),ROWS('6. Patients'!DS$10:DS$107))),0)+
IFERROR(SUMPRODUCT('6. Patients'!CF$10:CF$107,OFFSET('6. Patients'!$HV$9,1,MATCH($D40,'6. Patients'!$HW$9:$IK$9,0),ROWS('6. Patients'!DS$10:DS$107))),0),
IFERROR(SUMPRODUCT('6. Patients'!CF$10:CF$107,OFFSET('6. Patients'!$IL$9,1,MATCH($D40,'6. Patients'!$IM$9:$JA$9,0),ROWS('6. Patients'!DS$10:DS$107))),0)+
IFERROR(SUMPRODUCT('6. Patients'!CF$10:CF$107,OFFSET('6. Patients'!$JB$9,1,MATCH($D40,'6. Patients'!$JC$9:$JQ$9,0),ROWS('6. Patients'!DS$10:DS$107))),0)+
IFERROR(SUMPRODUCT('6. Patients'!CF$10:CF$107,OFFSET('6. Patients'!$JR$9,1,MATCH($D40,'6. Patients'!$JS$9:$KG$9,0),ROWS('6. Patients'!DS$10:DS$107))),0)+
IFERROR(SUMPRODUCT('6. Patients'!CF$10:CF$107,OFFSET('6. Patients'!$KH$9,1,MATCH($D40,'6. Patients'!$KI$9:$KW$9,0),ROWS('6. Patients'!DS$10:DS$107))),0))+
IFERROR(VLOOKUP($D40,$H$61:$L$91,COLUMNS($H$60:$J$60)-1+M$7,0)*$E40*$F40*'1. General Inputs'!$J$25,0),0)</f>
        <v>0</v>
      </c>
      <c r="N40" s="3">
        <f ca="1">ROUNDUP($F40*$E40*CHOOSE(N$7,
IFERROR(SUMPRODUCT('6. Patients'!CG$10:CG$107,OFFSET('6. Patients'!$DN$9,1,MATCH($D40,'6. Patients'!$DO$9:$EC$9,0),ROWS('6. Patients'!DT$10:DT$107))),0)+
IFERROR(SUMPRODUCT('6. Patients'!CG$10:CG$107,OFFSET('6. Patients'!$ED$9,1,MATCH($D40,'6. Patients'!$EE$9:$ES$9,0),ROWS('6. Patients'!DT$10:DT$107))),0)+
IFERROR(SUMPRODUCT('6. Patients'!CG$10:CG$107,OFFSET('6. Patients'!$ET$9,1,MATCH($D40,'6. Patients'!$EU$9:$FI$9,0),ROWS('6. Patients'!DT$10:DT$107))),0)+
IFERROR(SUMPRODUCT('6. Patients'!CG$10:CG$107,OFFSET('6. Patients'!$FJ$9,1,MATCH($D40,'6. Patients'!$FK$9:$FY$9,0),ROWS('6. Patients'!DT$10:DT$107))),0),
IFERROR(SUMPRODUCT('6. Patients'!CG$10:CG$107,OFFSET('6. Patients'!$FZ$9,1,MATCH($D40,'6. Patients'!$GA$9:$GO$9,0),ROWS('6. Patients'!DT$10:DT$107))),0)+
IFERROR(SUMPRODUCT('6. Patients'!CG$10:CG$107,OFFSET('6. Patients'!$GP$9,1,MATCH($D40,'6. Patients'!$GQ$9:$HE$9,0),ROWS('6. Patients'!DT$10:DT$107))),0)+
IFERROR(SUMPRODUCT('6. Patients'!CG$10:CG$107,OFFSET('6. Patients'!$HF$9,1,MATCH($D40,'6. Patients'!$HG$9:$HU$9,0),ROWS('6. Patients'!DT$10:DT$107))),0)+
IFERROR(SUMPRODUCT('6. Patients'!CG$10:CG$107,OFFSET('6. Patients'!$HV$9,1,MATCH($D40,'6. Patients'!$HW$9:$IK$9,0),ROWS('6. Patients'!DT$10:DT$107))),0),
IFERROR(SUMPRODUCT('6. Patients'!CG$10:CG$107,OFFSET('6. Patients'!$IL$9,1,MATCH($D40,'6. Patients'!$IM$9:$JA$9,0),ROWS('6. Patients'!DT$10:DT$107))),0)+
IFERROR(SUMPRODUCT('6. Patients'!CG$10:CG$107,OFFSET('6. Patients'!$JB$9,1,MATCH($D40,'6. Patients'!$JC$9:$JQ$9,0),ROWS('6. Patients'!DT$10:DT$107))),0)+
IFERROR(SUMPRODUCT('6. Patients'!CG$10:CG$107,OFFSET('6. Patients'!$JR$9,1,MATCH($D40,'6. Patients'!$JS$9:$KG$9,0),ROWS('6. Patients'!DT$10:DT$107))),0)+
IFERROR(SUMPRODUCT('6. Patients'!CG$10:CG$107,OFFSET('6. Patients'!$KH$9,1,MATCH($D40,'6. Patients'!$KI$9:$KW$9,0),ROWS('6. Patients'!DT$10:DT$107))),0))+
IFERROR(VLOOKUP($D40,$H$61:$L$91,COLUMNS($H$60:$J$60)-1+N$7,0)*$E40*$F40*'1. General Inputs'!$J$25,0),0)</f>
        <v>0</v>
      </c>
      <c r="O40" s="3">
        <f ca="1">ROUNDUP($F40*$E40*CHOOSE(O$7,
IFERROR(SUMPRODUCT('6. Patients'!CH$10:CH$107,OFFSET('6. Patients'!$DN$9,1,MATCH($D40,'6. Patients'!$DO$9:$EC$9,0),ROWS('6. Patients'!DU$10:DU$107))),0)+
IFERROR(SUMPRODUCT('6. Patients'!CH$10:CH$107,OFFSET('6. Patients'!$ED$9,1,MATCH($D40,'6. Patients'!$EE$9:$ES$9,0),ROWS('6. Patients'!DU$10:DU$107))),0)+
IFERROR(SUMPRODUCT('6. Patients'!CH$10:CH$107,OFFSET('6. Patients'!$ET$9,1,MATCH($D40,'6. Patients'!$EU$9:$FI$9,0),ROWS('6. Patients'!DU$10:DU$107))),0)+
IFERROR(SUMPRODUCT('6. Patients'!CH$10:CH$107,OFFSET('6. Patients'!$FJ$9,1,MATCH($D40,'6. Patients'!$FK$9:$FY$9,0),ROWS('6. Patients'!DU$10:DU$107))),0),
IFERROR(SUMPRODUCT('6. Patients'!CH$10:CH$107,OFFSET('6. Patients'!$FZ$9,1,MATCH($D40,'6. Patients'!$GA$9:$GO$9,0),ROWS('6. Patients'!DU$10:DU$107))),0)+
IFERROR(SUMPRODUCT('6. Patients'!CH$10:CH$107,OFFSET('6. Patients'!$GP$9,1,MATCH($D40,'6. Patients'!$GQ$9:$HE$9,0),ROWS('6. Patients'!DU$10:DU$107))),0)+
IFERROR(SUMPRODUCT('6. Patients'!CH$10:CH$107,OFFSET('6. Patients'!$HF$9,1,MATCH($D40,'6. Patients'!$HG$9:$HU$9,0),ROWS('6. Patients'!DU$10:DU$107))),0)+
IFERROR(SUMPRODUCT('6. Patients'!CH$10:CH$107,OFFSET('6. Patients'!$HV$9,1,MATCH($D40,'6. Patients'!$HW$9:$IK$9,0),ROWS('6. Patients'!DU$10:DU$107))),0),
IFERROR(SUMPRODUCT('6. Patients'!CH$10:CH$107,OFFSET('6. Patients'!$IL$9,1,MATCH($D40,'6. Patients'!$IM$9:$JA$9,0),ROWS('6. Patients'!DU$10:DU$107))),0)+
IFERROR(SUMPRODUCT('6. Patients'!CH$10:CH$107,OFFSET('6. Patients'!$JB$9,1,MATCH($D40,'6. Patients'!$JC$9:$JQ$9,0),ROWS('6. Patients'!DU$10:DU$107))),0)+
IFERROR(SUMPRODUCT('6. Patients'!CH$10:CH$107,OFFSET('6. Patients'!$JR$9,1,MATCH($D40,'6. Patients'!$JS$9:$KG$9,0),ROWS('6. Patients'!DU$10:DU$107))),0)+
IFERROR(SUMPRODUCT('6. Patients'!CH$10:CH$107,OFFSET('6. Patients'!$KH$9,1,MATCH($D40,'6. Patients'!$KI$9:$KW$9,0),ROWS('6. Patients'!DU$10:DU$107))),0))+
IFERROR(VLOOKUP($D40,$H$61:$L$91,COLUMNS($H$60:$J$60)-1+O$7,0)*$E40*$F40*'1. General Inputs'!$J$25,0),0)</f>
        <v>0</v>
      </c>
      <c r="P40" s="3">
        <f ca="1">ROUNDUP($F40*$E40*CHOOSE(P$7,
IFERROR(SUMPRODUCT('6. Patients'!CI$10:CI$107,OFFSET('6. Patients'!$DN$9,1,MATCH($D40,'6. Patients'!$DO$9:$EC$9,0),ROWS('6. Patients'!DV$10:DV$107))),0)+
IFERROR(SUMPRODUCT('6. Patients'!CI$10:CI$107,OFFSET('6. Patients'!$ED$9,1,MATCH($D40,'6. Patients'!$EE$9:$ES$9,0),ROWS('6. Patients'!DV$10:DV$107))),0)+
IFERROR(SUMPRODUCT('6. Patients'!CI$10:CI$107,OFFSET('6. Patients'!$ET$9,1,MATCH($D40,'6. Patients'!$EU$9:$FI$9,0),ROWS('6. Patients'!DV$10:DV$107))),0)+
IFERROR(SUMPRODUCT('6. Patients'!CI$10:CI$107,OFFSET('6. Patients'!$FJ$9,1,MATCH($D40,'6. Patients'!$FK$9:$FY$9,0),ROWS('6. Patients'!DV$10:DV$107))),0),
IFERROR(SUMPRODUCT('6. Patients'!CI$10:CI$107,OFFSET('6. Patients'!$FZ$9,1,MATCH($D40,'6. Patients'!$GA$9:$GO$9,0),ROWS('6. Patients'!DV$10:DV$107))),0)+
IFERROR(SUMPRODUCT('6. Patients'!CI$10:CI$107,OFFSET('6. Patients'!$GP$9,1,MATCH($D40,'6. Patients'!$GQ$9:$HE$9,0),ROWS('6. Patients'!DV$10:DV$107))),0)+
IFERROR(SUMPRODUCT('6. Patients'!CI$10:CI$107,OFFSET('6. Patients'!$HF$9,1,MATCH($D40,'6. Patients'!$HG$9:$HU$9,0),ROWS('6. Patients'!DV$10:DV$107))),0)+
IFERROR(SUMPRODUCT('6. Patients'!CI$10:CI$107,OFFSET('6. Patients'!$HV$9,1,MATCH($D40,'6. Patients'!$HW$9:$IK$9,0),ROWS('6. Patients'!DV$10:DV$107))),0),
IFERROR(SUMPRODUCT('6. Patients'!CI$10:CI$107,OFFSET('6. Patients'!$IL$9,1,MATCH($D40,'6. Patients'!$IM$9:$JA$9,0),ROWS('6. Patients'!DV$10:DV$107))),0)+
IFERROR(SUMPRODUCT('6. Patients'!CI$10:CI$107,OFFSET('6. Patients'!$JB$9,1,MATCH($D40,'6. Patients'!$JC$9:$JQ$9,0),ROWS('6. Patients'!DV$10:DV$107))),0)+
IFERROR(SUMPRODUCT('6. Patients'!CI$10:CI$107,OFFSET('6. Patients'!$JR$9,1,MATCH($D40,'6. Patients'!$JS$9:$KG$9,0),ROWS('6. Patients'!DV$10:DV$107))),0)+
IFERROR(SUMPRODUCT('6. Patients'!CI$10:CI$107,OFFSET('6. Patients'!$KH$9,1,MATCH($D40,'6. Patients'!$KI$9:$KW$9,0),ROWS('6. Patients'!DV$10:DV$107))),0))+
IFERROR(VLOOKUP($D40,$H$61:$L$91,COLUMNS($H$60:$J$60)-1+P$7,0)*$E40*$F40*'1. General Inputs'!$J$25,0),0)</f>
        <v>0</v>
      </c>
      <c r="Q40" s="3">
        <f ca="1">ROUNDUP($F40*$E40*CHOOSE(Q$7,
IFERROR(SUMPRODUCT('6. Patients'!CJ$10:CJ$107,OFFSET('6. Patients'!$DN$9,1,MATCH($D40,'6. Patients'!$DO$9:$EC$9,0),ROWS('6. Patients'!DW$10:DW$107))),0)+
IFERROR(SUMPRODUCT('6. Patients'!CJ$10:CJ$107,OFFSET('6. Patients'!$ED$9,1,MATCH($D40,'6. Patients'!$EE$9:$ES$9,0),ROWS('6. Patients'!DW$10:DW$107))),0)+
IFERROR(SUMPRODUCT('6. Patients'!CJ$10:CJ$107,OFFSET('6. Patients'!$ET$9,1,MATCH($D40,'6. Patients'!$EU$9:$FI$9,0),ROWS('6. Patients'!DW$10:DW$107))),0)+
IFERROR(SUMPRODUCT('6. Patients'!CJ$10:CJ$107,OFFSET('6. Patients'!$FJ$9,1,MATCH($D40,'6. Patients'!$FK$9:$FY$9,0),ROWS('6. Patients'!DW$10:DW$107))),0),
IFERROR(SUMPRODUCT('6. Patients'!CJ$10:CJ$107,OFFSET('6. Patients'!$FZ$9,1,MATCH($D40,'6. Patients'!$GA$9:$GO$9,0),ROWS('6. Patients'!DW$10:DW$107))),0)+
IFERROR(SUMPRODUCT('6. Patients'!CJ$10:CJ$107,OFFSET('6. Patients'!$GP$9,1,MATCH($D40,'6. Patients'!$GQ$9:$HE$9,0),ROWS('6. Patients'!DW$10:DW$107))),0)+
IFERROR(SUMPRODUCT('6. Patients'!CJ$10:CJ$107,OFFSET('6. Patients'!$HF$9,1,MATCH($D40,'6. Patients'!$HG$9:$HU$9,0),ROWS('6. Patients'!DW$10:DW$107))),0)+
IFERROR(SUMPRODUCT('6. Patients'!CJ$10:CJ$107,OFFSET('6. Patients'!$HV$9,1,MATCH($D40,'6. Patients'!$HW$9:$IK$9,0),ROWS('6. Patients'!DW$10:DW$107))),0),
IFERROR(SUMPRODUCT('6. Patients'!CJ$10:CJ$107,OFFSET('6. Patients'!$IL$9,1,MATCH($D40,'6. Patients'!$IM$9:$JA$9,0),ROWS('6. Patients'!DW$10:DW$107))),0)+
IFERROR(SUMPRODUCT('6. Patients'!CJ$10:CJ$107,OFFSET('6. Patients'!$JB$9,1,MATCH($D40,'6. Patients'!$JC$9:$JQ$9,0),ROWS('6. Patients'!DW$10:DW$107))),0)+
IFERROR(SUMPRODUCT('6. Patients'!CJ$10:CJ$107,OFFSET('6. Patients'!$JR$9,1,MATCH($D40,'6. Patients'!$JS$9:$KG$9,0),ROWS('6. Patients'!DW$10:DW$107))),0)+
IFERROR(SUMPRODUCT('6. Patients'!CJ$10:CJ$107,OFFSET('6. Patients'!$KH$9,1,MATCH($D40,'6. Patients'!$KI$9:$KW$9,0),ROWS('6. Patients'!DW$10:DW$107))),0))+
IFERROR(VLOOKUP($D40,$H$61:$L$91,COLUMNS($H$60:$J$60)-1+Q$7,0)*$E40*$F40*'1. General Inputs'!$J$25,0),0)</f>
        <v>0</v>
      </c>
      <c r="R40" s="3">
        <f ca="1">ROUNDUP($F40*$E40*CHOOSE(R$7,
IFERROR(SUMPRODUCT('6. Patients'!CK$10:CK$107,OFFSET('6. Patients'!$DN$9,1,MATCH($D40,'6. Patients'!$DO$9:$EC$9,0),ROWS('6. Patients'!DX$10:DX$107))),0)+
IFERROR(SUMPRODUCT('6. Patients'!CK$10:CK$107,OFFSET('6. Patients'!$ED$9,1,MATCH($D40,'6. Patients'!$EE$9:$ES$9,0),ROWS('6. Patients'!DX$10:DX$107))),0)+
IFERROR(SUMPRODUCT('6. Patients'!CK$10:CK$107,OFFSET('6. Patients'!$ET$9,1,MATCH($D40,'6. Patients'!$EU$9:$FI$9,0),ROWS('6. Patients'!DX$10:DX$107))),0)+
IFERROR(SUMPRODUCT('6. Patients'!CK$10:CK$107,OFFSET('6. Patients'!$FJ$9,1,MATCH($D40,'6. Patients'!$FK$9:$FY$9,0),ROWS('6. Patients'!DX$10:DX$107))),0),
IFERROR(SUMPRODUCT('6. Patients'!CK$10:CK$107,OFFSET('6. Patients'!$FZ$9,1,MATCH($D40,'6. Patients'!$GA$9:$GO$9,0),ROWS('6. Patients'!DX$10:DX$107))),0)+
IFERROR(SUMPRODUCT('6. Patients'!CK$10:CK$107,OFFSET('6. Patients'!$GP$9,1,MATCH($D40,'6. Patients'!$GQ$9:$HE$9,0),ROWS('6. Patients'!DX$10:DX$107))),0)+
IFERROR(SUMPRODUCT('6. Patients'!CK$10:CK$107,OFFSET('6. Patients'!$HF$9,1,MATCH($D40,'6. Patients'!$HG$9:$HU$9,0),ROWS('6. Patients'!DX$10:DX$107))),0)+
IFERROR(SUMPRODUCT('6. Patients'!CK$10:CK$107,OFFSET('6. Patients'!$HV$9,1,MATCH($D40,'6. Patients'!$HW$9:$IK$9,0),ROWS('6. Patients'!DX$10:DX$107))),0),
IFERROR(SUMPRODUCT('6. Patients'!CK$10:CK$107,OFFSET('6. Patients'!$IL$9,1,MATCH($D40,'6. Patients'!$IM$9:$JA$9,0),ROWS('6. Patients'!DX$10:DX$107))),0)+
IFERROR(SUMPRODUCT('6. Patients'!CK$10:CK$107,OFFSET('6. Patients'!$JB$9,1,MATCH($D40,'6. Patients'!$JC$9:$JQ$9,0),ROWS('6. Patients'!DX$10:DX$107))),0)+
IFERROR(SUMPRODUCT('6. Patients'!CK$10:CK$107,OFFSET('6. Patients'!$JR$9,1,MATCH($D40,'6. Patients'!$JS$9:$KG$9,0),ROWS('6. Patients'!DX$10:DX$107))),0)+
IFERROR(SUMPRODUCT('6. Patients'!CK$10:CK$107,OFFSET('6. Patients'!$KH$9,1,MATCH($D40,'6. Patients'!$KI$9:$KW$9,0),ROWS('6. Patients'!DX$10:DX$107))),0))+
IFERROR(VLOOKUP($D40,$H$61:$L$91,COLUMNS($H$60:$J$60)-1+R$7,0)*$E40*$F40*'1. General Inputs'!$J$25,0),0)</f>
        <v>0</v>
      </c>
      <c r="S40" s="3">
        <f ca="1">ROUNDUP($F40*$E40*CHOOSE(S$7,
IFERROR(SUMPRODUCT('6. Patients'!CL$10:CL$107,OFFSET('6. Patients'!$DN$9,1,MATCH($D40,'6. Patients'!$DO$9:$EC$9,0),ROWS('6. Patients'!DY$10:DY$107))),0)+
IFERROR(SUMPRODUCT('6. Patients'!CL$10:CL$107,OFFSET('6. Patients'!$ED$9,1,MATCH($D40,'6. Patients'!$EE$9:$ES$9,0),ROWS('6. Patients'!DY$10:DY$107))),0)+
IFERROR(SUMPRODUCT('6. Patients'!CL$10:CL$107,OFFSET('6. Patients'!$ET$9,1,MATCH($D40,'6. Patients'!$EU$9:$FI$9,0),ROWS('6. Patients'!DY$10:DY$107))),0)+
IFERROR(SUMPRODUCT('6. Patients'!CL$10:CL$107,OFFSET('6. Patients'!$FJ$9,1,MATCH($D40,'6. Patients'!$FK$9:$FY$9,0),ROWS('6. Patients'!DY$10:DY$107))),0),
IFERROR(SUMPRODUCT('6. Patients'!CL$10:CL$107,OFFSET('6. Patients'!$FZ$9,1,MATCH($D40,'6. Patients'!$GA$9:$GO$9,0),ROWS('6. Patients'!DY$10:DY$107))),0)+
IFERROR(SUMPRODUCT('6. Patients'!CL$10:CL$107,OFFSET('6. Patients'!$GP$9,1,MATCH($D40,'6. Patients'!$GQ$9:$HE$9,0),ROWS('6. Patients'!DY$10:DY$107))),0)+
IFERROR(SUMPRODUCT('6. Patients'!CL$10:CL$107,OFFSET('6. Patients'!$HF$9,1,MATCH($D40,'6. Patients'!$HG$9:$HU$9,0),ROWS('6. Patients'!DY$10:DY$107))),0)+
IFERROR(SUMPRODUCT('6. Patients'!CL$10:CL$107,OFFSET('6. Patients'!$HV$9,1,MATCH($D40,'6. Patients'!$HW$9:$IK$9,0),ROWS('6. Patients'!DY$10:DY$107))),0),
IFERROR(SUMPRODUCT('6. Patients'!CL$10:CL$107,OFFSET('6. Patients'!$IL$9,1,MATCH($D40,'6. Patients'!$IM$9:$JA$9,0),ROWS('6. Patients'!DY$10:DY$107))),0)+
IFERROR(SUMPRODUCT('6. Patients'!CL$10:CL$107,OFFSET('6. Patients'!$JB$9,1,MATCH($D40,'6. Patients'!$JC$9:$JQ$9,0),ROWS('6. Patients'!DY$10:DY$107))),0)+
IFERROR(SUMPRODUCT('6. Patients'!CL$10:CL$107,OFFSET('6. Patients'!$JR$9,1,MATCH($D40,'6. Patients'!$JS$9:$KG$9,0),ROWS('6. Patients'!DY$10:DY$107))),0)+
IFERROR(SUMPRODUCT('6. Patients'!CL$10:CL$107,OFFSET('6. Patients'!$KH$9,1,MATCH($D40,'6. Patients'!$KI$9:$KW$9,0),ROWS('6. Patients'!DY$10:DY$107))),0))+
IFERROR(VLOOKUP($D40,$H$61:$L$91,COLUMNS($H$60:$J$60)-1+S$7,0)*$E40*$F40*'1. General Inputs'!$J$25,0),0)</f>
        <v>0</v>
      </c>
      <c r="T40" s="3">
        <f ca="1">ROUNDUP($F40*$E40*CHOOSE(T$7,
IFERROR(SUMPRODUCT('6. Patients'!CM$10:CM$107,OFFSET('6. Patients'!$DN$9,1,MATCH($D40,'6. Patients'!$DO$9:$EC$9,0),ROWS('6. Patients'!DZ$10:DZ$107))),0)+
IFERROR(SUMPRODUCT('6. Patients'!CM$10:CM$107,OFFSET('6. Patients'!$ED$9,1,MATCH($D40,'6. Patients'!$EE$9:$ES$9,0),ROWS('6. Patients'!DZ$10:DZ$107))),0)+
IFERROR(SUMPRODUCT('6. Patients'!CM$10:CM$107,OFFSET('6. Patients'!$ET$9,1,MATCH($D40,'6. Patients'!$EU$9:$FI$9,0),ROWS('6. Patients'!DZ$10:DZ$107))),0)+
IFERROR(SUMPRODUCT('6. Patients'!CM$10:CM$107,OFFSET('6. Patients'!$FJ$9,1,MATCH($D40,'6. Patients'!$FK$9:$FY$9,0),ROWS('6. Patients'!DZ$10:DZ$107))),0),
IFERROR(SUMPRODUCT('6. Patients'!CM$10:CM$107,OFFSET('6. Patients'!$FZ$9,1,MATCH($D40,'6. Patients'!$GA$9:$GO$9,0),ROWS('6. Patients'!DZ$10:DZ$107))),0)+
IFERROR(SUMPRODUCT('6. Patients'!CM$10:CM$107,OFFSET('6. Patients'!$GP$9,1,MATCH($D40,'6. Patients'!$GQ$9:$HE$9,0),ROWS('6. Patients'!DZ$10:DZ$107))),0)+
IFERROR(SUMPRODUCT('6. Patients'!CM$10:CM$107,OFFSET('6. Patients'!$HF$9,1,MATCH($D40,'6. Patients'!$HG$9:$HU$9,0),ROWS('6. Patients'!DZ$10:DZ$107))),0)+
IFERROR(SUMPRODUCT('6. Patients'!CM$10:CM$107,OFFSET('6. Patients'!$HV$9,1,MATCH($D40,'6. Patients'!$HW$9:$IK$9,0),ROWS('6. Patients'!DZ$10:DZ$107))),0),
IFERROR(SUMPRODUCT('6. Patients'!CM$10:CM$107,OFFSET('6. Patients'!$IL$9,1,MATCH($D40,'6. Patients'!$IM$9:$JA$9,0),ROWS('6. Patients'!DZ$10:DZ$107))),0)+
IFERROR(SUMPRODUCT('6. Patients'!CM$10:CM$107,OFFSET('6. Patients'!$JB$9,1,MATCH($D40,'6. Patients'!$JC$9:$JQ$9,0),ROWS('6. Patients'!DZ$10:DZ$107))),0)+
IFERROR(SUMPRODUCT('6. Patients'!CM$10:CM$107,OFFSET('6. Patients'!$JR$9,1,MATCH($D40,'6. Patients'!$JS$9:$KG$9,0),ROWS('6. Patients'!DZ$10:DZ$107))),0)+
IFERROR(SUMPRODUCT('6. Patients'!CM$10:CM$107,OFFSET('6. Patients'!$KH$9,1,MATCH($D40,'6. Patients'!$KI$9:$KW$9,0),ROWS('6. Patients'!DZ$10:DZ$107))),0))+
IFERROR(VLOOKUP($D40,$H$61:$L$91,COLUMNS($H$60:$J$60)-1+T$7,0)*$E40*$F40*'1. General Inputs'!$J$25,0),0)</f>
        <v>0</v>
      </c>
      <c r="U40" s="3">
        <f ca="1">ROUNDUP($F40*$E40*CHOOSE(U$7,
IFERROR(SUMPRODUCT('6. Patients'!CN$10:CN$107,OFFSET('6. Patients'!$DN$9,1,MATCH($D40,'6. Patients'!$DO$9:$EC$9,0),ROWS('6. Patients'!EA$10:EA$107))),0)+
IFERROR(SUMPRODUCT('6. Patients'!CN$10:CN$107,OFFSET('6. Patients'!$ED$9,1,MATCH($D40,'6. Patients'!$EE$9:$ES$9,0),ROWS('6. Patients'!EA$10:EA$107))),0)+
IFERROR(SUMPRODUCT('6. Patients'!CN$10:CN$107,OFFSET('6. Patients'!$ET$9,1,MATCH($D40,'6. Patients'!$EU$9:$FI$9,0),ROWS('6. Patients'!EA$10:EA$107))),0)+
IFERROR(SUMPRODUCT('6. Patients'!CN$10:CN$107,OFFSET('6. Patients'!$FJ$9,1,MATCH($D40,'6. Patients'!$FK$9:$FY$9,0),ROWS('6. Patients'!EA$10:EA$107))),0),
IFERROR(SUMPRODUCT('6. Patients'!CN$10:CN$107,OFFSET('6. Patients'!$FZ$9,1,MATCH($D40,'6. Patients'!$GA$9:$GO$9,0),ROWS('6. Patients'!EA$10:EA$107))),0)+
IFERROR(SUMPRODUCT('6. Patients'!CN$10:CN$107,OFFSET('6. Patients'!$GP$9,1,MATCH($D40,'6. Patients'!$GQ$9:$HE$9,0),ROWS('6. Patients'!EA$10:EA$107))),0)+
IFERROR(SUMPRODUCT('6. Patients'!CN$10:CN$107,OFFSET('6. Patients'!$HF$9,1,MATCH($D40,'6. Patients'!$HG$9:$HU$9,0),ROWS('6. Patients'!EA$10:EA$107))),0)+
IFERROR(SUMPRODUCT('6. Patients'!CN$10:CN$107,OFFSET('6. Patients'!$HV$9,1,MATCH($D40,'6. Patients'!$HW$9:$IK$9,0),ROWS('6. Patients'!EA$10:EA$107))),0),
IFERROR(SUMPRODUCT('6. Patients'!CN$10:CN$107,OFFSET('6. Patients'!$IL$9,1,MATCH($D40,'6. Patients'!$IM$9:$JA$9,0),ROWS('6. Patients'!EA$10:EA$107))),0)+
IFERROR(SUMPRODUCT('6. Patients'!CN$10:CN$107,OFFSET('6. Patients'!$JB$9,1,MATCH($D40,'6. Patients'!$JC$9:$JQ$9,0),ROWS('6. Patients'!EA$10:EA$107))),0)+
IFERROR(SUMPRODUCT('6. Patients'!CN$10:CN$107,OFFSET('6. Patients'!$JR$9,1,MATCH($D40,'6. Patients'!$JS$9:$KG$9,0),ROWS('6. Patients'!EA$10:EA$107))),0)+
IFERROR(SUMPRODUCT('6. Patients'!CN$10:CN$107,OFFSET('6. Patients'!$KH$9,1,MATCH($D40,'6. Patients'!$KI$9:$KW$9,0),ROWS('6. Patients'!EA$10:EA$107))),0))+
IFERROR(VLOOKUP($D40,$H$61:$L$91,COLUMNS($H$60:$J$60)-1+U$7,0)*$E40*$F40*'1. General Inputs'!$J$25,0),0)</f>
        <v>0</v>
      </c>
      <c r="V40" s="3">
        <f ca="1">ROUNDUP($F40*$E40*CHOOSE(V$7,
IFERROR(SUMPRODUCT('6. Patients'!CO$10:CO$107,OFFSET('6. Patients'!$DN$9,1,MATCH($D40,'6. Patients'!$DO$9:$EC$9,0),ROWS('6. Patients'!EB$10:EB$107))),0)+
IFERROR(SUMPRODUCT('6. Patients'!CO$10:CO$107,OFFSET('6. Patients'!$ED$9,1,MATCH($D40,'6. Patients'!$EE$9:$ES$9,0),ROWS('6. Patients'!EB$10:EB$107))),0)+
IFERROR(SUMPRODUCT('6. Patients'!CO$10:CO$107,OFFSET('6. Patients'!$ET$9,1,MATCH($D40,'6. Patients'!$EU$9:$FI$9,0),ROWS('6. Patients'!EB$10:EB$107))),0)+
IFERROR(SUMPRODUCT('6. Patients'!CO$10:CO$107,OFFSET('6. Patients'!$FJ$9,1,MATCH($D40,'6. Patients'!$FK$9:$FY$9,0),ROWS('6. Patients'!EB$10:EB$107))),0),
IFERROR(SUMPRODUCT('6. Patients'!CO$10:CO$107,OFFSET('6. Patients'!$FZ$9,1,MATCH($D40,'6. Patients'!$GA$9:$GO$9,0),ROWS('6. Patients'!EB$10:EB$107))),0)+
IFERROR(SUMPRODUCT('6. Patients'!CO$10:CO$107,OFFSET('6. Patients'!$GP$9,1,MATCH($D40,'6. Patients'!$GQ$9:$HE$9,0),ROWS('6. Patients'!EB$10:EB$107))),0)+
IFERROR(SUMPRODUCT('6. Patients'!CO$10:CO$107,OFFSET('6. Patients'!$HF$9,1,MATCH($D40,'6. Patients'!$HG$9:$HU$9,0),ROWS('6. Patients'!EB$10:EB$107))),0)+
IFERROR(SUMPRODUCT('6. Patients'!CO$10:CO$107,OFFSET('6. Patients'!$HV$9,1,MATCH($D40,'6. Patients'!$HW$9:$IK$9,0),ROWS('6. Patients'!EB$10:EB$107))),0),
IFERROR(SUMPRODUCT('6. Patients'!CO$10:CO$107,OFFSET('6. Patients'!$IL$9,1,MATCH($D40,'6. Patients'!$IM$9:$JA$9,0),ROWS('6. Patients'!EB$10:EB$107))),0)+
IFERROR(SUMPRODUCT('6. Patients'!CO$10:CO$107,OFFSET('6. Patients'!$JB$9,1,MATCH($D40,'6. Patients'!$JC$9:$JQ$9,0),ROWS('6. Patients'!EB$10:EB$107))),0)+
IFERROR(SUMPRODUCT('6. Patients'!CO$10:CO$107,OFFSET('6. Patients'!$JR$9,1,MATCH($D40,'6. Patients'!$JS$9:$KG$9,0),ROWS('6. Patients'!EB$10:EB$107))),0)+
IFERROR(SUMPRODUCT('6. Patients'!CO$10:CO$107,OFFSET('6. Patients'!$KH$9,1,MATCH($D40,'6. Patients'!$KI$9:$KW$9,0),ROWS('6. Patients'!EB$10:EB$107))),0))+
IFERROR(VLOOKUP($D40,$H$61:$L$91,COLUMNS($H$60:$J$60)-1+V$7,0)*$E40*$F40*'1. General Inputs'!$J$25,0),0)</f>
        <v>0</v>
      </c>
      <c r="W40" s="3">
        <f ca="1">ROUNDUP($F40*$E40*CHOOSE(W$7,
IFERROR(SUMPRODUCT('6. Patients'!CP$10:CP$107,OFFSET('6. Patients'!$DN$9,1,MATCH($D40,'6. Patients'!$DO$9:$EC$9,0),ROWS('6. Patients'!EC$10:EC$107))),0)+
IFERROR(SUMPRODUCT('6. Patients'!CP$10:CP$107,OFFSET('6. Patients'!$ED$9,1,MATCH($D40,'6. Patients'!$EE$9:$ES$9,0),ROWS('6. Patients'!EC$10:EC$107))),0)+
IFERROR(SUMPRODUCT('6. Patients'!CP$10:CP$107,OFFSET('6. Patients'!$ET$9,1,MATCH($D40,'6. Patients'!$EU$9:$FI$9,0),ROWS('6. Patients'!EC$10:EC$107))),0)+
IFERROR(SUMPRODUCT('6. Patients'!CP$10:CP$107,OFFSET('6. Patients'!$FJ$9,1,MATCH($D40,'6. Patients'!$FK$9:$FY$9,0),ROWS('6. Patients'!EC$10:EC$107))),0),
IFERROR(SUMPRODUCT('6. Patients'!CP$10:CP$107,OFFSET('6. Patients'!$FZ$9,1,MATCH($D40,'6. Patients'!$GA$9:$GO$9,0),ROWS('6. Patients'!EC$10:EC$107))),0)+
IFERROR(SUMPRODUCT('6. Patients'!CP$10:CP$107,OFFSET('6. Patients'!$GP$9,1,MATCH($D40,'6. Patients'!$GQ$9:$HE$9,0),ROWS('6. Patients'!EC$10:EC$107))),0)+
IFERROR(SUMPRODUCT('6. Patients'!CP$10:CP$107,OFFSET('6. Patients'!$HF$9,1,MATCH($D40,'6. Patients'!$HG$9:$HU$9,0),ROWS('6. Patients'!EC$10:EC$107))),0)+
IFERROR(SUMPRODUCT('6. Patients'!CP$10:CP$107,OFFSET('6. Patients'!$HV$9,1,MATCH($D40,'6. Patients'!$HW$9:$IK$9,0),ROWS('6. Patients'!EC$10:EC$107))),0),
IFERROR(SUMPRODUCT('6. Patients'!CP$10:CP$107,OFFSET('6. Patients'!$IL$9,1,MATCH($D40,'6. Patients'!$IM$9:$JA$9,0),ROWS('6. Patients'!EC$10:EC$107))),0)+
IFERROR(SUMPRODUCT('6. Patients'!CP$10:CP$107,OFFSET('6. Patients'!$JB$9,1,MATCH($D40,'6. Patients'!$JC$9:$JQ$9,0),ROWS('6. Patients'!EC$10:EC$107))),0)+
IFERROR(SUMPRODUCT('6. Patients'!CP$10:CP$107,OFFSET('6. Patients'!$JR$9,1,MATCH($D40,'6. Patients'!$JS$9:$KG$9,0),ROWS('6. Patients'!EC$10:EC$107))),0)+
IFERROR(SUMPRODUCT('6. Patients'!CP$10:CP$107,OFFSET('6. Patients'!$KH$9,1,MATCH($D40,'6. Patients'!$KI$9:$KW$9,0),ROWS('6. Patients'!EC$10:EC$107))),0))+
IFERROR(VLOOKUP($D40,$H$61:$L$91,COLUMNS($H$60:$J$60)-1+W$7,0)*$E40*$F40*'1. General Inputs'!$J$25,0),0)</f>
        <v>0</v>
      </c>
      <c r="X40" s="3">
        <f ca="1">ROUNDUP($F40*$E40*CHOOSE(X$7,
IFERROR(SUMPRODUCT('6. Patients'!CQ$10:CQ$107,OFFSET('6. Patients'!$DN$9,1,MATCH($D40,'6. Patients'!$DO$9:$EC$9,0),ROWS('6. Patients'!ED$10:ED$107))),0)+
IFERROR(SUMPRODUCT('6. Patients'!CQ$10:CQ$107,OFFSET('6. Patients'!$ED$9,1,MATCH($D40,'6. Patients'!$EE$9:$ES$9,0),ROWS('6. Patients'!ED$10:ED$107))),0)+
IFERROR(SUMPRODUCT('6. Patients'!CQ$10:CQ$107,OFFSET('6. Patients'!$ET$9,1,MATCH($D40,'6. Patients'!$EU$9:$FI$9,0),ROWS('6. Patients'!ED$10:ED$107))),0)+
IFERROR(SUMPRODUCT('6. Patients'!CQ$10:CQ$107,OFFSET('6. Patients'!$FJ$9,1,MATCH($D40,'6. Patients'!$FK$9:$FY$9,0),ROWS('6. Patients'!ED$10:ED$107))),0),
IFERROR(SUMPRODUCT('6. Patients'!CQ$10:CQ$107,OFFSET('6. Patients'!$FZ$9,1,MATCH($D40,'6. Patients'!$GA$9:$GO$9,0),ROWS('6. Patients'!ED$10:ED$107))),0)+
IFERROR(SUMPRODUCT('6. Patients'!CQ$10:CQ$107,OFFSET('6. Patients'!$GP$9,1,MATCH($D40,'6. Patients'!$GQ$9:$HE$9,0),ROWS('6. Patients'!ED$10:ED$107))),0)+
IFERROR(SUMPRODUCT('6. Patients'!CQ$10:CQ$107,OFFSET('6. Patients'!$HF$9,1,MATCH($D40,'6. Patients'!$HG$9:$HU$9,0),ROWS('6. Patients'!ED$10:ED$107))),0)+
IFERROR(SUMPRODUCT('6. Patients'!CQ$10:CQ$107,OFFSET('6. Patients'!$HV$9,1,MATCH($D40,'6. Patients'!$HW$9:$IK$9,0),ROWS('6. Patients'!ED$10:ED$107))),0),
IFERROR(SUMPRODUCT('6. Patients'!CQ$10:CQ$107,OFFSET('6. Patients'!$IL$9,1,MATCH($D40,'6. Patients'!$IM$9:$JA$9,0),ROWS('6. Patients'!ED$10:ED$107))),0)+
IFERROR(SUMPRODUCT('6. Patients'!CQ$10:CQ$107,OFFSET('6. Patients'!$JB$9,1,MATCH($D40,'6. Patients'!$JC$9:$JQ$9,0),ROWS('6. Patients'!ED$10:ED$107))),0)+
IFERROR(SUMPRODUCT('6. Patients'!CQ$10:CQ$107,OFFSET('6. Patients'!$JR$9,1,MATCH($D40,'6. Patients'!$JS$9:$KG$9,0),ROWS('6. Patients'!ED$10:ED$107))),0)+
IFERROR(SUMPRODUCT('6. Patients'!CQ$10:CQ$107,OFFSET('6. Patients'!$KH$9,1,MATCH($D40,'6. Patients'!$KI$9:$KW$9,0),ROWS('6. Patients'!ED$10:ED$107))),0))+
IFERROR(VLOOKUP($D40,$H$61:$L$91,COLUMNS($H$60:$J$60)-1+X$7,0)*$E40*$F40*'1. General Inputs'!$J$25,0),0)</f>
        <v>0</v>
      </c>
      <c r="Y40" s="3">
        <f ca="1">ROUNDUP($F40*$E40*CHOOSE(Y$7,
IFERROR(SUMPRODUCT('6. Patients'!CR$10:CR$107,OFFSET('6. Patients'!$DN$9,1,MATCH($D40,'6. Patients'!$DO$9:$EC$9,0),ROWS('6. Patients'!EE$10:EE$107))),0)+
IFERROR(SUMPRODUCT('6. Patients'!CR$10:CR$107,OFFSET('6. Patients'!$ED$9,1,MATCH($D40,'6. Patients'!$EE$9:$ES$9,0),ROWS('6. Patients'!EE$10:EE$107))),0)+
IFERROR(SUMPRODUCT('6. Patients'!CR$10:CR$107,OFFSET('6. Patients'!$ET$9,1,MATCH($D40,'6. Patients'!$EU$9:$FI$9,0),ROWS('6. Patients'!EE$10:EE$107))),0)+
IFERROR(SUMPRODUCT('6. Patients'!CR$10:CR$107,OFFSET('6. Patients'!$FJ$9,1,MATCH($D40,'6. Patients'!$FK$9:$FY$9,0),ROWS('6. Patients'!EE$10:EE$107))),0),
IFERROR(SUMPRODUCT('6. Patients'!CR$10:CR$107,OFFSET('6. Patients'!$FZ$9,1,MATCH($D40,'6. Patients'!$GA$9:$GO$9,0),ROWS('6. Patients'!EE$10:EE$107))),0)+
IFERROR(SUMPRODUCT('6. Patients'!CR$10:CR$107,OFFSET('6. Patients'!$GP$9,1,MATCH($D40,'6. Patients'!$GQ$9:$HE$9,0),ROWS('6. Patients'!EE$10:EE$107))),0)+
IFERROR(SUMPRODUCT('6. Patients'!CR$10:CR$107,OFFSET('6. Patients'!$HF$9,1,MATCH($D40,'6. Patients'!$HG$9:$HU$9,0),ROWS('6. Patients'!EE$10:EE$107))),0)+
IFERROR(SUMPRODUCT('6. Patients'!CR$10:CR$107,OFFSET('6. Patients'!$HV$9,1,MATCH($D40,'6. Patients'!$HW$9:$IK$9,0),ROWS('6. Patients'!EE$10:EE$107))),0),
IFERROR(SUMPRODUCT('6. Patients'!CR$10:CR$107,OFFSET('6. Patients'!$IL$9,1,MATCH($D40,'6. Patients'!$IM$9:$JA$9,0),ROWS('6. Patients'!EE$10:EE$107))),0)+
IFERROR(SUMPRODUCT('6. Patients'!CR$10:CR$107,OFFSET('6. Patients'!$JB$9,1,MATCH($D40,'6. Patients'!$JC$9:$JQ$9,0),ROWS('6. Patients'!EE$10:EE$107))),0)+
IFERROR(SUMPRODUCT('6. Patients'!CR$10:CR$107,OFFSET('6. Patients'!$JR$9,1,MATCH($D40,'6. Patients'!$JS$9:$KG$9,0),ROWS('6. Patients'!EE$10:EE$107))),0)+
IFERROR(SUMPRODUCT('6. Patients'!CR$10:CR$107,OFFSET('6. Patients'!$KH$9,1,MATCH($D40,'6. Patients'!$KI$9:$KW$9,0),ROWS('6. Patients'!EE$10:EE$107))),0))+
IFERROR(VLOOKUP($D40,$H$61:$L$91,COLUMNS($H$60:$J$60)-1+Y$7,0)*$E40*$F40*'1. General Inputs'!$J$25,0),0)</f>
        <v>0</v>
      </c>
      <c r="Z40" s="3">
        <f ca="1">ROUNDUP($F40*$E40*CHOOSE(Z$7,
IFERROR(SUMPRODUCT('6. Patients'!CS$10:CS$107,OFFSET('6. Patients'!$DN$9,1,MATCH($D40,'6. Patients'!$DO$9:$EC$9,0),ROWS('6. Patients'!EF$10:EF$107))),0)+
IFERROR(SUMPRODUCT('6. Patients'!CS$10:CS$107,OFFSET('6. Patients'!$ED$9,1,MATCH($D40,'6. Patients'!$EE$9:$ES$9,0),ROWS('6. Patients'!EF$10:EF$107))),0)+
IFERROR(SUMPRODUCT('6. Patients'!CS$10:CS$107,OFFSET('6. Patients'!$ET$9,1,MATCH($D40,'6. Patients'!$EU$9:$FI$9,0),ROWS('6. Patients'!EF$10:EF$107))),0)+
IFERROR(SUMPRODUCT('6. Patients'!CS$10:CS$107,OFFSET('6. Patients'!$FJ$9,1,MATCH($D40,'6. Patients'!$FK$9:$FY$9,0),ROWS('6. Patients'!EF$10:EF$107))),0),
IFERROR(SUMPRODUCT('6. Patients'!CS$10:CS$107,OFFSET('6. Patients'!$FZ$9,1,MATCH($D40,'6. Patients'!$GA$9:$GO$9,0),ROWS('6. Patients'!EF$10:EF$107))),0)+
IFERROR(SUMPRODUCT('6. Patients'!CS$10:CS$107,OFFSET('6. Patients'!$GP$9,1,MATCH($D40,'6. Patients'!$GQ$9:$HE$9,0),ROWS('6. Patients'!EF$10:EF$107))),0)+
IFERROR(SUMPRODUCT('6. Patients'!CS$10:CS$107,OFFSET('6. Patients'!$HF$9,1,MATCH($D40,'6. Patients'!$HG$9:$HU$9,0),ROWS('6. Patients'!EF$10:EF$107))),0)+
IFERROR(SUMPRODUCT('6. Patients'!CS$10:CS$107,OFFSET('6. Patients'!$HV$9,1,MATCH($D40,'6. Patients'!$HW$9:$IK$9,0),ROWS('6. Patients'!EF$10:EF$107))),0),
IFERROR(SUMPRODUCT('6. Patients'!CS$10:CS$107,OFFSET('6. Patients'!$IL$9,1,MATCH($D40,'6. Patients'!$IM$9:$JA$9,0),ROWS('6. Patients'!EF$10:EF$107))),0)+
IFERROR(SUMPRODUCT('6. Patients'!CS$10:CS$107,OFFSET('6. Patients'!$JB$9,1,MATCH($D40,'6. Patients'!$JC$9:$JQ$9,0),ROWS('6. Patients'!EF$10:EF$107))),0)+
IFERROR(SUMPRODUCT('6. Patients'!CS$10:CS$107,OFFSET('6. Patients'!$JR$9,1,MATCH($D40,'6. Patients'!$JS$9:$KG$9,0),ROWS('6. Patients'!EF$10:EF$107))),0)+
IFERROR(SUMPRODUCT('6. Patients'!CS$10:CS$107,OFFSET('6. Patients'!$KH$9,1,MATCH($D40,'6. Patients'!$KI$9:$KW$9,0),ROWS('6. Patients'!EF$10:EF$107))),0))+
IFERROR(VLOOKUP($D40,$H$61:$L$91,COLUMNS($H$60:$J$60)-1+Z$7,0)*$E40*$F40*'1. General Inputs'!$J$25,0),0)</f>
        <v>0</v>
      </c>
      <c r="AA40" s="3">
        <f ca="1">ROUNDUP($F40*$E40*CHOOSE(AA$7,
IFERROR(SUMPRODUCT('6. Patients'!CT$10:CT$107,OFFSET('6. Patients'!$DN$9,1,MATCH($D40,'6. Patients'!$DO$9:$EC$9,0),ROWS('6. Patients'!EG$10:EG$107))),0)+
IFERROR(SUMPRODUCT('6. Patients'!CT$10:CT$107,OFFSET('6. Patients'!$ED$9,1,MATCH($D40,'6. Patients'!$EE$9:$ES$9,0),ROWS('6. Patients'!EG$10:EG$107))),0)+
IFERROR(SUMPRODUCT('6. Patients'!CT$10:CT$107,OFFSET('6. Patients'!$ET$9,1,MATCH($D40,'6. Patients'!$EU$9:$FI$9,0),ROWS('6. Patients'!EG$10:EG$107))),0)+
IFERROR(SUMPRODUCT('6. Patients'!CT$10:CT$107,OFFSET('6. Patients'!$FJ$9,1,MATCH($D40,'6. Patients'!$FK$9:$FY$9,0),ROWS('6. Patients'!EG$10:EG$107))),0),
IFERROR(SUMPRODUCT('6. Patients'!CT$10:CT$107,OFFSET('6. Patients'!$FZ$9,1,MATCH($D40,'6. Patients'!$GA$9:$GO$9,0),ROWS('6. Patients'!EG$10:EG$107))),0)+
IFERROR(SUMPRODUCT('6. Patients'!CT$10:CT$107,OFFSET('6. Patients'!$GP$9,1,MATCH($D40,'6. Patients'!$GQ$9:$HE$9,0),ROWS('6. Patients'!EG$10:EG$107))),0)+
IFERROR(SUMPRODUCT('6. Patients'!CT$10:CT$107,OFFSET('6. Patients'!$HF$9,1,MATCH($D40,'6. Patients'!$HG$9:$HU$9,0),ROWS('6. Patients'!EG$10:EG$107))),0)+
IFERROR(SUMPRODUCT('6. Patients'!CT$10:CT$107,OFFSET('6. Patients'!$HV$9,1,MATCH($D40,'6. Patients'!$HW$9:$IK$9,0),ROWS('6. Patients'!EG$10:EG$107))),0),
IFERROR(SUMPRODUCT('6. Patients'!CT$10:CT$107,OFFSET('6. Patients'!$IL$9,1,MATCH($D40,'6. Patients'!$IM$9:$JA$9,0),ROWS('6. Patients'!EG$10:EG$107))),0)+
IFERROR(SUMPRODUCT('6. Patients'!CT$10:CT$107,OFFSET('6. Patients'!$JB$9,1,MATCH($D40,'6. Patients'!$JC$9:$JQ$9,0),ROWS('6. Patients'!EG$10:EG$107))),0)+
IFERROR(SUMPRODUCT('6. Patients'!CT$10:CT$107,OFFSET('6. Patients'!$JR$9,1,MATCH($D40,'6. Patients'!$JS$9:$KG$9,0),ROWS('6. Patients'!EG$10:EG$107))),0)+
IFERROR(SUMPRODUCT('6. Patients'!CT$10:CT$107,OFFSET('6. Patients'!$KH$9,1,MATCH($D40,'6. Patients'!$KI$9:$KW$9,0),ROWS('6. Patients'!EG$10:EG$107))),0))+
IFERROR(VLOOKUP($D40,$H$61:$L$91,COLUMNS($H$60:$J$60)-1+AA$7,0)*$E40*$F40*'1. General Inputs'!$J$25,0),0)</f>
        <v>0</v>
      </c>
      <c r="AB40" s="3">
        <f ca="1">ROUNDUP($F40*$E40*CHOOSE(AB$7,
IFERROR(SUMPRODUCT('6. Patients'!CU$10:CU$107,OFFSET('6. Patients'!$DN$9,1,MATCH($D40,'6. Patients'!$DO$9:$EC$9,0),ROWS('6. Patients'!EH$10:EH$107))),0)+
IFERROR(SUMPRODUCT('6. Patients'!CU$10:CU$107,OFFSET('6. Patients'!$ED$9,1,MATCH($D40,'6. Patients'!$EE$9:$ES$9,0),ROWS('6. Patients'!EH$10:EH$107))),0)+
IFERROR(SUMPRODUCT('6. Patients'!CU$10:CU$107,OFFSET('6. Patients'!$ET$9,1,MATCH($D40,'6. Patients'!$EU$9:$FI$9,0),ROWS('6. Patients'!EH$10:EH$107))),0)+
IFERROR(SUMPRODUCT('6. Patients'!CU$10:CU$107,OFFSET('6. Patients'!$FJ$9,1,MATCH($D40,'6. Patients'!$FK$9:$FY$9,0),ROWS('6. Patients'!EH$10:EH$107))),0),
IFERROR(SUMPRODUCT('6. Patients'!CU$10:CU$107,OFFSET('6. Patients'!$FZ$9,1,MATCH($D40,'6. Patients'!$GA$9:$GO$9,0),ROWS('6. Patients'!EH$10:EH$107))),0)+
IFERROR(SUMPRODUCT('6. Patients'!CU$10:CU$107,OFFSET('6. Patients'!$GP$9,1,MATCH($D40,'6. Patients'!$GQ$9:$HE$9,0),ROWS('6. Patients'!EH$10:EH$107))),0)+
IFERROR(SUMPRODUCT('6. Patients'!CU$10:CU$107,OFFSET('6. Patients'!$HF$9,1,MATCH($D40,'6. Patients'!$HG$9:$HU$9,0),ROWS('6. Patients'!EH$10:EH$107))),0)+
IFERROR(SUMPRODUCT('6. Patients'!CU$10:CU$107,OFFSET('6. Patients'!$HV$9,1,MATCH($D40,'6. Patients'!$HW$9:$IK$9,0),ROWS('6. Patients'!EH$10:EH$107))),0),
IFERROR(SUMPRODUCT('6. Patients'!CU$10:CU$107,OFFSET('6. Patients'!$IL$9,1,MATCH($D40,'6. Patients'!$IM$9:$JA$9,0),ROWS('6. Patients'!EH$10:EH$107))),0)+
IFERROR(SUMPRODUCT('6. Patients'!CU$10:CU$107,OFFSET('6. Patients'!$JB$9,1,MATCH($D40,'6. Patients'!$JC$9:$JQ$9,0),ROWS('6. Patients'!EH$10:EH$107))),0)+
IFERROR(SUMPRODUCT('6. Patients'!CU$10:CU$107,OFFSET('6. Patients'!$JR$9,1,MATCH($D40,'6. Patients'!$JS$9:$KG$9,0),ROWS('6. Patients'!EH$10:EH$107))),0)+
IFERROR(SUMPRODUCT('6. Patients'!CU$10:CU$107,OFFSET('6. Patients'!$KH$9,1,MATCH($D40,'6. Patients'!$KI$9:$KW$9,0),ROWS('6. Patients'!EH$10:EH$107))),0))+
IFERROR(VLOOKUP($D40,$H$61:$L$91,COLUMNS($H$60:$J$60)-1+AB$7,0)*$E40*$F40*'1. General Inputs'!$J$25,0),0)</f>
        <v>0</v>
      </c>
      <c r="AC40" s="3">
        <f ca="1">ROUNDUP($F40*$E40*CHOOSE(AC$7,
IFERROR(SUMPRODUCT('6. Patients'!CV$10:CV$107,OFFSET('6. Patients'!$DN$9,1,MATCH($D40,'6. Patients'!$DO$9:$EC$9,0),ROWS('6. Patients'!EI$10:EI$107))),0)+
IFERROR(SUMPRODUCT('6. Patients'!CV$10:CV$107,OFFSET('6. Patients'!$ED$9,1,MATCH($D40,'6. Patients'!$EE$9:$ES$9,0),ROWS('6. Patients'!EI$10:EI$107))),0)+
IFERROR(SUMPRODUCT('6. Patients'!CV$10:CV$107,OFFSET('6. Patients'!$ET$9,1,MATCH($D40,'6. Patients'!$EU$9:$FI$9,0),ROWS('6. Patients'!EI$10:EI$107))),0)+
IFERROR(SUMPRODUCT('6. Patients'!CV$10:CV$107,OFFSET('6. Patients'!$FJ$9,1,MATCH($D40,'6. Patients'!$FK$9:$FY$9,0),ROWS('6. Patients'!EI$10:EI$107))),0),
IFERROR(SUMPRODUCT('6. Patients'!CV$10:CV$107,OFFSET('6. Patients'!$FZ$9,1,MATCH($D40,'6. Patients'!$GA$9:$GO$9,0),ROWS('6. Patients'!EI$10:EI$107))),0)+
IFERROR(SUMPRODUCT('6. Patients'!CV$10:CV$107,OFFSET('6. Patients'!$GP$9,1,MATCH($D40,'6. Patients'!$GQ$9:$HE$9,0),ROWS('6. Patients'!EI$10:EI$107))),0)+
IFERROR(SUMPRODUCT('6. Patients'!CV$10:CV$107,OFFSET('6. Patients'!$HF$9,1,MATCH($D40,'6. Patients'!$HG$9:$HU$9,0),ROWS('6. Patients'!EI$10:EI$107))),0)+
IFERROR(SUMPRODUCT('6. Patients'!CV$10:CV$107,OFFSET('6. Patients'!$HV$9,1,MATCH($D40,'6. Patients'!$HW$9:$IK$9,0),ROWS('6. Patients'!EI$10:EI$107))),0),
IFERROR(SUMPRODUCT('6. Patients'!CV$10:CV$107,OFFSET('6. Patients'!$IL$9,1,MATCH($D40,'6. Patients'!$IM$9:$JA$9,0),ROWS('6. Patients'!EI$10:EI$107))),0)+
IFERROR(SUMPRODUCT('6. Patients'!CV$10:CV$107,OFFSET('6. Patients'!$JB$9,1,MATCH($D40,'6. Patients'!$JC$9:$JQ$9,0),ROWS('6. Patients'!EI$10:EI$107))),0)+
IFERROR(SUMPRODUCT('6. Patients'!CV$10:CV$107,OFFSET('6. Patients'!$JR$9,1,MATCH($D40,'6. Patients'!$JS$9:$KG$9,0),ROWS('6. Patients'!EI$10:EI$107))),0)+
IFERROR(SUMPRODUCT('6. Patients'!CV$10:CV$107,OFFSET('6. Patients'!$KH$9,1,MATCH($D40,'6. Patients'!$KI$9:$KW$9,0),ROWS('6. Patients'!EI$10:EI$107))),0))+
IFERROR(VLOOKUP($D40,$H$61:$L$91,COLUMNS($H$60:$J$60)-1+AC$7,0)*$E40*$F40*'1. General Inputs'!$J$25,0),0)</f>
        <v>0</v>
      </c>
      <c r="AD40" s="3">
        <f ca="1">ROUNDUP($F40*$E40*CHOOSE(AD$7,
IFERROR(SUMPRODUCT('6. Patients'!CW$10:CW$107,OFFSET('6. Patients'!$DN$9,1,MATCH($D40,'6. Patients'!$DO$9:$EC$9,0),ROWS('6. Patients'!EJ$10:EJ$107))),0)+
IFERROR(SUMPRODUCT('6. Patients'!CW$10:CW$107,OFFSET('6. Patients'!$ED$9,1,MATCH($D40,'6. Patients'!$EE$9:$ES$9,0),ROWS('6. Patients'!EJ$10:EJ$107))),0)+
IFERROR(SUMPRODUCT('6. Patients'!CW$10:CW$107,OFFSET('6. Patients'!$ET$9,1,MATCH($D40,'6. Patients'!$EU$9:$FI$9,0),ROWS('6. Patients'!EJ$10:EJ$107))),0)+
IFERROR(SUMPRODUCT('6. Patients'!CW$10:CW$107,OFFSET('6. Patients'!$FJ$9,1,MATCH($D40,'6. Patients'!$FK$9:$FY$9,0),ROWS('6. Patients'!EJ$10:EJ$107))),0),
IFERROR(SUMPRODUCT('6. Patients'!CW$10:CW$107,OFFSET('6. Patients'!$FZ$9,1,MATCH($D40,'6. Patients'!$GA$9:$GO$9,0),ROWS('6. Patients'!EJ$10:EJ$107))),0)+
IFERROR(SUMPRODUCT('6. Patients'!CW$10:CW$107,OFFSET('6. Patients'!$GP$9,1,MATCH($D40,'6. Patients'!$GQ$9:$HE$9,0),ROWS('6. Patients'!EJ$10:EJ$107))),0)+
IFERROR(SUMPRODUCT('6. Patients'!CW$10:CW$107,OFFSET('6. Patients'!$HF$9,1,MATCH($D40,'6. Patients'!$HG$9:$HU$9,0),ROWS('6. Patients'!EJ$10:EJ$107))),0)+
IFERROR(SUMPRODUCT('6. Patients'!CW$10:CW$107,OFFSET('6. Patients'!$HV$9,1,MATCH($D40,'6. Patients'!$HW$9:$IK$9,0),ROWS('6. Patients'!EJ$10:EJ$107))),0),
IFERROR(SUMPRODUCT('6. Patients'!CW$10:CW$107,OFFSET('6. Patients'!$IL$9,1,MATCH($D40,'6. Patients'!$IM$9:$JA$9,0),ROWS('6. Patients'!EJ$10:EJ$107))),0)+
IFERROR(SUMPRODUCT('6. Patients'!CW$10:CW$107,OFFSET('6. Patients'!$JB$9,1,MATCH($D40,'6. Patients'!$JC$9:$JQ$9,0),ROWS('6. Patients'!EJ$10:EJ$107))),0)+
IFERROR(SUMPRODUCT('6. Patients'!CW$10:CW$107,OFFSET('6. Patients'!$JR$9,1,MATCH($D40,'6. Patients'!$JS$9:$KG$9,0),ROWS('6. Patients'!EJ$10:EJ$107))),0)+
IFERROR(SUMPRODUCT('6. Patients'!CW$10:CW$107,OFFSET('6. Patients'!$KH$9,1,MATCH($D40,'6. Patients'!$KI$9:$KW$9,0),ROWS('6. Patients'!EJ$10:EJ$107))),0))+
IFERROR(VLOOKUP($D40,$H$61:$L$91,COLUMNS($H$60:$J$60)-1+AD$7,0)*$E40*$F40*'1. General Inputs'!$J$25,0),0)</f>
        <v>0</v>
      </c>
      <c r="AE40" s="3">
        <f ca="1">ROUNDUP($F40*$E40*CHOOSE(AE$7,
IFERROR(SUMPRODUCT('6. Patients'!CX$10:CX$107,OFFSET('6. Patients'!$DN$9,1,MATCH($D40,'6. Patients'!$DO$9:$EC$9,0),ROWS('6. Patients'!EK$10:EK$107))),0)+
IFERROR(SUMPRODUCT('6. Patients'!CX$10:CX$107,OFFSET('6. Patients'!$ED$9,1,MATCH($D40,'6. Patients'!$EE$9:$ES$9,0),ROWS('6. Patients'!EK$10:EK$107))),0)+
IFERROR(SUMPRODUCT('6. Patients'!CX$10:CX$107,OFFSET('6. Patients'!$ET$9,1,MATCH($D40,'6. Patients'!$EU$9:$FI$9,0),ROWS('6. Patients'!EK$10:EK$107))),0)+
IFERROR(SUMPRODUCT('6. Patients'!CX$10:CX$107,OFFSET('6. Patients'!$FJ$9,1,MATCH($D40,'6. Patients'!$FK$9:$FY$9,0),ROWS('6. Patients'!EK$10:EK$107))),0),
IFERROR(SUMPRODUCT('6. Patients'!CX$10:CX$107,OFFSET('6. Patients'!$FZ$9,1,MATCH($D40,'6. Patients'!$GA$9:$GO$9,0),ROWS('6. Patients'!EK$10:EK$107))),0)+
IFERROR(SUMPRODUCT('6. Patients'!CX$10:CX$107,OFFSET('6. Patients'!$GP$9,1,MATCH($D40,'6. Patients'!$GQ$9:$HE$9,0),ROWS('6. Patients'!EK$10:EK$107))),0)+
IFERROR(SUMPRODUCT('6. Patients'!CX$10:CX$107,OFFSET('6. Patients'!$HF$9,1,MATCH($D40,'6. Patients'!$HG$9:$HU$9,0),ROWS('6. Patients'!EK$10:EK$107))),0)+
IFERROR(SUMPRODUCT('6. Patients'!CX$10:CX$107,OFFSET('6. Patients'!$HV$9,1,MATCH($D40,'6. Patients'!$HW$9:$IK$9,0),ROWS('6. Patients'!EK$10:EK$107))),0),
IFERROR(SUMPRODUCT('6. Patients'!CX$10:CX$107,OFFSET('6. Patients'!$IL$9,1,MATCH($D40,'6. Patients'!$IM$9:$JA$9,0),ROWS('6. Patients'!EK$10:EK$107))),0)+
IFERROR(SUMPRODUCT('6. Patients'!CX$10:CX$107,OFFSET('6. Patients'!$JB$9,1,MATCH($D40,'6. Patients'!$JC$9:$JQ$9,0),ROWS('6. Patients'!EK$10:EK$107))),0)+
IFERROR(SUMPRODUCT('6. Patients'!CX$10:CX$107,OFFSET('6. Patients'!$JR$9,1,MATCH($D40,'6. Patients'!$JS$9:$KG$9,0),ROWS('6. Patients'!EK$10:EK$107))),0)+
IFERROR(SUMPRODUCT('6. Patients'!CX$10:CX$107,OFFSET('6. Patients'!$KH$9,1,MATCH($D40,'6. Patients'!$KI$9:$KW$9,0),ROWS('6. Patients'!EK$10:EK$107))),0))+
IFERROR(VLOOKUP($D40,$H$61:$L$91,COLUMNS($H$60:$J$60)-1+AE$7,0)*$E40*$F40*'1. General Inputs'!$J$25,0),0)</f>
        <v>0</v>
      </c>
      <c r="AF40" s="3">
        <f ca="1">ROUNDUP($F40*$E40*CHOOSE(AF$7,
IFERROR(SUMPRODUCT('6. Patients'!CY$10:CY$107,OFFSET('6. Patients'!$DN$9,1,MATCH($D40,'6. Patients'!$DO$9:$EC$9,0),ROWS('6. Patients'!EL$10:EL$107))),0)+
IFERROR(SUMPRODUCT('6. Patients'!CY$10:CY$107,OFFSET('6. Patients'!$ED$9,1,MATCH($D40,'6. Patients'!$EE$9:$ES$9,0),ROWS('6. Patients'!EL$10:EL$107))),0)+
IFERROR(SUMPRODUCT('6. Patients'!CY$10:CY$107,OFFSET('6. Patients'!$ET$9,1,MATCH($D40,'6. Patients'!$EU$9:$FI$9,0),ROWS('6. Patients'!EL$10:EL$107))),0)+
IFERROR(SUMPRODUCT('6. Patients'!CY$10:CY$107,OFFSET('6. Patients'!$FJ$9,1,MATCH($D40,'6. Patients'!$FK$9:$FY$9,0),ROWS('6. Patients'!EL$10:EL$107))),0),
IFERROR(SUMPRODUCT('6. Patients'!CY$10:CY$107,OFFSET('6. Patients'!$FZ$9,1,MATCH($D40,'6. Patients'!$GA$9:$GO$9,0),ROWS('6. Patients'!EL$10:EL$107))),0)+
IFERROR(SUMPRODUCT('6. Patients'!CY$10:CY$107,OFFSET('6. Patients'!$GP$9,1,MATCH($D40,'6. Patients'!$GQ$9:$HE$9,0),ROWS('6. Patients'!EL$10:EL$107))),0)+
IFERROR(SUMPRODUCT('6. Patients'!CY$10:CY$107,OFFSET('6. Patients'!$HF$9,1,MATCH($D40,'6. Patients'!$HG$9:$HU$9,0),ROWS('6. Patients'!EL$10:EL$107))),0)+
IFERROR(SUMPRODUCT('6. Patients'!CY$10:CY$107,OFFSET('6. Patients'!$HV$9,1,MATCH($D40,'6. Patients'!$HW$9:$IK$9,0),ROWS('6. Patients'!EL$10:EL$107))),0),
IFERROR(SUMPRODUCT('6. Patients'!CY$10:CY$107,OFFSET('6. Patients'!$IL$9,1,MATCH($D40,'6. Patients'!$IM$9:$JA$9,0),ROWS('6. Patients'!EL$10:EL$107))),0)+
IFERROR(SUMPRODUCT('6. Patients'!CY$10:CY$107,OFFSET('6. Patients'!$JB$9,1,MATCH($D40,'6. Patients'!$JC$9:$JQ$9,0),ROWS('6. Patients'!EL$10:EL$107))),0)+
IFERROR(SUMPRODUCT('6. Patients'!CY$10:CY$107,OFFSET('6. Patients'!$JR$9,1,MATCH($D40,'6. Patients'!$JS$9:$KG$9,0),ROWS('6. Patients'!EL$10:EL$107))),0)+
IFERROR(SUMPRODUCT('6. Patients'!CY$10:CY$107,OFFSET('6. Patients'!$KH$9,1,MATCH($D40,'6. Patients'!$KI$9:$KW$9,0),ROWS('6. Patients'!EL$10:EL$107))),0))+
IFERROR(VLOOKUP($D40,$H$61:$L$91,COLUMNS($H$60:$J$60)-1+AF$7,0)*$E40*$F40*'1. General Inputs'!$J$25,0),0)</f>
        <v>0</v>
      </c>
      <c r="AG40" s="3">
        <f ca="1">ROUNDUP($F40*$E40*CHOOSE(AG$7,
IFERROR(SUMPRODUCT('6. Patients'!CZ$10:CZ$107,OFFSET('6. Patients'!$DN$9,1,MATCH($D40,'6. Patients'!$DO$9:$EC$9,0),ROWS('6. Patients'!EM$10:EM$107))),0)+
IFERROR(SUMPRODUCT('6. Patients'!CZ$10:CZ$107,OFFSET('6. Patients'!$ED$9,1,MATCH($D40,'6. Patients'!$EE$9:$ES$9,0),ROWS('6. Patients'!EM$10:EM$107))),0)+
IFERROR(SUMPRODUCT('6. Patients'!CZ$10:CZ$107,OFFSET('6. Patients'!$ET$9,1,MATCH($D40,'6. Patients'!$EU$9:$FI$9,0),ROWS('6. Patients'!EM$10:EM$107))),0)+
IFERROR(SUMPRODUCT('6. Patients'!CZ$10:CZ$107,OFFSET('6. Patients'!$FJ$9,1,MATCH($D40,'6. Patients'!$FK$9:$FY$9,0),ROWS('6. Patients'!EM$10:EM$107))),0),
IFERROR(SUMPRODUCT('6. Patients'!CZ$10:CZ$107,OFFSET('6. Patients'!$FZ$9,1,MATCH($D40,'6. Patients'!$GA$9:$GO$9,0),ROWS('6. Patients'!EM$10:EM$107))),0)+
IFERROR(SUMPRODUCT('6. Patients'!CZ$10:CZ$107,OFFSET('6. Patients'!$GP$9,1,MATCH($D40,'6. Patients'!$GQ$9:$HE$9,0),ROWS('6. Patients'!EM$10:EM$107))),0)+
IFERROR(SUMPRODUCT('6. Patients'!CZ$10:CZ$107,OFFSET('6. Patients'!$HF$9,1,MATCH($D40,'6. Patients'!$HG$9:$HU$9,0),ROWS('6. Patients'!EM$10:EM$107))),0)+
IFERROR(SUMPRODUCT('6. Patients'!CZ$10:CZ$107,OFFSET('6. Patients'!$HV$9,1,MATCH($D40,'6. Patients'!$HW$9:$IK$9,0),ROWS('6. Patients'!EM$10:EM$107))),0),
IFERROR(SUMPRODUCT('6. Patients'!CZ$10:CZ$107,OFFSET('6. Patients'!$IL$9,1,MATCH($D40,'6. Patients'!$IM$9:$JA$9,0),ROWS('6. Patients'!EM$10:EM$107))),0)+
IFERROR(SUMPRODUCT('6. Patients'!CZ$10:CZ$107,OFFSET('6. Patients'!$JB$9,1,MATCH($D40,'6. Patients'!$JC$9:$JQ$9,0),ROWS('6. Patients'!EM$10:EM$107))),0)+
IFERROR(SUMPRODUCT('6. Patients'!CZ$10:CZ$107,OFFSET('6. Patients'!$JR$9,1,MATCH($D40,'6. Patients'!$JS$9:$KG$9,0),ROWS('6. Patients'!EM$10:EM$107))),0)+
IFERROR(SUMPRODUCT('6. Patients'!CZ$10:CZ$107,OFFSET('6. Patients'!$KH$9,1,MATCH($D40,'6. Patients'!$KI$9:$KW$9,0),ROWS('6. Patients'!EM$10:EM$107))),0))+
IFERROR(VLOOKUP($D40,$H$61:$L$91,COLUMNS($H$60:$J$60)-1+AG$7,0)*$E40*$F40*'1. General Inputs'!$J$25,0),0)</f>
        <v>0</v>
      </c>
      <c r="AH40" s="3">
        <f ca="1">ROUNDUP($F40*$E40*CHOOSE(AH$7,
IFERROR(SUMPRODUCT('6. Patients'!DA$10:DA$107,OFFSET('6. Patients'!$DN$9,1,MATCH($D40,'6. Patients'!$DO$9:$EC$9,0),ROWS('6. Patients'!EN$10:EN$107))),0)+
IFERROR(SUMPRODUCT('6. Patients'!DA$10:DA$107,OFFSET('6. Patients'!$ED$9,1,MATCH($D40,'6. Patients'!$EE$9:$ES$9,0),ROWS('6. Patients'!EN$10:EN$107))),0)+
IFERROR(SUMPRODUCT('6. Patients'!DA$10:DA$107,OFFSET('6. Patients'!$ET$9,1,MATCH($D40,'6. Patients'!$EU$9:$FI$9,0),ROWS('6. Patients'!EN$10:EN$107))),0)+
IFERROR(SUMPRODUCT('6. Patients'!DA$10:DA$107,OFFSET('6. Patients'!$FJ$9,1,MATCH($D40,'6. Patients'!$FK$9:$FY$9,0),ROWS('6. Patients'!EN$10:EN$107))),0),
IFERROR(SUMPRODUCT('6. Patients'!DA$10:DA$107,OFFSET('6. Patients'!$FZ$9,1,MATCH($D40,'6. Patients'!$GA$9:$GO$9,0),ROWS('6. Patients'!EN$10:EN$107))),0)+
IFERROR(SUMPRODUCT('6. Patients'!DA$10:DA$107,OFFSET('6. Patients'!$GP$9,1,MATCH($D40,'6. Patients'!$GQ$9:$HE$9,0),ROWS('6. Patients'!EN$10:EN$107))),0)+
IFERROR(SUMPRODUCT('6. Patients'!DA$10:DA$107,OFFSET('6. Patients'!$HF$9,1,MATCH($D40,'6. Patients'!$HG$9:$HU$9,0),ROWS('6. Patients'!EN$10:EN$107))),0)+
IFERROR(SUMPRODUCT('6. Patients'!DA$10:DA$107,OFFSET('6. Patients'!$HV$9,1,MATCH($D40,'6. Patients'!$HW$9:$IK$9,0),ROWS('6. Patients'!EN$10:EN$107))),0),
IFERROR(SUMPRODUCT('6. Patients'!DA$10:DA$107,OFFSET('6. Patients'!$IL$9,1,MATCH($D40,'6. Patients'!$IM$9:$JA$9,0),ROWS('6. Patients'!EN$10:EN$107))),0)+
IFERROR(SUMPRODUCT('6. Patients'!DA$10:DA$107,OFFSET('6. Patients'!$JB$9,1,MATCH($D40,'6. Patients'!$JC$9:$JQ$9,0),ROWS('6. Patients'!EN$10:EN$107))),0)+
IFERROR(SUMPRODUCT('6. Patients'!DA$10:DA$107,OFFSET('6. Patients'!$JR$9,1,MATCH($D40,'6. Patients'!$JS$9:$KG$9,0),ROWS('6. Patients'!EN$10:EN$107))),0)+
IFERROR(SUMPRODUCT('6. Patients'!DA$10:DA$107,OFFSET('6. Patients'!$KH$9,1,MATCH($D40,'6. Patients'!$KI$9:$KW$9,0),ROWS('6. Patients'!EN$10:EN$107))),0))+
IFERROR(VLOOKUP($D40,$H$61:$L$91,COLUMNS($H$60:$J$60)-1+AH$7,0)*$E40*$F40*'1. General Inputs'!$J$25,0),0)</f>
        <v>0</v>
      </c>
      <c r="AI40" s="3">
        <f ca="1">ROUNDUP($F40*$E40*CHOOSE(AI$7,
IFERROR(SUMPRODUCT('6. Patients'!DB$10:DB$107,OFFSET('6. Patients'!$DN$9,1,MATCH($D40,'6. Patients'!$DO$9:$EC$9,0),ROWS('6. Patients'!EO$10:EO$107))),0)+
IFERROR(SUMPRODUCT('6. Patients'!DB$10:DB$107,OFFSET('6. Patients'!$ED$9,1,MATCH($D40,'6. Patients'!$EE$9:$ES$9,0),ROWS('6. Patients'!EO$10:EO$107))),0)+
IFERROR(SUMPRODUCT('6. Patients'!DB$10:DB$107,OFFSET('6. Patients'!$ET$9,1,MATCH($D40,'6. Patients'!$EU$9:$FI$9,0),ROWS('6. Patients'!EO$10:EO$107))),0)+
IFERROR(SUMPRODUCT('6. Patients'!DB$10:DB$107,OFFSET('6. Patients'!$FJ$9,1,MATCH($D40,'6. Patients'!$FK$9:$FY$9,0),ROWS('6. Patients'!EO$10:EO$107))),0),
IFERROR(SUMPRODUCT('6. Patients'!DB$10:DB$107,OFFSET('6. Patients'!$FZ$9,1,MATCH($D40,'6. Patients'!$GA$9:$GO$9,0),ROWS('6. Patients'!EO$10:EO$107))),0)+
IFERROR(SUMPRODUCT('6. Patients'!DB$10:DB$107,OFFSET('6. Patients'!$GP$9,1,MATCH($D40,'6. Patients'!$GQ$9:$HE$9,0),ROWS('6. Patients'!EO$10:EO$107))),0)+
IFERROR(SUMPRODUCT('6. Patients'!DB$10:DB$107,OFFSET('6. Patients'!$HF$9,1,MATCH($D40,'6. Patients'!$HG$9:$HU$9,0),ROWS('6. Patients'!EO$10:EO$107))),0)+
IFERROR(SUMPRODUCT('6. Patients'!DB$10:DB$107,OFFSET('6. Patients'!$HV$9,1,MATCH($D40,'6. Patients'!$HW$9:$IK$9,0),ROWS('6. Patients'!EO$10:EO$107))),0),
IFERROR(SUMPRODUCT('6. Patients'!DB$10:DB$107,OFFSET('6. Patients'!$IL$9,1,MATCH($D40,'6. Patients'!$IM$9:$JA$9,0),ROWS('6. Patients'!EO$10:EO$107))),0)+
IFERROR(SUMPRODUCT('6. Patients'!DB$10:DB$107,OFFSET('6. Patients'!$JB$9,1,MATCH($D40,'6. Patients'!$JC$9:$JQ$9,0),ROWS('6. Patients'!EO$10:EO$107))),0)+
IFERROR(SUMPRODUCT('6. Patients'!DB$10:DB$107,OFFSET('6. Patients'!$JR$9,1,MATCH($D40,'6. Patients'!$JS$9:$KG$9,0),ROWS('6. Patients'!EO$10:EO$107))),0)+
IFERROR(SUMPRODUCT('6. Patients'!DB$10:DB$107,OFFSET('6. Patients'!$KH$9,1,MATCH($D40,'6. Patients'!$KI$9:$KW$9,0),ROWS('6. Patients'!EO$10:EO$107))),0))+
IFERROR(VLOOKUP($D40,$H$61:$L$91,COLUMNS($H$60:$J$60)-1+AI$7,0)*$E40*$F40*'1. General Inputs'!$J$25,0),0)</f>
        <v>0</v>
      </c>
      <c r="AJ40" s="3">
        <f ca="1">ROUNDUP($F40*$E40*CHOOSE(AJ$7,
IFERROR(SUMPRODUCT('6. Patients'!DC$10:DC$107,OFFSET('6. Patients'!$DN$9,1,MATCH($D40,'6. Patients'!$DO$9:$EC$9,0),ROWS('6. Patients'!EP$10:EP$107))),0)+
IFERROR(SUMPRODUCT('6. Patients'!DC$10:DC$107,OFFSET('6. Patients'!$ED$9,1,MATCH($D40,'6. Patients'!$EE$9:$ES$9,0),ROWS('6. Patients'!EP$10:EP$107))),0)+
IFERROR(SUMPRODUCT('6. Patients'!DC$10:DC$107,OFFSET('6. Patients'!$ET$9,1,MATCH($D40,'6. Patients'!$EU$9:$FI$9,0),ROWS('6. Patients'!EP$10:EP$107))),0)+
IFERROR(SUMPRODUCT('6. Patients'!DC$10:DC$107,OFFSET('6. Patients'!$FJ$9,1,MATCH($D40,'6. Patients'!$FK$9:$FY$9,0),ROWS('6. Patients'!EP$10:EP$107))),0),
IFERROR(SUMPRODUCT('6. Patients'!DC$10:DC$107,OFFSET('6. Patients'!$FZ$9,1,MATCH($D40,'6. Patients'!$GA$9:$GO$9,0),ROWS('6. Patients'!EP$10:EP$107))),0)+
IFERROR(SUMPRODUCT('6. Patients'!DC$10:DC$107,OFFSET('6. Patients'!$GP$9,1,MATCH($D40,'6. Patients'!$GQ$9:$HE$9,0),ROWS('6. Patients'!EP$10:EP$107))),0)+
IFERROR(SUMPRODUCT('6. Patients'!DC$10:DC$107,OFFSET('6. Patients'!$HF$9,1,MATCH($D40,'6. Patients'!$HG$9:$HU$9,0),ROWS('6. Patients'!EP$10:EP$107))),0)+
IFERROR(SUMPRODUCT('6. Patients'!DC$10:DC$107,OFFSET('6. Patients'!$HV$9,1,MATCH($D40,'6. Patients'!$HW$9:$IK$9,0),ROWS('6. Patients'!EP$10:EP$107))),0),
IFERROR(SUMPRODUCT('6. Patients'!DC$10:DC$107,OFFSET('6. Patients'!$IL$9,1,MATCH($D40,'6. Patients'!$IM$9:$JA$9,0),ROWS('6. Patients'!EP$10:EP$107))),0)+
IFERROR(SUMPRODUCT('6. Patients'!DC$10:DC$107,OFFSET('6. Patients'!$JB$9,1,MATCH($D40,'6. Patients'!$JC$9:$JQ$9,0),ROWS('6. Patients'!EP$10:EP$107))),0)+
IFERROR(SUMPRODUCT('6. Patients'!DC$10:DC$107,OFFSET('6. Patients'!$JR$9,1,MATCH($D40,'6. Patients'!$JS$9:$KG$9,0),ROWS('6. Patients'!EP$10:EP$107))),0)+
IFERROR(SUMPRODUCT('6. Patients'!DC$10:DC$107,OFFSET('6. Patients'!$KH$9,1,MATCH($D40,'6. Patients'!$KI$9:$KW$9,0),ROWS('6. Patients'!EP$10:EP$107))),0))+
IFERROR(VLOOKUP($D40,$H$61:$L$91,COLUMNS($H$60:$J$60)-1+AJ$7,0)*$E40*$F40*'1. General Inputs'!$J$25,0),0)</f>
        <v>0</v>
      </c>
      <c r="AK40" s="3">
        <f ca="1">ROUNDUP($F40*$E40*CHOOSE(AK$7,
IFERROR(SUMPRODUCT('6. Patients'!DD$10:DD$107,OFFSET('6. Patients'!$DN$9,1,MATCH($D40,'6. Patients'!$DO$9:$EC$9,0),ROWS('6. Patients'!EQ$10:EQ$107))),0)+
IFERROR(SUMPRODUCT('6. Patients'!DD$10:DD$107,OFFSET('6. Patients'!$ED$9,1,MATCH($D40,'6. Patients'!$EE$9:$ES$9,0),ROWS('6. Patients'!EQ$10:EQ$107))),0)+
IFERROR(SUMPRODUCT('6. Patients'!DD$10:DD$107,OFFSET('6. Patients'!$ET$9,1,MATCH($D40,'6. Patients'!$EU$9:$FI$9,0),ROWS('6. Patients'!EQ$10:EQ$107))),0)+
IFERROR(SUMPRODUCT('6. Patients'!DD$10:DD$107,OFFSET('6. Patients'!$FJ$9,1,MATCH($D40,'6. Patients'!$FK$9:$FY$9,0),ROWS('6. Patients'!EQ$10:EQ$107))),0),
IFERROR(SUMPRODUCT('6. Patients'!DD$10:DD$107,OFFSET('6. Patients'!$FZ$9,1,MATCH($D40,'6. Patients'!$GA$9:$GO$9,0),ROWS('6. Patients'!EQ$10:EQ$107))),0)+
IFERROR(SUMPRODUCT('6. Patients'!DD$10:DD$107,OFFSET('6. Patients'!$GP$9,1,MATCH($D40,'6. Patients'!$GQ$9:$HE$9,0),ROWS('6. Patients'!EQ$10:EQ$107))),0)+
IFERROR(SUMPRODUCT('6. Patients'!DD$10:DD$107,OFFSET('6. Patients'!$HF$9,1,MATCH($D40,'6. Patients'!$HG$9:$HU$9,0),ROWS('6. Patients'!EQ$10:EQ$107))),0)+
IFERROR(SUMPRODUCT('6. Patients'!DD$10:DD$107,OFFSET('6. Patients'!$HV$9,1,MATCH($D40,'6. Patients'!$HW$9:$IK$9,0),ROWS('6. Patients'!EQ$10:EQ$107))),0),
IFERROR(SUMPRODUCT('6. Patients'!DD$10:DD$107,OFFSET('6. Patients'!$IL$9,1,MATCH($D40,'6. Patients'!$IM$9:$JA$9,0),ROWS('6. Patients'!EQ$10:EQ$107))),0)+
IFERROR(SUMPRODUCT('6. Patients'!DD$10:DD$107,OFFSET('6. Patients'!$JB$9,1,MATCH($D40,'6. Patients'!$JC$9:$JQ$9,0),ROWS('6. Patients'!EQ$10:EQ$107))),0)+
IFERROR(SUMPRODUCT('6. Patients'!DD$10:DD$107,OFFSET('6. Patients'!$JR$9,1,MATCH($D40,'6. Patients'!$JS$9:$KG$9,0),ROWS('6. Patients'!EQ$10:EQ$107))),0)+
IFERROR(SUMPRODUCT('6. Patients'!DD$10:DD$107,OFFSET('6. Patients'!$KH$9,1,MATCH($D40,'6. Patients'!$KI$9:$KW$9,0),ROWS('6. Patients'!EQ$10:EQ$107))),0))+
IFERROR(VLOOKUP($D40,$H$61:$L$91,COLUMNS($H$60:$J$60)-1+AK$7,0)*$E40*$F40*'1. General Inputs'!$J$25,0),0)</f>
        <v>0</v>
      </c>
      <c r="AL40" s="3">
        <f ca="1">ROUNDUP($F40*$E40*CHOOSE(AL$7,
IFERROR(SUMPRODUCT('6. Patients'!DE$10:DE$107,OFFSET('6. Patients'!$DN$9,1,MATCH($D40,'6. Patients'!$DO$9:$EC$9,0),ROWS('6. Patients'!ER$10:ER$107))),0)+
IFERROR(SUMPRODUCT('6. Patients'!DE$10:DE$107,OFFSET('6. Patients'!$ED$9,1,MATCH($D40,'6. Patients'!$EE$9:$ES$9,0),ROWS('6. Patients'!ER$10:ER$107))),0)+
IFERROR(SUMPRODUCT('6. Patients'!DE$10:DE$107,OFFSET('6. Patients'!$ET$9,1,MATCH($D40,'6. Patients'!$EU$9:$FI$9,0),ROWS('6. Patients'!ER$10:ER$107))),0)+
IFERROR(SUMPRODUCT('6. Patients'!DE$10:DE$107,OFFSET('6. Patients'!$FJ$9,1,MATCH($D40,'6. Patients'!$FK$9:$FY$9,0),ROWS('6. Patients'!ER$10:ER$107))),0),
IFERROR(SUMPRODUCT('6. Patients'!DE$10:DE$107,OFFSET('6. Patients'!$FZ$9,1,MATCH($D40,'6. Patients'!$GA$9:$GO$9,0),ROWS('6. Patients'!ER$10:ER$107))),0)+
IFERROR(SUMPRODUCT('6. Patients'!DE$10:DE$107,OFFSET('6. Patients'!$GP$9,1,MATCH($D40,'6. Patients'!$GQ$9:$HE$9,0),ROWS('6. Patients'!ER$10:ER$107))),0)+
IFERROR(SUMPRODUCT('6. Patients'!DE$10:DE$107,OFFSET('6. Patients'!$HF$9,1,MATCH($D40,'6. Patients'!$HG$9:$HU$9,0),ROWS('6. Patients'!ER$10:ER$107))),0)+
IFERROR(SUMPRODUCT('6. Patients'!DE$10:DE$107,OFFSET('6. Patients'!$HV$9,1,MATCH($D40,'6. Patients'!$HW$9:$IK$9,0),ROWS('6. Patients'!ER$10:ER$107))),0),
IFERROR(SUMPRODUCT('6. Patients'!DE$10:DE$107,OFFSET('6. Patients'!$IL$9,1,MATCH($D40,'6. Patients'!$IM$9:$JA$9,0),ROWS('6. Patients'!ER$10:ER$107))),0)+
IFERROR(SUMPRODUCT('6. Patients'!DE$10:DE$107,OFFSET('6. Patients'!$JB$9,1,MATCH($D40,'6. Patients'!$JC$9:$JQ$9,0),ROWS('6. Patients'!ER$10:ER$107))),0)+
IFERROR(SUMPRODUCT('6. Patients'!DE$10:DE$107,OFFSET('6. Patients'!$JR$9,1,MATCH($D40,'6. Patients'!$JS$9:$KG$9,0),ROWS('6. Patients'!ER$10:ER$107))),0)+
IFERROR(SUMPRODUCT('6. Patients'!DE$10:DE$107,OFFSET('6. Patients'!$KH$9,1,MATCH($D40,'6. Patients'!$KI$9:$KW$9,0),ROWS('6. Patients'!ER$10:ER$107))),0))+
IFERROR(VLOOKUP($D40,$H$61:$L$91,COLUMNS($H$60:$J$60)-1+AL$7,0)*$E40*$F40*'1. General Inputs'!$J$25,0),0)</f>
        <v>0</v>
      </c>
      <c r="AM40" s="3">
        <f ca="1">ROUNDUP($F40*$E40*CHOOSE(AM$7,
IFERROR(SUMPRODUCT('6. Patients'!DF$10:DF$107,OFFSET('6. Patients'!$DN$9,1,MATCH($D40,'6. Patients'!$DO$9:$EC$9,0),ROWS('6. Patients'!ES$10:ES$107))),0)+
IFERROR(SUMPRODUCT('6. Patients'!DF$10:DF$107,OFFSET('6. Patients'!$ED$9,1,MATCH($D40,'6. Patients'!$EE$9:$ES$9,0),ROWS('6. Patients'!ES$10:ES$107))),0)+
IFERROR(SUMPRODUCT('6. Patients'!DF$10:DF$107,OFFSET('6. Patients'!$ET$9,1,MATCH($D40,'6. Patients'!$EU$9:$FI$9,0),ROWS('6. Patients'!ES$10:ES$107))),0)+
IFERROR(SUMPRODUCT('6. Patients'!DF$10:DF$107,OFFSET('6. Patients'!$FJ$9,1,MATCH($D40,'6. Patients'!$FK$9:$FY$9,0),ROWS('6. Patients'!ES$10:ES$107))),0),
IFERROR(SUMPRODUCT('6. Patients'!DF$10:DF$107,OFFSET('6. Patients'!$FZ$9,1,MATCH($D40,'6. Patients'!$GA$9:$GO$9,0),ROWS('6. Patients'!ES$10:ES$107))),0)+
IFERROR(SUMPRODUCT('6. Patients'!DF$10:DF$107,OFFSET('6. Patients'!$GP$9,1,MATCH($D40,'6. Patients'!$GQ$9:$HE$9,0),ROWS('6. Patients'!ES$10:ES$107))),0)+
IFERROR(SUMPRODUCT('6. Patients'!DF$10:DF$107,OFFSET('6. Patients'!$HF$9,1,MATCH($D40,'6. Patients'!$HG$9:$HU$9,0),ROWS('6. Patients'!ES$10:ES$107))),0)+
IFERROR(SUMPRODUCT('6. Patients'!DF$10:DF$107,OFFSET('6. Patients'!$HV$9,1,MATCH($D40,'6. Patients'!$HW$9:$IK$9,0),ROWS('6. Patients'!ES$10:ES$107))),0),
IFERROR(SUMPRODUCT('6. Patients'!DF$10:DF$107,OFFSET('6. Patients'!$IL$9,1,MATCH($D40,'6. Patients'!$IM$9:$JA$9,0),ROWS('6. Patients'!ES$10:ES$107))),0)+
IFERROR(SUMPRODUCT('6. Patients'!DF$10:DF$107,OFFSET('6. Patients'!$JB$9,1,MATCH($D40,'6. Patients'!$JC$9:$JQ$9,0),ROWS('6. Patients'!ES$10:ES$107))),0)+
IFERROR(SUMPRODUCT('6. Patients'!DF$10:DF$107,OFFSET('6. Patients'!$JR$9,1,MATCH($D40,'6. Patients'!$JS$9:$KG$9,0),ROWS('6. Patients'!ES$10:ES$107))),0)+
IFERROR(SUMPRODUCT('6. Patients'!DF$10:DF$107,OFFSET('6. Patients'!$KH$9,1,MATCH($D40,'6. Patients'!$KI$9:$KW$9,0),ROWS('6. Patients'!ES$10:ES$107))),0))+
IFERROR(VLOOKUP($D40,$H$61:$L$91,COLUMNS($H$60:$J$60)-1+AM$7,0)*$E40*$F40*'1. General Inputs'!$J$25,0),0)</f>
        <v>0</v>
      </c>
      <c r="AN40" s="3">
        <f ca="1">ROUNDUP($F40*$E40*CHOOSE(AN$7,
IFERROR(SUMPRODUCT('6. Patients'!DG$10:DG$107,OFFSET('6. Patients'!$DN$9,1,MATCH($D40,'6. Patients'!$DO$9:$EC$9,0),ROWS('6. Patients'!ET$10:ET$107))),0)+
IFERROR(SUMPRODUCT('6. Patients'!DG$10:DG$107,OFFSET('6. Patients'!$ED$9,1,MATCH($D40,'6. Patients'!$EE$9:$ES$9,0),ROWS('6. Patients'!ET$10:ET$107))),0)+
IFERROR(SUMPRODUCT('6. Patients'!DG$10:DG$107,OFFSET('6. Patients'!$ET$9,1,MATCH($D40,'6. Patients'!$EU$9:$FI$9,0),ROWS('6. Patients'!ET$10:ET$107))),0)+
IFERROR(SUMPRODUCT('6. Patients'!DG$10:DG$107,OFFSET('6. Patients'!$FJ$9,1,MATCH($D40,'6. Patients'!$FK$9:$FY$9,0),ROWS('6. Patients'!ET$10:ET$107))),0),
IFERROR(SUMPRODUCT('6. Patients'!DG$10:DG$107,OFFSET('6. Patients'!$FZ$9,1,MATCH($D40,'6. Patients'!$GA$9:$GO$9,0),ROWS('6. Patients'!ET$10:ET$107))),0)+
IFERROR(SUMPRODUCT('6. Patients'!DG$10:DG$107,OFFSET('6. Patients'!$GP$9,1,MATCH($D40,'6. Patients'!$GQ$9:$HE$9,0),ROWS('6. Patients'!ET$10:ET$107))),0)+
IFERROR(SUMPRODUCT('6. Patients'!DG$10:DG$107,OFFSET('6. Patients'!$HF$9,1,MATCH($D40,'6. Patients'!$HG$9:$HU$9,0),ROWS('6. Patients'!ET$10:ET$107))),0)+
IFERROR(SUMPRODUCT('6. Patients'!DG$10:DG$107,OFFSET('6. Patients'!$HV$9,1,MATCH($D40,'6. Patients'!$HW$9:$IK$9,0),ROWS('6. Patients'!ET$10:ET$107))),0),
IFERROR(SUMPRODUCT('6. Patients'!DG$10:DG$107,OFFSET('6. Patients'!$IL$9,1,MATCH($D40,'6. Patients'!$IM$9:$JA$9,0),ROWS('6. Patients'!ET$10:ET$107))),0)+
IFERROR(SUMPRODUCT('6. Patients'!DG$10:DG$107,OFFSET('6. Patients'!$JB$9,1,MATCH($D40,'6. Patients'!$JC$9:$JQ$9,0),ROWS('6. Patients'!ET$10:ET$107))),0)+
IFERROR(SUMPRODUCT('6. Patients'!DG$10:DG$107,OFFSET('6. Patients'!$JR$9,1,MATCH($D40,'6. Patients'!$JS$9:$KG$9,0),ROWS('6. Patients'!ET$10:ET$107))),0)+
IFERROR(SUMPRODUCT('6. Patients'!DG$10:DG$107,OFFSET('6. Patients'!$KH$9,1,MATCH($D40,'6. Patients'!$KI$9:$KW$9,0),ROWS('6. Patients'!ET$10:ET$107))),0))+
IFERROR(VLOOKUP($D40,$H$61:$L$91,COLUMNS($H$60:$J$60)-1+AN$7,0)*$E40*$F40*'1. General Inputs'!$J$25,0),0)</f>
        <v>0</v>
      </c>
      <c r="AO40" s="3">
        <f ca="1">ROUNDUP($F40*$E40*CHOOSE(AO$7,
IFERROR(SUMPRODUCT('6. Patients'!DH$10:DH$107,OFFSET('6. Patients'!$DN$9,1,MATCH($D40,'6. Patients'!$DO$9:$EC$9,0),ROWS('6. Patients'!EU$10:EU$107))),0)+
IFERROR(SUMPRODUCT('6. Patients'!DH$10:DH$107,OFFSET('6. Patients'!$ED$9,1,MATCH($D40,'6. Patients'!$EE$9:$ES$9,0),ROWS('6. Patients'!EU$10:EU$107))),0)+
IFERROR(SUMPRODUCT('6. Patients'!DH$10:DH$107,OFFSET('6. Patients'!$ET$9,1,MATCH($D40,'6. Patients'!$EU$9:$FI$9,0),ROWS('6. Patients'!EU$10:EU$107))),0)+
IFERROR(SUMPRODUCT('6. Patients'!DH$10:DH$107,OFFSET('6. Patients'!$FJ$9,1,MATCH($D40,'6. Patients'!$FK$9:$FY$9,0),ROWS('6. Patients'!EU$10:EU$107))),0),
IFERROR(SUMPRODUCT('6. Patients'!DH$10:DH$107,OFFSET('6. Patients'!$FZ$9,1,MATCH($D40,'6. Patients'!$GA$9:$GO$9,0),ROWS('6. Patients'!EU$10:EU$107))),0)+
IFERROR(SUMPRODUCT('6. Patients'!DH$10:DH$107,OFFSET('6. Patients'!$GP$9,1,MATCH($D40,'6. Patients'!$GQ$9:$HE$9,0),ROWS('6. Patients'!EU$10:EU$107))),0)+
IFERROR(SUMPRODUCT('6. Patients'!DH$10:DH$107,OFFSET('6. Patients'!$HF$9,1,MATCH($D40,'6. Patients'!$HG$9:$HU$9,0),ROWS('6. Patients'!EU$10:EU$107))),0)+
IFERROR(SUMPRODUCT('6. Patients'!DH$10:DH$107,OFFSET('6. Patients'!$HV$9,1,MATCH($D40,'6. Patients'!$HW$9:$IK$9,0),ROWS('6. Patients'!EU$10:EU$107))),0),
IFERROR(SUMPRODUCT('6. Patients'!DH$10:DH$107,OFFSET('6. Patients'!$IL$9,1,MATCH($D40,'6. Patients'!$IM$9:$JA$9,0),ROWS('6. Patients'!EU$10:EU$107))),0)+
IFERROR(SUMPRODUCT('6. Patients'!DH$10:DH$107,OFFSET('6. Patients'!$JB$9,1,MATCH($D40,'6. Patients'!$JC$9:$JQ$9,0),ROWS('6. Patients'!EU$10:EU$107))),0)+
IFERROR(SUMPRODUCT('6. Patients'!DH$10:DH$107,OFFSET('6. Patients'!$JR$9,1,MATCH($D40,'6. Patients'!$JS$9:$KG$9,0),ROWS('6. Patients'!EU$10:EU$107))),0)+
IFERROR(SUMPRODUCT('6. Patients'!DH$10:DH$107,OFFSET('6. Patients'!$KH$9,1,MATCH($D40,'6. Patients'!$KI$9:$KW$9,0),ROWS('6. Patients'!EU$10:EU$107))),0))+
IFERROR(VLOOKUP($D40,$H$61:$L$91,COLUMNS($H$60:$J$60)-1+AO$7,0)*$E40*$F40*'1. General Inputs'!$J$25,0),0)</f>
        <v>0</v>
      </c>
      <c r="AP40" s="3">
        <f ca="1">ROUNDUP($F40*$E40*CHOOSE(AP$7,
IFERROR(SUMPRODUCT('6. Patients'!DI$10:DI$107,OFFSET('6. Patients'!$DN$9,1,MATCH($D40,'6. Patients'!$DO$9:$EC$9,0),ROWS('6. Patients'!EV$10:EV$107))),0)+
IFERROR(SUMPRODUCT('6. Patients'!DI$10:DI$107,OFFSET('6. Patients'!$ED$9,1,MATCH($D40,'6. Patients'!$EE$9:$ES$9,0),ROWS('6. Patients'!EV$10:EV$107))),0)+
IFERROR(SUMPRODUCT('6. Patients'!DI$10:DI$107,OFFSET('6. Patients'!$ET$9,1,MATCH($D40,'6. Patients'!$EU$9:$FI$9,0),ROWS('6. Patients'!EV$10:EV$107))),0)+
IFERROR(SUMPRODUCT('6. Patients'!DI$10:DI$107,OFFSET('6. Patients'!$FJ$9,1,MATCH($D40,'6. Patients'!$FK$9:$FY$9,0),ROWS('6. Patients'!EV$10:EV$107))),0),
IFERROR(SUMPRODUCT('6. Patients'!DI$10:DI$107,OFFSET('6. Patients'!$FZ$9,1,MATCH($D40,'6. Patients'!$GA$9:$GO$9,0),ROWS('6. Patients'!EV$10:EV$107))),0)+
IFERROR(SUMPRODUCT('6. Patients'!DI$10:DI$107,OFFSET('6. Patients'!$GP$9,1,MATCH($D40,'6. Patients'!$GQ$9:$HE$9,0),ROWS('6. Patients'!EV$10:EV$107))),0)+
IFERROR(SUMPRODUCT('6. Patients'!DI$10:DI$107,OFFSET('6. Patients'!$HF$9,1,MATCH($D40,'6. Patients'!$HG$9:$HU$9,0),ROWS('6. Patients'!EV$10:EV$107))),0)+
IFERROR(SUMPRODUCT('6. Patients'!DI$10:DI$107,OFFSET('6. Patients'!$HV$9,1,MATCH($D40,'6. Patients'!$HW$9:$IK$9,0),ROWS('6. Patients'!EV$10:EV$107))),0),
IFERROR(SUMPRODUCT('6. Patients'!DI$10:DI$107,OFFSET('6. Patients'!$IL$9,1,MATCH($D40,'6. Patients'!$IM$9:$JA$9,0),ROWS('6. Patients'!EV$10:EV$107))),0)+
IFERROR(SUMPRODUCT('6. Patients'!DI$10:DI$107,OFFSET('6. Patients'!$JB$9,1,MATCH($D40,'6. Patients'!$JC$9:$JQ$9,0),ROWS('6. Patients'!EV$10:EV$107))),0)+
IFERROR(SUMPRODUCT('6. Patients'!DI$10:DI$107,OFFSET('6. Patients'!$JR$9,1,MATCH($D40,'6. Patients'!$JS$9:$KG$9,0),ROWS('6. Patients'!EV$10:EV$107))),0)+
IFERROR(SUMPRODUCT('6. Patients'!DI$10:DI$107,OFFSET('6. Patients'!$KH$9,1,MATCH($D40,'6. Patients'!$KI$9:$KW$9,0),ROWS('6. Patients'!EV$10:EV$107))),0))+
IFERROR(VLOOKUP($D40,$H$61:$L$91,COLUMNS($H$60:$J$60)-1+AP$7,0)*$E40*$F40*'1. General Inputs'!$J$25,0),0)</f>
        <v>0</v>
      </c>
      <c r="AQ40" s="3">
        <f ca="1">ROUNDUP($F40*$E40*CHOOSE(AQ$7,
IFERROR(SUMPRODUCT('6. Patients'!DJ$10:DJ$107,OFFSET('6. Patients'!$DN$9,1,MATCH($D40,'6. Patients'!$DO$9:$EC$9,0),ROWS('6. Patients'!EW$10:EW$107))),0)+
IFERROR(SUMPRODUCT('6. Patients'!DJ$10:DJ$107,OFFSET('6. Patients'!$ED$9,1,MATCH($D40,'6. Patients'!$EE$9:$ES$9,0),ROWS('6. Patients'!EW$10:EW$107))),0)+
IFERROR(SUMPRODUCT('6. Patients'!DJ$10:DJ$107,OFFSET('6. Patients'!$ET$9,1,MATCH($D40,'6. Patients'!$EU$9:$FI$9,0),ROWS('6. Patients'!EW$10:EW$107))),0)+
IFERROR(SUMPRODUCT('6. Patients'!DJ$10:DJ$107,OFFSET('6. Patients'!$FJ$9,1,MATCH($D40,'6. Patients'!$FK$9:$FY$9,0),ROWS('6. Patients'!EW$10:EW$107))),0),
IFERROR(SUMPRODUCT('6. Patients'!DJ$10:DJ$107,OFFSET('6. Patients'!$FZ$9,1,MATCH($D40,'6. Patients'!$GA$9:$GO$9,0),ROWS('6. Patients'!EW$10:EW$107))),0)+
IFERROR(SUMPRODUCT('6. Patients'!DJ$10:DJ$107,OFFSET('6. Patients'!$GP$9,1,MATCH($D40,'6. Patients'!$GQ$9:$HE$9,0),ROWS('6. Patients'!EW$10:EW$107))),0)+
IFERROR(SUMPRODUCT('6. Patients'!DJ$10:DJ$107,OFFSET('6. Patients'!$HF$9,1,MATCH($D40,'6. Patients'!$HG$9:$HU$9,0),ROWS('6. Patients'!EW$10:EW$107))),0)+
IFERROR(SUMPRODUCT('6. Patients'!DJ$10:DJ$107,OFFSET('6. Patients'!$HV$9,1,MATCH($D40,'6. Patients'!$HW$9:$IK$9,0),ROWS('6. Patients'!EW$10:EW$107))),0),
IFERROR(SUMPRODUCT('6. Patients'!DJ$10:DJ$107,OFFSET('6. Patients'!$IL$9,1,MATCH($D40,'6. Patients'!$IM$9:$JA$9,0),ROWS('6. Patients'!EW$10:EW$107))),0)+
IFERROR(SUMPRODUCT('6. Patients'!DJ$10:DJ$107,OFFSET('6. Patients'!$JB$9,1,MATCH($D40,'6. Patients'!$JC$9:$JQ$9,0),ROWS('6. Patients'!EW$10:EW$107))),0)+
IFERROR(SUMPRODUCT('6. Patients'!DJ$10:DJ$107,OFFSET('6. Patients'!$JR$9,1,MATCH($D40,'6. Patients'!$JS$9:$KG$9,0),ROWS('6. Patients'!EW$10:EW$107))),0)+
IFERROR(SUMPRODUCT('6. Patients'!DJ$10:DJ$107,OFFSET('6. Patients'!$KH$9,1,MATCH($D40,'6. Patients'!$KI$9:$KW$9,0),ROWS('6. Patients'!EW$10:EW$107))),0))+
IFERROR(VLOOKUP($D40,$H$61:$L$91,COLUMNS($H$60:$J$60)-1+AQ$7,0)*$E40*$F40*'1. General Inputs'!$J$25,0),0)</f>
        <v>0</v>
      </c>
      <c r="AR40" s="136"/>
      <c r="AZ40" s="135">
        <f ca="1">IFERROR(SUM(OFFSET('7. Consumption'!H40,0,1,,MIN('1. General Inputs'!$J$27,COLUMNS('7. Consumption'!H$9:$AQ$9)-1))),0)+MAX(0,$AQ40*('1. General Inputs'!$J$27-COLUMNS('7. Consumption'!H$9:$AQ$9)+1))</f>
        <v>0</v>
      </c>
      <c r="BA40" s="135">
        <f ca="1">IFERROR(SUM(OFFSET('7. Consumption'!I40,0,1,,MIN('1. General Inputs'!$J$27,COLUMNS('7. Consumption'!I$9:$AQ$9)-1))),0)+MAX(0,$AQ40*('1. General Inputs'!$J$27-COLUMNS('7. Consumption'!I$9:$AQ$9)+1))</f>
        <v>0</v>
      </c>
      <c r="BB40" s="135">
        <f ca="1">IFERROR(SUM(OFFSET('7. Consumption'!J40,0,1,,MIN('1. General Inputs'!$J$27,COLUMNS('7. Consumption'!J$9:$AQ$9)-1))),0)+MAX(0,$AQ40*('1. General Inputs'!$J$27-COLUMNS('7. Consumption'!J$9:$AQ$9)+1))</f>
        <v>0</v>
      </c>
      <c r="BC40" s="135">
        <f ca="1">IFERROR(SUM(OFFSET('7. Consumption'!K40,0,1,,MIN('1. General Inputs'!$J$27,COLUMNS('7. Consumption'!K$9:$AQ$9)-1))),0)+MAX(0,$AQ40*('1. General Inputs'!$J$27-COLUMNS('7. Consumption'!K$9:$AQ$9)+1))</f>
        <v>0</v>
      </c>
      <c r="BD40" s="135">
        <f ca="1">IFERROR(SUM(OFFSET('7. Consumption'!L40,0,1,,MIN('1. General Inputs'!$J$27,COLUMNS('7. Consumption'!L$9:$AQ$9)-1))),0)+MAX(0,$AQ40*('1. General Inputs'!$J$27-COLUMNS('7. Consumption'!L$9:$AQ$9)+1))</f>
        <v>0</v>
      </c>
      <c r="BE40" s="135">
        <f ca="1">IFERROR(SUM(OFFSET('7. Consumption'!M40,0,1,,MIN('1. General Inputs'!$J$27,COLUMNS('7. Consumption'!M$9:$AQ$9)-1))),0)+MAX(0,$AQ40*('1. General Inputs'!$J$27-COLUMNS('7. Consumption'!M$9:$AQ$9)+1))</f>
        <v>0</v>
      </c>
      <c r="BF40" s="135">
        <f ca="1">IFERROR(SUM(OFFSET('7. Consumption'!N40,0,1,,MIN('1. General Inputs'!$J$27,COLUMNS('7. Consumption'!N$9:$AQ$9)-1))),0)+MAX(0,$AQ40*('1. General Inputs'!$J$27-COLUMNS('7. Consumption'!N$9:$AQ$9)+1))</f>
        <v>0</v>
      </c>
      <c r="BG40" s="135">
        <f ca="1">IFERROR(SUM(OFFSET('7. Consumption'!O40,0,1,,MIN('1. General Inputs'!$J$27,COLUMNS('7. Consumption'!O$9:$AQ$9)-1))),0)+MAX(0,$AQ40*('1. General Inputs'!$J$27-COLUMNS('7. Consumption'!O$9:$AQ$9)+1))</f>
        <v>0</v>
      </c>
      <c r="BH40" s="135">
        <f ca="1">IFERROR(SUM(OFFSET('7. Consumption'!P40,0,1,,MIN('1. General Inputs'!$J$27,COLUMNS('7. Consumption'!P$9:$AQ$9)-1))),0)+MAX(0,$AQ40*('1. General Inputs'!$J$27-COLUMNS('7. Consumption'!P$9:$AQ$9)+1))</f>
        <v>0</v>
      </c>
      <c r="BI40" s="135">
        <f ca="1">IFERROR(SUM(OFFSET('7. Consumption'!Q40,0,1,,MIN('1. General Inputs'!$J$27,COLUMNS('7. Consumption'!Q$9:$AQ$9)-1))),0)+MAX(0,$AQ40*('1. General Inputs'!$J$27-COLUMNS('7. Consumption'!Q$9:$AQ$9)+1))</f>
        <v>0</v>
      </c>
      <c r="BJ40" s="135">
        <f ca="1">IFERROR(SUM(OFFSET('7. Consumption'!R40,0,1,,MIN('1. General Inputs'!$J$27,COLUMNS('7. Consumption'!R$9:$AQ$9)-1))),0)+MAX(0,$AQ40*('1. General Inputs'!$J$27-COLUMNS('7. Consumption'!R$9:$AQ$9)+1))</f>
        <v>0</v>
      </c>
      <c r="BK40" s="135">
        <f ca="1">IFERROR(SUM(OFFSET('7. Consumption'!S40,0,1,,MIN('1. General Inputs'!$J$27,COLUMNS('7. Consumption'!S$9:$AQ$9)-1))),0)+MAX(0,$AQ40*('1. General Inputs'!$J$27-COLUMNS('7. Consumption'!S$9:$AQ$9)+1))</f>
        <v>0</v>
      </c>
      <c r="BL40" s="135">
        <f ca="1">IFERROR(SUM(OFFSET('7. Consumption'!T40,0,1,,MIN('1. General Inputs'!$J$27,COLUMNS('7. Consumption'!T$9:$AQ$9)-1))),0)+MAX(0,$AQ40*('1. General Inputs'!$J$27-COLUMNS('7. Consumption'!T$9:$AQ$9)+1))</f>
        <v>0</v>
      </c>
      <c r="BM40" s="135">
        <f ca="1">IFERROR(SUM(OFFSET('7. Consumption'!U40,0,1,,MIN('1. General Inputs'!$J$27,COLUMNS('7. Consumption'!U$9:$AQ$9)-1))),0)+MAX(0,$AQ40*('1. General Inputs'!$J$27-COLUMNS('7. Consumption'!U$9:$AQ$9)+1))</f>
        <v>0</v>
      </c>
      <c r="BN40" s="135">
        <f ca="1">IFERROR(SUM(OFFSET('7. Consumption'!V40,0,1,,MIN('1. General Inputs'!$J$27,COLUMNS('7. Consumption'!V$9:$AQ$9)-1))),0)+MAX(0,$AQ40*('1. General Inputs'!$J$27-COLUMNS('7. Consumption'!V$9:$AQ$9)+1))</f>
        <v>0</v>
      </c>
      <c r="BO40" s="135">
        <f ca="1">IFERROR(SUM(OFFSET('7. Consumption'!W40,0,1,,MIN('1. General Inputs'!$J$27,COLUMNS('7. Consumption'!W$9:$AQ$9)-1))),0)+MAX(0,$AQ40*('1. General Inputs'!$J$27-COLUMNS('7. Consumption'!W$9:$AQ$9)+1))</f>
        <v>0</v>
      </c>
      <c r="BP40" s="135">
        <f ca="1">IFERROR(SUM(OFFSET('7. Consumption'!X40,0,1,,MIN('1. General Inputs'!$J$27,COLUMNS('7. Consumption'!X$9:$AQ$9)-1))),0)+MAX(0,$AQ40*('1. General Inputs'!$J$27-COLUMNS('7. Consumption'!X$9:$AQ$9)+1))</f>
        <v>0</v>
      </c>
      <c r="BQ40" s="135">
        <f ca="1">IFERROR(SUM(OFFSET('7. Consumption'!Y40,0,1,,MIN('1. General Inputs'!$J$27,COLUMNS('7. Consumption'!Y$9:$AQ$9)-1))),0)+MAX(0,$AQ40*('1. General Inputs'!$J$27-COLUMNS('7. Consumption'!Y$9:$AQ$9)+1))</f>
        <v>0</v>
      </c>
      <c r="BR40" s="135">
        <f ca="1">IFERROR(SUM(OFFSET('7. Consumption'!Z40,0,1,,MIN('1. General Inputs'!$J$27,COLUMNS('7. Consumption'!Z$9:$AQ$9)-1))),0)+MAX(0,$AQ40*('1. General Inputs'!$J$27-COLUMNS('7. Consumption'!Z$9:$AQ$9)+1))</f>
        <v>0</v>
      </c>
      <c r="BS40" s="135">
        <f ca="1">IFERROR(SUM(OFFSET('7. Consumption'!AA40,0,1,,MIN('1. General Inputs'!$J$27,COLUMNS('7. Consumption'!AA$9:$AQ$9)-1))),0)+MAX(0,$AQ40*('1. General Inputs'!$J$27-COLUMNS('7. Consumption'!AA$9:$AQ$9)+1))</f>
        <v>0</v>
      </c>
      <c r="BT40" s="135">
        <f ca="1">IFERROR(SUM(OFFSET('7. Consumption'!AB40,0,1,,MIN('1. General Inputs'!$J$27,COLUMNS('7. Consumption'!AB$9:$AQ$9)-1))),0)+MAX(0,$AQ40*('1. General Inputs'!$J$27-COLUMNS('7. Consumption'!AB$9:$AQ$9)+1))</f>
        <v>0</v>
      </c>
      <c r="BU40" s="135">
        <f ca="1">IFERROR(SUM(OFFSET('7. Consumption'!AC40,0,1,,MIN('1. General Inputs'!$J$27,COLUMNS('7. Consumption'!AC$9:$AQ$9)-1))),0)+MAX(0,$AQ40*('1. General Inputs'!$J$27-COLUMNS('7. Consumption'!AC$9:$AQ$9)+1))</f>
        <v>0</v>
      </c>
      <c r="BV40" s="135">
        <f ca="1">IFERROR(SUM(OFFSET('7. Consumption'!AD40,0,1,,MIN('1. General Inputs'!$J$27,COLUMNS('7. Consumption'!AD$9:$AQ$9)-1))),0)+MAX(0,$AQ40*('1. General Inputs'!$J$27-COLUMNS('7. Consumption'!AD$9:$AQ$9)+1))</f>
        <v>0</v>
      </c>
      <c r="BW40" s="135">
        <f ca="1">IFERROR(SUM(OFFSET('7. Consumption'!AE40,0,1,,MIN('1. General Inputs'!$J$27,COLUMNS('7. Consumption'!AE$9:$AQ$9)-1))),0)+MAX(0,$AQ40*('1. General Inputs'!$J$27-COLUMNS('7. Consumption'!AE$9:$AQ$9)+1))</f>
        <v>0</v>
      </c>
      <c r="BX40" s="135">
        <f ca="1">IFERROR(SUM(OFFSET('7. Consumption'!AF40,0,1,,MIN('1. General Inputs'!$J$27,COLUMNS('7. Consumption'!AF$9:$AQ$9)-1))),0)+MAX(0,$AQ40*('1. General Inputs'!$J$27-COLUMNS('7. Consumption'!AF$9:$AQ$9)+1))</f>
        <v>0</v>
      </c>
      <c r="BY40" s="135">
        <f ca="1">IFERROR(SUM(OFFSET('7. Consumption'!AG40,0,1,,MIN('1. General Inputs'!$J$27,COLUMNS('7. Consumption'!AG$9:$AQ$9)-1))),0)+MAX(0,$AQ40*('1. General Inputs'!$J$27-COLUMNS('7. Consumption'!AG$9:$AQ$9)+1))</f>
        <v>0</v>
      </c>
      <c r="BZ40" s="135">
        <f ca="1">IFERROR(SUM(OFFSET('7. Consumption'!AH40,0,1,,MIN('1. General Inputs'!$J$27,COLUMNS('7. Consumption'!AH$9:$AQ$9)-1))),0)+MAX(0,$AQ40*('1. General Inputs'!$J$27-COLUMNS('7. Consumption'!AH$9:$AQ$9)+1))</f>
        <v>0</v>
      </c>
      <c r="CA40" s="135">
        <f ca="1">IFERROR(SUM(OFFSET('7. Consumption'!AI40,0,1,,MIN('1. General Inputs'!$J$27,COLUMNS('7. Consumption'!AI$9:$AQ$9)-1))),0)+MAX(0,$AQ40*('1. General Inputs'!$J$27-COLUMNS('7. Consumption'!AI$9:$AQ$9)+1))</f>
        <v>0</v>
      </c>
      <c r="CB40" s="135">
        <f ca="1">IFERROR(SUM(OFFSET('7. Consumption'!AJ40,0,1,,MIN('1. General Inputs'!$J$27,COLUMNS('7. Consumption'!AJ$9:$AQ$9)-1))),0)+MAX(0,$AQ40*('1. General Inputs'!$J$27-COLUMNS('7. Consumption'!AJ$9:$AQ$9)+1))</f>
        <v>0</v>
      </c>
      <c r="CC40" s="135">
        <f ca="1">IFERROR(SUM(OFFSET('7. Consumption'!AK40,0,1,,MIN('1. General Inputs'!$J$27,COLUMNS('7. Consumption'!AK$9:$AQ$9)-1))),0)+MAX(0,$AQ40*('1. General Inputs'!$J$27-COLUMNS('7. Consumption'!AK$9:$AQ$9)+1))</f>
        <v>0</v>
      </c>
      <c r="CD40" s="135">
        <f ca="1">IFERROR(SUM(OFFSET('7. Consumption'!AL40,0,1,,MIN('1. General Inputs'!$J$27,COLUMNS('7. Consumption'!AL$9:$AQ$9)-1))),0)+MAX(0,$AQ40*('1. General Inputs'!$J$27-COLUMNS('7. Consumption'!AL$9:$AQ$9)+1))</f>
        <v>0</v>
      </c>
      <c r="CE40" s="135">
        <f ca="1">IFERROR(SUM(OFFSET('7. Consumption'!AM40,0,1,,MIN('1. General Inputs'!$J$27,COLUMNS('7. Consumption'!AM$9:$AQ$9)-1))),0)+MAX(0,$AQ40*('1. General Inputs'!$J$27-COLUMNS('7. Consumption'!AM$9:$AQ$9)+1))</f>
        <v>0</v>
      </c>
      <c r="CF40" s="135">
        <f ca="1">IFERROR(SUM(OFFSET('7. Consumption'!AN40,0,1,,MIN('1. General Inputs'!$J$27,COLUMNS('7. Consumption'!AN$9:$AQ$9)-1))),0)+MAX(0,$AQ40*('1. General Inputs'!$J$27-COLUMNS('7. Consumption'!AN$9:$AQ$9)+1))</f>
        <v>0</v>
      </c>
      <c r="CG40" s="135">
        <f ca="1">IFERROR(SUM(OFFSET('7. Consumption'!AO40,0,1,,MIN('1. General Inputs'!$J$27,COLUMNS('7. Consumption'!AO$9:$AQ$9)-1))),0)+MAX(0,$AQ40*('1. General Inputs'!$J$27-COLUMNS('7. Consumption'!AO$9:$AQ$9)+1))</f>
        <v>0</v>
      </c>
      <c r="CH40" s="135">
        <f ca="1">IFERROR(SUM(OFFSET('7. Consumption'!AP40,0,1,,MIN('1. General Inputs'!$J$27,COLUMNS('7. Consumption'!AP$9:$AQ$9)-1))),0)+MAX(0,$AQ40*('1. General Inputs'!$J$27-COLUMNS('7. Consumption'!AP$9:$AQ$9)+1))</f>
        <v>0</v>
      </c>
      <c r="CI40" s="135">
        <f ca="1">IFERROR(SUM(OFFSET('7. Consumption'!AQ40,0,1,,MIN('1. General Inputs'!$J$27,COLUMNS('7. Consumption'!AQ$9:$AQ$9)-1))),0)+MAX(0,$AQ40*('1. General Inputs'!$J$27-COLUMNS('7. Consumption'!AQ$9:$AQ$9)+1))</f>
        <v>0</v>
      </c>
    </row>
    <row r="41" spans="2:87" ht="15" hidden="1" outlineLevel="1" x14ac:dyDescent="0.25">
      <c r="B41" s="16"/>
      <c r="C41" s="16" t="str">
        <f>IFERROR(VLOOKUP(ROWS($C$9:$C41),'5. Dosing'!$L$14:$M$64,COLUMNS('5. Dosing'!$L$13:$M$13),0),"")</f>
        <v xml:space="preserve">x--- (TDF+3TC+DTG) -  </v>
      </c>
      <c r="D41" s="16" t="str">
        <f>IFERROR(INDEX('5. Dosing'!E$14:E$64,MATCH('7. Consumption'!$C41,'5. Dosing'!$M$14:$M$64,0)),"")</f>
        <v>x---</v>
      </c>
      <c r="E41" s="129">
        <f>IFERROR(INDEX('5. Dosing'!K$14:K$64,MATCH('7. Consumption'!$C41,'5. Dosing'!$M$14:$M$64,0)),0)</f>
        <v>0</v>
      </c>
      <c r="F41" s="130">
        <f>IFERROR(INDEX('5. Dosing'!J$14:J$64,MATCH('7. Consumption'!$C41,'5. Dosing'!$M$14:$M$64,0))*(30)/INDEX('5. Dosing'!H$14:H$64,MATCH('7. Consumption'!$C41,'5. Dosing'!$M$14:$M$64,0)),0)</f>
        <v>0</v>
      </c>
      <c r="H41" s="3">
        <f ca="1">ROUNDUP($F41*$E41*CHOOSE(H$7,
IFERROR(SUMPRODUCT('6. Patients'!CA$10:CA$107,OFFSET('6. Patients'!$DN$9,1,MATCH($D41,'6. Patients'!$DO$9:$EC$9,0),ROWS('6. Patients'!DN$10:DN$107))),0)+
IFERROR(SUMPRODUCT('6. Patients'!CA$10:CA$107,OFFSET('6. Patients'!$ED$9,1,MATCH($D41,'6. Patients'!$EE$9:$ES$9,0),ROWS('6. Patients'!DN$10:DN$107))),0)+
IFERROR(SUMPRODUCT('6. Patients'!CA$10:CA$107,OFFSET('6. Patients'!$ET$9,1,MATCH($D41,'6. Patients'!$EU$9:$FI$9,0),ROWS('6. Patients'!DN$10:DN$107))),0)+
IFERROR(SUMPRODUCT('6. Patients'!CA$10:CA$107,OFFSET('6. Patients'!$FJ$9,1,MATCH($D41,'6. Patients'!$FK$9:$FY$9,0),ROWS('6. Patients'!DN$10:DN$107))),0),
IFERROR(SUMPRODUCT('6. Patients'!CA$10:CA$107,OFFSET('6. Patients'!$FZ$9,1,MATCH($D41,'6. Patients'!$GA$9:$GO$9,0),ROWS('6. Patients'!DN$10:DN$107))),0)+
IFERROR(SUMPRODUCT('6. Patients'!CA$10:CA$107,OFFSET('6. Patients'!$GP$9,1,MATCH($D41,'6. Patients'!$GQ$9:$HE$9,0),ROWS('6. Patients'!DN$10:DN$107))),0)+
IFERROR(SUMPRODUCT('6. Patients'!CA$10:CA$107,OFFSET('6. Patients'!$HF$9,1,MATCH($D41,'6. Patients'!$HG$9:$HU$9,0),ROWS('6. Patients'!DN$10:DN$107))),0)+
IFERROR(SUMPRODUCT('6. Patients'!CA$10:CA$107,OFFSET('6. Patients'!$HV$9,1,MATCH($D41,'6. Patients'!$HW$9:$IK$9,0),ROWS('6. Patients'!DN$10:DN$107))),0),
IFERROR(SUMPRODUCT('6. Patients'!CA$10:CA$107,OFFSET('6. Patients'!$IL$9,1,MATCH($D41,'6. Patients'!$IM$9:$JA$9,0),ROWS('6. Patients'!DN$10:DN$107))),0)+
IFERROR(SUMPRODUCT('6. Patients'!CA$10:CA$107,OFFSET('6. Patients'!$JB$9,1,MATCH($D41,'6. Patients'!$JC$9:$JQ$9,0),ROWS('6. Patients'!DN$10:DN$107))),0)+
IFERROR(SUMPRODUCT('6. Patients'!CA$10:CA$107,OFFSET('6. Patients'!$JR$9,1,MATCH($D41,'6. Patients'!$JS$9:$KG$9,0),ROWS('6. Patients'!DN$10:DN$107))),0)+
IFERROR(SUMPRODUCT('6. Patients'!CA$10:CA$107,OFFSET('6. Patients'!$KH$9,1,MATCH($D41,'6. Patients'!$KI$9:$KW$9,0),ROWS('6. Patients'!DN$10:DN$107))),0))+
IFERROR(VLOOKUP($D41,$H$61:$L$91,COLUMNS($H$60:$J$60)-1+H$7,0)*$E41*$F41*'1. General Inputs'!$J$25,0),0)</f>
        <v>0</v>
      </c>
      <c r="I41" s="3">
        <f ca="1">ROUNDUP($F41*$E41*CHOOSE(I$7,
IFERROR(SUMPRODUCT('6. Patients'!CB$10:CB$107,OFFSET('6. Patients'!$DN$9,1,MATCH($D41,'6. Patients'!$DO$9:$EC$9,0),ROWS('6. Patients'!DO$10:DO$107))),0)+
IFERROR(SUMPRODUCT('6. Patients'!CB$10:CB$107,OFFSET('6. Patients'!$ED$9,1,MATCH($D41,'6. Patients'!$EE$9:$ES$9,0),ROWS('6. Patients'!DO$10:DO$107))),0)+
IFERROR(SUMPRODUCT('6. Patients'!CB$10:CB$107,OFFSET('6. Patients'!$ET$9,1,MATCH($D41,'6. Patients'!$EU$9:$FI$9,0),ROWS('6. Patients'!DO$10:DO$107))),0)+
IFERROR(SUMPRODUCT('6. Patients'!CB$10:CB$107,OFFSET('6. Patients'!$FJ$9,1,MATCH($D41,'6. Patients'!$FK$9:$FY$9,0),ROWS('6. Patients'!DO$10:DO$107))),0),
IFERROR(SUMPRODUCT('6. Patients'!CB$10:CB$107,OFFSET('6. Patients'!$FZ$9,1,MATCH($D41,'6. Patients'!$GA$9:$GO$9,0),ROWS('6. Patients'!DO$10:DO$107))),0)+
IFERROR(SUMPRODUCT('6. Patients'!CB$10:CB$107,OFFSET('6. Patients'!$GP$9,1,MATCH($D41,'6. Patients'!$GQ$9:$HE$9,0),ROWS('6. Patients'!DO$10:DO$107))),0)+
IFERROR(SUMPRODUCT('6. Patients'!CB$10:CB$107,OFFSET('6. Patients'!$HF$9,1,MATCH($D41,'6. Patients'!$HG$9:$HU$9,0),ROWS('6. Patients'!DO$10:DO$107))),0)+
IFERROR(SUMPRODUCT('6. Patients'!CB$10:CB$107,OFFSET('6. Patients'!$HV$9,1,MATCH($D41,'6. Patients'!$HW$9:$IK$9,0),ROWS('6. Patients'!DO$10:DO$107))),0),
IFERROR(SUMPRODUCT('6. Patients'!CB$10:CB$107,OFFSET('6. Patients'!$IL$9,1,MATCH($D41,'6. Patients'!$IM$9:$JA$9,0),ROWS('6. Patients'!DO$10:DO$107))),0)+
IFERROR(SUMPRODUCT('6. Patients'!CB$10:CB$107,OFFSET('6. Patients'!$JB$9,1,MATCH($D41,'6. Patients'!$JC$9:$JQ$9,0),ROWS('6. Patients'!DO$10:DO$107))),0)+
IFERROR(SUMPRODUCT('6. Patients'!CB$10:CB$107,OFFSET('6. Patients'!$JR$9,1,MATCH($D41,'6. Patients'!$JS$9:$KG$9,0),ROWS('6. Patients'!DO$10:DO$107))),0)+
IFERROR(SUMPRODUCT('6. Patients'!CB$10:CB$107,OFFSET('6. Patients'!$KH$9,1,MATCH($D41,'6. Patients'!$KI$9:$KW$9,0),ROWS('6. Patients'!DO$10:DO$107))),0))+
IFERROR(VLOOKUP($D41,$H$61:$L$91,COLUMNS($H$60:$J$60)-1+I$7,0)*$E41*$F41*'1. General Inputs'!$J$25,0),0)</f>
        <v>0</v>
      </c>
      <c r="J41" s="3">
        <f ca="1">ROUNDUP($F41*$E41*CHOOSE(J$7,
IFERROR(SUMPRODUCT('6. Patients'!CC$10:CC$107,OFFSET('6. Patients'!$DN$9,1,MATCH($D41,'6. Patients'!$DO$9:$EC$9,0),ROWS('6. Patients'!DP$10:DP$107))),0)+
IFERROR(SUMPRODUCT('6. Patients'!CC$10:CC$107,OFFSET('6. Patients'!$ED$9,1,MATCH($D41,'6. Patients'!$EE$9:$ES$9,0),ROWS('6. Patients'!DP$10:DP$107))),0)+
IFERROR(SUMPRODUCT('6. Patients'!CC$10:CC$107,OFFSET('6. Patients'!$ET$9,1,MATCH($D41,'6. Patients'!$EU$9:$FI$9,0),ROWS('6. Patients'!DP$10:DP$107))),0)+
IFERROR(SUMPRODUCT('6. Patients'!CC$10:CC$107,OFFSET('6. Patients'!$FJ$9,1,MATCH($D41,'6. Patients'!$FK$9:$FY$9,0),ROWS('6. Patients'!DP$10:DP$107))),0),
IFERROR(SUMPRODUCT('6. Patients'!CC$10:CC$107,OFFSET('6. Patients'!$FZ$9,1,MATCH($D41,'6. Patients'!$GA$9:$GO$9,0),ROWS('6. Patients'!DP$10:DP$107))),0)+
IFERROR(SUMPRODUCT('6. Patients'!CC$10:CC$107,OFFSET('6. Patients'!$GP$9,1,MATCH($D41,'6. Patients'!$GQ$9:$HE$9,0),ROWS('6. Patients'!DP$10:DP$107))),0)+
IFERROR(SUMPRODUCT('6. Patients'!CC$10:CC$107,OFFSET('6. Patients'!$HF$9,1,MATCH($D41,'6. Patients'!$HG$9:$HU$9,0),ROWS('6. Patients'!DP$10:DP$107))),0)+
IFERROR(SUMPRODUCT('6. Patients'!CC$10:CC$107,OFFSET('6. Patients'!$HV$9,1,MATCH($D41,'6. Patients'!$HW$9:$IK$9,0),ROWS('6. Patients'!DP$10:DP$107))),0),
IFERROR(SUMPRODUCT('6. Patients'!CC$10:CC$107,OFFSET('6. Patients'!$IL$9,1,MATCH($D41,'6. Patients'!$IM$9:$JA$9,0),ROWS('6. Patients'!DP$10:DP$107))),0)+
IFERROR(SUMPRODUCT('6. Patients'!CC$10:CC$107,OFFSET('6. Patients'!$JB$9,1,MATCH($D41,'6. Patients'!$JC$9:$JQ$9,0),ROWS('6. Patients'!DP$10:DP$107))),0)+
IFERROR(SUMPRODUCT('6. Patients'!CC$10:CC$107,OFFSET('6. Patients'!$JR$9,1,MATCH($D41,'6. Patients'!$JS$9:$KG$9,0),ROWS('6. Patients'!DP$10:DP$107))),0)+
IFERROR(SUMPRODUCT('6. Patients'!CC$10:CC$107,OFFSET('6. Patients'!$KH$9,1,MATCH($D41,'6. Patients'!$KI$9:$KW$9,0),ROWS('6. Patients'!DP$10:DP$107))),0))+
IFERROR(VLOOKUP($D41,$H$61:$L$91,COLUMNS($H$60:$J$60)-1+J$7,0)*$E41*$F41*'1. General Inputs'!$J$25,0),0)</f>
        <v>0</v>
      </c>
      <c r="K41" s="3">
        <f ca="1">ROUNDUP($F41*$E41*CHOOSE(K$7,
IFERROR(SUMPRODUCT('6. Patients'!CD$10:CD$107,OFFSET('6. Patients'!$DN$9,1,MATCH($D41,'6. Patients'!$DO$9:$EC$9,0),ROWS('6. Patients'!DQ$10:DQ$107))),0)+
IFERROR(SUMPRODUCT('6. Patients'!CD$10:CD$107,OFFSET('6. Patients'!$ED$9,1,MATCH($D41,'6. Patients'!$EE$9:$ES$9,0),ROWS('6. Patients'!DQ$10:DQ$107))),0)+
IFERROR(SUMPRODUCT('6. Patients'!CD$10:CD$107,OFFSET('6. Patients'!$ET$9,1,MATCH($D41,'6. Patients'!$EU$9:$FI$9,0),ROWS('6. Patients'!DQ$10:DQ$107))),0)+
IFERROR(SUMPRODUCT('6. Patients'!CD$10:CD$107,OFFSET('6. Patients'!$FJ$9,1,MATCH($D41,'6. Patients'!$FK$9:$FY$9,0),ROWS('6. Patients'!DQ$10:DQ$107))),0),
IFERROR(SUMPRODUCT('6. Patients'!CD$10:CD$107,OFFSET('6. Patients'!$FZ$9,1,MATCH($D41,'6. Patients'!$GA$9:$GO$9,0),ROWS('6. Patients'!DQ$10:DQ$107))),0)+
IFERROR(SUMPRODUCT('6. Patients'!CD$10:CD$107,OFFSET('6. Patients'!$GP$9,1,MATCH($D41,'6. Patients'!$GQ$9:$HE$9,0),ROWS('6. Patients'!DQ$10:DQ$107))),0)+
IFERROR(SUMPRODUCT('6. Patients'!CD$10:CD$107,OFFSET('6. Patients'!$HF$9,1,MATCH($D41,'6. Patients'!$HG$9:$HU$9,0),ROWS('6. Patients'!DQ$10:DQ$107))),0)+
IFERROR(SUMPRODUCT('6. Patients'!CD$10:CD$107,OFFSET('6. Patients'!$HV$9,1,MATCH($D41,'6. Patients'!$HW$9:$IK$9,0),ROWS('6. Patients'!DQ$10:DQ$107))),0),
IFERROR(SUMPRODUCT('6. Patients'!CD$10:CD$107,OFFSET('6. Patients'!$IL$9,1,MATCH($D41,'6. Patients'!$IM$9:$JA$9,0),ROWS('6. Patients'!DQ$10:DQ$107))),0)+
IFERROR(SUMPRODUCT('6. Patients'!CD$10:CD$107,OFFSET('6. Patients'!$JB$9,1,MATCH($D41,'6. Patients'!$JC$9:$JQ$9,0),ROWS('6. Patients'!DQ$10:DQ$107))),0)+
IFERROR(SUMPRODUCT('6. Patients'!CD$10:CD$107,OFFSET('6. Patients'!$JR$9,1,MATCH($D41,'6. Patients'!$JS$9:$KG$9,0),ROWS('6. Patients'!DQ$10:DQ$107))),0)+
IFERROR(SUMPRODUCT('6. Patients'!CD$10:CD$107,OFFSET('6. Patients'!$KH$9,1,MATCH($D41,'6. Patients'!$KI$9:$KW$9,0),ROWS('6. Patients'!DQ$10:DQ$107))),0))+
IFERROR(VLOOKUP($D41,$H$61:$L$91,COLUMNS($H$60:$J$60)-1+K$7,0)*$E41*$F41*'1. General Inputs'!$J$25,0),0)</f>
        <v>0</v>
      </c>
      <c r="L41" s="3">
        <f ca="1">ROUNDUP($F41*$E41*CHOOSE(L$7,
IFERROR(SUMPRODUCT('6. Patients'!CE$10:CE$107,OFFSET('6. Patients'!$DN$9,1,MATCH($D41,'6. Patients'!$DO$9:$EC$9,0),ROWS('6. Patients'!DR$10:DR$107))),0)+
IFERROR(SUMPRODUCT('6. Patients'!CE$10:CE$107,OFFSET('6. Patients'!$ED$9,1,MATCH($D41,'6. Patients'!$EE$9:$ES$9,0),ROWS('6. Patients'!DR$10:DR$107))),0)+
IFERROR(SUMPRODUCT('6. Patients'!CE$10:CE$107,OFFSET('6. Patients'!$ET$9,1,MATCH($D41,'6. Patients'!$EU$9:$FI$9,0),ROWS('6. Patients'!DR$10:DR$107))),0)+
IFERROR(SUMPRODUCT('6. Patients'!CE$10:CE$107,OFFSET('6. Patients'!$FJ$9,1,MATCH($D41,'6. Patients'!$FK$9:$FY$9,0),ROWS('6. Patients'!DR$10:DR$107))),0),
IFERROR(SUMPRODUCT('6. Patients'!CE$10:CE$107,OFFSET('6. Patients'!$FZ$9,1,MATCH($D41,'6. Patients'!$GA$9:$GO$9,0),ROWS('6. Patients'!DR$10:DR$107))),0)+
IFERROR(SUMPRODUCT('6. Patients'!CE$10:CE$107,OFFSET('6. Patients'!$GP$9,1,MATCH($D41,'6. Patients'!$GQ$9:$HE$9,0),ROWS('6. Patients'!DR$10:DR$107))),0)+
IFERROR(SUMPRODUCT('6. Patients'!CE$10:CE$107,OFFSET('6. Patients'!$HF$9,1,MATCH($D41,'6. Patients'!$HG$9:$HU$9,0),ROWS('6. Patients'!DR$10:DR$107))),0)+
IFERROR(SUMPRODUCT('6. Patients'!CE$10:CE$107,OFFSET('6. Patients'!$HV$9,1,MATCH($D41,'6. Patients'!$HW$9:$IK$9,0),ROWS('6. Patients'!DR$10:DR$107))),0),
IFERROR(SUMPRODUCT('6. Patients'!CE$10:CE$107,OFFSET('6. Patients'!$IL$9,1,MATCH($D41,'6. Patients'!$IM$9:$JA$9,0),ROWS('6. Patients'!DR$10:DR$107))),0)+
IFERROR(SUMPRODUCT('6. Patients'!CE$10:CE$107,OFFSET('6. Patients'!$JB$9,1,MATCH($D41,'6. Patients'!$JC$9:$JQ$9,0),ROWS('6. Patients'!DR$10:DR$107))),0)+
IFERROR(SUMPRODUCT('6. Patients'!CE$10:CE$107,OFFSET('6. Patients'!$JR$9,1,MATCH($D41,'6. Patients'!$JS$9:$KG$9,0),ROWS('6. Patients'!DR$10:DR$107))),0)+
IFERROR(SUMPRODUCT('6. Patients'!CE$10:CE$107,OFFSET('6. Patients'!$KH$9,1,MATCH($D41,'6. Patients'!$KI$9:$KW$9,0),ROWS('6. Patients'!DR$10:DR$107))),0))+
IFERROR(VLOOKUP($D41,$H$61:$L$91,COLUMNS($H$60:$J$60)-1+L$7,0)*$E41*$F41*'1. General Inputs'!$J$25,0),0)</f>
        <v>0</v>
      </c>
      <c r="M41" s="3">
        <f ca="1">ROUNDUP($F41*$E41*CHOOSE(M$7,
IFERROR(SUMPRODUCT('6. Patients'!CF$10:CF$107,OFFSET('6. Patients'!$DN$9,1,MATCH($D41,'6. Patients'!$DO$9:$EC$9,0),ROWS('6. Patients'!DS$10:DS$107))),0)+
IFERROR(SUMPRODUCT('6. Patients'!CF$10:CF$107,OFFSET('6. Patients'!$ED$9,1,MATCH($D41,'6. Patients'!$EE$9:$ES$9,0),ROWS('6. Patients'!DS$10:DS$107))),0)+
IFERROR(SUMPRODUCT('6. Patients'!CF$10:CF$107,OFFSET('6. Patients'!$ET$9,1,MATCH($D41,'6. Patients'!$EU$9:$FI$9,0),ROWS('6. Patients'!DS$10:DS$107))),0)+
IFERROR(SUMPRODUCT('6. Patients'!CF$10:CF$107,OFFSET('6. Patients'!$FJ$9,1,MATCH($D41,'6. Patients'!$FK$9:$FY$9,0),ROWS('6. Patients'!DS$10:DS$107))),0),
IFERROR(SUMPRODUCT('6. Patients'!CF$10:CF$107,OFFSET('6. Patients'!$FZ$9,1,MATCH($D41,'6. Patients'!$GA$9:$GO$9,0),ROWS('6. Patients'!DS$10:DS$107))),0)+
IFERROR(SUMPRODUCT('6. Patients'!CF$10:CF$107,OFFSET('6. Patients'!$GP$9,1,MATCH($D41,'6. Patients'!$GQ$9:$HE$9,0),ROWS('6. Patients'!DS$10:DS$107))),0)+
IFERROR(SUMPRODUCT('6. Patients'!CF$10:CF$107,OFFSET('6. Patients'!$HF$9,1,MATCH($D41,'6. Patients'!$HG$9:$HU$9,0),ROWS('6. Patients'!DS$10:DS$107))),0)+
IFERROR(SUMPRODUCT('6. Patients'!CF$10:CF$107,OFFSET('6. Patients'!$HV$9,1,MATCH($D41,'6. Patients'!$HW$9:$IK$9,0),ROWS('6. Patients'!DS$10:DS$107))),0),
IFERROR(SUMPRODUCT('6. Patients'!CF$10:CF$107,OFFSET('6. Patients'!$IL$9,1,MATCH($D41,'6. Patients'!$IM$9:$JA$9,0),ROWS('6. Patients'!DS$10:DS$107))),0)+
IFERROR(SUMPRODUCT('6. Patients'!CF$10:CF$107,OFFSET('6. Patients'!$JB$9,1,MATCH($D41,'6. Patients'!$JC$9:$JQ$9,0),ROWS('6. Patients'!DS$10:DS$107))),0)+
IFERROR(SUMPRODUCT('6. Patients'!CF$10:CF$107,OFFSET('6. Patients'!$JR$9,1,MATCH($D41,'6. Patients'!$JS$9:$KG$9,0),ROWS('6. Patients'!DS$10:DS$107))),0)+
IFERROR(SUMPRODUCT('6. Patients'!CF$10:CF$107,OFFSET('6. Patients'!$KH$9,1,MATCH($D41,'6. Patients'!$KI$9:$KW$9,0),ROWS('6. Patients'!DS$10:DS$107))),0))+
IFERROR(VLOOKUP($D41,$H$61:$L$91,COLUMNS($H$60:$J$60)-1+M$7,0)*$E41*$F41*'1. General Inputs'!$J$25,0),0)</f>
        <v>0</v>
      </c>
      <c r="N41" s="3">
        <f ca="1">ROUNDUP($F41*$E41*CHOOSE(N$7,
IFERROR(SUMPRODUCT('6. Patients'!CG$10:CG$107,OFFSET('6. Patients'!$DN$9,1,MATCH($D41,'6. Patients'!$DO$9:$EC$9,0),ROWS('6. Patients'!DT$10:DT$107))),0)+
IFERROR(SUMPRODUCT('6. Patients'!CG$10:CG$107,OFFSET('6. Patients'!$ED$9,1,MATCH($D41,'6. Patients'!$EE$9:$ES$9,0),ROWS('6. Patients'!DT$10:DT$107))),0)+
IFERROR(SUMPRODUCT('6. Patients'!CG$10:CG$107,OFFSET('6. Patients'!$ET$9,1,MATCH($D41,'6. Patients'!$EU$9:$FI$9,0),ROWS('6. Patients'!DT$10:DT$107))),0)+
IFERROR(SUMPRODUCT('6. Patients'!CG$10:CG$107,OFFSET('6. Patients'!$FJ$9,1,MATCH($D41,'6. Patients'!$FK$9:$FY$9,0),ROWS('6. Patients'!DT$10:DT$107))),0),
IFERROR(SUMPRODUCT('6. Patients'!CG$10:CG$107,OFFSET('6. Patients'!$FZ$9,1,MATCH($D41,'6. Patients'!$GA$9:$GO$9,0),ROWS('6. Patients'!DT$10:DT$107))),0)+
IFERROR(SUMPRODUCT('6. Patients'!CG$10:CG$107,OFFSET('6. Patients'!$GP$9,1,MATCH($D41,'6. Patients'!$GQ$9:$HE$9,0),ROWS('6. Patients'!DT$10:DT$107))),0)+
IFERROR(SUMPRODUCT('6. Patients'!CG$10:CG$107,OFFSET('6. Patients'!$HF$9,1,MATCH($D41,'6. Patients'!$HG$9:$HU$9,0),ROWS('6. Patients'!DT$10:DT$107))),0)+
IFERROR(SUMPRODUCT('6. Patients'!CG$10:CG$107,OFFSET('6. Patients'!$HV$9,1,MATCH($D41,'6. Patients'!$HW$9:$IK$9,0),ROWS('6. Patients'!DT$10:DT$107))),0),
IFERROR(SUMPRODUCT('6. Patients'!CG$10:CG$107,OFFSET('6. Patients'!$IL$9,1,MATCH($D41,'6. Patients'!$IM$9:$JA$9,0),ROWS('6. Patients'!DT$10:DT$107))),0)+
IFERROR(SUMPRODUCT('6. Patients'!CG$10:CG$107,OFFSET('6. Patients'!$JB$9,1,MATCH($D41,'6. Patients'!$JC$9:$JQ$9,0),ROWS('6. Patients'!DT$10:DT$107))),0)+
IFERROR(SUMPRODUCT('6. Patients'!CG$10:CG$107,OFFSET('6. Patients'!$JR$9,1,MATCH($D41,'6. Patients'!$JS$9:$KG$9,0),ROWS('6. Patients'!DT$10:DT$107))),0)+
IFERROR(SUMPRODUCT('6. Patients'!CG$10:CG$107,OFFSET('6. Patients'!$KH$9,1,MATCH($D41,'6. Patients'!$KI$9:$KW$9,0),ROWS('6. Patients'!DT$10:DT$107))),0))+
IFERROR(VLOOKUP($D41,$H$61:$L$91,COLUMNS($H$60:$J$60)-1+N$7,0)*$E41*$F41*'1. General Inputs'!$J$25,0),0)</f>
        <v>0</v>
      </c>
      <c r="O41" s="3">
        <f ca="1">ROUNDUP($F41*$E41*CHOOSE(O$7,
IFERROR(SUMPRODUCT('6. Patients'!CH$10:CH$107,OFFSET('6. Patients'!$DN$9,1,MATCH($D41,'6. Patients'!$DO$9:$EC$9,0),ROWS('6. Patients'!DU$10:DU$107))),0)+
IFERROR(SUMPRODUCT('6. Patients'!CH$10:CH$107,OFFSET('6. Patients'!$ED$9,1,MATCH($D41,'6. Patients'!$EE$9:$ES$9,0),ROWS('6. Patients'!DU$10:DU$107))),0)+
IFERROR(SUMPRODUCT('6. Patients'!CH$10:CH$107,OFFSET('6. Patients'!$ET$9,1,MATCH($D41,'6. Patients'!$EU$9:$FI$9,0),ROWS('6. Patients'!DU$10:DU$107))),0)+
IFERROR(SUMPRODUCT('6. Patients'!CH$10:CH$107,OFFSET('6. Patients'!$FJ$9,1,MATCH($D41,'6. Patients'!$FK$9:$FY$9,0),ROWS('6. Patients'!DU$10:DU$107))),0),
IFERROR(SUMPRODUCT('6. Patients'!CH$10:CH$107,OFFSET('6. Patients'!$FZ$9,1,MATCH($D41,'6. Patients'!$GA$9:$GO$9,0),ROWS('6. Patients'!DU$10:DU$107))),0)+
IFERROR(SUMPRODUCT('6. Patients'!CH$10:CH$107,OFFSET('6. Patients'!$GP$9,1,MATCH($D41,'6. Patients'!$GQ$9:$HE$9,0),ROWS('6. Patients'!DU$10:DU$107))),0)+
IFERROR(SUMPRODUCT('6. Patients'!CH$10:CH$107,OFFSET('6. Patients'!$HF$9,1,MATCH($D41,'6. Patients'!$HG$9:$HU$9,0),ROWS('6. Patients'!DU$10:DU$107))),0)+
IFERROR(SUMPRODUCT('6. Patients'!CH$10:CH$107,OFFSET('6. Patients'!$HV$9,1,MATCH($D41,'6. Patients'!$HW$9:$IK$9,0),ROWS('6. Patients'!DU$10:DU$107))),0),
IFERROR(SUMPRODUCT('6. Patients'!CH$10:CH$107,OFFSET('6. Patients'!$IL$9,1,MATCH($D41,'6. Patients'!$IM$9:$JA$9,0),ROWS('6. Patients'!DU$10:DU$107))),0)+
IFERROR(SUMPRODUCT('6. Patients'!CH$10:CH$107,OFFSET('6. Patients'!$JB$9,1,MATCH($D41,'6. Patients'!$JC$9:$JQ$9,0),ROWS('6. Patients'!DU$10:DU$107))),0)+
IFERROR(SUMPRODUCT('6. Patients'!CH$10:CH$107,OFFSET('6. Patients'!$JR$9,1,MATCH($D41,'6. Patients'!$JS$9:$KG$9,0),ROWS('6. Patients'!DU$10:DU$107))),0)+
IFERROR(SUMPRODUCT('6. Patients'!CH$10:CH$107,OFFSET('6. Patients'!$KH$9,1,MATCH($D41,'6. Patients'!$KI$9:$KW$9,0),ROWS('6. Patients'!DU$10:DU$107))),0))+
IFERROR(VLOOKUP($D41,$H$61:$L$91,COLUMNS($H$60:$J$60)-1+O$7,0)*$E41*$F41*'1. General Inputs'!$J$25,0),0)</f>
        <v>0</v>
      </c>
      <c r="P41" s="3">
        <f ca="1">ROUNDUP($F41*$E41*CHOOSE(P$7,
IFERROR(SUMPRODUCT('6. Patients'!CI$10:CI$107,OFFSET('6. Patients'!$DN$9,1,MATCH($D41,'6. Patients'!$DO$9:$EC$9,0),ROWS('6. Patients'!DV$10:DV$107))),0)+
IFERROR(SUMPRODUCT('6. Patients'!CI$10:CI$107,OFFSET('6. Patients'!$ED$9,1,MATCH($D41,'6. Patients'!$EE$9:$ES$9,0),ROWS('6. Patients'!DV$10:DV$107))),0)+
IFERROR(SUMPRODUCT('6. Patients'!CI$10:CI$107,OFFSET('6. Patients'!$ET$9,1,MATCH($D41,'6. Patients'!$EU$9:$FI$9,0),ROWS('6. Patients'!DV$10:DV$107))),0)+
IFERROR(SUMPRODUCT('6. Patients'!CI$10:CI$107,OFFSET('6. Patients'!$FJ$9,1,MATCH($D41,'6. Patients'!$FK$9:$FY$9,0),ROWS('6. Patients'!DV$10:DV$107))),0),
IFERROR(SUMPRODUCT('6. Patients'!CI$10:CI$107,OFFSET('6. Patients'!$FZ$9,1,MATCH($D41,'6. Patients'!$GA$9:$GO$9,0),ROWS('6. Patients'!DV$10:DV$107))),0)+
IFERROR(SUMPRODUCT('6. Patients'!CI$10:CI$107,OFFSET('6. Patients'!$GP$9,1,MATCH($D41,'6. Patients'!$GQ$9:$HE$9,0),ROWS('6. Patients'!DV$10:DV$107))),0)+
IFERROR(SUMPRODUCT('6. Patients'!CI$10:CI$107,OFFSET('6. Patients'!$HF$9,1,MATCH($D41,'6. Patients'!$HG$9:$HU$9,0),ROWS('6. Patients'!DV$10:DV$107))),0)+
IFERROR(SUMPRODUCT('6. Patients'!CI$10:CI$107,OFFSET('6. Patients'!$HV$9,1,MATCH($D41,'6. Patients'!$HW$9:$IK$9,0),ROWS('6. Patients'!DV$10:DV$107))),0),
IFERROR(SUMPRODUCT('6. Patients'!CI$10:CI$107,OFFSET('6. Patients'!$IL$9,1,MATCH($D41,'6. Patients'!$IM$9:$JA$9,0),ROWS('6. Patients'!DV$10:DV$107))),0)+
IFERROR(SUMPRODUCT('6. Patients'!CI$10:CI$107,OFFSET('6. Patients'!$JB$9,1,MATCH($D41,'6. Patients'!$JC$9:$JQ$9,0),ROWS('6. Patients'!DV$10:DV$107))),0)+
IFERROR(SUMPRODUCT('6. Patients'!CI$10:CI$107,OFFSET('6. Patients'!$JR$9,1,MATCH($D41,'6. Patients'!$JS$9:$KG$9,0),ROWS('6. Patients'!DV$10:DV$107))),0)+
IFERROR(SUMPRODUCT('6. Patients'!CI$10:CI$107,OFFSET('6. Patients'!$KH$9,1,MATCH($D41,'6. Patients'!$KI$9:$KW$9,0),ROWS('6. Patients'!DV$10:DV$107))),0))+
IFERROR(VLOOKUP($D41,$H$61:$L$91,COLUMNS($H$60:$J$60)-1+P$7,0)*$E41*$F41*'1. General Inputs'!$J$25,0),0)</f>
        <v>0</v>
      </c>
      <c r="Q41" s="3">
        <f ca="1">ROUNDUP($F41*$E41*CHOOSE(Q$7,
IFERROR(SUMPRODUCT('6. Patients'!CJ$10:CJ$107,OFFSET('6. Patients'!$DN$9,1,MATCH($D41,'6. Patients'!$DO$9:$EC$9,0),ROWS('6. Patients'!DW$10:DW$107))),0)+
IFERROR(SUMPRODUCT('6. Patients'!CJ$10:CJ$107,OFFSET('6. Patients'!$ED$9,1,MATCH($D41,'6. Patients'!$EE$9:$ES$9,0),ROWS('6. Patients'!DW$10:DW$107))),0)+
IFERROR(SUMPRODUCT('6. Patients'!CJ$10:CJ$107,OFFSET('6. Patients'!$ET$9,1,MATCH($D41,'6. Patients'!$EU$9:$FI$9,0),ROWS('6. Patients'!DW$10:DW$107))),0)+
IFERROR(SUMPRODUCT('6. Patients'!CJ$10:CJ$107,OFFSET('6. Patients'!$FJ$9,1,MATCH($D41,'6. Patients'!$FK$9:$FY$9,0),ROWS('6. Patients'!DW$10:DW$107))),0),
IFERROR(SUMPRODUCT('6. Patients'!CJ$10:CJ$107,OFFSET('6. Patients'!$FZ$9,1,MATCH($D41,'6. Patients'!$GA$9:$GO$9,0),ROWS('6. Patients'!DW$10:DW$107))),0)+
IFERROR(SUMPRODUCT('6. Patients'!CJ$10:CJ$107,OFFSET('6. Patients'!$GP$9,1,MATCH($D41,'6. Patients'!$GQ$9:$HE$9,0),ROWS('6. Patients'!DW$10:DW$107))),0)+
IFERROR(SUMPRODUCT('6. Patients'!CJ$10:CJ$107,OFFSET('6. Patients'!$HF$9,1,MATCH($D41,'6. Patients'!$HG$9:$HU$9,0),ROWS('6. Patients'!DW$10:DW$107))),0)+
IFERROR(SUMPRODUCT('6. Patients'!CJ$10:CJ$107,OFFSET('6. Patients'!$HV$9,1,MATCH($D41,'6. Patients'!$HW$9:$IK$9,0),ROWS('6. Patients'!DW$10:DW$107))),0),
IFERROR(SUMPRODUCT('6. Patients'!CJ$10:CJ$107,OFFSET('6. Patients'!$IL$9,1,MATCH($D41,'6. Patients'!$IM$9:$JA$9,0),ROWS('6. Patients'!DW$10:DW$107))),0)+
IFERROR(SUMPRODUCT('6. Patients'!CJ$10:CJ$107,OFFSET('6. Patients'!$JB$9,1,MATCH($D41,'6. Patients'!$JC$9:$JQ$9,0),ROWS('6. Patients'!DW$10:DW$107))),0)+
IFERROR(SUMPRODUCT('6. Patients'!CJ$10:CJ$107,OFFSET('6. Patients'!$JR$9,1,MATCH($D41,'6. Patients'!$JS$9:$KG$9,0),ROWS('6. Patients'!DW$10:DW$107))),0)+
IFERROR(SUMPRODUCT('6. Patients'!CJ$10:CJ$107,OFFSET('6. Patients'!$KH$9,1,MATCH($D41,'6. Patients'!$KI$9:$KW$9,0),ROWS('6. Patients'!DW$10:DW$107))),0))+
IFERROR(VLOOKUP($D41,$H$61:$L$91,COLUMNS($H$60:$J$60)-1+Q$7,0)*$E41*$F41*'1. General Inputs'!$J$25,0),0)</f>
        <v>0</v>
      </c>
      <c r="R41" s="3">
        <f ca="1">ROUNDUP($F41*$E41*CHOOSE(R$7,
IFERROR(SUMPRODUCT('6. Patients'!CK$10:CK$107,OFFSET('6. Patients'!$DN$9,1,MATCH($D41,'6. Patients'!$DO$9:$EC$9,0),ROWS('6. Patients'!DX$10:DX$107))),0)+
IFERROR(SUMPRODUCT('6. Patients'!CK$10:CK$107,OFFSET('6. Patients'!$ED$9,1,MATCH($D41,'6. Patients'!$EE$9:$ES$9,0),ROWS('6. Patients'!DX$10:DX$107))),0)+
IFERROR(SUMPRODUCT('6. Patients'!CK$10:CK$107,OFFSET('6. Patients'!$ET$9,1,MATCH($D41,'6. Patients'!$EU$9:$FI$9,0),ROWS('6. Patients'!DX$10:DX$107))),0)+
IFERROR(SUMPRODUCT('6. Patients'!CK$10:CK$107,OFFSET('6. Patients'!$FJ$9,1,MATCH($D41,'6. Patients'!$FK$9:$FY$9,0),ROWS('6. Patients'!DX$10:DX$107))),0),
IFERROR(SUMPRODUCT('6. Patients'!CK$10:CK$107,OFFSET('6. Patients'!$FZ$9,1,MATCH($D41,'6. Patients'!$GA$9:$GO$9,0),ROWS('6. Patients'!DX$10:DX$107))),0)+
IFERROR(SUMPRODUCT('6. Patients'!CK$10:CK$107,OFFSET('6. Patients'!$GP$9,1,MATCH($D41,'6. Patients'!$GQ$9:$HE$9,0),ROWS('6. Patients'!DX$10:DX$107))),0)+
IFERROR(SUMPRODUCT('6. Patients'!CK$10:CK$107,OFFSET('6. Patients'!$HF$9,1,MATCH($D41,'6. Patients'!$HG$9:$HU$9,0),ROWS('6. Patients'!DX$10:DX$107))),0)+
IFERROR(SUMPRODUCT('6. Patients'!CK$10:CK$107,OFFSET('6. Patients'!$HV$9,1,MATCH($D41,'6. Patients'!$HW$9:$IK$9,0),ROWS('6. Patients'!DX$10:DX$107))),0),
IFERROR(SUMPRODUCT('6. Patients'!CK$10:CK$107,OFFSET('6. Patients'!$IL$9,1,MATCH($D41,'6. Patients'!$IM$9:$JA$9,0),ROWS('6. Patients'!DX$10:DX$107))),0)+
IFERROR(SUMPRODUCT('6. Patients'!CK$10:CK$107,OFFSET('6. Patients'!$JB$9,1,MATCH($D41,'6. Patients'!$JC$9:$JQ$9,0),ROWS('6. Patients'!DX$10:DX$107))),0)+
IFERROR(SUMPRODUCT('6. Patients'!CK$10:CK$107,OFFSET('6. Patients'!$JR$9,1,MATCH($D41,'6. Patients'!$JS$9:$KG$9,0),ROWS('6. Patients'!DX$10:DX$107))),0)+
IFERROR(SUMPRODUCT('6. Patients'!CK$10:CK$107,OFFSET('6. Patients'!$KH$9,1,MATCH($D41,'6. Patients'!$KI$9:$KW$9,0),ROWS('6. Patients'!DX$10:DX$107))),0))+
IFERROR(VLOOKUP($D41,$H$61:$L$91,COLUMNS($H$60:$J$60)-1+R$7,0)*$E41*$F41*'1. General Inputs'!$J$25,0),0)</f>
        <v>0</v>
      </c>
      <c r="S41" s="3">
        <f ca="1">ROUNDUP($F41*$E41*CHOOSE(S$7,
IFERROR(SUMPRODUCT('6. Patients'!CL$10:CL$107,OFFSET('6. Patients'!$DN$9,1,MATCH($D41,'6. Patients'!$DO$9:$EC$9,0),ROWS('6. Patients'!DY$10:DY$107))),0)+
IFERROR(SUMPRODUCT('6. Patients'!CL$10:CL$107,OFFSET('6. Patients'!$ED$9,1,MATCH($D41,'6. Patients'!$EE$9:$ES$9,0),ROWS('6. Patients'!DY$10:DY$107))),0)+
IFERROR(SUMPRODUCT('6. Patients'!CL$10:CL$107,OFFSET('6. Patients'!$ET$9,1,MATCH($D41,'6. Patients'!$EU$9:$FI$9,0),ROWS('6. Patients'!DY$10:DY$107))),0)+
IFERROR(SUMPRODUCT('6. Patients'!CL$10:CL$107,OFFSET('6. Patients'!$FJ$9,1,MATCH($D41,'6. Patients'!$FK$9:$FY$9,0),ROWS('6. Patients'!DY$10:DY$107))),0),
IFERROR(SUMPRODUCT('6. Patients'!CL$10:CL$107,OFFSET('6. Patients'!$FZ$9,1,MATCH($D41,'6. Patients'!$GA$9:$GO$9,0),ROWS('6. Patients'!DY$10:DY$107))),0)+
IFERROR(SUMPRODUCT('6. Patients'!CL$10:CL$107,OFFSET('6. Patients'!$GP$9,1,MATCH($D41,'6. Patients'!$GQ$9:$HE$9,0),ROWS('6. Patients'!DY$10:DY$107))),0)+
IFERROR(SUMPRODUCT('6. Patients'!CL$10:CL$107,OFFSET('6. Patients'!$HF$9,1,MATCH($D41,'6. Patients'!$HG$9:$HU$9,0),ROWS('6. Patients'!DY$10:DY$107))),0)+
IFERROR(SUMPRODUCT('6. Patients'!CL$10:CL$107,OFFSET('6. Patients'!$HV$9,1,MATCH($D41,'6. Patients'!$HW$9:$IK$9,0),ROWS('6. Patients'!DY$10:DY$107))),0),
IFERROR(SUMPRODUCT('6. Patients'!CL$10:CL$107,OFFSET('6. Patients'!$IL$9,1,MATCH($D41,'6. Patients'!$IM$9:$JA$9,0),ROWS('6. Patients'!DY$10:DY$107))),0)+
IFERROR(SUMPRODUCT('6. Patients'!CL$10:CL$107,OFFSET('6. Patients'!$JB$9,1,MATCH($D41,'6. Patients'!$JC$9:$JQ$9,0),ROWS('6. Patients'!DY$10:DY$107))),0)+
IFERROR(SUMPRODUCT('6. Patients'!CL$10:CL$107,OFFSET('6. Patients'!$JR$9,1,MATCH($D41,'6. Patients'!$JS$9:$KG$9,0),ROWS('6. Patients'!DY$10:DY$107))),0)+
IFERROR(SUMPRODUCT('6. Patients'!CL$10:CL$107,OFFSET('6. Patients'!$KH$9,1,MATCH($D41,'6. Patients'!$KI$9:$KW$9,0),ROWS('6. Patients'!DY$10:DY$107))),0))+
IFERROR(VLOOKUP($D41,$H$61:$L$91,COLUMNS($H$60:$J$60)-1+S$7,0)*$E41*$F41*'1. General Inputs'!$J$25,0),0)</f>
        <v>0</v>
      </c>
      <c r="T41" s="3">
        <f ca="1">ROUNDUP($F41*$E41*CHOOSE(T$7,
IFERROR(SUMPRODUCT('6. Patients'!CM$10:CM$107,OFFSET('6. Patients'!$DN$9,1,MATCH($D41,'6. Patients'!$DO$9:$EC$9,0),ROWS('6. Patients'!DZ$10:DZ$107))),0)+
IFERROR(SUMPRODUCT('6. Patients'!CM$10:CM$107,OFFSET('6. Patients'!$ED$9,1,MATCH($D41,'6. Patients'!$EE$9:$ES$9,0),ROWS('6. Patients'!DZ$10:DZ$107))),0)+
IFERROR(SUMPRODUCT('6. Patients'!CM$10:CM$107,OFFSET('6. Patients'!$ET$9,1,MATCH($D41,'6. Patients'!$EU$9:$FI$9,0),ROWS('6. Patients'!DZ$10:DZ$107))),0)+
IFERROR(SUMPRODUCT('6. Patients'!CM$10:CM$107,OFFSET('6. Patients'!$FJ$9,1,MATCH($D41,'6. Patients'!$FK$9:$FY$9,0),ROWS('6. Patients'!DZ$10:DZ$107))),0),
IFERROR(SUMPRODUCT('6. Patients'!CM$10:CM$107,OFFSET('6. Patients'!$FZ$9,1,MATCH($D41,'6. Patients'!$GA$9:$GO$9,0),ROWS('6. Patients'!DZ$10:DZ$107))),0)+
IFERROR(SUMPRODUCT('6. Patients'!CM$10:CM$107,OFFSET('6. Patients'!$GP$9,1,MATCH($D41,'6. Patients'!$GQ$9:$HE$9,0),ROWS('6. Patients'!DZ$10:DZ$107))),0)+
IFERROR(SUMPRODUCT('6. Patients'!CM$10:CM$107,OFFSET('6. Patients'!$HF$9,1,MATCH($D41,'6. Patients'!$HG$9:$HU$9,0),ROWS('6. Patients'!DZ$10:DZ$107))),0)+
IFERROR(SUMPRODUCT('6. Patients'!CM$10:CM$107,OFFSET('6. Patients'!$HV$9,1,MATCH($D41,'6. Patients'!$HW$9:$IK$9,0),ROWS('6. Patients'!DZ$10:DZ$107))),0),
IFERROR(SUMPRODUCT('6. Patients'!CM$10:CM$107,OFFSET('6. Patients'!$IL$9,1,MATCH($D41,'6. Patients'!$IM$9:$JA$9,0),ROWS('6. Patients'!DZ$10:DZ$107))),0)+
IFERROR(SUMPRODUCT('6. Patients'!CM$10:CM$107,OFFSET('6. Patients'!$JB$9,1,MATCH($D41,'6. Patients'!$JC$9:$JQ$9,0),ROWS('6. Patients'!DZ$10:DZ$107))),0)+
IFERROR(SUMPRODUCT('6. Patients'!CM$10:CM$107,OFFSET('6. Patients'!$JR$9,1,MATCH($D41,'6. Patients'!$JS$9:$KG$9,0),ROWS('6. Patients'!DZ$10:DZ$107))),0)+
IFERROR(SUMPRODUCT('6. Patients'!CM$10:CM$107,OFFSET('6. Patients'!$KH$9,1,MATCH($D41,'6. Patients'!$KI$9:$KW$9,0),ROWS('6. Patients'!DZ$10:DZ$107))),0))+
IFERROR(VLOOKUP($D41,$H$61:$L$91,COLUMNS($H$60:$J$60)-1+T$7,0)*$E41*$F41*'1. General Inputs'!$J$25,0),0)</f>
        <v>0</v>
      </c>
      <c r="U41" s="3">
        <f ca="1">ROUNDUP($F41*$E41*CHOOSE(U$7,
IFERROR(SUMPRODUCT('6. Patients'!CN$10:CN$107,OFFSET('6. Patients'!$DN$9,1,MATCH($D41,'6. Patients'!$DO$9:$EC$9,0),ROWS('6. Patients'!EA$10:EA$107))),0)+
IFERROR(SUMPRODUCT('6. Patients'!CN$10:CN$107,OFFSET('6. Patients'!$ED$9,1,MATCH($D41,'6. Patients'!$EE$9:$ES$9,0),ROWS('6. Patients'!EA$10:EA$107))),0)+
IFERROR(SUMPRODUCT('6. Patients'!CN$10:CN$107,OFFSET('6. Patients'!$ET$9,1,MATCH($D41,'6. Patients'!$EU$9:$FI$9,0),ROWS('6. Patients'!EA$10:EA$107))),0)+
IFERROR(SUMPRODUCT('6. Patients'!CN$10:CN$107,OFFSET('6. Patients'!$FJ$9,1,MATCH($D41,'6. Patients'!$FK$9:$FY$9,0),ROWS('6. Patients'!EA$10:EA$107))),0),
IFERROR(SUMPRODUCT('6. Patients'!CN$10:CN$107,OFFSET('6. Patients'!$FZ$9,1,MATCH($D41,'6. Patients'!$GA$9:$GO$9,0),ROWS('6. Patients'!EA$10:EA$107))),0)+
IFERROR(SUMPRODUCT('6. Patients'!CN$10:CN$107,OFFSET('6. Patients'!$GP$9,1,MATCH($D41,'6. Patients'!$GQ$9:$HE$9,0),ROWS('6. Patients'!EA$10:EA$107))),0)+
IFERROR(SUMPRODUCT('6. Patients'!CN$10:CN$107,OFFSET('6. Patients'!$HF$9,1,MATCH($D41,'6. Patients'!$HG$9:$HU$9,0),ROWS('6. Patients'!EA$10:EA$107))),0)+
IFERROR(SUMPRODUCT('6. Patients'!CN$10:CN$107,OFFSET('6. Patients'!$HV$9,1,MATCH($D41,'6. Patients'!$HW$9:$IK$9,0),ROWS('6. Patients'!EA$10:EA$107))),0),
IFERROR(SUMPRODUCT('6. Patients'!CN$10:CN$107,OFFSET('6. Patients'!$IL$9,1,MATCH($D41,'6. Patients'!$IM$9:$JA$9,0),ROWS('6. Patients'!EA$10:EA$107))),0)+
IFERROR(SUMPRODUCT('6. Patients'!CN$10:CN$107,OFFSET('6. Patients'!$JB$9,1,MATCH($D41,'6. Patients'!$JC$9:$JQ$9,0),ROWS('6. Patients'!EA$10:EA$107))),0)+
IFERROR(SUMPRODUCT('6. Patients'!CN$10:CN$107,OFFSET('6. Patients'!$JR$9,1,MATCH($D41,'6. Patients'!$JS$9:$KG$9,0),ROWS('6. Patients'!EA$10:EA$107))),0)+
IFERROR(SUMPRODUCT('6. Patients'!CN$10:CN$107,OFFSET('6. Patients'!$KH$9,1,MATCH($D41,'6. Patients'!$KI$9:$KW$9,0),ROWS('6. Patients'!EA$10:EA$107))),0))+
IFERROR(VLOOKUP($D41,$H$61:$L$91,COLUMNS($H$60:$J$60)-1+U$7,0)*$E41*$F41*'1. General Inputs'!$J$25,0),0)</f>
        <v>0</v>
      </c>
      <c r="V41" s="3">
        <f ca="1">ROUNDUP($F41*$E41*CHOOSE(V$7,
IFERROR(SUMPRODUCT('6. Patients'!CO$10:CO$107,OFFSET('6. Patients'!$DN$9,1,MATCH($D41,'6. Patients'!$DO$9:$EC$9,0),ROWS('6. Patients'!EB$10:EB$107))),0)+
IFERROR(SUMPRODUCT('6. Patients'!CO$10:CO$107,OFFSET('6. Patients'!$ED$9,1,MATCH($D41,'6. Patients'!$EE$9:$ES$9,0),ROWS('6. Patients'!EB$10:EB$107))),0)+
IFERROR(SUMPRODUCT('6. Patients'!CO$10:CO$107,OFFSET('6. Patients'!$ET$9,1,MATCH($D41,'6. Patients'!$EU$9:$FI$9,0),ROWS('6. Patients'!EB$10:EB$107))),0)+
IFERROR(SUMPRODUCT('6. Patients'!CO$10:CO$107,OFFSET('6. Patients'!$FJ$9,1,MATCH($D41,'6. Patients'!$FK$9:$FY$9,0),ROWS('6. Patients'!EB$10:EB$107))),0),
IFERROR(SUMPRODUCT('6. Patients'!CO$10:CO$107,OFFSET('6. Patients'!$FZ$9,1,MATCH($D41,'6. Patients'!$GA$9:$GO$9,0),ROWS('6. Patients'!EB$10:EB$107))),0)+
IFERROR(SUMPRODUCT('6. Patients'!CO$10:CO$107,OFFSET('6. Patients'!$GP$9,1,MATCH($D41,'6. Patients'!$GQ$9:$HE$9,0),ROWS('6. Patients'!EB$10:EB$107))),0)+
IFERROR(SUMPRODUCT('6. Patients'!CO$10:CO$107,OFFSET('6. Patients'!$HF$9,1,MATCH($D41,'6. Patients'!$HG$9:$HU$9,0),ROWS('6. Patients'!EB$10:EB$107))),0)+
IFERROR(SUMPRODUCT('6. Patients'!CO$10:CO$107,OFFSET('6. Patients'!$HV$9,1,MATCH($D41,'6. Patients'!$HW$9:$IK$9,0),ROWS('6. Patients'!EB$10:EB$107))),0),
IFERROR(SUMPRODUCT('6. Patients'!CO$10:CO$107,OFFSET('6. Patients'!$IL$9,1,MATCH($D41,'6. Patients'!$IM$9:$JA$9,0),ROWS('6. Patients'!EB$10:EB$107))),0)+
IFERROR(SUMPRODUCT('6. Patients'!CO$10:CO$107,OFFSET('6. Patients'!$JB$9,1,MATCH($D41,'6. Patients'!$JC$9:$JQ$9,0),ROWS('6. Patients'!EB$10:EB$107))),0)+
IFERROR(SUMPRODUCT('6. Patients'!CO$10:CO$107,OFFSET('6. Patients'!$JR$9,1,MATCH($D41,'6. Patients'!$JS$9:$KG$9,0),ROWS('6. Patients'!EB$10:EB$107))),0)+
IFERROR(SUMPRODUCT('6. Patients'!CO$10:CO$107,OFFSET('6. Patients'!$KH$9,1,MATCH($D41,'6. Patients'!$KI$9:$KW$9,0),ROWS('6. Patients'!EB$10:EB$107))),0))+
IFERROR(VLOOKUP($D41,$H$61:$L$91,COLUMNS($H$60:$J$60)-1+V$7,0)*$E41*$F41*'1. General Inputs'!$J$25,0),0)</f>
        <v>0</v>
      </c>
      <c r="W41" s="3">
        <f ca="1">ROUNDUP($F41*$E41*CHOOSE(W$7,
IFERROR(SUMPRODUCT('6. Patients'!CP$10:CP$107,OFFSET('6. Patients'!$DN$9,1,MATCH($D41,'6. Patients'!$DO$9:$EC$9,0),ROWS('6. Patients'!EC$10:EC$107))),0)+
IFERROR(SUMPRODUCT('6. Patients'!CP$10:CP$107,OFFSET('6. Patients'!$ED$9,1,MATCH($D41,'6. Patients'!$EE$9:$ES$9,0),ROWS('6. Patients'!EC$10:EC$107))),0)+
IFERROR(SUMPRODUCT('6. Patients'!CP$10:CP$107,OFFSET('6. Patients'!$ET$9,1,MATCH($D41,'6. Patients'!$EU$9:$FI$9,0),ROWS('6. Patients'!EC$10:EC$107))),0)+
IFERROR(SUMPRODUCT('6. Patients'!CP$10:CP$107,OFFSET('6. Patients'!$FJ$9,1,MATCH($D41,'6. Patients'!$FK$9:$FY$9,0),ROWS('6. Patients'!EC$10:EC$107))),0),
IFERROR(SUMPRODUCT('6. Patients'!CP$10:CP$107,OFFSET('6. Patients'!$FZ$9,1,MATCH($D41,'6. Patients'!$GA$9:$GO$9,0),ROWS('6. Patients'!EC$10:EC$107))),0)+
IFERROR(SUMPRODUCT('6. Patients'!CP$10:CP$107,OFFSET('6. Patients'!$GP$9,1,MATCH($D41,'6. Patients'!$GQ$9:$HE$9,0),ROWS('6. Patients'!EC$10:EC$107))),0)+
IFERROR(SUMPRODUCT('6. Patients'!CP$10:CP$107,OFFSET('6. Patients'!$HF$9,1,MATCH($D41,'6. Patients'!$HG$9:$HU$9,0),ROWS('6. Patients'!EC$10:EC$107))),0)+
IFERROR(SUMPRODUCT('6. Patients'!CP$10:CP$107,OFFSET('6. Patients'!$HV$9,1,MATCH($D41,'6. Patients'!$HW$9:$IK$9,0),ROWS('6. Patients'!EC$10:EC$107))),0),
IFERROR(SUMPRODUCT('6. Patients'!CP$10:CP$107,OFFSET('6. Patients'!$IL$9,1,MATCH($D41,'6. Patients'!$IM$9:$JA$9,0),ROWS('6. Patients'!EC$10:EC$107))),0)+
IFERROR(SUMPRODUCT('6. Patients'!CP$10:CP$107,OFFSET('6. Patients'!$JB$9,1,MATCH($D41,'6. Patients'!$JC$9:$JQ$9,0),ROWS('6. Patients'!EC$10:EC$107))),0)+
IFERROR(SUMPRODUCT('6. Patients'!CP$10:CP$107,OFFSET('6. Patients'!$JR$9,1,MATCH($D41,'6. Patients'!$JS$9:$KG$9,0),ROWS('6. Patients'!EC$10:EC$107))),0)+
IFERROR(SUMPRODUCT('6. Patients'!CP$10:CP$107,OFFSET('6. Patients'!$KH$9,1,MATCH($D41,'6. Patients'!$KI$9:$KW$9,0),ROWS('6. Patients'!EC$10:EC$107))),0))+
IFERROR(VLOOKUP($D41,$H$61:$L$91,COLUMNS($H$60:$J$60)-1+W$7,0)*$E41*$F41*'1. General Inputs'!$J$25,0),0)</f>
        <v>0</v>
      </c>
      <c r="X41" s="3">
        <f ca="1">ROUNDUP($F41*$E41*CHOOSE(X$7,
IFERROR(SUMPRODUCT('6. Patients'!CQ$10:CQ$107,OFFSET('6. Patients'!$DN$9,1,MATCH($D41,'6. Patients'!$DO$9:$EC$9,0),ROWS('6. Patients'!ED$10:ED$107))),0)+
IFERROR(SUMPRODUCT('6. Patients'!CQ$10:CQ$107,OFFSET('6. Patients'!$ED$9,1,MATCH($D41,'6. Patients'!$EE$9:$ES$9,0),ROWS('6. Patients'!ED$10:ED$107))),0)+
IFERROR(SUMPRODUCT('6. Patients'!CQ$10:CQ$107,OFFSET('6. Patients'!$ET$9,1,MATCH($D41,'6. Patients'!$EU$9:$FI$9,0),ROWS('6. Patients'!ED$10:ED$107))),0)+
IFERROR(SUMPRODUCT('6. Patients'!CQ$10:CQ$107,OFFSET('6. Patients'!$FJ$9,1,MATCH($D41,'6. Patients'!$FK$9:$FY$9,0),ROWS('6. Patients'!ED$10:ED$107))),0),
IFERROR(SUMPRODUCT('6. Patients'!CQ$10:CQ$107,OFFSET('6. Patients'!$FZ$9,1,MATCH($D41,'6. Patients'!$GA$9:$GO$9,0),ROWS('6. Patients'!ED$10:ED$107))),0)+
IFERROR(SUMPRODUCT('6. Patients'!CQ$10:CQ$107,OFFSET('6. Patients'!$GP$9,1,MATCH($D41,'6. Patients'!$GQ$9:$HE$9,0),ROWS('6. Patients'!ED$10:ED$107))),0)+
IFERROR(SUMPRODUCT('6. Patients'!CQ$10:CQ$107,OFFSET('6. Patients'!$HF$9,1,MATCH($D41,'6. Patients'!$HG$9:$HU$9,0),ROWS('6. Patients'!ED$10:ED$107))),0)+
IFERROR(SUMPRODUCT('6. Patients'!CQ$10:CQ$107,OFFSET('6. Patients'!$HV$9,1,MATCH($D41,'6. Patients'!$HW$9:$IK$9,0),ROWS('6. Patients'!ED$10:ED$107))),0),
IFERROR(SUMPRODUCT('6. Patients'!CQ$10:CQ$107,OFFSET('6. Patients'!$IL$9,1,MATCH($D41,'6. Patients'!$IM$9:$JA$9,0),ROWS('6. Patients'!ED$10:ED$107))),0)+
IFERROR(SUMPRODUCT('6. Patients'!CQ$10:CQ$107,OFFSET('6. Patients'!$JB$9,1,MATCH($D41,'6. Patients'!$JC$9:$JQ$9,0),ROWS('6. Patients'!ED$10:ED$107))),0)+
IFERROR(SUMPRODUCT('6. Patients'!CQ$10:CQ$107,OFFSET('6. Patients'!$JR$9,1,MATCH($D41,'6. Patients'!$JS$9:$KG$9,0),ROWS('6. Patients'!ED$10:ED$107))),0)+
IFERROR(SUMPRODUCT('6. Patients'!CQ$10:CQ$107,OFFSET('6. Patients'!$KH$9,1,MATCH($D41,'6. Patients'!$KI$9:$KW$9,0),ROWS('6. Patients'!ED$10:ED$107))),0))+
IFERROR(VLOOKUP($D41,$H$61:$L$91,COLUMNS($H$60:$J$60)-1+X$7,0)*$E41*$F41*'1. General Inputs'!$J$25,0),0)</f>
        <v>0</v>
      </c>
      <c r="Y41" s="3">
        <f ca="1">ROUNDUP($F41*$E41*CHOOSE(Y$7,
IFERROR(SUMPRODUCT('6. Patients'!CR$10:CR$107,OFFSET('6. Patients'!$DN$9,1,MATCH($D41,'6. Patients'!$DO$9:$EC$9,0),ROWS('6. Patients'!EE$10:EE$107))),0)+
IFERROR(SUMPRODUCT('6. Patients'!CR$10:CR$107,OFFSET('6. Patients'!$ED$9,1,MATCH($D41,'6. Patients'!$EE$9:$ES$9,0),ROWS('6. Patients'!EE$10:EE$107))),0)+
IFERROR(SUMPRODUCT('6. Patients'!CR$10:CR$107,OFFSET('6. Patients'!$ET$9,1,MATCH($D41,'6. Patients'!$EU$9:$FI$9,0),ROWS('6. Patients'!EE$10:EE$107))),0)+
IFERROR(SUMPRODUCT('6. Patients'!CR$10:CR$107,OFFSET('6. Patients'!$FJ$9,1,MATCH($D41,'6. Patients'!$FK$9:$FY$9,0),ROWS('6. Patients'!EE$10:EE$107))),0),
IFERROR(SUMPRODUCT('6. Patients'!CR$10:CR$107,OFFSET('6. Patients'!$FZ$9,1,MATCH($D41,'6. Patients'!$GA$9:$GO$9,0),ROWS('6. Patients'!EE$10:EE$107))),0)+
IFERROR(SUMPRODUCT('6. Patients'!CR$10:CR$107,OFFSET('6. Patients'!$GP$9,1,MATCH($D41,'6. Patients'!$GQ$9:$HE$9,0),ROWS('6. Patients'!EE$10:EE$107))),0)+
IFERROR(SUMPRODUCT('6. Patients'!CR$10:CR$107,OFFSET('6. Patients'!$HF$9,1,MATCH($D41,'6. Patients'!$HG$9:$HU$9,0),ROWS('6. Patients'!EE$10:EE$107))),0)+
IFERROR(SUMPRODUCT('6. Patients'!CR$10:CR$107,OFFSET('6. Patients'!$HV$9,1,MATCH($D41,'6. Patients'!$HW$9:$IK$9,0),ROWS('6. Patients'!EE$10:EE$107))),0),
IFERROR(SUMPRODUCT('6. Patients'!CR$10:CR$107,OFFSET('6. Patients'!$IL$9,1,MATCH($D41,'6. Patients'!$IM$9:$JA$9,0),ROWS('6. Patients'!EE$10:EE$107))),0)+
IFERROR(SUMPRODUCT('6. Patients'!CR$10:CR$107,OFFSET('6. Patients'!$JB$9,1,MATCH($D41,'6. Patients'!$JC$9:$JQ$9,0),ROWS('6. Patients'!EE$10:EE$107))),0)+
IFERROR(SUMPRODUCT('6. Patients'!CR$10:CR$107,OFFSET('6. Patients'!$JR$9,1,MATCH($D41,'6. Patients'!$JS$9:$KG$9,0),ROWS('6. Patients'!EE$10:EE$107))),0)+
IFERROR(SUMPRODUCT('6. Patients'!CR$10:CR$107,OFFSET('6. Patients'!$KH$9,1,MATCH($D41,'6. Patients'!$KI$9:$KW$9,0),ROWS('6. Patients'!EE$10:EE$107))),0))+
IFERROR(VLOOKUP($D41,$H$61:$L$91,COLUMNS($H$60:$J$60)-1+Y$7,0)*$E41*$F41*'1. General Inputs'!$J$25,0),0)</f>
        <v>0</v>
      </c>
      <c r="Z41" s="3">
        <f ca="1">ROUNDUP($F41*$E41*CHOOSE(Z$7,
IFERROR(SUMPRODUCT('6. Patients'!CS$10:CS$107,OFFSET('6. Patients'!$DN$9,1,MATCH($D41,'6. Patients'!$DO$9:$EC$9,0),ROWS('6. Patients'!EF$10:EF$107))),0)+
IFERROR(SUMPRODUCT('6. Patients'!CS$10:CS$107,OFFSET('6. Patients'!$ED$9,1,MATCH($D41,'6. Patients'!$EE$9:$ES$9,0),ROWS('6. Patients'!EF$10:EF$107))),0)+
IFERROR(SUMPRODUCT('6. Patients'!CS$10:CS$107,OFFSET('6. Patients'!$ET$9,1,MATCH($D41,'6. Patients'!$EU$9:$FI$9,0),ROWS('6. Patients'!EF$10:EF$107))),0)+
IFERROR(SUMPRODUCT('6. Patients'!CS$10:CS$107,OFFSET('6. Patients'!$FJ$9,1,MATCH($D41,'6. Patients'!$FK$9:$FY$9,0),ROWS('6. Patients'!EF$10:EF$107))),0),
IFERROR(SUMPRODUCT('6. Patients'!CS$10:CS$107,OFFSET('6. Patients'!$FZ$9,1,MATCH($D41,'6. Patients'!$GA$9:$GO$9,0),ROWS('6. Patients'!EF$10:EF$107))),0)+
IFERROR(SUMPRODUCT('6. Patients'!CS$10:CS$107,OFFSET('6. Patients'!$GP$9,1,MATCH($D41,'6. Patients'!$GQ$9:$HE$9,0),ROWS('6. Patients'!EF$10:EF$107))),0)+
IFERROR(SUMPRODUCT('6. Patients'!CS$10:CS$107,OFFSET('6. Patients'!$HF$9,1,MATCH($D41,'6. Patients'!$HG$9:$HU$9,0),ROWS('6. Patients'!EF$10:EF$107))),0)+
IFERROR(SUMPRODUCT('6. Patients'!CS$10:CS$107,OFFSET('6. Patients'!$HV$9,1,MATCH($D41,'6. Patients'!$HW$9:$IK$9,0),ROWS('6. Patients'!EF$10:EF$107))),0),
IFERROR(SUMPRODUCT('6. Patients'!CS$10:CS$107,OFFSET('6. Patients'!$IL$9,1,MATCH($D41,'6. Patients'!$IM$9:$JA$9,0),ROWS('6. Patients'!EF$10:EF$107))),0)+
IFERROR(SUMPRODUCT('6. Patients'!CS$10:CS$107,OFFSET('6. Patients'!$JB$9,1,MATCH($D41,'6. Patients'!$JC$9:$JQ$9,0),ROWS('6. Patients'!EF$10:EF$107))),0)+
IFERROR(SUMPRODUCT('6. Patients'!CS$10:CS$107,OFFSET('6. Patients'!$JR$9,1,MATCH($D41,'6. Patients'!$JS$9:$KG$9,0),ROWS('6. Patients'!EF$10:EF$107))),0)+
IFERROR(SUMPRODUCT('6. Patients'!CS$10:CS$107,OFFSET('6. Patients'!$KH$9,1,MATCH($D41,'6. Patients'!$KI$9:$KW$9,0),ROWS('6. Patients'!EF$10:EF$107))),0))+
IFERROR(VLOOKUP($D41,$H$61:$L$91,COLUMNS($H$60:$J$60)-1+Z$7,0)*$E41*$F41*'1. General Inputs'!$J$25,0),0)</f>
        <v>0</v>
      </c>
      <c r="AA41" s="3">
        <f ca="1">ROUNDUP($F41*$E41*CHOOSE(AA$7,
IFERROR(SUMPRODUCT('6. Patients'!CT$10:CT$107,OFFSET('6. Patients'!$DN$9,1,MATCH($D41,'6. Patients'!$DO$9:$EC$9,0),ROWS('6. Patients'!EG$10:EG$107))),0)+
IFERROR(SUMPRODUCT('6. Patients'!CT$10:CT$107,OFFSET('6. Patients'!$ED$9,1,MATCH($D41,'6. Patients'!$EE$9:$ES$9,0),ROWS('6. Patients'!EG$10:EG$107))),0)+
IFERROR(SUMPRODUCT('6. Patients'!CT$10:CT$107,OFFSET('6. Patients'!$ET$9,1,MATCH($D41,'6. Patients'!$EU$9:$FI$9,0),ROWS('6. Patients'!EG$10:EG$107))),0)+
IFERROR(SUMPRODUCT('6. Patients'!CT$10:CT$107,OFFSET('6. Patients'!$FJ$9,1,MATCH($D41,'6. Patients'!$FK$9:$FY$9,0),ROWS('6. Patients'!EG$10:EG$107))),0),
IFERROR(SUMPRODUCT('6. Patients'!CT$10:CT$107,OFFSET('6. Patients'!$FZ$9,1,MATCH($D41,'6. Patients'!$GA$9:$GO$9,0),ROWS('6. Patients'!EG$10:EG$107))),0)+
IFERROR(SUMPRODUCT('6. Patients'!CT$10:CT$107,OFFSET('6. Patients'!$GP$9,1,MATCH($D41,'6. Patients'!$GQ$9:$HE$9,0),ROWS('6. Patients'!EG$10:EG$107))),0)+
IFERROR(SUMPRODUCT('6. Patients'!CT$10:CT$107,OFFSET('6. Patients'!$HF$9,1,MATCH($D41,'6. Patients'!$HG$9:$HU$9,0),ROWS('6. Patients'!EG$10:EG$107))),0)+
IFERROR(SUMPRODUCT('6. Patients'!CT$10:CT$107,OFFSET('6. Patients'!$HV$9,1,MATCH($D41,'6. Patients'!$HW$9:$IK$9,0),ROWS('6. Patients'!EG$10:EG$107))),0),
IFERROR(SUMPRODUCT('6. Patients'!CT$10:CT$107,OFFSET('6. Patients'!$IL$9,1,MATCH($D41,'6. Patients'!$IM$9:$JA$9,0),ROWS('6. Patients'!EG$10:EG$107))),0)+
IFERROR(SUMPRODUCT('6. Patients'!CT$10:CT$107,OFFSET('6. Patients'!$JB$9,1,MATCH($D41,'6. Patients'!$JC$9:$JQ$9,0),ROWS('6. Patients'!EG$10:EG$107))),0)+
IFERROR(SUMPRODUCT('6. Patients'!CT$10:CT$107,OFFSET('6. Patients'!$JR$9,1,MATCH($D41,'6. Patients'!$JS$9:$KG$9,0),ROWS('6. Patients'!EG$10:EG$107))),0)+
IFERROR(SUMPRODUCT('6. Patients'!CT$10:CT$107,OFFSET('6. Patients'!$KH$9,1,MATCH($D41,'6. Patients'!$KI$9:$KW$9,0),ROWS('6. Patients'!EG$10:EG$107))),0))+
IFERROR(VLOOKUP($D41,$H$61:$L$91,COLUMNS($H$60:$J$60)-1+AA$7,0)*$E41*$F41*'1. General Inputs'!$J$25,0),0)</f>
        <v>0</v>
      </c>
      <c r="AB41" s="3">
        <f ca="1">ROUNDUP($F41*$E41*CHOOSE(AB$7,
IFERROR(SUMPRODUCT('6. Patients'!CU$10:CU$107,OFFSET('6. Patients'!$DN$9,1,MATCH($D41,'6. Patients'!$DO$9:$EC$9,0),ROWS('6. Patients'!EH$10:EH$107))),0)+
IFERROR(SUMPRODUCT('6. Patients'!CU$10:CU$107,OFFSET('6. Patients'!$ED$9,1,MATCH($D41,'6. Patients'!$EE$9:$ES$9,0),ROWS('6. Patients'!EH$10:EH$107))),0)+
IFERROR(SUMPRODUCT('6. Patients'!CU$10:CU$107,OFFSET('6. Patients'!$ET$9,1,MATCH($D41,'6. Patients'!$EU$9:$FI$9,0),ROWS('6. Patients'!EH$10:EH$107))),0)+
IFERROR(SUMPRODUCT('6. Patients'!CU$10:CU$107,OFFSET('6. Patients'!$FJ$9,1,MATCH($D41,'6. Patients'!$FK$9:$FY$9,0),ROWS('6. Patients'!EH$10:EH$107))),0),
IFERROR(SUMPRODUCT('6. Patients'!CU$10:CU$107,OFFSET('6. Patients'!$FZ$9,1,MATCH($D41,'6. Patients'!$GA$9:$GO$9,0),ROWS('6. Patients'!EH$10:EH$107))),0)+
IFERROR(SUMPRODUCT('6. Patients'!CU$10:CU$107,OFFSET('6. Patients'!$GP$9,1,MATCH($D41,'6. Patients'!$GQ$9:$HE$9,0),ROWS('6. Patients'!EH$10:EH$107))),0)+
IFERROR(SUMPRODUCT('6. Patients'!CU$10:CU$107,OFFSET('6. Patients'!$HF$9,1,MATCH($D41,'6. Patients'!$HG$9:$HU$9,0),ROWS('6. Patients'!EH$10:EH$107))),0)+
IFERROR(SUMPRODUCT('6. Patients'!CU$10:CU$107,OFFSET('6. Patients'!$HV$9,1,MATCH($D41,'6. Patients'!$HW$9:$IK$9,0),ROWS('6. Patients'!EH$10:EH$107))),0),
IFERROR(SUMPRODUCT('6. Patients'!CU$10:CU$107,OFFSET('6. Patients'!$IL$9,1,MATCH($D41,'6. Patients'!$IM$9:$JA$9,0),ROWS('6. Patients'!EH$10:EH$107))),0)+
IFERROR(SUMPRODUCT('6. Patients'!CU$10:CU$107,OFFSET('6. Patients'!$JB$9,1,MATCH($D41,'6. Patients'!$JC$9:$JQ$9,0),ROWS('6. Patients'!EH$10:EH$107))),0)+
IFERROR(SUMPRODUCT('6. Patients'!CU$10:CU$107,OFFSET('6. Patients'!$JR$9,1,MATCH($D41,'6. Patients'!$JS$9:$KG$9,0),ROWS('6. Patients'!EH$10:EH$107))),0)+
IFERROR(SUMPRODUCT('6. Patients'!CU$10:CU$107,OFFSET('6. Patients'!$KH$9,1,MATCH($D41,'6. Patients'!$KI$9:$KW$9,0),ROWS('6. Patients'!EH$10:EH$107))),0))+
IFERROR(VLOOKUP($D41,$H$61:$L$91,COLUMNS($H$60:$J$60)-1+AB$7,0)*$E41*$F41*'1. General Inputs'!$J$25,0),0)</f>
        <v>0</v>
      </c>
      <c r="AC41" s="3">
        <f ca="1">ROUNDUP($F41*$E41*CHOOSE(AC$7,
IFERROR(SUMPRODUCT('6. Patients'!CV$10:CV$107,OFFSET('6. Patients'!$DN$9,1,MATCH($D41,'6. Patients'!$DO$9:$EC$9,0),ROWS('6. Patients'!EI$10:EI$107))),0)+
IFERROR(SUMPRODUCT('6. Patients'!CV$10:CV$107,OFFSET('6. Patients'!$ED$9,1,MATCH($D41,'6. Patients'!$EE$9:$ES$9,0),ROWS('6. Patients'!EI$10:EI$107))),0)+
IFERROR(SUMPRODUCT('6. Patients'!CV$10:CV$107,OFFSET('6. Patients'!$ET$9,1,MATCH($D41,'6. Patients'!$EU$9:$FI$9,0),ROWS('6. Patients'!EI$10:EI$107))),0)+
IFERROR(SUMPRODUCT('6. Patients'!CV$10:CV$107,OFFSET('6. Patients'!$FJ$9,1,MATCH($D41,'6. Patients'!$FK$9:$FY$9,0),ROWS('6. Patients'!EI$10:EI$107))),0),
IFERROR(SUMPRODUCT('6. Patients'!CV$10:CV$107,OFFSET('6. Patients'!$FZ$9,1,MATCH($D41,'6. Patients'!$GA$9:$GO$9,0),ROWS('6. Patients'!EI$10:EI$107))),0)+
IFERROR(SUMPRODUCT('6. Patients'!CV$10:CV$107,OFFSET('6. Patients'!$GP$9,1,MATCH($D41,'6. Patients'!$GQ$9:$HE$9,0),ROWS('6. Patients'!EI$10:EI$107))),0)+
IFERROR(SUMPRODUCT('6. Patients'!CV$10:CV$107,OFFSET('6. Patients'!$HF$9,1,MATCH($D41,'6. Patients'!$HG$9:$HU$9,0),ROWS('6. Patients'!EI$10:EI$107))),0)+
IFERROR(SUMPRODUCT('6. Patients'!CV$10:CV$107,OFFSET('6. Patients'!$HV$9,1,MATCH($D41,'6. Patients'!$HW$9:$IK$9,0),ROWS('6. Patients'!EI$10:EI$107))),0),
IFERROR(SUMPRODUCT('6. Patients'!CV$10:CV$107,OFFSET('6. Patients'!$IL$9,1,MATCH($D41,'6. Patients'!$IM$9:$JA$9,0),ROWS('6. Patients'!EI$10:EI$107))),0)+
IFERROR(SUMPRODUCT('6. Patients'!CV$10:CV$107,OFFSET('6. Patients'!$JB$9,1,MATCH($D41,'6. Patients'!$JC$9:$JQ$9,0),ROWS('6. Patients'!EI$10:EI$107))),0)+
IFERROR(SUMPRODUCT('6. Patients'!CV$10:CV$107,OFFSET('6. Patients'!$JR$9,1,MATCH($D41,'6. Patients'!$JS$9:$KG$9,0),ROWS('6. Patients'!EI$10:EI$107))),0)+
IFERROR(SUMPRODUCT('6. Patients'!CV$10:CV$107,OFFSET('6. Patients'!$KH$9,1,MATCH($D41,'6. Patients'!$KI$9:$KW$9,0),ROWS('6. Patients'!EI$10:EI$107))),0))+
IFERROR(VLOOKUP($D41,$H$61:$L$91,COLUMNS($H$60:$J$60)-1+AC$7,0)*$E41*$F41*'1. General Inputs'!$J$25,0),0)</f>
        <v>0</v>
      </c>
      <c r="AD41" s="3">
        <f ca="1">ROUNDUP($F41*$E41*CHOOSE(AD$7,
IFERROR(SUMPRODUCT('6. Patients'!CW$10:CW$107,OFFSET('6. Patients'!$DN$9,1,MATCH($D41,'6. Patients'!$DO$9:$EC$9,0),ROWS('6. Patients'!EJ$10:EJ$107))),0)+
IFERROR(SUMPRODUCT('6. Patients'!CW$10:CW$107,OFFSET('6. Patients'!$ED$9,1,MATCH($D41,'6. Patients'!$EE$9:$ES$9,0),ROWS('6. Patients'!EJ$10:EJ$107))),0)+
IFERROR(SUMPRODUCT('6. Patients'!CW$10:CW$107,OFFSET('6. Patients'!$ET$9,1,MATCH($D41,'6. Patients'!$EU$9:$FI$9,0),ROWS('6. Patients'!EJ$10:EJ$107))),0)+
IFERROR(SUMPRODUCT('6. Patients'!CW$10:CW$107,OFFSET('6. Patients'!$FJ$9,1,MATCH($D41,'6. Patients'!$FK$9:$FY$9,0),ROWS('6. Patients'!EJ$10:EJ$107))),0),
IFERROR(SUMPRODUCT('6. Patients'!CW$10:CW$107,OFFSET('6. Patients'!$FZ$9,1,MATCH($D41,'6. Patients'!$GA$9:$GO$9,0),ROWS('6. Patients'!EJ$10:EJ$107))),0)+
IFERROR(SUMPRODUCT('6. Patients'!CW$10:CW$107,OFFSET('6. Patients'!$GP$9,1,MATCH($D41,'6. Patients'!$GQ$9:$HE$9,0),ROWS('6. Patients'!EJ$10:EJ$107))),0)+
IFERROR(SUMPRODUCT('6. Patients'!CW$10:CW$107,OFFSET('6. Patients'!$HF$9,1,MATCH($D41,'6. Patients'!$HG$9:$HU$9,0),ROWS('6. Patients'!EJ$10:EJ$107))),0)+
IFERROR(SUMPRODUCT('6. Patients'!CW$10:CW$107,OFFSET('6. Patients'!$HV$9,1,MATCH($D41,'6. Patients'!$HW$9:$IK$9,0),ROWS('6. Patients'!EJ$10:EJ$107))),0),
IFERROR(SUMPRODUCT('6. Patients'!CW$10:CW$107,OFFSET('6. Patients'!$IL$9,1,MATCH($D41,'6. Patients'!$IM$9:$JA$9,0),ROWS('6. Patients'!EJ$10:EJ$107))),0)+
IFERROR(SUMPRODUCT('6. Patients'!CW$10:CW$107,OFFSET('6. Patients'!$JB$9,1,MATCH($D41,'6. Patients'!$JC$9:$JQ$9,0),ROWS('6. Patients'!EJ$10:EJ$107))),0)+
IFERROR(SUMPRODUCT('6. Patients'!CW$10:CW$107,OFFSET('6. Patients'!$JR$9,1,MATCH($D41,'6. Patients'!$JS$9:$KG$9,0),ROWS('6. Patients'!EJ$10:EJ$107))),0)+
IFERROR(SUMPRODUCT('6. Patients'!CW$10:CW$107,OFFSET('6. Patients'!$KH$9,1,MATCH($D41,'6. Patients'!$KI$9:$KW$9,0),ROWS('6. Patients'!EJ$10:EJ$107))),0))+
IFERROR(VLOOKUP($D41,$H$61:$L$91,COLUMNS($H$60:$J$60)-1+AD$7,0)*$E41*$F41*'1. General Inputs'!$J$25,0),0)</f>
        <v>0</v>
      </c>
      <c r="AE41" s="3">
        <f ca="1">ROUNDUP($F41*$E41*CHOOSE(AE$7,
IFERROR(SUMPRODUCT('6. Patients'!CX$10:CX$107,OFFSET('6. Patients'!$DN$9,1,MATCH($D41,'6. Patients'!$DO$9:$EC$9,0),ROWS('6. Patients'!EK$10:EK$107))),0)+
IFERROR(SUMPRODUCT('6. Patients'!CX$10:CX$107,OFFSET('6. Patients'!$ED$9,1,MATCH($D41,'6. Patients'!$EE$9:$ES$9,0),ROWS('6. Patients'!EK$10:EK$107))),0)+
IFERROR(SUMPRODUCT('6. Patients'!CX$10:CX$107,OFFSET('6. Patients'!$ET$9,1,MATCH($D41,'6. Patients'!$EU$9:$FI$9,0),ROWS('6. Patients'!EK$10:EK$107))),0)+
IFERROR(SUMPRODUCT('6. Patients'!CX$10:CX$107,OFFSET('6. Patients'!$FJ$9,1,MATCH($D41,'6. Patients'!$FK$9:$FY$9,0),ROWS('6. Patients'!EK$10:EK$107))),0),
IFERROR(SUMPRODUCT('6. Patients'!CX$10:CX$107,OFFSET('6. Patients'!$FZ$9,1,MATCH($D41,'6. Patients'!$GA$9:$GO$9,0),ROWS('6. Patients'!EK$10:EK$107))),0)+
IFERROR(SUMPRODUCT('6. Patients'!CX$10:CX$107,OFFSET('6. Patients'!$GP$9,1,MATCH($D41,'6. Patients'!$GQ$9:$HE$9,0),ROWS('6. Patients'!EK$10:EK$107))),0)+
IFERROR(SUMPRODUCT('6. Patients'!CX$10:CX$107,OFFSET('6. Patients'!$HF$9,1,MATCH($D41,'6. Patients'!$HG$9:$HU$9,0),ROWS('6. Patients'!EK$10:EK$107))),0)+
IFERROR(SUMPRODUCT('6. Patients'!CX$10:CX$107,OFFSET('6. Patients'!$HV$9,1,MATCH($D41,'6. Patients'!$HW$9:$IK$9,0),ROWS('6. Patients'!EK$10:EK$107))),0),
IFERROR(SUMPRODUCT('6. Patients'!CX$10:CX$107,OFFSET('6. Patients'!$IL$9,1,MATCH($D41,'6. Patients'!$IM$9:$JA$9,0),ROWS('6. Patients'!EK$10:EK$107))),0)+
IFERROR(SUMPRODUCT('6. Patients'!CX$10:CX$107,OFFSET('6. Patients'!$JB$9,1,MATCH($D41,'6. Patients'!$JC$9:$JQ$9,0),ROWS('6. Patients'!EK$10:EK$107))),0)+
IFERROR(SUMPRODUCT('6. Patients'!CX$10:CX$107,OFFSET('6. Patients'!$JR$9,1,MATCH($D41,'6. Patients'!$JS$9:$KG$9,0),ROWS('6. Patients'!EK$10:EK$107))),0)+
IFERROR(SUMPRODUCT('6. Patients'!CX$10:CX$107,OFFSET('6. Patients'!$KH$9,1,MATCH($D41,'6. Patients'!$KI$9:$KW$9,0),ROWS('6. Patients'!EK$10:EK$107))),0))+
IFERROR(VLOOKUP($D41,$H$61:$L$91,COLUMNS($H$60:$J$60)-1+AE$7,0)*$E41*$F41*'1. General Inputs'!$J$25,0),0)</f>
        <v>0</v>
      </c>
      <c r="AF41" s="3">
        <f ca="1">ROUNDUP($F41*$E41*CHOOSE(AF$7,
IFERROR(SUMPRODUCT('6. Patients'!CY$10:CY$107,OFFSET('6. Patients'!$DN$9,1,MATCH($D41,'6. Patients'!$DO$9:$EC$9,0),ROWS('6. Patients'!EL$10:EL$107))),0)+
IFERROR(SUMPRODUCT('6. Patients'!CY$10:CY$107,OFFSET('6. Patients'!$ED$9,1,MATCH($D41,'6. Patients'!$EE$9:$ES$9,0),ROWS('6. Patients'!EL$10:EL$107))),0)+
IFERROR(SUMPRODUCT('6. Patients'!CY$10:CY$107,OFFSET('6. Patients'!$ET$9,1,MATCH($D41,'6. Patients'!$EU$9:$FI$9,0),ROWS('6. Patients'!EL$10:EL$107))),0)+
IFERROR(SUMPRODUCT('6. Patients'!CY$10:CY$107,OFFSET('6. Patients'!$FJ$9,1,MATCH($D41,'6. Patients'!$FK$9:$FY$9,0),ROWS('6. Patients'!EL$10:EL$107))),0),
IFERROR(SUMPRODUCT('6. Patients'!CY$10:CY$107,OFFSET('6. Patients'!$FZ$9,1,MATCH($D41,'6. Patients'!$GA$9:$GO$9,0),ROWS('6. Patients'!EL$10:EL$107))),0)+
IFERROR(SUMPRODUCT('6. Patients'!CY$10:CY$107,OFFSET('6. Patients'!$GP$9,1,MATCH($D41,'6. Patients'!$GQ$9:$HE$9,0),ROWS('6. Patients'!EL$10:EL$107))),0)+
IFERROR(SUMPRODUCT('6. Patients'!CY$10:CY$107,OFFSET('6. Patients'!$HF$9,1,MATCH($D41,'6. Patients'!$HG$9:$HU$9,0),ROWS('6. Patients'!EL$10:EL$107))),0)+
IFERROR(SUMPRODUCT('6. Patients'!CY$10:CY$107,OFFSET('6. Patients'!$HV$9,1,MATCH($D41,'6. Patients'!$HW$9:$IK$9,0),ROWS('6. Patients'!EL$10:EL$107))),0),
IFERROR(SUMPRODUCT('6. Patients'!CY$10:CY$107,OFFSET('6. Patients'!$IL$9,1,MATCH($D41,'6. Patients'!$IM$9:$JA$9,0),ROWS('6. Patients'!EL$10:EL$107))),0)+
IFERROR(SUMPRODUCT('6. Patients'!CY$10:CY$107,OFFSET('6. Patients'!$JB$9,1,MATCH($D41,'6. Patients'!$JC$9:$JQ$9,0),ROWS('6. Patients'!EL$10:EL$107))),0)+
IFERROR(SUMPRODUCT('6. Patients'!CY$10:CY$107,OFFSET('6. Patients'!$JR$9,1,MATCH($D41,'6. Patients'!$JS$9:$KG$9,0),ROWS('6. Patients'!EL$10:EL$107))),0)+
IFERROR(SUMPRODUCT('6. Patients'!CY$10:CY$107,OFFSET('6. Patients'!$KH$9,1,MATCH($D41,'6. Patients'!$KI$9:$KW$9,0),ROWS('6. Patients'!EL$10:EL$107))),0))+
IFERROR(VLOOKUP($D41,$H$61:$L$91,COLUMNS($H$60:$J$60)-1+AF$7,0)*$E41*$F41*'1. General Inputs'!$J$25,0),0)</f>
        <v>0</v>
      </c>
      <c r="AG41" s="3">
        <f ca="1">ROUNDUP($F41*$E41*CHOOSE(AG$7,
IFERROR(SUMPRODUCT('6. Patients'!CZ$10:CZ$107,OFFSET('6. Patients'!$DN$9,1,MATCH($D41,'6. Patients'!$DO$9:$EC$9,0),ROWS('6. Patients'!EM$10:EM$107))),0)+
IFERROR(SUMPRODUCT('6. Patients'!CZ$10:CZ$107,OFFSET('6. Patients'!$ED$9,1,MATCH($D41,'6. Patients'!$EE$9:$ES$9,0),ROWS('6. Patients'!EM$10:EM$107))),0)+
IFERROR(SUMPRODUCT('6. Patients'!CZ$10:CZ$107,OFFSET('6. Patients'!$ET$9,1,MATCH($D41,'6. Patients'!$EU$9:$FI$9,0),ROWS('6. Patients'!EM$10:EM$107))),0)+
IFERROR(SUMPRODUCT('6. Patients'!CZ$10:CZ$107,OFFSET('6. Patients'!$FJ$9,1,MATCH($D41,'6. Patients'!$FK$9:$FY$9,0),ROWS('6. Patients'!EM$10:EM$107))),0),
IFERROR(SUMPRODUCT('6. Patients'!CZ$10:CZ$107,OFFSET('6. Patients'!$FZ$9,1,MATCH($D41,'6. Patients'!$GA$9:$GO$9,0),ROWS('6. Patients'!EM$10:EM$107))),0)+
IFERROR(SUMPRODUCT('6. Patients'!CZ$10:CZ$107,OFFSET('6. Patients'!$GP$9,1,MATCH($D41,'6. Patients'!$GQ$9:$HE$9,0),ROWS('6. Patients'!EM$10:EM$107))),0)+
IFERROR(SUMPRODUCT('6. Patients'!CZ$10:CZ$107,OFFSET('6. Patients'!$HF$9,1,MATCH($D41,'6. Patients'!$HG$9:$HU$9,0),ROWS('6. Patients'!EM$10:EM$107))),0)+
IFERROR(SUMPRODUCT('6. Patients'!CZ$10:CZ$107,OFFSET('6. Patients'!$HV$9,1,MATCH($D41,'6. Patients'!$HW$9:$IK$9,0),ROWS('6. Patients'!EM$10:EM$107))),0),
IFERROR(SUMPRODUCT('6. Patients'!CZ$10:CZ$107,OFFSET('6. Patients'!$IL$9,1,MATCH($D41,'6. Patients'!$IM$9:$JA$9,0),ROWS('6. Patients'!EM$10:EM$107))),0)+
IFERROR(SUMPRODUCT('6. Patients'!CZ$10:CZ$107,OFFSET('6. Patients'!$JB$9,1,MATCH($D41,'6. Patients'!$JC$9:$JQ$9,0),ROWS('6. Patients'!EM$10:EM$107))),0)+
IFERROR(SUMPRODUCT('6. Patients'!CZ$10:CZ$107,OFFSET('6. Patients'!$JR$9,1,MATCH($D41,'6. Patients'!$JS$9:$KG$9,0),ROWS('6. Patients'!EM$10:EM$107))),0)+
IFERROR(SUMPRODUCT('6. Patients'!CZ$10:CZ$107,OFFSET('6. Patients'!$KH$9,1,MATCH($D41,'6. Patients'!$KI$9:$KW$9,0),ROWS('6. Patients'!EM$10:EM$107))),0))+
IFERROR(VLOOKUP($D41,$H$61:$L$91,COLUMNS($H$60:$J$60)-1+AG$7,0)*$E41*$F41*'1. General Inputs'!$J$25,0),0)</f>
        <v>0</v>
      </c>
      <c r="AH41" s="3">
        <f ca="1">ROUNDUP($F41*$E41*CHOOSE(AH$7,
IFERROR(SUMPRODUCT('6. Patients'!DA$10:DA$107,OFFSET('6. Patients'!$DN$9,1,MATCH($D41,'6. Patients'!$DO$9:$EC$9,0),ROWS('6. Patients'!EN$10:EN$107))),0)+
IFERROR(SUMPRODUCT('6. Patients'!DA$10:DA$107,OFFSET('6. Patients'!$ED$9,1,MATCH($D41,'6. Patients'!$EE$9:$ES$9,0),ROWS('6. Patients'!EN$10:EN$107))),0)+
IFERROR(SUMPRODUCT('6. Patients'!DA$10:DA$107,OFFSET('6. Patients'!$ET$9,1,MATCH($D41,'6. Patients'!$EU$9:$FI$9,0),ROWS('6. Patients'!EN$10:EN$107))),0)+
IFERROR(SUMPRODUCT('6. Patients'!DA$10:DA$107,OFFSET('6. Patients'!$FJ$9,1,MATCH($D41,'6. Patients'!$FK$9:$FY$9,0),ROWS('6. Patients'!EN$10:EN$107))),0),
IFERROR(SUMPRODUCT('6. Patients'!DA$10:DA$107,OFFSET('6. Patients'!$FZ$9,1,MATCH($D41,'6. Patients'!$GA$9:$GO$9,0),ROWS('6. Patients'!EN$10:EN$107))),0)+
IFERROR(SUMPRODUCT('6. Patients'!DA$10:DA$107,OFFSET('6. Patients'!$GP$9,1,MATCH($D41,'6. Patients'!$GQ$9:$HE$9,0),ROWS('6. Patients'!EN$10:EN$107))),0)+
IFERROR(SUMPRODUCT('6. Patients'!DA$10:DA$107,OFFSET('6. Patients'!$HF$9,1,MATCH($D41,'6. Patients'!$HG$9:$HU$9,0),ROWS('6. Patients'!EN$10:EN$107))),0)+
IFERROR(SUMPRODUCT('6. Patients'!DA$10:DA$107,OFFSET('6. Patients'!$HV$9,1,MATCH($D41,'6. Patients'!$HW$9:$IK$9,0),ROWS('6. Patients'!EN$10:EN$107))),0),
IFERROR(SUMPRODUCT('6. Patients'!DA$10:DA$107,OFFSET('6. Patients'!$IL$9,1,MATCH($D41,'6. Patients'!$IM$9:$JA$9,0),ROWS('6. Patients'!EN$10:EN$107))),0)+
IFERROR(SUMPRODUCT('6. Patients'!DA$10:DA$107,OFFSET('6. Patients'!$JB$9,1,MATCH($D41,'6. Patients'!$JC$9:$JQ$9,0),ROWS('6. Patients'!EN$10:EN$107))),0)+
IFERROR(SUMPRODUCT('6. Patients'!DA$10:DA$107,OFFSET('6. Patients'!$JR$9,1,MATCH($D41,'6. Patients'!$JS$9:$KG$9,0),ROWS('6. Patients'!EN$10:EN$107))),0)+
IFERROR(SUMPRODUCT('6. Patients'!DA$10:DA$107,OFFSET('6. Patients'!$KH$9,1,MATCH($D41,'6. Patients'!$KI$9:$KW$9,0),ROWS('6. Patients'!EN$10:EN$107))),0))+
IFERROR(VLOOKUP($D41,$H$61:$L$91,COLUMNS($H$60:$J$60)-1+AH$7,0)*$E41*$F41*'1. General Inputs'!$J$25,0),0)</f>
        <v>0</v>
      </c>
      <c r="AI41" s="3">
        <f ca="1">ROUNDUP($F41*$E41*CHOOSE(AI$7,
IFERROR(SUMPRODUCT('6. Patients'!DB$10:DB$107,OFFSET('6. Patients'!$DN$9,1,MATCH($D41,'6. Patients'!$DO$9:$EC$9,0),ROWS('6. Patients'!EO$10:EO$107))),0)+
IFERROR(SUMPRODUCT('6. Patients'!DB$10:DB$107,OFFSET('6. Patients'!$ED$9,1,MATCH($D41,'6. Patients'!$EE$9:$ES$9,0),ROWS('6. Patients'!EO$10:EO$107))),0)+
IFERROR(SUMPRODUCT('6. Patients'!DB$10:DB$107,OFFSET('6. Patients'!$ET$9,1,MATCH($D41,'6. Patients'!$EU$9:$FI$9,0),ROWS('6. Patients'!EO$10:EO$107))),0)+
IFERROR(SUMPRODUCT('6. Patients'!DB$10:DB$107,OFFSET('6. Patients'!$FJ$9,1,MATCH($D41,'6. Patients'!$FK$9:$FY$9,0),ROWS('6. Patients'!EO$10:EO$107))),0),
IFERROR(SUMPRODUCT('6. Patients'!DB$10:DB$107,OFFSET('6. Patients'!$FZ$9,1,MATCH($D41,'6. Patients'!$GA$9:$GO$9,0),ROWS('6. Patients'!EO$10:EO$107))),0)+
IFERROR(SUMPRODUCT('6. Patients'!DB$10:DB$107,OFFSET('6. Patients'!$GP$9,1,MATCH($D41,'6. Patients'!$GQ$9:$HE$9,0),ROWS('6. Patients'!EO$10:EO$107))),0)+
IFERROR(SUMPRODUCT('6. Patients'!DB$10:DB$107,OFFSET('6. Patients'!$HF$9,1,MATCH($D41,'6. Patients'!$HG$9:$HU$9,0),ROWS('6. Patients'!EO$10:EO$107))),0)+
IFERROR(SUMPRODUCT('6. Patients'!DB$10:DB$107,OFFSET('6. Patients'!$HV$9,1,MATCH($D41,'6. Patients'!$HW$9:$IK$9,0),ROWS('6. Patients'!EO$10:EO$107))),0),
IFERROR(SUMPRODUCT('6. Patients'!DB$10:DB$107,OFFSET('6. Patients'!$IL$9,1,MATCH($D41,'6. Patients'!$IM$9:$JA$9,0),ROWS('6. Patients'!EO$10:EO$107))),0)+
IFERROR(SUMPRODUCT('6. Patients'!DB$10:DB$107,OFFSET('6. Patients'!$JB$9,1,MATCH($D41,'6. Patients'!$JC$9:$JQ$9,0),ROWS('6. Patients'!EO$10:EO$107))),0)+
IFERROR(SUMPRODUCT('6. Patients'!DB$10:DB$107,OFFSET('6. Patients'!$JR$9,1,MATCH($D41,'6. Patients'!$JS$9:$KG$9,0),ROWS('6. Patients'!EO$10:EO$107))),0)+
IFERROR(SUMPRODUCT('6. Patients'!DB$10:DB$107,OFFSET('6. Patients'!$KH$9,1,MATCH($D41,'6. Patients'!$KI$9:$KW$9,0),ROWS('6. Patients'!EO$10:EO$107))),0))+
IFERROR(VLOOKUP($D41,$H$61:$L$91,COLUMNS($H$60:$J$60)-1+AI$7,0)*$E41*$F41*'1. General Inputs'!$J$25,0),0)</f>
        <v>0</v>
      </c>
      <c r="AJ41" s="3">
        <f ca="1">ROUNDUP($F41*$E41*CHOOSE(AJ$7,
IFERROR(SUMPRODUCT('6. Patients'!DC$10:DC$107,OFFSET('6. Patients'!$DN$9,1,MATCH($D41,'6. Patients'!$DO$9:$EC$9,0),ROWS('6. Patients'!EP$10:EP$107))),0)+
IFERROR(SUMPRODUCT('6. Patients'!DC$10:DC$107,OFFSET('6. Patients'!$ED$9,1,MATCH($D41,'6. Patients'!$EE$9:$ES$9,0),ROWS('6. Patients'!EP$10:EP$107))),0)+
IFERROR(SUMPRODUCT('6. Patients'!DC$10:DC$107,OFFSET('6. Patients'!$ET$9,1,MATCH($D41,'6. Patients'!$EU$9:$FI$9,0),ROWS('6. Patients'!EP$10:EP$107))),0)+
IFERROR(SUMPRODUCT('6. Patients'!DC$10:DC$107,OFFSET('6. Patients'!$FJ$9,1,MATCH($D41,'6. Patients'!$FK$9:$FY$9,0),ROWS('6. Patients'!EP$10:EP$107))),0),
IFERROR(SUMPRODUCT('6. Patients'!DC$10:DC$107,OFFSET('6. Patients'!$FZ$9,1,MATCH($D41,'6. Patients'!$GA$9:$GO$9,0),ROWS('6. Patients'!EP$10:EP$107))),0)+
IFERROR(SUMPRODUCT('6. Patients'!DC$10:DC$107,OFFSET('6. Patients'!$GP$9,1,MATCH($D41,'6. Patients'!$GQ$9:$HE$9,0),ROWS('6. Patients'!EP$10:EP$107))),0)+
IFERROR(SUMPRODUCT('6. Patients'!DC$10:DC$107,OFFSET('6. Patients'!$HF$9,1,MATCH($D41,'6. Patients'!$HG$9:$HU$9,0),ROWS('6. Patients'!EP$10:EP$107))),0)+
IFERROR(SUMPRODUCT('6. Patients'!DC$10:DC$107,OFFSET('6. Patients'!$HV$9,1,MATCH($D41,'6. Patients'!$HW$9:$IK$9,0),ROWS('6. Patients'!EP$10:EP$107))),0),
IFERROR(SUMPRODUCT('6. Patients'!DC$10:DC$107,OFFSET('6. Patients'!$IL$9,1,MATCH($D41,'6. Patients'!$IM$9:$JA$9,0),ROWS('6. Patients'!EP$10:EP$107))),0)+
IFERROR(SUMPRODUCT('6. Patients'!DC$10:DC$107,OFFSET('6. Patients'!$JB$9,1,MATCH($D41,'6. Patients'!$JC$9:$JQ$9,0),ROWS('6. Patients'!EP$10:EP$107))),0)+
IFERROR(SUMPRODUCT('6. Patients'!DC$10:DC$107,OFFSET('6. Patients'!$JR$9,1,MATCH($D41,'6. Patients'!$JS$9:$KG$9,0),ROWS('6. Patients'!EP$10:EP$107))),0)+
IFERROR(SUMPRODUCT('6. Patients'!DC$10:DC$107,OFFSET('6. Patients'!$KH$9,1,MATCH($D41,'6. Patients'!$KI$9:$KW$9,0),ROWS('6. Patients'!EP$10:EP$107))),0))+
IFERROR(VLOOKUP($D41,$H$61:$L$91,COLUMNS($H$60:$J$60)-1+AJ$7,0)*$E41*$F41*'1. General Inputs'!$J$25,0),0)</f>
        <v>0</v>
      </c>
      <c r="AK41" s="3">
        <f ca="1">ROUNDUP($F41*$E41*CHOOSE(AK$7,
IFERROR(SUMPRODUCT('6. Patients'!DD$10:DD$107,OFFSET('6. Patients'!$DN$9,1,MATCH($D41,'6. Patients'!$DO$9:$EC$9,0),ROWS('6. Patients'!EQ$10:EQ$107))),0)+
IFERROR(SUMPRODUCT('6. Patients'!DD$10:DD$107,OFFSET('6. Patients'!$ED$9,1,MATCH($D41,'6. Patients'!$EE$9:$ES$9,0),ROWS('6. Patients'!EQ$10:EQ$107))),0)+
IFERROR(SUMPRODUCT('6. Patients'!DD$10:DD$107,OFFSET('6. Patients'!$ET$9,1,MATCH($D41,'6. Patients'!$EU$9:$FI$9,0),ROWS('6. Patients'!EQ$10:EQ$107))),0)+
IFERROR(SUMPRODUCT('6. Patients'!DD$10:DD$107,OFFSET('6. Patients'!$FJ$9,1,MATCH($D41,'6. Patients'!$FK$9:$FY$9,0),ROWS('6. Patients'!EQ$10:EQ$107))),0),
IFERROR(SUMPRODUCT('6. Patients'!DD$10:DD$107,OFFSET('6. Patients'!$FZ$9,1,MATCH($D41,'6. Patients'!$GA$9:$GO$9,0),ROWS('6. Patients'!EQ$10:EQ$107))),0)+
IFERROR(SUMPRODUCT('6. Patients'!DD$10:DD$107,OFFSET('6. Patients'!$GP$9,1,MATCH($D41,'6. Patients'!$GQ$9:$HE$9,0),ROWS('6. Patients'!EQ$10:EQ$107))),0)+
IFERROR(SUMPRODUCT('6. Patients'!DD$10:DD$107,OFFSET('6. Patients'!$HF$9,1,MATCH($D41,'6. Patients'!$HG$9:$HU$9,0),ROWS('6. Patients'!EQ$10:EQ$107))),0)+
IFERROR(SUMPRODUCT('6. Patients'!DD$10:DD$107,OFFSET('6. Patients'!$HV$9,1,MATCH($D41,'6. Patients'!$HW$9:$IK$9,0),ROWS('6. Patients'!EQ$10:EQ$107))),0),
IFERROR(SUMPRODUCT('6. Patients'!DD$10:DD$107,OFFSET('6. Patients'!$IL$9,1,MATCH($D41,'6. Patients'!$IM$9:$JA$9,0),ROWS('6. Patients'!EQ$10:EQ$107))),0)+
IFERROR(SUMPRODUCT('6. Patients'!DD$10:DD$107,OFFSET('6. Patients'!$JB$9,1,MATCH($D41,'6. Patients'!$JC$9:$JQ$9,0),ROWS('6. Patients'!EQ$10:EQ$107))),0)+
IFERROR(SUMPRODUCT('6. Patients'!DD$10:DD$107,OFFSET('6. Patients'!$JR$9,1,MATCH($D41,'6. Patients'!$JS$9:$KG$9,0),ROWS('6. Patients'!EQ$10:EQ$107))),0)+
IFERROR(SUMPRODUCT('6. Patients'!DD$10:DD$107,OFFSET('6. Patients'!$KH$9,1,MATCH($D41,'6. Patients'!$KI$9:$KW$9,0),ROWS('6. Patients'!EQ$10:EQ$107))),0))+
IFERROR(VLOOKUP($D41,$H$61:$L$91,COLUMNS($H$60:$J$60)-1+AK$7,0)*$E41*$F41*'1. General Inputs'!$J$25,0),0)</f>
        <v>0</v>
      </c>
      <c r="AL41" s="3">
        <f ca="1">ROUNDUP($F41*$E41*CHOOSE(AL$7,
IFERROR(SUMPRODUCT('6. Patients'!DE$10:DE$107,OFFSET('6. Patients'!$DN$9,1,MATCH($D41,'6. Patients'!$DO$9:$EC$9,0),ROWS('6. Patients'!ER$10:ER$107))),0)+
IFERROR(SUMPRODUCT('6. Patients'!DE$10:DE$107,OFFSET('6. Patients'!$ED$9,1,MATCH($D41,'6. Patients'!$EE$9:$ES$9,0),ROWS('6. Patients'!ER$10:ER$107))),0)+
IFERROR(SUMPRODUCT('6. Patients'!DE$10:DE$107,OFFSET('6. Patients'!$ET$9,1,MATCH($D41,'6. Patients'!$EU$9:$FI$9,0),ROWS('6. Patients'!ER$10:ER$107))),0)+
IFERROR(SUMPRODUCT('6. Patients'!DE$10:DE$107,OFFSET('6. Patients'!$FJ$9,1,MATCH($D41,'6. Patients'!$FK$9:$FY$9,0),ROWS('6. Patients'!ER$10:ER$107))),0),
IFERROR(SUMPRODUCT('6. Patients'!DE$10:DE$107,OFFSET('6. Patients'!$FZ$9,1,MATCH($D41,'6. Patients'!$GA$9:$GO$9,0),ROWS('6. Patients'!ER$10:ER$107))),0)+
IFERROR(SUMPRODUCT('6. Patients'!DE$10:DE$107,OFFSET('6. Patients'!$GP$9,1,MATCH($D41,'6. Patients'!$GQ$9:$HE$9,0),ROWS('6. Patients'!ER$10:ER$107))),0)+
IFERROR(SUMPRODUCT('6. Patients'!DE$10:DE$107,OFFSET('6. Patients'!$HF$9,1,MATCH($D41,'6. Patients'!$HG$9:$HU$9,0),ROWS('6. Patients'!ER$10:ER$107))),0)+
IFERROR(SUMPRODUCT('6. Patients'!DE$10:DE$107,OFFSET('6. Patients'!$HV$9,1,MATCH($D41,'6. Patients'!$HW$9:$IK$9,0),ROWS('6. Patients'!ER$10:ER$107))),0),
IFERROR(SUMPRODUCT('6. Patients'!DE$10:DE$107,OFFSET('6. Patients'!$IL$9,1,MATCH($D41,'6. Patients'!$IM$9:$JA$9,0),ROWS('6. Patients'!ER$10:ER$107))),0)+
IFERROR(SUMPRODUCT('6. Patients'!DE$10:DE$107,OFFSET('6. Patients'!$JB$9,1,MATCH($D41,'6. Patients'!$JC$9:$JQ$9,0),ROWS('6. Patients'!ER$10:ER$107))),0)+
IFERROR(SUMPRODUCT('6. Patients'!DE$10:DE$107,OFFSET('6. Patients'!$JR$9,1,MATCH($D41,'6. Patients'!$JS$9:$KG$9,0),ROWS('6. Patients'!ER$10:ER$107))),0)+
IFERROR(SUMPRODUCT('6. Patients'!DE$10:DE$107,OFFSET('6. Patients'!$KH$9,1,MATCH($D41,'6. Patients'!$KI$9:$KW$9,0),ROWS('6. Patients'!ER$10:ER$107))),0))+
IFERROR(VLOOKUP($D41,$H$61:$L$91,COLUMNS($H$60:$J$60)-1+AL$7,0)*$E41*$F41*'1. General Inputs'!$J$25,0),0)</f>
        <v>0</v>
      </c>
      <c r="AM41" s="3">
        <f ca="1">ROUNDUP($F41*$E41*CHOOSE(AM$7,
IFERROR(SUMPRODUCT('6. Patients'!DF$10:DF$107,OFFSET('6. Patients'!$DN$9,1,MATCH($D41,'6. Patients'!$DO$9:$EC$9,0),ROWS('6. Patients'!ES$10:ES$107))),0)+
IFERROR(SUMPRODUCT('6. Patients'!DF$10:DF$107,OFFSET('6. Patients'!$ED$9,1,MATCH($D41,'6. Patients'!$EE$9:$ES$9,0),ROWS('6. Patients'!ES$10:ES$107))),0)+
IFERROR(SUMPRODUCT('6. Patients'!DF$10:DF$107,OFFSET('6. Patients'!$ET$9,1,MATCH($D41,'6. Patients'!$EU$9:$FI$9,0),ROWS('6. Patients'!ES$10:ES$107))),0)+
IFERROR(SUMPRODUCT('6. Patients'!DF$10:DF$107,OFFSET('6. Patients'!$FJ$9,1,MATCH($D41,'6. Patients'!$FK$9:$FY$9,0),ROWS('6. Patients'!ES$10:ES$107))),0),
IFERROR(SUMPRODUCT('6. Patients'!DF$10:DF$107,OFFSET('6. Patients'!$FZ$9,1,MATCH($D41,'6. Patients'!$GA$9:$GO$9,0),ROWS('6. Patients'!ES$10:ES$107))),0)+
IFERROR(SUMPRODUCT('6. Patients'!DF$10:DF$107,OFFSET('6. Patients'!$GP$9,1,MATCH($D41,'6. Patients'!$GQ$9:$HE$9,0),ROWS('6. Patients'!ES$10:ES$107))),0)+
IFERROR(SUMPRODUCT('6. Patients'!DF$10:DF$107,OFFSET('6. Patients'!$HF$9,1,MATCH($D41,'6. Patients'!$HG$9:$HU$9,0),ROWS('6. Patients'!ES$10:ES$107))),0)+
IFERROR(SUMPRODUCT('6. Patients'!DF$10:DF$107,OFFSET('6. Patients'!$HV$9,1,MATCH($D41,'6. Patients'!$HW$9:$IK$9,0),ROWS('6. Patients'!ES$10:ES$107))),0),
IFERROR(SUMPRODUCT('6. Patients'!DF$10:DF$107,OFFSET('6. Patients'!$IL$9,1,MATCH($D41,'6. Patients'!$IM$9:$JA$9,0),ROWS('6. Patients'!ES$10:ES$107))),0)+
IFERROR(SUMPRODUCT('6. Patients'!DF$10:DF$107,OFFSET('6. Patients'!$JB$9,1,MATCH($D41,'6. Patients'!$JC$9:$JQ$9,0),ROWS('6. Patients'!ES$10:ES$107))),0)+
IFERROR(SUMPRODUCT('6. Patients'!DF$10:DF$107,OFFSET('6. Patients'!$JR$9,1,MATCH($D41,'6. Patients'!$JS$9:$KG$9,0),ROWS('6. Patients'!ES$10:ES$107))),0)+
IFERROR(SUMPRODUCT('6. Patients'!DF$10:DF$107,OFFSET('6. Patients'!$KH$9,1,MATCH($D41,'6. Patients'!$KI$9:$KW$9,0),ROWS('6. Patients'!ES$10:ES$107))),0))+
IFERROR(VLOOKUP($D41,$H$61:$L$91,COLUMNS($H$60:$J$60)-1+AM$7,0)*$E41*$F41*'1. General Inputs'!$J$25,0),0)</f>
        <v>0</v>
      </c>
      <c r="AN41" s="3">
        <f ca="1">ROUNDUP($F41*$E41*CHOOSE(AN$7,
IFERROR(SUMPRODUCT('6. Patients'!DG$10:DG$107,OFFSET('6. Patients'!$DN$9,1,MATCH($D41,'6. Patients'!$DO$9:$EC$9,0),ROWS('6. Patients'!ET$10:ET$107))),0)+
IFERROR(SUMPRODUCT('6. Patients'!DG$10:DG$107,OFFSET('6. Patients'!$ED$9,1,MATCH($D41,'6. Patients'!$EE$9:$ES$9,0),ROWS('6. Patients'!ET$10:ET$107))),0)+
IFERROR(SUMPRODUCT('6. Patients'!DG$10:DG$107,OFFSET('6. Patients'!$ET$9,1,MATCH($D41,'6. Patients'!$EU$9:$FI$9,0),ROWS('6. Patients'!ET$10:ET$107))),0)+
IFERROR(SUMPRODUCT('6. Patients'!DG$10:DG$107,OFFSET('6. Patients'!$FJ$9,1,MATCH($D41,'6. Patients'!$FK$9:$FY$9,0),ROWS('6. Patients'!ET$10:ET$107))),0),
IFERROR(SUMPRODUCT('6. Patients'!DG$10:DG$107,OFFSET('6. Patients'!$FZ$9,1,MATCH($D41,'6. Patients'!$GA$9:$GO$9,0),ROWS('6. Patients'!ET$10:ET$107))),0)+
IFERROR(SUMPRODUCT('6. Patients'!DG$10:DG$107,OFFSET('6. Patients'!$GP$9,1,MATCH($D41,'6. Patients'!$GQ$9:$HE$9,0),ROWS('6. Patients'!ET$10:ET$107))),0)+
IFERROR(SUMPRODUCT('6. Patients'!DG$10:DG$107,OFFSET('6. Patients'!$HF$9,1,MATCH($D41,'6. Patients'!$HG$9:$HU$9,0),ROWS('6. Patients'!ET$10:ET$107))),0)+
IFERROR(SUMPRODUCT('6. Patients'!DG$10:DG$107,OFFSET('6. Patients'!$HV$9,1,MATCH($D41,'6. Patients'!$HW$9:$IK$9,0),ROWS('6. Patients'!ET$10:ET$107))),0),
IFERROR(SUMPRODUCT('6. Patients'!DG$10:DG$107,OFFSET('6. Patients'!$IL$9,1,MATCH($D41,'6. Patients'!$IM$9:$JA$9,0),ROWS('6. Patients'!ET$10:ET$107))),0)+
IFERROR(SUMPRODUCT('6. Patients'!DG$10:DG$107,OFFSET('6. Patients'!$JB$9,1,MATCH($D41,'6. Patients'!$JC$9:$JQ$9,0),ROWS('6. Patients'!ET$10:ET$107))),0)+
IFERROR(SUMPRODUCT('6. Patients'!DG$10:DG$107,OFFSET('6. Patients'!$JR$9,1,MATCH($D41,'6. Patients'!$JS$9:$KG$9,0),ROWS('6. Patients'!ET$10:ET$107))),0)+
IFERROR(SUMPRODUCT('6. Patients'!DG$10:DG$107,OFFSET('6. Patients'!$KH$9,1,MATCH($D41,'6. Patients'!$KI$9:$KW$9,0),ROWS('6. Patients'!ET$10:ET$107))),0))+
IFERROR(VLOOKUP($D41,$H$61:$L$91,COLUMNS($H$60:$J$60)-1+AN$7,0)*$E41*$F41*'1. General Inputs'!$J$25,0),0)</f>
        <v>0</v>
      </c>
      <c r="AO41" s="3">
        <f ca="1">ROUNDUP($F41*$E41*CHOOSE(AO$7,
IFERROR(SUMPRODUCT('6. Patients'!DH$10:DH$107,OFFSET('6. Patients'!$DN$9,1,MATCH($D41,'6. Patients'!$DO$9:$EC$9,0),ROWS('6. Patients'!EU$10:EU$107))),0)+
IFERROR(SUMPRODUCT('6. Patients'!DH$10:DH$107,OFFSET('6. Patients'!$ED$9,1,MATCH($D41,'6. Patients'!$EE$9:$ES$9,0),ROWS('6. Patients'!EU$10:EU$107))),0)+
IFERROR(SUMPRODUCT('6. Patients'!DH$10:DH$107,OFFSET('6. Patients'!$ET$9,1,MATCH($D41,'6. Patients'!$EU$9:$FI$9,0),ROWS('6. Patients'!EU$10:EU$107))),0)+
IFERROR(SUMPRODUCT('6. Patients'!DH$10:DH$107,OFFSET('6. Patients'!$FJ$9,1,MATCH($D41,'6. Patients'!$FK$9:$FY$9,0),ROWS('6. Patients'!EU$10:EU$107))),0),
IFERROR(SUMPRODUCT('6. Patients'!DH$10:DH$107,OFFSET('6. Patients'!$FZ$9,1,MATCH($D41,'6. Patients'!$GA$9:$GO$9,0),ROWS('6. Patients'!EU$10:EU$107))),0)+
IFERROR(SUMPRODUCT('6. Patients'!DH$10:DH$107,OFFSET('6. Patients'!$GP$9,1,MATCH($D41,'6. Patients'!$GQ$9:$HE$9,0),ROWS('6. Patients'!EU$10:EU$107))),0)+
IFERROR(SUMPRODUCT('6. Patients'!DH$10:DH$107,OFFSET('6. Patients'!$HF$9,1,MATCH($D41,'6. Patients'!$HG$9:$HU$9,0),ROWS('6. Patients'!EU$10:EU$107))),0)+
IFERROR(SUMPRODUCT('6. Patients'!DH$10:DH$107,OFFSET('6. Patients'!$HV$9,1,MATCH($D41,'6. Patients'!$HW$9:$IK$9,0),ROWS('6. Patients'!EU$10:EU$107))),0),
IFERROR(SUMPRODUCT('6. Patients'!DH$10:DH$107,OFFSET('6. Patients'!$IL$9,1,MATCH($D41,'6. Patients'!$IM$9:$JA$9,0),ROWS('6. Patients'!EU$10:EU$107))),0)+
IFERROR(SUMPRODUCT('6. Patients'!DH$10:DH$107,OFFSET('6. Patients'!$JB$9,1,MATCH($D41,'6. Patients'!$JC$9:$JQ$9,0),ROWS('6. Patients'!EU$10:EU$107))),0)+
IFERROR(SUMPRODUCT('6. Patients'!DH$10:DH$107,OFFSET('6. Patients'!$JR$9,1,MATCH($D41,'6. Patients'!$JS$9:$KG$9,0),ROWS('6. Patients'!EU$10:EU$107))),0)+
IFERROR(SUMPRODUCT('6. Patients'!DH$10:DH$107,OFFSET('6. Patients'!$KH$9,1,MATCH($D41,'6. Patients'!$KI$9:$KW$9,0),ROWS('6. Patients'!EU$10:EU$107))),0))+
IFERROR(VLOOKUP($D41,$H$61:$L$91,COLUMNS($H$60:$J$60)-1+AO$7,0)*$E41*$F41*'1. General Inputs'!$J$25,0),0)</f>
        <v>0</v>
      </c>
      <c r="AP41" s="3">
        <f ca="1">ROUNDUP($F41*$E41*CHOOSE(AP$7,
IFERROR(SUMPRODUCT('6. Patients'!DI$10:DI$107,OFFSET('6. Patients'!$DN$9,1,MATCH($D41,'6. Patients'!$DO$9:$EC$9,0),ROWS('6. Patients'!EV$10:EV$107))),0)+
IFERROR(SUMPRODUCT('6. Patients'!DI$10:DI$107,OFFSET('6. Patients'!$ED$9,1,MATCH($D41,'6. Patients'!$EE$9:$ES$9,0),ROWS('6. Patients'!EV$10:EV$107))),0)+
IFERROR(SUMPRODUCT('6. Patients'!DI$10:DI$107,OFFSET('6. Patients'!$ET$9,1,MATCH($D41,'6. Patients'!$EU$9:$FI$9,0),ROWS('6. Patients'!EV$10:EV$107))),0)+
IFERROR(SUMPRODUCT('6. Patients'!DI$10:DI$107,OFFSET('6. Patients'!$FJ$9,1,MATCH($D41,'6. Patients'!$FK$9:$FY$9,0),ROWS('6. Patients'!EV$10:EV$107))),0),
IFERROR(SUMPRODUCT('6. Patients'!DI$10:DI$107,OFFSET('6. Patients'!$FZ$9,1,MATCH($D41,'6. Patients'!$GA$9:$GO$9,0),ROWS('6. Patients'!EV$10:EV$107))),0)+
IFERROR(SUMPRODUCT('6. Patients'!DI$10:DI$107,OFFSET('6. Patients'!$GP$9,1,MATCH($D41,'6. Patients'!$GQ$9:$HE$9,0),ROWS('6. Patients'!EV$10:EV$107))),0)+
IFERROR(SUMPRODUCT('6. Patients'!DI$10:DI$107,OFFSET('6. Patients'!$HF$9,1,MATCH($D41,'6. Patients'!$HG$9:$HU$9,0),ROWS('6. Patients'!EV$10:EV$107))),0)+
IFERROR(SUMPRODUCT('6. Patients'!DI$10:DI$107,OFFSET('6. Patients'!$HV$9,1,MATCH($D41,'6. Patients'!$HW$9:$IK$9,0),ROWS('6. Patients'!EV$10:EV$107))),0),
IFERROR(SUMPRODUCT('6. Patients'!DI$10:DI$107,OFFSET('6. Patients'!$IL$9,1,MATCH($D41,'6. Patients'!$IM$9:$JA$9,0),ROWS('6. Patients'!EV$10:EV$107))),0)+
IFERROR(SUMPRODUCT('6. Patients'!DI$10:DI$107,OFFSET('6. Patients'!$JB$9,1,MATCH($D41,'6. Patients'!$JC$9:$JQ$9,0),ROWS('6. Patients'!EV$10:EV$107))),0)+
IFERROR(SUMPRODUCT('6. Patients'!DI$10:DI$107,OFFSET('6. Patients'!$JR$9,1,MATCH($D41,'6. Patients'!$JS$9:$KG$9,0),ROWS('6. Patients'!EV$10:EV$107))),0)+
IFERROR(SUMPRODUCT('6. Patients'!DI$10:DI$107,OFFSET('6. Patients'!$KH$9,1,MATCH($D41,'6. Patients'!$KI$9:$KW$9,0),ROWS('6. Patients'!EV$10:EV$107))),0))+
IFERROR(VLOOKUP($D41,$H$61:$L$91,COLUMNS($H$60:$J$60)-1+AP$7,0)*$E41*$F41*'1. General Inputs'!$J$25,0),0)</f>
        <v>0</v>
      </c>
      <c r="AQ41" s="3">
        <f ca="1">ROUNDUP($F41*$E41*CHOOSE(AQ$7,
IFERROR(SUMPRODUCT('6. Patients'!DJ$10:DJ$107,OFFSET('6. Patients'!$DN$9,1,MATCH($D41,'6. Patients'!$DO$9:$EC$9,0),ROWS('6. Patients'!EW$10:EW$107))),0)+
IFERROR(SUMPRODUCT('6. Patients'!DJ$10:DJ$107,OFFSET('6. Patients'!$ED$9,1,MATCH($D41,'6. Patients'!$EE$9:$ES$9,0),ROWS('6. Patients'!EW$10:EW$107))),0)+
IFERROR(SUMPRODUCT('6. Patients'!DJ$10:DJ$107,OFFSET('6. Patients'!$ET$9,1,MATCH($D41,'6. Patients'!$EU$9:$FI$9,0),ROWS('6. Patients'!EW$10:EW$107))),0)+
IFERROR(SUMPRODUCT('6. Patients'!DJ$10:DJ$107,OFFSET('6. Patients'!$FJ$9,1,MATCH($D41,'6. Patients'!$FK$9:$FY$9,0),ROWS('6. Patients'!EW$10:EW$107))),0),
IFERROR(SUMPRODUCT('6. Patients'!DJ$10:DJ$107,OFFSET('6. Patients'!$FZ$9,1,MATCH($D41,'6. Patients'!$GA$9:$GO$9,0),ROWS('6. Patients'!EW$10:EW$107))),0)+
IFERROR(SUMPRODUCT('6. Patients'!DJ$10:DJ$107,OFFSET('6. Patients'!$GP$9,1,MATCH($D41,'6. Patients'!$GQ$9:$HE$9,0),ROWS('6. Patients'!EW$10:EW$107))),0)+
IFERROR(SUMPRODUCT('6. Patients'!DJ$10:DJ$107,OFFSET('6. Patients'!$HF$9,1,MATCH($D41,'6. Patients'!$HG$9:$HU$9,0),ROWS('6. Patients'!EW$10:EW$107))),0)+
IFERROR(SUMPRODUCT('6. Patients'!DJ$10:DJ$107,OFFSET('6. Patients'!$HV$9,1,MATCH($D41,'6. Patients'!$HW$9:$IK$9,0),ROWS('6. Patients'!EW$10:EW$107))),0),
IFERROR(SUMPRODUCT('6. Patients'!DJ$10:DJ$107,OFFSET('6. Patients'!$IL$9,1,MATCH($D41,'6. Patients'!$IM$9:$JA$9,0),ROWS('6. Patients'!EW$10:EW$107))),0)+
IFERROR(SUMPRODUCT('6. Patients'!DJ$10:DJ$107,OFFSET('6. Patients'!$JB$9,1,MATCH($D41,'6. Patients'!$JC$9:$JQ$9,0),ROWS('6. Patients'!EW$10:EW$107))),0)+
IFERROR(SUMPRODUCT('6. Patients'!DJ$10:DJ$107,OFFSET('6. Patients'!$JR$9,1,MATCH($D41,'6. Patients'!$JS$9:$KG$9,0),ROWS('6. Patients'!EW$10:EW$107))),0)+
IFERROR(SUMPRODUCT('6. Patients'!DJ$10:DJ$107,OFFSET('6. Patients'!$KH$9,1,MATCH($D41,'6. Patients'!$KI$9:$KW$9,0),ROWS('6. Patients'!EW$10:EW$107))),0))+
IFERROR(VLOOKUP($D41,$H$61:$L$91,COLUMNS($H$60:$J$60)-1+AQ$7,0)*$E41*$F41*'1. General Inputs'!$J$25,0),0)</f>
        <v>0</v>
      </c>
      <c r="AR41" s="136"/>
      <c r="AZ41" s="135">
        <f ca="1">IFERROR(SUM(OFFSET('7. Consumption'!H41,0,1,,MIN('1. General Inputs'!$J$27,COLUMNS('7. Consumption'!H$9:$AQ$9)-1))),0)+MAX(0,$AQ41*('1. General Inputs'!$J$27-COLUMNS('7. Consumption'!H$9:$AQ$9)+1))</f>
        <v>0</v>
      </c>
      <c r="BA41" s="135">
        <f ca="1">IFERROR(SUM(OFFSET('7. Consumption'!I41,0,1,,MIN('1. General Inputs'!$J$27,COLUMNS('7. Consumption'!I$9:$AQ$9)-1))),0)+MAX(0,$AQ41*('1. General Inputs'!$J$27-COLUMNS('7. Consumption'!I$9:$AQ$9)+1))</f>
        <v>0</v>
      </c>
      <c r="BB41" s="135">
        <f ca="1">IFERROR(SUM(OFFSET('7. Consumption'!J41,0,1,,MIN('1. General Inputs'!$J$27,COLUMNS('7. Consumption'!J$9:$AQ$9)-1))),0)+MAX(0,$AQ41*('1. General Inputs'!$J$27-COLUMNS('7. Consumption'!J$9:$AQ$9)+1))</f>
        <v>0</v>
      </c>
      <c r="BC41" s="135">
        <f ca="1">IFERROR(SUM(OFFSET('7. Consumption'!K41,0,1,,MIN('1. General Inputs'!$J$27,COLUMNS('7. Consumption'!K$9:$AQ$9)-1))),0)+MAX(0,$AQ41*('1. General Inputs'!$J$27-COLUMNS('7. Consumption'!K$9:$AQ$9)+1))</f>
        <v>0</v>
      </c>
      <c r="BD41" s="135">
        <f ca="1">IFERROR(SUM(OFFSET('7. Consumption'!L41,0,1,,MIN('1. General Inputs'!$J$27,COLUMNS('7. Consumption'!L$9:$AQ$9)-1))),0)+MAX(0,$AQ41*('1. General Inputs'!$J$27-COLUMNS('7. Consumption'!L$9:$AQ$9)+1))</f>
        <v>0</v>
      </c>
      <c r="BE41" s="135">
        <f ca="1">IFERROR(SUM(OFFSET('7. Consumption'!M41,0,1,,MIN('1. General Inputs'!$J$27,COLUMNS('7. Consumption'!M$9:$AQ$9)-1))),0)+MAX(0,$AQ41*('1. General Inputs'!$J$27-COLUMNS('7. Consumption'!M$9:$AQ$9)+1))</f>
        <v>0</v>
      </c>
      <c r="BF41" s="135">
        <f ca="1">IFERROR(SUM(OFFSET('7. Consumption'!N41,0,1,,MIN('1. General Inputs'!$J$27,COLUMNS('7. Consumption'!N$9:$AQ$9)-1))),0)+MAX(0,$AQ41*('1. General Inputs'!$J$27-COLUMNS('7. Consumption'!N$9:$AQ$9)+1))</f>
        <v>0</v>
      </c>
      <c r="BG41" s="135">
        <f ca="1">IFERROR(SUM(OFFSET('7. Consumption'!O41,0,1,,MIN('1. General Inputs'!$J$27,COLUMNS('7. Consumption'!O$9:$AQ$9)-1))),0)+MAX(0,$AQ41*('1. General Inputs'!$J$27-COLUMNS('7. Consumption'!O$9:$AQ$9)+1))</f>
        <v>0</v>
      </c>
      <c r="BH41" s="135">
        <f ca="1">IFERROR(SUM(OFFSET('7. Consumption'!P41,0,1,,MIN('1. General Inputs'!$J$27,COLUMNS('7. Consumption'!P$9:$AQ$9)-1))),0)+MAX(0,$AQ41*('1. General Inputs'!$J$27-COLUMNS('7. Consumption'!P$9:$AQ$9)+1))</f>
        <v>0</v>
      </c>
      <c r="BI41" s="135">
        <f ca="1">IFERROR(SUM(OFFSET('7. Consumption'!Q41,0,1,,MIN('1. General Inputs'!$J$27,COLUMNS('7. Consumption'!Q$9:$AQ$9)-1))),0)+MAX(0,$AQ41*('1. General Inputs'!$J$27-COLUMNS('7. Consumption'!Q$9:$AQ$9)+1))</f>
        <v>0</v>
      </c>
      <c r="BJ41" s="135">
        <f ca="1">IFERROR(SUM(OFFSET('7. Consumption'!R41,0,1,,MIN('1. General Inputs'!$J$27,COLUMNS('7. Consumption'!R$9:$AQ$9)-1))),0)+MAX(0,$AQ41*('1. General Inputs'!$J$27-COLUMNS('7. Consumption'!R$9:$AQ$9)+1))</f>
        <v>0</v>
      </c>
      <c r="BK41" s="135">
        <f ca="1">IFERROR(SUM(OFFSET('7. Consumption'!S41,0,1,,MIN('1. General Inputs'!$J$27,COLUMNS('7. Consumption'!S$9:$AQ$9)-1))),0)+MAX(0,$AQ41*('1. General Inputs'!$J$27-COLUMNS('7. Consumption'!S$9:$AQ$9)+1))</f>
        <v>0</v>
      </c>
      <c r="BL41" s="135">
        <f ca="1">IFERROR(SUM(OFFSET('7. Consumption'!T41,0,1,,MIN('1. General Inputs'!$J$27,COLUMNS('7. Consumption'!T$9:$AQ$9)-1))),0)+MAX(0,$AQ41*('1. General Inputs'!$J$27-COLUMNS('7. Consumption'!T$9:$AQ$9)+1))</f>
        <v>0</v>
      </c>
      <c r="BM41" s="135">
        <f ca="1">IFERROR(SUM(OFFSET('7. Consumption'!U41,0,1,,MIN('1. General Inputs'!$J$27,COLUMNS('7. Consumption'!U$9:$AQ$9)-1))),0)+MAX(0,$AQ41*('1. General Inputs'!$J$27-COLUMNS('7. Consumption'!U$9:$AQ$9)+1))</f>
        <v>0</v>
      </c>
      <c r="BN41" s="135">
        <f ca="1">IFERROR(SUM(OFFSET('7. Consumption'!V41,0,1,,MIN('1. General Inputs'!$J$27,COLUMNS('7. Consumption'!V$9:$AQ$9)-1))),0)+MAX(0,$AQ41*('1. General Inputs'!$J$27-COLUMNS('7. Consumption'!V$9:$AQ$9)+1))</f>
        <v>0</v>
      </c>
      <c r="BO41" s="135">
        <f ca="1">IFERROR(SUM(OFFSET('7. Consumption'!W41,0,1,,MIN('1. General Inputs'!$J$27,COLUMNS('7. Consumption'!W$9:$AQ$9)-1))),0)+MAX(0,$AQ41*('1. General Inputs'!$J$27-COLUMNS('7. Consumption'!W$9:$AQ$9)+1))</f>
        <v>0</v>
      </c>
      <c r="BP41" s="135">
        <f ca="1">IFERROR(SUM(OFFSET('7. Consumption'!X41,0,1,,MIN('1. General Inputs'!$J$27,COLUMNS('7. Consumption'!X$9:$AQ$9)-1))),0)+MAX(0,$AQ41*('1. General Inputs'!$J$27-COLUMNS('7. Consumption'!X$9:$AQ$9)+1))</f>
        <v>0</v>
      </c>
      <c r="BQ41" s="135">
        <f ca="1">IFERROR(SUM(OFFSET('7. Consumption'!Y41,0,1,,MIN('1. General Inputs'!$J$27,COLUMNS('7. Consumption'!Y$9:$AQ$9)-1))),0)+MAX(0,$AQ41*('1. General Inputs'!$J$27-COLUMNS('7. Consumption'!Y$9:$AQ$9)+1))</f>
        <v>0</v>
      </c>
      <c r="BR41" s="135">
        <f ca="1">IFERROR(SUM(OFFSET('7. Consumption'!Z41,0,1,,MIN('1. General Inputs'!$J$27,COLUMNS('7. Consumption'!Z$9:$AQ$9)-1))),0)+MAX(0,$AQ41*('1. General Inputs'!$J$27-COLUMNS('7. Consumption'!Z$9:$AQ$9)+1))</f>
        <v>0</v>
      </c>
      <c r="BS41" s="135">
        <f ca="1">IFERROR(SUM(OFFSET('7. Consumption'!AA41,0,1,,MIN('1. General Inputs'!$J$27,COLUMNS('7. Consumption'!AA$9:$AQ$9)-1))),0)+MAX(0,$AQ41*('1. General Inputs'!$J$27-COLUMNS('7. Consumption'!AA$9:$AQ$9)+1))</f>
        <v>0</v>
      </c>
      <c r="BT41" s="135">
        <f ca="1">IFERROR(SUM(OFFSET('7. Consumption'!AB41,0,1,,MIN('1. General Inputs'!$J$27,COLUMNS('7. Consumption'!AB$9:$AQ$9)-1))),0)+MAX(0,$AQ41*('1. General Inputs'!$J$27-COLUMNS('7. Consumption'!AB$9:$AQ$9)+1))</f>
        <v>0</v>
      </c>
      <c r="BU41" s="135">
        <f ca="1">IFERROR(SUM(OFFSET('7. Consumption'!AC41,0,1,,MIN('1. General Inputs'!$J$27,COLUMNS('7. Consumption'!AC$9:$AQ$9)-1))),0)+MAX(0,$AQ41*('1. General Inputs'!$J$27-COLUMNS('7. Consumption'!AC$9:$AQ$9)+1))</f>
        <v>0</v>
      </c>
      <c r="BV41" s="135">
        <f ca="1">IFERROR(SUM(OFFSET('7. Consumption'!AD41,0,1,,MIN('1. General Inputs'!$J$27,COLUMNS('7. Consumption'!AD$9:$AQ$9)-1))),0)+MAX(0,$AQ41*('1. General Inputs'!$J$27-COLUMNS('7. Consumption'!AD$9:$AQ$9)+1))</f>
        <v>0</v>
      </c>
      <c r="BW41" s="135">
        <f ca="1">IFERROR(SUM(OFFSET('7. Consumption'!AE41,0,1,,MIN('1. General Inputs'!$J$27,COLUMNS('7. Consumption'!AE$9:$AQ$9)-1))),0)+MAX(0,$AQ41*('1. General Inputs'!$J$27-COLUMNS('7. Consumption'!AE$9:$AQ$9)+1))</f>
        <v>0</v>
      </c>
      <c r="BX41" s="135">
        <f ca="1">IFERROR(SUM(OFFSET('7. Consumption'!AF41,0,1,,MIN('1. General Inputs'!$J$27,COLUMNS('7. Consumption'!AF$9:$AQ$9)-1))),0)+MAX(0,$AQ41*('1. General Inputs'!$J$27-COLUMNS('7. Consumption'!AF$9:$AQ$9)+1))</f>
        <v>0</v>
      </c>
      <c r="BY41" s="135">
        <f ca="1">IFERROR(SUM(OFFSET('7. Consumption'!AG41,0,1,,MIN('1. General Inputs'!$J$27,COLUMNS('7. Consumption'!AG$9:$AQ$9)-1))),0)+MAX(0,$AQ41*('1. General Inputs'!$J$27-COLUMNS('7. Consumption'!AG$9:$AQ$9)+1))</f>
        <v>0</v>
      </c>
      <c r="BZ41" s="135">
        <f ca="1">IFERROR(SUM(OFFSET('7. Consumption'!AH41,0,1,,MIN('1. General Inputs'!$J$27,COLUMNS('7. Consumption'!AH$9:$AQ$9)-1))),0)+MAX(0,$AQ41*('1. General Inputs'!$J$27-COLUMNS('7. Consumption'!AH$9:$AQ$9)+1))</f>
        <v>0</v>
      </c>
      <c r="CA41" s="135">
        <f ca="1">IFERROR(SUM(OFFSET('7. Consumption'!AI41,0,1,,MIN('1. General Inputs'!$J$27,COLUMNS('7. Consumption'!AI$9:$AQ$9)-1))),0)+MAX(0,$AQ41*('1. General Inputs'!$J$27-COLUMNS('7. Consumption'!AI$9:$AQ$9)+1))</f>
        <v>0</v>
      </c>
      <c r="CB41" s="135">
        <f ca="1">IFERROR(SUM(OFFSET('7. Consumption'!AJ41,0,1,,MIN('1. General Inputs'!$J$27,COLUMNS('7. Consumption'!AJ$9:$AQ$9)-1))),0)+MAX(0,$AQ41*('1. General Inputs'!$J$27-COLUMNS('7. Consumption'!AJ$9:$AQ$9)+1))</f>
        <v>0</v>
      </c>
      <c r="CC41" s="135">
        <f ca="1">IFERROR(SUM(OFFSET('7. Consumption'!AK41,0,1,,MIN('1. General Inputs'!$J$27,COLUMNS('7. Consumption'!AK$9:$AQ$9)-1))),0)+MAX(0,$AQ41*('1. General Inputs'!$J$27-COLUMNS('7. Consumption'!AK$9:$AQ$9)+1))</f>
        <v>0</v>
      </c>
      <c r="CD41" s="135">
        <f ca="1">IFERROR(SUM(OFFSET('7. Consumption'!AL41,0,1,,MIN('1. General Inputs'!$J$27,COLUMNS('7. Consumption'!AL$9:$AQ$9)-1))),0)+MAX(0,$AQ41*('1. General Inputs'!$J$27-COLUMNS('7. Consumption'!AL$9:$AQ$9)+1))</f>
        <v>0</v>
      </c>
      <c r="CE41" s="135">
        <f ca="1">IFERROR(SUM(OFFSET('7. Consumption'!AM41,0,1,,MIN('1. General Inputs'!$J$27,COLUMNS('7. Consumption'!AM$9:$AQ$9)-1))),0)+MAX(0,$AQ41*('1. General Inputs'!$J$27-COLUMNS('7. Consumption'!AM$9:$AQ$9)+1))</f>
        <v>0</v>
      </c>
      <c r="CF41" s="135">
        <f ca="1">IFERROR(SUM(OFFSET('7. Consumption'!AN41,0,1,,MIN('1. General Inputs'!$J$27,COLUMNS('7. Consumption'!AN$9:$AQ$9)-1))),0)+MAX(0,$AQ41*('1. General Inputs'!$J$27-COLUMNS('7. Consumption'!AN$9:$AQ$9)+1))</f>
        <v>0</v>
      </c>
      <c r="CG41" s="135">
        <f ca="1">IFERROR(SUM(OFFSET('7. Consumption'!AO41,0,1,,MIN('1. General Inputs'!$J$27,COLUMNS('7. Consumption'!AO$9:$AQ$9)-1))),0)+MAX(0,$AQ41*('1. General Inputs'!$J$27-COLUMNS('7. Consumption'!AO$9:$AQ$9)+1))</f>
        <v>0</v>
      </c>
      <c r="CH41" s="135">
        <f ca="1">IFERROR(SUM(OFFSET('7. Consumption'!AP41,0,1,,MIN('1. General Inputs'!$J$27,COLUMNS('7. Consumption'!AP$9:$AQ$9)-1))),0)+MAX(0,$AQ41*('1. General Inputs'!$J$27-COLUMNS('7. Consumption'!AP$9:$AQ$9)+1))</f>
        <v>0</v>
      </c>
      <c r="CI41" s="135">
        <f ca="1">IFERROR(SUM(OFFSET('7. Consumption'!AQ41,0,1,,MIN('1. General Inputs'!$J$27,COLUMNS('7. Consumption'!AQ$9:$AQ$9)-1))),0)+MAX(0,$AQ41*('1. General Inputs'!$J$27-COLUMNS('7. Consumption'!AQ$9:$AQ$9)+1))</f>
        <v>0</v>
      </c>
    </row>
    <row r="42" spans="2:87" ht="15" hidden="1" outlineLevel="1" x14ac:dyDescent="0.25">
      <c r="B42" s="16"/>
      <c r="C42" s="16" t="str">
        <f>IFERROR(VLOOKUP(ROWS($C$9:$C42),'5. Dosing'!$L$14:$M$64,COLUMNS('5. Dosing'!$L$13:$M$13),0),"")</f>
        <v xml:space="preserve">z--blank-- () -  </v>
      </c>
      <c r="D42" s="16" t="str">
        <f>IFERROR(INDEX('5. Dosing'!E$14:E$64,MATCH('7. Consumption'!$C42,'5. Dosing'!$M$14:$M$64,0)),"")</f>
        <v>z--blank--</v>
      </c>
      <c r="E42" s="129">
        <f>IFERROR(INDEX('5. Dosing'!K$14:K$64,MATCH('7. Consumption'!$C42,'5. Dosing'!$M$14:$M$64,0)),0)</f>
        <v>1</v>
      </c>
      <c r="F42" s="130">
        <f>IFERROR(INDEX('5. Dosing'!J$14:J$64,MATCH('7. Consumption'!$C42,'5. Dosing'!$M$14:$M$64,0))*(30)/INDEX('5. Dosing'!H$14:H$64,MATCH('7. Consumption'!$C42,'5. Dosing'!$M$14:$M$64,0)),0)</f>
        <v>0</v>
      </c>
      <c r="H42" s="3">
        <f ca="1">ROUNDUP($F42*$E42*CHOOSE(H$7,
IFERROR(SUMPRODUCT('6. Patients'!CA$10:CA$107,OFFSET('6. Patients'!$DN$9,1,MATCH($D42,'6. Patients'!$DO$9:$EC$9,0),ROWS('6. Patients'!DN$10:DN$107))),0)+
IFERROR(SUMPRODUCT('6. Patients'!CA$10:CA$107,OFFSET('6. Patients'!$ED$9,1,MATCH($D42,'6. Patients'!$EE$9:$ES$9,0),ROWS('6. Patients'!DN$10:DN$107))),0)+
IFERROR(SUMPRODUCT('6. Patients'!CA$10:CA$107,OFFSET('6. Patients'!$ET$9,1,MATCH($D42,'6. Patients'!$EU$9:$FI$9,0),ROWS('6. Patients'!DN$10:DN$107))),0)+
IFERROR(SUMPRODUCT('6. Patients'!CA$10:CA$107,OFFSET('6. Patients'!$FJ$9,1,MATCH($D42,'6. Patients'!$FK$9:$FY$9,0),ROWS('6. Patients'!DN$10:DN$107))),0),
IFERROR(SUMPRODUCT('6. Patients'!CA$10:CA$107,OFFSET('6. Patients'!$FZ$9,1,MATCH($D42,'6. Patients'!$GA$9:$GO$9,0),ROWS('6. Patients'!DN$10:DN$107))),0)+
IFERROR(SUMPRODUCT('6. Patients'!CA$10:CA$107,OFFSET('6. Patients'!$GP$9,1,MATCH($D42,'6. Patients'!$GQ$9:$HE$9,0),ROWS('6. Patients'!DN$10:DN$107))),0)+
IFERROR(SUMPRODUCT('6. Patients'!CA$10:CA$107,OFFSET('6. Patients'!$HF$9,1,MATCH($D42,'6. Patients'!$HG$9:$HU$9,0),ROWS('6. Patients'!DN$10:DN$107))),0)+
IFERROR(SUMPRODUCT('6. Patients'!CA$10:CA$107,OFFSET('6. Patients'!$HV$9,1,MATCH($D42,'6. Patients'!$HW$9:$IK$9,0),ROWS('6. Patients'!DN$10:DN$107))),0),
IFERROR(SUMPRODUCT('6. Patients'!CA$10:CA$107,OFFSET('6. Patients'!$IL$9,1,MATCH($D42,'6. Patients'!$IM$9:$JA$9,0),ROWS('6. Patients'!DN$10:DN$107))),0)+
IFERROR(SUMPRODUCT('6. Patients'!CA$10:CA$107,OFFSET('6. Patients'!$JB$9,1,MATCH($D42,'6. Patients'!$JC$9:$JQ$9,0),ROWS('6. Patients'!DN$10:DN$107))),0)+
IFERROR(SUMPRODUCT('6. Patients'!CA$10:CA$107,OFFSET('6. Patients'!$JR$9,1,MATCH($D42,'6. Patients'!$JS$9:$KG$9,0),ROWS('6. Patients'!DN$10:DN$107))),0)+
IFERROR(SUMPRODUCT('6. Patients'!CA$10:CA$107,OFFSET('6. Patients'!$KH$9,1,MATCH($D42,'6. Patients'!$KI$9:$KW$9,0),ROWS('6. Patients'!DN$10:DN$107))),0))+
IFERROR(VLOOKUP($D42,$H$61:$L$91,COLUMNS($H$60:$J$60)-1+H$7,0)*$E42*$F42*'1. General Inputs'!$J$25,0),0)</f>
        <v>0</v>
      </c>
      <c r="I42" s="3">
        <f ca="1">ROUNDUP($F42*$E42*CHOOSE(I$7,
IFERROR(SUMPRODUCT('6. Patients'!CB$10:CB$107,OFFSET('6. Patients'!$DN$9,1,MATCH($D42,'6. Patients'!$DO$9:$EC$9,0),ROWS('6. Patients'!DO$10:DO$107))),0)+
IFERROR(SUMPRODUCT('6. Patients'!CB$10:CB$107,OFFSET('6. Patients'!$ED$9,1,MATCH($D42,'6. Patients'!$EE$9:$ES$9,0),ROWS('6. Patients'!DO$10:DO$107))),0)+
IFERROR(SUMPRODUCT('6. Patients'!CB$10:CB$107,OFFSET('6. Patients'!$ET$9,1,MATCH($D42,'6. Patients'!$EU$9:$FI$9,0),ROWS('6. Patients'!DO$10:DO$107))),0)+
IFERROR(SUMPRODUCT('6. Patients'!CB$10:CB$107,OFFSET('6. Patients'!$FJ$9,1,MATCH($D42,'6. Patients'!$FK$9:$FY$9,0),ROWS('6. Patients'!DO$10:DO$107))),0),
IFERROR(SUMPRODUCT('6. Patients'!CB$10:CB$107,OFFSET('6. Patients'!$FZ$9,1,MATCH($D42,'6. Patients'!$GA$9:$GO$9,0),ROWS('6. Patients'!DO$10:DO$107))),0)+
IFERROR(SUMPRODUCT('6. Patients'!CB$10:CB$107,OFFSET('6. Patients'!$GP$9,1,MATCH($D42,'6. Patients'!$GQ$9:$HE$9,0),ROWS('6. Patients'!DO$10:DO$107))),0)+
IFERROR(SUMPRODUCT('6. Patients'!CB$10:CB$107,OFFSET('6. Patients'!$HF$9,1,MATCH($D42,'6. Patients'!$HG$9:$HU$9,0),ROWS('6. Patients'!DO$10:DO$107))),0)+
IFERROR(SUMPRODUCT('6. Patients'!CB$10:CB$107,OFFSET('6. Patients'!$HV$9,1,MATCH($D42,'6. Patients'!$HW$9:$IK$9,0),ROWS('6. Patients'!DO$10:DO$107))),0),
IFERROR(SUMPRODUCT('6. Patients'!CB$10:CB$107,OFFSET('6. Patients'!$IL$9,1,MATCH($D42,'6. Patients'!$IM$9:$JA$9,0),ROWS('6. Patients'!DO$10:DO$107))),0)+
IFERROR(SUMPRODUCT('6. Patients'!CB$10:CB$107,OFFSET('6. Patients'!$JB$9,1,MATCH($D42,'6. Patients'!$JC$9:$JQ$9,0),ROWS('6. Patients'!DO$10:DO$107))),0)+
IFERROR(SUMPRODUCT('6. Patients'!CB$10:CB$107,OFFSET('6. Patients'!$JR$9,1,MATCH($D42,'6. Patients'!$JS$9:$KG$9,0),ROWS('6. Patients'!DO$10:DO$107))),0)+
IFERROR(SUMPRODUCT('6. Patients'!CB$10:CB$107,OFFSET('6. Patients'!$KH$9,1,MATCH($D42,'6. Patients'!$KI$9:$KW$9,0),ROWS('6. Patients'!DO$10:DO$107))),0))+
IFERROR(VLOOKUP($D42,$H$61:$L$91,COLUMNS($H$60:$J$60)-1+I$7,0)*$E42*$F42*'1. General Inputs'!$J$25,0),0)</f>
        <v>0</v>
      </c>
      <c r="J42" s="3">
        <f ca="1">ROUNDUP($F42*$E42*CHOOSE(J$7,
IFERROR(SUMPRODUCT('6. Patients'!CC$10:CC$107,OFFSET('6. Patients'!$DN$9,1,MATCH($D42,'6. Patients'!$DO$9:$EC$9,0),ROWS('6. Patients'!DP$10:DP$107))),0)+
IFERROR(SUMPRODUCT('6. Patients'!CC$10:CC$107,OFFSET('6. Patients'!$ED$9,1,MATCH($D42,'6. Patients'!$EE$9:$ES$9,0),ROWS('6. Patients'!DP$10:DP$107))),0)+
IFERROR(SUMPRODUCT('6. Patients'!CC$10:CC$107,OFFSET('6. Patients'!$ET$9,1,MATCH($D42,'6. Patients'!$EU$9:$FI$9,0),ROWS('6. Patients'!DP$10:DP$107))),0)+
IFERROR(SUMPRODUCT('6. Patients'!CC$10:CC$107,OFFSET('6. Patients'!$FJ$9,1,MATCH($D42,'6. Patients'!$FK$9:$FY$9,0),ROWS('6. Patients'!DP$10:DP$107))),0),
IFERROR(SUMPRODUCT('6. Patients'!CC$10:CC$107,OFFSET('6. Patients'!$FZ$9,1,MATCH($D42,'6. Patients'!$GA$9:$GO$9,0),ROWS('6. Patients'!DP$10:DP$107))),0)+
IFERROR(SUMPRODUCT('6. Patients'!CC$10:CC$107,OFFSET('6. Patients'!$GP$9,1,MATCH($D42,'6. Patients'!$GQ$9:$HE$9,0),ROWS('6. Patients'!DP$10:DP$107))),0)+
IFERROR(SUMPRODUCT('6. Patients'!CC$10:CC$107,OFFSET('6. Patients'!$HF$9,1,MATCH($D42,'6. Patients'!$HG$9:$HU$9,0),ROWS('6. Patients'!DP$10:DP$107))),0)+
IFERROR(SUMPRODUCT('6. Patients'!CC$10:CC$107,OFFSET('6. Patients'!$HV$9,1,MATCH($D42,'6. Patients'!$HW$9:$IK$9,0),ROWS('6. Patients'!DP$10:DP$107))),0),
IFERROR(SUMPRODUCT('6. Patients'!CC$10:CC$107,OFFSET('6. Patients'!$IL$9,1,MATCH($D42,'6. Patients'!$IM$9:$JA$9,0),ROWS('6. Patients'!DP$10:DP$107))),0)+
IFERROR(SUMPRODUCT('6. Patients'!CC$10:CC$107,OFFSET('6. Patients'!$JB$9,1,MATCH($D42,'6. Patients'!$JC$9:$JQ$9,0),ROWS('6. Patients'!DP$10:DP$107))),0)+
IFERROR(SUMPRODUCT('6. Patients'!CC$10:CC$107,OFFSET('6. Patients'!$JR$9,1,MATCH($D42,'6. Patients'!$JS$9:$KG$9,0),ROWS('6. Patients'!DP$10:DP$107))),0)+
IFERROR(SUMPRODUCT('6. Patients'!CC$10:CC$107,OFFSET('6. Patients'!$KH$9,1,MATCH($D42,'6. Patients'!$KI$9:$KW$9,0),ROWS('6. Patients'!DP$10:DP$107))),0))+
IFERROR(VLOOKUP($D42,$H$61:$L$91,COLUMNS($H$60:$J$60)-1+J$7,0)*$E42*$F42*'1. General Inputs'!$J$25,0),0)</f>
        <v>0</v>
      </c>
      <c r="K42" s="3">
        <f ca="1">ROUNDUP($F42*$E42*CHOOSE(K$7,
IFERROR(SUMPRODUCT('6. Patients'!CD$10:CD$107,OFFSET('6. Patients'!$DN$9,1,MATCH($D42,'6. Patients'!$DO$9:$EC$9,0),ROWS('6. Patients'!DQ$10:DQ$107))),0)+
IFERROR(SUMPRODUCT('6. Patients'!CD$10:CD$107,OFFSET('6. Patients'!$ED$9,1,MATCH($D42,'6. Patients'!$EE$9:$ES$9,0),ROWS('6. Patients'!DQ$10:DQ$107))),0)+
IFERROR(SUMPRODUCT('6. Patients'!CD$10:CD$107,OFFSET('6. Patients'!$ET$9,1,MATCH($D42,'6. Patients'!$EU$9:$FI$9,0),ROWS('6. Patients'!DQ$10:DQ$107))),0)+
IFERROR(SUMPRODUCT('6. Patients'!CD$10:CD$107,OFFSET('6. Patients'!$FJ$9,1,MATCH($D42,'6. Patients'!$FK$9:$FY$9,0),ROWS('6. Patients'!DQ$10:DQ$107))),0),
IFERROR(SUMPRODUCT('6. Patients'!CD$10:CD$107,OFFSET('6. Patients'!$FZ$9,1,MATCH($D42,'6. Patients'!$GA$9:$GO$9,0),ROWS('6. Patients'!DQ$10:DQ$107))),0)+
IFERROR(SUMPRODUCT('6. Patients'!CD$10:CD$107,OFFSET('6. Patients'!$GP$9,1,MATCH($D42,'6. Patients'!$GQ$9:$HE$9,0),ROWS('6. Patients'!DQ$10:DQ$107))),0)+
IFERROR(SUMPRODUCT('6. Patients'!CD$10:CD$107,OFFSET('6. Patients'!$HF$9,1,MATCH($D42,'6. Patients'!$HG$9:$HU$9,0),ROWS('6. Patients'!DQ$10:DQ$107))),0)+
IFERROR(SUMPRODUCT('6. Patients'!CD$10:CD$107,OFFSET('6. Patients'!$HV$9,1,MATCH($D42,'6. Patients'!$HW$9:$IK$9,0),ROWS('6. Patients'!DQ$10:DQ$107))),0),
IFERROR(SUMPRODUCT('6. Patients'!CD$10:CD$107,OFFSET('6. Patients'!$IL$9,1,MATCH($D42,'6. Patients'!$IM$9:$JA$9,0),ROWS('6. Patients'!DQ$10:DQ$107))),0)+
IFERROR(SUMPRODUCT('6. Patients'!CD$10:CD$107,OFFSET('6. Patients'!$JB$9,1,MATCH($D42,'6. Patients'!$JC$9:$JQ$9,0),ROWS('6. Patients'!DQ$10:DQ$107))),0)+
IFERROR(SUMPRODUCT('6. Patients'!CD$10:CD$107,OFFSET('6. Patients'!$JR$9,1,MATCH($D42,'6. Patients'!$JS$9:$KG$9,0),ROWS('6. Patients'!DQ$10:DQ$107))),0)+
IFERROR(SUMPRODUCT('6. Patients'!CD$10:CD$107,OFFSET('6. Patients'!$KH$9,1,MATCH($D42,'6. Patients'!$KI$9:$KW$9,0),ROWS('6. Patients'!DQ$10:DQ$107))),0))+
IFERROR(VLOOKUP($D42,$H$61:$L$91,COLUMNS($H$60:$J$60)-1+K$7,0)*$E42*$F42*'1. General Inputs'!$J$25,0),0)</f>
        <v>0</v>
      </c>
      <c r="L42" s="3">
        <f ca="1">ROUNDUP($F42*$E42*CHOOSE(L$7,
IFERROR(SUMPRODUCT('6. Patients'!CE$10:CE$107,OFFSET('6. Patients'!$DN$9,1,MATCH($D42,'6. Patients'!$DO$9:$EC$9,0),ROWS('6. Patients'!DR$10:DR$107))),0)+
IFERROR(SUMPRODUCT('6. Patients'!CE$10:CE$107,OFFSET('6. Patients'!$ED$9,1,MATCH($D42,'6. Patients'!$EE$9:$ES$9,0),ROWS('6. Patients'!DR$10:DR$107))),0)+
IFERROR(SUMPRODUCT('6. Patients'!CE$10:CE$107,OFFSET('6. Patients'!$ET$9,1,MATCH($D42,'6. Patients'!$EU$9:$FI$9,0),ROWS('6. Patients'!DR$10:DR$107))),0)+
IFERROR(SUMPRODUCT('6. Patients'!CE$10:CE$107,OFFSET('6. Patients'!$FJ$9,1,MATCH($D42,'6. Patients'!$FK$9:$FY$9,0),ROWS('6. Patients'!DR$10:DR$107))),0),
IFERROR(SUMPRODUCT('6. Patients'!CE$10:CE$107,OFFSET('6. Patients'!$FZ$9,1,MATCH($D42,'6. Patients'!$GA$9:$GO$9,0),ROWS('6. Patients'!DR$10:DR$107))),0)+
IFERROR(SUMPRODUCT('6. Patients'!CE$10:CE$107,OFFSET('6. Patients'!$GP$9,1,MATCH($D42,'6. Patients'!$GQ$9:$HE$9,0),ROWS('6. Patients'!DR$10:DR$107))),0)+
IFERROR(SUMPRODUCT('6. Patients'!CE$10:CE$107,OFFSET('6. Patients'!$HF$9,1,MATCH($D42,'6. Patients'!$HG$9:$HU$9,0),ROWS('6. Patients'!DR$10:DR$107))),0)+
IFERROR(SUMPRODUCT('6. Patients'!CE$10:CE$107,OFFSET('6. Patients'!$HV$9,1,MATCH($D42,'6. Patients'!$HW$9:$IK$9,0),ROWS('6. Patients'!DR$10:DR$107))),0),
IFERROR(SUMPRODUCT('6. Patients'!CE$10:CE$107,OFFSET('6. Patients'!$IL$9,1,MATCH($D42,'6. Patients'!$IM$9:$JA$9,0),ROWS('6. Patients'!DR$10:DR$107))),0)+
IFERROR(SUMPRODUCT('6. Patients'!CE$10:CE$107,OFFSET('6. Patients'!$JB$9,1,MATCH($D42,'6. Patients'!$JC$9:$JQ$9,0),ROWS('6. Patients'!DR$10:DR$107))),0)+
IFERROR(SUMPRODUCT('6. Patients'!CE$10:CE$107,OFFSET('6. Patients'!$JR$9,1,MATCH($D42,'6. Patients'!$JS$9:$KG$9,0),ROWS('6. Patients'!DR$10:DR$107))),0)+
IFERROR(SUMPRODUCT('6. Patients'!CE$10:CE$107,OFFSET('6. Patients'!$KH$9,1,MATCH($D42,'6. Patients'!$KI$9:$KW$9,0),ROWS('6. Patients'!DR$10:DR$107))),0))+
IFERROR(VLOOKUP($D42,$H$61:$L$91,COLUMNS($H$60:$J$60)-1+L$7,0)*$E42*$F42*'1. General Inputs'!$J$25,0),0)</f>
        <v>0</v>
      </c>
      <c r="M42" s="3">
        <f ca="1">ROUNDUP($F42*$E42*CHOOSE(M$7,
IFERROR(SUMPRODUCT('6. Patients'!CF$10:CF$107,OFFSET('6. Patients'!$DN$9,1,MATCH($D42,'6. Patients'!$DO$9:$EC$9,0),ROWS('6. Patients'!DS$10:DS$107))),0)+
IFERROR(SUMPRODUCT('6. Patients'!CF$10:CF$107,OFFSET('6. Patients'!$ED$9,1,MATCH($D42,'6. Patients'!$EE$9:$ES$9,0),ROWS('6. Patients'!DS$10:DS$107))),0)+
IFERROR(SUMPRODUCT('6. Patients'!CF$10:CF$107,OFFSET('6. Patients'!$ET$9,1,MATCH($D42,'6. Patients'!$EU$9:$FI$9,0),ROWS('6. Patients'!DS$10:DS$107))),0)+
IFERROR(SUMPRODUCT('6. Patients'!CF$10:CF$107,OFFSET('6. Patients'!$FJ$9,1,MATCH($D42,'6. Patients'!$FK$9:$FY$9,0),ROWS('6. Patients'!DS$10:DS$107))),0),
IFERROR(SUMPRODUCT('6. Patients'!CF$10:CF$107,OFFSET('6. Patients'!$FZ$9,1,MATCH($D42,'6. Patients'!$GA$9:$GO$9,0),ROWS('6. Patients'!DS$10:DS$107))),0)+
IFERROR(SUMPRODUCT('6. Patients'!CF$10:CF$107,OFFSET('6. Patients'!$GP$9,1,MATCH($D42,'6. Patients'!$GQ$9:$HE$9,0),ROWS('6. Patients'!DS$10:DS$107))),0)+
IFERROR(SUMPRODUCT('6. Patients'!CF$10:CF$107,OFFSET('6. Patients'!$HF$9,1,MATCH($D42,'6. Patients'!$HG$9:$HU$9,0),ROWS('6. Patients'!DS$10:DS$107))),0)+
IFERROR(SUMPRODUCT('6. Patients'!CF$10:CF$107,OFFSET('6. Patients'!$HV$9,1,MATCH($D42,'6. Patients'!$HW$9:$IK$9,0),ROWS('6. Patients'!DS$10:DS$107))),0),
IFERROR(SUMPRODUCT('6. Patients'!CF$10:CF$107,OFFSET('6. Patients'!$IL$9,1,MATCH($D42,'6. Patients'!$IM$9:$JA$9,0),ROWS('6. Patients'!DS$10:DS$107))),0)+
IFERROR(SUMPRODUCT('6. Patients'!CF$10:CF$107,OFFSET('6. Patients'!$JB$9,1,MATCH($D42,'6. Patients'!$JC$9:$JQ$9,0),ROWS('6. Patients'!DS$10:DS$107))),0)+
IFERROR(SUMPRODUCT('6. Patients'!CF$10:CF$107,OFFSET('6. Patients'!$JR$9,1,MATCH($D42,'6. Patients'!$JS$9:$KG$9,0),ROWS('6. Patients'!DS$10:DS$107))),0)+
IFERROR(SUMPRODUCT('6. Patients'!CF$10:CF$107,OFFSET('6. Patients'!$KH$9,1,MATCH($D42,'6. Patients'!$KI$9:$KW$9,0),ROWS('6. Patients'!DS$10:DS$107))),0))+
IFERROR(VLOOKUP($D42,$H$61:$L$91,COLUMNS($H$60:$J$60)-1+M$7,0)*$E42*$F42*'1. General Inputs'!$J$25,0),0)</f>
        <v>0</v>
      </c>
      <c r="N42" s="3">
        <f ca="1">ROUNDUP($F42*$E42*CHOOSE(N$7,
IFERROR(SUMPRODUCT('6. Patients'!CG$10:CG$107,OFFSET('6. Patients'!$DN$9,1,MATCH($D42,'6. Patients'!$DO$9:$EC$9,0),ROWS('6. Patients'!DT$10:DT$107))),0)+
IFERROR(SUMPRODUCT('6. Patients'!CG$10:CG$107,OFFSET('6. Patients'!$ED$9,1,MATCH($D42,'6. Patients'!$EE$9:$ES$9,0),ROWS('6. Patients'!DT$10:DT$107))),0)+
IFERROR(SUMPRODUCT('6. Patients'!CG$10:CG$107,OFFSET('6. Patients'!$ET$9,1,MATCH($D42,'6. Patients'!$EU$9:$FI$9,0),ROWS('6. Patients'!DT$10:DT$107))),0)+
IFERROR(SUMPRODUCT('6. Patients'!CG$10:CG$107,OFFSET('6. Patients'!$FJ$9,1,MATCH($D42,'6. Patients'!$FK$9:$FY$9,0),ROWS('6. Patients'!DT$10:DT$107))),0),
IFERROR(SUMPRODUCT('6. Patients'!CG$10:CG$107,OFFSET('6. Patients'!$FZ$9,1,MATCH($D42,'6. Patients'!$GA$9:$GO$9,0),ROWS('6. Patients'!DT$10:DT$107))),0)+
IFERROR(SUMPRODUCT('6. Patients'!CG$10:CG$107,OFFSET('6. Patients'!$GP$9,1,MATCH($D42,'6. Patients'!$GQ$9:$HE$9,0),ROWS('6. Patients'!DT$10:DT$107))),0)+
IFERROR(SUMPRODUCT('6. Patients'!CG$10:CG$107,OFFSET('6. Patients'!$HF$9,1,MATCH($D42,'6. Patients'!$HG$9:$HU$9,0),ROWS('6. Patients'!DT$10:DT$107))),0)+
IFERROR(SUMPRODUCT('6. Patients'!CG$10:CG$107,OFFSET('6. Patients'!$HV$9,1,MATCH($D42,'6. Patients'!$HW$9:$IK$9,0),ROWS('6. Patients'!DT$10:DT$107))),0),
IFERROR(SUMPRODUCT('6. Patients'!CG$10:CG$107,OFFSET('6. Patients'!$IL$9,1,MATCH($D42,'6. Patients'!$IM$9:$JA$9,0),ROWS('6. Patients'!DT$10:DT$107))),0)+
IFERROR(SUMPRODUCT('6. Patients'!CG$10:CG$107,OFFSET('6. Patients'!$JB$9,1,MATCH($D42,'6. Patients'!$JC$9:$JQ$9,0),ROWS('6. Patients'!DT$10:DT$107))),0)+
IFERROR(SUMPRODUCT('6. Patients'!CG$10:CG$107,OFFSET('6. Patients'!$JR$9,1,MATCH($D42,'6. Patients'!$JS$9:$KG$9,0),ROWS('6. Patients'!DT$10:DT$107))),0)+
IFERROR(SUMPRODUCT('6. Patients'!CG$10:CG$107,OFFSET('6. Patients'!$KH$9,1,MATCH($D42,'6. Patients'!$KI$9:$KW$9,0),ROWS('6. Patients'!DT$10:DT$107))),0))+
IFERROR(VLOOKUP($D42,$H$61:$L$91,COLUMNS($H$60:$J$60)-1+N$7,0)*$E42*$F42*'1. General Inputs'!$J$25,0),0)</f>
        <v>0</v>
      </c>
      <c r="O42" s="3">
        <f ca="1">ROUNDUP($F42*$E42*CHOOSE(O$7,
IFERROR(SUMPRODUCT('6. Patients'!CH$10:CH$107,OFFSET('6. Patients'!$DN$9,1,MATCH($D42,'6. Patients'!$DO$9:$EC$9,0),ROWS('6. Patients'!DU$10:DU$107))),0)+
IFERROR(SUMPRODUCT('6. Patients'!CH$10:CH$107,OFFSET('6. Patients'!$ED$9,1,MATCH($D42,'6. Patients'!$EE$9:$ES$9,0),ROWS('6. Patients'!DU$10:DU$107))),0)+
IFERROR(SUMPRODUCT('6. Patients'!CH$10:CH$107,OFFSET('6. Patients'!$ET$9,1,MATCH($D42,'6. Patients'!$EU$9:$FI$9,0),ROWS('6. Patients'!DU$10:DU$107))),0)+
IFERROR(SUMPRODUCT('6. Patients'!CH$10:CH$107,OFFSET('6. Patients'!$FJ$9,1,MATCH($D42,'6. Patients'!$FK$9:$FY$9,0),ROWS('6. Patients'!DU$10:DU$107))),0),
IFERROR(SUMPRODUCT('6. Patients'!CH$10:CH$107,OFFSET('6. Patients'!$FZ$9,1,MATCH($D42,'6. Patients'!$GA$9:$GO$9,0),ROWS('6. Patients'!DU$10:DU$107))),0)+
IFERROR(SUMPRODUCT('6. Patients'!CH$10:CH$107,OFFSET('6. Patients'!$GP$9,1,MATCH($D42,'6. Patients'!$GQ$9:$HE$9,0),ROWS('6. Patients'!DU$10:DU$107))),0)+
IFERROR(SUMPRODUCT('6. Patients'!CH$10:CH$107,OFFSET('6. Patients'!$HF$9,1,MATCH($D42,'6. Patients'!$HG$9:$HU$9,0),ROWS('6. Patients'!DU$10:DU$107))),0)+
IFERROR(SUMPRODUCT('6. Patients'!CH$10:CH$107,OFFSET('6. Patients'!$HV$9,1,MATCH($D42,'6. Patients'!$HW$9:$IK$9,0),ROWS('6. Patients'!DU$10:DU$107))),0),
IFERROR(SUMPRODUCT('6. Patients'!CH$10:CH$107,OFFSET('6. Patients'!$IL$9,1,MATCH($D42,'6. Patients'!$IM$9:$JA$9,0),ROWS('6. Patients'!DU$10:DU$107))),0)+
IFERROR(SUMPRODUCT('6. Patients'!CH$10:CH$107,OFFSET('6. Patients'!$JB$9,1,MATCH($D42,'6. Patients'!$JC$9:$JQ$9,0),ROWS('6. Patients'!DU$10:DU$107))),0)+
IFERROR(SUMPRODUCT('6. Patients'!CH$10:CH$107,OFFSET('6. Patients'!$JR$9,1,MATCH($D42,'6. Patients'!$JS$9:$KG$9,0),ROWS('6. Patients'!DU$10:DU$107))),0)+
IFERROR(SUMPRODUCT('6. Patients'!CH$10:CH$107,OFFSET('6. Patients'!$KH$9,1,MATCH($D42,'6. Patients'!$KI$9:$KW$9,0),ROWS('6. Patients'!DU$10:DU$107))),0))+
IFERROR(VLOOKUP($D42,$H$61:$L$91,COLUMNS($H$60:$J$60)-1+O$7,0)*$E42*$F42*'1. General Inputs'!$J$25,0),0)</f>
        <v>0</v>
      </c>
      <c r="P42" s="3">
        <f ca="1">ROUNDUP($F42*$E42*CHOOSE(P$7,
IFERROR(SUMPRODUCT('6. Patients'!CI$10:CI$107,OFFSET('6. Patients'!$DN$9,1,MATCH($D42,'6. Patients'!$DO$9:$EC$9,0),ROWS('6. Patients'!DV$10:DV$107))),0)+
IFERROR(SUMPRODUCT('6. Patients'!CI$10:CI$107,OFFSET('6. Patients'!$ED$9,1,MATCH($D42,'6. Patients'!$EE$9:$ES$9,0),ROWS('6. Patients'!DV$10:DV$107))),0)+
IFERROR(SUMPRODUCT('6. Patients'!CI$10:CI$107,OFFSET('6. Patients'!$ET$9,1,MATCH($D42,'6. Patients'!$EU$9:$FI$9,0),ROWS('6. Patients'!DV$10:DV$107))),0)+
IFERROR(SUMPRODUCT('6. Patients'!CI$10:CI$107,OFFSET('6. Patients'!$FJ$9,1,MATCH($D42,'6. Patients'!$FK$9:$FY$9,0),ROWS('6. Patients'!DV$10:DV$107))),0),
IFERROR(SUMPRODUCT('6. Patients'!CI$10:CI$107,OFFSET('6. Patients'!$FZ$9,1,MATCH($D42,'6. Patients'!$GA$9:$GO$9,0),ROWS('6. Patients'!DV$10:DV$107))),0)+
IFERROR(SUMPRODUCT('6. Patients'!CI$10:CI$107,OFFSET('6. Patients'!$GP$9,1,MATCH($D42,'6. Patients'!$GQ$9:$HE$9,0),ROWS('6. Patients'!DV$10:DV$107))),0)+
IFERROR(SUMPRODUCT('6. Patients'!CI$10:CI$107,OFFSET('6. Patients'!$HF$9,1,MATCH($D42,'6. Patients'!$HG$9:$HU$9,0),ROWS('6. Patients'!DV$10:DV$107))),0)+
IFERROR(SUMPRODUCT('6. Patients'!CI$10:CI$107,OFFSET('6. Patients'!$HV$9,1,MATCH($D42,'6. Patients'!$HW$9:$IK$9,0),ROWS('6. Patients'!DV$10:DV$107))),0),
IFERROR(SUMPRODUCT('6. Patients'!CI$10:CI$107,OFFSET('6. Patients'!$IL$9,1,MATCH($D42,'6. Patients'!$IM$9:$JA$9,0),ROWS('6. Patients'!DV$10:DV$107))),0)+
IFERROR(SUMPRODUCT('6. Patients'!CI$10:CI$107,OFFSET('6. Patients'!$JB$9,1,MATCH($D42,'6. Patients'!$JC$9:$JQ$9,0),ROWS('6. Patients'!DV$10:DV$107))),0)+
IFERROR(SUMPRODUCT('6. Patients'!CI$10:CI$107,OFFSET('6. Patients'!$JR$9,1,MATCH($D42,'6. Patients'!$JS$9:$KG$9,0),ROWS('6. Patients'!DV$10:DV$107))),0)+
IFERROR(SUMPRODUCT('6. Patients'!CI$10:CI$107,OFFSET('6. Patients'!$KH$9,1,MATCH($D42,'6. Patients'!$KI$9:$KW$9,0),ROWS('6. Patients'!DV$10:DV$107))),0))+
IFERROR(VLOOKUP($D42,$H$61:$L$91,COLUMNS($H$60:$J$60)-1+P$7,0)*$E42*$F42*'1. General Inputs'!$J$25,0),0)</f>
        <v>0</v>
      </c>
      <c r="Q42" s="3">
        <f ca="1">ROUNDUP($F42*$E42*CHOOSE(Q$7,
IFERROR(SUMPRODUCT('6. Patients'!CJ$10:CJ$107,OFFSET('6. Patients'!$DN$9,1,MATCH($D42,'6. Patients'!$DO$9:$EC$9,0),ROWS('6. Patients'!DW$10:DW$107))),0)+
IFERROR(SUMPRODUCT('6. Patients'!CJ$10:CJ$107,OFFSET('6. Patients'!$ED$9,1,MATCH($D42,'6. Patients'!$EE$9:$ES$9,0),ROWS('6. Patients'!DW$10:DW$107))),0)+
IFERROR(SUMPRODUCT('6. Patients'!CJ$10:CJ$107,OFFSET('6. Patients'!$ET$9,1,MATCH($D42,'6. Patients'!$EU$9:$FI$9,0),ROWS('6. Patients'!DW$10:DW$107))),0)+
IFERROR(SUMPRODUCT('6. Patients'!CJ$10:CJ$107,OFFSET('6. Patients'!$FJ$9,1,MATCH($D42,'6. Patients'!$FK$9:$FY$9,0),ROWS('6. Patients'!DW$10:DW$107))),0),
IFERROR(SUMPRODUCT('6. Patients'!CJ$10:CJ$107,OFFSET('6. Patients'!$FZ$9,1,MATCH($D42,'6. Patients'!$GA$9:$GO$9,0),ROWS('6. Patients'!DW$10:DW$107))),0)+
IFERROR(SUMPRODUCT('6. Patients'!CJ$10:CJ$107,OFFSET('6. Patients'!$GP$9,1,MATCH($D42,'6. Patients'!$GQ$9:$HE$9,0),ROWS('6. Patients'!DW$10:DW$107))),0)+
IFERROR(SUMPRODUCT('6. Patients'!CJ$10:CJ$107,OFFSET('6. Patients'!$HF$9,1,MATCH($D42,'6. Patients'!$HG$9:$HU$9,0),ROWS('6. Patients'!DW$10:DW$107))),0)+
IFERROR(SUMPRODUCT('6. Patients'!CJ$10:CJ$107,OFFSET('6. Patients'!$HV$9,1,MATCH($D42,'6. Patients'!$HW$9:$IK$9,0),ROWS('6. Patients'!DW$10:DW$107))),0),
IFERROR(SUMPRODUCT('6. Patients'!CJ$10:CJ$107,OFFSET('6. Patients'!$IL$9,1,MATCH($D42,'6. Patients'!$IM$9:$JA$9,0),ROWS('6. Patients'!DW$10:DW$107))),0)+
IFERROR(SUMPRODUCT('6. Patients'!CJ$10:CJ$107,OFFSET('6. Patients'!$JB$9,1,MATCH($D42,'6. Patients'!$JC$9:$JQ$9,0),ROWS('6. Patients'!DW$10:DW$107))),0)+
IFERROR(SUMPRODUCT('6. Patients'!CJ$10:CJ$107,OFFSET('6. Patients'!$JR$9,1,MATCH($D42,'6. Patients'!$JS$9:$KG$9,0),ROWS('6. Patients'!DW$10:DW$107))),0)+
IFERROR(SUMPRODUCT('6. Patients'!CJ$10:CJ$107,OFFSET('6. Patients'!$KH$9,1,MATCH($D42,'6. Patients'!$KI$9:$KW$9,0),ROWS('6. Patients'!DW$10:DW$107))),0))+
IFERROR(VLOOKUP($D42,$H$61:$L$91,COLUMNS($H$60:$J$60)-1+Q$7,0)*$E42*$F42*'1. General Inputs'!$J$25,0),0)</f>
        <v>0</v>
      </c>
      <c r="R42" s="3">
        <f ca="1">ROUNDUP($F42*$E42*CHOOSE(R$7,
IFERROR(SUMPRODUCT('6. Patients'!CK$10:CK$107,OFFSET('6. Patients'!$DN$9,1,MATCH($D42,'6. Patients'!$DO$9:$EC$9,0),ROWS('6. Patients'!DX$10:DX$107))),0)+
IFERROR(SUMPRODUCT('6. Patients'!CK$10:CK$107,OFFSET('6. Patients'!$ED$9,1,MATCH($D42,'6. Patients'!$EE$9:$ES$9,0),ROWS('6. Patients'!DX$10:DX$107))),0)+
IFERROR(SUMPRODUCT('6. Patients'!CK$10:CK$107,OFFSET('6. Patients'!$ET$9,1,MATCH($D42,'6. Patients'!$EU$9:$FI$9,0),ROWS('6. Patients'!DX$10:DX$107))),0)+
IFERROR(SUMPRODUCT('6. Patients'!CK$10:CK$107,OFFSET('6. Patients'!$FJ$9,1,MATCH($D42,'6. Patients'!$FK$9:$FY$9,0),ROWS('6. Patients'!DX$10:DX$107))),0),
IFERROR(SUMPRODUCT('6. Patients'!CK$10:CK$107,OFFSET('6. Patients'!$FZ$9,1,MATCH($D42,'6. Patients'!$GA$9:$GO$9,0),ROWS('6. Patients'!DX$10:DX$107))),0)+
IFERROR(SUMPRODUCT('6. Patients'!CK$10:CK$107,OFFSET('6. Patients'!$GP$9,1,MATCH($D42,'6. Patients'!$GQ$9:$HE$9,0),ROWS('6. Patients'!DX$10:DX$107))),0)+
IFERROR(SUMPRODUCT('6. Patients'!CK$10:CK$107,OFFSET('6. Patients'!$HF$9,1,MATCH($D42,'6. Patients'!$HG$9:$HU$9,0),ROWS('6. Patients'!DX$10:DX$107))),0)+
IFERROR(SUMPRODUCT('6. Patients'!CK$10:CK$107,OFFSET('6. Patients'!$HV$9,1,MATCH($D42,'6. Patients'!$HW$9:$IK$9,0),ROWS('6. Patients'!DX$10:DX$107))),0),
IFERROR(SUMPRODUCT('6. Patients'!CK$10:CK$107,OFFSET('6. Patients'!$IL$9,1,MATCH($D42,'6. Patients'!$IM$9:$JA$9,0),ROWS('6. Patients'!DX$10:DX$107))),0)+
IFERROR(SUMPRODUCT('6. Patients'!CK$10:CK$107,OFFSET('6. Patients'!$JB$9,1,MATCH($D42,'6. Patients'!$JC$9:$JQ$9,0),ROWS('6. Patients'!DX$10:DX$107))),0)+
IFERROR(SUMPRODUCT('6. Patients'!CK$10:CK$107,OFFSET('6. Patients'!$JR$9,1,MATCH($D42,'6. Patients'!$JS$9:$KG$9,0),ROWS('6. Patients'!DX$10:DX$107))),0)+
IFERROR(SUMPRODUCT('6. Patients'!CK$10:CK$107,OFFSET('6. Patients'!$KH$9,1,MATCH($D42,'6. Patients'!$KI$9:$KW$9,0),ROWS('6. Patients'!DX$10:DX$107))),0))+
IFERROR(VLOOKUP($D42,$H$61:$L$91,COLUMNS($H$60:$J$60)-1+R$7,0)*$E42*$F42*'1. General Inputs'!$J$25,0),0)</f>
        <v>0</v>
      </c>
      <c r="S42" s="3">
        <f ca="1">ROUNDUP($F42*$E42*CHOOSE(S$7,
IFERROR(SUMPRODUCT('6. Patients'!CL$10:CL$107,OFFSET('6. Patients'!$DN$9,1,MATCH($D42,'6. Patients'!$DO$9:$EC$9,0),ROWS('6. Patients'!DY$10:DY$107))),0)+
IFERROR(SUMPRODUCT('6. Patients'!CL$10:CL$107,OFFSET('6. Patients'!$ED$9,1,MATCH($D42,'6. Patients'!$EE$9:$ES$9,0),ROWS('6. Patients'!DY$10:DY$107))),0)+
IFERROR(SUMPRODUCT('6. Patients'!CL$10:CL$107,OFFSET('6. Patients'!$ET$9,1,MATCH($D42,'6. Patients'!$EU$9:$FI$9,0),ROWS('6. Patients'!DY$10:DY$107))),0)+
IFERROR(SUMPRODUCT('6. Patients'!CL$10:CL$107,OFFSET('6. Patients'!$FJ$9,1,MATCH($D42,'6. Patients'!$FK$9:$FY$9,0),ROWS('6. Patients'!DY$10:DY$107))),0),
IFERROR(SUMPRODUCT('6. Patients'!CL$10:CL$107,OFFSET('6. Patients'!$FZ$9,1,MATCH($D42,'6. Patients'!$GA$9:$GO$9,0),ROWS('6. Patients'!DY$10:DY$107))),0)+
IFERROR(SUMPRODUCT('6. Patients'!CL$10:CL$107,OFFSET('6. Patients'!$GP$9,1,MATCH($D42,'6. Patients'!$GQ$9:$HE$9,0),ROWS('6. Patients'!DY$10:DY$107))),0)+
IFERROR(SUMPRODUCT('6. Patients'!CL$10:CL$107,OFFSET('6. Patients'!$HF$9,1,MATCH($D42,'6. Patients'!$HG$9:$HU$9,0),ROWS('6. Patients'!DY$10:DY$107))),0)+
IFERROR(SUMPRODUCT('6. Patients'!CL$10:CL$107,OFFSET('6. Patients'!$HV$9,1,MATCH($D42,'6. Patients'!$HW$9:$IK$9,0),ROWS('6. Patients'!DY$10:DY$107))),0),
IFERROR(SUMPRODUCT('6. Patients'!CL$10:CL$107,OFFSET('6. Patients'!$IL$9,1,MATCH($D42,'6. Patients'!$IM$9:$JA$9,0),ROWS('6. Patients'!DY$10:DY$107))),0)+
IFERROR(SUMPRODUCT('6. Patients'!CL$10:CL$107,OFFSET('6. Patients'!$JB$9,1,MATCH($D42,'6. Patients'!$JC$9:$JQ$9,0),ROWS('6. Patients'!DY$10:DY$107))),0)+
IFERROR(SUMPRODUCT('6. Patients'!CL$10:CL$107,OFFSET('6. Patients'!$JR$9,1,MATCH($D42,'6. Patients'!$JS$9:$KG$9,0),ROWS('6. Patients'!DY$10:DY$107))),0)+
IFERROR(SUMPRODUCT('6. Patients'!CL$10:CL$107,OFFSET('6. Patients'!$KH$9,1,MATCH($D42,'6. Patients'!$KI$9:$KW$9,0),ROWS('6. Patients'!DY$10:DY$107))),0))+
IFERROR(VLOOKUP($D42,$H$61:$L$91,COLUMNS($H$60:$J$60)-1+S$7,0)*$E42*$F42*'1. General Inputs'!$J$25,0),0)</f>
        <v>0</v>
      </c>
      <c r="T42" s="3">
        <f ca="1">ROUNDUP($F42*$E42*CHOOSE(T$7,
IFERROR(SUMPRODUCT('6. Patients'!CM$10:CM$107,OFFSET('6. Patients'!$DN$9,1,MATCH($D42,'6. Patients'!$DO$9:$EC$9,0),ROWS('6. Patients'!DZ$10:DZ$107))),0)+
IFERROR(SUMPRODUCT('6. Patients'!CM$10:CM$107,OFFSET('6. Patients'!$ED$9,1,MATCH($D42,'6. Patients'!$EE$9:$ES$9,0),ROWS('6. Patients'!DZ$10:DZ$107))),0)+
IFERROR(SUMPRODUCT('6. Patients'!CM$10:CM$107,OFFSET('6. Patients'!$ET$9,1,MATCH($D42,'6. Patients'!$EU$9:$FI$9,0),ROWS('6. Patients'!DZ$10:DZ$107))),0)+
IFERROR(SUMPRODUCT('6. Patients'!CM$10:CM$107,OFFSET('6. Patients'!$FJ$9,1,MATCH($D42,'6. Patients'!$FK$9:$FY$9,0),ROWS('6. Patients'!DZ$10:DZ$107))),0),
IFERROR(SUMPRODUCT('6. Patients'!CM$10:CM$107,OFFSET('6. Patients'!$FZ$9,1,MATCH($D42,'6. Patients'!$GA$9:$GO$9,0),ROWS('6. Patients'!DZ$10:DZ$107))),0)+
IFERROR(SUMPRODUCT('6. Patients'!CM$10:CM$107,OFFSET('6. Patients'!$GP$9,1,MATCH($D42,'6. Patients'!$GQ$9:$HE$9,0),ROWS('6. Patients'!DZ$10:DZ$107))),0)+
IFERROR(SUMPRODUCT('6. Patients'!CM$10:CM$107,OFFSET('6. Patients'!$HF$9,1,MATCH($D42,'6. Patients'!$HG$9:$HU$9,0),ROWS('6. Patients'!DZ$10:DZ$107))),0)+
IFERROR(SUMPRODUCT('6. Patients'!CM$10:CM$107,OFFSET('6. Patients'!$HV$9,1,MATCH($D42,'6. Patients'!$HW$9:$IK$9,0),ROWS('6. Patients'!DZ$10:DZ$107))),0),
IFERROR(SUMPRODUCT('6. Patients'!CM$10:CM$107,OFFSET('6. Patients'!$IL$9,1,MATCH($D42,'6. Patients'!$IM$9:$JA$9,0),ROWS('6. Patients'!DZ$10:DZ$107))),0)+
IFERROR(SUMPRODUCT('6. Patients'!CM$10:CM$107,OFFSET('6. Patients'!$JB$9,1,MATCH($D42,'6. Patients'!$JC$9:$JQ$9,0),ROWS('6. Patients'!DZ$10:DZ$107))),0)+
IFERROR(SUMPRODUCT('6. Patients'!CM$10:CM$107,OFFSET('6. Patients'!$JR$9,1,MATCH($D42,'6. Patients'!$JS$9:$KG$9,0),ROWS('6. Patients'!DZ$10:DZ$107))),0)+
IFERROR(SUMPRODUCT('6. Patients'!CM$10:CM$107,OFFSET('6. Patients'!$KH$9,1,MATCH($D42,'6. Patients'!$KI$9:$KW$9,0),ROWS('6. Patients'!DZ$10:DZ$107))),0))+
IFERROR(VLOOKUP($D42,$H$61:$L$91,COLUMNS($H$60:$J$60)-1+T$7,0)*$E42*$F42*'1. General Inputs'!$J$25,0),0)</f>
        <v>0</v>
      </c>
      <c r="U42" s="3">
        <f ca="1">ROUNDUP($F42*$E42*CHOOSE(U$7,
IFERROR(SUMPRODUCT('6. Patients'!CN$10:CN$107,OFFSET('6. Patients'!$DN$9,1,MATCH($D42,'6. Patients'!$DO$9:$EC$9,0),ROWS('6. Patients'!EA$10:EA$107))),0)+
IFERROR(SUMPRODUCT('6. Patients'!CN$10:CN$107,OFFSET('6. Patients'!$ED$9,1,MATCH($D42,'6. Patients'!$EE$9:$ES$9,0),ROWS('6. Patients'!EA$10:EA$107))),0)+
IFERROR(SUMPRODUCT('6. Patients'!CN$10:CN$107,OFFSET('6. Patients'!$ET$9,1,MATCH($D42,'6. Patients'!$EU$9:$FI$9,0),ROWS('6. Patients'!EA$10:EA$107))),0)+
IFERROR(SUMPRODUCT('6. Patients'!CN$10:CN$107,OFFSET('6. Patients'!$FJ$9,1,MATCH($D42,'6. Patients'!$FK$9:$FY$9,0),ROWS('6. Patients'!EA$10:EA$107))),0),
IFERROR(SUMPRODUCT('6. Patients'!CN$10:CN$107,OFFSET('6. Patients'!$FZ$9,1,MATCH($D42,'6. Patients'!$GA$9:$GO$9,0),ROWS('6. Patients'!EA$10:EA$107))),0)+
IFERROR(SUMPRODUCT('6. Patients'!CN$10:CN$107,OFFSET('6. Patients'!$GP$9,1,MATCH($D42,'6. Patients'!$GQ$9:$HE$9,0),ROWS('6. Patients'!EA$10:EA$107))),0)+
IFERROR(SUMPRODUCT('6. Patients'!CN$10:CN$107,OFFSET('6. Patients'!$HF$9,1,MATCH($D42,'6. Patients'!$HG$9:$HU$9,0),ROWS('6. Patients'!EA$10:EA$107))),0)+
IFERROR(SUMPRODUCT('6. Patients'!CN$10:CN$107,OFFSET('6. Patients'!$HV$9,1,MATCH($D42,'6. Patients'!$HW$9:$IK$9,0),ROWS('6. Patients'!EA$10:EA$107))),0),
IFERROR(SUMPRODUCT('6. Patients'!CN$10:CN$107,OFFSET('6. Patients'!$IL$9,1,MATCH($D42,'6. Patients'!$IM$9:$JA$9,0),ROWS('6. Patients'!EA$10:EA$107))),0)+
IFERROR(SUMPRODUCT('6. Patients'!CN$10:CN$107,OFFSET('6. Patients'!$JB$9,1,MATCH($D42,'6. Patients'!$JC$9:$JQ$9,0),ROWS('6. Patients'!EA$10:EA$107))),0)+
IFERROR(SUMPRODUCT('6. Patients'!CN$10:CN$107,OFFSET('6. Patients'!$JR$9,1,MATCH($D42,'6. Patients'!$JS$9:$KG$9,0),ROWS('6. Patients'!EA$10:EA$107))),0)+
IFERROR(SUMPRODUCT('6. Patients'!CN$10:CN$107,OFFSET('6. Patients'!$KH$9,1,MATCH($D42,'6. Patients'!$KI$9:$KW$9,0),ROWS('6. Patients'!EA$10:EA$107))),0))+
IFERROR(VLOOKUP($D42,$H$61:$L$91,COLUMNS($H$60:$J$60)-1+U$7,0)*$E42*$F42*'1. General Inputs'!$J$25,0),0)</f>
        <v>0</v>
      </c>
      <c r="V42" s="3">
        <f ca="1">ROUNDUP($F42*$E42*CHOOSE(V$7,
IFERROR(SUMPRODUCT('6. Patients'!CO$10:CO$107,OFFSET('6. Patients'!$DN$9,1,MATCH($D42,'6. Patients'!$DO$9:$EC$9,0),ROWS('6. Patients'!EB$10:EB$107))),0)+
IFERROR(SUMPRODUCT('6. Patients'!CO$10:CO$107,OFFSET('6. Patients'!$ED$9,1,MATCH($D42,'6. Patients'!$EE$9:$ES$9,0),ROWS('6. Patients'!EB$10:EB$107))),0)+
IFERROR(SUMPRODUCT('6. Patients'!CO$10:CO$107,OFFSET('6. Patients'!$ET$9,1,MATCH($D42,'6. Patients'!$EU$9:$FI$9,0),ROWS('6. Patients'!EB$10:EB$107))),0)+
IFERROR(SUMPRODUCT('6. Patients'!CO$10:CO$107,OFFSET('6. Patients'!$FJ$9,1,MATCH($D42,'6. Patients'!$FK$9:$FY$9,0),ROWS('6. Patients'!EB$10:EB$107))),0),
IFERROR(SUMPRODUCT('6. Patients'!CO$10:CO$107,OFFSET('6. Patients'!$FZ$9,1,MATCH($D42,'6. Patients'!$GA$9:$GO$9,0),ROWS('6. Patients'!EB$10:EB$107))),0)+
IFERROR(SUMPRODUCT('6. Patients'!CO$10:CO$107,OFFSET('6. Patients'!$GP$9,1,MATCH($D42,'6. Patients'!$GQ$9:$HE$9,0),ROWS('6. Patients'!EB$10:EB$107))),0)+
IFERROR(SUMPRODUCT('6. Patients'!CO$10:CO$107,OFFSET('6. Patients'!$HF$9,1,MATCH($D42,'6. Patients'!$HG$9:$HU$9,0),ROWS('6. Patients'!EB$10:EB$107))),0)+
IFERROR(SUMPRODUCT('6. Patients'!CO$10:CO$107,OFFSET('6. Patients'!$HV$9,1,MATCH($D42,'6. Patients'!$HW$9:$IK$9,0),ROWS('6. Patients'!EB$10:EB$107))),0),
IFERROR(SUMPRODUCT('6. Patients'!CO$10:CO$107,OFFSET('6. Patients'!$IL$9,1,MATCH($D42,'6. Patients'!$IM$9:$JA$9,0),ROWS('6. Patients'!EB$10:EB$107))),0)+
IFERROR(SUMPRODUCT('6. Patients'!CO$10:CO$107,OFFSET('6. Patients'!$JB$9,1,MATCH($D42,'6. Patients'!$JC$9:$JQ$9,0),ROWS('6. Patients'!EB$10:EB$107))),0)+
IFERROR(SUMPRODUCT('6. Patients'!CO$10:CO$107,OFFSET('6. Patients'!$JR$9,1,MATCH($D42,'6. Patients'!$JS$9:$KG$9,0),ROWS('6. Patients'!EB$10:EB$107))),0)+
IFERROR(SUMPRODUCT('6. Patients'!CO$10:CO$107,OFFSET('6. Patients'!$KH$9,1,MATCH($D42,'6. Patients'!$KI$9:$KW$9,0),ROWS('6. Patients'!EB$10:EB$107))),0))+
IFERROR(VLOOKUP($D42,$H$61:$L$91,COLUMNS($H$60:$J$60)-1+V$7,0)*$E42*$F42*'1. General Inputs'!$J$25,0),0)</f>
        <v>0</v>
      </c>
      <c r="W42" s="3">
        <f ca="1">ROUNDUP($F42*$E42*CHOOSE(W$7,
IFERROR(SUMPRODUCT('6. Patients'!CP$10:CP$107,OFFSET('6. Patients'!$DN$9,1,MATCH($D42,'6. Patients'!$DO$9:$EC$9,0),ROWS('6. Patients'!EC$10:EC$107))),0)+
IFERROR(SUMPRODUCT('6. Patients'!CP$10:CP$107,OFFSET('6. Patients'!$ED$9,1,MATCH($D42,'6. Patients'!$EE$9:$ES$9,0),ROWS('6. Patients'!EC$10:EC$107))),0)+
IFERROR(SUMPRODUCT('6. Patients'!CP$10:CP$107,OFFSET('6. Patients'!$ET$9,1,MATCH($D42,'6. Patients'!$EU$9:$FI$9,0),ROWS('6. Patients'!EC$10:EC$107))),0)+
IFERROR(SUMPRODUCT('6. Patients'!CP$10:CP$107,OFFSET('6. Patients'!$FJ$9,1,MATCH($D42,'6. Patients'!$FK$9:$FY$9,0),ROWS('6. Patients'!EC$10:EC$107))),0),
IFERROR(SUMPRODUCT('6. Patients'!CP$10:CP$107,OFFSET('6. Patients'!$FZ$9,1,MATCH($D42,'6. Patients'!$GA$9:$GO$9,0),ROWS('6. Patients'!EC$10:EC$107))),0)+
IFERROR(SUMPRODUCT('6. Patients'!CP$10:CP$107,OFFSET('6. Patients'!$GP$9,1,MATCH($D42,'6. Patients'!$GQ$9:$HE$9,0),ROWS('6. Patients'!EC$10:EC$107))),0)+
IFERROR(SUMPRODUCT('6. Patients'!CP$10:CP$107,OFFSET('6. Patients'!$HF$9,1,MATCH($D42,'6. Patients'!$HG$9:$HU$9,0),ROWS('6. Patients'!EC$10:EC$107))),0)+
IFERROR(SUMPRODUCT('6. Patients'!CP$10:CP$107,OFFSET('6. Patients'!$HV$9,1,MATCH($D42,'6. Patients'!$HW$9:$IK$9,0),ROWS('6. Patients'!EC$10:EC$107))),0),
IFERROR(SUMPRODUCT('6. Patients'!CP$10:CP$107,OFFSET('6. Patients'!$IL$9,1,MATCH($D42,'6. Patients'!$IM$9:$JA$9,0),ROWS('6. Patients'!EC$10:EC$107))),0)+
IFERROR(SUMPRODUCT('6. Patients'!CP$10:CP$107,OFFSET('6. Patients'!$JB$9,1,MATCH($D42,'6. Patients'!$JC$9:$JQ$9,0),ROWS('6. Patients'!EC$10:EC$107))),0)+
IFERROR(SUMPRODUCT('6. Patients'!CP$10:CP$107,OFFSET('6. Patients'!$JR$9,1,MATCH($D42,'6. Patients'!$JS$9:$KG$9,0),ROWS('6. Patients'!EC$10:EC$107))),0)+
IFERROR(SUMPRODUCT('6. Patients'!CP$10:CP$107,OFFSET('6. Patients'!$KH$9,1,MATCH($D42,'6. Patients'!$KI$9:$KW$9,0),ROWS('6. Patients'!EC$10:EC$107))),0))+
IFERROR(VLOOKUP($D42,$H$61:$L$91,COLUMNS($H$60:$J$60)-1+W$7,0)*$E42*$F42*'1. General Inputs'!$J$25,0),0)</f>
        <v>0</v>
      </c>
      <c r="X42" s="3">
        <f ca="1">ROUNDUP($F42*$E42*CHOOSE(X$7,
IFERROR(SUMPRODUCT('6. Patients'!CQ$10:CQ$107,OFFSET('6. Patients'!$DN$9,1,MATCH($D42,'6. Patients'!$DO$9:$EC$9,0),ROWS('6. Patients'!ED$10:ED$107))),0)+
IFERROR(SUMPRODUCT('6. Patients'!CQ$10:CQ$107,OFFSET('6. Patients'!$ED$9,1,MATCH($D42,'6. Patients'!$EE$9:$ES$9,0),ROWS('6. Patients'!ED$10:ED$107))),0)+
IFERROR(SUMPRODUCT('6. Patients'!CQ$10:CQ$107,OFFSET('6. Patients'!$ET$9,1,MATCH($D42,'6. Patients'!$EU$9:$FI$9,0),ROWS('6. Patients'!ED$10:ED$107))),0)+
IFERROR(SUMPRODUCT('6. Patients'!CQ$10:CQ$107,OFFSET('6. Patients'!$FJ$9,1,MATCH($D42,'6. Patients'!$FK$9:$FY$9,0),ROWS('6. Patients'!ED$10:ED$107))),0),
IFERROR(SUMPRODUCT('6. Patients'!CQ$10:CQ$107,OFFSET('6. Patients'!$FZ$9,1,MATCH($D42,'6. Patients'!$GA$9:$GO$9,0),ROWS('6. Patients'!ED$10:ED$107))),0)+
IFERROR(SUMPRODUCT('6. Patients'!CQ$10:CQ$107,OFFSET('6. Patients'!$GP$9,1,MATCH($D42,'6. Patients'!$GQ$9:$HE$9,0),ROWS('6. Patients'!ED$10:ED$107))),0)+
IFERROR(SUMPRODUCT('6. Patients'!CQ$10:CQ$107,OFFSET('6. Patients'!$HF$9,1,MATCH($D42,'6. Patients'!$HG$9:$HU$9,0),ROWS('6. Patients'!ED$10:ED$107))),0)+
IFERROR(SUMPRODUCT('6. Patients'!CQ$10:CQ$107,OFFSET('6. Patients'!$HV$9,1,MATCH($D42,'6. Patients'!$HW$9:$IK$9,0),ROWS('6. Patients'!ED$10:ED$107))),0),
IFERROR(SUMPRODUCT('6. Patients'!CQ$10:CQ$107,OFFSET('6. Patients'!$IL$9,1,MATCH($D42,'6. Patients'!$IM$9:$JA$9,0),ROWS('6. Patients'!ED$10:ED$107))),0)+
IFERROR(SUMPRODUCT('6. Patients'!CQ$10:CQ$107,OFFSET('6. Patients'!$JB$9,1,MATCH($D42,'6. Patients'!$JC$9:$JQ$9,0),ROWS('6. Patients'!ED$10:ED$107))),0)+
IFERROR(SUMPRODUCT('6. Patients'!CQ$10:CQ$107,OFFSET('6. Patients'!$JR$9,1,MATCH($D42,'6. Patients'!$JS$9:$KG$9,0),ROWS('6. Patients'!ED$10:ED$107))),0)+
IFERROR(SUMPRODUCT('6. Patients'!CQ$10:CQ$107,OFFSET('6. Patients'!$KH$9,1,MATCH($D42,'6. Patients'!$KI$9:$KW$9,0),ROWS('6. Patients'!ED$10:ED$107))),0))+
IFERROR(VLOOKUP($D42,$H$61:$L$91,COLUMNS($H$60:$J$60)-1+X$7,0)*$E42*$F42*'1. General Inputs'!$J$25,0),0)</f>
        <v>0</v>
      </c>
      <c r="Y42" s="3">
        <f ca="1">ROUNDUP($F42*$E42*CHOOSE(Y$7,
IFERROR(SUMPRODUCT('6. Patients'!CR$10:CR$107,OFFSET('6. Patients'!$DN$9,1,MATCH($D42,'6. Patients'!$DO$9:$EC$9,0),ROWS('6. Patients'!EE$10:EE$107))),0)+
IFERROR(SUMPRODUCT('6. Patients'!CR$10:CR$107,OFFSET('6. Patients'!$ED$9,1,MATCH($D42,'6. Patients'!$EE$9:$ES$9,0),ROWS('6. Patients'!EE$10:EE$107))),0)+
IFERROR(SUMPRODUCT('6. Patients'!CR$10:CR$107,OFFSET('6. Patients'!$ET$9,1,MATCH($D42,'6. Patients'!$EU$9:$FI$9,0),ROWS('6. Patients'!EE$10:EE$107))),0)+
IFERROR(SUMPRODUCT('6. Patients'!CR$10:CR$107,OFFSET('6. Patients'!$FJ$9,1,MATCH($D42,'6. Patients'!$FK$9:$FY$9,0),ROWS('6. Patients'!EE$10:EE$107))),0),
IFERROR(SUMPRODUCT('6. Patients'!CR$10:CR$107,OFFSET('6. Patients'!$FZ$9,1,MATCH($D42,'6. Patients'!$GA$9:$GO$9,0),ROWS('6. Patients'!EE$10:EE$107))),0)+
IFERROR(SUMPRODUCT('6. Patients'!CR$10:CR$107,OFFSET('6. Patients'!$GP$9,1,MATCH($D42,'6. Patients'!$GQ$9:$HE$9,0),ROWS('6. Patients'!EE$10:EE$107))),0)+
IFERROR(SUMPRODUCT('6. Patients'!CR$10:CR$107,OFFSET('6. Patients'!$HF$9,1,MATCH($D42,'6. Patients'!$HG$9:$HU$9,0),ROWS('6. Patients'!EE$10:EE$107))),0)+
IFERROR(SUMPRODUCT('6. Patients'!CR$10:CR$107,OFFSET('6. Patients'!$HV$9,1,MATCH($D42,'6. Patients'!$HW$9:$IK$9,0),ROWS('6. Patients'!EE$10:EE$107))),0),
IFERROR(SUMPRODUCT('6. Patients'!CR$10:CR$107,OFFSET('6. Patients'!$IL$9,1,MATCH($D42,'6. Patients'!$IM$9:$JA$9,0),ROWS('6. Patients'!EE$10:EE$107))),0)+
IFERROR(SUMPRODUCT('6. Patients'!CR$10:CR$107,OFFSET('6. Patients'!$JB$9,1,MATCH($D42,'6. Patients'!$JC$9:$JQ$9,0),ROWS('6. Patients'!EE$10:EE$107))),0)+
IFERROR(SUMPRODUCT('6. Patients'!CR$10:CR$107,OFFSET('6. Patients'!$JR$9,1,MATCH($D42,'6. Patients'!$JS$9:$KG$9,0),ROWS('6. Patients'!EE$10:EE$107))),0)+
IFERROR(SUMPRODUCT('6. Patients'!CR$10:CR$107,OFFSET('6. Patients'!$KH$9,1,MATCH($D42,'6. Patients'!$KI$9:$KW$9,0),ROWS('6. Patients'!EE$10:EE$107))),0))+
IFERROR(VLOOKUP($D42,$H$61:$L$91,COLUMNS($H$60:$J$60)-1+Y$7,0)*$E42*$F42*'1. General Inputs'!$J$25,0),0)</f>
        <v>0</v>
      </c>
      <c r="Z42" s="3">
        <f ca="1">ROUNDUP($F42*$E42*CHOOSE(Z$7,
IFERROR(SUMPRODUCT('6. Patients'!CS$10:CS$107,OFFSET('6. Patients'!$DN$9,1,MATCH($D42,'6. Patients'!$DO$9:$EC$9,0),ROWS('6. Patients'!EF$10:EF$107))),0)+
IFERROR(SUMPRODUCT('6. Patients'!CS$10:CS$107,OFFSET('6. Patients'!$ED$9,1,MATCH($D42,'6. Patients'!$EE$9:$ES$9,0),ROWS('6. Patients'!EF$10:EF$107))),0)+
IFERROR(SUMPRODUCT('6. Patients'!CS$10:CS$107,OFFSET('6. Patients'!$ET$9,1,MATCH($D42,'6. Patients'!$EU$9:$FI$9,0),ROWS('6. Patients'!EF$10:EF$107))),0)+
IFERROR(SUMPRODUCT('6. Patients'!CS$10:CS$107,OFFSET('6. Patients'!$FJ$9,1,MATCH($D42,'6. Patients'!$FK$9:$FY$9,0),ROWS('6. Patients'!EF$10:EF$107))),0),
IFERROR(SUMPRODUCT('6. Patients'!CS$10:CS$107,OFFSET('6. Patients'!$FZ$9,1,MATCH($D42,'6. Patients'!$GA$9:$GO$9,0),ROWS('6. Patients'!EF$10:EF$107))),0)+
IFERROR(SUMPRODUCT('6. Patients'!CS$10:CS$107,OFFSET('6. Patients'!$GP$9,1,MATCH($D42,'6. Patients'!$GQ$9:$HE$9,0),ROWS('6. Patients'!EF$10:EF$107))),0)+
IFERROR(SUMPRODUCT('6. Patients'!CS$10:CS$107,OFFSET('6. Patients'!$HF$9,1,MATCH($D42,'6. Patients'!$HG$9:$HU$9,0),ROWS('6. Patients'!EF$10:EF$107))),0)+
IFERROR(SUMPRODUCT('6. Patients'!CS$10:CS$107,OFFSET('6. Patients'!$HV$9,1,MATCH($D42,'6. Patients'!$HW$9:$IK$9,0),ROWS('6. Patients'!EF$10:EF$107))),0),
IFERROR(SUMPRODUCT('6. Patients'!CS$10:CS$107,OFFSET('6. Patients'!$IL$9,1,MATCH($D42,'6. Patients'!$IM$9:$JA$9,0),ROWS('6. Patients'!EF$10:EF$107))),0)+
IFERROR(SUMPRODUCT('6. Patients'!CS$10:CS$107,OFFSET('6. Patients'!$JB$9,1,MATCH($D42,'6. Patients'!$JC$9:$JQ$9,0),ROWS('6. Patients'!EF$10:EF$107))),0)+
IFERROR(SUMPRODUCT('6. Patients'!CS$10:CS$107,OFFSET('6. Patients'!$JR$9,1,MATCH($D42,'6. Patients'!$JS$9:$KG$9,0),ROWS('6. Patients'!EF$10:EF$107))),0)+
IFERROR(SUMPRODUCT('6. Patients'!CS$10:CS$107,OFFSET('6. Patients'!$KH$9,1,MATCH($D42,'6. Patients'!$KI$9:$KW$9,0),ROWS('6. Patients'!EF$10:EF$107))),0))+
IFERROR(VLOOKUP($D42,$H$61:$L$91,COLUMNS($H$60:$J$60)-1+Z$7,0)*$E42*$F42*'1. General Inputs'!$J$25,0),0)</f>
        <v>0</v>
      </c>
      <c r="AA42" s="3">
        <f ca="1">ROUNDUP($F42*$E42*CHOOSE(AA$7,
IFERROR(SUMPRODUCT('6. Patients'!CT$10:CT$107,OFFSET('6. Patients'!$DN$9,1,MATCH($D42,'6. Patients'!$DO$9:$EC$9,0),ROWS('6. Patients'!EG$10:EG$107))),0)+
IFERROR(SUMPRODUCT('6. Patients'!CT$10:CT$107,OFFSET('6. Patients'!$ED$9,1,MATCH($D42,'6. Patients'!$EE$9:$ES$9,0),ROWS('6. Patients'!EG$10:EG$107))),0)+
IFERROR(SUMPRODUCT('6. Patients'!CT$10:CT$107,OFFSET('6. Patients'!$ET$9,1,MATCH($D42,'6. Patients'!$EU$9:$FI$9,0),ROWS('6. Patients'!EG$10:EG$107))),0)+
IFERROR(SUMPRODUCT('6. Patients'!CT$10:CT$107,OFFSET('6. Patients'!$FJ$9,1,MATCH($D42,'6. Patients'!$FK$9:$FY$9,0),ROWS('6. Patients'!EG$10:EG$107))),0),
IFERROR(SUMPRODUCT('6. Patients'!CT$10:CT$107,OFFSET('6. Patients'!$FZ$9,1,MATCH($D42,'6. Patients'!$GA$9:$GO$9,0),ROWS('6. Patients'!EG$10:EG$107))),0)+
IFERROR(SUMPRODUCT('6. Patients'!CT$10:CT$107,OFFSET('6. Patients'!$GP$9,1,MATCH($D42,'6. Patients'!$GQ$9:$HE$9,0),ROWS('6. Patients'!EG$10:EG$107))),0)+
IFERROR(SUMPRODUCT('6. Patients'!CT$10:CT$107,OFFSET('6. Patients'!$HF$9,1,MATCH($D42,'6. Patients'!$HG$9:$HU$9,0),ROWS('6. Patients'!EG$10:EG$107))),0)+
IFERROR(SUMPRODUCT('6. Patients'!CT$10:CT$107,OFFSET('6. Patients'!$HV$9,1,MATCH($D42,'6. Patients'!$HW$9:$IK$9,0),ROWS('6. Patients'!EG$10:EG$107))),0),
IFERROR(SUMPRODUCT('6. Patients'!CT$10:CT$107,OFFSET('6. Patients'!$IL$9,1,MATCH($D42,'6. Patients'!$IM$9:$JA$9,0),ROWS('6. Patients'!EG$10:EG$107))),0)+
IFERROR(SUMPRODUCT('6. Patients'!CT$10:CT$107,OFFSET('6. Patients'!$JB$9,1,MATCH($D42,'6. Patients'!$JC$9:$JQ$9,0),ROWS('6. Patients'!EG$10:EG$107))),0)+
IFERROR(SUMPRODUCT('6. Patients'!CT$10:CT$107,OFFSET('6. Patients'!$JR$9,1,MATCH($D42,'6. Patients'!$JS$9:$KG$9,0),ROWS('6. Patients'!EG$10:EG$107))),0)+
IFERROR(SUMPRODUCT('6. Patients'!CT$10:CT$107,OFFSET('6. Patients'!$KH$9,1,MATCH($D42,'6. Patients'!$KI$9:$KW$9,0),ROWS('6. Patients'!EG$10:EG$107))),0))+
IFERROR(VLOOKUP($D42,$H$61:$L$91,COLUMNS($H$60:$J$60)-1+AA$7,0)*$E42*$F42*'1. General Inputs'!$J$25,0),0)</f>
        <v>0</v>
      </c>
      <c r="AB42" s="3">
        <f ca="1">ROUNDUP($F42*$E42*CHOOSE(AB$7,
IFERROR(SUMPRODUCT('6. Patients'!CU$10:CU$107,OFFSET('6. Patients'!$DN$9,1,MATCH($D42,'6. Patients'!$DO$9:$EC$9,0),ROWS('6. Patients'!EH$10:EH$107))),0)+
IFERROR(SUMPRODUCT('6. Patients'!CU$10:CU$107,OFFSET('6. Patients'!$ED$9,1,MATCH($D42,'6. Patients'!$EE$9:$ES$9,0),ROWS('6. Patients'!EH$10:EH$107))),0)+
IFERROR(SUMPRODUCT('6. Patients'!CU$10:CU$107,OFFSET('6. Patients'!$ET$9,1,MATCH($D42,'6. Patients'!$EU$9:$FI$9,0),ROWS('6. Patients'!EH$10:EH$107))),0)+
IFERROR(SUMPRODUCT('6. Patients'!CU$10:CU$107,OFFSET('6. Patients'!$FJ$9,1,MATCH($D42,'6. Patients'!$FK$9:$FY$9,0),ROWS('6. Patients'!EH$10:EH$107))),0),
IFERROR(SUMPRODUCT('6. Patients'!CU$10:CU$107,OFFSET('6. Patients'!$FZ$9,1,MATCH($D42,'6. Patients'!$GA$9:$GO$9,0),ROWS('6. Patients'!EH$10:EH$107))),0)+
IFERROR(SUMPRODUCT('6. Patients'!CU$10:CU$107,OFFSET('6. Patients'!$GP$9,1,MATCH($D42,'6. Patients'!$GQ$9:$HE$9,0),ROWS('6. Patients'!EH$10:EH$107))),0)+
IFERROR(SUMPRODUCT('6. Patients'!CU$10:CU$107,OFFSET('6. Patients'!$HF$9,1,MATCH($D42,'6. Patients'!$HG$9:$HU$9,0),ROWS('6. Patients'!EH$10:EH$107))),0)+
IFERROR(SUMPRODUCT('6. Patients'!CU$10:CU$107,OFFSET('6. Patients'!$HV$9,1,MATCH($D42,'6. Patients'!$HW$9:$IK$9,0),ROWS('6. Patients'!EH$10:EH$107))),0),
IFERROR(SUMPRODUCT('6. Patients'!CU$10:CU$107,OFFSET('6. Patients'!$IL$9,1,MATCH($D42,'6. Patients'!$IM$9:$JA$9,0),ROWS('6. Patients'!EH$10:EH$107))),0)+
IFERROR(SUMPRODUCT('6. Patients'!CU$10:CU$107,OFFSET('6. Patients'!$JB$9,1,MATCH($D42,'6. Patients'!$JC$9:$JQ$9,0),ROWS('6. Patients'!EH$10:EH$107))),0)+
IFERROR(SUMPRODUCT('6. Patients'!CU$10:CU$107,OFFSET('6. Patients'!$JR$9,1,MATCH($D42,'6. Patients'!$JS$9:$KG$9,0),ROWS('6. Patients'!EH$10:EH$107))),0)+
IFERROR(SUMPRODUCT('6. Patients'!CU$10:CU$107,OFFSET('6. Patients'!$KH$9,1,MATCH($D42,'6. Patients'!$KI$9:$KW$9,0),ROWS('6. Patients'!EH$10:EH$107))),0))+
IFERROR(VLOOKUP($D42,$H$61:$L$91,COLUMNS($H$60:$J$60)-1+AB$7,0)*$E42*$F42*'1. General Inputs'!$J$25,0),0)</f>
        <v>0</v>
      </c>
      <c r="AC42" s="3">
        <f ca="1">ROUNDUP($F42*$E42*CHOOSE(AC$7,
IFERROR(SUMPRODUCT('6. Patients'!CV$10:CV$107,OFFSET('6. Patients'!$DN$9,1,MATCH($D42,'6. Patients'!$DO$9:$EC$9,0),ROWS('6. Patients'!EI$10:EI$107))),0)+
IFERROR(SUMPRODUCT('6. Patients'!CV$10:CV$107,OFFSET('6. Patients'!$ED$9,1,MATCH($D42,'6. Patients'!$EE$9:$ES$9,0),ROWS('6. Patients'!EI$10:EI$107))),0)+
IFERROR(SUMPRODUCT('6. Patients'!CV$10:CV$107,OFFSET('6. Patients'!$ET$9,1,MATCH($D42,'6. Patients'!$EU$9:$FI$9,0),ROWS('6. Patients'!EI$10:EI$107))),0)+
IFERROR(SUMPRODUCT('6. Patients'!CV$10:CV$107,OFFSET('6. Patients'!$FJ$9,1,MATCH($D42,'6. Patients'!$FK$9:$FY$9,0),ROWS('6. Patients'!EI$10:EI$107))),0),
IFERROR(SUMPRODUCT('6. Patients'!CV$10:CV$107,OFFSET('6. Patients'!$FZ$9,1,MATCH($D42,'6. Patients'!$GA$9:$GO$9,0),ROWS('6. Patients'!EI$10:EI$107))),0)+
IFERROR(SUMPRODUCT('6. Patients'!CV$10:CV$107,OFFSET('6. Patients'!$GP$9,1,MATCH($D42,'6. Patients'!$GQ$9:$HE$9,0),ROWS('6. Patients'!EI$10:EI$107))),0)+
IFERROR(SUMPRODUCT('6. Patients'!CV$10:CV$107,OFFSET('6. Patients'!$HF$9,1,MATCH($D42,'6. Patients'!$HG$9:$HU$9,0),ROWS('6. Patients'!EI$10:EI$107))),0)+
IFERROR(SUMPRODUCT('6. Patients'!CV$10:CV$107,OFFSET('6. Patients'!$HV$9,1,MATCH($D42,'6. Patients'!$HW$9:$IK$9,0),ROWS('6. Patients'!EI$10:EI$107))),0),
IFERROR(SUMPRODUCT('6. Patients'!CV$10:CV$107,OFFSET('6. Patients'!$IL$9,1,MATCH($D42,'6. Patients'!$IM$9:$JA$9,0),ROWS('6. Patients'!EI$10:EI$107))),0)+
IFERROR(SUMPRODUCT('6. Patients'!CV$10:CV$107,OFFSET('6. Patients'!$JB$9,1,MATCH($D42,'6. Patients'!$JC$9:$JQ$9,0),ROWS('6. Patients'!EI$10:EI$107))),0)+
IFERROR(SUMPRODUCT('6. Patients'!CV$10:CV$107,OFFSET('6. Patients'!$JR$9,1,MATCH($D42,'6. Patients'!$JS$9:$KG$9,0),ROWS('6. Patients'!EI$10:EI$107))),0)+
IFERROR(SUMPRODUCT('6. Patients'!CV$10:CV$107,OFFSET('6. Patients'!$KH$9,1,MATCH($D42,'6. Patients'!$KI$9:$KW$9,0),ROWS('6. Patients'!EI$10:EI$107))),0))+
IFERROR(VLOOKUP($D42,$H$61:$L$91,COLUMNS($H$60:$J$60)-1+AC$7,0)*$E42*$F42*'1. General Inputs'!$J$25,0),0)</f>
        <v>0</v>
      </c>
      <c r="AD42" s="3">
        <f ca="1">ROUNDUP($F42*$E42*CHOOSE(AD$7,
IFERROR(SUMPRODUCT('6. Patients'!CW$10:CW$107,OFFSET('6. Patients'!$DN$9,1,MATCH($D42,'6. Patients'!$DO$9:$EC$9,0),ROWS('6. Patients'!EJ$10:EJ$107))),0)+
IFERROR(SUMPRODUCT('6. Patients'!CW$10:CW$107,OFFSET('6. Patients'!$ED$9,1,MATCH($D42,'6. Patients'!$EE$9:$ES$9,0),ROWS('6. Patients'!EJ$10:EJ$107))),0)+
IFERROR(SUMPRODUCT('6. Patients'!CW$10:CW$107,OFFSET('6. Patients'!$ET$9,1,MATCH($D42,'6. Patients'!$EU$9:$FI$9,0),ROWS('6. Patients'!EJ$10:EJ$107))),0)+
IFERROR(SUMPRODUCT('6. Patients'!CW$10:CW$107,OFFSET('6. Patients'!$FJ$9,1,MATCH($D42,'6. Patients'!$FK$9:$FY$9,0),ROWS('6. Patients'!EJ$10:EJ$107))),0),
IFERROR(SUMPRODUCT('6. Patients'!CW$10:CW$107,OFFSET('6. Patients'!$FZ$9,1,MATCH($D42,'6. Patients'!$GA$9:$GO$9,0),ROWS('6. Patients'!EJ$10:EJ$107))),0)+
IFERROR(SUMPRODUCT('6. Patients'!CW$10:CW$107,OFFSET('6. Patients'!$GP$9,1,MATCH($D42,'6. Patients'!$GQ$9:$HE$9,0),ROWS('6. Patients'!EJ$10:EJ$107))),0)+
IFERROR(SUMPRODUCT('6. Patients'!CW$10:CW$107,OFFSET('6. Patients'!$HF$9,1,MATCH($D42,'6. Patients'!$HG$9:$HU$9,0),ROWS('6. Patients'!EJ$10:EJ$107))),0)+
IFERROR(SUMPRODUCT('6. Patients'!CW$10:CW$107,OFFSET('6. Patients'!$HV$9,1,MATCH($D42,'6. Patients'!$HW$9:$IK$9,0),ROWS('6. Patients'!EJ$10:EJ$107))),0),
IFERROR(SUMPRODUCT('6. Patients'!CW$10:CW$107,OFFSET('6. Patients'!$IL$9,1,MATCH($D42,'6. Patients'!$IM$9:$JA$9,0),ROWS('6. Patients'!EJ$10:EJ$107))),0)+
IFERROR(SUMPRODUCT('6. Patients'!CW$10:CW$107,OFFSET('6. Patients'!$JB$9,1,MATCH($D42,'6. Patients'!$JC$9:$JQ$9,0),ROWS('6. Patients'!EJ$10:EJ$107))),0)+
IFERROR(SUMPRODUCT('6. Patients'!CW$10:CW$107,OFFSET('6. Patients'!$JR$9,1,MATCH($D42,'6. Patients'!$JS$9:$KG$9,0),ROWS('6. Patients'!EJ$10:EJ$107))),0)+
IFERROR(SUMPRODUCT('6. Patients'!CW$10:CW$107,OFFSET('6. Patients'!$KH$9,1,MATCH($D42,'6. Patients'!$KI$9:$KW$9,0),ROWS('6. Patients'!EJ$10:EJ$107))),0))+
IFERROR(VLOOKUP($D42,$H$61:$L$91,COLUMNS($H$60:$J$60)-1+AD$7,0)*$E42*$F42*'1. General Inputs'!$J$25,0),0)</f>
        <v>0</v>
      </c>
      <c r="AE42" s="3">
        <f ca="1">ROUNDUP($F42*$E42*CHOOSE(AE$7,
IFERROR(SUMPRODUCT('6. Patients'!CX$10:CX$107,OFFSET('6. Patients'!$DN$9,1,MATCH($D42,'6. Patients'!$DO$9:$EC$9,0),ROWS('6. Patients'!EK$10:EK$107))),0)+
IFERROR(SUMPRODUCT('6. Patients'!CX$10:CX$107,OFFSET('6. Patients'!$ED$9,1,MATCH($D42,'6. Patients'!$EE$9:$ES$9,0),ROWS('6. Patients'!EK$10:EK$107))),0)+
IFERROR(SUMPRODUCT('6. Patients'!CX$10:CX$107,OFFSET('6. Patients'!$ET$9,1,MATCH($D42,'6. Patients'!$EU$9:$FI$9,0),ROWS('6. Patients'!EK$10:EK$107))),0)+
IFERROR(SUMPRODUCT('6. Patients'!CX$10:CX$107,OFFSET('6. Patients'!$FJ$9,1,MATCH($D42,'6. Patients'!$FK$9:$FY$9,0),ROWS('6. Patients'!EK$10:EK$107))),0),
IFERROR(SUMPRODUCT('6. Patients'!CX$10:CX$107,OFFSET('6. Patients'!$FZ$9,1,MATCH($D42,'6. Patients'!$GA$9:$GO$9,0),ROWS('6. Patients'!EK$10:EK$107))),0)+
IFERROR(SUMPRODUCT('6. Patients'!CX$10:CX$107,OFFSET('6. Patients'!$GP$9,1,MATCH($D42,'6. Patients'!$GQ$9:$HE$9,0),ROWS('6. Patients'!EK$10:EK$107))),0)+
IFERROR(SUMPRODUCT('6. Patients'!CX$10:CX$107,OFFSET('6. Patients'!$HF$9,1,MATCH($D42,'6. Patients'!$HG$9:$HU$9,0),ROWS('6. Patients'!EK$10:EK$107))),0)+
IFERROR(SUMPRODUCT('6. Patients'!CX$10:CX$107,OFFSET('6. Patients'!$HV$9,1,MATCH($D42,'6. Patients'!$HW$9:$IK$9,0),ROWS('6. Patients'!EK$10:EK$107))),0),
IFERROR(SUMPRODUCT('6. Patients'!CX$10:CX$107,OFFSET('6. Patients'!$IL$9,1,MATCH($D42,'6. Patients'!$IM$9:$JA$9,0),ROWS('6. Patients'!EK$10:EK$107))),0)+
IFERROR(SUMPRODUCT('6. Patients'!CX$10:CX$107,OFFSET('6. Patients'!$JB$9,1,MATCH($D42,'6. Patients'!$JC$9:$JQ$9,0),ROWS('6. Patients'!EK$10:EK$107))),0)+
IFERROR(SUMPRODUCT('6. Patients'!CX$10:CX$107,OFFSET('6. Patients'!$JR$9,1,MATCH($D42,'6. Patients'!$JS$9:$KG$9,0),ROWS('6. Patients'!EK$10:EK$107))),0)+
IFERROR(SUMPRODUCT('6. Patients'!CX$10:CX$107,OFFSET('6. Patients'!$KH$9,1,MATCH($D42,'6. Patients'!$KI$9:$KW$9,0),ROWS('6. Patients'!EK$10:EK$107))),0))+
IFERROR(VLOOKUP($D42,$H$61:$L$91,COLUMNS($H$60:$J$60)-1+AE$7,0)*$E42*$F42*'1. General Inputs'!$J$25,0),0)</f>
        <v>0</v>
      </c>
      <c r="AF42" s="3">
        <f ca="1">ROUNDUP($F42*$E42*CHOOSE(AF$7,
IFERROR(SUMPRODUCT('6. Patients'!CY$10:CY$107,OFFSET('6. Patients'!$DN$9,1,MATCH($D42,'6. Patients'!$DO$9:$EC$9,0),ROWS('6. Patients'!EL$10:EL$107))),0)+
IFERROR(SUMPRODUCT('6. Patients'!CY$10:CY$107,OFFSET('6. Patients'!$ED$9,1,MATCH($D42,'6. Patients'!$EE$9:$ES$9,0),ROWS('6. Patients'!EL$10:EL$107))),0)+
IFERROR(SUMPRODUCT('6. Patients'!CY$10:CY$107,OFFSET('6. Patients'!$ET$9,1,MATCH($D42,'6. Patients'!$EU$9:$FI$9,0),ROWS('6. Patients'!EL$10:EL$107))),0)+
IFERROR(SUMPRODUCT('6. Patients'!CY$10:CY$107,OFFSET('6. Patients'!$FJ$9,1,MATCH($D42,'6. Patients'!$FK$9:$FY$9,0),ROWS('6. Patients'!EL$10:EL$107))),0),
IFERROR(SUMPRODUCT('6. Patients'!CY$10:CY$107,OFFSET('6. Patients'!$FZ$9,1,MATCH($D42,'6. Patients'!$GA$9:$GO$9,0),ROWS('6. Patients'!EL$10:EL$107))),0)+
IFERROR(SUMPRODUCT('6. Patients'!CY$10:CY$107,OFFSET('6. Patients'!$GP$9,1,MATCH($D42,'6. Patients'!$GQ$9:$HE$9,0),ROWS('6. Patients'!EL$10:EL$107))),0)+
IFERROR(SUMPRODUCT('6. Patients'!CY$10:CY$107,OFFSET('6. Patients'!$HF$9,1,MATCH($D42,'6. Patients'!$HG$9:$HU$9,0),ROWS('6. Patients'!EL$10:EL$107))),0)+
IFERROR(SUMPRODUCT('6. Patients'!CY$10:CY$107,OFFSET('6. Patients'!$HV$9,1,MATCH($D42,'6. Patients'!$HW$9:$IK$9,0),ROWS('6. Patients'!EL$10:EL$107))),0),
IFERROR(SUMPRODUCT('6. Patients'!CY$10:CY$107,OFFSET('6. Patients'!$IL$9,1,MATCH($D42,'6. Patients'!$IM$9:$JA$9,0),ROWS('6. Patients'!EL$10:EL$107))),0)+
IFERROR(SUMPRODUCT('6. Patients'!CY$10:CY$107,OFFSET('6. Patients'!$JB$9,1,MATCH($D42,'6. Patients'!$JC$9:$JQ$9,0),ROWS('6. Patients'!EL$10:EL$107))),0)+
IFERROR(SUMPRODUCT('6. Patients'!CY$10:CY$107,OFFSET('6. Patients'!$JR$9,1,MATCH($D42,'6. Patients'!$JS$9:$KG$9,0),ROWS('6. Patients'!EL$10:EL$107))),0)+
IFERROR(SUMPRODUCT('6. Patients'!CY$10:CY$107,OFFSET('6. Patients'!$KH$9,1,MATCH($D42,'6. Patients'!$KI$9:$KW$9,0),ROWS('6. Patients'!EL$10:EL$107))),0))+
IFERROR(VLOOKUP($D42,$H$61:$L$91,COLUMNS($H$60:$J$60)-1+AF$7,0)*$E42*$F42*'1. General Inputs'!$J$25,0),0)</f>
        <v>0</v>
      </c>
      <c r="AG42" s="3">
        <f ca="1">ROUNDUP($F42*$E42*CHOOSE(AG$7,
IFERROR(SUMPRODUCT('6. Patients'!CZ$10:CZ$107,OFFSET('6. Patients'!$DN$9,1,MATCH($D42,'6. Patients'!$DO$9:$EC$9,0),ROWS('6. Patients'!EM$10:EM$107))),0)+
IFERROR(SUMPRODUCT('6. Patients'!CZ$10:CZ$107,OFFSET('6. Patients'!$ED$9,1,MATCH($D42,'6. Patients'!$EE$9:$ES$9,0),ROWS('6. Patients'!EM$10:EM$107))),0)+
IFERROR(SUMPRODUCT('6. Patients'!CZ$10:CZ$107,OFFSET('6. Patients'!$ET$9,1,MATCH($D42,'6. Patients'!$EU$9:$FI$9,0),ROWS('6. Patients'!EM$10:EM$107))),0)+
IFERROR(SUMPRODUCT('6. Patients'!CZ$10:CZ$107,OFFSET('6. Patients'!$FJ$9,1,MATCH($D42,'6. Patients'!$FK$9:$FY$9,0),ROWS('6. Patients'!EM$10:EM$107))),0),
IFERROR(SUMPRODUCT('6. Patients'!CZ$10:CZ$107,OFFSET('6. Patients'!$FZ$9,1,MATCH($D42,'6. Patients'!$GA$9:$GO$9,0),ROWS('6. Patients'!EM$10:EM$107))),0)+
IFERROR(SUMPRODUCT('6. Patients'!CZ$10:CZ$107,OFFSET('6. Patients'!$GP$9,1,MATCH($D42,'6. Patients'!$GQ$9:$HE$9,0),ROWS('6. Patients'!EM$10:EM$107))),0)+
IFERROR(SUMPRODUCT('6. Patients'!CZ$10:CZ$107,OFFSET('6. Patients'!$HF$9,1,MATCH($D42,'6. Patients'!$HG$9:$HU$9,0),ROWS('6. Patients'!EM$10:EM$107))),0)+
IFERROR(SUMPRODUCT('6. Patients'!CZ$10:CZ$107,OFFSET('6. Patients'!$HV$9,1,MATCH($D42,'6. Patients'!$HW$9:$IK$9,0),ROWS('6. Patients'!EM$10:EM$107))),0),
IFERROR(SUMPRODUCT('6. Patients'!CZ$10:CZ$107,OFFSET('6. Patients'!$IL$9,1,MATCH($D42,'6. Patients'!$IM$9:$JA$9,0),ROWS('6. Patients'!EM$10:EM$107))),0)+
IFERROR(SUMPRODUCT('6. Patients'!CZ$10:CZ$107,OFFSET('6. Patients'!$JB$9,1,MATCH($D42,'6. Patients'!$JC$9:$JQ$9,0),ROWS('6. Patients'!EM$10:EM$107))),0)+
IFERROR(SUMPRODUCT('6. Patients'!CZ$10:CZ$107,OFFSET('6. Patients'!$JR$9,1,MATCH($D42,'6. Patients'!$JS$9:$KG$9,0),ROWS('6. Patients'!EM$10:EM$107))),0)+
IFERROR(SUMPRODUCT('6. Patients'!CZ$10:CZ$107,OFFSET('6. Patients'!$KH$9,1,MATCH($D42,'6. Patients'!$KI$9:$KW$9,0),ROWS('6. Patients'!EM$10:EM$107))),0))+
IFERROR(VLOOKUP($D42,$H$61:$L$91,COLUMNS($H$60:$J$60)-1+AG$7,0)*$E42*$F42*'1. General Inputs'!$J$25,0),0)</f>
        <v>0</v>
      </c>
      <c r="AH42" s="3">
        <f ca="1">ROUNDUP($F42*$E42*CHOOSE(AH$7,
IFERROR(SUMPRODUCT('6. Patients'!DA$10:DA$107,OFFSET('6. Patients'!$DN$9,1,MATCH($D42,'6. Patients'!$DO$9:$EC$9,0),ROWS('6. Patients'!EN$10:EN$107))),0)+
IFERROR(SUMPRODUCT('6. Patients'!DA$10:DA$107,OFFSET('6. Patients'!$ED$9,1,MATCH($D42,'6. Patients'!$EE$9:$ES$9,0),ROWS('6. Patients'!EN$10:EN$107))),0)+
IFERROR(SUMPRODUCT('6. Patients'!DA$10:DA$107,OFFSET('6. Patients'!$ET$9,1,MATCH($D42,'6. Patients'!$EU$9:$FI$9,0),ROWS('6. Patients'!EN$10:EN$107))),0)+
IFERROR(SUMPRODUCT('6. Patients'!DA$10:DA$107,OFFSET('6. Patients'!$FJ$9,1,MATCH($D42,'6. Patients'!$FK$9:$FY$9,0),ROWS('6. Patients'!EN$10:EN$107))),0),
IFERROR(SUMPRODUCT('6. Patients'!DA$10:DA$107,OFFSET('6. Patients'!$FZ$9,1,MATCH($D42,'6. Patients'!$GA$9:$GO$9,0),ROWS('6. Patients'!EN$10:EN$107))),0)+
IFERROR(SUMPRODUCT('6. Patients'!DA$10:DA$107,OFFSET('6. Patients'!$GP$9,1,MATCH($D42,'6. Patients'!$GQ$9:$HE$9,0),ROWS('6. Patients'!EN$10:EN$107))),0)+
IFERROR(SUMPRODUCT('6. Patients'!DA$10:DA$107,OFFSET('6. Patients'!$HF$9,1,MATCH($D42,'6. Patients'!$HG$9:$HU$9,0),ROWS('6. Patients'!EN$10:EN$107))),0)+
IFERROR(SUMPRODUCT('6. Patients'!DA$10:DA$107,OFFSET('6. Patients'!$HV$9,1,MATCH($D42,'6. Patients'!$HW$9:$IK$9,0),ROWS('6. Patients'!EN$10:EN$107))),0),
IFERROR(SUMPRODUCT('6. Patients'!DA$10:DA$107,OFFSET('6. Patients'!$IL$9,1,MATCH($D42,'6. Patients'!$IM$9:$JA$9,0),ROWS('6. Patients'!EN$10:EN$107))),0)+
IFERROR(SUMPRODUCT('6. Patients'!DA$10:DA$107,OFFSET('6. Patients'!$JB$9,1,MATCH($D42,'6. Patients'!$JC$9:$JQ$9,0),ROWS('6. Patients'!EN$10:EN$107))),0)+
IFERROR(SUMPRODUCT('6. Patients'!DA$10:DA$107,OFFSET('6. Patients'!$JR$9,1,MATCH($D42,'6. Patients'!$JS$9:$KG$9,0),ROWS('6. Patients'!EN$10:EN$107))),0)+
IFERROR(SUMPRODUCT('6. Patients'!DA$10:DA$107,OFFSET('6. Patients'!$KH$9,1,MATCH($D42,'6. Patients'!$KI$9:$KW$9,0),ROWS('6. Patients'!EN$10:EN$107))),0))+
IFERROR(VLOOKUP($D42,$H$61:$L$91,COLUMNS($H$60:$J$60)-1+AH$7,0)*$E42*$F42*'1. General Inputs'!$J$25,0),0)</f>
        <v>0</v>
      </c>
      <c r="AI42" s="3">
        <f ca="1">ROUNDUP($F42*$E42*CHOOSE(AI$7,
IFERROR(SUMPRODUCT('6. Patients'!DB$10:DB$107,OFFSET('6. Patients'!$DN$9,1,MATCH($D42,'6. Patients'!$DO$9:$EC$9,0),ROWS('6. Patients'!EO$10:EO$107))),0)+
IFERROR(SUMPRODUCT('6. Patients'!DB$10:DB$107,OFFSET('6. Patients'!$ED$9,1,MATCH($D42,'6. Patients'!$EE$9:$ES$9,0),ROWS('6. Patients'!EO$10:EO$107))),0)+
IFERROR(SUMPRODUCT('6. Patients'!DB$10:DB$107,OFFSET('6. Patients'!$ET$9,1,MATCH($D42,'6. Patients'!$EU$9:$FI$9,0),ROWS('6. Patients'!EO$10:EO$107))),0)+
IFERROR(SUMPRODUCT('6. Patients'!DB$10:DB$107,OFFSET('6. Patients'!$FJ$9,1,MATCH($D42,'6. Patients'!$FK$9:$FY$9,0),ROWS('6. Patients'!EO$10:EO$107))),0),
IFERROR(SUMPRODUCT('6. Patients'!DB$10:DB$107,OFFSET('6. Patients'!$FZ$9,1,MATCH($D42,'6. Patients'!$GA$9:$GO$9,0),ROWS('6. Patients'!EO$10:EO$107))),0)+
IFERROR(SUMPRODUCT('6. Patients'!DB$10:DB$107,OFFSET('6. Patients'!$GP$9,1,MATCH($D42,'6. Patients'!$GQ$9:$HE$9,0),ROWS('6. Patients'!EO$10:EO$107))),0)+
IFERROR(SUMPRODUCT('6. Patients'!DB$10:DB$107,OFFSET('6. Patients'!$HF$9,1,MATCH($D42,'6. Patients'!$HG$9:$HU$9,0),ROWS('6. Patients'!EO$10:EO$107))),0)+
IFERROR(SUMPRODUCT('6. Patients'!DB$10:DB$107,OFFSET('6. Patients'!$HV$9,1,MATCH($D42,'6. Patients'!$HW$9:$IK$9,0),ROWS('6. Patients'!EO$10:EO$107))),0),
IFERROR(SUMPRODUCT('6. Patients'!DB$10:DB$107,OFFSET('6. Patients'!$IL$9,1,MATCH($D42,'6. Patients'!$IM$9:$JA$9,0),ROWS('6. Patients'!EO$10:EO$107))),0)+
IFERROR(SUMPRODUCT('6. Patients'!DB$10:DB$107,OFFSET('6. Patients'!$JB$9,1,MATCH($D42,'6. Patients'!$JC$9:$JQ$9,0),ROWS('6. Patients'!EO$10:EO$107))),0)+
IFERROR(SUMPRODUCT('6. Patients'!DB$10:DB$107,OFFSET('6. Patients'!$JR$9,1,MATCH($D42,'6. Patients'!$JS$9:$KG$9,0),ROWS('6. Patients'!EO$10:EO$107))),0)+
IFERROR(SUMPRODUCT('6. Patients'!DB$10:DB$107,OFFSET('6. Patients'!$KH$9,1,MATCH($D42,'6. Patients'!$KI$9:$KW$9,0),ROWS('6. Patients'!EO$10:EO$107))),0))+
IFERROR(VLOOKUP($D42,$H$61:$L$91,COLUMNS($H$60:$J$60)-1+AI$7,0)*$E42*$F42*'1. General Inputs'!$J$25,0),0)</f>
        <v>0</v>
      </c>
      <c r="AJ42" s="3">
        <f ca="1">ROUNDUP($F42*$E42*CHOOSE(AJ$7,
IFERROR(SUMPRODUCT('6. Patients'!DC$10:DC$107,OFFSET('6. Patients'!$DN$9,1,MATCH($D42,'6. Patients'!$DO$9:$EC$9,0),ROWS('6. Patients'!EP$10:EP$107))),0)+
IFERROR(SUMPRODUCT('6. Patients'!DC$10:DC$107,OFFSET('6. Patients'!$ED$9,1,MATCH($D42,'6. Patients'!$EE$9:$ES$9,0),ROWS('6. Patients'!EP$10:EP$107))),0)+
IFERROR(SUMPRODUCT('6. Patients'!DC$10:DC$107,OFFSET('6. Patients'!$ET$9,1,MATCH($D42,'6. Patients'!$EU$9:$FI$9,0),ROWS('6. Patients'!EP$10:EP$107))),0)+
IFERROR(SUMPRODUCT('6. Patients'!DC$10:DC$107,OFFSET('6. Patients'!$FJ$9,1,MATCH($D42,'6. Patients'!$FK$9:$FY$9,0),ROWS('6. Patients'!EP$10:EP$107))),0),
IFERROR(SUMPRODUCT('6. Patients'!DC$10:DC$107,OFFSET('6. Patients'!$FZ$9,1,MATCH($D42,'6. Patients'!$GA$9:$GO$9,0),ROWS('6. Patients'!EP$10:EP$107))),0)+
IFERROR(SUMPRODUCT('6. Patients'!DC$10:DC$107,OFFSET('6. Patients'!$GP$9,1,MATCH($D42,'6. Patients'!$GQ$9:$HE$9,0),ROWS('6. Patients'!EP$10:EP$107))),0)+
IFERROR(SUMPRODUCT('6. Patients'!DC$10:DC$107,OFFSET('6. Patients'!$HF$9,1,MATCH($D42,'6. Patients'!$HG$9:$HU$9,0),ROWS('6. Patients'!EP$10:EP$107))),0)+
IFERROR(SUMPRODUCT('6. Patients'!DC$10:DC$107,OFFSET('6. Patients'!$HV$9,1,MATCH($D42,'6. Patients'!$HW$9:$IK$9,0),ROWS('6. Patients'!EP$10:EP$107))),0),
IFERROR(SUMPRODUCT('6. Patients'!DC$10:DC$107,OFFSET('6. Patients'!$IL$9,1,MATCH($D42,'6. Patients'!$IM$9:$JA$9,0),ROWS('6. Patients'!EP$10:EP$107))),0)+
IFERROR(SUMPRODUCT('6. Patients'!DC$10:DC$107,OFFSET('6. Patients'!$JB$9,1,MATCH($D42,'6. Patients'!$JC$9:$JQ$9,0),ROWS('6. Patients'!EP$10:EP$107))),0)+
IFERROR(SUMPRODUCT('6. Patients'!DC$10:DC$107,OFFSET('6. Patients'!$JR$9,1,MATCH($D42,'6. Patients'!$JS$9:$KG$9,0),ROWS('6. Patients'!EP$10:EP$107))),0)+
IFERROR(SUMPRODUCT('6. Patients'!DC$10:DC$107,OFFSET('6. Patients'!$KH$9,1,MATCH($D42,'6. Patients'!$KI$9:$KW$9,0),ROWS('6. Patients'!EP$10:EP$107))),0))+
IFERROR(VLOOKUP($D42,$H$61:$L$91,COLUMNS($H$60:$J$60)-1+AJ$7,0)*$E42*$F42*'1. General Inputs'!$J$25,0),0)</f>
        <v>0</v>
      </c>
      <c r="AK42" s="3">
        <f ca="1">ROUNDUP($F42*$E42*CHOOSE(AK$7,
IFERROR(SUMPRODUCT('6. Patients'!DD$10:DD$107,OFFSET('6. Patients'!$DN$9,1,MATCH($D42,'6. Patients'!$DO$9:$EC$9,0),ROWS('6. Patients'!EQ$10:EQ$107))),0)+
IFERROR(SUMPRODUCT('6. Patients'!DD$10:DD$107,OFFSET('6. Patients'!$ED$9,1,MATCH($D42,'6. Patients'!$EE$9:$ES$9,0),ROWS('6. Patients'!EQ$10:EQ$107))),0)+
IFERROR(SUMPRODUCT('6. Patients'!DD$10:DD$107,OFFSET('6. Patients'!$ET$9,1,MATCH($D42,'6. Patients'!$EU$9:$FI$9,0),ROWS('6. Patients'!EQ$10:EQ$107))),0)+
IFERROR(SUMPRODUCT('6. Patients'!DD$10:DD$107,OFFSET('6. Patients'!$FJ$9,1,MATCH($D42,'6. Patients'!$FK$9:$FY$9,0),ROWS('6. Patients'!EQ$10:EQ$107))),0),
IFERROR(SUMPRODUCT('6. Patients'!DD$10:DD$107,OFFSET('6. Patients'!$FZ$9,1,MATCH($D42,'6. Patients'!$GA$9:$GO$9,0),ROWS('6. Patients'!EQ$10:EQ$107))),0)+
IFERROR(SUMPRODUCT('6. Patients'!DD$10:DD$107,OFFSET('6. Patients'!$GP$9,1,MATCH($D42,'6. Patients'!$GQ$9:$HE$9,0),ROWS('6. Patients'!EQ$10:EQ$107))),0)+
IFERROR(SUMPRODUCT('6. Patients'!DD$10:DD$107,OFFSET('6. Patients'!$HF$9,1,MATCH($D42,'6. Patients'!$HG$9:$HU$9,0),ROWS('6. Patients'!EQ$10:EQ$107))),0)+
IFERROR(SUMPRODUCT('6. Patients'!DD$10:DD$107,OFFSET('6. Patients'!$HV$9,1,MATCH($D42,'6. Patients'!$HW$9:$IK$9,0),ROWS('6. Patients'!EQ$10:EQ$107))),0),
IFERROR(SUMPRODUCT('6. Patients'!DD$10:DD$107,OFFSET('6. Patients'!$IL$9,1,MATCH($D42,'6. Patients'!$IM$9:$JA$9,0),ROWS('6. Patients'!EQ$10:EQ$107))),0)+
IFERROR(SUMPRODUCT('6. Patients'!DD$10:DD$107,OFFSET('6. Patients'!$JB$9,1,MATCH($D42,'6. Patients'!$JC$9:$JQ$9,0),ROWS('6. Patients'!EQ$10:EQ$107))),0)+
IFERROR(SUMPRODUCT('6. Patients'!DD$10:DD$107,OFFSET('6. Patients'!$JR$9,1,MATCH($D42,'6. Patients'!$JS$9:$KG$9,0),ROWS('6. Patients'!EQ$10:EQ$107))),0)+
IFERROR(SUMPRODUCT('6. Patients'!DD$10:DD$107,OFFSET('6. Patients'!$KH$9,1,MATCH($D42,'6. Patients'!$KI$9:$KW$9,0),ROWS('6. Patients'!EQ$10:EQ$107))),0))+
IFERROR(VLOOKUP($D42,$H$61:$L$91,COLUMNS($H$60:$J$60)-1+AK$7,0)*$E42*$F42*'1. General Inputs'!$J$25,0),0)</f>
        <v>0</v>
      </c>
      <c r="AL42" s="3">
        <f ca="1">ROUNDUP($F42*$E42*CHOOSE(AL$7,
IFERROR(SUMPRODUCT('6. Patients'!DE$10:DE$107,OFFSET('6. Patients'!$DN$9,1,MATCH($D42,'6. Patients'!$DO$9:$EC$9,0),ROWS('6. Patients'!ER$10:ER$107))),0)+
IFERROR(SUMPRODUCT('6. Patients'!DE$10:DE$107,OFFSET('6. Patients'!$ED$9,1,MATCH($D42,'6. Patients'!$EE$9:$ES$9,0),ROWS('6. Patients'!ER$10:ER$107))),0)+
IFERROR(SUMPRODUCT('6. Patients'!DE$10:DE$107,OFFSET('6. Patients'!$ET$9,1,MATCH($D42,'6. Patients'!$EU$9:$FI$9,0),ROWS('6. Patients'!ER$10:ER$107))),0)+
IFERROR(SUMPRODUCT('6. Patients'!DE$10:DE$107,OFFSET('6. Patients'!$FJ$9,1,MATCH($D42,'6. Patients'!$FK$9:$FY$9,0),ROWS('6. Patients'!ER$10:ER$107))),0),
IFERROR(SUMPRODUCT('6. Patients'!DE$10:DE$107,OFFSET('6. Patients'!$FZ$9,1,MATCH($D42,'6. Patients'!$GA$9:$GO$9,0),ROWS('6. Patients'!ER$10:ER$107))),0)+
IFERROR(SUMPRODUCT('6. Patients'!DE$10:DE$107,OFFSET('6. Patients'!$GP$9,1,MATCH($D42,'6. Patients'!$GQ$9:$HE$9,0),ROWS('6. Patients'!ER$10:ER$107))),0)+
IFERROR(SUMPRODUCT('6. Patients'!DE$10:DE$107,OFFSET('6. Patients'!$HF$9,1,MATCH($D42,'6. Patients'!$HG$9:$HU$9,0),ROWS('6. Patients'!ER$10:ER$107))),0)+
IFERROR(SUMPRODUCT('6. Patients'!DE$10:DE$107,OFFSET('6. Patients'!$HV$9,1,MATCH($D42,'6. Patients'!$HW$9:$IK$9,0),ROWS('6. Patients'!ER$10:ER$107))),0),
IFERROR(SUMPRODUCT('6. Patients'!DE$10:DE$107,OFFSET('6. Patients'!$IL$9,1,MATCH($D42,'6. Patients'!$IM$9:$JA$9,0),ROWS('6. Patients'!ER$10:ER$107))),0)+
IFERROR(SUMPRODUCT('6. Patients'!DE$10:DE$107,OFFSET('6. Patients'!$JB$9,1,MATCH($D42,'6. Patients'!$JC$9:$JQ$9,0),ROWS('6. Patients'!ER$10:ER$107))),0)+
IFERROR(SUMPRODUCT('6. Patients'!DE$10:DE$107,OFFSET('6. Patients'!$JR$9,1,MATCH($D42,'6. Patients'!$JS$9:$KG$9,0),ROWS('6. Patients'!ER$10:ER$107))),0)+
IFERROR(SUMPRODUCT('6. Patients'!DE$10:DE$107,OFFSET('6. Patients'!$KH$9,1,MATCH($D42,'6. Patients'!$KI$9:$KW$9,0),ROWS('6. Patients'!ER$10:ER$107))),0))+
IFERROR(VLOOKUP($D42,$H$61:$L$91,COLUMNS($H$60:$J$60)-1+AL$7,0)*$E42*$F42*'1. General Inputs'!$J$25,0),0)</f>
        <v>0</v>
      </c>
      <c r="AM42" s="3">
        <f ca="1">ROUNDUP($F42*$E42*CHOOSE(AM$7,
IFERROR(SUMPRODUCT('6. Patients'!DF$10:DF$107,OFFSET('6. Patients'!$DN$9,1,MATCH($D42,'6. Patients'!$DO$9:$EC$9,0),ROWS('6. Patients'!ES$10:ES$107))),0)+
IFERROR(SUMPRODUCT('6. Patients'!DF$10:DF$107,OFFSET('6. Patients'!$ED$9,1,MATCH($D42,'6. Patients'!$EE$9:$ES$9,0),ROWS('6. Patients'!ES$10:ES$107))),0)+
IFERROR(SUMPRODUCT('6. Patients'!DF$10:DF$107,OFFSET('6. Patients'!$ET$9,1,MATCH($D42,'6. Patients'!$EU$9:$FI$9,0),ROWS('6. Patients'!ES$10:ES$107))),0)+
IFERROR(SUMPRODUCT('6. Patients'!DF$10:DF$107,OFFSET('6. Patients'!$FJ$9,1,MATCH($D42,'6. Patients'!$FK$9:$FY$9,0),ROWS('6. Patients'!ES$10:ES$107))),0),
IFERROR(SUMPRODUCT('6. Patients'!DF$10:DF$107,OFFSET('6. Patients'!$FZ$9,1,MATCH($D42,'6. Patients'!$GA$9:$GO$9,0),ROWS('6. Patients'!ES$10:ES$107))),0)+
IFERROR(SUMPRODUCT('6. Patients'!DF$10:DF$107,OFFSET('6. Patients'!$GP$9,1,MATCH($D42,'6. Patients'!$GQ$9:$HE$9,0),ROWS('6. Patients'!ES$10:ES$107))),0)+
IFERROR(SUMPRODUCT('6. Patients'!DF$10:DF$107,OFFSET('6. Patients'!$HF$9,1,MATCH($D42,'6. Patients'!$HG$9:$HU$9,0),ROWS('6. Patients'!ES$10:ES$107))),0)+
IFERROR(SUMPRODUCT('6. Patients'!DF$10:DF$107,OFFSET('6. Patients'!$HV$9,1,MATCH($D42,'6. Patients'!$HW$9:$IK$9,0),ROWS('6. Patients'!ES$10:ES$107))),0),
IFERROR(SUMPRODUCT('6. Patients'!DF$10:DF$107,OFFSET('6. Patients'!$IL$9,1,MATCH($D42,'6. Patients'!$IM$9:$JA$9,0),ROWS('6. Patients'!ES$10:ES$107))),0)+
IFERROR(SUMPRODUCT('6. Patients'!DF$10:DF$107,OFFSET('6. Patients'!$JB$9,1,MATCH($D42,'6. Patients'!$JC$9:$JQ$9,0),ROWS('6. Patients'!ES$10:ES$107))),0)+
IFERROR(SUMPRODUCT('6. Patients'!DF$10:DF$107,OFFSET('6. Patients'!$JR$9,1,MATCH($D42,'6. Patients'!$JS$9:$KG$9,0),ROWS('6. Patients'!ES$10:ES$107))),0)+
IFERROR(SUMPRODUCT('6. Patients'!DF$10:DF$107,OFFSET('6. Patients'!$KH$9,1,MATCH($D42,'6. Patients'!$KI$9:$KW$9,0),ROWS('6. Patients'!ES$10:ES$107))),0))+
IFERROR(VLOOKUP($D42,$H$61:$L$91,COLUMNS($H$60:$J$60)-1+AM$7,0)*$E42*$F42*'1. General Inputs'!$J$25,0),0)</f>
        <v>0</v>
      </c>
      <c r="AN42" s="3">
        <f ca="1">ROUNDUP($F42*$E42*CHOOSE(AN$7,
IFERROR(SUMPRODUCT('6. Patients'!DG$10:DG$107,OFFSET('6. Patients'!$DN$9,1,MATCH($D42,'6. Patients'!$DO$9:$EC$9,0),ROWS('6. Patients'!ET$10:ET$107))),0)+
IFERROR(SUMPRODUCT('6. Patients'!DG$10:DG$107,OFFSET('6. Patients'!$ED$9,1,MATCH($D42,'6. Patients'!$EE$9:$ES$9,0),ROWS('6. Patients'!ET$10:ET$107))),0)+
IFERROR(SUMPRODUCT('6. Patients'!DG$10:DG$107,OFFSET('6. Patients'!$ET$9,1,MATCH($D42,'6. Patients'!$EU$9:$FI$9,0),ROWS('6. Patients'!ET$10:ET$107))),0)+
IFERROR(SUMPRODUCT('6. Patients'!DG$10:DG$107,OFFSET('6. Patients'!$FJ$9,1,MATCH($D42,'6. Patients'!$FK$9:$FY$9,0),ROWS('6. Patients'!ET$10:ET$107))),0),
IFERROR(SUMPRODUCT('6. Patients'!DG$10:DG$107,OFFSET('6. Patients'!$FZ$9,1,MATCH($D42,'6. Patients'!$GA$9:$GO$9,0),ROWS('6. Patients'!ET$10:ET$107))),0)+
IFERROR(SUMPRODUCT('6. Patients'!DG$10:DG$107,OFFSET('6. Patients'!$GP$9,1,MATCH($D42,'6. Patients'!$GQ$9:$HE$9,0),ROWS('6. Patients'!ET$10:ET$107))),0)+
IFERROR(SUMPRODUCT('6. Patients'!DG$10:DG$107,OFFSET('6. Patients'!$HF$9,1,MATCH($D42,'6. Patients'!$HG$9:$HU$9,0),ROWS('6. Patients'!ET$10:ET$107))),0)+
IFERROR(SUMPRODUCT('6. Patients'!DG$10:DG$107,OFFSET('6. Patients'!$HV$9,1,MATCH($D42,'6. Patients'!$HW$9:$IK$9,0),ROWS('6. Patients'!ET$10:ET$107))),0),
IFERROR(SUMPRODUCT('6. Patients'!DG$10:DG$107,OFFSET('6. Patients'!$IL$9,1,MATCH($D42,'6. Patients'!$IM$9:$JA$9,0),ROWS('6. Patients'!ET$10:ET$107))),0)+
IFERROR(SUMPRODUCT('6. Patients'!DG$10:DG$107,OFFSET('6. Patients'!$JB$9,1,MATCH($D42,'6. Patients'!$JC$9:$JQ$9,0),ROWS('6. Patients'!ET$10:ET$107))),0)+
IFERROR(SUMPRODUCT('6. Patients'!DG$10:DG$107,OFFSET('6. Patients'!$JR$9,1,MATCH($D42,'6. Patients'!$JS$9:$KG$9,0),ROWS('6. Patients'!ET$10:ET$107))),0)+
IFERROR(SUMPRODUCT('6. Patients'!DG$10:DG$107,OFFSET('6. Patients'!$KH$9,1,MATCH($D42,'6. Patients'!$KI$9:$KW$9,0),ROWS('6. Patients'!ET$10:ET$107))),0))+
IFERROR(VLOOKUP($D42,$H$61:$L$91,COLUMNS($H$60:$J$60)-1+AN$7,0)*$E42*$F42*'1. General Inputs'!$J$25,0),0)</f>
        <v>0</v>
      </c>
      <c r="AO42" s="3">
        <f ca="1">ROUNDUP($F42*$E42*CHOOSE(AO$7,
IFERROR(SUMPRODUCT('6. Patients'!DH$10:DH$107,OFFSET('6. Patients'!$DN$9,1,MATCH($D42,'6. Patients'!$DO$9:$EC$9,0),ROWS('6. Patients'!EU$10:EU$107))),0)+
IFERROR(SUMPRODUCT('6. Patients'!DH$10:DH$107,OFFSET('6. Patients'!$ED$9,1,MATCH($D42,'6. Patients'!$EE$9:$ES$9,0),ROWS('6. Patients'!EU$10:EU$107))),0)+
IFERROR(SUMPRODUCT('6. Patients'!DH$10:DH$107,OFFSET('6. Patients'!$ET$9,1,MATCH($D42,'6. Patients'!$EU$9:$FI$9,0),ROWS('6. Patients'!EU$10:EU$107))),0)+
IFERROR(SUMPRODUCT('6. Patients'!DH$10:DH$107,OFFSET('6. Patients'!$FJ$9,1,MATCH($D42,'6. Patients'!$FK$9:$FY$9,0),ROWS('6. Patients'!EU$10:EU$107))),0),
IFERROR(SUMPRODUCT('6. Patients'!DH$10:DH$107,OFFSET('6. Patients'!$FZ$9,1,MATCH($D42,'6. Patients'!$GA$9:$GO$9,0),ROWS('6. Patients'!EU$10:EU$107))),0)+
IFERROR(SUMPRODUCT('6. Patients'!DH$10:DH$107,OFFSET('6. Patients'!$GP$9,1,MATCH($D42,'6. Patients'!$GQ$9:$HE$9,0),ROWS('6. Patients'!EU$10:EU$107))),0)+
IFERROR(SUMPRODUCT('6. Patients'!DH$10:DH$107,OFFSET('6. Patients'!$HF$9,1,MATCH($D42,'6. Patients'!$HG$9:$HU$9,0),ROWS('6. Patients'!EU$10:EU$107))),0)+
IFERROR(SUMPRODUCT('6. Patients'!DH$10:DH$107,OFFSET('6. Patients'!$HV$9,1,MATCH($D42,'6. Patients'!$HW$9:$IK$9,0),ROWS('6. Patients'!EU$10:EU$107))),0),
IFERROR(SUMPRODUCT('6. Patients'!DH$10:DH$107,OFFSET('6. Patients'!$IL$9,1,MATCH($D42,'6. Patients'!$IM$9:$JA$9,0),ROWS('6. Patients'!EU$10:EU$107))),0)+
IFERROR(SUMPRODUCT('6. Patients'!DH$10:DH$107,OFFSET('6. Patients'!$JB$9,1,MATCH($D42,'6. Patients'!$JC$9:$JQ$9,0),ROWS('6. Patients'!EU$10:EU$107))),0)+
IFERROR(SUMPRODUCT('6. Patients'!DH$10:DH$107,OFFSET('6. Patients'!$JR$9,1,MATCH($D42,'6. Patients'!$JS$9:$KG$9,0),ROWS('6. Patients'!EU$10:EU$107))),0)+
IFERROR(SUMPRODUCT('6. Patients'!DH$10:DH$107,OFFSET('6. Patients'!$KH$9,1,MATCH($D42,'6. Patients'!$KI$9:$KW$9,0),ROWS('6. Patients'!EU$10:EU$107))),0))+
IFERROR(VLOOKUP($D42,$H$61:$L$91,COLUMNS($H$60:$J$60)-1+AO$7,0)*$E42*$F42*'1. General Inputs'!$J$25,0),0)</f>
        <v>0</v>
      </c>
      <c r="AP42" s="3">
        <f ca="1">ROUNDUP($F42*$E42*CHOOSE(AP$7,
IFERROR(SUMPRODUCT('6. Patients'!DI$10:DI$107,OFFSET('6. Patients'!$DN$9,1,MATCH($D42,'6. Patients'!$DO$9:$EC$9,0),ROWS('6. Patients'!EV$10:EV$107))),0)+
IFERROR(SUMPRODUCT('6. Patients'!DI$10:DI$107,OFFSET('6. Patients'!$ED$9,1,MATCH($D42,'6. Patients'!$EE$9:$ES$9,0),ROWS('6. Patients'!EV$10:EV$107))),0)+
IFERROR(SUMPRODUCT('6. Patients'!DI$10:DI$107,OFFSET('6. Patients'!$ET$9,1,MATCH($D42,'6. Patients'!$EU$9:$FI$9,0),ROWS('6. Patients'!EV$10:EV$107))),0)+
IFERROR(SUMPRODUCT('6. Patients'!DI$10:DI$107,OFFSET('6. Patients'!$FJ$9,1,MATCH($D42,'6. Patients'!$FK$9:$FY$9,0),ROWS('6. Patients'!EV$10:EV$107))),0),
IFERROR(SUMPRODUCT('6. Patients'!DI$10:DI$107,OFFSET('6. Patients'!$FZ$9,1,MATCH($D42,'6. Patients'!$GA$9:$GO$9,0),ROWS('6. Patients'!EV$10:EV$107))),0)+
IFERROR(SUMPRODUCT('6. Patients'!DI$10:DI$107,OFFSET('6. Patients'!$GP$9,1,MATCH($D42,'6. Patients'!$GQ$9:$HE$9,0),ROWS('6. Patients'!EV$10:EV$107))),0)+
IFERROR(SUMPRODUCT('6. Patients'!DI$10:DI$107,OFFSET('6. Patients'!$HF$9,1,MATCH($D42,'6. Patients'!$HG$9:$HU$9,0),ROWS('6. Patients'!EV$10:EV$107))),0)+
IFERROR(SUMPRODUCT('6. Patients'!DI$10:DI$107,OFFSET('6. Patients'!$HV$9,1,MATCH($D42,'6. Patients'!$HW$9:$IK$9,0),ROWS('6. Patients'!EV$10:EV$107))),0),
IFERROR(SUMPRODUCT('6. Patients'!DI$10:DI$107,OFFSET('6. Patients'!$IL$9,1,MATCH($D42,'6. Patients'!$IM$9:$JA$9,0),ROWS('6. Patients'!EV$10:EV$107))),0)+
IFERROR(SUMPRODUCT('6. Patients'!DI$10:DI$107,OFFSET('6. Patients'!$JB$9,1,MATCH($D42,'6. Patients'!$JC$9:$JQ$9,0),ROWS('6. Patients'!EV$10:EV$107))),0)+
IFERROR(SUMPRODUCT('6. Patients'!DI$10:DI$107,OFFSET('6. Patients'!$JR$9,1,MATCH($D42,'6. Patients'!$JS$9:$KG$9,0),ROWS('6. Patients'!EV$10:EV$107))),0)+
IFERROR(SUMPRODUCT('6. Patients'!DI$10:DI$107,OFFSET('6. Patients'!$KH$9,1,MATCH($D42,'6. Patients'!$KI$9:$KW$9,0),ROWS('6. Patients'!EV$10:EV$107))),0))+
IFERROR(VLOOKUP($D42,$H$61:$L$91,COLUMNS($H$60:$J$60)-1+AP$7,0)*$E42*$F42*'1. General Inputs'!$J$25,0),0)</f>
        <v>0</v>
      </c>
      <c r="AQ42" s="3">
        <f ca="1">ROUNDUP($F42*$E42*CHOOSE(AQ$7,
IFERROR(SUMPRODUCT('6. Patients'!DJ$10:DJ$107,OFFSET('6. Patients'!$DN$9,1,MATCH($D42,'6. Patients'!$DO$9:$EC$9,0),ROWS('6. Patients'!EW$10:EW$107))),0)+
IFERROR(SUMPRODUCT('6. Patients'!DJ$10:DJ$107,OFFSET('6. Patients'!$ED$9,1,MATCH($D42,'6. Patients'!$EE$9:$ES$9,0),ROWS('6. Patients'!EW$10:EW$107))),0)+
IFERROR(SUMPRODUCT('6. Patients'!DJ$10:DJ$107,OFFSET('6. Patients'!$ET$9,1,MATCH($D42,'6. Patients'!$EU$9:$FI$9,0),ROWS('6. Patients'!EW$10:EW$107))),0)+
IFERROR(SUMPRODUCT('6. Patients'!DJ$10:DJ$107,OFFSET('6. Patients'!$FJ$9,1,MATCH($D42,'6. Patients'!$FK$9:$FY$9,0),ROWS('6. Patients'!EW$10:EW$107))),0),
IFERROR(SUMPRODUCT('6. Patients'!DJ$10:DJ$107,OFFSET('6. Patients'!$FZ$9,1,MATCH($D42,'6. Patients'!$GA$9:$GO$9,0),ROWS('6. Patients'!EW$10:EW$107))),0)+
IFERROR(SUMPRODUCT('6. Patients'!DJ$10:DJ$107,OFFSET('6. Patients'!$GP$9,1,MATCH($D42,'6. Patients'!$GQ$9:$HE$9,0),ROWS('6. Patients'!EW$10:EW$107))),0)+
IFERROR(SUMPRODUCT('6. Patients'!DJ$10:DJ$107,OFFSET('6. Patients'!$HF$9,1,MATCH($D42,'6. Patients'!$HG$9:$HU$9,0),ROWS('6. Patients'!EW$10:EW$107))),0)+
IFERROR(SUMPRODUCT('6. Patients'!DJ$10:DJ$107,OFFSET('6. Patients'!$HV$9,1,MATCH($D42,'6. Patients'!$HW$9:$IK$9,0),ROWS('6. Patients'!EW$10:EW$107))),0),
IFERROR(SUMPRODUCT('6. Patients'!DJ$10:DJ$107,OFFSET('6. Patients'!$IL$9,1,MATCH($D42,'6. Patients'!$IM$9:$JA$9,0),ROWS('6. Patients'!EW$10:EW$107))),0)+
IFERROR(SUMPRODUCT('6. Patients'!DJ$10:DJ$107,OFFSET('6. Patients'!$JB$9,1,MATCH($D42,'6. Patients'!$JC$9:$JQ$9,0),ROWS('6. Patients'!EW$10:EW$107))),0)+
IFERROR(SUMPRODUCT('6. Patients'!DJ$10:DJ$107,OFFSET('6. Patients'!$JR$9,1,MATCH($D42,'6. Patients'!$JS$9:$KG$9,0),ROWS('6. Patients'!EW$10:EW$107))),0)+
IFERROR(SUMPRODUCT('6. Patients'!DJ$10:DJ$107,OFFSET('6. Patients'!$KH$9,1,MATCH($D42,'6. Patients'!$KI$9:$KW$9,0),ROWS('6. Patients'!EW$10:EW$107))),0))+
IFERROR(VLOOKUP($D42,$H$61:$L$91,COLUMNS($H$60:$J$60)-1+AQ$7,0)*$E42*$F42*'1. General Inputs'!$J$25,0),0)</f>
        <v>0</v>
      </c>
      <c r="AR42" s="136"/>
      <c r="AZ42" s="135">
        <f ca="1">IFERROR(SUM(OFFSET('7. Consumption'!H42,0,1,,MIN('1. General Inputs'!$J$27,COLUMNS('7. Consumption'!H$9:$AQ$9)-1))),0)+MAX(0,$AQ42*('1. General Inputs'!$J$27-COLUMNS('7. Consumption'!H$9:$AQ$9)+1))</f>
        <v>0</v>
      </c>
      <c r="BA42" s="135">
        <f ca="1">IFERROR(SUM(OFFSET('7. Consumption'!I42,0,1,,MIN('1. General Inputs'!$J$27,COLUMNS('7. Consumption'!I$9:$AQ$9)-1))),0)+MAX(0,$AQ42*('1. General Inputs'!$J$27-COLUMNS('7. Consumption'!I$9:$AQ$9)+1))</f>
        <v>0</v>
      </c>
      <c r="BB42" s="135">
        <f ca="1">IFERROR(SUM(OFFSET('7. Consumption'!J42,0,1,,MIN('1. General Inputs'!$J$27,COLUMNS('7. Consumption'!J$9:$AQ$9)-1))),0)+MAX(0,$AQ42*('1. General Inputs'!$J$27-COLUMNS('7. Consumption'!J$9:$AQ$9)+1))</f>
        <v>0</v>
      </c>
      <c r="BC42" s="135">
        <f ca="1">IFERROR(SUM(OFFSET('7. Consumption'!K42,0,1,,MIN('1. General Inputs'!$J$27,COLUMNS('7. Consumption'!K$9:$AQ$9)-1))),0)+MAX(0,$AQ42*('1. General Inputs'!$J$27-COLUMNS('7. Consumption'!K$9:$AQ$9)+1))</f>
        <v>0</v>
      </c>
      <c r="BD42" s="135">
        <f ca="1">IFERROR(SUM(OFFSET('7. Consumption'!L42,0,1,,MIN('1. General Inputs'!$J$27,COLUMNS('7. Consumption'!L$9:$AQ$9)-1))),0)+MAX(0,$AQ42*('1. General Inputs'!$J$27-COLUMNS('7. Consumption'!L$9:$AQ$9)+1))</f>
        <v>0</v>
      </c>
      <c r="BE42" s="135">
        <f ca="1">IFERROR(SUM(OFFSET('7. Consumption'!M42,0,1,,MIN('1. General Inputs'!$J$27,COLUMNS('7. Consumption'!M$9:$AQ$9)-1))),0)+MAX(0,$AQ42*('1. General Inputs'!$J$27-COLUMNS('7. Consumption'!M$9:$AQ$9)+1))</f>
        <v>0</v>
      </c>
      <c r="BF42" s="135">
        <f ca="1">IFERROR(SUM(OFFSET('7. Consumption'!N42,0,1,,MIN('1. General Inputs'!$J$27,COLUMNS('7. Consumption'!N$9:$AQ$9)-1))),0)+MAX(0,$AQ42*('1. General Inputs'!$J$27-COLUMNS('7. Consumption'!N$9:$AQ$9)+1))</f>
        <v>0</v>
      </c>
      <c r="BG42" s="135">
        <f ca="1">IFERROR(SUM(OFFSET('7. Consumption'!O42,0,1,,MIN('1. General Inputs'!$J$27,COLUMNS('7. Consumption'!O$9:$AQ$9)-1))),0)+MAX(0,$AQ42*('1. General Inputs'!$J$27-COLUMNS('7. Consumption'!O$9:$AQ$9)+1))</f>
        <v>0</v>
      </c>
      <c r="BH42" s="135">
        <f ca="1">IFERROR(SUM(OFFSET('7. Consumption'!P42,0,1,,MIN('1. General Inputs'!$J$27,COLUMNS('7. Consumption'!P$9:$AQ$9)-1))),0)+MAX(0,$AQ42*('1. General Inputs'!$J$27-COLUMNS('7. Consumption'!P$9:$AQ$9)+1))</f>
        <v>0</v>
      </c>
      <c r="BI42" s="135">
        <f ca="1">IFERROR(SUM(OFFSET('7. Consumption'!Q42,0,1,,MIN('1. General Inputs'!$J$27,COLUMNS('7. Consumption'!Q$9:$AQ$9)-1))),0)+MAX(0,$AQ42*('1. General Inputs'!$J$27-COLUMNS('7. Consumption'!Q$9:$AQ$9)+1))</f>
        <v>0</v>
      </c>
      <c r="BJ42" s="135">
        <f ca="1">IFERROR(SUM(OFFSET('7. Consumption'!R42,0,1,,MIN('1. General Inputs'!$J$27,COLUMNS('7. Consumption'!R$9:$AQ$9)-1))),0)+MAX(0,$AQ42*('1. General Inputs'!$J$27-COLUMNS('7. Consumption'!R$9:$AQ$9)+1))</f>
        <v>0</v>
      </c>
      <c r="BK42" s="135">
        <f ca="1">IFERROR(SUM(OFFSET('7. Consumption'!S42,0,1,,MIN('1. General Inputs'!$J$27,COLUMNS('7. Consumption'!S$9:$AQ$9)-1))),0)+MAX(0,$AQ42*('1. General Inputs'!$J$27-COLUMNS('7. Consumption'!S$9:$AQ$9)+1))</f>
        <v>0</v>
      </c>
      <c r="BL42" s="135">
        <f ca="1">IFERROR(SUM(OFFSET('7. Consumption'!T42,0,1,,MIN('1. General Inputs'!$J$27,COLUMNS('7. Consumption'!T$9:$AQ$9)-1))),0)+MAX(0,$AQ42*('1. General Inputs'!$J$27-COLUMNS('7. Consumption'!T$9:$AQ$9)+1))</f>
        <v>0</v>
      </c>
      <c r="BM42" s="135">
        <f ca="1">IFERROR(SUM(OFFSET('7. Consumption'!U42,0,1,,MIN('1. General Inputs'!$J$27,COLUMNS('7. Consumption'!U$9:$AQ$9)-1))),0)+MAX(0,$AQ42*('1. General Inputs'!$J$27-COLUMNS('7. Consumption'!U$9:$AQ$9)+1))</f>
        <v>0</v>
      </c>
      <c r="BN42" s="135">
        <f ca="1">IFERROR(SUM(OFFSET('7. Consumption'!V42,0,1,,MIN('1. General Inputs'!$J$27,COLUMNS('7. Consumption'!V$9:$AQ$9)-1))),0)+MAX(0,$AQ42*('1. General Inputs'!$J$27-COLUMNS('7. Consumption'!V$9:$AQ$9)+1))</f>
        <v>0</v>
      </c>
      <c r="BO42" s="135">
        <f ca="1">IFERROR(SUM(OFFSET('7. Consumption'!W42,0,1,,MIN('1. General Inputs'!$J$27,COLUMNS('7. Consumption'!W$9:$AQ$9)-1))),0)+MAX(0,$AQ42*('1. General Inputs'!$J$27-COLUMNS('7. Consumption'!W$9:$AQ$9)+1))</f>
        <v>0</v>
      </c>
      <c r="BP42" s="135">
        <f ca="1">IFERROR(SUM(OFFSET('7. Consumption'!X42,0,1,,MIN('1. General Inputs'!$J$27,COLUMNS('7. Consumption'!X$9:$AQ$9)-1))),0)+MAX(0,$AQ42*('1. General Inputs'!$J$27-COLUMNS('7. Consumption'!X$9:$AQ$9)+1))</f>
        <v>0</v>
      </c>
      <c r="BQ42" s="135">
        <f ca="1">IFERROR(SUM(OFFSET('7. Consumption'!Y42,0,1,,MIN('1. General Inputs'!$J$27,COLUMNS('7. Consumption'!Y$9:$AQ$9)-1))),0)+MAX(0,$AQ42*('1. General Inputs'!$J$27-COLUMNS('7. Consumption'!Y$9:$AQ$9)+1))</f>
        <v>0</v>
      </c>
      <c r="BR42" s="135">
        <f ca="1">IFERROR(SUM(OFFSET('7. Consumption'!Z42,0,1,,MIN('1. General Inputs'!$J$27,COLUMNS('7. Consumption'!Z$9:$AQ$9)-1))),0)+MAX(0,$AQ42*('1. General Inputs'!$J$27-COLUMNS('7. Consumption'!Z$9:$AQ$9)+1))</f>
        <v>0</v>
      </c>
      <c r="BS42" s="135">
        <f ca="1">IFERROR(SUM(OFFSET('7. Consumption'!AA42,0,1,,MIN('1. General Inputs'!$J$27,COLUMNS('7. Consumption'!AA$9:$AQ$9)-1))),0)+MAX(0,$AQ42*('1. General Inputs'!$J$27-COLUMNS('7. Consumption'!AA$9:$AQ$9)+1))</f>
        <v>0</v>
      </c>
      <c r="BT42" s="135">
        <f ca="1">IFERROR(SUM(OFFSET('7. Consumption'!AB42,0,1,,MIN('1. General Inputs'!$J$27,COLUMNS('7. Consumption'!AB$9:$AQ$9)-1))),0)+MAX(0,$AQ42*('1. General Inputs'!$J$27-COLUMNS('7. Consumption'!AB$9:$AQ$9)+1))</f>
        <v>0</v>
      </c>
      <c r="BU42" s="135">
        <f ca="1">IFERROR(SUM(OFFSET('7. Consumption'!AC42,0,1,,MIN('1. General Inputs'!$J$27,COLUMNS('7. Consumption'!AC$9:$AQ$9)-1))),0)+MAX(0,$AQ42*('1. General Inputs'!$J$27-COLUMNS('7. Consumption'!AC$9:$AQ$9)+1))</f>
        <v>0</v>
      </c>
      <c r="BV42" s="135">
        <f ca="1">IFERROR(SUM(OFFSET('7. Consumption'!AD42,0,1,,MIN('1. General Inputs'!$J$27,COLUMNS('7. Consumption'!AD$9:$AQ$9)-1))),0)+MAX(0,$AQ42*('1. General Inputs'!$J$27-COLUMNS('7. Consumption'!AD$9:$AQ$9)+1))</f>
        <v>0</v>
      </c>
      <c r="BW42" s="135">
        <f ca="1">IFERROR(SUM(OFFSET('7. Consumption'!AE42,0,1,,MIN('1. General Inputs'!$J$27,COLUMNS('7. Consumption'!AE$9:$AQ$9)-1))),0)+MAX(0,$AQ42*('1. General Inputs'!$J$27-COLUMNS('7. Consumption'!AE$9:$AQ$9)+1))</f>
        <v>0</v>
      </c>
      <c r="BX42" s="135">
        <f ca="1">IFERROR(SUM(OFFSET('7. Consumption'!AF42,0,1,,MIN('1. General Inputs'!$J$27,COLUMNS('7. Consumption'!AF$9:$AQ$9)-1))),0)+MAX(0,$AQ42*('1. General Inputs'!$J$27-COLUMNS('7. Consumption'!AF$9:$AQ$9)+1))</f>
        <v>0</v>
      </c>
      <c r="BY42" s="135">
        <f ca="1">IFERROR(SUM(OFFSET('7. Consumption'!AG42,0,1,,MIN('1. General Inputs'!$J$27,COLUMNS('7. Consumption'!AG$9:$AQ$9)-1))),0)+MAX(0,$AQ42*('1. General Inputs'!$J$27-COLUMNS('7. Consumption'!AG$9:$AQ$9)+1))</f>
        <v>0</v>
      </c>
      <c r="BZ42" s="135">
        <f ca="1">IFERROR(SUM(OFFSET('7. Consumption'!AH42,0,1,,MIN('1. General Inputs'!$J$27,COLUMNS('7. Consumption'!AH$9:$AQ$9)-1))),0)+MAX(0,$AQ42*('1. General Inputs'!$J$27-COLUMNS('7. Consumption'!AH$9:$AQ$9)+1))</f>
        <v>0</v>
      </c>
      <c r="CA42" s="135">
        <f ca="1">IFERROR(SUM(OFFSET('7. Consumption'!AI42,0,1,,MIN('1. General Inputs'!$J$27,COLUMNS('7. Consumption'!AI$9:$AQ$9)-1))),0)+MAX(0,$AQ42*('1. General Inputs'!$J$27-COLUMNS('7. Consumption'!AI$9:$AQ$9)+1))</f>
        <v>0</v>
      </c>
      <c r="CB42" s="135">
        <f ca="1">IFERROR(SUM(OFFSET('7. Consumption'!AJ42,0,1,,MIN('1. General Inputs'!$J$27,COLUMNS('7. Consumption'!AJ$9:$AQ$9)-1))),0)+MAX(0,$AQ42*('1. General Inputs'!$J$27-COLUMNS('7. Consumption'!AJ$9:$AQ$9)+1))</f>
        <v>0</v>
      </c>
      <c r="CC42" s="135">
        <f ca="1">IFERROR(SUM(OFFSET('7. Consumption'!AK42,0,1,,MIN('1. General Inputs'!$J$27,COLUMNS('7. Consumption'!AK$9:$AQ$9)-1))),0)+MAX(0,$AQ42*('1. General Inputs'!$J$27-COLUMNS('7. Consumption'!AK$9:$AQ$9)+1))</f>
        <v>0</v>
      </c>
      <c r="CD42" s="135">
        <f ca="1">IFERROR(SUM(OFFSET('7. Consumption'!AL42,0,1,,MIN('1. General Inputs'!$J$27,COLUMNS('7. Consumption'!AL$9:$AQ$9)-1))),0)+MAX(0,$AQ42*('1. General Inputs'!$J$27-COLUMNS('7. Consumption'!AL$9:$AQ$9)+1))</f>
        <v>0</v>
      </c>
      <c r="CE42" s="135">
        <f ca="1">IFERROR(SUM(OFFSET('7. Consumption'!AM42,0,1,,MIN('1. General Inputs'!$J$27,COLUMNS('7. Consumption'!AM$9:$AQ$9)-1))),0)+MAX(0,$AQ42*('1. General Inputs'!$J$27-COLUMNS('7. Consumption'!AM$9:$AQ$9)+1))</f>
        <v>0</v>
      </c>
      <c r="CF42" s="135">
        <f ca="1">IFERROR(SUM(OFFSET('7. Consumption'!AN42,0,1,,MIN('1. General Inputs'!$J$27,COLUMNS('7. Consumption'!AN$9:$AQ$9)-1))),0)+MAX(0,$AQ42*('1. General Inputs'!$J$27-COLUMNS('7. Consumption'!AN$9:$AQ$9)+1))</f>
        <v>0</v>
      </c>
      <c r="CG42" s="135">
        <f ca="1">IFERROR(SUM(OFFSET('7. Consumption'!AO42,0,1,,MIN('1. General Inputs'!$J$27,COLUMNS('7. Consumption'!AO$9:$AQ$9)-1))),0)+MAX(0,$AQ42*('1. General Inputs'!$J$27-COLUMNS('7. Consumption'!AO$9:$AQ$9)+1))</f>
        <v>0</v>
      </c>
      <c r="CH42" s="135">
        <f ca="1">IFERROR(SUM(OFFSET('7. Consumption'!AP42,0,1,,MIN('1. General Inputs'!$J$27,COLUMNS('7. Consumption'!AP$9:$AQ$9)-1))),0)+MAX(0,$AQ42*('1. General Inputs'!$J$27-COLUMNS('7. Consumption'!AP$9:$AQ$9)+1))</f>
        <v>0</v>
      </c>
      <c r="CI42" s="135">
        <f ca="1">IFERROR(SUM(OFFSET('7. Consumption'!AQ42,0,1,,MIN('1. General Inputs'!$J$27,COLUMNS('7. Consumption'!AQ$9:$AQ$9)-1))),0)+MAX(0,$AQ42*('1. General Inputs'!$J$27-COLUMNS('7. Consumption'!AQ$9:$AQ$9)+1))</f>
        <v>0</v>
      </c>
    </row>
    <row r="43" spans="2:87" ht="15" hidden="1" outlineLevel="1" x14ac:dyDescent="0.25">
      <c r="B43" s="16"/>
      <c r="C43" s="16" t="str">
        <f>IFERROR(VLOOKUP(ROWS($C$9:$C43),'5. Dosing'!$L$14:$M$64,COLUMNS('5. Dosing'!$L$13:$M$13),0),"")</f>
        <v/>
      </c>
      <c r="D43" s="16" t="str">
        <f>IFERROR(INDEX('5. Dosing'!E$14:E$64,MATCH('7. Consumption'!$C43,'5. Dosing'!$M$14:$M$64,0)),"")</f>
        <v/>
      </c>
      <c r="E43" s="129">
        <f>IFERROR(INDEX('5. Dosing'!K$14:K$64,MATCH('7. Consumption'!$C43,'5. Dosing'!$M$14:$M$64,0)),0)</f>
        <v>0</v>
      </c>
      <c r="F43" s="130">
        <f>IFERROR(INDEX('5. Dosing'!J$14:J$64,MATCH('7. Consumption'!$C43,'5. Dosing'!$M$14:$M$64,0))*(30)/INDEX('5. Dosing'!H$14:H$64,MATCH('7. Consumption'!$C43,'5. Dosing'!$M$14:$M$64,0)),0)</f>
        <v>0</v>
      </c>
      <c r="H43" s="3">
        <f ca="1">ROUNDUP($F43*$E43*CHOOSE(H$7,
IFERROR(SUMPRODUCT('6. Patients'!CA$10:CA$107,OFFSET('6. Patients'!$DN$9,1,MATCH($D43,'6. Patients'!$DO$9:$EC$9,0),ROWS('6. Patients'!DN$10:DN$107))),0)+
IFERROR(SUMPRODUCT('6. Patients'!CA$10:CA$107,OFFSET('6. Patients'!$ED$9,1,MATCH($D43,'6. Patients'!$EE$9:$ES$9,0),ROWS('6. Patients'!DN$10:DN$107))),0)+
IFERROR(SUMPRODUCT('6. Patients'!CA$10:CA$107,OFFSET('6. Patients'!$ET$9,1,MATCH($D43,'6. Patients'!$EU$9:$FI$9,0),ROWS('6. Patients'!DN$10:DN$107))),0)+
IFERROR(SUMPRODUCT('6. Patients'!CA$10:CA$107,OFFSET('6. Patients'!$FJ$9,1,MATCH($D43,'6. Patients'!$FK$9:$FY$9,0),ROWS('6. Patients'!DN$10:DN$107))),0),
IFERROR(SUMPRODUCT('6. Patients'!CA$10:CA$107,OFFSET('6. Patients'!$FZ$9,1,MATCH($D43,'6. Patients'!$GA$9:$GO$9,0),ROWS('6. Patients'!DN$10:DN$107))),0)+
IFERROR(SUMPRODUCT('6. Patients'!CA$10:CA$107,OFFSET('6. Patients'!$GP$9,1,MATCH($D43,'6. Patients'!$GQ$9:$HE$9,0),ROWS('6. Patients'!DN$10:DN$107))),0)+
IFERROR(SUMPRODUCT('6. Patients'!CA$10:CA$107,OFFSET('6. Patients'!$HF$9,1,MATCH($D43,'6. Patients'!$HG$9:$HU$9,0),ROWS('6. Patients'!DN$10:DN$107))),0)+
IFERROR(SUMPRODUCT('6. Patients'!CA$10:CA$107,OFFSET('6. Patients'!$HV$9,1,MATCH($D43,'6. Patients'!$HW$9:$IK$9,0),ROWS('6. Patients'!DN$10:DN$107))),0),
IFERROR(SUMPRODUCT('6. Patients'!CA$10:CA$107,OFFSET('6. Patients'!$IL$9,1,MATCH($D43,'6. Patients'!$IM$9:$JA$9,0),ROWS('6. Patients'!DN$10:DN$107))),0)+
IFERROR(SUMPRODUCT('6. Patients'!CA$10:CA$107,OFFSET('6. Patients'!$JB$9,1,MATCH($D43,'6. Patients'!$JC$9:$JQ$9,0),ROWS('6. Patients'!DN$10:DN$107))),0)+
IFERROR(SUMPRODUCT('6. Patients'!CA$10:CA$107,OFFSET('6. Patients'!$JR$9,1,MATCH($D43,'6. Patients'!$JS$9:$KG$9,0),ROWS('6. Patients'!DN$10:DN$107))),0)+
IFERROR(SUMPRODUCT('6. Patients'!CA$10:CA$107,OFFSET('6. Patients'!$KH$9,1,MATCH($D43,'6. Patients'!$KI$9:$KW$9,0),ROWS('6. Patients'!DN$10:DN$107))),0))+
IFERROR(VLOOKUP($D43,$H$61:$L$91,COLUMNS($H$60:$J$60)-1+H$7,0)*$E43*$F43*'1. General Inputs'!$J$25,0),0)</f>
        <v>0</v>
      </c>
      <c r="I43" s="3">
        <f ca="1">ROUNDUP($F43*$E43*CHOOSE(I$7,
IFERROR(SUMPRODUCT('6. Patients'!CB$10:CB$107,OFFSET('6. Patients'!$DN$9,1,MATCH($D43,'6. Patients'!$DO$9:$EC$9,0),ROWS('6. Patients'!DO$10:DO$107))),0)+
IFERROR(SUMPRODUCT('6. Patients'!CB$10:CB$107,OFFSET('6. Patients'!$ED$9,1,MATCH($D43,'6. Patients'!$EE$9:$ES$9,0),ROWS('6. Patients'!DO$10:DO$107))),0)+
IFERROR(SUMPRODUCT('6. Patients'!CB$10:CB$107,OFFSET('6. Patients'!$ET$9,1,MATCH($D43,'6. Patients'!$EU$9:$FI$9,0),ROWS('6. Patients'!DO$10:DO$107))),0)+
IFERROR(SUMPRODUCT('6. Patients'!CB$10:CB$107,OFFSET('6. Patients'!$FJ$9,1,MATCH($D43,'6. Patients'!$FK$9:$FY$9,0),ROWS('6. Patients'!DO$10:DO$107))),0),
IFERROR(SUMPRODUCT('6. Patients'!CB$10:CB$107,OFFSET('6. Patients'!$FZ$9,1,MATCH($D43,'6. Patients'!$GA$9:$GO$9,0),ROWS('6. Patients'!DO$10:DO$107))),0)+
IFERROR(SUMPRODUCT('6. Patients'!CB$10:CB$107,OFFSET('6. Patients'!$GP$9,1,MATCH($D43,'6. Patients'!$GQ$9:$HE$9,0),ROWS('6. Patients'!DO$10:DO$107))),0)+
IFERROR(SUMPRODUCT('6. Patients'!CB$10:CB$107,OFFSET('6. Patients'!$HF$9,1,MATCH($D43,'6. Patients'!$HG$9:$HU$9,0),ROWS('6. Patients'!DO$10:DO$107))),0)+
IFERROR(SUMPRODUCT('6. Patients'!CB$10:CB$107,OFFSET('6. Patients'!$HV$9,1,MATCH($D43,'6. Patients'!$HW$9:$IK$9,0),ROWS('6. Patients'!DO$10:DO$107))),0),
IFERROR(SUMPRODUCT('6. Patients'!CB$10:CB$107,OFFSET('6. Patients'!$IL$9,1,MATCH($D43,'6. Patients'!$IM$9:$JA$9,0),ROWS('6. Patients'!DO$10:DO$107))),0)+
IFERROR(SUMPRODUCT('6. Patients'!CB$10:CB$107,OFFSET('6. Patients'!$JB$9,1,MATCH($D43,'6. Patients'!$JC$9:$JQ$9,0),ROWS('6. Patients'!DO$10:DO$107))),0)+
IFERROR(SUMPRODUCT('6. Patients'!CB$10:CB$107,OFFSET('6. Patients'!$JR$9,1,MATCH($D43,'6. Patients'!$JS$9:$KG$9,0),ROWS('6. Patients'!DO$10:DO$107))),0)+
IFERROR(SUMPRODUCT('6. Patients'!CB$10:CB$107,OFFSET('6. Patients'!$KH$9,1,MATCH($D43,'6. Patients'!$KI$9:$KW$9,0),ROWS('6. Patients'!DO$10:DO$107))),0))+
IFERROR(VLOOKUP($D43,$H$61:$L$91,COLUMNS($H$60:$J$60)-1+I$7,0)*$E43*$F43*'1. General Inputs'!$J$25,0),0)</f>
        <v>0</v>
      </c>
      <c r="J43" s="3">
        <f ca="1">ROUNDUP($F43*$E43*CHOOSE(J$7,
IFERROR(SUMPRODUCT('6. Patients'!CC$10:CC$107,OFFSET('6. Patients'!$DN$9,1,MATCH($D43,'6. Patients'!$DO$9:$EC$9,0),ROWS('6. Patients'!DP$10:DP$107))),0)+
IFERROR(SUMPRODUCT('6. Patients'!CC$10:CC$107,OFFSET('6. Patients'!$ED$9,1,MATCH($D43,'6. Patients'!$EE$9:$ES$9,0),ROWS('6. Patients'!DP$10:DP$107))),0)+
IFERROR(SUMPRODUCT('6. Patients'!CC$10:CC$107,OFFSET('6. Patients'!$ET$9,1,MATCH($D43,'6. Patients'!$EU$9:$FI$9,0),ROWS('6. Patients'!DP$10:DP$107))),0)+
IFERROR(SUMPRODUCT('6. Patients'!CC$10:CC$107,OFFSET('6. Patients'!$FJ$9,1,MATCH($D43,'6. Patients'!$FK$9:$FY$9,0),ROWS('6. Patients'!DP$10:DP$107))),0),
IFERROR(SUMPRODUCT('6. Patients'!CC$10:CC$107,OFFSET('6. Patients'!$FZ$9,1,MATCH($D43,'6. Patients'!$GA$9:$GO$9,0),ROWS('6. Patients'!DP$10:DP$107))),0)+
IFERROR(SUMPRODUCT('6. Patients'!CC$10:CC$107,OFFSET('6. Patients'!$GP$9,1,MATCH($D43,'6. Patients'!$GQ$9:$HE$9,0),ROWS('6. Patients'!DP$10:DP$107))),0)+
IFERROR(SUMPRODUCT('6. Patients'!CC$10:CC$107,OFFSET('6. Patients'!$HF$9,1,MATCH($D43,'6. Patients'!$HG$9:$HU$9,0),ROWS('6. Patients'!DP$10:DP$107))),0)+
IFERROR(SUMPRODUCT('6. Patients'!CC$10:CC$107,OFFSET('6. Patients'!$HV$9,1,MATCH($D43,'6. Patients'!$HW$9:$IK$9,0),ROWS('6. Patients'!DP$10:DP$107))),0),
IFERROR(SUMPRODUCT('6. Patients'!CC$10:CC$107,OFFSET('6. Patients'!$IL$9,1,MATCH($D43,'6. Patients'!$IM$9:$JA$9,0),ROWS('6. Patients'!DP$10:DP$107))),0)+
IFERROR(SUMPRODUCT('6. Patients'!CC$10:CC$107,OFFSET('6. Patients'!$JB$9,1,MATCH($D43,'6. Patients'!$JC$9:$JQ$9,0),ROWS('6. Patients'!DP$10:DP$107))),0)+
IFERROR(SUMPRODUCT('6. Patients'!CC$10:CC$107,OFFSET('6. Patients'!$JR$9,1,MATCH($D43,'6. Patients'!$JS$9:$KG$9,0),ROWS('6. Patients'!DP$10:DP$107))),0)+
IFERROR(SUMPRODUCT('6. Patients'!CC$10:CC$107,OFFSET('6. Patients'!$KH$9,1,MATCH($D43,'6. Patients'!$KI$9:$KW$9,0),ROWS('6. Patients'!DP$10:DP$107))),0))+
IFERROR(VLOOKUP($D43,$H$61:$L$91,COLUMNS($H$60:$J$60)-1+J$7,0)*$E43*$F43*'1. General Inputs'!$J$25,0),0)</f>
        <v>0</v>
      </c>
      <c r="K43" s="3">
        <f ca="1">ROUNDUP($F43*$E43*CHOOSE(K$7,
IFERROR(SUMPRODUCT('6. Patients'!CD$10:CD$107,OFFSET('6. Patients'!$DN$9,1,MATCH($D43,'6. Patients'!$DO$9:$EC$9,0),ROWS('6. Patients'!DQ$10:DQ$107))),0)+
IFERROR(SUMPRODUCT('6. Patients'!CD$10:CD$107,OFFSET('6. Patients'!$ED$9,1,MATCH($D43,'6. Patients'!$EE$9:$ES$9,0),ROWS('6. Patients'!DQ$10:DQ$107))),0)+
IFERROR(SUMPRODUCT('6. Patients'!CD$10:CD$107,OFFSET('6. Patients'!$ET$9,1,MATCH($D43,'6. Patients'!$EU$9:$FI$9,0),ROWS('6. Patients'!DQ$10:DQ$107))),0)+
IFERROR(SUMPRODUCT('6. Patients'!CD$10:CD$107,OFFSET('6. Patients'!$FJ$9,1,MATCH($D43,'6. Patients'!$FK$9:$FY$9,0),ROWS('6. Patients'!DQ$10:DQ$107))),0),
IFERROR(SUMPRODUCT('6. Patients'!CD$10:CD$107,OFFSET('6. Patients'!$FZ$9,1,MATCH($D43,'6. Patients'!$GA$9:$GO$9,0),ROWS('6. Patients'!DQ$10:DQ$107))),0)+
IFERROR(SUMPRODUCT('6. Patients'!CD$10:CD$107,OFFSET('6. Patients'!$GP$9,1,MATCH($D43,'6. Patients'!$GQ$9:$HE$9,0),ROWS('6. Patients'!DQ$10:DQ$107))),0)+
IFERROR(SUMPRODUCT('6. Patients'!CD$10:CD$107,OFFSET('6. Patients'!$HF$9,1,MATCH($D43,'6. Patients'!$HG$9:$HU$9,0),ROWS('6. Patients'!DQ$10:DQ$107))),0)+
IFERROR(SUMPRODUCT('6. Patients'!CD$10:CD$107,OFFSET('6. Patients'!$HV$9,1,MATCH($D43,'6. Patients'!$HW$9:$IK$9,0),ROWS('6. Patients'!DQ$10:DQ$107))),0),
IFERROR(SUMPRODUCT('6. Patients'!CD$10:CD$107,OFFSET('6. Patients'!$IL$9,1,MATCH($D43,'6. Patients'!$IM$9:$JA$9,0),ROWS('6. Patients'!DQ$10:DQ$107))),0)+
IFERROR(SUMPRODUCT('6. Patients'!CD$10:CD$107,OFFSET('6. Patients'!$JB$9,1,MATCH($D43,'6. Patients'!$JC$9:$JQ$9,0),ROWS('6. Patients'!DQ$10:DQ$107))),0)+
IFERROR(SUMPRODUCT('6. Patients'!CD$10:CD$107,OFFSET('6. Patients'!$JR$9,1,MATCH($D43,'6. Patients'!$JS$9:$KG$9,0),ROWS('6. Patients'!DQ$10:DQ$107))),0)+
IFERROR(SUMPRODUCT('6. Patients'!CD$10:CD$107,OFFSET('6. Patients'!$KH$9,1,MATCH($D43,'6. Patients'!$KI$9:$KW$9,0),ROWS('6. Patients'!DQ$10:DQ$107))),0))+
IFERROR(VLOOKUP($D43,$H$61:$L$91,COLUMNS($H$60:$J$60)-1+K$7,0)*$E43*$F43*'1. General Inputs'!$J$25,0),0)</f>
        <v>0</v>
      </c>
      <c r="L43" s="3">
        <f ca="1">ROUNDUP($F43*$E43*CHOOSE(L$7,
IFERROR(SUMPRODUCT('6. Patients'!CE$10:CE$107,OFFSET('6. Patients'!$DN$9,1,MATCH($D43,'6. Patients'!$DO$9:$EC$9,0),ROWS('6. Patients'!DR$10:DR$107))),0)+
IFERROR(SUMPRODUCT('6. Patients'!CE$10:CE$107,OFFSET('6. Patients'!$ED$9,1,MATCH($D43,'6. Patients'!$EE$9:$ES$9,0),ROWS('6. Patients'!DR$10:DR$107))),0)+
IFERROR(SUMPRODUCT('6. Patients'!CE$10:CE$107,OFFSET('6. Patients'!$ET$9,1,MATCH($D43,'6. Patients'!$EU$9:$FI$9,0),ROWS('6. Patients'!DR$10:DR$107))),0)+
IFERROR(SUMPRODUCT('6. Patients'!CE$10:CE$107,OFFSET('6. Patients'!$FJ$9,1,MATCH($D43,'6. Patients'!$FK$9:$FY$9,0),ROWS('6. Patients'!DR$10:DR$107))),0),
IFERROR(SUMPRODUCT('6. Patients'!CE$10:CE$107,OFFSET('6. Patients'!$FZ$9,1,MATCH($D43,'6. Patients'!$GA$9:$GO$9,0),ROWS('6. Patients'!DR$10:DR$107))),0)+
IFERROR(SUMPRODUCT('6. Patients'!CE$10:CE$107,OFFSET('6. Patients'!$GP$9,1,MATCH($D43,'6. Patients'!$GQ$9:$HE$9,0),ROWS('6. Patients'!DR$10:DR$107))),0)+
IFERROR(SUMPRODUCT('6. Patients'!CE$10:CE$107,OFFSET('6. Patients'!$HF$9,1,MATCH($D43,'6. Patients'!$HG$9:$HU$9,0),ROWS('6. Patients'!DR$10:DR$107))),0)+
IFERROR(SUMPRODUCT('6. Patients'!CE$10:CE$107,OFFSET('6. Patients'!$HV$9,1,MATCH($D43,'6. Patients'!$HW$9:$IK$9,0),ROWS('6. Patients'!DR$10:DR$107))),0),
IFERROR(SUMPRODUCT('6. Patients'!CE$10:CE$107,OFFSET('6. Patients'!$IL$9,1,MATCH($D43,'6. Patients'!$IM$9:$JA$9,0),ROWS('6. Patients'!DR$10:DR$107))),0)+
IFERROR(SUMPRODUCT('6. Patients'!CE$10:CE$107,OFFSET('6. Patients'!$JB$9,1,MATCH($D43,'6. Patients'!$JC$9:$JQ$9,0),ROWS('6. Patients'!DR$10:DR$107))),0)+
IFERROR(SUMPRODUCT('6. Patients'!CE$10:CE$107,OFFSET('6. Patients'!$JR$9,1,MATCH($D43,'6. Patients'!$JS$9:$KG$9,0),ROWS('6. Patients'!DR$10:DR$107))),0)+
IFERROR(SUMPRODUCT('6. Patients'!CE$10:CE$107,OFFSET('6. Patients'!$KH$9,1,MATCH($D43,'6. Patients'!$KI$9:$KW$9,0),ROWS('6. Patients'!DR$10:DR$107))),0))+
IFERROR(VLOOKUP($D43,$H$61:$L$91,COLUMNS($H$60:$J$60)-1+L$7,0)*$E43*$F43*'1. General Inputs'!$J$25,0),0)</f>
        <v>0</v>
      </c>
      <c r="M43" s="3">
        <f ca="1">ROUNDUP($F43*$E43*CHOOSE(M$7,
IFERROR(SUMPRODUCT('6. Patients'!CF$10:CF$107,OFFSET('6. Patients'!$DN$9,1,MATCH($D43,'6. Patients'!$DO$9:$EC$9,0),ROWS('6. Patients'!DS$10:DS$107))),0)+
IFERROR(SUMPRODUCT('6. Patients'!CF$10:CF$107,OFFSET('6. Patients'!$ED$9,1,MATCH($D43,'6. Patients'!$EE$9:$ES$9,0),ROWS('6. Patients'!DS$10:DS$107))),0)+
IFERROR(SUMPRODUCT('6. Patients'!CF$10:CF$107,OFFSET('6. Patients'!$ET$9,1,MATCH($D43,'6. Patients'!$EU$9:$FI$9,0),ROWS('6. Patients'!DS$10:DS$107))),0)+
IFERROR(SUMPRODUCT('6. Patients'!CF$10:CF$107,OFFSET('6. Patients'!$FJ$9,1,MATCH($D43,'6. Patients'!$FK$9:$FY$9,0),ROWS('6. Patients'!DS$10:DS$107))),0),
IFERROR(SUMPRODUCT('6. Patients'!CF$10:CF$107,OFFSET('6. Patients'!$FZ$9,1,MATCH($D43,'6. Patients'!$GA$9:$GO$9,0),ROWS('6. Patients'!DS$10:DS$107))),0)+
IFERROR(SUMPRODUCT('6. Patients'!CF$10:CF$107,OFFSET('6. Patients'!$GP$9,1,MATCH($D43,'6. Patients'!$GQ$9:$HE$9,0),ROWS('6. Patients'!DS$10:DS$107))),0)+
IFERROR(SUMPRODUCT('6. Patients'!CF$10:CF$107,OFFSET('6. Patients'!$HF$9,1,MATCH($D43,'6. Patients'!$HG$9:$HU$9,0),ROWS('6. Patients'!DS$10:DS$107))),0)+
IFERROR(SUMPRODUCT('6. Patients'!CF$10:CF$107,OFFSET('6. Patients'!$HV$9,1,MATCH($D43,'6. Patients'!$HW$9:$IK$9,0),ROWS('6. Patients'!DS$10:DS$107))),0),
IFERROR(SUMPRODUCT('6. Patients'!CF$10:CF$107,OFFSET('6. Patients'!$IL$9,1,MATCH($D43,'6. Patients'!$IM$9:$JA$9,0),ROWS('6. Patients'!DS$10:DS$107))),0)+
IFERROR(SUMPRODUCT('6. Patients'!CF$10:CF$107,OFFSET('6. Patients'!$JB$9,1,MATCH($D43,'6. Patients'!$JC$9:$JQ$9,0),ROWS('6. Patients'!DS$10:DS$107))),0)+
IFERROR(SUMPRODUCT('6. Patients'!CF$10:CF$107,OFFSET('6. Patients'!$JR$9,1,MATCH($D43,'6. Patients'!$JS$9:$KG$9,0),ROWS('6. Patients'!DS$10:DS$107))),0)+
IFERROR(SUMPRODUCT('6. Patients'!CF$10:CF$107,OFFSET('6. Patients'!$KH$9,1,MATCH($D43,'6. Patients'!$KI$9:$KW$9,0),ROWS('6. Patients'!DS$10:DS$107))),0))+
IFERROR(VLOOKUP($D43,$H$61:$L$91,COLUMNS($H$60:$J$60)-1+M$7,0)*$E43*$F43*'1. General Inputs'!$J$25,0),0)</f>
        <v>0</v>
      </c>
      <c r="N43" s="3">
        <f ca="1">ROUNDUP($F43*$E43*CHOOSE(N$7,
IFERROR(SUMPRODUCT('6. Patients'!CG$10:CG$107,OFFSET('6. Patients'!$DN$9,1,MATCH($D43,'6. Patients'!$DO$9:$EC$9,0),ROWS('6. Patients'!DT$10:DT$107))),0)+
IFERROR(SUMPRODUCT('6. Patients'!CG$10:CG$107,OFFSET('6. Patients'!$ED$9,1,MATCH($D43,'6. Patients'!$EE$9:$ES$9,0),ROWS('6. Patients'!DT$10:DT$107))),0)+
IFERROR(SUMPRODUCT('6. Patients'!CG$10:CG$107,OFFSET('6. Patients'!$ET$9,1,MATCH($D43,'6. Patients'!$EU$9:$FI$9,0),ROWS('6. Patients'!DT$10:DT$107))),0)+
IFERROR(SUMPRODUCT('6. Patients'!CG$10:CG$107,OFFSET('6. Patients'!$FJ$9,1,MATCH($D43,'6. Patients'!$FK$9:$FY$9,0),ROWS('6. Patients'!DT$10:DT$107))),0),
IFERROR(SUMPRODUCT('6. Patients'!CG$10:CG$107,OFFSET('6. Patients'!$FZ$9,1,MATCH($D43,'6. Patients'!$GA$9:$GO$9,0),ROWS('6. Patients'!DT$10:DT$107))),0)+
IFERROR(SUMPRODUCT('6. Patients'!CG$10:CG$107,OFFSET('6. Patients'!$GP$9,1,MATCH($D43,'6. Patients'!$GQ$9:$HE$9,0),ROWS('6. Patients'!DT$10:DT$107))),0)+
IFERROR(SUMPRODUCT('6. Patients'!CG$10:CG$107,OFFSET('6. Patients'!$HF$9,1,MATCH($D43,'6. Patients'!$HG$9:$HU$9,0),ROWS('6. Patients'!DT$10:DT$107))),0)+
IFERROR(SUMPRODUCT('6. Patients'!CG$10:CG$107,OFFSET('6. Patients'!$HV$9,1,MATCH($D43,'6. Patients'!$HW$9:$IK$9,0),ROWS('6. Patients'!DT$10:DT$107))),0),
IFERROR(SUMPRODUCT('6. Patients'!CG$10:CG$107,OFFSET('6. Patients'!$IL$9,1,MATCH($D43,'6. Patients'!$IM$9:$JA$9,0),ROWS('6. Patients'!DT$10:DT$107))),0)+
IFERROR(SUMPRODUCT('6. Patients'!CG$10:CG$107,OFFSET('6. Patients'!$JB$9,1,MATCH($D43,'6. Patients'!$JC$9:$JQ$9,0),ROWS('6. Patients'!DT$10:DT$107))),0)+
IFERROR(SUMPRODUCT('6. Patients'!CG$10:CG$107,OFFSET('6. Patients'!$JR$9,1,MATCH($D43,'6. Patients'!$JS$9:$KG$9,0),ROWS('6. Patients'!DT$10:DT$107))),0)+
IFERROR(SUMPRODUCT('6. Patients'!CG$10:CG$107,OFFSET('6. Patients'!$KH$9,1,MATCH($D43,'6. Patients'!$KI$9:$KW$9,0),ROWS('6. Patients'!DT$10:DT$107))),0))+
IFERROR(VLOOKUP($D43,$H$61:$L$91,COLUMNS($H$60:$J$60)-1+N$7,0)*$E43*$F43*'1. General Inputs'!$J$25,0),0)</f>
        <v>0</v>
      </c>
      <c r="O43" s="3">
        <f ca="1">ROUNDUP($F43*$E43*CHOOSE(O$7,
IFERROR(SUMPRODUCT('6. Patients'!CH$10:CH$107,OFFSET('6. Patients'!$DN$9,1,MATCH($D43,'6. Patients'!$DO$9:$EC$9,0),ROWS('6. Patients'!DU$10:DU$107))),0)+
IFERROR(SUMPRODUCT('6. Patients'!CH$10:CH$107,OFFSET('6. Patients'!$ED$9,1,MATCH($D43,'6. Patients'!$EE$9:$ES$9,0),ROWS('6. Patients'!DU$10:DU$107))),0)+
IFERROR(SUMPRODUCT('6. Patients'!CH$10:CH$107,OFFSET('6. Patients'!$ET$9,1,MATCH($D43,'6. Patients'!$EU$9:$FI$9,0),ROWS('6. Patients'!DU$10:DU$107))),0)+
IFERROR(SUMPRODUCT('6. Patients'!CH$10:CH$107,OFFSET('6. Patients'!$FJ$9,1,MATCH($D43,'6. Patients'!$FK$9:$FY$9,0),ROWS('6. Patients'!DU$10:DU$107))),0),
IFERROR(SUMPRODUCT('6. Patients'!CH$10:CH$107,OFFSET('6. Patients'!$FZ$9,1,MATCH($D43,'6. Patients'!$GA$9:$GO$9,0),ROWS('6. Patients'!DU$10:DU$107))),0)+
IFERROR(SUMPRODUCT('6. Patients'!CH$10:CH$107,OFFSET('6. Patients'!$GP$9,1,MATCH($D43,'6. Patients'!$GQ$9:$HE$9,0),ROWS('6. Patients'!DU$10:DU$107))),0)+
IFERROR(SUMPRODUCT('6. Patients'!CH$10:CH$107,OFFSET('6. Patients'!$HF$9,1,MATCH($D43,'6. Patients'!$HG$9:$HU$9,0),ROWS('6. Patients'!DU$10:DU$107))),0)+
IFERROR(SUMPRODUCT('6. Patients'!CH$10:CH$107,OFFSET('6. Patients'!$HV$9,1,MATCH($D43,'6. Patients'!$HW$9:$IK$9,0),ROWS('6. Patients'!DU$10:DU$107))),0),
IFERROR(SUMPRODUCT('6. Patients'!CH$10:CH$107,OFFSET('6. Patients'!$IL$9,1,MATCH($D43,'6. Patients'!$IM$9:$JA$9,0),ROWS('6. Patients'!DU$10:DU$107))),0)+
IFERROR(SUMPRODUCT('6. Patients'!CH$10:CH$107,OFFSET('6. Patients'!$JB$9,1,MATCH($D43,'6. Patients'!$JC$9:$JQ$9,0),ROWS('6. Patients'!DU$10:DU$107))),0)+
IFERROR(SUMPRODUCT('6. Patients'!CH$10:CH$107,OFFSET('6. Patients'!$JR$9,1,MATCH($D43,'6. Patients'!$JS$9:$KG$9,0),ROWS('6. Patients'!DU$10:DU$107))),0)+
IFERROR(SUMPRODUCT('6. Patients'!CH$10:CH$107,OFFSET('6. Patients'!$KH$9,1,MATCH($D43,'6. Patients'!$KI$9:$KW$9,0),ROWS('6. Patients'!DU$10:DU$107))),0))+
IFERROR(VLOOKUP($D43,$H$61:$L$91,COLUMNS($H$60:$J$60)-1+O$7,0)*$E43*$F43*'1. General Inputs'!$J$25,0),0)</f>
        <v>0</v>
      </c>
      <c r="P43" s="3">
        <f ca="1">ROUNDUP($F43*$E43*CHOOSE(P$7,
IFERROR(SUMPRODUCT('6. Patients'!CI$10:CI$107,OFFSET('6. Patients'!$DN$9,1,MATCH($D43,'6. Patients'!$DO$9:$EC$9,0),ROWS('6. Patients'!DV$10:DV$107))),0)+
IFERROR(SUMPRODUCT('6. Patients'!CI$10:CI$107,OFFSET('6. Patients'!$ED$9,1,MATCH($D43,'6. Patients'!$EE$9:$ES$9,0),ROWS('6. Patients'!DV$10:DV$107))),0)+
IFERROR(SUMPRODUCT('6. Patients'!CI$10:CI$107,OFFSET('6. Patients'!$ET$9,1,MATCH($D43,'6. Patients'!$EU$9:$FI$9,0),ROWS('6. Patients'!DV$10:DV$107))),0)+
IFERROR(SUMPRODUCT('6. Patients'!CI$10:CI$107,OFFSET('6. Patients'!$FJ$9,1,MATCH($D43,'6. Patients'!$FK$9:$FY$9,0),ROWS('6. Patients'!DV$10:DV$107))),0),
IFERROR(SUMPRODUCT('6. Patients'!CI$10:CI$107,OFFSET('6. Patients'!$FZ$9,1,MATCH($D43,'6. Patients'!$GA$9:$GO$9,0),ROWS('6. Patients'!DV$10:DV$107))),0)+
IFERROR(SUMPRODUCT('6. Patients'!CI$10:CI$107,OFFSET('6. Patients'!$GP$9,1,MATCH($D43,'6. Patients'!$GQ$9:$HE$9,0),ROWS('6. Patients'!DV$10:DV$107))),0)+
IFERROR(SUMPRODUCT('6. Patients'!CI$10:CI$107,OFFSET('6. Patients'!$HF$9,1,MATCH($D43,'6. Patients'!$HG$9:$HU$9,0),ROWS('6. Patients'!DV$10:DV$107))),0)+
IFERROR(SUMPRODUCT('6. Patients'!CI$10:CI$107,OFFSET('6. Patients'!$HV$9,1,MATCH($D43,'6. Patients'!$HW$9:$IK$9,0),ROWS('6. Patients'!DV$10:DV$107))),0),
IFERROR(SUMPRODUCT('6. Patients'!CI$10:CI$107,OFFSET('6. Patients'!$IL$9,1,MATCH($D43,'6. Patients'!$IM$9:$JA$9,0),ROWS('6. Patients'!DV$10:DV$107))),0)+
IFERROR(SUMPRODUCT('6. Patients'!CI$10:CI$107,OFFSET('6. Patients'!$JB$9,1,MATCH($D43,'6. Patients'!$JC$9:$JQ$9,0),ROWS('6. Patients'!DV$10:DV$107))),0)+
IFERROR(SUMPRODUCT('6. Patients'!CI$10:CI$107,OFFSET('6. Patients'!$JR$9,1,MATCH($D43,'6. Patients'!$JS$9:$KG$9,0),ROWS('6. Patients'!DV$10:DV$107))),0)+
IFERROR(SUMPRODUCT('6. Patients'!CI$10:CI$107,OFFSET('6. Patients'!$KH$9,1,MATCH($D43,'6. Patients'!$KI$9:$KW$9,0),ROWS('6. Patients'!DV$10:DV$107))),0))+
IFERROR(VLOOKUP($D43,$H$61:$L$91,COLUMNS($H$60:$J$60)-1+P$7,0)*$E43*$F43*'1. General Inputs'!$J$25,0),0)</f>
        <v>0</v>
      </c>
      <c r="Q43" s="3">
        <f ca="1">ROUNDUP($F43*$E43*CHOOSE(Q$7,
IFERROR(SUMPRODUCT('6. Patients'!CJ$10:CJ$107,OFFSET('6. Patients'!$DN$9,1,MATCH($D43,'6. Patients'!$DO$9:$EC$9,0),ROWS('6. Patients'!DW$10:DW$107))),0)+
IFERROR(SUMPRODUCT('6. Patients'!CJ$10:CJ$107,OFFSET('6. Patients'!$ED$9,1,MATCH($D43,'6. Patients'!$EE$9:$ES$9,0),ROWS('6. Patients'!DW$10:DW$107))),0)+
IFERROR(SUMPRODUCT('6. Patients'!CJ$10:CJ$107,OFFSET('6. Patients'!$ET$9,1,MATCH($D43,'6. Patients'!$EU$9:$FI$9,0),ROWS('6. Patients'!DW$10:DW$107))),0)+
IFERROR(SUMPRODUCT('6. Patients'!CJ$10:CJ$107,OFFSET('6. Patients'!$FJ$9,1,MATCH($D43,'6. Patients'!$FK$9:$FY$9,0),ROWS('6. Patients'!DW$10:DW$107))),0),
IFERROR(SUMPRODUCT('6. Patients'!CJ$10:CJ$107,OFFSET('6. Patients'!$FZ$9,1,MATCH($D43,'6. Patients'!$GA$9:$GO$9,0),ROWS('6. Patients'!DW$10:DW$107))),0)+
IFERROR(SUMPRODUCT('6. Patients'!CJ$10:CJ$107,OFFSET('6. Patients'!$GP$9,1,MATCH($D43,'6. Patients'!$GQ$9:$HE$9,0),ROWS('6. Patients'!DW$10:DW$107))),0)+
IFERROR(SUMPRODUCT('6. Patients'!CJ$10:CJ$107,OFFSET('6. Patients'!$HF$9,1,MATCH($D43,'6. Patients'!$HG$9:$HU$9,0),ROWS('6. Patients'!DW$10:DW$107))),0)+
IFERROR(SUMPRODUCT('6. Patients'!CJ$10:CJ$107,OFFSET('6. Patients'!$HV$9,1,MATCH($D43,'6. Patients'!$HW$9:$IK$9,0),ROWS('6. Patients'!DW$10:DW$107))),0),
IFERROR(SUMPRODUCT('6. Patients'!CJ$10:CJ$107,OFFSET('6. Patients'!$IL$9,1,MATCH($D43,'6. Patients'!$IM$9:$JA$9,0),ROWS('6. Patients'!DW$10:DW$107))),0)+
IFERROR(SUMPRODUCT('6. Patients'!CJ$10:CJ$107,OFFSET('6. Patients'!$JB$9,1,MATCH($D43,'6. Patients'!$JC$9:$JQ$9,0),ROWS('6. Patients'!DW$10:DW$107))),0)+
IFERROR(SUMPRODUCT('6. Patients'!CJ$10:CJ$107,OFFSET('6. Patients'!$JR$9,1,MATCH($D43,'6. Patients'!$JS$9:$KG$9,0),ROWS('6. Patients'!DW$10:DW$107))),0)+
IFERROR(SUMPRODUCT('6. Patients'!CJ$10:CJ$107,OFFSET('6. Patients'!$KH$9,1,MATCH($D43,'6. Patients'!$KI$9:$KW$9,0),ROWS('6. Patients'!DW$10:DW$107))),0))+
IFERROR(VLOOKUP($D43,$H$61:$L$91,COLUMNS($H$60:$J$60)-1+Q$7,0)*$E43*$F43*'1. General Inputs'!$J$25,0),0)</f>
        <v>0</v>
      </c>
      <c r="R43" s="3">
        <f ca="1">ROUNDUP($F43*$E43*CHOOSE(R$7,
IFERROR(SUMPRODUCT('6. Patients'!CK$10:CK$107,OFFSET('6. Patients'!$DN$9,1,MATCH($D43,'6. Patients'!$DO$9:$EC$9,0),ROWS('6. Patients'!DX$10:DX$107))),0)+
IFERROR(SUMPRODUCT('6. Patients'!CK$10:CK$107,OFFSET('6. Patients'!$ED$9,1,MATCH($D43,'6. Patients'!$EE$9:$ES$9,0),ROWS('6. Patients'!DX$10:DX$107))),0)+
IFERROR(SUMPRODUCT('6. Patients'!CK$10:CK$107,OFFSET('6. Patients'!$ET$9,1,MATCH($D43,'6. Patients'!$EU$9:$FI$9,0),ROWS('6. Patients'!DX$10:DX$107))),0)+
IFERROR(SUMPRODUCT('6. Patients'!CK$10:CK$107,OFFSET('6. Patients'!$FJ$9,1,MATCH($D43,'6. Patients'!$FK$9:$FY$9,0),ROWS('6. Patients'!DX$10:DX$107))),0),
IFERROR(SUMPRODUCT('6. Patients'!CK$10:CK$107,OFFSET('6. Patients'!$FZ$9,1,MATCH($D43,'6. Patients'!$GA$9:$GO$9,0),ROWS('6. Patients'!DX$10:DX$107))),0)+
IFERROR(SUMPRODUCT('6. Patients'!CK$10:CK$107,OFFSET('6. Patients'!$GP$9,1,MATCH($D43,'6. Patients'!$GQ$9:$HE$9,0),ROWS('6. Patients'!DX$10:DX$107))),0)+
IFERROR(SUMPRODUCT('6. Patients'!CK$10:CK$107,OFFSET('6. Patients'!$HF$9,1,MATCH($D43,'6. Patients'!$HG$9:$HU$9,0),ROWS('6. Patients'!DX$10:DX$107))),0)+
IFERROR(SUMPRODUCT('6. Patients'!CK$10:CK$107,OFFSET('6. Patients'!$HV$9,1,MATCH($D43,'6. Patients'!$HW$9:$IK$9,0),ROWS('6. Patients'!DX$10:DX$107))),0),
IFERROR(SUMPRODUCT('6. Patients'!CK$10:CK$107,OFFSET('6. Patients'!$IL$9,1,MATCH($D43,'6. Patients'!$IM$9:$JA$9,0),ROWS('6. Patients'!DX$10:DX$107))),0)+
IFERROR(SUMPRODUCT('6. Patients'!CK$10:CK$107,OFFSET('6. Patients'!$JB$9,1,MATCH($D43,'6. Patients'!$JC$9:$JQ$9,0),ROWS('6. Patients'!DX$10:DX$107))),0)+
IFERROR(SUMPRODUCT('6. Patients'!CK$10:CK$107,OFFSET('6. Patients'!$JR$9,1,MATCH($D43,'6. Patients'!$JS$9:$KG$9,0),ROWS('6. Patients'!DX$10:DX$107))),0)+
IFERROR(SUMPRODUCT('6. Patients'!CK$10:CK$107,OFFSET('6. Patients'!$KH$9,1,MATCH($D43,'6. Patients'!$KI$9:$KW$9,0),ROWS('6. Patients'!DX$10:DX$107))),0))+
IFERROR(VLOOKUP($D43,$H$61:$L$91,COLUMNS($H$60:$J$60)-1+R$7,0)*$E43*$F43*'1. General Inputs'!$J$25,0),0)</f>
        <v>0</v>
      </c>
      <c r="S43" s="3">
        <f ca="1">ROUNDUP($F43*$E43*CHOOSE(S$7,
IFERROR(SUMPRODUCT('6. Patients'!CL$10:CL$107,OFFSET('6. Patients'!$DN$9,1,MATCH($D43,'6. Patients'!$DO$9:$EC$9,0),ROWS('6. Patients'!DY$10:DY$107))),0)+
IFERROR(SUMPRODUCT('6. Patients'!CL$10:CL$107,OFFSET('6. Patients'!$ED$9,1,MATCH($D43,'6. Patients'!$EE$9:$ES$9,0),ROWS('6. Patients'!DY$10:DY$107))),0)+
IFERROR(SUMPRODUCT('6. Patients'!CL$10:CL$107,OFFSET('6. Patients'!$ET$9,1,MATCH($D43,'6. Patients'!$EU$9:$FI$9,0),ROWS('6. Patients'!DY$10:DY$107))),0)+
IFERROR(SUMPRODUCT('6. Patients'!CL$10:CL$107,OFFSET('6. Patients'!$FJ$9,1,MATCH($D43,'6. Patients'!$FK$9:$FY$9,0),ROWS('6. Patients'!DY$10:DY$107))),0),
IFERROR(SUMPRODUCT('6. Patients'!CL$10:CL$107,OFFSET('6. Patients'!$FZ$9,1,MATCH($D43,'6. Patients'!$GA$9:$GO$9,0),ROWS('6. Patients'!DY$10:DY$107))),0)+
IFERROR(SUMPRODUCT('6. Patients'!CL$10:CL$107,OFFSET('6. Patients'!$GP$9,1,MATCH($D43,'6. Patients'!$GQ$9:$HE$9,0),ROWS('6. Patients'!DY$10:DY$107))),0)+
IFERROR(SUMPRODUCT('6. Patients'!CL$10:CL$107,OFFSET('6. Patients'!$HF$9,1,MATCH($D43,'6. Patients'!$HG$9:$HU$9,0),ROWS('6. Patients'!DY$10:DY$107))),0)+
IFERROR(SUMPRODUCT('6. Patients'!CL$10:CL$107,OFFSET('6. Patients'!$HV$9,1,MATCH($D43,'6. Patients'!$HW$9:$IK$9,0),ROWS('6. Patients'!DY$10:DY$107))),0),
IFERROR(SUMPRODUCT('6. Patients'!CL$10:CL$107,OFFSET('6. Patients'!$IL$9,1,MATCH($D43,'6. Patients'!$IM$9:$JA$9,0),ROWS('6. Patients'!DY$10:DY$107))),0)+
IFERROR(SUMPRODUCT('6. Patients'!CL$10:CL$107,OFFSET('6. Patients'!$JB$9,1,MATCH($D43,'6. Patients'!$JC$9:$JQ$9,0),ROWS('6. Patients'!DY$10:DY$107))),0)+
IFERROR(SUMPRODUCT('6. Patients'!CL$10:CL$107,OFFSET('6. Patients'!$JR$9,1,MATCH($D43,'6. Patients'!$JS$9:$KG$9,0),ROWS('6. Patients'!DY$10:DY$107))),0)+
IFERROR(SUMPRODUCT('6. Patients'!CL$10:CL$107,OFFSET('6. Patients'!$KH$9,1,MATCH($D43,'6. Patients'!$KI$9:$KW$9,0),ROWS('6. Patients'!DY$10:DY$107))),0))+
IFERROR(VLOOKUP($D43,$H$61:$L$91,COLUMNS($H$60:$J$60)-1+S$7,0)*$E43*$F43*'1. General Inputs'!$J$25,0),0)</f>
        <v>0</v>
      </c>
      <c r="T43" s="3">
        <f ca="1">ROUNDUP($F43*$E43*CHOOSE(T$7,
IFERROR(SUMPRODUCT('6. Patients'!CM$10:CM$107,OFFSET('6. Patients'!$DN$9,1,MATCH($D43,'6. Patients'!$DO$9:$EC$9,0),ROWS('6. Patients'!DZ$10:DZ$107))),0)+
IFERROR(SUMPRODUCT('6. Patients'!CM$10:CM$107,OFFSET('6. Patients'!$ED$9,1,MATCH($D43,'6. Patients'!$EE$9:$ES$9,0),ROWS('6. Patients'!DZ$10:DZ$107))),0)+
IFERROR(SUMPRODUCT('6. Patients'!CM$10:CM$107,OFFSET('6. Patients'!$ET$9,1,MATCH($D43,'6. Patients'!$EU$9:$FI$9,0),ROWS('6. Patients'!DZ$10:DZ$107))),0)+
IFERROR(SUMPRODUCT('6. Patients'!CM$10:CM$107,OFFSET('6. Patients'!$FJ$9,1,MATCH($D43,'6. Patients'!$FK$9:$FY$9,0),ROWS('6. Patients'!DZ$10:DZ$107))),0),
IFERROR(SUMPRODUCT('6. Patients'!CM$10:CM$107,OFFSET('6. Patients'!$FZ$9,1,MATCH($D43,'6. Patients'!$GA$9:$GO$9,0),ROWS('6. Patients'!DZ$10:DZ$107))),0)+
IFERROR(SUMPRODUCT('6. Patients'!CM$10:CM$107,OFFSET('6. Patients'!$GP$9,1,MATCH($D43,'6. Patients'!$GQ$9:$HE$9,0),ROWS('6. Patients'!DZ$10:DZ$107))),0)+
IFERROR(SUMPRODUCT('6. Patients'!CM$10:CM$107,OFFSET('6. Patients'!$HF$9,1,MATCH($D43,'6. Patients'!$HG$9:$HU$9,0),ROWS('6. Patients'!DZ$10:DZ$107))),0)+
IFERROR(SUMPRODUCT('6. Patients'!CM$10:CM$107,OFFSET('6. Patients'!$HV$9,1,MATCH($D43,'6. Patients'!$HW$9:$IK$9,0),ROWS('6. Patients'!DZ$10:DZ$107))),0),
IFERROR(SUMPRODUCT('6. Patients'!CM$10:CM$107,OFFSET('6. Patients'!$IL$9,1,MATCH($D43,'6. Patients'!$IM$9:$JA$9,0),ROWS('6. Patients'!DZ$10:DZ$107))),0)+
IFERROR(SUMPRODUCT('6. Patients'!CM$10:CM$107,OFFSET('6. Patients'!$JB$9,1,MATCH($D43,'6. Patients'!$JC$9:$JQ$9,0),ROWS('6. Patients'!DZ$10:DZ$107))),0)+
IFERROR(SUMPRODUCT('6. Patients'!CM$10:CM$107,OFFSET('6. Patients'!$JR$9,1,MATCH($D43,'6. Patients'!$JS$9:$KG$9,0),ROWS('6. Patients'!DZ$10:DZ$107))),0)+
IFERROR(SUMPRODUCT('6. Patients'!CM$10:CM$107,OFFSET('6. Patients'!$KH$9,1,MATCH($D43,'6. Patients'!$KI$9:$KW$9,0),ROWS('6. Patients'!DZ$10:DZ$107))),0))+
IFERROR(VLOOKUP($D43,$H$61:$L$91,COLUMNS($H$60:$J$60)-1+T$7,0)*$E43*$F43*'1. General Inputs'!$J$25,0),0)</f>
        <v>0</v>
      </c>
      <c r="U43" s="3">
        <f ca="1">ROUNDUP($F43*$E43*CHOOSE(U$7,
IFERROR(SUMPRODUCT('6. Patients'!CN$10:CN$107,OFFSET('6. Patients'!$DN$9,1,MATCH($D43,'6. Patients'!$DO$9:$EC$9,0),ROWS('6. Patients'!EA$10:EA$107))),0)+
IFERROR(SUMPRODUCT('6. Patients'!CN$10:CN$107,OFFSET('6. Patients'!$ED$9,1,MATCH($D43,'6. Patients'!$EE$9:$ES$9,0),ROWS('6. Patients'!EA$10:EA$107))),0)+
IFERROR(SUMPRODUCT('6. Patients'!CN$10:CN$107,OFFSET('6. Patients'!$ET$9,1,MATCH($D43,'6. Patients'!$EU$9:$FI$9,0),ROWS('6. Patients'!EA$10:EA$107))),0)+
IFERROR(SUMPRODUCT('6. Patients'!CN$10:CN$107,OFFSET('6. Patients'!$FJ$9,1,MATCH($D43,'6. Patients'!$FK$9:$FY$9,0),ROWS('6. Patients'!EA$10:EA$107))),0),
IFERROR(SUMPRODUCT('6. Patients'!CN$10:CN$107,OFFSET('6. Patients'!$FZ$9,1,MATCH($D43,'6. Patients'!$GA$9:$GO$9,0),ROWS('6. Patients'!EA$10:EA$107))),0)+
IFERROR(SUMPRODUCT('6. Patients'!CN$10:CN$107,OFFSET('6. Patients'!$GP$9,1,MATCH($D43,'6. Patients'!$GQ$9:$HE$9,0),ROWS('6. Patients'!EA$10:EA$107))),0)+
IFERROR(SUMPRODUCT('6. Patients'!CN$10:CN$107,OFFSET('6. Patients'!$HF$9,1,MATCH($D43,'6. Patients'!$HG$9:$HU$9,0),ROWS('6. Patients'!EA$10:EA$107))),0)+
IFERROR(SUMPRODUCT('6. Patients'!CN$10:CN$107,OFFSET('6. Patients'!$HV$9,1,MATCH($D43,'6. Patients'!$HW$9:$IK$9,0),ROWS('6. Patients'!EA$10:EA$107))),0),
IFERROR(SUMPRODUCT('6. Patients'!CN$10:CN$107,OFFSET('6. Patients'!$IL$9,1,MATCH($D43,'6. Patients'!$IM$9:$JA$9,0),ROWS('6. Patients'!EA$10:EA$107))),0)+
IFERROR(SUMPRODUCT('6. Patients'!CN$10:CN$107,OFFSET('6. Patients'!$JB$9,1,MATCH($D43,'6. Patients'!$JC$9:$JQ$9,0),ROWS('6. Patients'!EA$10:EA$107))),0)+
IFERROR(SUMPRODUCT('6. Patients'!CN$10:CN$107,OFFSET('6. Patients'!$JR$9,1,MATCH($D43,'6. Patients'!$JS$9:$KG$9,0),ROWS('6. Patients'!EA$10:EA$107))),0)+
IFERROR(SUMPRODUCT('6. Patients'!CN$10:CN$107,OFFSET('6. Patients'!$KH$9,1,MATCH($D43,'6. Patients'!$KI$9:$KW$9,0),ROWS('6. Patients'!EA$10:EA$107))),0))+
IFERROR(VLOOKUP($D43,$H$61:$L$91,COLUMNS($H$60:$J$60)-1+U$7,0)*$E43*$F43*'1. General Inputs'!$J$25,0),0)</f>
        <v>0</v>
      </c>
      <c r="V43" s="3">
        <f ca="1">ROUNDUP($F43*$E43*CHOOSE(V$7,
IFERROR(SUMPRODUCT('6. Patients'!CO$10:CO$107,OFFSET('6. Patients'!$DN$9,1,MATCH($D43,'6. Patients'!$DO$9:$EC$9,0),ROWS('6. Patients'!EB$10:EB$107))),0)+
IFERROR(SUMPRODUCT('6. Patients'!CO$10:CO$107,OFFSET('6. Patients'!$ED$9,1,MATCH($D43,'6. Patients'!$EE$9:$ES$9,0),ROWS('6. Patients'!EB$10:EB$107))),0)+
IFERROR(SUMPRODUCT('6. Patients'!CO$10:CO$107,OFFSET('6. Patients'!$ET$9,1,MATCH($D43,'6. Patients'!$EU$9:$FI$9,0),ROWS('6. Patients'!EB$10:EB$107))),0)+
IFERROR(SUMPRODUCT('6. Patients'!CO$10:CO$107,OFFSET('6. Patients'!$FJ$9,1,MATCH($D43,'6. Patients'!$FK$9:$FY$9,0),ROWS('6. Patients'!EB$10:EB$107))),0),
IFERROR(SUMPRODUCT('6. Patients'!CO$10:CO$107,OFFSET('6. Patients'!$FZ$9,1,MATCH($D43,'6. Patients'!$GA$9:$GO$9,0),ROWS('6. Patients'!EB$10:EB$107))),0)+
IFERROR(SUMPRODUCT('6. Patients'!CO$10:CO$107,OFFSET('6. Patients'!$GP$9,1,MATCH($D43,'6. Patients'!$GQ$9:$HE$9,0),ROWS('6. Patients'!EB$10:EB$107))),0)+
IFERROR(SUMPRODUCT('6. Patients'!CO$10:CO$107,OFFSET('6. Patients'!$HF$9,1,MATCH($D43,'6. Patients'!$HG$9:$HU$9,0),ROWS('6. Patients'!EB$10:EB$107))),0)+
IFERROR(SUMPRODUCT('6. Patients'!CO$10:CO$107,OFFSET('6. Patients'!$HV$9,1,MATCH($D43,'6. Patients'!$HW$9:$IK$9,0),ROWS('6. Patients'!EB$10:EB$107))),0),
IFERROR(SUMPRODUCT('6. Patients'!CO$10:CO$107,OFFSET('6. Patients'!$IL$9,1,MATCH($D43,'6. Patients'!$IM$9:$JA$9,0),ROWS('6. Patients'!EB$10:EB$107))),0)+
IFERROR(SUMPRODUCT('6. Patients'!CO$10:CO$107,OFFSET('6. Patients'!$JB$9,1,MATCH($D43,'6. Patients'!$JC$9:$JQ$9,0),ROWS('6. Patients'!EB$10:EB$107))),0)+
IFERROR(SUMPRODUCT('6. Patients'!CO$10:CO$107,OFFSET('6. Patients'!$JR$9,1,MATCH($D43,'6. Patients'!$JS$9:$KG$9,0),ROWS('6. Patients'!EB$10:EB$107))),0)+
IFERROR(SUMPRODUCT('6. Patients'!CO$10:CO$107,OFFSET('6. Patients'!$KH$9,1,MATCH($D43,'6. Patients'!$KI$9:$KW$9,0),ROWS('6. Patients'!EB$10:EB$107))),0))+
IFERROR(VLOOKUP($D43,$H$61:$L$91,COLUMNS($H$60:$J$60)-1+V$7,0)*$E43*$F43*'1. General Inputs'!$J$25,0),0)</f>
        <v>0</v>
      </c>
      <c r="W43" s="3">
        <f ca="1">ROUNDUP($F43*$E43*CHOOSE(W$7,
IFERROR(SUMPRODUCT('6. Patients'!CP$10:CP$107,OFFSET('6. Patients'!$DN$9,1,MATCH($D43,'6. Patients'!$DO$9:$EC$9,0),ROWS('6. Patients'!EC$10:EC$107))),0)+
IFERROR(SUMPRODUCT('6. Patients'!CP$10:CP$107,OFFSET('6. Patients'!$ED$9,1,MATCH($D43,'6. Patients'!$EE$9:$ES$9,0),ROWS('6. Patients'!EC$10:EC$107))),0)+
IFERROR(SUMPRODUCT('6. Patients'!CP$10:CP$107,OFFSET('6. Patients'!$ET$9,1,MATCH($D43,'6. Patients'!$EU$9:$FI$9,0),ROWS('6. Patients'!EC$10:EC$107))),0)+
IFERROR(SUMPRODUCT('6. Patients'!CP$10:CP$107,OFFSET('6. Patients'!$FJ$9,1,MATCH($D43,'6. Patients'!$FK$9:$FY$9,0),ROWS('6. Patients'!EC$10:EC$107))),0),
IFERROR(SUMPRODUCT('6. Patients'!CP$10:CP$107,OFFSET('6. Patients'!$FZ$9,1,MATCH($D43,'6. Patients'!$GA$9:$GO$9,0),ROWS('6. Patients'!EC$10:EC$107))),0)+
IFERROR(SUMPRODUCT('6. Patients'!CP$10:CP$107,OFFSET('6. Patients'!$GP$9,1,MATCH($D43,'6. Patients'!$GQ$9:$HE$9,0),ROWS('6. Patients'!EC$10:EC$107))),0)+
IFERROR(SUMPRODUCT('6. Patients'!CP$10:CP$107,OFFSET('6. Patients'!$HF$9,1,MATCH($D43,'6. Patients'!$HG$9:$HU$9,0),ROWS('6. Patients'!EC$10:EC$107))),0)+
IFERROR(SUMPRODUCT('6. Patients'!CP$10:CP$107,OFFSET('6. Patients'!$HV$9,1,MATCH($D43,'6. Patients'!$HW$9:$IK$9,0),ROWS('6. Patients'!EC$10:EC$107))),0),
IFERROR(SUMPRODUCT('6. Patients'!CP$10:CP$107,OFFSET('6. Patients'!$IL$9,1,MATCH($D43,'6. Patients'!$IM$9:$JA$9,0),ROWS('6. Patients'!EC$10:EC$107))),0)+
IFERROR(SUMPRODUCT('6. Patients'!CP$10:CP$107,OFFSET('6. Patients'!$JB$9,1,MATCH($D43,'6. Patients'!$JC$9:$JQ$9,0),ROWS('6. Patients'!EC$10:EC$107))),0)+
IFERROR(SUMPRODUCT('6. Patients'!CP$10:CP$107,OFFSET('6. Patients'!$JR$9,1,MATCH($D43,'6. Patients'!$JS$9:$KG$9,0),ROWS('6. Patients'!EC$10:EC$107))),0)+
IFERROR(SUMPRODUCT('6. Patients'!CP$10:CP$107,OFFSET('6. Patients'!$KH$9,1,MATCH($D43,'6. Patients'!$KI$9:$KW$9,0),ROWS('6. Patients'!EC$10:EC$107))),0))+
IFERROR(VLOOKUP($D43,$H$61:$L$91,COLUMNS($H$60:$J$60)-1+W$7,0)*$E43*$F43*'1. General Inputs'!$J$25,0),0)</f>
        <v>0</v>
      </c>
      <c r="X43" s="3">
        <f ca="1">ROUNDUP($F43*$E43*CHOOSE(X$7,
IFERROR(SUMPRODUCT('6. Patients'!CQ$10:CQ$107,OFFSET('6. Patients'!$DN$9,1,MATCH($D43,'6. Patients'!$DO$9:$EC$9,0),ROWS('6. Patients'!ED$10:ED$107))),0)+
IFERROR(SUMPRODUCT('6. Patients'!CQ$10:CQ$107,OFFSET('6. Patients'!$ED$9,1,MATCH($D43,'6. Patients'!$EE$9:$ES$9,0),ROWS('6. Patients'!ED$10:ED$107))),0)+
IFERROR(SUMPRODUCT('6. Patients'!CQ$10:CQ$107,OFFSET('6. Patients'!$ET$9,1,MATCH($D43,'6. Patients'!$EU$9:$FI$9,0),ROWS('6. Patients'!ED$10:ED$107))),0)+
IFERROR(SUMPRODUCT('6. Patients'!CQ$10:CQ$107,OFFSET('6. Patients'!$FJ$9,1,MATCH($D43,'6. Patients'!$FK$9:$FY$9,0),ROWS('6. Patients'!ED$10:ED$107))),0),
IFERROR(SUMPRODUCT('6. Patients'!CQ$10:CQ$107,OFFSET('6. Patients'!$FZ$9,1,MATCH($D43,'6. Patients'!$GA$9:$GO$9,0),ROWS('6. Patients'!ED$10:ED$107))),0)+
IFERROR(SUMPRODUCT('6. Patients'!CQ$10:CQ$107,OFFSET('6. Patients'!$GP$9,1,MATCH($D43,'6. Patients'!$GQ$9:$HE$9,0),ROWS('6. Patients'!ED$10:ED$107))),0)+
IFERROR(SUMPRODUCT('6. Patients'!CQ$10:CQ$107,OFFSET('6. Patients'!$HF$9,1,MATCH($D43,'6. Patients'!$HG$9:$HU$9,0),ROWS('6. Patients'!ED$10:ED$107))),0)+
IFERROR(SUMPRODUCT('6. Patients'!CQ$10:CQ$107,OFFSET('6. Patients'!$HV$9,1,MATCH($D43,'6. Patients'!$HW$9:$IK$9,0),ROWS('6. Patients'!ED$10:ED$107))),0),
IFERROR(SUMPRODUCT('6. Patients'!CQ$10:CQ$107,OFFSET('6. Patients'!$IL$9,1,MATCH($D43,'6. Patients'!$IM$9:$JA$9,0),ROWS('6. Patients'!ED$10:ED$107))),0)+
IFERROR(SUMPRODUCT('6. Patients'!CQ$10:CQ$107,OFFSET('6. Patients'!$JB$9,1,MATCH($D43,'6. Patients'!$JC$9:$JQ$9,0),ROWS('6. Patients'!ED$10:ED$107))),0)+
IFERROR(SUMPRODUCT('6. Patients'!CQ$10:CQ$107,OFFSET('6. Patients'!$JR$9,1,MATCH($D43,'6. Patients'!$JS$9:$KG$9,0),ROWS('6. Patients'!ED$10:ED$107))),0)+
IFERROR(SUMPRODUCT('6. Patients'!CQ$10:CQ$107,OFFSET('6. Patients'!$KH$9,1,MATCH($D43,'6. Patients'!$KI$9:$KW$9,0),ROWS('6. Patients'!ED$10:ED$107))),0))+
IFERROR(VLOOKUP($D43,$H$61:$L$91,COLUMNS($H$60:$J$60)-1+X$7,0)*$E43*$F43*'1. General Inputs'!$J$25,0),0)</f>
        <v>0</v>
      </c>
      <c r="Y43" s="3">
        <f ca="1">ROUNDUP($F43*$E43*CHOOSE(Y$7,
IFERROR(SUMPRODUCT('6. Patients'!CR$10:CR$107,OFFSET('6. Patients'!$DN$9,1,MATCH($D43,'6. Patients'!$DO$9:$EC$9,0),ROWS('6. Patients'!EE$10:EE$107))),0)+
IFERROR(SUMPRODUCT('6. Patients'!CR$10:CR$107,OFFSET('6. Patients'!$ED$9,1,MATCH($D43,'6. Patients'!$EE$9:$ES$9,0),ROWS('6. Patients'!EE$10:EE$107))),0)+
IFERROR(SUMPRODUCT('6. Patients'!CR$10:CR$107,OFFSET('6. Patients'!$ET$9,1,MATCH($D43,'6. Patients'!$EU$9:$FI$9,0),ROWS('6. Patients'!EE$10:EE$107))),0)+
IFERROR(SUMPRODUCT('6. Patients'!CR$10:CR$107,OFFSET('6. Patients'!$FJ$9,1,MATCH($D43,'6. Patients'!$FK$9:$FY$9,0),ROWS('6. Patients'!EE$10:EE$107))),0),
IFERROR(SUMPRODUCT('6. Patients'!CR$10:CR$107,OFFSET('6. Patients'!$FZ$9,1,MATCH($D43,'6. Patients'!$GA$9:$GO$9,0),ROWS('6. Patients'!EE$10:EE$107))),0)+
IFERROR(SUMPRODUCT('6. Patients'!CR$10:CR$107,OFFSET('6. Patients'!$GP$9,1,MATCH($D43,'6. Patients'!$GQ$9:$HE$9,0),ROWS('6. Patients'!EE$10:EE$107))),0)+
IFERROR(SUMPRODUCT('6. Patients'!CR$10:CR$107,OFFSET('6. Patients'!$HF$9,1,MATCH($D43,'6. Patients'!$HG$9:$HU$9,0),ROWS('6. Patients'!EE$10:EE$107))),0)+
IFERROR(SUMPRODUCT('6. Patients'!CR$10:CR$107,OFFSET('6. Patients'!$HV$9,1,MATCH($D43,'6. Patients'!$HW$9:$IK$9,0),ROWS('6. Patients'!EE$10:EE$107))),0),
IFERROR(SUMPRODUCT('6. Patients'!CR$10:CR$107,OFFSET('6. Patients'!$IL$9,1,MATCH($D43,'6. Patients'!$IM$9:$JA$9,0),ROWS('6. Patients'!EE$10:EE$107))),0)+
IFERROR(SUMPRODUCT('6. Patients'!CR$10:CR$107,OFFSET('6. Patients'!$JB$9,1,MATCH($D43,'6. Patients'!$JC$9:$JQ$9,0),ROWS('6. Patients'!EE$10:EE$107))),0)+
IFERROR(SUMPRODUCT('6. Patients'!CR$10:CR$107,OFFSET('6. Patients'!$JR$9,1,MATCH($D43,'6. Patients'!$JS$9:$KG$9,0),ROWS('6. Patients'!EE$10:EE$107))),0)+
IFERROR(SUMPRODUCT('6. Patients'!CR$10:CR$107,OFFSET('6. Patients'!$KH$9,1,MATCH($D43,'6. Patients'!$KI$9:$KW$9,0),ROWS('6. Patients'!EE$10:EE$107))),0))+
IFERROR(VLOOKUP($D43,$H$61:$L$91,COLUMNS($H$60:$J$60)-1+Y$7,0)*$E43*$F43*'1. General Inputs'!$J$25,0),0)</f>
        <v>0</v>
      </c>
      <c r="Z43" s="3">
        <f ca="1">ROUNDUP($F43*$E43*CHOOSE(Z$7,
IFERROR(SUMPRODUCT('6. Patients'!CS$10:CS$107,OFFSET('6. Patients'!$DN$9,1,MATCH($D43,'6. Patients'!$DO$9:$EC$9,0),ROWS('6. Patients'!EF$10:EF$107))),0)+
IFERROR(SUMPRODUCT('6. Patients'!CS$10:CS$107,OFFSET('6. Patients'!$ED$9,1,MATCH($D43,'6. Patients'!$EE$9:$ES$9,0),ROWS('6. Patients'!EF$10:EF$107))),0)+
IFERROR(SUMPRODUCT('6. Patients'!CS$10:CS$107,OFFSET('6. Patients'!$ET$9,1,MATCH($D43,'6. Patients'!$EU$9:$FI$9,0),ROWS('6. Patients'!EF$10:EF$107))),0)+
IFERROR(SUMPRODUCT('6. Patients'!CS$10:CS$107,OFFSET('6. Patients'!$FJ$9,1,MATCH($D43,'6. Patients'!$FK$9:$FY$9,0),ROWS('6. Patients'!EF$10:EF$107))),0),
IFERROR(SUMPRODUCT('6. Patients'!CS$10:CS$107,OFFSET('6. Patients'!$FZ$9,1,MATCH($D43,'6. Patients'!$GA$9:$GO$9,0),ROWS('6. Patients'!EF$10:EF$107))),0)+
IFERROR(SUMPRODUCT('6. Patients'!CS$10:CS$107,OFFSET('6. Patients'!$GP$9,1,MATCH($D43,'6. Patients'!$GQ$9:$HE$9,0),ROWS('6. Patients'!EF$10:EF$107))),0)+
IFERROR(SUMPRODUCT('6. Patients'!CS$10:CS$107,OFFSET('6. Patients'!$HF$9,1,MATCH($D43,'6. Patients'!$HG$9:$HU$9,0),ROWS('6. Patients'!EF$10:EF$107))),0)+
IFERROR(SUMPRODUCT('6. Patients'!CS$10:CS$107,OFFSET('6. Patients'!$HV$9,1,MATCH($D43,'6. Patients'!$HW$9:$IK$9,0),ROWS('6. Patients'!EF$10:EF$107))),0),
IFERROR(SUMPRODUCT('6. Patients'!CS$10:CS$107,OFFSET('6. Patients'!$IL$9,1,MATCH($D43,'6. Patients'!$IM$9:$JA$9,0),ROWS('6. Patients'!EF$10:EF$107))),0)+
IFERROR(SUMPRODUCT('6. Patients'!CS$10:CS$107,OFFSET('6. Patients'!$JB$9,1,MATCH($D43,'6. Patients'!$JC$9:$JQ$9,0),ROWS('6. Patients'!EF$10:EF$107))),0)+
IFERROR(SUMPRODUCT('6. Patients'!CS$10:CS$107,OFFSET('6. Patients'!$JR$9,1,MATCH($D43,'6. Patients'!$JS$9:$KG$9,0),ROWS('6. Patients'!EF$10:EF$107))),0)+
IFERROR(SUMPRODUCT('6. Patients'!CS$10:CS$107,OFFSET('6. Patients'!$KH$9,1,MATCH($D43,'6. Patients'!$KI$9:$KW$9,0),ROWS('6. Patients'!EF$10:EF$107))),0))+
IFERROR(VLOOKUP($D43,$H$61:$L$91,COLUMNS($H$60:$J$60)-1+Z$7,0)*$E43*$F43*'1. General Inputs'!$J$25,0),0)</f>
        <v>0</v>
      </c>
      <c r="AA43" s="3">
        <f ca="1">ROUNDUP($F43*$E43*CHOOSE(AA$7,
IFERROR(SUMPRODUCT('6. Patients'!CT$10:CT$107,OFFSET('6. Patients'!$DN$9,1,MATCH($D43,'6. Patients'!$DO$9:$EC$9,0),ROWS('6. Patients'!EG$10:EG$107))),0)+
IFERROR(SUMPRODUCT('6. Patients'!CT$10:CT$107,OFFSET('6. Patients'!$ED$9,1,MATCH($D43,'6. Patients'!$EE$9:$ES$9,0),ROWS('6. Patients'!EG$10:EG$107))),0)+
IFERROR(SUMPRODUCT('6. Patients'!CT$10:CT$107,OFFSET('6. Patients'!$ET$9,1,MATCH($D43,'6. Patients'!$EU$9:$FI$9,0),ROWS('6. Patients'!EG$10:EG$107))),0)+
IFERROR(SUMPRODUCT('6. Patients'!CT$10:CT$107,OFFSET('6. Patients'!$FJ$9,1,MATCH($D43,'6. Patients'!$FK$9:$FY$9,0),ROWS('6. Patients'!EG$10:EG$107))),0),
IFERROR(SUMPRODUCT('6. Patients'!CT$10:CT$107,OFFSET('6. Patients'!$FZ$9,1,MATCH($D43,'6. Patients'!$GA$9:$GO$9,0),ROWS('6. Patients'!EG$10:EG$107))),0)+
IFERROR(SUMPRODUCT('6. Patients'!CT$10:CT$107,OFFSET('6. Patients'!$GP$9,1,MATCH($D43,'6. Patients'!$GQ$9:$HE$9,0),ROWS('6. Patients'!EG$10:EG$107))),0)+
IFERROR(SUMPRODUCT('6. Patients'!CT$10:CT$107,OFFSET('6. Patients'!$HF$9,1,MATCH($D43,'6. Patients'!$HG$9:$HU$9,0),ROWS('6. Patients'!EG$10:EG$107))),0)+
IFERROR(SUMPRODUCT('6. Patients'!CT$10:CT$107,OFFSET('6. Patients'!$HV$9,1,MATCH($D43,'6. Patients'!$HW$9:$IK$9,0),ROWS('6. Patients'!EG$10:EG$107))),0),
IFERROR(SUMPRODUCT('6. Patients'!CT$10:CT$107,OFFSET('6. Patients'!$IL$9,1,MATCH($D43,'6. Patients'!$IM$9:$JA$9,0),ROWS('6. Patients'!EG$10:EG$107))),0)+
IFERROR(SUMPRODUCT('6. Patients'!CT$10:CT$107,OFFSET('6. Patients'!$JB$9,1,MATCH($D43,'6. Patients'!$JC$9:$JQ$9,0),ROWS('6. Patients'!EG$10:EG$107))),0)+
IFERROR(SUMPRODUCT('6. Patients'!CT$10:CT$107,OFFSET('6. Patients'!$JR$9,1,MATCH($D43,'6. Patients'!$JS$9:$KG$9,0),ROWS('6. Patients'!EG$10:EG$107))),0)+
IFERROR(SUMPRODUCT('6. Patients'!CT$10:CT$107,OFFSET('6. Patients'!$KH$9,1,MATCH($D43,'6. Patients'!$KI$9:$KW$9,0),ROWS('6. Patients'!EG$10:EG$107))),0))+
IFERROR(VLOOKUP($D43,$H$61:$L$91,COLUMNS($H$60:$J$60)-1+AA$7,0)*$E43*$F43*'1. General Inputs'!$J$25,0),0)</f>
        <v>0</v>
      </c>
      <c r="AB43" s="3">
        <f ca="1">ROUNDUP($F43*$E43*CHOOSE(AB$7,
IFERROR(SUMPRODUCT('6. Patients'!CU$10:CU$107,OFFSET('6. Patients'!$DN$9,1,MATCH($D43,'6. Patients'!$DO$9:$EC$9,0),ROWS('6. Patients'!EH$10:EH$107))),0)+
IFERROR(SUMPRODUCT('6. Patients'!CU$10:CU$107,OFFSET('6. Patients'!$ED$9,1,MATCH($D43,'6. Patients'!$EE$9:$ES$9,0),ROWS('6. Patients'!EH$10:EH$107))),0)+
IFERROR(SUMPRODUCT('6. Patients'!CU$10:CU$107,OFFSET('6. Patients'!$ET$9,1,MATCH($D43,'6. Patients'!$EU$9:$FI$9,0),ROWS('6. Patients'!EH$10:EH$107))),0)+
IFERROR(SUMPRODUCT('6. Patients'!CU$10:CU$107,OFFSET('6. Patients'!$FJ$9,1,MATCH($D43,'6. Patients'!$FK$9:$FY$9,0),ROWS('6. Patients'!EH$10:EH$107))),0),
IFERROR(SUMPRODUCT('6. Patients'!CU$10:CU$107,OFFSET('6. Patients'!$FZ$9,1,MATCH($D43,'6. Patients'!$GA$9:$GO$9,0),ROWS('6. Patients'!EH$10:EH$107))),0)+
IFERROR(SUMPRODUCT('6. Patients'!CU$10:CU$107,OFFSET('6. Patients'!$GP$9,1,MATCH($D43,'6. Patients'!$GQ$9:$HE$9,0),ROWS('6. Patients'!EH$10:EH$107))),0)+
IFERROR(SUMPRODUCT('6. Patients'!CU$10:CU$107,OFFSET('6. Patients'!$HF$9,1,MATCH($D43,'6. Patients'!$HG$9:$HU$9,0),ROWS('6. Patients'!EH$10:EH$107))),0)+
IFERROR(SUMPRODUCT('6. Patients'!CU$10:CU$107,OFFSET('6. Patients'!$HV$9,1,MATCH($D43,'6. Patients'!$HW$9:$IK$9,0),ROWS('6. Patients'!EH$10:EH$107))),0),
IFERROR(SUMPRODUCT('6. Patients'!CU$10:CU$107,OFFSET('6. Patients'!$IL$9,1,MATCH($D43,'6. Patients'!$IM$9:$JA$9,0),ROWS('6. Patients'!EH$10:EH$107))),0)+
IFERROR(SUMPRODUCT('6. Patients'!CU$10:CU$107,OFFSET('6. Patients'!$JB$9,1,MATCH($D43,'6. Patients'!$JC$9:$JQ$9,0),ROWS('6. Patients'!EH$10:EH$107))),0)+
IFERROR(SUMPRODUCT('6. Patients'!CU$10:CU$107,OFFSET('6. Patients'!$JR$9,1,MATCH($D43,'6. Patients'!$JS$9:$KG$9,0),ROWS('6. Patients'!EH$10:EH$107))),0)+
IFERROR(SUMPRODUCT('6. Patients'!CU$10:CU$107,OFFSET('6. Patients'!$KH$9,1,MATCH($D43,'6. Patients'!$KI$9:$KW$9,0),ROWS('6. Patients'!EH$10:EH$107))),0))+
IFERROR(VLOOKUP($D43,$H$61:$L$91,COLUMNS($H$60:$J$60)-1+AB$7,0)*$E43*$F43*'1. General Inputs'!$J$25,0),0)</f>
        <v>0</v>
      </c>
      <c r="AC43" s="3">
        <f ca="1">ROUNDUP($F43*$E43*CHOOSE(AC$7,
IFERROR(SUMPRODUCT('6. Patients'!CV$10:CV$107,OFFSET('6. Patients'!$DN$9,1,MATCH($D43,'6. Patients'!$DO$9:$EC$9,0),ROWS('6. Patients'!EI$10:EI$107))),0)+
IFERROR(SUMPRODUCT('6. Patients'!CV$10:CV$107,OFFSET('6. Patients'!$ED$9,1,MATCH($D43,'6. Patients'!$EE$9:$ES$9,0),ROWS('6. Patients'!EI$10:EI$107))),0)+
IFERROR(SUMPRODUCT('6. Patients'!CV$10:CV$107,OFFSET('6. Patients'!$ET$9,1,MATCH($D43,'6. Patients'!$EU$9:$FI$9,0),ROWS('6. Patients'!EI$10:EI$107))),0)+
IFERROR(SUMPRODUCT('6. Patients'!CV$10:CV$107,OFFSET('6. Patients'!$FJ$9,1,MATCH($D43,'6. Patients'!$FK$9:$FY$9,0),ROWS('6. Patients'!EI$10:EI$107))),0),
IFERROR(SUMPRODUCT('6. Patients'!CV$10:CV$107,OFFSET('6. Patients'!$FZ$9,1,MATCH($D43,'6. Patients'!$GA$9:$GO$9,0),ROWS('6. Patients'!EI$10:EI$107))),0)+
IFERROR(SUMPRODUCT('6. Patients'!CV$10:CV$107,OFFSET('6. Patients'!$GP$9,1,MATCH($D43,'6. Patients'!$GQ$9:$HE$9,0),ROWS('6. Patients'!EI$10:EI$107))),0)+
IFERROR(SUMPRODUCT('6. Patients'!CV$10:CV$107,OFFSET('6. Patients'!$HF$9,1,MATCH($D43,'6. Patients'!$HG$9:$HU$9,0),ROWS('6. Patients'!EI$10:EI$107))),0)+
IFERROR(SUMPRODUCT('6. Patients'!CV$10:CV$107,OFFSET('6. Patients'!$HV$9,1,MATCH($D43,'6. Patients'!$HW$9:$IK$9,0),ROWS('6. Patients'!EI$10:EI$107))),0),
IFERROR(SUMPRODUCT('6. Patients'!CV$10:CV$107,OFFSET('6. Patients'!$IL$9,1,MATCH($D43,'6. Patients'!$IM$9:$JA$9,0),ROWS('6. Patients'!EI$10:EI$107))),0)+
IFERROR(SUMPRODUCT('6. Patients'!CV$10:CV$107,OFFSET('6. Patients'!$JB$9,1,MATCH($D43,'6. Patients'!$JC$9:$JQ$9,0),ROWS('6. Patients'!EI$10:EI$107))),0)+
IFERROR(SUMPRODUCT('6. Patients'!CV$10:CV$107,OFFSET('6. Patients'!$JR$9,1,MATCH($D43,'6. Patients'!$JS$9:$KG$9,0),ROWS('6. Patients'!EI$10:EI$107))),0)+
IFERROR(SUMPRODUCT('6. Patients'!CV$10:CV$107,OFFSET('6. Patients'!$KH$9,1,MATCH($D43,'6. Patients'!$KI$9:$KW$9,0),ROWS('6. Patients'!EI$10:EI$107))),0))+
IFERROR(VLOOKUP($D43,$H$61:$L$91,COLUMNS($H$60:$J$60)-1+AC$7,0)*$E43*$F43*'1. General Inputs'!$J$25,0),0)</f>
        <v>0</v>
      </c>
      <c r="AD43" s="3">
        <f ca="1">ROUNDUP($F43*$E43*CHOOSE(AD$7,
IFERROR(SUMPRODUCT('6. Patients'!CW$10:CW$107,OFFSET('6. Patients'!$DN$9,1,MATCH($D43,'6. Patients'!$DO$9:$EC$9,0),ROWS('6. Patients'!EJ$10:EJ$107))),0)+
IFERROR(SUMPRODUCT('6. Patients'!CW$10:CW$107,OFFSET('6. Patients'!$ED$9,1,MATCH($D43,'6. Patients'!$EE$9:$ES$9,0),ROWS('6. Patients'!EJ$10:EJ$107))),0)+
IFERROR(SUMPRODUCT('6. Patients'!CW$10:CW$107,OFFSET('6. Patients'!$ET$9,1,MATCH($D43,'6. Patients'!$EU$9:$FI$9,0),ROWS('6. Patients'!EJ$10:EJ$107))),0)+
IFERROR(SUMPRODUCT('6. Patients'!CW$10:CW$107,OFFSET('6. Patients'!$FJ$9,1,MATCH($D43,'6. Patients'!$FK$9:$FY$9,0),ROWS('6. Patients'!EJ$10:EJ$107))),0),
IFERROR(SUMPRODUCT('6. Patients'!CW$10:CW$107,OFFSET('6. Patients'!$FZ$9,1,MATCH($D43,'6. Patients'!$GA$9:$GO$9,0),ROWS('6. Patients'!EJ$10:EJ$107))),0)+
IFERROR(SUMPRODUCT('6. Patients'!CW$10:CW$107,OFFSET('6. Patients'!$GP$9,1,MATCH($D43,'6. Patients'!$GQ$9:$HE$9,0),ROWS('6. Patients'!EJ$10:EJ$107))),0)+
IFERROR(SUMPRODUCT('6. Patients'!CW$10:CW$107,OFFSET('6. Patients'!$HF$9,1,MATCH($D43,'6. Patients'!$HG$9:$HU$9,0),ROWS('6. Patients'!EJ$10:EJ$107))),0)+
IFERROR(SUMPRODUCT('6. Patients'!CW$10:CW$107,OFFSET('6. Patients'!$HV$9,1,MATCH($D43,'6. Patients'!$HW$9:$IK$9,0),ROWS('6. Patients'!EJ$10:EJ$107))),0),
IFERROR(SUMPRODUCT('6. Patients'!CW$10:CW$107,OFFSET('6. Patients'!$IL$9,1,MATCH($D43,'6. Patients'!$IM$9:$JA$9,0),ROWS('6. Patients'!EJ$10:EJ$107))),0)+
IFERROR(SUMPRODUCT('6. Patients'!CW$10:CW$107,OFFSET('6. Patients'!$JB$9,1,MATCH($D43,'6. Patients'!$JC$9:$JQ$9,0),ROWS('6. Patients'!EJ$10:EJ$107))),0)+
IFERROR(SUMPRODUCT('6. Patients'!CW$10:CW$107,OFFSET('6. Patients'!$JR$9,1,MATCH($D43,'6. Patients'!$JS$9:$KG$9,0),ROWS('6. Patients'!EJ$10:EJ$107))),0)+
IFERROR(SUMPRODUCT('6. Patients'!CW$10:CW$107,OFFSET('6. Patients'!$KH$9,1,MATCH($D43,'6. Patients'!$KI$9:$KW$9,0),ROWS('6. Patients'!EJ$10:EJ$107))),0))+
IFERROR(VLOOKUP($D43,$H$61:$L$91,COLUMNS($H$60:$J$60)-1+AD$7,0)*$E43*$F43*'1. General Inputs'!$J$25,0),0)</f>
        <v>0</v>
      </c>
      <c r="AE43" s="3">
        <f ca="1">ROUNDUP($F43*$E43*CHOOSE(AE$7,
IFERROR(SUMPRODUCT('6. Patients'!CX$10:CX$107,OFFSET('6. Patients'!$DN$9,1,MATCH($D43,'6. Patients'!$DO$9:$EC$9,0),ROWS('6. Patients'!EK$10:EK$107))),0)+
IFERROR(SUMPRODUCT('6. Patients'!CX$10:CX$107,OFFSET('6. Patients'!$ED$9,1,MATCH($D43,'6. Patients'!$EE$9:$ES$9,0),ROWS('6. Patients'!EK$10:EK$107))),0)+
IFERROR(SUMPRODUCT('6. Patients'!CX$10:CX$107,OFFSET('6. Patients'!$ET$9,1,MATCH($D43,'6. Patients'!$EU$9:$FI$9,0),ROWS('6. Patients'!EK$10:EK$107))),0)+
IFERROR(SUMPRODUCT('6. Patients'!CX$10:CX$107,OFFSET('6. Patients'!$FJ$9,1,MATCH($D43,'6. Patients'!$FK$9:$FY$9,0),ROWS('6. Patients'!EK$10:EK$107))),0),
IFERROR(SUMPRODUCT('6. Patients'!CX$10:CX$107,OFFSET('6. Patients'!$FZ$9,1,MATCH($D43,'6. Patients'!$GA$9:$GO$9,0),ROWS('6. Patients'!EK$10:EK$107))),0)+
IFERROR(SUMPRODUCT('6. Patients'!CX$10:CX$107,OFFSET('6. Patients'!$GP$9,1,MATCH($D43,'6. Patients'!$GQ$9:$HE$9,0),ROWS('6. Patients'!EK$10:EK$107))),0)+
IFERROR(SUMPRODUCT('6. Patients'!CX$10:CX$107,OFFSET('6. Patients'!$HF$9,1,MATCH($D43,'6. Patients'!$HG$9:$HU$9,0),ROWS('6. Patients'!EK$10:EK$107))),0)+
IFERROR(SUMPRODUCT('6. Patients'!CX$10:CX$107,OFFSET('6. Patients'!$HV$9,1,MATCH($D43,'6. Patients'!$HW$9:$IK$9,0),ROWS('6. Patients'!EK$10:EK$107))),0),
IFERROR(SUMPRODUCT('6. Patients'!CX$10:CX$107,OFFSET('6. Patients'!$IL$9,1,MATCH($D43,'6. Patients'!$IM$9:$JA$9,0),ROWS('6. Patients'!EK$10:EK$107))),0)+
IFERROR(SUMPRODUCT('6. Patients'!CX$10:CX$107,OFFSET('6. Patients'!$JB$9,1,MATCH($D43,'6. Patients'!$JC$9:$JQ$9,0),ROWS('6. Patients'!EK$10:EK$107))),0)+
IFERROR(SUMPRODUCT('6. Patients'!CX$10:CX$107,OFFSET('6. Patients'!$JR$9,1,MATCH($D43,'6. Patients'!$JS$9:$KG$9,0),ROWS('6. Patients'!EK$10:EK$107))),0)+
IFERROR(SUMPRODUCT('6. Patients'!CX$10:CX$107,OFFSET('6. Patients'!$KH$9,1,MATCH($D43,'6. Patients'!$KI$9:$KW$9,0),ROWS('6. Patients'!EK$10:EK$107))),0))+
IFERROR(VLOOKUP($D43,$H$61:$L$91,COLUMNS($H$60:$J$60)-1+AE$7,0)*$E43*$F43*'1. General Inputs'!$J$25,0),0)</f>
        <v>0</v>
      </c>
      <c r="AF43" s="3">
        <f ca="1">ROUNDUP($F43*$E43*CHOOSE(AF$7,
IFERROR(SUMPRODUCT('6. Patients'!CY$10:CY$107,OFFSET('6. Patients'!$DN$9,1,MATCH($D43,'6. Patients'!$DO$9:$EC$9,0),ROWS('6. Patients'!EL$10:EL$107))),0)+
IFERROR(SUMPRODUCT('6. Patients'!CY$10:CY$107,OFFSET('6. Patients'!$ED$9,1,MATCH($D43,'6. Patients'!$EE$9:$ES$9,0),ROWS('6. Patients'!EL$10:EL$107))),0)+
IFERROR(SUMPRODUCT('6. Patients'!CY$10:CY$107,OFFSET('6. Patients'!$ET$9,1,MATCH($D43,'6. Patients'!$EU$9:$FI$9,0),ROWS('6. Patients'!EL$10:EL$107))),0)+
IFERROR(SUMPRODUCT('6. Patients'!CY$10:CY$107,OFFSET('6. Patients'!$FJ$9,1,MATCH($D43,'6. Patients'!$FK$9:$FY$9,0),ROWS('6. Patients'!EL$10:EL$107))),0),
IFERROR(SUMPRODUCT('6. Patients'!CY$10:CY$107,OFFSET('6. Patients'!$FZ$9,1,MATCH($D43,'6. Patients'!$GA$9:$GO$9,0),ROWS('6. Patients'!EL$10:EL$107))),0)+
IFERROR(SUMPRODUCT('6. Patients'!CY$10:CY$107,OFFSET('6. Patients'!$GP$9,1,MATCH($D43,'6. Patients'!$GQ$9:$HE$9,0),ROWS('6. Patients'!EL$10:EL$107))),0)+
IFERROR(SUMPRODUCT('6. Patients'!CY$10:CY$107,OFFSET('6. Patients'!$HF$9,1,MATCH($D43,'6. Patients'!$HG$9:$HU$9,0),ROWS('6. Patients'!EL$10:EL$107))),0)+
IFERROR(SUMPRODUCT('6. Patients'!CY$10:CY$107,OFFSET('6. Patients'!$HV$9,1,MATCH($D43,'6. Patients'!$HW$9:$IK$9,0),ROWS('6. Patients'!EL$10:EL$107))),0),
IFERROR(SUMPRODUCT('6. Patients'!CY$10:CY$107,OFFSET('6. Patients'!$IL$9,1,MATCH($D43,'6. Patients'!$IM$9:$JA$9,0),ROWS('6. Patients'!EL$10:EL$107))),0)+
IFERROR(SUMPRODUCT('6. Patients'!CY$10:CY$107,OFFSET('6. Patients'!$JB$9,1,MATCH($D43,'6. Patients'!$JC$9:$JQ$9,0),ROWS('6. Patients'!EL$10:EL$107))),0)+
IFERROR(SUMPRODUCT('6. Patients'!CY$10:CY$107,OFFSET('6. Patients'!$JR$9,1,MATCH($D43,'6. Patients'!$JS$9:$KG$9,0),ROWS('6. Patients'!EL$10:EL$107))),0)+
IFERROR(SUMPRODUCT('6. Patients'!CY$10:CY$107,OFFSET('6. Patients'!$KH$9,1,MATCH($D43,'6. Patients'!$KI$9:$KW$9,0),ROWS('6. Patients'!EL$10:EL$107))),0))+
IFERROR(VLOOKUP($D43,$H$61:$L$91,COLUMNS($H$60:$J$60)-1+AF$7,0)*$E43*$F43*'1. General Inputs'!$J$25,0),0)</f>
        <v>0</v>
      </c>
      <c r="AG43" s="3">
        <f ca="1">ROUNDUP($F43*$E43*CHOOSE(AG$7,
IFERROR(SUMPRODUCT('6. Patients'!CZ$10:CZ$107,OFFSET('6. Patients'!$DN$9,1,MATCH($D43,'6. Patients'!$DO$9:$EC$9,0),ROWS('6. Patients'!EM$10:EM$107))),0)+
IFERROR(SUMPRODUCT('6. Patients'!CZ$10:CZ$107,OFFSET('6. Patients'!$ED$9,1,MATCH($D43,'6. Patients'!$EE$9:$ES$9,0),ROWS('6. Patients'!EM$10:EM$107))),0)+
IFERROR(SUMPRODUCT('6. Patients'!CZ$10:CZ$107,OFFSET('6. Patients'!$ET$9,1,MATCH($D43,'6. Patients'!$EU$9:$FI$9,0),ROWS('6. Patients'!EM$10:EM$107))),0)+
IFERROR(SUMPRODUCT('6. Patients'!CZ$10:CZ$107,OFFSET('6. Patients'!$FJ$9,1,MATCH($D43,'6. Patients'!$FK$9:$FY$9,0),ROWS('6. Patients'!EM$10:EM$107))),0),
IFERROR(SUMPRODUCT('6. Patients'!CZ$10:CZ$107,OFFSET('6. Patients'!$FZ$9,1,MATCH($D43,'6. Patients'!$GA$9:$GO$9,0),ROWS('6. Patients'!EM$10:EM$107))),0)+
IFERROR(SUMPRODUCT('6. Patients'!CZ$10:CZ$107,OFFSET('6. Patients'!$GP$9,1,MATCH($D43,'6. Patients'!$GQ$9:$HE$9,0),ROWS('6. Patients'!EM$10:EM$107))),0)+
IFERROR(SUMPRODUCT('6. Patients'!CZ$10:CZ$107,OFFSET('6. Patients'!$HF$9,1,MATCH($D43,'6. Patients'!$HG$9:$HU$9,0),ROWS('6. Patients'!EM$10:EM$107))),0)+
IFERROR(SUMPRODUCT('6. Patients'!CZ$10:CZ$107,OFFSET('6. Patients'!$HV$9,1,MATCH($D43,'6. Patients'!$HW$9:$IK$9,0),ROWS('6. Patients'!EM$10:EM$107))),0),
IFERROR(SUMPRODUCT('6. Patients'!CZ$10:CZ$107,OFFSET('6. Patients'!$IL$9,1,MATCH($D43,'6. Patients'!$IM$9:$JA$9,0),ROWS('6. Patients'!EM$10:EM$107))),0)+
IFERROR(SUMPRODUCT('6. Patients'!CZ$10:CZ$107,OFFSET('6. Patients'!$JB$9,1,MATCH($D43,'6. Patients'!$JC$9:$JQ$9,0),ROWS('6. Patients'!EM$10:EM$107))),0)+
IFERROR(SUMPRODUCT('6. Patients'!CZ$10:CZ$107,OFFSET('6. Patients'!$JR$9,1,MATCH($D43,'6. Patients'!$JS$9:$KG$9,0),ROWS('6. Patients'!EM$10:EM$107))),0)+
IFERROR(SUMPRODUCT('6. Patients'!CZ$10:CZ$107,OFFSET('6. Patients'!$KH$9,1,MATCH($D43,'6. Patients'!$KI$9:$KW$9,0),ROWS('6. Patients'!EM$10:EM$107))),0))+
IFERROR(VLOOKUP($D43,$H$61:$L$91,COLUMNS($H$60:$J$60)-1+AG$7,0)*$E43*$F43*'1. General Inputs'!$J$25,0),0)</f>
        <v>0</v>
      </c>
      <c r="AH43" s="3">
        <f ca="1">ROUNDUP($F43*$E43*CHOOSE(AH$7,
IFERROR(SUMPRODUCT('6. Patients'!DA$10:DA$107,OFFSET('6. Patients'!$DN$9,1,MATCH($D43,'6. Patients'!$DO$9:$EC$9,0),ROWS('6. Patients'!EN$10:EN$107))),0)+
IFERROR(SUMPRODUCT('6. Patients'!DA$10:DA$107,OFFSET('6. Patients'!$ED$9,1,MATCH($D43,'6. Patients'!$EE$9:$ES$9,0),ROWS('6. Patients'!EN$10:EN$107))),0)+
IFERROR(SUMPRODUCT('6. Patients'!DA$10:DA$107,OFFSET('6. Patients'!$ET$9,1,MATCH($D43,'6. Patients'!$EU$9:$FI$9,0),ROWS('6. Patients'!EN$10:EN$107))),0)+
IFERROR(SUMPRODUCT('6. Patients'!DA$10:DA$107,OFFSET('6. Patients'!$FJ$9,1,MATCH($D43,'6. Patients'!$FK$9:$FY$9,0),ROWS('6. Patients'!EN$10:EN$107))),0),
IFERROR(SUMPRODUCT('6. Patients'!DA$10:DA$107,OFFSET('6. Patients'!$FZ$9,1,MATCH($D43,'6. Patients'!$GA$9:$GO$9,0),ROWS('6. Patients'!EN$10:EN$107))),0)+
IFERROR(SUMPRODUCT('6. Patients'!DA$10:DA$107,OFFSET('6. Patients'!$GP$9,1,MATCH($D43,'6. Patients'!$GQ$9:$HE$9,0),ROWS('6. Patients'!EN$10:EN$107))),0)+
IFERROR(SUMPRODUCT('6. Patients'!DA$10:DA$107,OFFSET('6. Patients'!$HF$9,1,MATCH($D43,'6. Patients'!$HG$9:$HU$9,0),ROWS('6. Patients'!EN$10:EN$107))),0)+
IFERROR(SUMPRODUCT('6. Patients'!DA$10:DA$107,OFFSET('6. Patients'!$HV$9,1,MATCH($D43,'6. Patients'!$HW$9:$IK$9,0),ROWS('6. Patients'!EN$10:EN$107))),0),
IFERROR(SUMPRODUCT('6. Patients'!DA$10:DA$107,OFFSET('6. Patients'!$IL$9,1,MATCH($D43,'6. Patients'!$IM$9:$JA$9,0),ROWS('6. Patients'!EN$10:EN$107))),0)+
IFERROR(SUMPRODUCT('6. Patients'!DA$10:DA$107,OFFSET('6. Patients'!$JB$9,1,MATCH($D43,'6. Patients'!$JC$9:$JQ$9,0),ROWS('6. Patients'!EN$10:EN$107))),0)+
IFERROR(SUMPRODUCT('6. Patients'!DA$10:DA$107,OFFSET('6. Patients'!$JR$9,1,MATCH($D43,'6. Patients'!$JS$9:$KG$9,0),ROWS('6. Patients'!EN$10:EN$107))),0)+
IFERROR(SUMPRODUCT('6. Patients'!DA$10:DA$107,OFFSET('6. Patients'!$KH$9,1,MATCH($D43,'6. Patients'!$KI$9:$KW$9,0),ROWS('6. Patients'!EN$10:EN$107))),0))+
IFERROR(VLOOKUP($D43,$H$61:$L$91,COLUMNS($H$60:$J$60)-1+AH$7,0)*$E43*$F43*'1. General Inputs'!$J$25,0),0)</f>
        <v>0</v>
      </c>
      <c r="AI43" s="3">
        <f ca="1">ROUNDUP($F43*$E43*CHOOSE(AI$7,
IFERROR(SUMPRODUCT('6. Patients'!DB$10:DB$107,OFFSET('6. Patients'!$DN$9,1,MATCH($D43,'6. Patients'!$DO$9:$EC$9,0),ROWS('6. Patients'!EO$10:EO$107))),0)+
IFERROR(SUMPRODUCT('6. Patients'!DB$10:DB$107,OFFSET('6. Patients'!$ED$9,1,MATCH($D43,'6. Patients'!$EE$9:$ES$9,0),ROWS('6. Patients'!EO$10:EO$107))),0)+
IFERROR(SUMPRODUCT('6. Patients'!DB$10:DB$107,OFFSET('6. Patients'!$ET$9,1,MATCH($D43,'6. Patients'!$EU$9:$FI$9,0),ROWS('6. Patients'!EO$10:EO$107))),0)+
IFERROR(SUMPRODUCT('6. Patients'!DB$10:DB$107,OFFSET('6. Patients'!$FJ$9,1,MATCH($D43,'6. Patients'!$FK$9:$FY$9,0),ROWS('6. Patients'!EO$10:EO$107))),0),
IFERROR(SUMPRODUCT('6. Patients'!DB$10:DB$107,OFFSET('6. Patients'!$FZ$9,1,MATCH($D43,'6. Patients'!$GA$9:$GO$9,0),ROWS('6. Patients'!EO$10:EO$107))),0)+
IFERROR(SUMPRODUCT('6. Patients'!DB$10:DB$107,OFFSET('6. Patients'!$GP$9,1,MATCH($D43,'6. Patients'!$GQ$9:$HE$9,0),ROWS('6. Patients'!EO$10:EO$107))),0)+
IFERROR(SUMPRODUCT('6. Patients'!DB$10:DB$107,OFFSET('6. Patients'!$HF$9,1,MATCH($D43,'6. Patients'!$HG$9:$HU$9,0),ROWS('6. Patients'!EO$10:EO$107))),0)+
IFERROR(SUMPRODUCT('6. Patients'!DB$10:DB$107,OFFSET('6. Patients'!$HV$9,1,MATCH($D43,'6. Patients'!$HW$9:$IK$9,0),ROWS('6. Patients'!EO$10:EO$107))),0),
IFERROR(SUMPRODUCT('6. Patients'!DB$10:DB$107,OFFSET('6. Patients'!$IL$9,1,MATCH($D43,'6. Patients'!$IM$9:$JA$9,0),ROWS('6. Patients'!EO$10:EO$107))),0)+
IFERROR(SUMPRODUCT('6. Patients'!DB$10:DB$107,OFFSET('6. Patients'!$JB$9,1,MATCH($D43,'6. Patients'!$JC$9:$JQ$9,0),ROWS('6. Patients'!EO$10:EO$107))),0)+
IFERROR(SUMPRODUCT('6. Patients'!DB$10:DB$107,OFFSET('6. Patients'!$JR$9,1,MATCH($D43,'6. Patients'!$JS$9:$KG$9,0),ROWS('6. Patients'!EO$10:EO$107))),0)+
IFERROR(SUMPRODUCT('6. Patients'!DB$10:DB$107,OFFSET('6. Patients'!$KH$9,1,MATCH($D43,'6. Patients'!$KI$9:$KW$9,0),ROWS('6. Patients'!EO$10:EO$107))),0))+
IFERROR(VLOOKUP($D43,$H$61:$L$91,COLUMNS($H$60:$J$60)-1+AI$7,0)*$E43*$F43*'1. General Inputs'!$J$25,0),0)</f>
        <v>0</v>
      </c>
      <c r="AJ43" s="3">
        <f ca="1">ROUNDUP($F43*$E43*CHOOSE(AJ$7,
IFERROR(SUMPRODUCT('6. Patients'!DC$10:DC$107,OFFSET('6. Patients'!$DN$9,1,MATCH($D43,'6. Patients'!$DO$9:$EC$9,0),ROWS('6. Patients'!EP$10:EP$107))),0)+
IFERROR(SUMPRODUCT('6. Patients'!DC$10:DC$107,OFFSET('6. Patients'!$ED$9,1,MATCH($D43,'6. Patients'!$EE$9:$ES$9,0),ROWS('6. Patients'!EP$10:EP$107))),0)+
IFERROR(SUMPRODUCT('6. Patients'!DC$10:DC$107,OFFSET('6. Patients'!$ET$9,1,MATCH($D43,'6. Patients'!$EU$9:$FI$9,0),ROWS('6. Patients'!EP$10:EP$107))),0)+
IFERROR(SUMPRODUCT('6. Patients'!DC$10:DC$107,OFFSET('6. Patients'!$FJ$9,1,MATCH($D43,'6. Patients'!$FK$9:$FY$9,0),ROWS('6. Patients'!EP$10:EP$107))),0),
IFERROR(SUMPRODUCT('6. Patients'!DC$10:DC$107,OFFSET('6. Patients'!$FZ$9,1,MATCH($D43,'6. Patients'!$GA$9:$GO$9,0),ROWS('6. Patients'!EP$10:EP$107))),0)+
IFERROR(SUMPRODUCT('6. Patients'!DC$10:DC$107,OFFSET('6. Patients'!$GP$9,1,MATCH($D43,'6. Patients'!$GQ$9:$HE$9,0),ROWS('6. Patients'!EP$10:EP$107))),0)+
IFERROR(SUMPRODUCT('6. Patients'!DC$10:DC$107,OFFSET('6. Patients'!$HF$9,1,MATCH($D43,'6. Patients'!$HG$9:$HU$9,0),ROWS('6. Patients'!EP$10:EP$107))),0)+
IFERROR(SUMPRODUCT('6. Patients'!DC$10:DC$107,OFFSET('6. Patients'!$HV$9,1,MATCH($D43,'6. Patients'!$HW$9:$IK$9,0),ROWS('6. Patients'!EP$10:EP$107))),0),
IFERROR(SUMPRODUCT('6. Patients'!DC$10:DC$107,OFFSET('6. Patients'!$IL$9,1,MATCH($D43,'6. Patients'!$IM$9:$JA$9,0),ROWS('6. Patients'!EP$10:EP$107))),0)+
IFERROR(SUMPRODUCT('6. Patients'!DC$10:DC$107,OFFSET('6. Patients'!$JB$9,1,MATCH($D43,'6. Patients'!$JC$9:$JQ$9,0),ROWS('6. Patients'!EP$10:EP$107))),0)+
IFERROR(SUMPRODUCT('6. Patients'!DC$10:DC$107,OFFSET('6. Patients'!$JR$9,1,MATCH($D43,'6. Patients'!$JS$9:$KG$9,0),ROWS('6. Patients'!EP$10:EP$107))),0)+
IFERROR(SUMPRODUCT('6. Patients'!DC$10:DC$107,OFFSET('6. Patients'!$KH$9,1,MATCH($D43,'6. Patients'!$KI$9:$KW$9,0),ROWS('6. Patients'!EP$10:EP$107))),0))+
IFERROR(VLOOKUP($D43,$H$61:$L$91,COLUMNS($H$60:$J$60)-1+AJ$7,0)*$E43*$F43*'1. General Inputs'!$J$25,0),0)</f>
        <v>0</v>
      </c>
      <c r="AK43" s="3">
        <f ca="1">ROUNDUP($F43*$E43*CHOOSE(AK$7,
IFERROR(SUMPRODUCT('6. Patients'!DD$10:DD$107,OFFSET('6. Patients'!$DN$9,1,MATCH($D43,'6. Patients'!$DO$9:$EC$9,0),ROWS('6. Patients'!EQ$10:EQ$107))),0)+
IFERROR(SUMPRODUCT('6. Patients'!DD$10:DD$107,OFFSET('6. Patients'!$ED$9,1,MATCH($D43,'6. Patients'!$EE$9:$ES$9,0),ROWS('6. Patients'!EQ$10:EQ$107))),0)+
IFERROR(SUMPRODUCT('6. Patients'!DD$10:DD$107,OFFSET('6. Patients'!$ET$9,1,MATCH($D43,'6. Patients'!$EU$9:$FI$9,0),ROWS('6. Patients'!EQ$10:EQ$107))),0)+
IFERROR(SUMPRODUCT('6. Patients'!DD$10:DD$107,OFFSET('6. Patients'!$FJ$9,1,MATCH($D43,'6. Patients'!$FK$9:$FY$9,0),ROWS('6. Patients'!EQ$10:EQ$107))),0),
IFERROR(SUMPRODUCT('6. Patients'!DD$10:DD$107,OFFSET('6. Patients'!$FZ$9,1,MATCH($D43,'6. Patients'!$GA$9:$GO$9,0),ROWS('6. Patients'!EQ$10:EQ$107))),0)+
IFERROR(SUMPRODUCT('6. Patients'!DD$10:DD$107,OFFSET('6. Patients'!$GP$9,1,MATCH($D43,'6. Patients'!$GQ$9:$HE$9,0),ROWS('6. Patients'!EQ$10:EQ$107))),0)+
IFERROR(SUMPRODUCT('6. Patients'!DD$10:DD$107,OFFSET('6. Patients'!$HF$9,1,MATCH($D43,'6. Patients'!$HG$9:$HU$9,0),ROWS('6. Patients'!EQ$10:EQ$107))),0)+
IFERROR(SUMPRODUCT('6. Patients'!DD$10:DD$107,OFFSET('6. Patients'!$HV$9,1,MATCH($D43,'6. Patients'!$HW$9:$IK$9,0),ROWS('6. Patients'!EQ$10:EQ$107))),0),
IFERROR(SUMPRODUCT('6. Patients'!DD$10:DD$107,OFFSET('6. Patients'!$IL$9,1,MATCH($D43,'6. Patients'!$IM$9:$JA$9,0),ROWS('6. Patients'!EQ$10:EQ$107))),0)+
IFERROR(SUMPRODUCT('6. Patients'!DD$10:DD$107,OFFSET('6. Patients'!$JB$9,1,MATCH($D43,'6. Patients'!$JC$9:$JQ$9,0),ROWS('6. Patients'!EQ$10:EQ$107))),0)+
IFERROR(SUMPRODUCT('6. Patients'!DD$10:DD$107,OFFSET('6. Patients'!$JR$9,1,MATCH($D43,'6. Patients'!$JS$9:$KG$9,0),ROWS('6. Patients'!EQ$10:EQ$107))),0)+
IFERROR(SUMPRODUCT('6. Patients'!DD$10:DD$107,OFFSET('6. Patients'!$KH$9,1,MATCH($D43,'6. Patients'!$KI$9:$KW$9,0),ROWS('6. Patients'!EQ$10:EQ$107))),0))+
IFERROR(VLOOKUP($D43,$H$61:$L$91,COLUMNS($H$60:$J$60)-1+AK$7,0)*$E43*$F43*'1. General Inputs'!$J$25,0),0)</f>
        <v>0</v>
      </c>
      <c r="AL43" s="3">
        <f ca="1">ROUNDUP($F43*$E43*CHOOSE(AL$7,
IFERROR(SUMPRODUCT('6. Patients'!DE$10:DE$107,OFFSET('6. Patients'!$DN$9,1,MATCH($D43,'6. Patients'!$DO$9:$EC$9,0),ROWS('6. Patients'!ER$10:ER$107))),0)+
IFERROR(SUMPRODUCT('6. Patients'!DE$10:DE$107,OFFSET('6. Patients'!$ED$9,1,MATCH($D43,'6. Patients'!$EE$9:$ES$9,0),ROWS('6. Patients'!ER$10:ER$107))),0)+
IFERROR(SUMPRODUCT('6. Patients'!DE$10:DE$107,OFFSET('6. Patients'!$ET$9,1,MATCH($D43,'6. Patients'!$EU$9:$FI$9,0),ROWS('6. Patients'!ER$10:ER$107))),0)+
IFERROR(SUMPRODUCT('6. Patients'!DE$10:DE$107,OFFSET('6. Patients'!$FJ$9,1,MATCH($D43,'6. Patients'!$FK$9:$FY$9,0),ROWS('6. Patients'!ER$10:ER$107))),0),
IFERROR(SUMPRODUCT('6. Patients'!DE$10:DE$107,OFFSET('6. Patients'!$FZ$9,1,MATCH($D43,'6. Patients'!$GA$9:$GO$9,0),ROWS('6. Patients'!ER$10:ER$107))),0)+
IFERROR(SUMPRODUCT('6. Patients'!DE$10:DE$107,OFFSET('6. Patients'!$GP$9,1,MATCH($D43,'6. Patients'!$GQ$9:$HE$9,0),ROWS('6. Patients'!ER$10:ER$107))),0)+
IFERROR(SUMPRODUCT('6. Patients'!DE$10:DE$107,OFFSET('6. Patients'!$HF$9,1,MATCH($D43,'6. Patients'!$HG$9:$HU$9,0),ROWS('6. Patients'!ER$10:ER$107))),0)+
IFERROR(SUMPRODUCT('6. Patients'!DE$10:DE$107,OFFSET('6. Patients'!$HV$9,1,MATCH($D43,'6. Patients'!$HW$9:$IK$9,0),ROWS('6. Patients'!ER$10:ER$107))),0),
IFERROR(SUMPRODUCT('6. Patients'!DE$10:DE$107,OFFSET('6. Patients'!$IL$9,1,MATCH($D43,'6. Patients'!$IM$9:$JA$9,0),ROWS('6. Patients'!ER$10:ER$107))),0)+
IFERROR(SUMPRODUCT('6. Patients'!DE$10:DE$107,OFFSET('6. Patients'!$JB$9,1,MATCH($D43,'6. Patients'!$JC$9:$JQ$9,0),ROWS('6. Patients'!ER$10:ER$107))),0)+
IFERROR(SUMPRODUCT('6. Patients'!DE$10:DE$107,OFFSET('6. Patients'!$JR$9,1,MATCH($D43,'6. Patients'!$JS$9:$KG$9,0),ROWS('6. Patients'!ER$10:ER$107))),0)+
IFERROR(SUMPRODUCT('6. Patients'!DE$10:DE$107,OFFSET('6. Patients'!$KH$9,1,MATCH($D43,'6. Patients'!$KI$9:$KW$9,0),ROWS('6. Patients'!ER$10:ER$107))),0))+
IFERROR(VLOOKUP($D43,$H$61:$L$91,COLUMNS($H$60:$J$60)-1+AL$7,0)*$E43*$F43*'1. General Inputs'!$J$25,0),0)</f>
        <v>0</v>
      </c>
      <c r="AM43" s="3">
        <f ca="1">ROUNDUP($F43*$E43*CHOOSE(AM$7,
IFERROR(SUMPRODUCT('6. Patients'!DF$10:DF$107,OFFSET('6. Patients'!$DN$9,1,MATCH($D43,'6. Patients'!$DO$9:$EC$9,0),ROWS('6. Patients'!ES$10:ES$107))),0)+
IFERROR(SUMPRODUCT('6. Patients'!DF$10:DF$107,OFFSET('6. Patients'!$ED$9,1,MATCH($D43,'6. Patients'!$EE$9:$ES$9,0),ROWS('6. Patients'!ES$10:ES$107))),0)+
IFERROR(SUMPRODUCT('6. Patients'!DF$10:DF$107,OFFSET('6. Patients'!$ET$9,1,MATCH($D43,'6. Patients'!$EU$9:$FI$9,0),ROWS('6. Patients'!ES$10:ES$107))),0)+
IFERROR(SUMPRODUCT('6. Patients'!DF$10:DF$107,OFFSET('6. Patients'!$FJ$9,1,MATCH($D43,'6. Patients'!$FK$9:$FY$9,0),ROWS('6. Patients'!ES$10:ES$107))),0),
IFERROR(SUMPRODUCT('6. Patients'!DF$10:DF$107,OFFSET('6. Patients'!$FZ$9,1,MATCH($D43,'6. Patients'!$GA$9:$GO$9,0),ROWS('6. Patients'!ES$10:ES$107))),0)+
IFERROR(SUMPRODUCT('6. Patients'!DF$10:DF$107,OFFSET('6. Patients'!$GP$9,1,MATCH($D43,'6. Patients'!$GQ$9:$HE$9,0),ROWS('6. Patients'!ES$10:ES$107))),0)+
IFERROR(SUMPRODUCT('6. Patients'!DF$10:DF$107,OFFSET('6. Patients'!$HF$9,1,MATCH($D43,'6. Patients'!$HG$9:$HU$9,0),ROWS('6. Patients'!ES$10:ES$107))),0)+
IFERROR(SUMPRODUCT('6. Patients'!DF$10:DF$107,OFFSET('6. Patients'!$HV$9,1,MATCH($D43,'6. Patients'!$HW$9:$IK$9,0),ROWS('6. Patients'!ES$10:ES$107))),0),
IFERROR(SUMPRODUCT('6. Patients'!DF$10:DF$107,OFFSET('6. Patients'!$IL$9,1,MATCH($D43,'6. Patients'!$IM$9:$JA$9,0),ROWS('6. Patients'!ES$10:ES$107))),0)+
IFERROR(SUMPRODUCT('6. Patients'!DF$10:DF$107,OFFSET('6. Patients'!$JB$9,1,MATCH($D43,'6. Patients'!$JC$9:$JQ$9,0),ROWS('6. Patients'!ES$10:ES$107))),0)+
IFERROR(SUMPRODUCT('6. Patients'!DF$10:DF$107,OFFSET('6. Patients'!$JR$9,1,MATCH($D43,'6. Patients'!$JS$9:$KG$9,0),ROWS('6. Patients'!ES$10:ES$107))),0)+
IFERROR(SUMPRODUCT('6. Patients'!DF$10:DF$107,OFFSET('6. Patients'!$KH$9,1,MATCH($D43,'6. Patients'!$KI$9:$KW$9,0),ROWS('6. Patients'!ES$10:ES$107))),0))+
IFERROR(VLOOKUP($D43,$H$61:$L$91,COLUMNS($H$60:$J$60)-1+AM$7,0)*$E43*$F43*'1. General Inputs'!$J$25,0),0)</f>
        <v>0</v>
      </c>
      <c r="AN43" s="3">
        <f ca="1">ROUNDUP($F43*$E43*CHOOSE(AN$7,
IFERROR(SUMPRODUCT('6. Patients'!DG$10:DG$107,OFFSET('6. Patients'!$DN$9,1,MATCH($D43,'6. Patients'!$DO$9:$EC$9,0),ROWS('6. Patients'!ET$10:ET$107))),0)+
IFERROR(SUMPRODUCT('6. Patients'!DG$10:DG$107,OFFSET('6. Patients'!$ED$9,1,MATCH($D43,'6. Patients'!$EE$9:$ES$9,0),ROWS('6. Patients'!ET$10:ET$107))),0)+
IFERROR(SUMPRODUCT('6. Patients'!DG$10:DG$107,OFFSET('6. Patients'!$ET$9,1,MATCH($D43,'6. Patients'!$EU$9:$FI$9,0),ROWS('6. Patients'!ET$10:ET$107))),0)+
IFERROR(SUMPRODUCT('6. Patients'!DG$10:DG$107,OFFSET('6. Patients'!$FJ$9,1,MATCH($D43,'6. Patients'!$FK$9:$FY$9,0),ROWS('6. Patients'!ET$10:ET$107))),0),
IFERROR(SUMPRODUCT('6. Patients'!DG$10:DG$107,OFFSET('6. Patients'!$FZ$9,1,MATCH($D43,'6. Patients'!$GA$9:$GO$9,0),ROWS('6. Patients'!ET$10:ET$107))),0)+
IFERROR(SUMPRODUCT('6. Patients'!DG$10:DG$107,OFFSET('6. Patients'!$GP$9,1,MATCH($D43,'6. Patients'!$GQ$9:$HE$9,0),ROWS('6. Patients'!ET$10:ET$107))),0)+
IFERROR(SUMPRODUCT('6. Patients'!DG$10:DG$107,OFFSET('6. Patients'!$HF$9,1,MATCH($D43,'6. Patients'!$HG$9:$HU$9,0),ROWS('6. Patients'!ET$10:ET$107))),0)+
IFERROR(SUMPRODUCT('6. Patients'!DG$10:DG$107,OFFSET('6. Patients'!$HV$9,1,MATCH($D43,'6. Patients'!$HW$9:$IK$9,0),ROWS('6. Patients'!ET$10:ET$107))),0),
IFERROR(SUMPRODUCT('6. Patients'!DG$10:DG$107,OFFSET('6. Patients'!$IL$9,1,MATCH($D43,'6. Patients'!$IM$9:$JA$9,0),ROWS('6. Patients'!ET$10:ET$107))),0)+
IFERROR(SUMPRODUCT('6. Patients'!DG$10:DG$107,OFFSET('6. Patients'!$JB$9,1,MATCH($D43,'6. Patients'!$JC$9:$JQ$9,0),ROWS('6. Patients'!ET$10:ET$107))),0)+
IFERROR(SUMPRODUCT('6. Patients'!DG$10:DG$107,OFFSET('6. Patients'!$JR$9,1,MATCH($D43,'6. Patients'!$JS$9:$KG$9,0),ROWS('6. Patients'!ET$10:ET$107))),0)+
IFERROR(SUMPRODUCT('6. Patients'!DG$10:DG$107,OFFSET('6. Patients'!$KH$9,1,MATCH($D43,'6. Patients'!$KI$9:$KW$9,0),ROWS('6. Patients'!ET$10:ET$107))),0))+
IFERROR(VLOOKUP($D43,$H$61:$L$91,COLUMNS($H$60:$J$60)-1+AN$7,0)*$E43*$F43*'1. General Inputs'!$J$25,0),0)</f>
        <v>0</v>
      </c>
      <c r="AO43" s="3">
        <f ca="1">ROUNDUP($F43*$E43*CHOOSE(AO$7,
IFERROR(SUMPRODUCT('6. Patients'!DH$10:DH$107,OFFSET('6. Patients'!$DN$9,1,MATCH($D43,'6. Patients'!$DO$9:$EC$9,0),ROWS('6. Patients'!EU$10:EU$107))),0)+
IFERROR(SUMPRODUCT('6. Patients'!DH$10:DH$107,OFFSET('6. Patients'!$ED$9,1,MATCH($D43,'6. Patients'!$EE$9:$ES$9,0),ROWS('6. Patients'!EU$10:EU$107))),0)+
IFERROR(SUMPRODUCT('6. Patients'!DH$10:DH$107,OFFSET('6. Patients'!$ET$9,1,MATCH($D43,'6. Patients'!$EU$9:$FI$9,0),ROWS('6. Patients'!EU$10:EU$107))),0)+
IFERROR(SUMPRODUCT('6. Patients'!DH$10:DH$107,OFFSET('6. Patients'!$FJ$9,1,MATCH($D43,'6. Patients'!$FK$9:$FY$9,0),ROWS('6. Patients'!EU$10:EU$107))),0),
IFERROR(SUMPRODUCT('6. Patients'!DH$10:DH$107,OFFSET('6. Patients'!$FZ$9,1,MATCH($D43,'6. Patients'!$GA$9:$GO$9,0),ROWS('6. Patients'!EU$10:EU$107))),0)+
IFERROR(SUMPRODUCT('6. Patients'!DH$10:DH$107,OFFSET('6. Patients'!$GP$9,1,MATCH($D43,'6. Patients'!$GQ$9:$HE$9,0),ROWS('6. Patients'!EU$10:EU$107))),0)+
IFERROR(SUMPRODUCT('6. Patients'!DH$10:DH$107,OFFSET('6. Patients'!$HF$9,1,MATCH($D43,'6. Patients'!$HG$9:$HU$9,0),ROWS('6. Patients'!EU$10:EU$107))),0)+
IFERROR(SUMPRODUCT('6. Patients'!DH$10:DH$107,OFFSET('6. Patients'!$HV$9,1,MATCH($D43,'6. Patients'!$HW$9:$IK$9,0),ROWS('6. Patients'!EU$10:EU$107))),0),
IFERROR(SUMPRODUCT('6. Patients'!DH$10:DH$107,OFFSET('6. Patients'!$IL$9,1,MATCH($D43,'6. Patients'!$IM$9:$JA$9,0),ROWS('6. Patients'!EU$10:EU$107))),0)+
IFERROR(SUMPRODUCT('6. Patients'!DH$10:DH$107,OFFSET('6. Patients'!$JB$9,1,MATCH($D43,'6. Patients'!$JC$9:$JQ$9,0),ROWS('6. Patients'!EU$10:EU$107))),0)+
IFERROR(SUMPRODUCT('6. Patients'!DH$10:DH$107,OFFSET('6. Patients'!$JR$9,1,MATCH($D43,'6. Patients'!$JS$9:$KG$9,0),ROWS('6. Patients'!EU$10:EU$107))),0)+
IFERROR(SUMPRODUCT('6. Patients'!DH$10:DH$107,OFFSET('6. Patients'!$KH$9,1,MATCH($D43,'6. Patients'!$KI$9:$KW$9,0),ROWS('6. Patients'!EU$10:EU$107))),0))+
IFERROR(VLOOKUP($D43,$H$61:$L$91,COLUMNS($H$60:$J$60)-1+AO$7,0)*$E43*$F43*'1. General Inputs'!$J$25,0),0)</f>
        <v>0</v>
      </c>
      <c r="AP43" s="3">
        <f ca="1">ROUNDUP($F43*$E43*CHOOSE(AP$7,
IFERROR(SUMPRODUCT('6. Patients'!DI$10:DI$107,OFFSET('6. Patients'!$DN$9,1,MATCH($D43,'6. Patients'!$DO$9:$EC$9,0),ROWS('6. Patients'!EV$10:EV$107))),0)+
IFERROR(SUMPRODUCT('6. Patients'!DI$10:DI$107,OFFSET('6. Patients'!$ED$9,1,MATCH($D43,'6. Patients'!$EE$9:$ES$9,0),ROWS('6. Patients'!EV$10:EV$107))),0)+
IFERROR(SUMPRODUCT('6. Patients'!DI$10:DI$107,OFFSET('6. Patients'!$ET$9,1,MATCH($D43,'6. Patients'!$EU$9:$FI$9,0),ROWS('6. Patients'!EV$10:EV$107))),0)+
IFERROR(SUMPRODUCT('6. Patients'!DI$10:DI$107,OFFSET('6. Patients'!$FJ$9,1,MATCH($D43,'6. Patients'!$FK$9:$FY$9,0),ROWS('6. Patients'!EV$10:EV$107))),0),
IFERROR(SUMPRODUCT('6. Patients'!DI$10:DI$107,OFFSET('6. Patients'!$FZ$9,1,MATCH($D43,'6. Patients'!$GA$9:$GO$9,0),ROWS('6. Patients'!EV$10:EV$107))),0)+
IFERROR(SUMPRODUCT('6. Patients'!DI$10:DI$107,OFFSET('6. Patients'!$GP$9,1,MATCH($D43,'6. Patients'!$GQ$9:$HE$9,0),ROWS('6. Patients'!EV$10:EV$107))),0)+
IFERROR(SUMPRODUCT('6. Patients'!DI$10:DI$107,OFFSET('6. Patients'!$HF$9,1,MATCH($D43,'6. Patients'!$HG$9:$HU$9,0),ROWS('6. Patients'!EV$10:EV$107))),0)+
IFERROR(SUMPRODUCT('6. Patients'!DI$10:DI$107,OFFSET('6. Patients'!$HV$9,1,MATCH($D43,'6. Patients'!$HW$9:$IK$9,0),ROWS('6. Patients'!EV$10:EV$107))),0),
IFERROR(SUMPRODUCT('6. Patients'!DI$10:DI$107,OFFSET('6. Patients'!$IL$9,1,MATCH($D43,'6. Patients'!$IM$9:$JA$9,0),ROWS('6. Patients'!EV$10:EV$107))),0)+
IFERROR(SUMPRODUCT('6. Patients'!DI$10:DI$107,OFFSET('6. Patients'!$JB$9,1,MATCH($D43,'6. Patients'!$JC$9:$JQ$9,0),ROWS('6. Patients'!EV$10:EV$107))),0)+
IFERROR(SUMPRODUCT('6. Patients'!DI$10:DI$107,OFFSET('6. Patients'!$JR$9,1,MATCH($D43,'6. Patients'!$JS$9:$KG$9,0),ROWS('6. Patients'!EV$10:EV$107))),0)+
IFERROR(SUMPRODUCT('6. Patients'!DI$10:DI$107,OFFSET('6. Patients'!$KH$9,1,MATCH($D43,'6. Patients'!$KI$9:$KW$9,0),ROWS('6. Patients'!EV$10:EV$107))),0))+
IFERROR(VLOOKUP($D43,$H$61:$L$91,COLUMNS($H$60:$J$60)-1+AP$7,0)*$E43*$F43*'1. General Inputs'!$J$25,0),0)</f>
        <v>0</v>
      </c>
      <c r="AQ43" s="3">
        <f ca="1">ROUNDUP($F43*$E43*CHOOSE(AQ$7,
IFERROR(SUMPRODUCT('6. Patients'!DJ$10:DJ$107,OFFSET('6. Patients'!$DN$9,1,MATCH($D43,'6. Patients'!$DO$9:$EC$9,0),ROWS('6. Patients'!EW$10:EW$107))),0)+
IFERROR(SUMPRODUCT('6. Patients'!DJ$10:DJ$107,OFFSET('6. Patients'!$ED$9,1,MATCH($D43,'6. Patients'!$EE$9:$ES$9,0),ROWS('6. Patients'!EW$10:EW$107))),0)+
IFERROR(SUMPRODUCT('6. Patients'!DJ$10:DJ$107,OFFSET('6. Patients'!$ET$9,1,MATCH($D43,'6. Patients'!$EU$9:$FI$9,0),ROWS('6. Patients'!EW$10:EW$107))),0)+
IFERROR(SUMPRODUCT('6. Patients'!DJ$10:DJ$107,OFFSET('6. Patients'!$FJ$9,1,MATCH($D43,'6. Patients'!$FK$9:$FY$9,0),ROWS('6. Patients'!EW$10:EW$107))),0),
IFERROR(SUMPRODUCT('6. Patients'!DJ$10:DJ$107,OFFSET('6. Patients'!$FZ$9,1,MATCH($D43,'6. Patients'!$GA$9:$GO$9,0),ROWS('6. Patients'!EW$10:EW$107))),0)+
IFERROR(SUMPRODUCT('6. Patients'!DJ$10:DJ$107,OFFSET('6. Patients'!$GP$9,1,MATCH($D43,'6. Patients'!$GQ$9:$HE$9,0),ROWS('6. Patients'!EW$10:EW$107))),0)+
IFERROR(SUMPRODUCT('6. Patients'!DJ$10:DJ$107,OFFSET('6. Patients'!$HF$9,1,MATCH($D43,'6. Patients'!$HG$9:$HU$9,0),ROWS('6. Patients'!EW$10:EW$107))),0)+
IFERROR(SUMPRODUCT('6. Patients'!DJ$10:DJ$107,OFFSET('6. Patients'!$HV$9,1,MATCH($D43,'6. Patients'!$HW$9:$IK$9,0),ROWS('6. Patients'!EW$10:EW$107))),0),
IFERROR(SUMPRODUCT('6. Patients'!DJ$10:DJ$107,OFFSET('6. Patients'!$IL$9,1,MATCH($D43,'6. Patients'!$IM$9:$JA$9,0),ROWS('6. Patients'!EW$10:EW$107))),0)+
IFERROR(SUMPRODUCT('6. Patients'!DJ$10:DJ$107,OFFSET('6. Patients'!$JB$9,1,MATCH($D43,'6. Patients'!$JC$9:$JQ$9,0),ROWS('6. Patients'!EW$10:EW$107))),0)+
IFERROR(SUMPRODUCT('6. Patients'!DJ$10:DJ$107,OFFSET('6. Patients'!$JR$9,1,MATCH($D43,'6. Patients'!$JS$9:$KG$9,0),ROWS('6. Patients'!EW$10:EW$107))),0)+
IFERROR(SUMPRODUCT('6. Patients'!DJ$10:DJ$107,OFFSET('6. Patients'!$KH$9,1,MATCH($D43,'6. Patients'!$KI$9:$KW$9,0),ROWS('6. Patients'!EW$10:EW$107))),0))+
IFERROR(VLOOKUP($D43,$H$61:$L$91,COLUMNS($H$60:$J$60)-1+AQ$7,0)*$E43*$F43*'1. General Inputs'!$J$25,0),0)</f>
        <v>0</v>
      </c>
      <c r="AR43" s="136"/>
      <c r="AZ43" s="135">
        <f ca="1">IFERROR(SUM(OFFSET('7. Consumption'!H43,0,1,,MIN('1. General Inputs'!$J$27,COLUMNS('7. Consumption'!H$9:$AQ$9)-1))),0)+MAX(0,$AQ43*('1. General Inputs'!$J$27-COLUMNS('7. Consumption'!H$9:$AQ$9)+1))</f>
        <v>0</v>
      </c>
      <c r="BA43" s="135">
        <f ca="1">IFERROR(SUM(OFFSET('7. Consumption'!I43,0,1,,MIN('1. General Inputs'!$J$27,COLUMNS('7. Consumption'!I$9:$AQ$9)-1))),0)+MAX(0,$AQ43*('1. General Inputs'!$J$27-COLUMNS('7. Consumption'!I$9:$AQ$9)+1))</f>
        <v>0</v>
      </c>
      <c r="BB43" s="135">
        <f ca="1">IFERROR(SUM(OFFSET('7. Consumption'!J43,0,1,,MIN('1. General Inputs'!$J$27,COLUMNS('7. Consumption'!J$9:$AQ$9)-1))),0)+MAX(0,$AQ43*('1. General Inputs'!$J$27-COLUMNS('7. Consumption'!J$9:$AQ$9)+1))</f>
        <v>0</v>
      </c>
      <c r="BC43" s="135">
        <f ca="1">IFERROR(SUM(OFFSET('7. Consumption'!K43,0,1,,MIN('1. General Inputs'!$J$27,COLUMNS('7. Consumption'!K$9:$AQ$9)-1))),0)+MAX(0,$AQ43*('1. General Inputs'!$J$27-COLUMNS('7. Consumption'!K$9:$AQ$9)+1))</f>
        <v>0</v>
      </c>
      <c r="BD43" s="135">
        <f ca="1">IFERROR(SUM(OFFSET('7. Consumption'!L43,0,1,,MIN('1. General Inputs'!$J$27,COLUMNS('7. Consumption'!L$9:$AQ$9)-1))),0)+MAX(0,$AQ43*('1. General Inputs'!$J$27-COLUMNS('7. Consumption'!L$9:$AQ$9)+1))</f>
        <v>0</v>
      </c>
      <c r="BE43" s="135">
        <f ca="1">IFERROR(SUM(OFFSET('7. Consumption'!M43,0,1,,MIN('1. General Inputs'!$J$27,COLUMNS('7. Consumption'!M$9:$AQ$9)-1))),0)+MAX(0,$AQ43*('1. General Inputs'!$J$27-COLUMNS('7. Consumption'!M$9:$AQ$9)+1))</f>
        <v>0</v>
      </c>
      <c r="BF43" s="135">
        <f ca="1">IFERROR(SUM(OFFSET('7. Consumption'!N43,0,1,,MIN('1. General Inputs'!$J$27,COLUMNS('7. Consumption'!N$9:$AQ$9)-1))),0)+MAX(0,$AQ43*('1. General Inputs'!$J$27-COLUMNS('7. Consumption'!N$9:$AQ$9)+1))</f>
        <v>0</v>
      </c>
      <c r="BG43" s="135">
        <f ca="1">IFERROR(SUM(OFFSET('7. Consumption'!O43,0,1,,MIN('1. General Inputs'!$J$27,COLUMNS('7. Consumption'!O$9:$AQ$9)-1))),0)+MAX(0,$AQ43*('1. General Inputs'!$J$27-COLUMNS('7. Consumption'!O$9:$AQ$9)+1))</f>
        <v>0</v>
      </c>
      <c r="BH43" s="135">
        <f ca="1">IFERROR(SUM(OFFSET('7. Consumption'!P43,0,1,,MIN('1. General Inputs'!$J$27,COLUMNS('7. Consumption'!P$9:$AQ$9)-1))),0)+MAX(0,$AQ43*('1. General Inputs'!$J$27-COLUMNS('7. Consumption'!P$9:$AQ$9)+1))</f>
        <v>0</v>
      </c>
      <c r="BI43" s="135">
        <f ca="1">IFERROR(SUM(OFFSET('7. Consumption'!Q43,0,1,,MIN('1. General Inputs'!$J$27,COLUMNS('7. Consumption'!Q$9:$AQ$9)-1))),0)+MAX(0,$AQ43*('1. General Inputs'!$J$27-COLUMNS('7. Consumption'!Q$9:$AQ$9)+1))</f>
        <v>0</v>
      </c>
      <c r="BJ43" s="135">
        <f ca="1">IFERROR(SUM(OFFSET('7. Consumption'!R43,0,1,,MIN('1. General Inputs'!$J$27,COLUMNS('7. Consumption'!R$9:$AQ$9)-1))),0)+MAX(0,$AQ43*('1. General Inputs'!$J$27-COLUMNS('7. Consumption'!R$9:$AQ$9)+1))</f>
        <v>0</v>
      </c>
      <c r="BK43" s="135">
        <f ca="1">IFERROR(SUM(OFFSET('7. Consumption'!S43,0,1,,MIN('1. General Inputs'!$J$27,COLUMNS('7. Consumption'!S$9:$AQ$9)-1))),0)+MAX(0,$AQ43*('1. General Inputs'!$J$27-COLUMNS('7. Consumption'!S$9:$AQ$9)+1))</f>
        <v>0</v>
      </c>
      <c r="BL43" s="135">
        <f ca="1">IFERROR(SUM(OFFSET('7. Consumption'!T43,0,1,,MIN('1. General Inputs'!$J$27,COLUMNS('7. Consumption'!T$9:$AQ$9)-1))),0)+MAX(0,$AQ43*('1. General Inputs'!$J$27-COLUMNS('7. Consumption'!T$9:$AQ$9)+1))</f>
        <v>0</v>
      </c>
      <c r="BM43" s="135">
        <f ca="1">IFERROR(SUM(OFFSET('7. Consumption'!U43,0,1,,MIN('1. General Inputs'!$J$27,COLUMNS('7. Consumption'!U$9:$AQ$9)-1))),0)+MAX(0,$AQ43*('1. General Inputs'!$J$27-COLUMNS('7. Consumption'!U$9:$AQ$9)+1))</f>
        <v>0</v>
      </c>
      <c r="BN43" s="135">
        <f ca="1">IFERROR(SUM(OFFSET('7. Consumption'!V43,0,1,,MIN('1. General Inputs'!$J$27,COLUMNS('7. Consumption'!V$9:$AQ$9)-1))),0)+MAX(0,$AQ43*('1. General Inputs'!$J$27-COLUMNS('7. Consumption'!V$9:$AQ$9)+1))</f>
        <v>0</v>
      </c>
      <c r="BO43" s="135">
        <f ca="1">IFERROR(SUM(OFFSET('7. Consumption'!W43,0,1,,MIN('1. General Inputs'!$J$27,COLUMNS('7. Consumption'!W$9:$AQ$9)-1))),0)+MAX(0,$AQ43*('1. General Inputs'!$J$27-COLUMNS('7. Consumption'!W$9:$AQ$9)+1))</f>
        <v>0</v>
      </c>
      <c r="BP43" s="135">
        <f ca="1">IFERROR(SUM(OFFSET('7. Consumption'!X43,0,1,,MIN('1. General Inputs'!$J$27,COLUMNS('7. Consumption'!X$9:$AQ$9)-1))),0)+MAX(0,$AQ43*('1. General Inputs'!$J$27-COLUMNS('7. Consumption'!X$9:$AQ$9)+1))</f>
        <v>0</v>
      </c>
      <c r="BQ43" s="135">
        <f ca="1">IFERROR(SUM(OFFSET('7. Consumption'!Y43,0,1,,MIN('1. General Inputs'!$J$27,COLUMNS('7. Consumption'!Y$9:$AQ$9)-1))),0)+MAX(0,$AQ43*('1. General Inputs'!$J$27-COLUMNS('7. Consumption'!Y$9:$AQ$9)+1))</f>
        <v>0</v>
      </c>
      <c r="BR43" s="135">
        <f ca="1">IFERROR(SUM(OFFSET('7. Consumption'!Z43,0,1,,MIN('1. General Inputs'!$J$27,COLUMNS('7. Consumption'!Z$9:$AQ$9)-1))),0)+MAX(0,$AQ43*('1. General Inputs'!$J$27-COLUMNS('7. Consumption'!Z$9:$AQ$9)+1))</f>
        <v>0</v>
      </c>
      <c r="BS43" s="135">
        <f ca="1">IFERROR(SUM(OFFSET('7. Consumption'!AA43,0,1,,MIN('1. General Inputs'!$J$27,COLUMNS('7. Consumption'!AA$9:$AQ$9)-1))),0)+MAX(0,$AQ43*('1. General Inputs'!$J$27-COLUMNS('7. Consumption'!AA$9:$AQ$9)+1))</f>
        <v>0</v>
      </c>
      <c r="BT43" s="135">
        <f ca="1">IFERROR(SUM(OFFSET('7. Consumption'!AB43,0,1,,MIN('1. General Inputs'!$J$27,COLUMNS('7. Consumption'!AB$9:$AQ$9)-1))),0)+MAX(0,$AQ43*('1. General Inputs'!$J$27-COLUMNS('7. Consumption'!AB$9:$AQ$9)+1))</f>
        <v>0</v>
      </c>
      <c r="BU43" s="135">
        <f ca="1">IFERROR(SUM(OFFSET('7. Consumption'!AC43,0,1,,MIN('1. General Inputs'!$J$27,COLUMNS('7. Consumption'!AC$9:$AQ$9)-1))),0)+MAX(0,$AQ43*('1. General Inputs'!$J$27-COLUMNS('7. Consumption'!AC$9:$AQ$9)+1))</f>
        <v>0</v>
      </c>
      <c r="BV43" s="135">
        <f ca="1">IFERROR(SUM(OFFSET('7. Consumption'!AD43,0,1,,MIN('1. General Inputs'!$J$27,COLUMNS('7. Consumption'!AD$9:$AQ$9)-1))),0)+MAX(0,$AQ43*('1. General Inputs'!$J$27-COLUMNS('7. Consumption'!AD$9:$AQ$9)+1))</f>
        <v>0</v>
      </c>
      <c r="BW43" s="135">
        <f ca="1">IFERROR(SUM(OFFSET('7. Consumption'!AE43,0,1,,MIN('1. General Inputs'!$J$27,COLUMNS('7. Consumption'!AE$9:$AQ$9)-1))),0)+MAX(0,$AQ43*('1. General Inputs'!$J$27-COLUMNS('7. Consumption'!AE$9:$AQ$9)+1))</f>
        <v>0</v>
      </c>
      <c r="BX43" s="135">
        <f ca="1">IFERROR(SUM(OFFSET('7. Consumption'!AF43,0,1,,MIN('1. General Inputs'!$J$27,COLUMNS('7. Consumption'!AF$9:$AQ$9)-1))),0)+MAX(0,$AQ43*('1. General Inputs'!$J$27-COLUMNS('7. Consumption'!AF$9:$AQ$9)+1))</f>
        <v>0</v>
      </c>
      <c r="BY43" s="135">
        <f ca="1">IFERROR(SUM(OFFSET('7. Consumption'!AG43,0,1,,MIN('1. General Inputs'!$J$27,COLUMNS('7. Consumption'!AG$9:$AQ$9)-1))),0)+MAX(0,$AQ43*('1. General Inputs'!$J$27-COLUMNS('7. Consumption'!AG$9:$AQ$9)+1))</f>
        <v>0</v>
      </c>
      <c r="BZ43" s="135">
        <f ca="1">IFERROR(SUM(OFFSET('7. Consumption'!AH43,0,1,,MIN('1. General Inputs'!$J$27,COLUMNS('7. Consumption'!AH$9:$AQ$9)-1))),0)+MAX(0,$AQ43*('1. General Inputs'!$J$27-COLUMNS('7. Consumption'!AH$9:$AQ$9)+1))</f>
        <v>0</v>
      </c>
      <c r="CA43" s="135">
        <f ca="1">IFERROR(SUM(OFFSET('7. Consumption'!AI43,0,1,,MIN('1. General Inputs'!$J$27,COLUMNS('7. Consumption'!AI$9:$AQ$9)-1))),0)+MAX(0,$AQ43*('1. General Inputs'!$J$27-COLUMNS('7. Consumption'!AI$9:$AQ$9)+1))</f>
        <v>0</v>
      </c>
      <c r="CB43" s="135">
        <f ca="1">IFERROR(SUM(OFFSET('7. Consumption'!AJ43,0,1,,MIN('1. General Inputs'!$J$27,COLUMNS('7. Consumption'!AJ$9:$AQ$9)-1))),0)+MAX(0,$AQ43*('1. General Inputs'!$J$27-COLUMNS('7. Consumption'!AJ$9:$AQ$9)+1))</f>
        <v>0</v>
      </c>
      <c r="CC43" s="135">
        <f ca="1">IFERROR(SUM(OFFSET('7. Consumption'!AK43,0,1,,MIN('1. General Inputs'!$J$27,COLUMNS('7. Consumption'!AK$9:$AQ$9)-1))),0)+MAX(0,$AQ43*('1. General Inputs'!$J$27-COLUMNS('7. Consumption'!AK$9:$AQ$9)+1))</f>
        <v>0</v>
      </c>
      <c r="CD43" s="135">
        <f ca="1">IFERROR(SUM(OFFSET('7. Consumption'!AL43,0,1,,MIN('1. General Inputs'!$J$27,COLUMNS('7. Consumption'!AL$9:$AQ$9)-1))),0)+MAX(0,$AQ43*('1. General Inputs'!$J$27-COLUMNS('7. Consumption'!AL$9:$AQ$9)+1))</f>
        <v>0</v>
      </c>
      <c r="CE43" s="135">
        <f ca="1">IFERROR(SUM(OFFSET('7. Consumption'!AM43,0,1,,MIN('1. General Inputs'!$J$27,COLUMNS('7. Consumption'!AM$9:$AQ$9)-1))),0)+MAX(0,$AQ43*('1. General Inputs'!$J$27-COLUMNS('7. Consumption'!AM$9:$AQ$9)+1))</f>
        <v>0</v>
      </c>
      <c r="CF43" s="135">
        <f ca="1">IFERROR(SUM(OFFSET('7. Consumption'!AN43,0,1,,MIN('1. General Inputs'!$J$27,COLUMNS('7. Consumption'!AN$9:$AQ$9)-1))),0)+MAX(0,$AQ43*('1. General Inputs'!$J$27-COLUMNS('7. Consumption'!AN$9:$AQ$9)+1))</f>
        <v>0</v>
      </c>
      <c r="CG43" s="135">
        <f ca="1">IFERROR(SUM(OFFSET('7. Consumption'!AO43,0,1,,MIN('1. General Inputs'!$J$27,COLUMNS('7. Consumption'!AO$9:$AQ$9)-1))),0)+MAX(0,$AQ43*('1. General Inputs'!$J$27-COLUMNS('7. Consumption'!AO$9:$AQ$9)+1))</f>
        <v>0</v>
      </c>
      <c r="CH43" s="135">
        <f ca="1">IFERROR(SUM(OFFSET('7. Consumption'!AP43,0,1,,MIN('1. General Inputs'!$J$27,COLUMNS('7. Consumption'!AP$9:$AQ$9)-1))),0)+MAX(0,$AQ43*('1. General Inputs'!$J$27-COLUMNS('7. Consumption'!AP$9:$AQ$9)+1))</f>
        <v>0</v>
      </c>
      <c r="CI43" s="135">
        <f ca="1">IFERROR(SUM(OFFSET('7. Consumption'!AQ43,0,1,,MIN('1. General Inputs'!$J$27,COLUMNS('7. Consumption'!AQ$9:$AQ$9)-1))),0)+MAX(0,$AQ43*('1. General Inputs'!$J$27-COLUMNS('7. Consumption'!AQ$9:$AQ$9)+1))</f>
        <v>0</v>
      </c>
    </row>
    <row r="44" spans="2:87" ht="15" hidden="1" outlineLevel="1" x14ac:dyDescent="0.25">
      <c r="B44" s="16"/>
      <c r="C44" s="16" t="str">
        <f>IFERROR(VLOOKUP(ROWS($C$9:$C44),'5. Dosing'!$L$14:$M$64,COLUMNS('5. Dosing'!$L$13:$M$13),0),"")</f>
        <v/>
      </c>
      <c r="D44" s="16" t="str">
        <f>IFERROR(INDEX('5. Dosing'!E$14:E$64,MATCH('7. Consumption'!$C44,'5. Dosing'!$M$14:$M$64,0)),"")</f>
        <v/>
      </c>
      <c r="E44" s="129">
        <f>IFERROR(INDEX('5. Dosing'!K$14:K$64,MATCH('7. Consumption'!$C44,'5. Dosing'!$M$14:$M$64,0)),0)</f>
        <v>0</v>
      </c>
      <c r="F44" s="130">
        <f>IFERROR(INDEX('5. Dosing'!J$14:J$64,MATCH('7. Consumption'!$C44,'5. Dosing'!$M$14:$M$64,0))*(30)/INDEX('5. Dosing'!H$14:H$64,MATCH('7. Consumption'!$C44,'5. Dosing'!$M$14:$M$64,0)),0)</f>
        <v>0</v>
      </c>
      <c r="H44" s="3">
        <f ca="1">ROUNDUP($F44*$E44*CHOOSE(H$7,
IFERROR(SUMPRODUCT('6. Patients'!CA$10:CA$107,OFFSET('6. Patients'!$DN$9,1,MATCH($D44,'6. Patients'!$DO$9:$EC$9,0),ROWS('6. Patients'!DN$10:DN$107))),0)+
IFERROR(SUMPRODUCT('6. Patients'!CA$10:CA$107,OFFSET('6. Patients'!$ED$9,1,MATCH($D44,'6. Patients'!$EE$9:$ES$9,0),ROWS('6. Patients'!DN$10:DN$107))),0)+
IFERROR(SUMPRODUCT('6. Patients'!CA$10:CA$107,OFFSET('6. Patients'!$ET$9,1,MATCH($D44,'6. Patients'!$EU$9:$FI$9,0),ROWS('6. Patients'!DN$10:DN$107))),0)+
IFERROR(SUMPRODUCT('6. Patients'!CA$10:CA$107,OFFSET('6. Patients'!$FJ$9,1,MATCH($D44,'6. Patients'!$FK$9:$FY$9,0),ROWS('6. Patients'!DN$10:DN$107))),0),
IFERROR(SUMPRODUCT('6. Patients'!CA$10:CA$107,OFFSET('6. Patients'!$FZ$9,1,MATCH($D44,'6. Patients'!$GA$9:$GO$9,0),ROWS('6. Patients'!DN$10:DN$107))),0)+
IFERROR(SUMPRODUCT('6. Patients'!CA$10:CA$107,OFFSET('6. Patients'!$GP$9,1,MATCH($D44,'6. Patients'!$GQ$9:$HE$9,0),ROWS('6. Patients'!DN$10:DN$107))),0)+
IFERROR(SUMPRODUCT('6. Patients'!CA$10:CA$107,OFFSET('6. Patients'!$HF$9,1,MATCH($D44,'6. Patients'!$HG$9:$HU$9,0),ROWS('6. Patients'!DN$10:DN$107))),0)+
IFERROR(SUMPRODUCT('6. Patients'!CA$10:CA$107,OFFSET('6. Patients'!$HV$9,1,MATCH($D44,'6. Patients'!$HW$9:$IK$9,0),ROWS('6. Patients'!DN$10:DN$107))),0),
IFERROR(SUMPRODUCT('6. Patients'!CA$10:CA$107,OFFSET('6. Patients'!$IL$9,1,MATCH($D44,'6. Patients'!$IM$9:$JA$9,0),ROWS('6. Patients'!DN$10:DN$107))),0)+
IFERROR(SUMPRODUCT('6. Patients'!CA$10:CA$107,OFFSET('6. Patients'!$JB$9,1,MATCH($D44,'6. Patients'!$JC$9:$JQ$9,0),ROWS('6. Patients'!DN$10:DN$107))),0)+
IFERROR(SUMPRODUCT('6. Patients'!CA$10:CA$107,OFFSET('6. Patients'!$JR$9,1,MATCH($D44,'6. Patients'!$JS$9:$KG$9,0),ROWS('6. Patients'!DN$10:DN$107))),0)+
IFERROR(SUMPRODUCT('6. Patients'!CA$10:CA$107,OFFSET('6. Patients'!$KH$9,1,MATCH($D44,'6. Patients'!$KI$9:$KW$9,0),ROWS('6. Patients'!DN$10:DN$107))),0))+
IFERROR(VLOOKUP($D44,$H$61:$L$91,COLUMNS($H$60:$J$60)-1+H$7,0)*$E44*$F44*'1. General Inputs'!$J$25,0),0)</f>
        <v>0</v>
      </c>
      <c r="I44" s="3">
        <f ca="1">ROUNDUP($F44*$E44*CHOOSE(I$7,
IFERROR(SUMPRODUCT('6. Patients'!CB$10:CB$107,OFFSET('6. Patients'!$DN$9,1,MATCH($D44,'6. Patients'!$DO$9:$EC$9,0),ROWS('6. Patients'!DO$10:DO$107))),0)+
IFERROR(SUMPRODUCT('6. Patients'!CB$10:CB$107,OFFSET('6. Patients'!$ED$9,1,MATCH($D44,'6. Patients'!$EE$9:$ES$9,0),ROWS('6. Patients'!DO$10:DO$107))),0)+
IFERROR(SUMPRODUCT('6. Patients'!CB$10:CB$107,OFFSET('6. Patients'!$ET$9,1,MATCH($D44,'6. Patients'!$EU$9:$FI$9,0),ROWS('6. Patients'!DO$10:DO$107))),0)+
IFERROR(SUMPRODUCT('6. Patients'!CB$10:CB$107,OFFSET('6. Patients'!$FJ$9,1,MATCH($D44,'6. Patients'!$FK$9:$FY$9,0),ROWS('6. Patients'!DO$10:DO$107))),0),
IFERROR(SUMPRODUCT('6. Patients'!CB$10:CB$107,OFFSET('6. Patients'!$FZ$9,1,MATCH($D44,'6. Patients'!$GA$9:$GO$9,0),ROWS('6. Patients'!DO$10:DO$107))),0)+
IFERROR(SUMPRODUCT('6. Patients'!CB$10:CB$107,OFFSET('6. Patients'!$GP$9,1,MATCH($D44,'6. Patients'!$GQ$9:$HE$9,0),ROWS('6. Patients'!DO$10:DO$107))),0)+
IFERROR(SUMPRODUCT('6. Patients'!CB$10:CB$107,OFFSET('6. Patients'!$HF$9,1,MATCH($D44,'6. Patients'!$HG$9:$HU$9,0),ROWS('6. Patients'!DO$10:DO$107))),0)+
IFERROR(SUMPRODUCT('6. Patients'!CB$10:CB$107,OFFSET('6. Patients'!$HV$9,1,MATCH($D44,'6. Patients'!$HW$9:$IK$9,0),ROWS('6. Patients'!DO$10:DO$107))),0),
IFERROR(SUMPRODUCT('6. Patients'!CB$10:CB$107,OFFSET('6. Patients'!$IL$9,1,MATCH($D44,'6. Patients'!$IM$9:$JA$9,0),ROWS('6. Patients'!DO$10:DO$107))),0)+
IFERROR(SUMPRODUCT('6. Patients'!CB$10:CB$107,OFFSET('6. Patients'!$JB$9,1,MATCH($D44,'6. Patients'!$JC$9:$JQ$9,0),ROWS('6. Patients'!DO$10:DO$107))),0)+
IFERROR(SUMPRODUCT('6. Patients'!CB$10:CB$107,OFFSET('6. Patients'!$JR$9,1,MATCH($D44,'6. Patients'!$JS$9:$KG$9,0),ROWS('6. Patients'!DO$10:DO$107))),0)+
IFERROR(SUMPRODUCT('6. Patients'!CB$10:CB$107,OFFSET('6. Patients'!$KH$9,1,MATCH($D44,'6. Patients'!$KI$9:$KW$9,0),ROWS('6. Patients'!DO$10:DO$107))),0))+
IFERROR(VLOOKUP($D44,$H$61:$L$91,COLUMNS($H$60:$J$60)-1+I$7,0)*$E44*$F44*'1. General Inputs'!$J$25,0),0)</f>
        <v>0</v>
      </c>
      <c r="J44" s="3">
        <f ca="1">ROUNDUP($F44*$E44*CHOOSE(J$7,
IFERROR(SUMPRODUCT('6. Patients'!CC$10:CC$107,OFFSET('6. Patients'!$DN$9,1,MATCH($D44,'6. Patients'!$DO$9:$EC$9,0),ROWS('6. Patients'!DP$10:DP$107))),0)+
IFERROR(SUMPRODUCT('6. Patients'!CC$10:CC$107,OFFSET('6. Patients'!$ED$9,1,MATCH($D44,'6. Patients'!$EE$9:$ES$9,0),ROWS('6. Patients'!DP$10:DP$107))),0)+
IFERROR(SUMPRODUCT('6. Patients'!CC$10:CC$107,OFFSET('6. Patients'!$ET$9,1,MATCH($D44,'6. Patients'!$EU$9:$FI$9,0),ROWS('6. Patients'!DP$10:DP$107))),0)+
IFERROR(SUMPRODUCT('6. Patients'!CC$10:CC$107,OFFSET('6. Patients'!$FJ$9,1,MATCH($D44,'6. Patients'!$FK$9:$FY$9,0),ROWS('6. Patients'!DP$10:DP$107))),0),
IFERROR(SUMPRODUCT('6. Patients'!CC$10:CC$107,OFFSET('6. Patients'!$FZ$9,1,MATCH($D44,'6. Patients'!$GA$9:$GO$9,0),ROWS('6. Patients'!DP$10:DP$107))),0)+
IFERROR(SUMPRODUCT('6. Patients'!CC$10:CC$107,OFFSET('6. Patients'!$GP$9,1,MATCH($D44,'6. Patients'!$GQ$9:$HE$9,0),ROWS('6. Patients'!DP$10:DP$107))),0)+
IFERROR(SUMPRODUCT('6. Patients'!CC$10:CC$107,OFFSET('6. Patients'!$HF$9,1,MATCH($D44,'6. Patients'!$HG$9:$HU$9,0),ROWS('6. Patients'!DP$10:DP$107))),0)+
IFERROR(SUMPRODUCT('6. Patients'!CC$10:CC$107,OFFSET('6. Patients'!$HV$9,1,MATCH($D44,'6. Patients'!$HW$9:$IK$9,0),ROWS('6. Patients'!DP$10:DP$107))),0),
IFERROR(SUMPRODUCT('6. Patients'!CC$10:CC$107,OFFSET('6. Patients'!$IL$9,1,MATCH($D44,'6. Patients'!$IM$9:$JA$9,0),ROWS('6. Patients'!DP$10:DP$107))),0)+
IFERROR(SUMPRODUCT('6. Patients'!CC$10:CC$107,OFFSET('6. Patients'!$JB$9,1,MATCH($D44,'6. Patients'!$JC$9:$JQ$9,0),ROWS('6. Patients'!DP$10:DP$107))),0)+
IFERROR(SUMPRODUCT('6. Patients'!CC$10:CC$107,OFFSET('6. Patients'!$JR$9,1,MATCH($D44,'6. Patients'!$JS$9:$KG$9,0),ROWS('6. Patients'!DP$10:DP$107))),0)+
IFERROR(SUMPRODUCT('6. Patients'!CC$10:CC$107,OFFSET('6. Patients'!$KH$9,1,MATCH($D44,'6. Patients'!$KI$9:$KW$9,0),ROWS('6. Patients'!DP$10:DP$107))),0))+
IFERROR(VLOOKUP($D44,$H$61:$L$91,COLUMNS($H$60:$J$60)-1+J$7,0)*$E44*$F44*'1. General Inputs'!$J$25,0),0)</f>
        <v>0</v>
      </c>
      <c r="K44" s="3">
        <f ca="1">ROUNDUP($F44*$E44*CHOOSE(K$7,
IFERROR(SUMPRODUCT('6. Patients'!CD$10:CD$107,OFFSET('6. Patients'!$DN$9,1,MATCH($D44,'6. Patients'!$DO$9:$EC$9,0),ROWS('6. Patients'!DQ$10:DQ$107))),0)+
IFERROR(SUMPRODUCT('6. Patients'!CD$10:CD$107,OFFSET('6. Patients'!$ED$9,1,MATCH($D44,'6. Patients'!$EE$9:$ES$9,0),ROWS('6. Patients'!DQ$10:DQ$107))),0)+
IFERROR(SUMPRODUCT('6. Patients'!CD$10:CD$107,OFFSET('6. Patients'!$ET$9,1,MATCH($D44,'6. Patients'!$EU$9:$FI$9,0),ROWS('6. Patients'!DQ$10:DQ$107))),0)+
IFERROR(SUMPRODUCT('6. Patients'!CD$10:CD$107,OFFSET('6. Patients'!$FJ$9,1,MATCH($D44,'6. Patients'!$FK$9:$FY$9,0),ROWS('6. Patients'!DQ$10:DQ$107))),0),
IFERROR(SUMPRODUCT('6. Patients'!CD$10:CD$107,OFFSET('6. Patients'!$FZ$9,1,MATCH($D44,'6. Patients'!$GA$9:$GO$9,0),ROWS('6. Patients'!DQ$10:DQ$107))),0)+
IFERROR(SUMPRODUCT('6. Patients'!CD$10:CD$107,OFFSET('6. Patients'!$GP$9,1,MATCH($D44,'6. Patients'!$GQ$9:$HE$9,0),ROWS('6. Patients'!DQ$10:DQ$107))),0)+
IFERROR(SUMPRODUCT('6. Patients'!CD$10:CD$107,OFFSET('6. Patients'!$HF$9,1,MATCH($D44,'6. Patients'!$HG$9:$HU$9,0),ROWS('6. Patients'!DQ$10:DQ$107))),0)+
IFERROR(SUMPRODUCT('6. Patients'!CD$10:CD$107,OFFSET('6. Patients'!$HV$9,1,MATCH($D44,'6. Patients'!$HW$9:$IK$9,0),ROWS('6. Patients'!DQ$10:DQ$107))),0),
IFERROR(SUMPRODUCT('6. Patients'!CD$10:CD$107,OFFSET('6. Patients'!$IL$9,1,MATCH($D44,'6. Patients'!$IM$9:$JA$9,0),ROWS('6. Patients'!DQ$10:DQ$107))),0)+
IFERROR(SUMPRODUCT('6. Patients'!CD$10:CD$107,OFFSET('6. Patients'!$JB$9,1,MATCH($D44,'6. Patients'!$JC$9:$JQ$9,0),ROWS('6. Patients'!DQ$10:DQ$107))),0)+
IFERROR(SUMPRODUCT('6. Patients'!CD$10:CD$107,OFFSET('6. Patients'!$JR$9,1,MATCH($D44,'6. Patients'!$JS$9:$KG$9,0),ROWS('6. Patients'!DQ$10:DQ$107))),0)+
IFERROR(SUMPRODUCT('6. Patients'!CD$10:CD$107,OFFSET('6. Patients'!$KH$9,1,MATCH($D44,'6. Patients'!$KI$9:$KW$9,0),ROWS('6. Patients'!DQ$10:DQ$107))),0))+
IFERROR(VLOOKUP($D44,$H$61:$L$91,COLUMNS($H$60:$J$60)-1+K$7,0)*$E44*$F44*'1. General Inputs'!$J$25,0),0)</f>
        <v>0</v>
      </c>
      <c r="L44" s="3">
        <f ca="1">ROUNDUP($F44*$E44*CHOOSE(L$7,
IFERROR(SUMPRODUCT('6. Patients'!CE$10:CE$107,OFFSET('6. Patients'!$DN$9,1,MATCH($D44,'6. Patients'!$DO$9:$EC$9,0),ROWS('6. Patients'!DR$10:DR$107))),0)+
IFERROR(SUMPRODUCT('6. Patients'!CE$10:CE$107,OFFSET('6. Patients'!$ED$9,1,MATCH($D44,'6. Patients'!$EE$9:$ES$9,0),ROWS('6. Patients'!DR$10:DR$107))),0)+
IFERROR(SUMPRODUCT('6. Patients'!CE$10:CE$107,OFFSET('6. Patients'!$ET$9,1,MATCH($D44,'6. Patients'!$EU$9:$FI$9,0),ROWS('6. Patients'!DR$10:DR$107))),0)+
IFERROR(SUMPRODUCT('6. Patients'!CE$10:CE$107,OFFSET('6. Patients'!$FJ$9,1,MATCH($D44,'6. Patients'!$FK$9:$FY$9,0),ROWS('6. Patients'!DR$10:DR$107))),0),
IFERROR(SUMPRODUCT('6. Patients'!CE$10:CE$107,OFFSET('6. Patients'!$FZ$9,1,MATCH($D44,'6. Patients'!$GA$9:$GO$9,0),ROWS('6. Patients'!DR$10:DR$107))),0)+
IFERROR(SUMPRODUCT('6. Patients'!CE$10:CE$107,OFFSET('6. Patients'!$GP$9,1,MATCH($D44,'6. Patients'!$GQ$9:$HE$9,0),ROWS('6. Patients'!DR$10:DR$107))),0)+
IFERROR(SUMPRODUCT('6. Patients'!CE$10:CE$107,OFFSET('6. Patients'!$HF$9,1,MATCH($D44,'6. Patients'!$HG$9:$HU$9,0),ROWS('6. Patients'!DR$10:DR$107))),0)+
IFERROR(SUMPRODUCT('6. Patients'!CE$10:CE$107,OFFSET('6. Patients'!$HV$9,1,MATCH($D44,'6. Patients'!$HW$9:$IK$9,0),ROWS('6. Patients'!DR$10:DR$107))),0),
IFERROR(SUMPRODUCT('6. Patients'!CE$10:CE$107,OFFSET('6. Patients'!$IL$9,1,MATCH($D44,'6. Patients'!$IM$9:$JA$9,0),ROWS('6. Patients'!DR$10:DR$107))),0)+
IFERROR(SUMPRODUCT('6. Patients'!CE$10:CE$107,OFFSET('6. Patients'!$JB$9,1,MATCH($D44,'6. Patients'!$JC$9:$JQ$9,0),ROWS('6. Patients'!DR$10:DR$107))),0)+
IFERROR(SUMPRODUCT('6. Patients'!CE$10:CE$107,OFFSET('6. Patients'!$JR$9,1,MATCH($D44,'6. Patients'!$JS$9:$KG$9,0),ROWS('6. Patients'!DR$10:DR$107))),0)+
IFERROR(SUMPRODUCT('6. Patients'!CE$10:CE$107,OFFSET('6. Patients'!$KH$9,1,MATCH($D44,'6. Patients'!$KI$9:$KW$9,0),ROWS('6. Patients'!DR$10:DR$107))),0))+
IFERROR(VLOOKUP($D44,$H$61:$L$91,COLUMNS($H$60:$J$60)-1+L$7,0)*$E44*$F44*'1. General Inputs'!$J$25,0),0)</f>
        <v>0</v>
      </c>
      <c r="M44" s="3">
        <f ca="1">ROUNDUP($F44*$E44*CHOOSE(M$7,
IFERROR(SUMPRODUCT('6. Patients'!CF$10:CF$107,OFFSET('6. Patients'!$DN$9,1,MATCH($D44,'6. Patients'!$DO$9:$EC$9,0),ROWS('6. Patients'!DS$10:DS$107))),0)+
IFERROR(SUMPRODUCT('6. Patients'!CF$10:CF$107,OFFSET('6. Patients'!$ED$9,1,MATCH($D44,'6. Patients'!$EE$9:$ES$9,0),ROWS('6. Patients'!DS$10:DS$107))),0)+
IFERROR(SUMPRODUCT('6. Patients'!CF$10:CF$107,OFFSET('6. Patients'!$ET$9,1,MATCH($D44,'6. Patients'!$EU$9:$FI$9,0),ROWS('6. Patients'!DS$10:DS$107))),0)+
IFERROR(SUMPRODUCT('6. Patients'!CF$10:CF$107,OFFSET('6. Patients'!$FJ$9,1,MATCH($D44,'6. Patients'!$FK$9:$FY$9,0),ROWS('6. Patients'!DS$10:DS$107))),0),
IFERROR(SUMPRODUCT('6. Patients'!CF$10:CF$107,OFFSET('6. Patients'!$FZ$9,1,MATCH($D44,'6. Patients'!$GA$9:$GO$9,0),ROWS('6. Patients'!DS$10:DS$107))),0)+
IFERROR(SUMPRODUCT('6. Patients'!CF$10:CF$107,OFFSET('6. Patients'!$GP$9,1,MATCH($D44,'6. Patients'!$GQ$9:$HE$9,0),ROWS('6. Patients'!DS$10:DS$107))),0)+
IFERROR(SUMPRODUCT('6. Patients'!CF$10:CF$107,OFFSET('6. Patients'!$HF$9,1,MATCH($D44,'6. Patients'!$HG$9:$HU$9,0),ROWS('6. Patients'!DS$10:DS$107))),0)+
IFERROR(SUMPRODUCT('6. Patients'!CF$10:CF$107,OFFSET('6. Patients'!$HV$9,1,MATCH($D44,'6. Patients'!$HW$9:$IK$9,0),ROWS('6. Patients'!DS$10:DS$107))),0),
IFERROR(SUMPRODUCT('6. Patients'!CF$10:CF$107,OFFSET('6. Patients'!$IL$9,1,MATCH($D44,'6. Patients'!$IM$9:$JA$9,0),ROWS('6. Patients'!DS$10:DS$107))),0)+
IFERROR(SUMPRODUCT('6. Patients'!CF$10:CF$107,OFFSET('6. Patients'!$JB$9,1,MATCH($D44,'6. Patients'!$JC$9:$JQ$9,0),ROWS('6. Patients'!DS$10:DS$107))),0)+
IFERROR(SUMPRODUCT('6. Patients'!CF$10:CF$107,OFFSET('6. Patients'!$JR$9,1,MATCH($D44,'6. Patients'!$JS$9:$KG$9,0),ROWS('6. Patients'!DS$10:DS$107))),0)+
IFERROR(SUMPRODUCT('6. Patients'!CF$10:CF$107,OFFSET('6. Patients'!$KH$9,1,MATCH($D44,'6. Patients'!$KI$9:$KW$9,0),ROWS('6. Patients'!DS$10:DS$107))),0))+
IFERROR(VLOOKUP($D44,$H$61:$L$91,COLUMNS($H$60:$J$60)-1+M$7,0)*$E44*$F44*'1. General Inputs'!$J$25,0),0)</f>
        <v>0</v>
      </c>
      <c r="N44" s="3">
        <f ca="1">ROUNDUP($F44*$E44*CHOOSE(N$7,
IFERROR(SUMPRODUCT('6. Patients'!CG$10:CG$107,OFFSET('6. Patients'!$DN$9,1,MATCH($D44,'6. Patients'!$DO$9:$EC$9,0),ROWS('6. Patients'!DT$10:DT$107))),0)+
IFERROR(SUMPRODUCT('6. Patients'!CG$10:CG$107,OFFSET('6. Patients'!$ED$9,1,MATCH($D44,'6. Patients'!$EE$9:$ES$9,0),ROWS('6. Patients'!DT$10:DT$107))),0)+
IFERROR(SUMPRODUCT('6. Patients'!CG$10:CG$107,OFFSET('6. Patients'!$ET$9,1,MATCH($D44,'6. Patients'!$EU$9:$FI$9,0),ROWS('6. Patients'!DT$10:DT$107))),0)+
IFERROR(SUMPRODUCT('6. Patients'!CG$10:CG$107,OFFSET('6. Patients'!$FJ$9,1,MATCH($D44,'6. Patients'!$FK$9:$FY$9,0),ROWS('6. Patients'!DT$10:DT$107))),0),
IFERROR(SUMPRODUCT('6. Patients'!CG$10:CG$107,OFFSET('6. Patients'!$FZ$9,1,MATCH($D44,'6. Patients'!$GA$9:$GO$9,0),ROWS('6. Patients'!DT$10:DT$107))),0)+
IFERROR(SUMPRODUCT('6. Patients'!CG$10:CG$107,OFFSET('6. Patients'!$GP$9,1,MATCH($D44,'6. Patients'!$GQ$9:$HE$9,0),ROWS('6. Patients'!DT$10:DT$107))),0)+
IFERROR(SUMPRODUCT('6. Patients'!CG$10:CG$107,OFFSET('6. Patients'!$HF$9,1,MATCH($D44,'6. Patients'!$HG$9:$HU$9,0),ROWS('6. Patients'!DT$10:DT$107))),0)+
IFERROR(SUMPRODUCT('6. Patients'!CG$10:CG$107,OFFSET('6. Patients'!$HV$9,1,MATCH($D44,'6. Patients'!$HW$9:$IK$9,0),ROWS('6. Patients'!DT$10:DT$107))),0),
IFERROR(SUMPRODUCT('6. Patients'!CG$10:CG$107,OFFSET('6. Patients'!$IL$9,1,MATCH($D44,'6. Patients'!$IM$9:$JA$9,0),ROWS('6. Patients'!DT$10:DT$107))),0)+
IFERROR(SUMPRODUCT('6. Patients'!CG$10:CG$107,OFFSET('6. Patients'!$JB$9,1,MATCH($D44,'6. Patients'!$JC$9:$JQ$9,0),ROWS('6. Patients'!DT$10:DT$107))),0)+
IFERROR(SUMPRODUCT('6. Patients'!CG$10:CG$107,OFFSET('6. Patients'!$JR$9,1,MATCH($D44,'6. Patients'!$JS$9:$KG$9,0),ROWS('6. Patients'!DT$10:DT$107))),0)+
IFERROR(SUMPRODUCT('6. Patients'!CG$10:CG$107,OFFSET('6. Patients'!$KH$9,1,MATCH($D44,'6. Patients'!$KI$9:$KW$9,0),ROWS('6. Patients'!DT$10:DT$107))),0))+
IFERROR(VLOOKUP($D44,$H$61:$L$91,COLUMNS($H$60:$J$60)-1+N$7,0)*$E44*$F44*'1. General Inputs'!$J$25,0),0)</f>
        <v>0</v>
      </c>
      <c r="O44" s="3">
        <f ca="1">ROUNDUP($F44*$E44*CHOOSE(O$7,
IFERROR(SUMPRODUCT('6. Patients'!CH$10:CH$107,OFFSET('6. Patients'!$DN$9,1,MATCH($D44,'6. Patients'!$DO$9:$EC$9,0),ROWS('6. Patients'!DU$10:DU$107))),0)+
IFERROR(SUMPRODUCT('6. Patients'!CH$10:CH$107,OFFSET('6. Patients'!$ED$9,1,MATCH($D44,'6. Patients'!$EE$9:$ES$9,0),ROWS('6. Patients'!DU$10:DU$107))),0)+
IFERROR(SUMPRODUCT('6. Patients'!CH$10:CH$107,OFFSET('6. Patients'!$ET$9,1,MATCH($D44,'6. Patients'!$EU$9:$FI$9,0),ROWS('6. Patients'!DU$10:DU$107))),0)+
IFERROR(SUMPRODUCT('6. Patients'!CH$10:CH$107,OFFSET('6. Patients'!$FJ$9,1,MATCH($D44,'6. Patients'!$FK$9:$FY$9,0),ROWS('6. Patients'!DU$10:DU$107))),0),
IFERROR(SUMPRODUCT('6. Patients'!CH$10:CH$107,OFFSET('6. Patients'!$FZ$9,1,MATCH($D44,'6. Patients'!$GA$9:$GO$9,0),ROWS('6. Patients'!DU$10:DU$107))),0)+
IFERROR(SUMPRODUCT('6. Patients'!CH$10:CH$107,OFFSET('6. Patients'!$GP$9,1,MATCH($D44,'6. Patients'!$GQ$9:$HE$9,0),ROWS('6. Patients'!DU$10:DU$107))),0)+
IFERROR(SUMPRODUCT('6. Patients'!CH$10:CH$107,OFFSET('6. Patients'!$HF$9,1,MATCH($D44,'6. Patients'!$HG$9:$HU$9,0),ROWS('6. Patients'!DU$10:DU$107))),0)+
IFERROR(SUMPRODUCT('6. Patients'!CH$10:CH$107,OFFSET('6. Patients'!$HV$9,1,MATCH($D44,'6. Patients'!$HW$9:$IK$9,0),ROWS('6. Patients'!DU$10:DU$107))),0),
IFERROR(SUMPRODUCT('6. Patients'!CH$10:CH$107,OFFSET('6. Patients'!$IL$9,1,MATCH($D44,'6. Patients'!$IM$9:$JA$9,0),ROWS('6. Patients'!DU$10:DU$107))),0)+
IFERROR(SUMPRODUCT('6. Patients'!CH$10:CH$107,OFFSET('6. Patients'!$JB$9,1,MATCH($D44,'6. Patients'!$JC$9:$JQ$9,0),ROWS('6. Patients'!DU$10:DU$107))),0)+
IFERROR(SUMPRODUCT('6. Patients'!CH$10:CH$107,OFFSET('6. Patients'!$JR$9,1,MATCH($D44,'6. Patients'!$JS$9:$KG$9,0),ROWS('6. Patients'!DU$10:DU$107))),0)+
IFERROR(SUMPRODUCT('6. Patients'!CH$10:CH$107,OFFSET('6. Patients'!$KH$9,1,MATCH($D44,'6. Patients'!$KI$9:$KW$9,0),ROWS('6. Patients'!DU$10:DU$107))),0))+
IFERROR(VLOOKUP($D44,$H$61:$L$91,COLUMNS($H$60:$J$60)-1+O$7,0)*$E44*$F44*'1. General Inputs'!$J$25,0),0)</f>
        <v>0</v>
      </c>
      <c r="P44" s="3">
        <f ca="1">ROUNDUP($F44*$E44*CHOOSE(P$7,
IFERROR(SUMPRODUCT('6. Patients'!CI$10:CI$107,OFFSET('6. Patients'!$DN$9,1,MATCH($D44,'6. Patients'!$DO$9:$EC$9,0),ROWS('6. Patients'!DV$10:DV$107))),0)+
IFERROR(SUMPRODUCT('6. Patients'!CI$10:CI$107,OFFSET('6. Patients'!$ED$9,1,MATCH($D44,'6. Patients'!$EE$9:$ES$9,0),ROWS('6. Patients'!DV$10:DV$107))),0)+
IFERROR(SUMPRODUCT('6. Patients'!CI$10:CI$107,OFFSET('6. Patients'!$ET$9,1,MATCH($D44,'6. Patients'!$EU$9:$FI$9,0),ROWS('6. Patients'!DV$10:DV$107))),0)+
IFERROR(SUMPRODUCT('6. Patients'!CI$10:CI$107,OFFSET('6. Patients'!$FJ$9,1,MATCH($D44,'6. Patients'!$FK$9:$FY$9,0),ROWS('6. Patients'!DV$10:DV$107))),0),
IFERROR(SUMPRODUCT('6. Patients'!CI$10:CI$107,OFFSET('6. Patients'!$FZ$9,1,MATCH($D44,'6. Patients'!$GA$9:$GO$9,0),ROWS('6. Patients'!DV$10:DV$107))),0)+
IFERROR(SUMPRODUCT('6. Patients'!CI$10:CI$107,OFFSET('6. Patients'!$GP$9,1,MATCH($D44,'6. Patients'!$GQ$9:$HE$9,0),ROWS('6. Patients'!DV$10:DV$107))),0)+
IFERROR(SUMPRODUCT('6. Patients'!CI$10:CI$107,OFFSET('6. Patients'!$HF$9,1,MATCH($D44,'6. Patients'!$HG$9:$HU$9,0),ROWS('6. Patients'!DV$10:DV$107))),0)+
IFERROR(SUMPRODUCT('6. Patients'!CI$10:CI$107,OFFSET('6. Patients'!$HV$9,1,MATCH($D44,'6. Patients'!$HW$9:$IK$9,0),ROWS('6. Patients'!DV$10:DV$107))),0),
IFERROR(SUMPRODUCT('6. Patients'!CI$10:CI$107,OFFSET('6. Patients'!$IL$9,1,MATCH($D44,'6. Patients'!$IM$9:$JA$9,0),ROWS('6. Patients'!DV$10:DV$107))),0)+
IFERROR(SUMPRODUCT('6. Patients'!CI$10:CI$107,OFFSET('6. Patients'!$JB$9,1,MATCH($D44,'6. Patients'!$JC$9:$JQ$9,0),ROWS('6. Patients'!DV$10:DV$107))),0)+
IFERROR(SUMPRODUCT('6. Patients'!CI$10:CI$107,OFFSET('6. Patients'!$JR$9,1,MATCH($D44,'6. Patients'!$JS$9:$KG$9,0),ROWS('6. Patients'!DV$10:DV$107))),0)+
IFERROR(SUMPRODUCT('6. Patients'!CI$10:CI$107,OFFSET('6. Patients'!$KH$9,1,MATCH($D44,'6. Patients'!$KI$9:$KW$9,0),ROWS('6. Patients'!DV$10:DV$107))),0))+
IFERROR(VLOOKUP($D44,$H$61:$L$91,COLUMNS($H$60:$J$60)-1+P$7,0)*$E44*$F44*'1. General Inputs'!$J$25,0),0)</f>
        <v>0</v>
      </c>
      <c r="Q44" s="3">
        <f ca="1">ROUNDUP($F44*$E44*CHOOSE(Q$7,
IFERROR(SUMPRODUCT('6. Patients'!CJ$10:CJ$107,OFFSET('6. Patients'!$DN$9,1,MATCH($D44,'6. Patients'!$DO$9:$EC$9,0),ROWS('6. Patients'!DW$10:DW$107))),0)+
IFERROR(SUMPRODUCT('6. Patients'!CJ$10:CJ$107,OFFSET('6. Patients'!$ED$9,1,MATCH($D44,'6. Patients'!$EE$9:$ES$9,0),ROWS('6. Patients'!DW$10:DW$107))),0)+
IFERROR(SUMPRODUCT('6. Patients'!CJ$10:CJ$107,OFFSET('6. Patients'!$ET$9,1,MATCH($D44,'6. Patients'!$EU$9:$FI$9,0),ROWS('6. Patients'!DW$10:DW$107))),0)+
IFERROR(SUMPRODUCT('6. Patients'!CJ$10:CJ$107,OFFSET('6. Patients'!$FJ$9,1,MATCH($D44,'6. Patients'!$FK$9:$FY$9,0),ROWS('6. Patients'!DW$10:DW$107))),0),
IFERROR(SUMPRODUCT('6. Patients'!CJ$10:CJ$107,OFFSET('6. Patients'!$FZ$9,1,MATCH($D44,'6. Patients'!$GA$9:$GO$9,0),ROWS('6. Patients'!DW$10:DW$107))),0)+
IFERROR(SUMPRODUCT('6. Patients'!CJ$10:CJ$107,OFFSET('6. Patients'!$GP$9,1,MATCH($D44,'6. Patients'!$GQ$9:$HE$9,0),ROWS('6. Patients'!DW$10:DW$107))),0)+
IFERROR(SUMPRODUCT('6. Patients'!CJ$10:CJ$107,OFFSET('6. Patients'!$HF$9,1,MATCH($D44,'6. Patients'!$HG$9:$HU$9,0),ROWS('6. Patients'!DW$10:DW$107))),0)+
IFERROR(SUMPRODUCT('6. Patients'!CJ$10:CJ$107,OFFSET('6. Patients'!$HV$9,1,MATCH($D44,'6. Patients'!$HW$9:$IK$9,0),ROWS('6. Patients'!DW$10:DW$107))),0),
IFERROR(SUMPRODUCT('6. Patients'!CJ$10:CJ$107,OFFSET('6. Patients'!$IL$9,1,MATCH($D44,'6. Patients'!$IM$9:$JA$9,0),ROWS('6. Patients'!DW$10:DW$107))),0)+
IFERROR(SUMPRODUCT('6. Patients'!CJ$10:CJ$107,OFFSET('6. Patients'!$JB$9,1,MATCH($D44,'6. Patients'!$JC$9:$JQ$9,0),ROWS('6. Patients'!DW$10:DW$107))),0)+
IFERROR(SUMPRODUCT('6. Patients'!CJ$10:CJ$107,OFFSET('6. Patients'!$JR$9,1,MATCH($D44,'6. Patients'!$JS$9:$KG$9,0),ROWS('6. Patients'!DW$10:DW$107))),0)+
IFERROR(SUMPRODUCT('6. Patients'!CJ$10:CJ$107,OFFSET('6. Patients'!$KH$9,1,MATCH($D44,'6. Patients'!$KI$9:$KW$9,0),ROWS('6. Patients'!DW$10:DW$107))),0))+
IFERROR(VLOOKUP($D44,$H$61:$L$91,COLUMNS($H$60:$J$60)-1+Q$7,0)*$E44*$F44*'1. General Inputs'!$J$25,0),0)</f>
        <v>0</v>
      </c>
      <c r="R44" s="3">
        <f ca="1">ROUNDUP($F44*$E44*CHOOSE(R$7,
IFERROR(SUMPRODUCT('6. Patients'!CK$10:CK$107,OFFSET('6. Patients'!$DN$9,1,MATCH($D44,'6. Patients'!$DO$9:$EC$9,0),ROWS('6. Patients'!DX$10:DX$107))),0)+
IFERROR(SUMPRODUCT('6. Patients'!CK$10:CK$107,OFFSET('6. Patients'!$ED$9,1,MATCH($D44,'6. Patients'!$EE$9:$ES$9,0),ROWS('6. Patients'!DX$10:DX$107))),0)+
IFERROR(SUMPRODUCT('6. Patients'!CK$10:CK$107,OFFSET('6. Patients'!$ET$9,1,MATCH($D44,'6. Patients'!$EU$9:$FI$9,0),ROWS('6. Patients'!DX$10:DX$107))),0)+
IFERROR(SUMPRODUCT('6. Patients'!CK$10:CK$107,OFFSET('6. Patients'!$FJ$9,1,MATCH($D44,'6. Patients'!$FK$9:$FY$9,0),ROWS('6. Patients'!DX$10:DX$107))),0),
IFERROR(SUMPRODUCT('6. Patients'!CK$10:CK$107,OFFSET('6. Patients'!$FZ$9,1,MATCH($D44,'6. Patients'!$GA$9:$GO$9,0),ROWS('6. Patients'!DX$10:DX$107))),0)+
IFERROR(SUMPRODUCT('6. Patients'!CK$10:CK$107,OFFSET('6. Patients'!$GP$9,1,MATCH($D44,'6. Patients'!$GQ$9:$HE$9,0),ROWS('6. Patients'!DX$10:DX$107))),0)+
IFERROR(SUMPRODUCT('6. Patients'!CK$10:CK$107,OFFSET('6. Patients'!$HF$9,1,MATCH($D44,'6. Patients'!$HG$9:$HU$9,0),ROWS('6. Patients'!DX$10:DX$107))),0)+
IFERROR(SUMPRODUCT('6. Patients'!CK$10:CK$107,OFFSET('6. Patients'!$HV$9,1,MATCH($D44,'6. Patients'!$HW$9:$IK$9,0),ROWS('6. Patients'!DX$10:DX$107))),0),
IFERROR(SUMPRODUCT('6. Patients'!CK$10:CK$107,OFFSET('6. Patients'!$IL$9,1,MATCH($D44,'6. Patients'!$IM$9:$JA$9,0),ROWS('6. Patients'!DX$10:DX$107))),0)+
IFERROR(SUMPRODUCT('6. Patients'!CK$10:CK$107,OFFSET('6. Patients'!$JB$9,1,MATCH($D44,'6. Patients'!$JC$9:$JQ$9,0),ROWS('6. Patients'!DX$10:DX$107))),0)+
IFERROR(SUMPRODUCT('6. Patients'!CK$10:CK$107,OFFSET('6. Patients'!$JR$9,1,MATCH($D44,'6. Patients'!$JS$9:$KG$9,0),ROWS('6. Patients'!DX$10:DX$107))),0)+
IFERROR(SUMPRODUCT('6. Patients'!CK$10:CK$107,OFFSET('6. Patients'!$KH$9,1,MATCH($D44,'6. Patients'!$KI$9:$KW$9,0),ROWS('6. Patients'!DX$10:DX$107))),0))+
IFERROR(VLOOKUP($D44,$H$61:$L$91,COLUMNS($H$60:$J$60)-1+R$7,0)*$E44*$F44*'1. General Inputs'!$J$25,0),0)</f>
        <v>0</v>
      </c>
      <c r="S44" s="3">
        <f ca="1">ROUNDUP($F44*$E44*CHOOSE(S$7,
IFERROR(SUMPRODUCT('6. Patients'!CL$10:CL$107,OFFSET('6. Patients'!$DN$9,1,MATCH($D44,'6. Patients'!$DO$9:$EC$9,0),ROWS('6. Patients'!DY$10:DY$107))),0)+
IFERROR(SUMPRODUCT('6. Patients'!CL$10:CL$107,OFFSET('6. Patients'!$ED$9,1,MATCH($D44,'6. Patients'!$EE$9:$ES$9,0),ROWS('6. Patients'!DY$10:DY$107))),0)+
IFERROR(SUMPRODUCT('6. Patients'!CL$10:CL$107,OFFSET('6. Patients'!$ET$9,1,MATCH($D44,'6. Patients'!$EU$9:$FI$9,0),ROWS('6. Patients'!DY$10:DY$107))),0)+
IFERROR(SUMPRODUCT('6. Patients'!CL$10:CL$107,OFFSET('6. Patients'!$FJ$9,1,MATCH($D44,'6. Patients'!$FK$9:$FY$9,0),ROWS('6. Patients'!DY$10:DY$107))),0),
IFERROR(SUMPRODUCT('6. Patients'!CL$10:CL$107,OFFSET('6. Patients'!$FZ$9,1,MATCH($D44,'6. Patients'!$GA$9:$GO$9,0),ROWS('6. Patients'!DY$10:DY$107))),0)+
IFERROR(SUMPRODUCT('6. Patients'!CL$10:CL$107,OFFSET('6. Patients'!$GP$9,1,MATCH($D44,'6. Patients'!$GQ$9:$HE$9,0),ROWS('6. Patients'!DY$10:DY$107))),0)+
IFERROR(SUMPRODUCT('6. Patients'!CL$10:CL$107,OFFSET('6. Patients'!$HF$9,1,MATCH($D44,'6. Patients'!$HG$9:$HU$9,0),ROWS('6. Patients'!DY$10:DY$107))),0)+
IFERROR(SUMPRODUCT('6. Patients'!CL$10:CL$107,OFFSET('6. Patients'!$HV$9,1,MATCH($D44,'6. Patients'!$HW$9:$IK$9,0),ROWS('6. Patients'!DY$10:DY$107))),0),
IFERROR(SUMPRODUCT('6. Patients'!CL$10:CL$107,OFFSET('6. Patients'!$IL$9,1,MATCH($D44,'6. Patients'!$IM$9:$JA$9,0),ROWS('6. Patients'!DY$10:DY$107))),0)+
IFERROR(SUMPRODUCT('6. Patients'!CL$10:CL$107,OFFSET('6. Patients'!$JB$9,1,MATCH($D44,'6. Patients'!$JC$9:$JQ$9,0),ROWS('6. Patients'!DY$10:DY$107))),0)+
IFERROR(SUMPRODUCT('6. Patients'!CL$10:CL$107,OFFSET('6. Patients'!$JR$9,1,MATCH($D44,'6. Patients'!$JS$9:$KG$9,0),ROWS('6. Patients'!DY$10:DY$107))),0)+
IFERROR(SUMPRODUCT('6. Patients'!CL$10:CL$107,OFFSET('6. Patients'!$KH$9,1,MATCH($D44,'6. Patients'!$KI$9:$KW$9,0),ROWS('6. Patients'!DY$10:DY$107))),0))+
IFERROR(VLOOKUP($D44,$H$61:$L$91,COLUMNS($H$60:$J$60)-1+S$7,0)*$E44*$F44*'1. General Inputs'!$J$25,0),0)</f>
        <v>0</v>
      </c>
      <c r="T44" s="3">
        <f ca="1">ROUNDUP($F44*$E44*CHOOSE(T$7,
IFERROR(SUMPRODUCT('6. Patients'!CM$10:CM$107,OFFSET('6. Patients'!$DN$9,1,MATCH($D44,'6. Patients'!$DO$9:$EC$9,0),ROWS('6. Patients'!DZ$10:DZ$107))),0)+
IFERROR(SUMPRODUCT('6. Patients'!CM$10:CM$107,OFFSET('6. Patients'!$ED$9,1,MATCH($D44,'6. Patients'!$EE$9:$ES$9,0),ROWS('6. Patients'!DZ$10:DZ$107))),0)+
IFERROR(SUMPRODUCT('6. Patients'!CM$10:CM$107,OFFSET('6. Patients'!$ET$9,1,MATCH($D44,'6. Patients'!$EU$9:$FI$9,0),ROWS('6. Patients'!DZ$10:DZ$107))),0)+
IFERROR(SUMPRODUCT('6. Patients'!CM$10:CM$107,OFFSET('6. Patients'!$FJ$9,1,MATCH($D44,'6. Patients'!$FK$9:$FY$9,0),ROWS('6. Patients'!DZ$10:DZ$107))),0),
IFERROR(SUMPRODUCT('6. Patients'!CM$10:CM$107,OFFSET('6. Patients'!$FZ$9,1,MATCH($D44,'6. Patients'!$GA$9:$GO$9,0),ROWS('6. Patients'!DZ$10:DZ$107))),0)+
IFERROR(SUMPRODUCT('6. Patients'!CM$10:CM$107,OFFSET('6. Patients'!$GP$9,1,MATCH($D44,'6. Patients'!$GQ$9:$HE$9,0),ROWS('6. Patients'!DZ$10:DZ$107))),0)+
IFERROR(SUMPRODUCT('6. Patients'!CM$10:CM$107,OFFSET('6. Patients'!$HF$9,1,MATCH($D44,'6. Patients'!$HG$9:$HU$9,0),ROWS('6. Patients'!DZ$10:DZ$107))),0)+
IFERROR(SUMPRODUCT('6. Patients'!CM$10:CM$107,OFFSET('6. Patients'!$HV$9,1,MATCH($D44,'6. Patients'!$HW$9:$IK$9,0),ROWS('6. Patients'!DZ$10:DZ$107))),0),
IFERROR(SUMPRODUCT('6. Patients'!CM$10:CM$107,OFFSET('6. Patients'!$IL$9,1,MATCH($D44,'6. Patients'!$IM$9:$JA$9,0),ROWS('6. Patients'!DZ$10:DZ$107))),0)+
IFERROR(SUMPRODUCT('6. Patients'!CM$10:CM$107,OFFSET('6. Patients'!$JB$9,1,MATCH($D44,'6. Patients'!$JC$9:$JQ$9,0),ROWS('6. Patients'!DZ$10:DZ$107))),0)+
IFERROR(SUMPRODUCT('6. Patients'!CM$10:CM$107,OFFSET('6. Patients'!$JR$9,1,MATCH($D44,'6. Patients'!$JS$9:$KG$9,0),ROWS('6. Patients'!DZ$10:DZ$107))),0)+
IFERROR(SUMPRODUCT('6. Patients'!CM$10:CM$107,OFFSET('6. Patients'!$KH$9,1,MATCH($D44,'6. Patients'!$KI$9:$KW$9,0),ROWS('6. Patients'!DZ$10:DZ$107))),0))+
IFERROR(VLOOKUP($D44,$H$61:$L$91,COLUMNS($H$60:$J$60)-1+T$7,0)*$E44*$F44*'1. General Inputs'!$J$25,0),0)</f>
        <v>0</v>
      </c>
      <c r="U44" s="3">
        <f ca="1">ROUNDUP($F44*$E44*CHOOSE(U$7,
IFERROR(SUMPRODUCT('6. Patients'!CN$10:CN$107,OFFSET('6. Patients'!$DN$9,1,MATCH($D44,'6. Patients'!$DO$9:$EC$9,0),ROWS('6. Patients'!EA$10:EA$107))),0)+
IFERROR(SUMPRODUCT('6. Patients'!CN$10:CN$107,OFFSET('6. Patients'!$ED$9,1,MATCH($D44,'6. Patients'!$EE$9:$ES$9,0),ROWS('6. Patients'!EA$10:EA$107))),0)+
IFERROR(SUMPRODUCT('6. Patients'!CN$10:CN$107,OFFSET('6. Patients'!$ET$9,1,MATCH($D44,'6. Patients'!$EU$9:$FI$9,0),ROWS('6. Patients'!EA$10:EA$107))),0)+
IFERROR(SUMPRODUCT('6. Patients'!CN$10:CN$107,OFFSET('6. Patients'!$FJ$9,1,MATCH($D44,'6. Patients'!$FK$9:$FY$9,0),ROWS('6. Patients'!EA$10:EA$107))),0),
IFERROR(SUMPRODUCT('6. Patients'!CN$10:CN$107,OFFSET('6. Patients'!$FZ$9,1,MATCH($D44,'6. Patients'!$GA$9:$GO$9,0),ROWS('6. Patients'!EA$10:EA$107))),0)+
IFERROR(SUMPRODUCT('6. Patients'!CN$10:CN$107,OFFSET('6. Patients'!$GP$9,1,MATCH($D44,'6. Patients'!$GQ$9:$HE$9,0),ROWS('6. Patients'!EA$10:EA$107))),0)+
IFERROR(SUMPRODUCT('6. Patients'!CN$10:CN$107,OFFSET('6. Patients'!$HF$9,1,MATCH($D44,'6. Patients'!$HG$9:$HU$9,0),ROWS('6. Patients'!EA$10:EA$107))),0)+
IFERROR(SUMPRODUCT('6. Patients'!CN$10:CN$107,OFFSET('6. Patients'!$HV$9,1,MATCH($D44,'6. Patients'!$HW$9:$IK$9,0),ROWS('6. Patients'!EA$10:EA$107))),0),
IFERROR(SUMPRODUCT('6. Patients'!CN$10:CN$107,OFFSET('6. Patients'!$IL$9,1,MATCH($D44,'6. Patients'!$IM$9:$JA$9,0),ROWS('6. Patients'!EA$10:EA$107))),0)+
IFERROR(SUMPRODUCT('6. Patients'!CN$10:CN$107,OFFSET('6. Patients'!$JB$9,1,MATCH($D44,'6. Patients'!$JC$9:$JQ$9,0),ROWS('6. Patients'!EA$10:EA$107))),0)+
IFERROR(SUMPRODUCT('6. Patients'!CN$10:CN$107,OFFSET('6. Patients'!$JR$9,1,MATCH($D44,'6. Patients'!$JS$9:$KG$9,0),ROWS('6. Patients'!EA$10:EA$107))),0)+
IFERROR(SUMPRODUCT('6. Patients'!CN$10:CN$107,OFFSET('6. Patients'!$KH$9,1,MATCH($D44,'6. Patients'!$KI$9:$KW$9,0),ROWS('6. Patients'!EA$10:EA$107))),0))+
IFERROR(VLOOKUP($D44,$H$61:$L$91,COLUMNS($H$60:$J$60)-1+U$7,0)*$E44*$F44*'1. General Inputs'!$J$25,0),0)</f>
        <v>0</v>
      </c>
      <c r="V44" s="3">
        <f ca="1">ROUNDUP($F44*$E44*CHOOSE(V$7,
IFERROR(SUMPRODUCT('6. Patients'!CO$10:CO$107,OFFSET('6. Patients'!$DN$9,1,MATCH($D44,'6. Patients'!$DO$9:$EC$9,0),ROWS('6. Patients'!EB$10:EB$107))),0)+
IFERROR(SUMPRODUCT('6. Patients'!CO$10:CO$107,OFFSET('6. Patients'!$ED$9,1,MATCH($D44,'6. Patients'!$EE$9:$ES$9,0),ROWS('6. Patients'!EB$10:EB$107))),0)+
IFERROR(SUMPRODUCT('6. Patients'!CO$10:CO$107,OFFSET('6. Patients'!$ET$9,1,MATCH($D44,'6. Patients'!$EU$9:$FI$9,0),ROWS('6. Patients'!EB$10:EB$107))),0)+
IFERROR(SUMPRODUCT('6. Patients'!CO$10:CO$107,OFFSET('6. Patients'!$FJ$9,1,MATCH($D44,'6. Patients'!$FK$9:$FY$9,0),ROWS('6. Patients'!EB$10:EB$107))),0),
IFERROR(SUMPRODUCT('6. Patients'!CO$10:CO$107,OFFSET('6. Patients'!$FZ$9,1,MATCH($D44,'6. Patients'!$GA$9:$GO$9,0),ROWS('6. Patients'!EB$10:EB$107))),0)+
IFERROR(SUMPRODUCT('6. Patients'!CO$10:CO$107,OFFSET('6. Patients'!$GP$9,1,MATCH($D44,'6. Patients'!$GQ$9:$HE$9,0),ROWS('6. Patients'!EB$10:EB$107))),0)+
IFERROR(SUMPRODUCT('6. Patients'!CO$10:CO$107,OFFSET('6. Patients'!$HF$9,1,MATCH($D44,'6. Patients'!$HG$9:$HU$9,0),ROWS('6. Patients'!EB$10:EB$107))),0)+
IFERROR(SUMPRODUCT('6. Patients'!CO$10:CO$107,OFFSET('6. Patients'!$HV$9,1,MATCH($D44,'6. Patients'!$HW$9:$IK$9,0),ROWS('6. Patients'!EB$10:EB$107))),0),
IFERROR(SUMPRODUCT('6. Patients'!CO$10:CO$107,OFFSET('6. Patients'!$IL$9,1,MATCH($D44,'6. Patients'!$IM$9:$JA$9,0),ROWS('6. Patients'!EB$10:EB$107))),0)+
IFERROR(SUMPRODUCT('6. Patients'!CO$10:CO$107,OFFSET('6. Patients'!$JB$9,1,MATCH($D44,'6. Patients'!$JC$9:$JQ$9,0),ROWS('6. Patients'!EB$10:EB$107))),0)+
IFERROR(SUMPRODUCT('6. Patients'!CO$10:CO$107,OFFSET('6. Patients'!$JR$9,1,MATCH($D44,'6. Patients'!$JS$9:$KG$9,0),ROWS('6. Patients'!EB$10:EB$107))),0)+
IFERROR(SUMPRODUCT('6. Patients'!CO$10:CO$107,OFFSET('6. Patients'!$KH$9,1,MATCH($D44,'6. Patients'!$KI$9:$KW$9,0),ROWS('6. Patients'!EB$10:EB$107))),0))+
IFERROR(VLOOKUP($D44,$H$61:$L$91,COLUMNS($H$60:$J$60)-1+V$7,0)*$E44*$F44*'1. General Inputs'!$J$25,0),0)</f>
        <v>0</v>
      </c>
      <c r="W44" s="3">
        <f ca="1">ROUNDUP($F44*$E44*CHOOSE(W$7,
IFERROR(SUMPRODUCT('6. Patients'!CP$10:CP$107,OFFSET('6. Patients'!$DN$9,1,MATCH($D44,'6. Patients'!$DO$9:$EC$9,0),ROWS('6. Patients'!EC$10:EC$107))),0)+
IFERROR(SUMPRODUCT('6. Patients'!CP$10:CP$107,OFFSET('6. Patients'!$ED$9,1,MATCH($D44,'6. Patients'!$EE$9:$ES$9,0),ROWS('6. Patients'!EC$10:EC$107))),0)+
IFERROR(SUMPRODUCT('6. Patients'!CP$10:CP$107,OFFSET('6. Patients'!$ET$9,1,MATCH($D44,'6. Patients'!$EU$9:$FI$9,0),ROWS('6. Patients'!EC$10:EC$107))),0)+
IFERROR(SUMPRODUCT('6. Patients'!CP$10:CP$107,OFFSET('6. Patients'!$FJ$9,1,MATCH($D44,'6. Patients'!$FK$9:$FY$9,0),ROWS('6. Patients'!EC$10:EC$107))),0),
IFERROR(SUMPRODUCT('6. Patients'!CP$10:CP$107,OFFSET('6. Patients'!$FZ$9,1,MATCH($D44,'6. Patients'!$GA$9:$GO$9,0),ROWS('6. Patients'!EC$10:EC$107))),0)+
IFERROR(SUMPRODUCT('6. Patients'!CP$10:CP$107,OFFSET('6. Patients'!$GP$9,1,MATCH($D44,'6. Patients'!$GQ$9:$HE$9,0),ROWS('6. Patients'!EC$10:EC$107))),0)+
IFERROR(SUMPRODUCT('6. Patients'!CP$10:CP$107,OFFSET('6. Patients'!$HF$9,1,MATCH($D44,'6. Patients'!$HG$9:$HU$9,0),ROWS('6. Patients'!EC$10:EC$107))),0)+
IFERROR(SUMPRODUCT('6. Patients'!CP$10:CP$107,OFFSET('6. Patients'!$HV$9,1,MATCH($D44,'6. Patients'!$HW$9:$IK$9,0),ROWS('6. Patients'!EC$10:EC$107))),0),
IFERROR(SUMPRODUCT('6. Patients'!CP$10:CP$107,OFFSET('6. Patients'!$IL$9,1,MATCH($D44,'6. Patients'!$IM$9:$JA$9,0),ROWS('6. Patients'!EC$10:EC$107))),0)+
IFERROR(SUMPRODUCT('6. Patients'!CP$10:CP$107,OFFSET('6. Patients'!$JB$9,1,MATCH($D44,'6. Patients'!$JC$9:$JQ$9,0),ROWS('6. Patients'!EC$10:EC$107))),0)+
IFERROR(SUMPRODUCT('6. Patients'!CP$10:CP$107,OFFSET('6. Patients'!$JR$9,1,MATCH($D44,'6. Patients'!$JS$9:$KG$9,0),ROWS('6. Patients'!EC$10:EC$107))),0)+
IFERROR(SUMPRODUCT('6. Patients'!CP$10:CP$107,OFFSET('6. Patients'!$KH$9,1,MATCH($D44,'6. Patients'!$KI$9:$KW$9,0),ROWS('6. Patients'!EC$10:EC$107))),0))+
IFERROR(VLOOKUP($D44,$H$61:$L$91,COLUMNS($H$60:$J$60)-1+W$7,0)*$E44*$F44*'1. General Inputs'!$J$25,0),0)</f>
        <v>0</v>
      </c>
      <c r="X44" s="3">
        <f ca="1">ROUNDUP($F44*$E44*CHOOSE(X$7,
IFERROR(SUMPRODUCT('6. Patients'!CQ$10:CQ$107,OFFSET('6. Patients'!$DN$9,1,MATCH($D44,'6. Patients'!$DO$9:$EC$9,0),ROWS('6. Patients'!ED$10:ED$107))),0)+
IFERROR(SUMPRODUCT('6. Patients'!CQ$10:CQ$107,OFFSET('6. Patients'!$ED$9,1,MATCH($D44,'6. Patients'!$EE$9:$ES$9,0),ROWS('6. Patients'!ED$10:ED$107))),0)+
IFERROR(SUMPRODUCT('6. Patients'!CQ$10:CQ$107,OFFSET('6. Patients'!$ET$9,1,MATCH($D44,'6. Patients'!$EU$9:$FI$9,0),ROWS('6. Patients'!ED$10:ED$107))),0)+
IFERROR(SUMPRODUCT('6. Patients'!CQ$10:CQ$107,OFFSET('6. Patients'!$FJ$9,1,MATCH($D44,'6. Patients'!$FK$9:$FY$9,0),ROWS('6. Patients'!ED$10:ED$107))),0),
IFERROR(SUMPRODUCT('6. Patients'!CQ$10:CQ$107,OFFSET('6. Patients'!$FZ$9,1,MATCH($D44,'6. Patients'!$GA$9:$GO$9,0),ROWS('6. Patients'!ED$10:ED$107))),0)+
IFERROR(SUMPRODUCT('6. Patients'!CQ$10:CQ$107,OFFSET('6. Patients'!$GP$9,1,MATCH($D44,'6. Patients'!$GQ$9:$HE$9,0),ROWS('6. Patients'!ED$10:ED$107))),0)+
IFERROR(SUMPRODUCT('6. Patients'!CQ$10:CQ$107,OFFSET('6. Patients'!$HF$9,1,MATCH($D44,'6. Patients'!$HG$9:$HU$9,0),ROWS('6. Patients'!ED$10:ED$107))),0)+
IFERROR(SUMPRODUCT('6. Patients'!CQ$10:CQ$107,OFFSET('6. Patients'!$HV$9,1,MATCH($D44,'6. Patients'!$HW$9:$IK$9,0),ROWS('6. Patients'!ED$10:ED$107))),0),
IFERROR(SUMPRODUCT('6. Patients'!CQ$10:CQ$107,OFFSET('6. Patients'!$IL$9,1,MATCH($D44,'6. Patients'!$IM$9:$JA$9,0),ROWS('6. Patients'!ED$10:ED$107))),0)+
IFERROR(SUMPRODUCT('6. Patients'!CQ$10:CQ$107,OFFSET('6. Patients'!$JB$9,1,MATCH($D44,'6. Patients'!$JC$9:$JQ$9,0),ROWS('6. Patients'!ED$10:ED$107))),0)+
IFERROR(SUMPRODUCT('6. Patients'!CQ$10:CQ$107,OFFSET('6. Patients'!$JR$9,1,MATCH($D44,'6. Patients'!$JS$9:$KG$9,0),ROWS('6. Patients'!ED$10:ED$107))),0)+
IFERROR(SUMPRODUCT('6. Patients'!CQ$10:CQ$107,OFFSET('6. Patients'!$KH$9,1,MATCH($D44,'6. Patients'!$KI$9:$KW$9,0),ROWS('6. Patients'!ED$10:ED$107))),0))+
IFERROR(VLOOKUP($D44,$H$61:$L$91,COLUMNS($H$60:$J$60)-1+X$7,0)*$E44*$F44*'1. General Inputs'!$J$25,0),0)</f>
        <v>0</v>
      </c>
      <c r="Y44" s="3">
        <f ca="1">ROUNDUP($F44*$E44*CHOOSE(Y$7,
IFERROR(SUMPRODUCT('6. Patients'!CR$10:CR$107,OFFSET('6. Patients'!$DN$9,1,MATCH($D44,'6. Patients'!$DO$9:$EC$9,0),ROWS('6. Patients'!EE$10:EE$107))),0)+
IFERROR(SUMPRODUCT('6. Patients'!CR$10:CR$107,OFFSET('6. Patients'!$ED$9,1,MATCH($D44,'6. Patients'!$EE$9:$ES$9,0),ROWS('6. Patients'!EE$10:EE$107))),0)+
IFERROR(SUMPRODUCT('6. Patients'!CR$10:CR$107,OFFSET('6. Patients'!$ET$9,1,MATCH($D44,'6. Patients'!$EU$9:$FI$9,0),ROWS('6. Patients'!EE$10:EE$107))),0)+
IFERROR(SUMPRODUCT('6. Patients'!CR$10:CR$107,OFFSET('6. Patients'!$FJ$9,1,MATCH($D44,'6. Patients'!$FK$9:$FY$9,0),ROWS('6. Patients'!EE$10:EE$107))),0),
IFERROR(SUMPRODUCT('6. Patients'!CR$10:CR$107,OFFSET('6. Patients'!$FZ$9,1,MATCH($D44,'6. Patients'!$GA$9:$GO$9,0),ROWS('6. Patients'!EE$10:EE$107))),0)+
IFERROR(SUMPRODUCT('6. Patients'!CR$10:CR$107,OFFSET('6. Patients'!$GP$9,1,MATCH($D44,'6. Patients'!$GQ$9:$HE$9,0),ROWS('6. Patients'!EE$10:EE$107))),0)+
IFERROR(SUMPRODUCT('6. Patients'!CR$10:CR$107,OFFSET('6. Patients'!$HF$9,1,MATCH($D44,'6. Patients'!$HG$9:$HU$9,0),ROWS('6. Patients'!EE$10:EE$107))),0)+
IFERROR(SUMPRODUCT('6. Patients'!CR$10:CR$107,OFFSET('6. Patients'!$HV$9,1,MATCH($D44,'6. Patients'!$HW$9:$IK$9,0),ROWS('6. Patients'!EE$10:EE$107))),0),
IFERROR(SUMPRODUCT('6. Patients'!CR$10:CR$107,OFFSET('6. Patients'!$IL$9,1,MATCH($D44,'6. Patients'!$IM$9:$JA$9,0),ROWS('6. Patients'!EE$10:EE$107))),0)+
IFERROR(SUMPRODUCT('6. Patients'!CR$10:CR$107,OFFSET('6. Patients'!$JB$9,1,MATCH($D44,'6. Patients'!$JC$9:$JQ$9,0),ROWS('6. Patients'!EE$10:EE$107))),0)+
IFERROR(SUMPRODUCT('6. Patients'!CR$10:CR$107,OFFSET('6. Patients'!$JR$9,1,MATCH($D44,'6. Patients'!$JS$9:$KG$9,0),ROWS('6. Patients'!EE$10:EE$107))),0)+
IFERROR(SUMPRODUCT('6. Patients'!CR$10:CR$107,OFFSET('6. Patients'!$KH$9,1,MATCH($D44,'6. Patients'!$KI$9:$KW$9,0),ROWS('6. Patients'!EE$10:EE$107))),0))+
IFERROR(VLOOKUP($D44,$H$61:$L$91,COLUMNS($H$60:$J$60)-1+Y$7,0)*$E44*$F44*'1. General Inputs'!$J$25,0),0)</f>
        <v>0</v>
      </c>
      <c r="Z44" s="3">
        <f ca="1">ROUNDUP($F44*$E44*CHOOSE(Z$7,
IFERROR(SUMPRODUCT('6. Patients'!CS$10:CS$107,OFFSET('6. Patients'!$DN$9,1,MATCH($D44,'6. Patients'!$DO$9:$EC$9,0),ROWS('6. Patients'!EF$10:EF$107))),0)+
IFERROR(SUMPRODUCT('6. Patients'!CS$10:CS$107,OFFSET('6. Patients'!$ED$9,1,MATCH($D44,'6. Patients'!$EE$9:$ES$9,0),ROWS('6. Patients'!EF$10:EF$107))),0)+
IFERROR(SUMPRODUCT('6. Patients'!CS$10:CS$107,OFFSET('6. Patients'!$ET$9,1,MATCH($D44,'6. Patients'!$EU$9:$FI$9,0),ROWS('6. Patients'!EF$10:EF$107))),0)+
IFERROR(SUMPRODUCT('6. Patients'!CS$10:CS$107,OFFSET('6. Patients'!$FJ$9,1,MATCH($D44,'6. Patients'!$FK$9:$FY$9,0),ROWS('6. Patients'!EF$10:EF$107))),0),
IFERROR(SUMPRODUCT('6. Patients'!CS$10:CS$107,OFFSET('6. Patients'!$FZ$9,1,MATCH($D44,'6. Patients'!$GA$9:$GO$9,0),ROWS('6. Patients'!EF$10:EF$107))),0)+
IFERROR(SUMPRODUCT('6. Patients'!CS$10:CS$107,OFFSET('6. Patients'!$GP$9,1,MATCH($D44,'6. Patients'!$GQ$9:$HE$9,0),ROWS('6. Patients'!EF$10:EF$107))),0)+
IFERROR(SUMPRODUCT('6. Patients'!CS$10:CS$107,OFFSET('6. Patients'!$HF$9,1,MATCH($D44,'6. Patients'!$HG$9:$HU$9,0),ROWS('6. Patients'!EF$10:EF$107))),0)+
IFERROR(SUMPRODUCT('6. Patients'!CS$10:CS$107,OFFSET('6. Patients'!$HV$9,1,MATCH($D44,'6. Patients'!$HW$9:$IK$9,0),ROWS('6. Patients'!EF$10:EF$107))),0),
IFERROR(SUMPRODUCT('6. Patients'!CS$10:CS$107,OFFSET('6. Patients'!$IL$9,1,MATCH($D44,'6. Patients'!$IM$9:$JA$9,0),ROWS('6. Patients'!EF$10:EF$107))),0)+
IFERROR(SUMPRODUCT('6. Patients'!CS$10:CS$107,OFFSET('6. Patients'!$JB$9,1,MATCH($D44,'6. Patients'!$JC$9:$JQ$9,0),ROWS('6. Patients'!EF$10:EF$107))),0)+
IFERROR(SUMPRODUCT('6. Patients'!CS$10:CS$107,OFFSET('6. Patients'!$JR$9,1,MATCH($D44,'6. Patients'!$JS$9:$KG$9,0),ROWS('6. Patients'!EF$10:EF$107))),0)+
IFERROR(SUMPRODUCT('6. Patients'!CS$10:CS$107,OFFSET('6. Patients'!$KH$9,1,MATCH($D44,'6. Patients'!$KI$9:$KW$9,0),ROWS('6. Patients'!EF$10:EF$107))),0))+
IFERROR(VLOOKUP($D44,$H$61:$L$91,COLUMNS($H$60:$J$60)-1+Z$7,0)*$E44*$F44*'1. General Inputs'!$J$25,0),0)</f>
        <v>0</v>
      </c>
      <c r="AA44" s="3">
        <f ca="1">ROUNDUP($F44*$E44*CHOOSE(AA$7,
IFERROR(SUMPRODUCT('6. Patients'!CT$10:CT$107,OFFSET('6. Patients'!$DN$9,1,MATCH($D44,'6. Patients'!$DO$9:$EC$9,0),ROWS('6. Patients'!EG$10:EG$107))),0)+
IFERROR(SUMPRODUCT('6. Patients'!CT$10:CT$107,OFFSET('6. Patients'!$ED$9,1,MATCH($D44,'6. Patients'!$EE$9:$ES$9,0),ROWS('6. Patients'!EG$10:EG$107))),0)+
IFERROR(SUMPRODUCT('6. Patients'!CT$10:CT$107,OFFSET('6. Patients'!$ET$9,1,MATCH($D44,'6. Patients'!$EU$9:$FI$9,0),ROWS('6. Patients'!EG$10:EG$107))),0)+
IFERROR(SUMPRODUCT('6. Patients'!CT$10:CT$107,OFFSET('6. Patients'!$FJ$9,1,MATCH($D44,'6. Patients'!$FK$9:$FY$9,0),ROWS('6. Patients'!EG$10:EG$107))),0),
IFERROR(SUMPRODUCT('6. Patients'!CT$10:CT$107,OFFSET('6. Patients'!$FZ$9,1,MATCH($D44,'6. Patients'!$GA$9:$GO$9,0),ROWS('6. Patients'!EG$10:EG$107))),0)+
IFERROR(SUMPRODUCT('6. Patients'!CT$10:CT$107,OFFSET('6. Patients'!$GP$9,1,MATCH($D44,'6. Patients'!$GQ$9:$HE$9,0),ROWS('6. Patients'!EG$10:EG$107))),0)+
IFERROR(SUMPRODUCT('6. Patients'!CT$10:CT$107,OFFSET('6. Patients'!$HF$9,1,MATCH($D44,'6. Patients'!$HG$9:$HU$9,0),ROWS('6. Patients'!EG$10:EG$107))),0)+
IFERROR(SUMPRODUCT('6. Patients'!CT$10:CT$107,OFFSET('6. Patients'!$HV$9,1,MATCH($D44,'6. Patients'!$HW$9:$IK$9,0),ROWS('6. Patients'!EG$10:EG$107))),0),
IFERROR(SUMPRODUCT('6. Patients'!CT$10:CT$107,OFFSET('6. Patients'!$IL$9,1,MATCH($D44,'6. Patients'!$IM$9:$JA$9,0),ROWS('6. Patients'!EG$10:EG$107))),0)+
IFERROR(SUMPRODUCT('6. Patients'!CT$10:CT$107,OFFSET('6. Patients'!$JB$9,1,MATCH($D44,'6. Patients'!$JC$9:$JQ$9,0),ROWS('6. Patients'!EG$10:EG$107))),0)+
IFERROR(SUMPRODUCT('6. Patients'!CT$10:CT$107,OFFSET('6. Patients'!$JR$9,1,MATCH($D44,'6. Patients'!$JS$9:$KG$9,0),ROWS('6. Patients'!EG$10:EG$107))),0)+
IFERROR(SUMPRODUCT('6. Patients'!CT$10:CT$107,OFFSET('6. Patients'!$KH$9,1,MATCH($D44,'6. Patients'!$KI$9:$KW$9,0),ROWS('6. Patients'!EG$10:EG$107))),0))+
IFERROR(VLOOKUP($D44,$H$61:$L$91,COLUMNS($H$60:$J$60)-1+AA$7,0)*$E44*$F44*'1. General Inputs'!$J$25,0),0)</f>
        <v>0</v>
      </c>
      <c r="AB44" s="3">
        <f ca="1">ROUNDUP($F44*$E44*CHOOSE(AB$7,
IFERROR(SUMPRODUCT('6. Patients'!CU$10:CU$107,OFFSET('6. Patients'!$DN$9,1,MATCH($D44,'6. Patients'!$DO$9:$EC$9,0),ROWS('6. Patients'!EH$10:EH$107))),0)+
IFERROR(SUMPRODUCT('6. Patients'!CU$10:CU$107,OFFSET('6. Patients'!$ED$9,1,MATCH($D44,'6. Patients'!$EE$9:$ES$9,0),ROWS('6. Patients'!EH$10:EH$107))),0)+
IFERROR(SUMPRODUCT('6. Patients'!CU$10:CU$107,OFFSET('6. Patients'!$ET$9,1,MATCH($D44,'6. Patients'!$EU$9:$FI$9,0),ROWS('6. Patients'!EH$10:EH$107))),0)+
IFERROR(SUMPRODUCT('6. Patients'!CU$10:CU$107,OFFSET('6. Patients'!$FJ$9,1,MATCH($D44,'6. Patients'!$FK$9:$FY$9,0),ROWS('6. Patients'!EH$10:EH$107))),0),
IFERROR(SUMPRODUCT('6. Patients'!CU$10:CU$107,OFFSET('6. Patients'!$FZ$9,1,MATCH($D44,'6. Patients'!$GA$9:$GO$9,0),ROWS('6. Patients'!EH$10:EH$107))),0)+
IFERROR(SUMPRODUCT('6. Patients'!CU$10:CU$107,OFFSET('6. Patients'!$GP$9,1,MATCH($D44,'6. Patients'!$GQ$9:$HE$9,0),ROWS('6. Patients'!EH$10:EH$107))),0)+
IFERROR(SUMPRODUCT('6. Patients'!CU$10:CU$107,OFFSET('6. Patients'!$HF$9,1,MATCH($D44,'6. Patients'!$HG$9:$HU$9,0),ROWS('6. Patients'!EH$10:EH$107))),0)+
IFERROR(SUMPRODUCT('6. Patients'!CU$10:CU$107,OFFSET('6. Patients'!$HV$9,1,MATCH($D44,'6. Patients'!$HW$9:$IK$9,0),ROWS('6. Patients'!EH$10:EH$107))),0),
IFERROR(SUMPRODUCT('6. Patients'!CU$10:CU$107,OFFSET('6. Patients'!$IL$9,1,MATCH($D44,'6. Patients'!$IM$9:$JA$9,0),ROWS('6. Patients'!EH$10:EH$107))),0)+
IFERROR(SUMPRODUCT('6. Patients'!CU$10:CU$107,OFFSET('6. Patients'!$JB$9,1,MATCH($D44,'6. Patients'!$JC$9:$JQ$9,0),ROWS('6. Patients'!EH$10:EH$107))),0)+
IFERROR(SUMPRODUCT('6. Patients'!CU$10:CU$107,OFFSET('6. Patients'!$JR$9,1,MATCH($D44,'6. Patients'!$JS$9:$KG$9,0),ROWS('6. Patients'!EH$10:EH$107))),0)+
IFERROR(SUMPRODUCT('6. Patients'!CU$10:CU$107,OFFSET('6. Patients'!$KH$9,1,MATCH($D44,'6. Patients'!$KI$9:$KW$9,0),ROWS('6. Patients'!EH$10:EH$107))),0))+
IFERROR(VLOOKUP($D44,$H$61:$L$91,COLUMNS($H$60:$J$60)-1+AB$7,0)*$E44*$F44*'1. General Inputs'!$J$25,0),0)</f>
        <v>0</v>
      </c>
      <c r="AC44" s="3">
        <f ca="1">ROUNDUP($F44*$E44*CHOOSE(AC$7,
IFERROR(SUMPRODUCT('6. Patients'!CV$10:CV$107,OFFSET('6. Patients'!$DN$9,1,MATCH($D44,'6. Patients'!$DO$9:$EC$9,0),ROWS('6. Patients'!EI$10:EI$107))),0)+
IFERROR(SUMPRODUCT('6. Patients'!CV$10:CV$107,OFFSET('6. Patients'!$ED$9,1,MATCH($D44,'6. Patients'!$EE$9:$ES$9,0),ROWS('6. Patients'!EI$10:EI$107))),0)+
IFERROR(SUMPRODUCT('6. Patients'!CV$10:CV$107,OFFSET('6. Patients'!$ET$9,1,MATCH($D44,'6. Patients'!$EU$9:$FI$9,0),ROWS('6. Patients'!EI$10:EI$107))),0)+
IFERROR(SUMPRODUCT('6. Patients'!CV$10:CV$107,OFFSET('6. Patients'!$FJ$9,1,MATCH($D44,'6. Patients'!$FK$9:$FY$9,0),ROWS('6. Patients'!EI$10:EI$107))),0),
IFERROR(SUMPRODUCT('6. Patients'!CV$10:CV$107,OFFSET('6. Patients'!$FZ$9,1,MATCH($D44,'6. Patients'!$GA$9:$GO$9,0),ROWS('6. Patients'!EI$10:EI$107))),0)+
IFERROR(SUMPRODUCT('6. Patients'!CV$10:CV$107,OFFSET('6. Patients'!$GP$9,1,MATCH($D44,'6. Patients'!$GQ$9:$HE$9,0),ROWS('6. Patients'!EI$10:EI$107))),0)+
IFERROR(SUMPRODUCT('6. Patients'!CV$10:CV$107,OFFSET('6. Patients'!$HF$9,1,MATCH($D44,'6. Patients'!$HG$9:$HU$9,0),ROWS('6. Patients'!EI$10:EI$107))),0)+
IFERROR(SUMPRODUCT('6. Patients'!CV$10:CV$107,OFFSET('6. Patients'!$HV$9,1,MATCH($D44,'6. Patients'!$HW$9:$IK$9,0),ROWS('6. Patients'!EI$10:EI$107))),0),
IFERROR(SUMPRODUCT('6. Patients'!CV$10:CV$107,OFFSET('6. Patients'!$IL$9,1,MATCH($D44,'6. Patients'!$IM$9:$JA$9,0),ROWS('6. Patients'!EI$10:EI$107))),0)+
IFERROR(SUMPRODUCT('6. Patients'!CV$10:CV$107,OFFSET('6. Patients'!$JB$9,1,MATCH($D44,'6. Patients'!$JC$9:$JQ$9,0),ROWS('6. Patients'!EI$10:EI$107))),0)+
IFERROR(SUMPRODUCT('6. Patients'!CV$10:CV$107,OFFSET('6. Patients'!$JR$9,1,MATCH($D44,'6. Patients'!$JS$9:$KG$9,0),ROWS('6. Patients'!EI$10:EI$107))),0)+
IFERROR(SUMPRODUCT('6. Patients'!CV$10:CV$107,OFFSET('6. Patients'!$KH$9,1,MATCH($D44,'6. Patients'!$KI$9:$KW$9,0),ROWS('6. Patients'!EI$10:EI$107))),0))+
IFERROR(VLOOKUP($D44,$H$61:$L$91,COLUMNS($H$60:$J$60)-1+AC$7,0)*$E44*$F44*'1. General Inputs'!$J$25,0),0)</f>
        <v>0</v>
      </c>
      <c r="AD44" s="3">
        <f ca="1">ROUNDUP($F44*$E44*CHOOSE(AD$7,
IFERROR(SUMPRODUCT('6. Patients'!CW$10:CW$107,OFFSET('6. Patients'!$DN$9,1,MATCH($D44,'6. Patients'!$DO$9:$EC$9,0),ROWS('6. Patients'!EJ$10:EJ$107))),0)+
IFERROR(SUMPRODUCT('6. Patients'!CW$10:CW$107,OFFSET('6. Patients'!$ED$9,1,MATCH($D44,'6. Patients'!$EE$9:$ES$9,0),ROWS('6. Patients'!EJ$10:EJ$107))),0)+
IFERROR(SUMPRODUCT('6. Patients'!CW$10:CW$107,OFFSET('6. Patients'!$ET$9,1,MATCH($D44,'6. Patients'!$EU$9:$FI$9,0),ROWS('6. Patients'!EJ$10:EJ$107))),0)+
IFERROR(SUMPRODUCT('6. Patients'!CW$10:CW$107,OFFSET('6. Patients'!$FJ$9,1,MATCH($D44,'6. Patients'!$FK$9:$FY$9,0),ROWS('6. Patients'!EJ$10:EJ$107))),0),
IFERROR(SUMPRODUCT('6. Patients'!CW$10:CW$107,OFFSET('6. Patients'!$FZ$9,1,MATCH($D44,'6. Patients'!$GA$9:$GO$9,0),ROWS('6. Patients'!EJ$10:EJ$107))),0)+
IFERROR(SUMPRODUCT('6. Patients'!CW$10:CW$107,OFFSET('6. Patients'!$GP$9,1,MATCH($D44,'6. Patients'!$GQ$9:$HE$9,0),ROWS('6. Patients'!EJ$10:EJ$107))),0)+
IFERROR(SUMPRODUCT('6. Patients'!CW$10:CW$107,OFFSET('6. Patients'!$HF$9,1,MATCH($D44,'6. Patients'!$HG$9:$HU$9,0),ROWS('6. Patients'!EJ$10:EJ$107))),0)+
IFERROR(SUMPRODUCT('6. Patients'!CW$10:CW$107,OFFSET('6. Patients'!$HV$9,1,MATCH($D44,'6. Patients'!$HW$9:$IK$9,0),ROWS('6. Patients'!EJ$10:EJ$107))),0),
IFERROR(SUMPRODUCT('6. Patients'!CW$10:CW$107,OFFSET('6. Patients'!$IL$9,1,MATCH($D44,'6. Patients'!$IM$9:$JA$9,0),ROWS('6. Patients'!EJ$10:EJ$107))),0)+
IFERROR(SUMPRODUCT('6. Patients'!CW$10:CW$107,OFFSET('6. Patients'!$JB$9,1,MATCH($D44,'6. Patients'!$JC$9:$JQ$9,0),ROWS('6. Patients'!EJ$10:EJ$107))),0)+
IFERROR(SUMPRODUCT('6. Patients'!CW$10:CW$107,OFFSET('6. Patients'!$JR$9,1,MATCH($D44,'6. Patients'!$JS$9:$KG$9,0),ROWS('6. Patients'!EJ$10:EJ$107))),0)+
IFERROR(SUMPRODUCT('6. Patients'!CW$10:CW$107,OFFSET('6. Patients'!$KH$9,1,MATCH($D44,'6. Patients'!$KI$9:$KW$9,0),ROWS('6. Patients'!EJ$10:EJ$107))),0))+
IFERROR(VLOOKUP($D44,$H$61:$L$91,COLUMNS($H$60:$J$60)-1+AD$7,0)*$E44*$F44*'1. General Inputs'!$J$25,0),0)</f>
        <v>0</v>
      </c>
      <c r="AE44" s="3">
        <f ca="1">ROUNDUP($F44*$E44*CHOOSE(AE$7,
IFERROR(SUMPRODUCT('6. Patients'!CX$10:CX$107,OFFSET('6. Patients'!$DN$9,1,MATCH($D44,'6. Patients'!$DO$9:$EC$9,0),ROWS('6. Patients'!EK$10:EK$107))),0)+
IFERROR(SUMPRODUCT('6. Patients'!CX$10:CX$107,OFFSET('6. Patients'!$ED$9,1,MATCH($D44,'6. Patients'!$EE$9:$ES$9,0),ROWS('6. Patients'!EK$10:EK$107))),0)+
IFERROR(SUMPRODUCT('6. Patients'!CX$10:CX$107,OFFSET('6. Patients'!$ET$9,1,MATCH($D44,'6. Patients'!$EU$9:$FI$9,0),ROWS('6. Patients'!EK$10:EK$107))),0)+
IFERROR(SUMPRODUCT('6. Patients'!CX$10:CX$107,OFFSET('6. Patients'!$FJ$9,1,MATCH($D44,'6. Patients'!$FK$9:$FY$9,0),ROWS('6. Patients'!EK$10:EK$107))),0),
IFERROR(SUMPRODUCT('6. Patients'!CX$10:CX$107,OFFSET('6. Patients'!$FZ$9,1,MATCH($D44,'6. Patients'!$GA$9:$GO$9,0),ROWS('6. Patients'!EK$10:EK$107))),0)+
IFERROR(SUMPRODUCT('6. Patients'!CX$10:CX$107,OFFSET('6. Patients'!$GP$9,1,MATCH($D44,'6. Patients'!$GQ$9:$HE$9,0),ROWS('6. Patients'!EK$10:EK$107))),0)+
IFERROR(SUMPRODUCT('6. Patients'!CX$10:CX$107,OFFSET('6. Patients'!$HF$9,1,MATCH($D44,'6. Patients'!$HG$9:$HU$9,0),ROWS('6. Patients'!EK$10:EK$107))),0)+
IFERROR(SUMPRODUCT('6. Patients'!CX$10:CX$107,OFFSET('6. Patients'!$HV$9,1,MATCH($D44,'6. Patients'!$HW$9:$IK$9,0),ROWS('6. Patients'!EK$10:EK$107))),0),
IFERROR(SUMPRODUCT('6. Patients'!CX$10:CX$107,OFFSET('6. Patients'!$IL$9,1,MATCH($D44,'6. Patients'!$IM$9:$JA$9,0),ROWS('6. Patients'!EK$10:EK$107))),0)+
IFERROR(SUMPRODUCT('6. Patients'!CX$10:CX$107,OFFSET('6. Patients'!$JB$9,1,MATCH($D44,'6. Patients'!$JC$9:$JQ$9,0),ROWS('6. Patients'!EK$10:EK$107))),0)+
IFERROR(SUMPRODUCT('6. Patients'!CX$10:CX$107,OFFSET('6. Patients'!$JR$9,1,MATCH($D44,'6. Patients'!$JS$9:$KG$9,0),ROWS('6. Patients'!EK$10:EK$107))),0)+
IFERROR(SUMPRODUCT('6. Patients'!CX$10:CX$107,OFFSET('6. Patients'!$KH$9,1,MATCH($D44,'6. Patients'!$KI$9:$KW$9,0),ROWS('6. Patients'!EK$10:EK$107))),0))+
IFERROR(VLOOKUP($D44,$H$61:$L$91,COLUMNS($H$60:$J$60)-1+AE$7,0)*$E44*$F44*'1. General Inputs'!$J$25,0),0)</f>
        <v>0</v>
      </c>
      <c r="AF44" s="3">
        <f ca="1">ROUNDUP($F44*$E44*CHOOSE(AF$7,
IFERROR(SUMPRODUCT('6. Patients'!CY$10:CY$107,OFFSET('6. Patients'!$DN$9,1,MATCH($D44,'6. Patients'!$DO$9:$EC$9,0),ROWS('6. Patients'!EL$10:EL$107))),0)+
IFERROR(SUMPRODUCT('6. Patients'!CY$10:CY$107,OFFSET('6. Patients'!$ED$9,1,MATCH($D44,'6. Patients'!$EE$9:$ES$9,0),ROWS('6. Patients'!EL$10:EL$107))),0)+
IFERROR(SUMPRODUCT('6. Patients'!CY$10:CY$107,OFFSET('6. Patients'!$ET$9,1,MATCH($D44,'6. Patients'!$EU$9:$FI$9,0),ROWS('6. Patients'!EL$10:EL$107))),0)+
IFERROR(SUMPRODUCT('6. Patients'!CY$10:CY$107,OFFSET('6. Patients'!$FJ$9,1,MATCH($D44,'6. Patients'!$FK$9:$FY$9,0),ROWS('6. Patients'!EL$10:EL$107))),0),
IFERROR(SUMPRODUCT('6. Patients'!CY$10:CY$107,OFFSET('6. Patients'!$FZ$9,1,MATCH($D44,'6. Patients'!$GA$9:$GO$9,0),ROWS('6. Patients'!EL$10:EL$107))),0)+
IFERROR(SUMPRODUCT('6. Patients'!CY$10:CY$107,OFFSET('6. Patients'!$GP$9,1,MATCH($D44,'6. Patients'!$GQ$9:$HE$9,0),ROWS('6. Patients'!EL$10:EL$107))),0)+
IFERROR(SUMPRODUCT('6. Patients'!CY$10:CY$107,OFFSET('6. Patients'!$HF$9,1,MATCH($D44,'6. Patients'!$HG$9:$HU$9,0),ROWS('6. Patients'!EL$10:EL$107))),0)+
IFERROR(SUMPRODUCT('6. Patients'!CY$10:CY$107,OFFSET('6. Patients'!$HV$9,1,MATCH($D44,'6. Patients'!$HW$9:$IK$9,0),ROWS('6. Patients'!EL$10:EL$107))),0),
IFERROR(SUMPRODUCT('6. Patients'!CY$10:CY$107,OFFSET('6. Patients'!$IL$9,1,MATCH($D44,'6. Patients'!$IM$9:$JA$9,0),ROWS('6. Patients'!EL$10:EL$107))),0)+
IFERROR(SUMPRODUCT('6. Patients'!CY$10:CY$107,OFFSET('6. Patients'!$JB$9,1,MATCH($D44,'6. Patients'!$JC$9:$JQ$9,0),ROWS('6. Patients'!EL$10:EL$107))),0)+
IFERROR(SUMPRODUCT('6. Patients'!CY$10:CY$107,OFFSET('6. Patients'!$JR$9,1,MATCH($D44,'6. Patients'!$JS$9:$KG$9,0),ROWS('6. Patients'!EL$10:EL$107))),0)+
IFERROR(SUMPRODUCT('6. Patients'!CY$10:CY$107,OFFSET('6. Patients'!$KH$9,1,MATCH($D44,'6. Patients'!$KI$9:$KW$9,0),ROWS('6. Patients'!EL$10:EL$107))),0))+
IFERROR(VLOOKUP($D44,$H$61:$L$91,COLUMNS($H$60:$J$60)-1+AF$7,0)*$E44*$F44*'1. General Inputs'!$J$25,0),0)</f>
        <v>0</v>
      </c>
      <c r="AG44" s="3">
        <f ca="1">ROUNDUP($F44*$E44*CHOOSE(AG$7,
IFERROR(SUMPRODUCT('6. Patients'!CZ$10:CZ$107,OFFSET('6. Patients'!$DN$9,1,MATCH($D44,'6. Patients'!$DO$9:$EC$9,0),ROWS('6. Patients'!EM$10:EM$107))),0)+
IFERROR(SUMPRODUCT('6. Patients'!CZ$10:CZ$107,OFFSET('6. Patients'!$ED$9,1,MATCH($D44,'6. Patients'!$EE$9:$ES$9,0),ROWS('6. Patients'!EM$10:EM$107))),0)+
IFERROR(SUMPRODUCT('6. Patients'!CZ$10:CZ$107,OFFSET('6. Patients'!$ET$9,1,MATCH($D44,'6. Patients'!$EU$9:$FI$9,0),ROWS('6. Patients'!EM$10:EM$107))),0)+
IFERROR(SUMPRODUCT('6. Patients'!CZ$10:CZ$107,OFFSET('6. Patients'!$FJ$9,1,MATCH($D44,'6. Patients'!$FK$9:$FY$9,0),ROWS('6. Patients'!EM$10:EM$107))),0),
IFERROR(SUMPRODUCT('6. Patients'!CZ$10:CZ$107,OFFSET('6. Patients'!$FZ$9,1,MATCH($D44,'6. Patients'!$GA$9:$GO$9,0),ROWS('6. Patients'!EM$10:EM$107))),0)+
IFERROR(SUMPRODUCT('6. Patients'!CZ$10:CZ$107,OFFSET('6. Patients'!$GP$9,1,MATCH($D44,'6. Patients'!$GQ$9:$HE$9,0),ROWS('6. Patients'!EM$10:EM$107))),0)+
IFERROR(SUMPRODUCT('6. Patients'!CZ$10:CZ$107,OFFSET('6. Patients'!$HF$9,1,MATCH($D44,'6. Patients'!$HG$9:$HU$9,0),ROWS('6. Patients'!EM$10:EM$107))),0)+
IFERROR(SUMPRODUCT('6. Patients'!CZ$10:CZ$107,OFFSET('6. Patients'!$HV$9,1,MATCH($D44,'6. Patients'!$HW$9:$IK$9,0),ROWS('6. Patients'!EM$10:EM$107))),0),
IFERROR(SUMPRODUCT('6. Patients'!CZ$10:CZ$107,OFFSET('6. Patients'!$IL$9,1,MATCH($D44,'6. Patients'!$IM$9:$JA$9,0),ROWS('6. Patients'!EM$10:EM$107))),0)+
IFERROR(SUMPRODUCT('6. Patients'!CZ$10:CZ$107,OFFSET('6. Patients'!$JB$9,1,MATCH($D44,'6. Patients'!$JC$9:$JQ$9,0),ROWS('6. Patients'!EM$10:EM$107))),0)+
IFERROR(SUMPRODUCT('6. Patients'!CZ$10:CZ$107,OFFSET('6. Patients'!$JR$9,1,MATCH($D44,'6. Patients'!$JS$9:$KG$9,0),ROWS('6. Patients'!EM$10:EM$107))),0)+
IFERROR(SUMPRODUCT('6. Patients'!CZ$10:CZ$107,OFFSET('6. Patients'!$KH$9,1,MATCH($D44,'6. Patients'!$KI$9:$KW$9,0),ROWS('6. Patients'!EM$10:EM$107))),0))+
IFERROR(VLOOKUP($D44,$H$61:$L$91,COLUMNS($H$60:$J$60)-1+AG$7,0)*$E44*$F44*'1. General Inputs'!$J$25,0),0)</f>
        <v>0</v>
      </c>
      <c r="AH44" s="3">
        <f ca="1">ROUNDUP($F44*$E44*CHOOSE(AH$7,
IFERROR(SUMPRODUCT('6. Patients'!DA$10:DA$107,OFFSET('6. Patients'!$DN$9,1,MATCH($D44,'6. Patients'!$DO$9:$EC$9,0),ROWS('6. Patients'!EN$10:EN$107))),0)+
IFERROR(SUMPRODUCT('6. Patients'!DA$10:DA$107,OFFSET('6. Patients'!$ED$9,1,MATCH($D44,'6. Patients'!$EE$9:$ES$9,0),ROWS('6. Patients'!EN$10:EN$107))),0)+
IFERROR(SUMPRODUCT('6. Patients'!DA$10:DA$107,OFFSET('6. Patients'!$ET$9,1,MATCH($D44,'6. Patients'!$EU$9:$FI$9,0),ROWS('6. Patients'!EN$10:EN$107))),0)+
IFERROR(SUMPRODUCT('6. Patients'!DA$10:DA$107,OFFSET('6. Patients'!$FJ$9,1,MATCH($D44,'6. Patients'!$FK$9:$FY$9,0),ROWS('6. Patients'!EN$10:EN$107))),0),
IFERROR(SUMPRODUCT('6. Patients'!DA$10:DA$107,OFFSET('6. Patients'!$FZ$9,1,MATCH($D44,'6. Patients'!$GA$9:$GO$9,0),ROWS('6. Patients'!EN$10:EN$107))),0)+
IFERROR(SUMPRODUCT('6. Patients'!DA$10:DA$107,OFFSET('6. Patients'!$GP$9,1,MATCH($D44,'6. Patients'!$GQ$9:$HE$9,0),ROWS('6. Patients'!EN$10:EN$107))),0)+
IFERROR(SUMPRODUCT('6. Patients'!DA$10:DA$107,OFFSET('6. Patients'!$HF$9,1,MATCH($D44,'6. Patients'!$HG$9:$HU$9,0),ROWS('6. Patients'!EN$10:EN$107))),0)+
IFERROR(SUMPRODUCT('6. Patients'!DA$10:DA$107,OFFSET('6. Patients'!$HV$9,1,MATCH($D44,'6. Patients'!$HW$9:$IK$9,0),ROWS('6. Patients'!EN$10:EN$107))),0),
IFERROR(SUMPRODUCT('6. Patients'!DA$10:DA$107,OFFSET('6. Patients'!$IL$9,1,MATCH($D44,'6. Patients'!$IM$9:$JA$9,0),ROWS('6. Patients'!EN$10:EN$107))),0)+
IFERROR(SUMPRODUCT('6. Patients'!DA$10:DA$107,OFFSET('6. Patients'!$JB$9,1,MATCH($D44,'6. Patients'!$JC$9:$JQ$9,0),ROWS('6. Patients'!EN$10:EN$107))),0)+
IFERROR(SUMPRODUCT('6. Patients'!DA$10:DA$107,OFFSET('6. Patients'!$JR$9,1,MATCH($D44,'6. Patients'!$JS$9:$KG$9,0),ROWS('6. Patients'!EN$10:EN$107))),0)+
IFERROR(SUMPRODUCT('6. Patients'!DA$10:DA$107,OFFSET('6. Patients'!$KH$9,1,MATCH($D44,'6. Patients'!$KI$9:$KW$9,0),ROWS('6. Patients'!EN$10:EN$107))),0))+
IFERROR(VLOOKUP($D44,$H$61:$L$91,COLUMNS($H$60:$J$60)-1+AH$7,0)*$E44*$F44*'1. General Inputs'!$J$25,0),0)</f>
        <v>0</v>
      </c>
      <c r="AI44" s="3">
        <f ca="1">ROUNDUP($F44*$E44*CHOOSE(AI$7,
IFERROR(SUMPRODUCT('6. Patients'!DB$10:DB$107,OFFSET('6. Patients'!$DN$9,1,MATCH($D44,'6. Patients'!$DO$9:$EC$9,0),ROWS('6. Patients'!EO$10:EO$107))),0)+
IFERROR(SUMPRODUCT('6. Patients'!DB$10:DB$107,OFFSET('6. Patients'!$ED$9,1,MATCH($D44,'6. Patients'!$EE$9:$ES$9,0),ROWS('6. Patients'!EO$10:EO$107))),0)+
IFERROR(SUMPRODUCT('6. Patients'!DB$10:DB$107,OFFSET('6. Patients'!$ET$9,1,MATCH($D44,'6. Patients'!$EU$9:$FI$9,0),ROWS('6. Patients'!EO$10:EO$107))),0)+
IFERROR(SUMPRODUCT('6. Patients'!DB$10:DB$107,OFFSET('6. Patients'!$FJ$9,1,MATCH($D44,'6. Patients'!$FK$9:$FY$9,0),ROWS('6. Patients'!EO$10:EO$107))),0),
IFERROR(SUMPRODUCT('6. Patients'!DB$10:DB$107,OFFSET('6. Patients'!$FZ$9,1,MATCH($D44,'6. Patients'!$GA$9:$GO$9,0),ROWS('6. Patients'!EO$10:EO$107))),0)+
IFERROR(SUMPRODUCT('6. Patients'!DB$10:DB$107,OFFSET('6. Patients'!$GP$9,1,MATCH($D44,'6. Patients'!$GQ$9:$HE$9,0),ROWS('6. Patients'!EO$10:EO$107))),0)+
IFERROR(SUMPRODUCT('6. Patients'!DB$10:DB$107,OFFSET('6. Patients'!$HF$9,1,MATCH($D44,'6. Patients'!$HG$9:$HU$9,0),ROWS('6. Patients'!EO$10:EO$107))),0)+
IFERROR(SUMPRODUCT('6. Patients'!DB$10:DB$107,OFFSET('6. Patients'!$HV$9,1,MATCH($D44,'6. Patients'!$HW$9:$IK$9,0),ROWS('6. Patients'!EO$10:EO$107))),0),
IFERROR(SUMPRODUCT('6. Patients'!DB$10:DB$107,OFFSET('6. Patients'!$IL$9,1,MATCH($D44,'6. Patients'!$IM$9:$JA$9,0),ROWS('6. Patients'!EO$10:EO$107))),0)+
IFERROR(SUMPRODUCT('6. Patients'!DB$10:DB$107,OFFSET('6. Patients'!$JB$9,1,MATCH($D44,'6. Patients'!$JC$9:$JQ$9,0),ROWS('6. Patients'!EO$10:EO$107))),0)+
IFERROR(SUMPRODUCT('6. Patients'!DB$10:DB$107,OFFSET('6. Patients'!$JR$9,1,MATCH($D44,'6. Patients'!$JS$9:$KG$9,0),ROWS('6. Patients'!EO$10:EO$107))),0)+
IFERROR(SUMPRODUCT('6. Patients'!DB$10:DB$107,OFFSET('6. Patients'!$KH$9,1,MATCH($D44,'6. Patients'!$KI$9:$KW$9,0),ROWS('6. Patients'!EO$10:EO$107))),0))+
IFERROR(VLOOKUP($D44,$H$61:$L$91,COLUMNS($H$60:$J$60)-1+AI$7,0)*$E44*$F44*'1. General Inputs'!$J$25,0),0)</f>
        <v>0</v>
      </c>
      <c r="AJ44" s="3">
        <f ca="1">ROUNDUP($F44*$E44*CHOOSE(AJ$7,
IFERROR(SUMPRODUCT('6. Patients'!DC$10:DC$107,OFFSET('6. Patients'!$DN$9,1,MATCH($D44,'6. Patients'!$DO$9:$EC$9,0),ROWS('6. Patients'!EP$10:EP$107))),0)+
IFERROR(SUMPRODUCT('6. Patients'!DC$10:DC$107,OFFSET('6. Patients'!$ED$9,1,MATCH($D44,'6. Patients'!$EE$9:$ES$9,0),ROWS('6. Patients'!EP$10:EP$107))),0)+
IFERROR(SUMPRODUCT('6. Patients'!DC$10:DC$107,OFFSET('6. Patients'!$ET$9,1,MATCH($D44,'6. Patients'!$EU$9:$FI$9,0),ROWS('6. Patients'!EP$10:EP$107))),0)+
IFERROR(SUMPRODUCT('6. Patients'!DC$10:DC$107,OFFSET('6. Patients'!$FJ$9,1,MATCH($D44,'6. Patients'!$FK$9:$FY$9,0),ROWS('6. Patients'!EP$10:EP$107))),0),
IFERROR(SUMPRODUCT('6. Patients'!DC$10:DC$107,OFFSET('6. Patients'!$FZ$9,1,MATCH($D44,'6. Patients'!$GA$9:$GO$9,0),ROWS('6. Patients'!EP$10:EP$107))),0)+
IFERROR(SUMPRODUCT('6. Patients'!DC$10:DC$107,OFFSET('6. Patients'!$GP$9,1,MATCH($D44,'6. Patients'!$GQ$9:$HE$9,0),ROWS('6. Patients'!EP$10:EP$107))),0)+
IFERROR(SUMPRODUCT('6. Patients'!DC$10:DC$107,OFFSET('6. Patients'!$HF$9,1,MATCH($D44,'6. Patients'!$HG$9:$HU$9,0),ROWS('6. Patients'!EP$10:EP$107))),0)+
IFERROR(SUMPRODUCT('6. Patients'!DC$10:DC$107,OFFSET('6. Patients'!$HV$9,1,MATCH($D44,'6. Patients'!$HW$9:$IK$9,0),ROWS('6. Patients'!EP$10:EP$107))),0),
IFERROR(SUMPRODUCT('6. Patients'!DC$10:DC$107,OFFSET('6. Patients'!$IL$9,1,MATCH($D44,'6. Patients'!$IM$9:$JA$9,0),ROWS('6. Patients'!EP$10:EP$107))),0)+
IFERROR(SUMPRODUCT('6. Patients'!DC$10:DC$107,OFFSET('6. Patients'!$JB$9,1,MATCH($D44,'6. Patients'!$JC$9:$JQ$9,0),ROWS('6. Patients'!EP$10:EP$107))),0)+
IFERROR(SUMPRODUCT('6. Patients'!DC$10:DC$107,OFFSET('6. Patients'!$JR$9,1,MATCH($D44,'6. Patients'!$JS$9:$KG$9,0),ROWS('6. Patients'!EP$10:EP$107))),0)+
IFERROR(SUMPRODUCT('6. Patients'!DC$10:DC$107,OFFSET('6. Patients'!$KH$9,1,MATCH($D44,'6. Patients'!$KI$9:$KW$9,0),ROWS('6. Patients'!EP$10:EP$107))),0))+
IFERROR(VLOOKUP($D44,$H$61:$L$91,COLUMNS($H$60:$J$60)-1+AJ$7,0)*$E44*$F44*'1. General Inputs'!$J$25,0),0)</f>
        <v>0</v>
      </c>
      <c r="AK44" s="3">
        <f ca="1">ROUNDUP($F44*$E44*CHOOSE(AK$7,
IFERROR(SUMPRODUCT('6. Patients'!DD$10:DD$107,OFFSET('6. Patients'!$DN$9,1,MATCH($D44,'6. Patients'!$DO$9:$EC$9,0),ROWS('6. Patients'!EQ$10:EQ$107))),0)+
IFERROR(SUMPRODUCT('6. Patients'!DD$10:DD$107,OFFSET('6. Patients'!$ED$9,1,MATCH($D44,'6. Patients'!$EE$9:$ES$9,0),ROWS('6. Patients'!EQ$10:EQ$107))),0)+
IFERROR(SUMPRODUCT('6. Patients'!DD$10:DD$107,OFFSET('6. Patients'!$ET$9,1,MATCH($D44,'6. Patients'!$EU$9:$FI$9,0),ROWS('6. Patients'!EQ$10:EQ$107))),0)+
IFERROR(SUMPRODUCT('6. Patients'!DD$10:DD$107,OFFSET('6. Patients'!$FJ$9,1,MATCH($D44,'6. Patients'!$FK$9:$FY$9,0),ROWS('6. Patients'!EQ$10:EQ$107))),0),
IFERROR(SUMPRODUCT('6. Patients'!DD$10:DD$107,OFFSET('6. Patients'!$FZ$9,1,MATCH($D44,'6. Patients'!$GA$9:$GO$9,0),ROWS('6. Patients'!EQ$10:EQ$107))),0)+
IFERROR(SUMPRODUCT('6. Patients'!DD$10:DD$107,OFFSET('6. Patients'!$GP$9,1,MATCH($D44,'6. Patients'!$GQ$9:$HE$9,0),ROWS('6. Patients'!EQ$10:EQ$107))),0)+
IFERROR(SUMPRODUCT('6. Patients'!DD$10:DD$107,OFFSET('6. Patients'!$HF$9,1,MATCH($D44,'6. Patients'!$HG$9:$HU$9,0),ROWS('6. Patients'!EQ$10:EQ$107))),0)+
IFERROR(SUMPRODUCT('6. Patients'!DD$10:DD$107,OFFSET('6. Patients'!$HV$9,1,MATCH($D44,'6. Patients'!$HW$9:$IK$9,0),ROWS('6. Patients'!EQ$10:EQ$107))),0),
IFERROR(SUMPRODUCT('6. Patients'!DD$10:DD$107,OFFSET('6. Patients'!$IL$9,1,MATCH($D44,'6. Patients'!$IM$9:$JA$9,0),ROWS('6. Patients'!EQ$10:EQ$107))),0)+
IFERROR(SUMPRODUCT('6. Patients'!DD$10:DD$107,OFFSET('6. Patients'!$JB$9,1,MATCH($D44,'6. Patients'!$JC$9:$JQ$9,0),ROWS('6. Patients'!EQ$10:EQ$107))),0)+
IFERROR(SUMPRODUCT('6. Patients'!DD$10:DD$107,OFFSET('6. Patients'!$JR$9,1,MATCH($D44,'6. Patients'!$JS$9:$KG$9,0),ROWS('6. Patients'!EQ$10:EQ$107))),0)+
IFERROR(SUMPRODUCT('6. Patients'!DD$10:DD$107,OFFSET('6. Patients'!$KH$9,1,MATCH($D44,'6. Patients'!$KI$9:$KW$9,0),ROWS('6. Patients'!EQ$10:EQ$107))),0))+
IFERROR(VLOOKUP($D44,$H$61:$L$91,COLUMNS($H$60:$J$60)-1+AK$7,0)*$E44*$F44*'1. General Inputs'!$J$25,0),0)</f>
        <v>0</v>
      </c>
      <c r="AL44" s="3">
        <f ca="1">ROUNDUP($F44*$E44*CHOOSE(AL$7,
IFERROR(SUMPRODUCT('6. Patients'!DE$10:DE$107,OFFSET('6. Patients'!$DN$9,1,MATCH($D44,'6. Patients'!$DO$9:$EC$9,0),ROWS('6. Patients'!ER$10:ER$107))),0)+
IFERROR(SUMPRODUCT('6. Patients'!DE$10:DE$107,OFFSET('6. Patients'!$ED$9,1,MATCH($D44,'6. Patients'!$EE$9:$ES$9,0),ROWS('6. Patients'!ER$10:ER$107))),0)+
IFERROR(SUMPRODUCT('6. Patients'!DE$10:DE$107,OFFSET('6. Patients'!$ET$9,1,MATCH($D44,'6. Patients'!$EU$9:$FI$9,0),ROWS('6. Patients'!ER$10:ER$107))),0)+
IFERROR(SUMPRODUCT('6. Patients'!DE$10:DE$107,OFFSET('6. Patients'!$FJ$9,1,MATCH($D44,'6. Patients'!$FK$9:$FY$9,0),ROWS('6. Patients'!ER$10:ER$107))),0),
IFERROR(SUMPRODUCT('6. Patients'!DE$10:DE$107,OFFSET('6. Patients'!$FZ$9,1,MATCH($D44,'6. Patients'!$GA$9:$GO$9,0),ROWS('6. Patients'!ER$10:ER$107))),0)+
IFERROR(SUMPRODUCT('6. Patients'!DE$10:DE$107,OFFSET('6. Patients'!$GP$9,1,MATCH($D44,'6. Patients'!$GQ$9:$HE$9,0),ROWS('6. Patients'!ER$10:ER$107))),0)+
IFERROR(SUMPRODUCT('6. Patients'!DE$10:DE$107,OFFSET('6. Patients'!$HF$9,1,MATCH($D44,'6. Patients'!$HG$9:$HU$9,0),ROWS('6. Patients'!ER$10:ER$107))),0)+
IFERROR(SUMPRODUCT('6. Patients'!DE$10:DE$107,OFFSET('6. Patients'!$HV$9,1,MATCH($D44,'6. Patients'!$HW$9:$IK$9,0),ROWS('6. Patients'!ER$10:ER$107))),0),
IFERROR(SUMPRODUCT('6. Patients'!DE$10:DE$107,OFFSET('6. Patients'!$IL$9,1,MATCH($D44,'6. Patients'!$IM$9:$JA$9,0),ROWS('6. Patients'!ER$10:ER$107))),0)+
IFERROR(SUMPRODUCT('6. Patients'!DE$10:DE$107,OFFSET('6. Patients'!$JB$9,1,MATCH($D44,'6. Patients'!$JC$9:$JQ$9,0),ROWS('6. Patients'!ER$10:ER$107))),0)+
IFERROR(SUMPRODUCT('6. Patients'!DE$10:DE$107,OFFSET('6. Patients'!$JR$9,1,MATCH($D44,'6. Patients'!$JS$9:$KG$9,0),ROWS('6. Patients'!ER$10:ER$107))),0)+
IFERROR(SUMPRODUCT('6. Patients'!DE$10:DE$107,OFFSET('6. Patients'!$KH$9,1,MATCH($D44,'6. Patients'!$KI$9:$KW$9,0),ROWS('6. Patients'!ER$10:ER$107))),0))+
IFERROR(VLOOKUP($D44,$H$61:$L$91,COLUMNS($H$60:$J$60)-1+AL$7,0)*$E44*$F44*'1. General Inputs'!$J$25,0),0)</f>
        <v>0</v>
      </c>
      <c r="AM44" s="3">
        <f ca="1">ROUNDUP($F44*$E44*CHOOSE(AM$7,
IFERROR(SUMPRODUCT('6. Patients'!DF$10:DF$107,OFFSET('6. Patients'!$DN$9,1,MATCH($D44,'6. Patients'!$DO$9:$EC$9,0),ROWS('6. Patients'!ES$10:ES$107))),0)+
IFERROR(SUMPRODUCT('6. Patients'!DF$10:DF$107,OFFSET('6. Patients'!$ED$9,1,MATCH($D44,'6. Patients'!$EE$9:$ES$9,0),ROWS('6. Patients'!ES$10:ES$107))),0)+
IFERROR(SUMPRODUCT('6. Patients'!DF$10:DF$107,OFFSET('6. Patients'!$ET$9,1,MATCH($D44,'6. Patients'!$EU$9:$FI$9,0),ROWS('6. Patients'!ES$10:ES$107))),0)+
IFERROR(SUMPRODUCT('6. Patients'!DF$10:DF$107,OFFSET('6. Patients'!$FJ$9,1,MATCH($D44,'6. Patients'!$FK$9:$FY$9,0),ROWS('6. Patients'!ES$10:ES$107))),0),
IFERROR(SUMPRODUCT('6. Patients'!DF$10:DF$107,OFFSET('6. Patients'!$FZ$9,1,MATCH($D44,'6. Patients'!$GA$9:$GO$9,0),ROWS('6. Patients'!ES$10:ES$107))),0)+
IFERROR(SUMPRODUCT('6. Patients'!DF$10:DF$107,OFFSET('6. Patients'!$GP$9,1,MATCH($D44,'6. Patients'!$GQ$9:$HE$9,0),ROWS('6. Patients'!ES$10:ES$107))),0)+
IFERROR(SUMPRODUCT('6. Patients'!DF$10:DF$107,OFFSET('6. Patients'!$HF$9,1,MATCH($D44,'6. Patients'!$HG$9:$HU$9,0),ROWS('6. Patients'!ES$10:ES$107))),0)+
IFERROR(SUMPRODUCT('6. Patients'!DF$10:DF$107,OFFSET('6. Patients'!$HV$9,1,MATCH($D44,'6. Patients'!$HW$9:$IK$9,0),ROWS('6. Patients'!ES$10:ES$107))),0),
IFERROR(SUMPRODUCT('6. Patients'!DF$10:DF$107,OFFSET('6. Patients'!$IL$9,1,MATCH($D44,'6. Patients'!$IM$9:$JA$9,0),ROWS('6. Patients'!ES$10:ES$107))),0)+
IFERROR(SUMPRODUCT('6. Patients'!DF$10:DF$107,OFFSET('6. Patients'!$JB$9,1,MATCH($D44,'6. Patients'!$JC$9:$JQ$9,0),ROWS('6. Patients'!ES$10:ES$107))),0)+
IFERROR(SUMPRODUCT('6. Patients'!DF$10:DF$107,OFFSET('6. Patients'!$JR$9,1,MATCH($D44,'6. Patients'!$JS$9:$KG$9,0),ROWS('6. Patients'!ES$10:ES$107))),0)+
IFERROR(SUMPRODUCT('6. Patients'!DF$10:DF$107,OFFSET('6. Patients'!$KH$9,1,MATCH($D44,'6. Patients'!$KI$9:$KW$9,0),ROWS('6. Patients'!ES$10:ES$107))),0))+
IFERROR(VLOOKUP($D44,$H$61:$L$91,COLUMNS($H$60:$J$60)-1+AM$7,0)*$E44*$F44*'1. General Inputs'!$J$25,0),0)</f>
        <v>0</v>
      </c>
      <c r="AN44" s="3">
        <f ca="1">ROUNDUP($F44*$E44*CHOOSE(AN$7,
IFERROR(SUMPRODUCT('6. Patients'!DG$10:DG$107,OFFSET('6. Patients'!$DN$9,1,MATCH($D44,'6. Patients'!$DO$9:$EC$9,0),ROWS('6. Patients'!ET$10:ET$107))),0)+
IFERROR(SUMPRODUCT('6. Patients'!DG$10:DG$107,OFFSET('6. Patients'!$ED$9,1,MATCH($D44,'6. Patients'!$EE$9:$ES$9,0),ROWS('6. Patients'!ET$10:ET$107))),0)+
IFERROR(SUMPRODUCT('6. Patients'!DG$10:DG$107,OFFSET('6. Patients'!$ET$9,1,MATCH($D44,'6. Patients'!$EU$9:$FI$9,0),ROWS('6. Patients'!ET$10:ET$107))),0)+
IFERROR(SUMPRODUCT('6. Patients'!DG$10:DG$107,OFFSET('6. Patients'!$FJ$9,1,MATCH($D44,'6. Patients'!$FK$9:$FY$9,0),ROWS('6. Patients'!ET$10:ET$107))),0),
IFERROR(SUMPRODUCT('6. Patients'!DG$10:DG$107,OFFSET('6. Patients'!$FZ$9,1,MATCH($D44,'6. Patients'!$GA$9:$GO$9,0),ROWS('6. Patients'!ET$10:ET$107))),0)+
IFERROR(SUMPRODUCT('6. Patients'!DG$10:DG$107,OFFSET('6. Patients'!$GP$9,1,MATCH($D44,'6. Patients'!$GQ$9:$HE$9,0),ROWS('6. Patients'!ET$10:ET$107))),0)+
IFERROR(SUMPRODUCT('6. Patients'!DG$10:DG$107,OFFSET('6. Patients'!$HF$9,1,MATCH($D44,'6. Patients'!$HG$9:$HU$9,0),ROWS('6. Patients'!ET$10:ET$107))),0)+
IFERROR(SUMPRODUCT('6. Patients'!DG$10:DG$107,OFFSET('6. Patients'!$HV$9,1,MATCH($D44,'6. Patients'!$HW$9:$IK$9,0),ROWS('6. Patients'!ET$10:ET$107))),0),
IFERROR(SUMPRODUCT('6. Patients'!DG$10:DG$107,OFFSET('6. Patients'!$IL$9,1,MATCH($D44,'6. Patients'!$IM$9:$JA$9,0),ROWS('6. Patients'!ET$10:ET$107))),0)+
IFERROR(SUMPRODUCT('6. Patients'!DG$10:DG$107,OFFSET('6. Patients'!$JB$9,1,MATCH($D44,'6. Patients'!$JC$9:$JQ$9,0),ROWS('6. Patients'!ET$10:ET$107))),0)+
IFERROR(SUMPRODUCT('6. Patients'!DG$10:DG$107,OFFSET('6. Patients'!$JR$9,1,MATCH($D44,'6. Patients'!$JS$9:$KG$9,0),ROWS('6. Patients'!ET$10:ET$107))),0)+
IFERROR(SUMPRODUCT('6. Patients'!DG$10:DG$107,OFFSET('6. Patients'!$KH$9,1,MATCH($D44,'6. Patients'!$KI$9:$KW$9,0),ROWS('6. Patients'!ET$10:ET$107))),0))+
IFERROR(VLOOKUP($D44,$H$61:$L$91,COLUMNS($H$60:$J$60)-1+AN$7,0)*$E44*$F44*'1. General Inputs'!$J$25,0),0)</f>
        <v>0</v>
      </c>
      <c r="AO44" s="3">
        <f ca="1">ROUNDUP($F44*$E44*CHOOSE(AO$7,
IFERROR(SUMPRODUCT('6. Patients'!DH$10:DH$107,OFFSET('6. Patients'!$DN$9,1,MATCH($D44,'6. Patients'!$DO$9:$EC$9,0),ROWS('6. Patients'!EU$10:EU$107))),0)+
IFERROR(SUMPRODUCT('6. Patients'!DH$10:DH$107,OFFSET('6. Patients'!$ED$9,1,MATCH($D44,'6. Patients'!$EE$9:$ES$9,0),ROWS('6. Patients'!EU$10:EU$107))),0)+
IFERROR(SUMPRODUCT('6. Patients'!DH$10:DH$107,OFFSET('6. Patients'!$ET$9,1,MATCH($D44,'6. Patients'!$EU$9:$FI$9,0),ROWS('6. Patients'!EU$10:EU$107))),0)+
IFERROR(SUMPRODUCT('6. Patients'!DH$10:DH$107,OFFSET('6. Patients'!$FJ$9,1,MATCH($D44,'6. Patients'!$FK$9:$FY$9,0),ROWS('6. Patients'!EU$10:EU$107))),0),
IFERROR(SUMPRODUCT('6. Patients'!DH$10:DH$107,OFFSET('6. Patients'!$FZ$9,1,MATCH($D44,'6. Patients'!$GA$9:$GO$9,0),ROWS('6. Patients'!EU$10:EU$107))),0)+
IFERROR(SUMPRODUCT('6. Patients'!DH$10:DH$107,OFFSET('6. Patients'!$GP$9,1,MATCH($D44,'6. Patients'!$GQ$9:$HE$9,0),ROWS('6. Patients'!EU$10:EU$107))),0)+
IFERROR(SUMPRODUCT('6. Patients'!DH$10:DH$107,OFFSET('6. Patients'!$HF$9,1,MATCH($D44,'6. Patients'!$HG$9:$HU$9,0),ROWS('6. Patients'!EU$10:EU$107))),0)+
IFERROR(SUMPRODUCT('6. Patients'!DH$10:DH$107,OFFSET('6. Patients'!$HV$9,1,MATCH($D44,'6. Patients'!$HW$9:$IK$9,0),ROWS('6. Patients'!EU$10:EU$107))),0),
IFERROR(SUMPRODUCT('6. Patients'!DH$10:DH$107,OFFSET('6. Patients'!$IL$9,1,MATCH($D44,'6. Patients'!$IM$9:$JA$9,0),ROWS('6. Patients'!EU$10:EU$107))),0)+
IFERROR(SUMPRODUCT('6. Patients'!DH$10:DH$107,OFFSET('6. Patients'!$JB$9,1,MATCH($D44,'6. Patients'!$JC$9:$JQ$9,0),ROWS('6. Patients'!EU$10:EU$107))),0)+
IFERROR(SUMPRODUCT('6. Patients'!DH$10:DH$107,OFFSET('6. Patients'!$JR$9,1,MATCH($D44,'6. Patients'!$JS$9:$KG$9,0),ROWS('6. Patients'!EU$10:EU$107))),0)+
IFERROR(SUMPRODUCT('6. Patients'!DH$10:DH$107,OFFSET('6. Patients'!$KH$9,1,MATCH($D44,'6. Patients'!$KI$9:$KW$9,0),ROWS('6. Patients'!EU$10:EU$107))),0))+
IFERROR(VLOOKUP($D44,$H$61:$L$91,COLUMNS($H$60:$J$60)-1+AO$7,0)*$E44*$F44*'1. General Inputs'!$J$25,0),0)</f>
        <v>0</v>
      </c>
      <c r="AP44" s="3">
        <f ca="1">ROUNDUP($F44*$E44*CHOOSE(AP$7,
IFERROR(SUMPRODUCT('6. Patients'!DI$10:DI$107,OFFSET('6. Patients'!$DN$9,1,MATCH($D44,'6. Patients'!$DO$9:$EC$9,0),ROWS('6. Patients'!EV$10:EV$107))),0)+
IFERROR(SUMPRODUCT('6. Patients'!DI$10:DI$107,OFFSET('6. Patients'!$ED$9,1,MATCH($D44,'6. Patients'!$EE$9:$ES$9,0),ROWS('6. Patients'!EV$10:EV$107))),0)+
IFERROR(SUMPRODUCT('6. Patients'!DI$10:DI$107,OFFSET('6. Patients'!$ET$9,1,MATCH($D44,'6. Patients'!$EU$9:$FI$9,0),ROWS('6. Patients'!EV$10:EV$107))),0)+
IFERROR(SUMPRODUCT('6. Patients'!DI$10:DI$107,OFFSET('6. Patients'!$FJ$9,1,MATCH($D44,'6. Patients'!$FK$9:$FY$9,0),ROWS('6. Patients'!EV$10:EV$107))),0),
IFERROR(SUMPRODUCT('6. Patients'!DI$10:DI$107,OFFSET('6. Patients'!$FZ$9,1,MATCH($D44,'6. Patients'!$GA$9:$GO$9,0),ROWS('6. Patients'!EV$10:EV$107))),0)+
IFERROR(SUMPRODUCT('6. Patients'!DI$10:DI$107,OFFSET('6. Patients'!$GP$9,1,MATCH($D44,'6. Patients'!$GQ$9:$HE$9,0),ROWS('6. Patients'!EV$10:EV$107))),0)+
IFERROR(SUMPRODUCT('6. Patients'!DI$10:DI$107,OFFSET('6. Patients'!$HF$9,1,MATCH($D44,'6. Patients'!$HG$9:$HU$9,0),ROWS('6. Patients'!EV$10:EV$107))),0)+
IFERROR(SUMPRODUCT('6. Patients'!DI$10:DI$107,OFFSET('6. Patients'!$HV$9,1,MATCH($D44,'6. Patients'!$HW$9:$IK$9,0),ROWS('6. Patients'!EV$10:EV$107))),0),
IFERROR(SUMPRODUCT('6. Patients'!DI$10:DI$107,OFFSET('6. Patients'!$IL$9,1,MATCH($D44,'6. Patients'!$IM$9:$JA$9,0),ROWS('6. Patients'!EV$10:EV$107))),0)+
IFERROR(SUMPRODUCT('6. Patients'!DI$10:DI$107,OFFSET('6. Patients'!$JB$9,1,MATCH($D44,'6. Patients'!$JC$9:$JQ$9,0),ROWS('6. Patients'!EV$10:EV$107))),0)+
IFERROR(SUMPRODUCT('6. Patients'!DI$10:DI$107,OFFSET('6. Patients'!$JR$9,1,MATCH($D44,'6. Patients'!$JS$9:$KG$9,0),ROWS('6. Patients'!EV$10:EV$107))),0)+
IFERROR(SUMPRODUCT('6. Patients'!DI$10:DI$107,OFFSET('6. Patients'!$KH$9,1,MATCH($D44,'6. Patients'!$KI$9:$KW$9,0),ROWS('6. Patients'!EV$10:EV$107))),0))+
IFERROR(VLOOKUP($D44,$H$61:$L$91,COLUMNS($H$60:$J$60)-1+AP$7,0)*$E44*$F44*'1. General Inputs'!$J$25,0),0)</f>
        <v>0</v>
      </c>
      <c r="AQ44" s="3">
        <f ca="1">ROUNDUP($F44*$E44*CHOOSE(AQ$7,
IFERROR(SUMPRODUCT('6. Patients'!DJ$10:DJ$107,OFFSET('6. Patients'!$DN$9,1,MATCH($D44,'6. Patients'!$DO$9:$EC$9,0),ROWS('6. Patients'!EW$10:EW$107))),0)+
IFERROR(SUMPRODUCT('6. Patients'!DJ$10:DJ$107,OFFSET('6. Patients'!$ED$9,1,MATCH($D44,'6. Patients'!$EE$9:$ES$9,0),ROWS('6. Patients'!EW$10:EW$107))),0)+
IFERROR(SUMPRODUCT('6. Patients'!DJ$10:DJ$107,OFFSET('6. Patients'!$ET$9,1,MATCH($D44,'6. Patients'!$EU$9:$FI$9,0),ROWS('6. Patients'!EW$10:EW$107))),0)+
IFERROR(SUMPRODUCT('6. Patients'!DJ$10:DJ$107,OFFSET('6. Patients'!$FJ$9,1,MATCH($D44,'6. Patients'!$FK$9:$FY$9,0),ROWS('6. Patients'!EW$10:EW$107))),0),
IFERROR(SUMPRODUCT('6. Patients'!DJ$10:DJ$107,OFFSET('6. Patients'!$FZ$9,1,MATCH($D44,'6. Patients'!$GA$9:$GO$9,0),ROWS('6. Patients'!EW$10:EW$107))),0)+
IFERROR(SUMPRODUCT('6. Patients'!DJ$10:DJ$107,OFFSET('6. Patients'!$GP$9,1,MATCH($D44,'6. Patients'!$GQ$9:$HE$9,0),ROWS('6. Patients'!EW$10:EW$107))),0)+
IFERROR(SUMPRODUCT('6. Patients'!DJ$10:DJ$107,OFFSET('6. Patients'!$HF$9,1,MATCH($D44,'6. Patients'!$HG$9:$HU$9,0),ROWS('6. Patients'!EW$10:EW$107))),0)+
IFERROR(SUMPRODUCT('6. Patients'!DJ$10:DJ$107,OFFSET('6. Patients'!$HV$9,1,MATCH($D44,'6. Patients'!$HW$9:$IK$9,0),ROWS('6. Patients'!EW$10:EW$107))),0),
IFERROR(SUMPRODUCT('6. Patients'!DJ$10:DJ$107,OFFSET('6. Patients'!$IL$9,1,MATCH($D44,'6. Patients'!$IM$9:$JA$9,0),ROWS('6. Patients'!EW$10:EW$107))),0)+
IFERROR(SUMPRODUCT('6. Patients'!DJ$10:DJ$107,OFFSET('6. Patients'!$JB$9,1,MATCH($D44,'6. Patients'!$JC$9:$JQ$9,0),ROWS('6. Patients'!EW$10:EW$107))),0)+
IFERROR(SUMPRODUCT('6. Patients'!DJ$10:DJ$107,OFFSET('6. Patients'!$JR$9,1,MATCH($D44,'6. Patients'!$JS$9:$KG$9,0),ROWS('6. Patients'!EW$10:EW$107))),0)+
IFERROR(SUMPRODUCT('6. Patients'!DJ$10:DJ$107,OFFSET('6. Patients'!$KH$9,1,MATCH($D44,'6. Patients'!$KI$9:$KW$9,0),ROWS('6. Patients'!EW$10:EW$107))),0))+
IFERROR(VLOOKUP($D44,$H$61:$L$91,COLUMNS($H$60:$J$60)-1+AQ$7,0)*$E44*$F44*'1. General Inputs'!$J$25,0),0)</f>
        <v>0</v>
      </c>
      <c r="AR44" s="136"/>
      <c r="AZ44" s="135">
        <f ca="1">IFERROR(SUM(OFFSET('7. Consumption'!H44,0,1,,MIN('1. General Inputs'!$J$27,COLUMNS('7. Consumption'!H$9:$AQ$9)-1))),0)+MAX(0,$AQ44*('1. General Inputs'!$J$27-COLUMNS('7. Consumption'!H$9:$AQ$9)+1))</f>
        <v>0</v>
      </c>
      <c r="BA44" s="135">
        <f ca="1">IFERROR(SUM(OFFSET('7. Consumption'!I44,0,1,,MIN('1. General Inputs'!$J$27,COLUMNS('7. Consumption'!I$9:$AQ$9)-1))),0)+MAX(0,$AQ44*('1. General Inputs'!$J$27-COLUMNS('7. Consumption'!I$9:$AQ$9)+1))</f>
        <v>0</v>
      </c>
      <c r="BB44" s="135">
        <f ca="1">IFERROR(SUM(OFFSET('7. Consumption'!J44,0,1,,MIN('1. General Inputs'!$J$27,COLUMNS('7. Consumption'!J$9:$AQ$9)-1))),0)+MAX(0,$AQ44*('1. General Inputs'!$J$27-COLUMNS('7. Consumption'!J$9:$AQ$9)+1))</f>
        <v>0</v>
      </c>
      <c r="BC44" s="135">
        <f ca="1">IFERROR(SUM(OFFSET('7. Consumption'!K44,0,1,,MIN('1. General Inputs'!$J$27,COLUMNS('7. Consumption'!K$9:$AQ$9)-1))),0)+MAX(0,$AQ44*('1. General Inputs'!$J$27-COLUMNS('7. Consumption'!K$9:$AQ$9)+1))</f>
        <v>0</v>
      </c>
      <c r="BD44" s="135">
        <f ca="1">IFERROR(SUM(OFFSET('7. Consumption'!L44,0,1,,MIN('1. General Inputs'!$J$27,COLUMNS('7. Consumption'!L$9:$AQ$9)-1))),0)+MAX(0,$AQ44*('1. General Inputs'!$J$27-COLUMNS('7. Consumption'!L$9:$AQ$9)+1))</f>
        <v>0</v>
      </c>
      <c r="BE44" s="135">
        <f ca="1">IFERROR(SUM(OFFSET('7. Consumption'!M44,0,1,,MIN('1. General Inputs'!$J$27,COLUMNS('7. Consumption'!M$9:$AQ$9)-1))),0)+MAX(0,$AQ44*('1. General Inputs'!$J$27-COLUMNS('7. Consumption'!M$9:$AQ$9)+1))</f>
        <v>0</v>
      </c>
      <c r="BF44" s="135">
        <f ca="1">IFERROR(SUM(OFFSET('7. Consumption'!N44,0,1,,MIN('1. General Inputs'!$J$27,COLUMNS('7. Consumption'!N$9:$AQ$9)-1))),0)+MAX(0,$AQ44*('1. General Inputs'!$J$27-COLUMNS('7. Consumption'!N$9:$AQ$9)+1))</f>
        <v>0</v>
      </c>
      <c r="BG44" s="135">
        <f ca="1">IFERROR(SUM(OFFSET('7. Consumption'!O44,0,1,,MIN('1. General Inputs'!$J$27,COLUMNS('7. Consumption'!O$9:$AQ$9)-1))),0)+MAX(0,$AQ44*('1. General Inputs'!$J$27-COLUMNS('7. Consumption'!O$9:$AQ$9)+1))</f>
        <v>0</v>
      </c>
      <c r="BH44" s="135">
        <f ca="1">IFERROR(SUM(OFFSET('7. Consumption'!P44,0,1,,MIN('1. General Inputs'!$J$27,COLUMNS('7. Consumption'!P$9:$AQ$9)-1))),0)+MAX(0,$AQ44*('1. General Inputs'!$J$27-COLUMNS('7. Consumption'!P$9:$AQ$9)+1))</f>
        <v>0</v>
      </c>
      <c r="BI44" s="135">
        <f ca="1">IFERROR(SUM(OFFSET('7. Consumption'!Q44,0,1,,MIN('1. General Inputs'!$J$27,COLUMNS('7. Consumption'!Q$9:$AQ$9)-1))),0)+MAX(0,$AQ44*('1. General Inputs'!$J$27-COLUMNS('7. Consumption'!Q$9:$AQ$9)+1))</f>
        <v>0</v>
      </c>
      <c r="BJ44" s="135">
        <f ca="1">IFERROR(SUM(OFFSET('7. Consumption'!R44,0,1,,MIN('1. General Inputs'!$J$27,COLUMNS('7. Consumption'!R$9:$AQ$9)-1))),0)+MAX(0,$AQ44*('1. General Inputs'!$J$27-COLUMNS('7. Consumption'!R$9:$AQ$9)+1))</f>
        <v>0</v>
      </c>
      <c r="BK44" s="135">
        <f ca="1">IFERROR(SUM(OFFSET('7. Consumption'!S44,0,1,,MIN('1. General Inputs'!$J$27,COLUMNS('7. Consumption'!S$9:$AQ$9)-1))),0)+MAX(0,$AQ44*('1. General Inputs'!$J$27-COLUMNS('7. Consumption'!S$9:$AQ$9)+1))</f>
        <v>0</v>
      </c>
      <c r="BL44" s="135">
        <f ca="1">IFERROR(SUM(OFFSET('7. Consumption'!T44,0,1,,MIN('1. General Inputs'!$J$27,COLUMNS('7. Consumption'!T$9:$AQ$9)-1))),0)+MAX(0,$AQ44*('1. General Inputs'!$J$27-COLUMNS('7. Consumption'!T$9:$AQ$9)+1))</f>
        <v>0</v>
      </c>
      <c r="BM44" s="135">
        <f ca="1">IFERROR(SUM(OFFSET('7. Consumption'!U44,0,1,,MIN('1. General Inputs'!$J$27,COLUMNS('7. Consumption'!U$9:$AQ$9)-1))),0)+MAX(0,$AQ44*('1. General Inputs'!$J$27-COLUMNS('7. Consumption'!U$9:$AQ$9)+1))</f>
        <v>0</v>
      </c>
      <c r="BN44" s="135">
        <f ca="1">IFERROR(SUM(OFFSET('7. Consumption'!V44,0,1,,MIN('1. General Inputs'!$J$27,COLUMNS('7. Consumption'!V$9:$AQ$9)-1))),0)+MAX(0,$AQ44*('1. General Inputs'!$J$27-COLUMNS('7. Consumption'!V$9:$AQ$9)+1))</f>
        <v>0</v>
      </c>
      <c r="BO44" s="135">
        <f ca="1">IFERROR(SUM(OFFSET('7. Consumption'!W44,0,1,,MIN('1. General Inputs'!$J$27,COLUMNS('7. Consumption'!W$9:$AQ$9)-1))),0)+MAX(0,$AQ44*('1. General Inputs'!$J$27-COLUMNS('7. Consumption'!W$9:$AQ$9)+1))</f>
        <v>0</v>
      </c>
      <c r="BP44" s="135">
        <f ca="1">IFERROR(SUM(OFFSET('7. Consumption'!X44,0,1,,MIN('1. General Inputs'!$J$27,COLUMNS('7. Consumption'!X$9:$AQ$9)-1))),0)+MAX(0,$AQ44*('1. General Inputs'!$J$27-COLUMNS('7. Consumption'!X$9:$AQ$9)+1))</f>
        <v>0</v>
      </c>
      <c r="BQ44" s="135">
        <f ca="1">IFERROR(SUM(OFFSET('7. Consumption'!Y44,0,1,,MIN('1. General Inputs'!$J$27,COLUMNS('7. Consumption'!Y$9:$AQ$9)-1))),0)+MAX(0,$AQ44*('1. General Inputs'!$J$27-COLUMNS('7. Consumption'!Y$9:$AQ$9)+1))</f>
        <v>0</v>
      </c>
      <c r="BR44" s="135">
        <f ca="1">IFERROR(SUM(OFFSET('7. Consumption'!Z44,0,1,,MIN('1. General Inputs'!$J$27,COLUMNS('7. Consumption'!Z$9:$AQ$9)-1))),0)+MAX(0,$AQ44*('1. General Inputs'!$J$27-COLUMNS('7. Consumption'!Z$9:$AQ$9)+1))</f>
        <v>0</v>
      </c>
      <c r="BS44" s="135">
        <f ca="1">IFERROR(SUM(OFFSET('7. Consumption'!AA44,0,1,,MIN('1. General Inputs'!$J$27,COLUMNS('7. Consumption'!AA$9:$AQ$9)-1))),0)+MAX(0,$AQ44*('1. General Inputs'!$J$27-COLUMNS('7. Consumption'!AA$9:$AQ$9)+1))</f>
        <v>0</v>
      </c>
      <c r="BT44" s="135">
        <f ca="1">IFERROR(SUM(OFFSET('7. Consumption'!AB44,0,1,,MIN('1. General Inputs'!$J$27,COLUMNS('7. Consumption'!AB$9:$AQ$9)-1))),0)+MAX(0,$AQ44*('1. General Inputs'!$J$27-COLUMNS('7. Consumption'!AB$9:$AQ$9)+1))</f>
        <v>0</v>
      </c>
      <c r="BU44" s="135">
        <f ca="1">IFERROR(SUM(OFFSET('7. Consumption'!AC44,0,1,,MIN('1. General Inputs'!$J$27,COLUMNS('7. Consumption'!AC$9:$AQ$9)-1))),0)+MAX(0,$AQ44*('1. General Inputs'!$J$27-COLUMNS('7. Consumption'!AC$9:$AQ$9)+1))</f>
        <v>0</v>
      </c>
      <c r="BV44" s="135">
        <f ca="1">IFERROR(SUM(OFFSET('7. Consumption'!AD44,0,1,,MIN('1. General Inputs'!$J$27,COLUMNS('7. Consumption'!AD$9:$AQ$9)-1))),0)+MAX(0,$AQ44*('1. General Inputs'!$J$27-COLUMNS('7. Consumption'!AD$9:$AQ$9)+1))</f>
        <v>0</v>
      </c>
      <c r="BW44" s="135">
        <f ca="1">IFERROR(SUM(OFFSET('7. Consumption'!AE44,0,1,,MIN('1. General Inputs'!$J$27,COLUMNS('7. Consumption'!AE$9:$AQ$9)-1))),0)+MAX(0,$AQ44*('1. General Inputs'!$J$27-COLUMNS('7. Consumption'!AE$9:$AQ$9)+1))</f>
        <v>0</v>
      </c>
      <c r="BX44" s="135">
        <f ca="1">IFERROR(SUM(OFFSET('7. Consumption'!AF44,0,1,,MIN('1. General Inputs'!$J$27,COLUMNS('7. Consumption'!AF$9:$AQ$9)-1))),0)+MAX(0,$AQ44*('1. General Inputs'!$J$27-COLUMNS('7. Consumption'!AF$9:$AQ$9)+1))</f>
        <v>0</v>
      </c>
      <c r="BY44" s="135">
        <f ca="1">IFERROR(SUM(OFFSET('7. Consumption'!AG44,0,1,,MIN('1. General Inputs'!$J$27,COLUMNS('7. Consumption'!AG$9:$AQ$9)-1))),0)+MAX(0,$AQ44*('1. General Inputs'!$J$27-COLUMNS('7. Consumption'!AG$9:$AQ$9)+1))</f>
        <v>0</v>
      </c>
      <c r="BZ44" s="135">
        <f ca="1">IFERROR(SUM(OFFSET('7. Consumption'!AH44,0,1,,MIN('1. General Inputs'!$J$27,COLUMNS('7. Consumption'!AH$9:$AQ$9)-1))),0)+MAX(0,$AQ44*('1. General Inputs'!$J$27-COLUMNS('7. Consumption'!AH$9:$AQ$9)+1))</f>
        <v>0</v>
      </c>
      <c r="CA44" s="135">
        <f ca="1">IFERROR(SUM(OFFSET('7. Consumption'!AI44,0,1,,MIN('1. General Inputs'!$J$27,COLUMNS('7. Consumption'!AI$9:$AQ$9)-1))),0)+MAX(0,$AQ44*('1. General Inputs'!$J$27-COLUMNS('7. Consumption'!AI$9:$AQ$9)+1))</f>
        <v>0</v>
      </c>
      <c r="CB44" s="135">
        <f ca="1">IFERROR(SUM(OFFSET('7. Consumption'!AJ44,0,1,,MIN('1. General Inputs'!$J$27,COLUMNS('7. Consumption'!AJ$9:$AQ$9)-1))),0)+MAX(0,$AQ44*('1. General Inputs'!$J$27-COLUMNS('7. Consumption'!AJ$9:$AQ$9)+1))</f>
        <v>0</v>
      </c>
      <c r="CC44" s="135">
        <f ca="1">IFERROR(SUM(OFFSET('7. Consumption'!AK44,0,1,,MIN('1. General Inputs'!$J$27,COLUMNS('7. Consumption'!AK$9:$AQ$9)-1))),0)+MAX(0,$AQ44*('1. General Inputs'!$J$27-COLUMNS('7. Consumption'!AK$9:$AQ$9)+1))</f>
        <v>0</v>
      </c>
      <c r="CD44" s="135">
        <f ca="1">IFERROR(SUM(OFFSET('7. Consumption'!AL44,0,1,,MIN('1. General Inputs'!$J$27,COLUMNS('7. Consumption'!AL$9:$AQ$9)-1))),0)+MAX(0,$AQ44*('1. General Inputs'!$J$27-COLUMNS('7. Consumption'!AL$9:$AQ$9)+1))</f>
        <v>0</v>
      </c>
      <c r="CE44" s="135">
        <f ca="1">IFERROR(SUM(OFFSET('7. Consumption'!AM44,0,1,,MIN('1. General Inputs'!$J$27,COLUMNS('7. Consumption'!AM$9:$AQ$9)-1))),0)+MAX(0,$AQ44*('1. General Inputs'!$J$27-COLUMNS('7. Consumption'!AM$9:$AQ$9)+1))</f>
        <v>0</v>
      </c>
      <c r="CF44" s="135">
        <f ca="1">IFERROR(SUM(OFFSET('7. Consumption'!AN44,0,1,,MIN('1. General Inputs'!$J$27,COLUMNS('7. Consumption'!AN$9:$AQ$9)-1))),0)+MAX(0,$AQ44*('1. General Inputs'!$J$27-COLUMNS('7. Consumption'!AN$9:$AQ$9)+1))</f>
        <v>0</v>
      </c>
      <c r="CG44" s="135">
        <f ca="1">IFERROR(SUM(OFFSET('7. Consumption'!AO44,0,1,,MIN('1. General Inputs'!$J$27,COLUMNS('7. Consumption'!AO$9:$AQ$9)-1))),0)+MAX(0,$AQ44*('1. General Inputs'!$J$27-COLUMNS('7. Consumption'!AO$9:$AQ$9)+1))</f>
        <v>0</v>
      </c>
      <c r="CH44" s="135">
        <f ca="1">IFERROR(SUM(OFFSET('7. Consumption'!AP44,0,1,,MIN('1. General Inputs'!$J$27,COLUMNS('7. Consumption'!AP$9:$AQ$9)-1))),0)+MAX(0,$AQ44*('1. General Inputs'!$J$27-COLUMNS('7. Consumption'!AP$9:$AQ$9)+1))</f>
        <v>0</v>
      </c>
      <c r="CI44" s="135">
        <f ca="1">IFERROR(SUM(OFFSET('7. Consumption'!AQ44,0,1,,MIN('1. General Inputs'!$J$27,COLUMNS('7. Consumption'!AQ$9:$AQ$9)-1))),0)+MAX(0,$AQ44*('1. General Inputs'!$J$27-COLUMNS('7. Consumption'!AQ$9:$AQ$9)+1))</f>
        <v>0</v>
      </c>
    </row>
    <row r="45" spans="2:87" ht="15" hidden="1" outlineLevel="1" x14ac:dyDescent="0.25">
      <c r="B45" s="16"/>
      <c r="C45" s="16" t="str">
        <f>IFERROR(VLOOKUP(ROWS($C$9:$C45),'5. Dosing'!$L$14:$M$64,COLUMNS('5. Dosing'!$L$13:$M$13),0),"")</f>
        <v/>
      </c>
      <c r="D45" s="16" t="str">
        <f>IFERROR(INDEX('5. Dosing'!E$14:E$64,MATCH('7. Consumption'!$C45,'5. Dosing'!$M$14:$M$64,0)),"")</f>
        <v/>
      </c>
      <c r="E45" s="129">
        <f>IFERROR(INDEX('5. Dosing'!K$14:K$64,MATCH('7. Consumption'!$C45,'5. Dosing'!$M$14:$M$64,0)),0)</f>
        <v>0</v>
      </c>
      <c r="F45" s="130">
        <f>IFERROR(INDEX('5. Dosing'!J$14:J$64,MATCH('7. Consumption'!$C45,'5. Dosing'!$M$14:$M$64,0))*(30)/INDEX('5. Dosing'!H$14:H$64,MATCH('7. Consumption'!$C45,'5. Dosing'!$M$14:$M$64,0)),0)</f>
        <v>0</v>
      </c>
      <c r="H45" s="3">
        <f ca="1">ROUNDUP($F45*$E45*CHOOSE(H$7,
IFERROR(SUMPRODUCT('6. Patients'!CA$10:CA$107,OFFSET('6. Patients'!$DN$9,1,MATCH($D45,'6. Patients'!$DO$9:$EC$9,0),ROWS('6. Patients'!DN$10:DN$107))),0)+
IFERROR(SUMPRODUCT('6. Patients'!CA$10:CA$107,OFFSET('6. Patients'!$ED$9,1,MATCH($D45,'6. Patients'!$EE$9:$ES$9,0),ROWS('6. Patients'!DN$10:DN$107))),0)+
IFERROR(SUMPRODUCT('6. Patients'!CA$10:CA$107,OFFSET('6. Patients'!$ET$9,1,MATCH($D45,'6. Patients'!$EU$9:$FI$9,0),ROWS('6. Patients'!DN$10:DN$107))),0)+
IFERROR(SUMPRODUCT('6. Patients'!CA$10:CA$107,OFFSET('6. Patients'!$FJ$9,1,MATCH($D45,'6. Patients'!$FK$9:$FY$9,0),ROWS('6. Patients'!DN$10:DN$107))),0),
IFERROR(SUMPRODUCT('6. Patients'!CA$10:CA$107,OFFSET('6. Patients'!$FZ$9,1,MATCH($D45,'6. Patients'!$GA$9:$GO$9,0),ROWS('6. Patients'!DN$10:DN$107))),0)+
IFERROR(SUMPRODUCT('6. Patients'!CA$10:CA$107,OFFSET('6. Patients'!$GP$9,1,MATCH($D45,'6. Patients'!$GQ$9:$HE$9,0),ROWS('6. Patients'!DN$10:DN$107))),0)+
IFERROR(SUMPRODUCT('6. Patients'!CA$10:CA$107,OFFSET('6. Patients'!$HF$9,1,MATCH($D45,'6. Patients'!$HG$9:$HU$9,0),ROWS('6. Patients'!DN$10:DN$107))),0)+
IFERROR(SUMPRODUCT('6. Patients'!CA$10:CA$107,OFFSET('6. Patients'!$HV$9,1,MATCH($D45,'6. Patients'!$HW$9:$IK$9,0),ROWS('6. Patients'!DN$10:DN$107))),0),
IFERROR(SUMPRODUCT('6. Patients'!CA$10:CA$107,OFFSET('6. Patients'!$IL$9,1,MATCH($D45,'6. Patients'!$IM$9:$JA$9,0),ROWS('6. Patients'!DN$10:DN$107))),0)+
IFERROR(SUMPRODUCT('6. Patients'!CA$10:CA$107,OFFSET('6. Patients'!$JB$9,1,MATCH($D45,'6. Patients'!$JC$9:$JQ$9,0),ROWS('6. Patients'!DN$10:DN$107))),0)+
IFERROR(SUMPRODUCT('6. Patients'!CA$10:CA$107,OFFSET('6. Patients'!$JR$9,1,MATCH($D45,'6. Patients'!$JS$9:$KG$9,0),ROWS('6. Patients'!DN$10:DN$107))),0)+
IFERROR(SUMPRODUCT('6. Patients'!CA$10:CA$107,OFFSET('6. Patients'!$KH$9,1,MATCH($D45,'6. Patients'!$KI$9:$KW$9,0),ROWS('6. Patients'!DN$10:DN$107))),0))+
IFERROR(VLOOKUP($D45,$H$61:$L$91,COLUMNS($H$60:$J$60)-1+H$7,0)*$E45*$F45*'1. General Inputs'!$J$25,0),0)</f>
        <v>0</v>
      </c>
      <c r="I45" s="3">
        <f ca="1">ROUNDUP($F45*$E45*CHOOSE(I$7,
IFERROR(SUMPRODUCT('6. Patients'!CB$10:CB$107,OFFSET('6. Patients'!$DN$9,1,MATCH($D45,'6. Patients'!$DO$9:$EC$9,0),ROWS('6. Patients'!DO$10:DO$107))),0)+
IFERROR(SUMPRODUCT('6. Patients'!CB$10:CB$107,OFFSET('6. Patients'!$ED$9,1,MATCH($D45,'6. Patients'!$EE$9:$ES$9,0),ROWS('6. Patients'!DO$10:DO$107))),0)+
IFERROR(SUMPRODUCT('6. Patients'!CB$10:CB$107,OFFSET('6. Patients'!$ET$9,1,MATCH($D45,'6. Patients'!$EU$9:$FI$9,0),ROWS('6. Patients'!DO$10:DO$107))),0)+
IFERROR(SUMPRODUCT('6. Patients'!CB$10:CB$107,OFFSET('6. Patients'!$FJ$9,1,MATCH($D45,'6. Patients'!$FK$9:$FY$9,0),ROWS('6. Patients'!DO$10:DO$107))),0),
IFERROR(SUMPRODUCT('6. Patients'!CB$10:CB$107,OFFSET('6. Patients'!$FZ$9,1,MATCH($D45,'6. Patients'!$GA$9:$GO$9,0),ROWS('6. Patients'!DO$10:DO$107))),0)+
IFERROR(SUMPRODUCT('6. Patients'!CB$10:CB$107,OFFSET('6. Patients'!$GP$9,1,MATCH($D45,'6. Patients'!$GQ$9:$HE$9,0),ROWS('6. Patients'!DO$10:DO$107))),0)+
IFERROR(SUMPRODUCT('6. Patients'!CB$10:CB$107,OFFSET('6. Patients'!$HF$9,1,MATCH($D45,'6. Patients'!$HG$9:$HU$9,0),ROWS('6. Patients'!DO$10:DO$107))),0)+
IFERROR(SUMPRODUCT('6. Patients'!CB$10:CB$107,OFFSET('6. Patients'!$HV$9,1,MATCH($D45,'6. Patients'!$HW$9:$IK$9,0),ROWS('6. Patients'!DO$10:DO$107))),0),
IFERROR(SUMPRODUCT('6. Patients'!CB$10:CB$107,OFFSET('6. Patients'!$IL$9,1,MATCH($D45,'6. Patients'!$IM$9:$JA$9,0),ROWS('6. Patients'!DO$10:DO$107))),0)+
IFERROR(SUMPRODUCT('6. Patients'!CB$10:CB$107,OFFSET('6. Patients'!$JB$9,1,MATCH($D45,'6. Patients'!$JC$9:$JQ$9,0),ROWS('6. Patients'!DO$10:DO$107))),0)+
IFERROR(SUMPRODUCT('6. Patients'!CB$10:CB$107,OFFSET('6. Patients'!$JR$9,1,MATCH($D45,'6. Patients'!$JS$9:$KG$9,0),ROWS('6. Patients'!DO$10:DO$107))),0)+
IFERROR(SUMPRODUCT('6. Patients'!CB$10:CB$107,OFFSET('6. Patients'!$KH$9,1,MATCH($D45,'6. Patients'!$KI$9:$KW$9,0),ROWS('6. Patients'!DO$10:DO$107))),0))+
IFERROR(VLOOKUP($D45,$H$61:$L$91,COLUMNS($H$60:$J$60)-1+I$7,0)*$E45*$F45*'1. General Inputs'!$J$25,0),0)</f>
        <v>0</v>
      </c>
      <c r="J45" s="3">
        <f ca="1">ROUNDUP($F45*$E45*CHOOSE(J$7,
IFERROR(SUMPRODUCT('6. Patients'!CC$10:CC$107,OFFSET('6. Patients'!$DN$9,1,MATCH($D45,'6. Patients'!$DO$9:$EC$9,0),ROWS('6. Patients'!DP$10:DP$107))),0)+
IFERROR(SUMPRODUCT('6. Patients'!CC$10:CC$107,OFFSET('6. Patients'!$ED$9,1,MATCH($D45,'6. Patients'!$EE$9:$ES$9,0),ROWS('6. Patients'!DP$10:DP$107))),0)+
IFERROR(SUMPRODUCT('6. Patients'!CC$10:CC$107,OFFSET('6. Patients'!$ET$9,1,MATCH($D45,'6. Patients'!$EU$9:$FI$9,0),ROWS('6. Patients'!DP$10:DP$107))),0)+
IFERROR(SUMPRODUCT('6. Patients'!CC$10:CC$107,OFFSET('6. Patients'!$FJ$9,1,MATCH($D45,'6. Patients'!$FK$9:$FY$9,0),ROWS('6. Patients'!DP$10:DP$107))),0),
IFERROR(SUMPRODUCT('6. Patients'!CC$10:CC$107,OFFSET('6. Patients'!$FZ$9,1,MATCH($D45,'6. Patients'!$GA$9:$GO$9,0),ROWS('6. Patients'!DP$10:DP$107))),0)+
IFERROR(SUMPRODUCT('6. Patients'!CC$10:CC$107,OFFSET('6. Patients'!$GP$9,1,MATCH($D45,'6. Patients'!$GQ$9:$HE$9,0),ROWS('6. Patients'!DP$10:DP$107))),0)+
IFERROR(SUMPRODUCT('6. Patients'!CC$10:CC$107,OFFSET('6. Patients'!$HF$9,1,MATCH($D45,'6. Patients'!$HG$9:$HU$9,0),ROWS('6. Patients'!DP$10:DP$107))),0)+
IFERROR(SUMPRODUCT('6. Patients'!CC$10:CC$107,OFFSET('6. Patients'!$HV$9,1,MATCH($D45,'6. Patients'!$HW$9:$IK$9,0),ROWS('6. Patients'!DP$10:DP$107))),0),
IFERROR(SUMPRODUCT('6. Patients'!CC$10:CC$107,OFFSET('6. Patients'!$IL$9,1,MATCH($D45,'6. Patients'!$IM$9:$JA$9,0),ROWS('6. Patients'!DP$10:DP$107))),0)+
IFERROR(SUMPRODUCT('6. Patients'!CC$10:CC$107,OFFSET('6. Patients'!$JB$9,1,MATCH($D45,'6. Patients'!$JC$9:$JQ$9,0),ROWS('6. Patients'!DP$10:DP$107))),0)+
IFERROR(SUMPRODUCT('6. Patients'!CC$10:CC$107,OFFSET('6. Patients'!$JR$9,1,MATCH($D45,'6. Patients'!$JS$9:$KG$9,0),ROWS('6. Patients'!DP$10:DP$107))),0)+
IFERROR(SUMPRODUCT('6. Patients'!CC$10:CC$107,OFFSET('6. Patients'!$KH$9,1,MATCH($D45,'6. Patients'!$KI$9:$KW$9,0),ROWS('6. Patients'!DP$10:DP$107))),0))+
IFERROR(VLOOKUP($D45,$H$61:$L$91,COLUMNS($H$60:$J$60)-1+J$7,0)*$E45*$F45*'1. General Inputs'!$J$25,0),0)</f>
        <v>0</v>
      </c>
      <c r="K45" s="3">
        <f ca="1">ROUNDUP($F45*$E45*CHOOSE(K$7,
IFERROR(SUMPRODUCT('6. Patients'!CD$10:CD$107,OFFSET('6. Patients'!$DN$9,1,MATCH($D45,'6. Patients'!$DO$9:$EC$9,0),ROWS('6. Patients'!DQ$10:DQ$107))),0)+
IFERROR(SUMPRODUCT('6. Patients'!CD$10:CD$107,OFFSET('6. Patients'!$ED$9,1,MATCH($D45,'6. Patients'!$EE$9:$ES$9,0),ROWS('6. Patients'!DQ$10:DQ$107))),0)+
IFERROR(SUMPRODUCT('6. Patients'!CD$10:CD$107,OFFSET('6. Patients'!$ET$9,1,MATCH($D45,'6. Patients'!$EU$9:$FI$9,0),ROWS('6. Patients'!DQ$10:DQ$107))),0)+
IFERROR(SUMPRODUCT('6. Patients'!CD$10:CD$107,OFFSET('6. Patients'!$FJ$9,1,MATCH($D45,'6. Patients'!$FK$9:$FY$9,0),ROWS('6. Patients'!DQ$10:DQ$107))),0),
IFERROR(SUMPRODUCT('6. Patients'!CD$10:CD$107,OFFSET('6. Patients'!$FZ$9,1,MATCH($D45,'6. Patients'!$GA$9:$GO$9,0),ROWS('6. Patients'!DQ$10:DQ$107))),0)+
IFERROR(SUMPRODUCT('6. Patients'!CD$10:CD$107,OFFSET('6. Patients'!$GP$9,1,MATCH($D45,'6. Patients'!$GQ$9:$HE$9,0),ROWS('6. Patients'!DQ$10:DQ$107))),0)+
IFERROR(SUMPRODUCT('6. Patients'!CD$10:CD$107,OFFSET('6. Patients'!$HF$9,1,MATCH($D45,'6. Patients'!$HG$9:$HU$9,0),ROWS('6. Patients'!DQ$10:DQ$107))),0)+
IFERROR(SUMPRODUCT('6. Patients'!CD$10:CD$107,OFFSET('6. Patients'!$HV$9,1,MATCH($D45,'6. Patients'!$HW$9:$IK$9,0),ROWS('6. Patients'!DQ$10:DQ$107))),0),
IFERROR(SUMPRODUCT('6. Patients'!CD$10:CD$107,OFFSET('6. Patients'!$IL$9,1,MATCH($D45,'6. Patients'!$IM$9:$JA$9,0),ROWS('6. Patients'!DQ$10:DQ$107))),0)+
IFERROR(SUMPRODUCT('6. Patients'!CD$10:CD$107,OFFSET('6. Patients'!$JB$9,1,MATCH($D45,'6. Patients'!$JC$9:$JQ$9,0),ROWS('6. Patients'!DQ$10:DQ$107))),0)+
IFERROR(SUMPRODUCT('6. Patients'!CD$10:CD$107,OFFSET('6. Patients'!$JR$9,1,MATCH($D45,'6. Patients'!$JS$9:$KG$9,0),ROWS('6. Patients'!DQ$10:DQ$107))),0)+
IFERROR(SUMPRODUCT('6. Patients'!CD$10:CD$107,OFFSET('6. Patients'!$KH$9,1,MATCH($D45,'6. Patients'!$KI$9:$KW$9,0),ROWS('6. Patients'!DQ$10:DQ$107))),0))+
IFERROR(VLOOKUP($D45,$H$61:$L$91,COLUMNS($H$60:$J$60)-1+K$7,0)*$E45*$F45*'1. General Inputs'!$J$25,0),0)</f>
        <v>0</v>
      </c>
      <c r="L45" s="3">
        <f ca="1">ROUNDUP($F45*$E45*CHOOSE(L$7,
IFERROR(SUMPRODUCT('6. Patients'!CE$10:CE$107,OFFSET('6. Patients'!$DN$9,1,MATCH($D45,'6. Patients'!$DO$9:$EC$9,0),ROWS('6. Patients'!DR$10:DR$107))),0)+
IFERROR(SUMPRODUCT('6. Patients'!CE$10:CE$107,OFFSET('6. Patients'!$ED$9,1,MATCH($D45,'6. Patients'!$EE$9:$ES$9,0),ROWS('6. Patients'!DR$10:DR$107))),0)+
IFERROR(SUMPRODUCT('6. Patients'!CE$10:CE$107,OFFSET('6. Patients'!$ET$9,1,MATCH($D45,'6. Patients'!$EU$9:$FI$9,0),ROWS('6. Patients'!DR$10:DR$107))),0)+
IFERROR(SUMPRODUCT('6. Patients'!CE$10:CE$107,OFFSET('6. Patients'!$FJ$9,1,MATCH($D45,'6. Patients'!$FK$9:$FY$9,0),ROWS('6. Patients'!DR$10:DR$107))),0),
IFERROR(SUMPRODUCT('6. Patients'!CE$10:CE$107,OFFSET('6. Patients'!$FZ$9,1,MATCH($D45,'6. Patients'!$GA$9:$GO$9,0),ROWS('6. Patients'!DR$10:DR$107))),0)+
IFERROR(SUMPRODUCT('6. Patients'!CE$10:CE$107,OFFSET('6. Patients'!$GP$9,1,MATCH($D45,'6. Patients'!$GQ$9:$HE$9,0),ROWS('6. Patients'!DR$10:DR$107))),0)+
IFERROR(SUMPRODUCT('6. Patients'!CE$10:CE$107,OFFSET('6. Patients'!$HF$9,1,MATCH($D45,'6. Patients'!$HG$9:$HU$9,0),ROWS('6. Patients'!DR$10:DR$107))),0)+
IFERROR(SUMPRODUCT('6. Patients'!CE$10:CE$107,OFFSET('6. Patients'!$HV$9,1,MATCH($D45,'6. Patients'!$HW$9:$IK$9,0),ROWS('6. Patients'!DR$10:DR$107))),0),
IFERROR(SUMPRODUCT('6. Patients'!CE$10:CE$107,OFFSET('6. Patients'!$IL$9,1,MATCH($D45,'6. Patients'!$IM$9:$JA$9,0),ROWS('6. Patients'!DR$10:DR$107))),0)+
IFERROR(SUMPRODUCT('6. Patients'!CE$10:CE$107,OFFSET('6. Patients'!$JB$9,1,MATCH($D45,'6. Patients'!$JC$9:$JQ$9,0),ROWS('6. Patients'!DR$10:DR$107))),0)+
IFERROR(SUMPRODUCT('6. Patients'!CE$10:CE$107,OFFSET('6. Patients'!$JR$9,1,MATCH($D45,'6. Patients'!$JS$9:$KG$9,0),ROWS('6. Patients'!DR$10:DR$107))),0)+
IFERROR(SUMPRODUCT('6. Patients'!CE$10:CE$107,OFFSET('6. Patients'!$KH$9,1,MATCH($D45,'6. Patients'!$KI$9:$KW$9,0),ROWS('6. Patients'!DR$10:DR$107))),0))+
IFERROR(VLOOKUP($D45,$H$61:$L$91,COLUMNS($H$60:$J$60)-1+L$7,0)*$E45*$F45*'1. General Inputs'!$J$25,0),0)</f>
        <v>0</v>
      </c>
      <c r="M45" s="3">
        <f ca="1">ROUNDUP($F45*$E45*CHOOSE(M$7,
IFERROR(SUMPRODUCT('6. Patients'!CF$10:CF$107,OFFSET('6. Patients'!$DN$9,1,MATCH($D45,'6. Patients'!$DO$9:$EC$9,0),ROWS('6. Patients'!DS$10:DS$107))),0)+
IFERROR(SUMPRODUCT('6. Patients'!CF$10:CF$107,OFFSET('6. Patients'!$ED$9,1,MATCH($D45,'6. Patients'!$EE$9:$ES$9,0),ROWS('6. Patients'!DS$10:DS$107))),0)+
IFERROR(SUMPRODUCT('6. Patients'!CF$10:CF$107,OFFSET('6. Patients'!$ET$9,1,MATCH($D45,'6. Patients'!$EU$9:$FI$9,0),ROWS('6. Patients'!DS$10:DS$107))),0)+
IFERROR(SUMPRODUCT('6. Patients'!CF$10:CF$107,OFFSET('6. Patients'!$FJ$9,1,MATCH($D45,'6. Patients'!$FK$9:$FY$9,0),ROWS('6. Patients'!DS$10:DS$107))),0),
IFERROR(SUMPRODUCT('6. Patients'!CF$10:CF$107,OFFSET('6. Patients'!$FZ$9,1,MATCH($D45,'6. Patients'!$GA$9:$GO$9,0),ROWS('6. Patients'!DS$10:DS$107))),0)+
IFERROR(SUMPRODUCT('6. Patients'!CF$10:CF$107,OFFSET('6. Patients'!$GP$9,1,MATCH($D45,'6. Patients'!$GQ$9:$HE$9,0),ROWS('6. Patients'!DS$10:DS$107))),0)+
IFERROR(SUMPRODUCT('6. Patients'!CF$10:CF$107,OFFSET('6. Patients'!$HF$9,1,MATCH($D45,'6. Patients'!$HG$9:$HU$9,0),ROWS('6. Patients'!DS$10:DS$107))),0)+
IFERROR(SUMPRODUCT('6. Patients'!CF$10:CF$107,OFFSET('6. Patients'!$HV$9,1,MATCH($D45,'6. Patients'!$HW$9:$IK$9,0),ROWS('6. Patients'!DS$10:DS$107))),0),
IFERROR(SUMPRODUCT('6. Patients'!CF$10:CF$107,OFFSET('6. Patients'!$IL$9,1,MATCH($D45,'6. Patients'!$IM$9:$JA$9,0),ROWS('6. Patients'!DS$10:DS$107))),0)+
IFERROR(SUMPRODUCT('6. Patients'!CF$10:CF$107,OFFSET('6. Patients'!$JB$9,1,MATCH($D45,'6. Patients'!$JC$9:$JQ$9,0),ROWS('6. Patients'!DS$10:DS$107))),0)+
IFERROR(SUMPRODUCT('6. Patients'!CF$10:CF$107,OFFSET('6. Patients'!$JR$9,1,MATCH($D45,'6. Patients'!$JS$9:$KG$9,0),ROWS('6. Patients'!DS$10:DS$107))),0)+
IFERROR(SUMPRODUCT('6. Patients'!CF$10:CF$107,OFFSET('6. Patients'!$KH$9,1,MATCH($D45,'6. Patients'!$KI$9:$KW$9,0),ROWS('6. Patients'!DS$10:DS$107))),0))+
IFERROR(VLOOKUP($D45,$H$61:$L$91,COLUMNS($H$60:$J$60)-1+M$7,0)*$E45*$F45*'1. General Inputs'!$J$25,0),0)</f>
        <v>0</v>
      </c>
      <c r="N45" s="3">
        <f ca="1">ROUNDUP($F45*$E45*CHOOSE(N$7,
IFERROR(SUMPRODUCT('6. Patients'!CG$10:CG$107,OFFSET('6. Patients'!$DN$9,1,MATCH($D45,'6. Patients'!$DO$9:$EC$9,0),ROWS('6. Patients'!DT$10:DT$107))),0)+
IFERROR(SUMPRODUCT('6. Patients'!CG$10:CG$107,OFFSET('6. Patients'!$ED$9,1,MATCH($D45,'6. Patients'!$EE$9:$ES$9,0),ROWS('6. Patients'!DT$10:DT$107))),0)+
IFERROR(SUMPRODUCT('6. Patients'!CG$10:CG$107,OFFSET('6. Patients'!$ET$9,1,MATCH($D45,'6. Patients'!$EU$9:$FI$9,0),ROWS('6. Patients'!DT$10:DT$107))),0)+
IFERROR(SUMPRODUCT('6. Patients'!CG$10:CG$107,OFFSET('6. Patients'!$FJ$9,1,MATCH($D45,'6. Patients'!$FK$9:$FY$9,0),ROWS('6. Patients'!DT$10:DT$107))),0),
IFERROR(SUMPRODUCT('6. Patients'!CG$10:CG$107,OFFSET('6. Patients'!$FZ$9,1,MATCH($D45,'6. Patients'!$GA$9:$GO$9,0),ROWS('6. Patients'!DT$10:DT$107))),0)+
IFERROR(SUMPRODUCT('6. Patients'!CG$10:CG$107,OFFSET('6. Patients'!$GP$9,1,MATCH($D45,'6. Patients'!$GQ$9:$HE$9,0),ROWS('6. Patients'!DT$10:DT$107))),0)+
IFERROR(SUMPRODUCT('6. Patients'!CG$10:CG$107,OFFSET('6. Patients'!$HF$9,1,MATCH($D45,'6. Patients'!$HG$9:$HU$9,0),ROWS('6. Patients'!DT$10:DT$107))),0)+
IFERROR(SUMPRODUCT('6. Patients'!CG$10:CG$107,OFFSET('6. Patients'!$HV$9,1,MATCH($D45,'6. Patients'!$HW$9:$IK$9,0),ROWS('6. Patients'!DT$10:DT$107))),0),
IFERROR(SUMPRODUCT('6. Patients'!CG$10:CG$107,OFFSET('6. Patients'!$IL$9,1,MATCH($D45,'6. Patients'!$IM$9:$JA$9,0),ROWS('6. Patients'!DT$10:DT$107))),0)+
IFERROR(SUMPRODUCT('6. Patients'!CG$10:CG$107,OFFSET('6. Patients'!$JB$9,1,MATCH($D45,'6. Patients'!$JC$9:$JQ$9,0),ROWS('6. Patients'!DT$10:DT$107))),0)+
IFERROR(SUMPRODUCT('6. Patients'!CG$10:CG$107,OFFSET('6. Patients'!$JR$9,1,MATCH($D45,'6. Patients'!$JS$9:$KG$9,0),ROWS('6. Patients'!DT$10:DT$107))),0)+
IFERROR(SUMPRODUCT('6. Patients'!CG$10:CG$107,OFFSET('6. Patients'!$KH$9,1,MATCH($D45,'6. Patients'!$KI$9:$KW$9,0),ROWS('6. Patients'!DT$10:DT$107))),0))+
IFERROR(VLOOKUP($D45,$H$61:$L$91,COLUMNS($H$60:$J$60)-1+N$7,0)*$E45*$F45*'1. General Inputs'!$J$25,0),0)</f>
        <v>0</v>
      </c>
      <c r="O45" s="3">
        <f ca="1">ROUNDUP($F45*$E45*CHOOSE(O$7,
IFERROR(SUMPRODUCT('6. Patients'!CH$10:CH$107,OFFSET('6. Patients'!$DN$9,1,MATCH($D45,'6. Patients'!$DO$9:$EC$9,0),ROWS('6. Patients'!DU$10:DU$107))),0)+
IFERROR(SUMPRODUCT('6. Patients'!CH$10:CH$107,OFFSET('6. Patients'!$ED$9,1,MATCH($D45,'6. Patients'!$EE$9:$ES$9,0),ROWS('6. Patients'!DU$10:DU$107))),0)+
IFERROR(SUMPRODUCT('6. Patients'!CH$10:CH$107,OFFSET('6. Patients'!$ET$9,1,MATCH($D45,'6. Patients'!$EU$9:$FI$9,0),ROWS('6. Patients'!DU$10:DU$107))),0)+
IFERROR(SUMPRODUCT('6. Patients'!CH$10:CH$107,OFFSET('6. Patients'!$FJ$9,1,MATCH($D45,'6. Patients'!$FK$9:$FY$9,0),ROWS('6. Patients'!DU$10:DU$107))),0),
IFERROR(SUMPRODUCT('6. Patients'!CH$10:CH$107,OFFSET('6. Patients'!$FZ$9,1,MATCH($D45,'6. Patients'!$GA$9:$GO$9,0),ROWS('6. Patients'!DU$10:DU$107))),0)+
IFERROR(SUMPRODUCT('6. Patients'!CH$10:CH$107,OFFSET('6. Patients'!$GP$9,1,MATCH($D45,'6. Patients'!$GQ$9:$HE$9,0),ROWS('6. Patients'!DU$10:DU$107))),0)+
IFERROR(SUMPRODUCT('6. Patients'!CH$10:CH$107,OFFSET('6. Patients'!$HF$9,1,MATCH($D45,'6. Patients'!$HG$9:$HU$9,0),ROWS('6. Patients'!DU$10:DU$107))),0)+
IFERROR(SUMPRODUCT('6. Patients'!CH$10:CH$107,OFFSET('6. Patients'!$HV$9,1,MATCH($D45,'6. Patients'!$HW$9:$IK$9,0),ROWS('6. Patients'!DU$10:DU$107))),0),
IFERROR(SUMPRODUCT('6. Patients'!CH$10:CH$107,OFFSET('6. Patients'!$IL$9,1,MATCH($D45,'6. Patients'!$IM$9:$JA$9,0),ROWS('6. Patients'!DU$10:DU$107))),0)+
IFERROR(SUMPRODUCT('6. Patients'!CH$10:CH$107,OFFSET('6. Patients'!$JB$9,1,MATCH($D45,'6. Patients'!$JC$9:$JQ$9,0),ROWS('6. Patients'!DU$10:DU$107))),0)+
IFERROR(SUMPRODUCT('6. Patients'!CH$10:CH$107,OFFSET('6. Patients'!$JR$9,1,MATCH($D45,'6. Patients'!$JS$9:$KG$9,0),ROWS('6. Patients'!DU$10:DU$107))),0)+
IFERROR(SUMPRODUCT('6. Patients'!CH$10:CH$107,OFFSET('6. Patients'!$KH$9,1,MATCH($D45,'6. Patients'!$KI$9:$KW$9,0),ROWS('6. Patients'!DU$10:DU$107))),0))+
IFERROR(VLOOKUP($D45,$H$61:$L$91,COLUMNS($H$60:$J$60)-1+O$7,0)*$E45*$F45*'1. General Inputs'!$J$25,0),0)</f>
        <v>0</v>
      </c>
      <c r="P45" s="3">
        <f ca="1">ROUNDUP($F45*$E45*CHOOSE(P$7,
IFERROR(SUMPRODUCT('6. Patients'!CI$10:CI$107,OFFSET('6. Patients'!$DN$9,1,MATCH($D45,'6. Patients'!$DO$9:$EC$9,0),ROWS('6. Patients'!DV$10:DV$107))),0)+
IFERROR(SUMPRODUCT('6. Patients'!CI$10:CI$107,OFFSET('6. Patients'!$ED$9,1,MATCH($D45,'6. Patients'!$EE$9:$ES$9,0),ROWS('6. Patients'!DV$10:DV$107))),0)+
IFERROR(SUMPRODUCT('6. Patients'!CI$10:CI$107,OFFSET('6. Patients'!$ET$9,1,MATCH($D45,'6. Patients'!$EU$9:$FI$9,0),ROWS('6. Patients'!DV$10:DV$107))),0)+
IFERROR(SUMPRODUCT('6. Patients'!CI$10:CI$107,OFFSET('6. Patients'!$FJ$9,1,MATCH($D45,'6. Patients'!$FK$9:$FY$9,0),ROWS('6. Patients'!DV$10:DV$107))),0),
IFERROR(SUMPRODUCT('6. Patients'!CI$10:CI$107,OFFSET('6. Patients'!$FZ$9,1,MATCH($D45,'6. Patients'!$GA$9:$GO$9,0),ROWS('6. Patients'!DV$10:DV$107))),0)+
IFERROR(SUMPRODUCT('6. Patients'!CI$10:CI$107,OFFSET('6. Patients'!$GP$9,1,MATCH($D45,'6. Patients'!$GQ$9:$HE$9,0),ROWS('6. Patients'!DV$10:DV$107))),0)+
IFERROR(SUMPRODUCT('6. Patients'!CI$10:CI$107,OFFSET('6. Patients'!$HF$9,1,MATCH($D45,'6. Patients'!$HG$9:$HU$9,0),ROWS('6. Patients'!DV$10:DV$107))),0)+
IFERROR(SUMPRODUCT('6. Patients'!CI$10:CI$107,OFFSET('6. Patients'!$HV$9,1,MATCH($D45,'6. Patients'!$HW$9:$IK$9,0),ROWS('6. Patients'!DV$10:DV$107))),0),
IFERROR(SUMPRODUCT('6. Patients'!CI$10:CI$107,OFFSET('6. Patients'!$IL$9,1,MATCH($D45,'6. Patients'!$IM$9:$JA$9,0),ROWS('6. Patients'!DV$10:DV$107))),0)+
IFERROR(SUMPRODUCT('6. Patients'!CI$10:CI$107,OFFSET('6. Patients'!$JB$9,1,MATCH($D45,'6. Patients'!$JC$9:$JQ$9,0),ROWS('6. Patients'!DV$10:DV$107))),0)+
IFERROR(SUMPRODUCT('6. Patients'!CI$10:CI$107,OFFSET('6. Patients'!$JR$9,1,MATCH($D45,'6. Patients'!$JS$9:$KG$9,0),ROWS('6. Patients'!DV$10:DV$107))),0)+
IFERROR(SUMPRODUCT('6. Patients'!CI$10:CI$107,OFFSET('6. Patients'!$KH$9,1,MATCH($D45,'6. Patients'!$KI$9:$KW$9,0),ROWS('6. Patients'!DV$10:DV$107))),0))+
IFERROR(VLOOKUP($D45,$H$61:$L$91,COLUMNS($H$60:$J$60)-1+P$7,0)*$E45*$F45*'1. General Inputs'!$J$25,0),0)</f>
        <v>0</v>
      </c>
      <c r="Q45" s="3">
        <f ca="1">ROUNDUP($F45*$E45*CHOOSE(Q$7,
IFERROR(SUMPRODUCT('6. Patients'!CJ$10:CJ$107,OFFSET('6. Patients'!$DN$9,1,MATCH($D45,'6. Patients'!$DO$9:$EC$9,0),ROWS('6. Patients'!DW$10:DW$107))),0)+
IFERROR(SUMPRODUCT('6. Patients'!CJ$10:CJ$107,OFFSET('6. Patients'!$ED$9,1,MATCH($D45,'6. Patients'!$EE$9:$ES$9,0),ROWS('6. Patients'!DW$10:DW$107))),0)+
IFERROR(SUMPRODUCT('6. Patients'!CJ$10:CJ$107,OFFSET('6. Patients'!$ET$9,1,MATCH($D45,'6. Patients'!$EU$9:$FI$9,0),ROWS('6. Patients'!DW$10:DW$107))),0)+
IFERROR(SUMPRODUCT('6. Patients'!CJ$10:CJ$107,OFFSET('6. Patients'!$FJ$9,1,MATCH($D45,'6. Patients'!$FK$9:$FY$9,0),ROWS('6. Patients'!DW$10:DW$107))),0),
IFERROR(SUMPRODUCT('6. Patients'!CJ$10:CJ$107,OFFSET('6. Patients'!$FZ$9,1,MATCH($D45,'6. Patients'!$GA$9:$GO$9,0),ROWS('6. Patients'!DW$10:DW$107))),0)+
IFERROR(SUMPRODUCT('6. Patients'!CJ$10:CJ$107,OFFSET('6. Patients'!$GP$9,1,MATCH($D45,'6. Patients'!$GQ$9:$HE$9,0),ROWS('6. Patients'!DW$10:DW$107))),0)+
IFERROR(SUMPRODUCT('6. Patients'!CJ$10:CJ$107,OFFSET('6. Patients'!$HF$9,1,MATCH($D45,'6. Patients'!$HG$9:$HU$9,0),ROWS('6. Patients'!DW$10:DW$107))),0)+
IFERROR(SUMPRODUCT('6. Patients'!CJ$10:CJ$107,OFFSET('6. Patients'!$HV$9,1,MATCH($D45,'6. Patients'!$HW$9:$IK$9,0),ROWS('6. Patients'!DW$10:DW$107))),0),
IFERROR(SUMPRODUCT('6. Patients'!CJ$10:CJ$107,OFFSET('6. Patients'!$IL$9,1,MATCH($D45,'6. Patients'!$IM$9:$JA$9,0),ROWS('6. Patients'!DW$10:DW$107))),0)+
IFERROR(SUMPRODUCT('6. Patients'!CJ$10:CJ$107,OFFSET('6. Patients'!$JB$9,1,MATCH($D45,'6. Patients'!$JC$9:$JQ$9,0),ROWS('6. Patients'!DW$10:DW$107))),0)+
IFERROR(SUMPRODUCT('6. Patients'!CJ$10:CJ$107,OFFSET('6. Patients'!$JR$9,1,MATCH($D45,'6. Patients'!$JS$9:$KG$9,0),ROWS('6. Patients'!DW$10:DW$107))),0)+
IFERROR(SUMPRODUCT('6. Patients'!CJ$10:CJ$107,OFFSET('6. Patients'!$KH$9,1,MATCH($D45,'6. Patients'!$KI$9:$KW$9,0),ROWS('6. Patients'!DW$10:DW$107))),0))+
IFERROR(VLOOKUP($D45,$H$61:$L$91,COLUMNS($H$60:$J$60)-1+Q$7,0)*$E45*$F45*'1. General Inputs'!$J$25,0),0)</f>
        <v>0</v>
      </c>
      <c r="R45" s="3">
        <f ca="1">ROUNDUP($F45*$E45*CHOOSE(R$7,
IFERROR(SUMPRODUCT('6. Patients'!CK$10:CK$107,OFFSET('6. Patients'!$DN$9,1,MATCH($D45,'6. Patients'!$DO$9:$EC$9,0),ROWS('6. Patients'!DX$10:DX$107))),0)+
IFERROR(SUMPRODUCT('6. Patients'!CK$10:CK$107,OFFSET('6. Patients'!$ED$9,1,MATCH($D45,'6. Patients'!$EE$9:$ES$9,0),ROWS('6. Patients'!DX$10:DX$107))),0)+
IFERROR(SUMPRODUCT('6. Patients'!CK$10:CK$107,OFFSET('6. Patients'!$ET$9,1,MATCH($D45,'6. Patients'!$EU$9:$FI$9,0),ROWS('6. Patients'!DX$10:DX$107))),0)+
IFERROR(SUMPRODUCT('6. Patients'!CK$10:CK$107,OFFSET('6. Patients'!$FJ$9,1,MATCH($D45,'6. Patients'!$FK$9:$FY$9,0),ROWS('6. Patients'!DX$10:DX$107))),0),
IFERROR(SUMPRODUCT('6. Patients'!CK$10:CK$107,OFFSET('6. Patients'!$FZ$9,1,MATCH($D45,'6. Patients'!$GA$9:$GO$9,0),ROWS('6. Patients'!DX$10:DX$107))),0)+
IFERROR(SUMPRODUCT('6. Patients'!CK$10:CK$107,OFFSET('6. Patients'!$GP$9,1,MATCH($D45,'6. Patients'!$GQ$9:$HE$9,0),ROWS('6. Patients'!DX$10:DX$107))),0)+
IFERROR(SUMPRODUCT('6. Patients'!CK$10:CK$107,OFFSET('6. Patients'!$HF$9,1,MATCH($D45,'6. Patients'!$HG$9:$HU$9,0),ROWS('6. Patients'!DX$10:DX$107))),0)+
IFERROR(SUMPRODUCT('6. Patients'!CK$10:CK$107,OFFSET('6. Patients'!$HV$9,1,MATCH($D45,'6. Patients'!$HW$9:$IK$9,0),ROWS('6. Patients'!DX$10:DX$107))),0),
IFERROR(SUMPRODUCT('6. Patients'!CK$10:CK$107,OFFSET('6. Patients'!$IL$9,1,MATCH($D45,'6. Patients'!$IM$9:$JA$9,0),ROWS('6. Patients'!DX$10:DX$107))),0)+
IFERROR(SUMPRODUCT('6. Patients'!CK$10:CK$107,OFFSET('6. Patients'!$JB$9,1,MATCH($D45,'6. Patients'!$JC$9:$JQ$9,0),ROWS('6. Patients'!DX$10:DX$107))),0)+
IFERROR(SUMPRODUCT('6. Patients'!CK$10:CK$107,OFFSET('6. Patients'!$JR$9,1,MATCH($D45,'6. Patients'!$JS$9:$KG$9,0),ROWS('6. Patients'!DX$10:DX$107))),0)+
IFERROR(SUMPRODUCT('6. Patients'!CK$10:CK$107,OFFSET('6. Patients'!$KH$9,1,MATCH($D45,'6. Patients'!$KI$9:$KW$9,0),ROWS('6. Patients'!DX$10:DX$107))),0))+
IFERROR(VLOOKUP($D45,$H$61:$L$91,COLUMNS($H$60:$J$60)-1+R$7,0)*$E45*$F45*'1. General Inputs'!$J$25,0),0)</f>
        <v>0</v>
      </c>
      <c r="S45" s="3">
        <f ca="1">ROUNDUP($F45*$E45*CHOOSE(S$7,
IFERROR(SUMPRODUCT('6. Patients'!CL$10:CL$107,OFFSET('6. Patients'!$DN$9,1,MATCH($D45,'6. Patients'!$DO$9:$EC$9,0),ROWS('6. Patients'!DY$10:DY$107))),0)+
IFERROR(SUMPRODUCT('6. Patients'!CL$10:CL$107,OFFSET('6. Patients'!$ED$9,1,MATCH($D45,'6. Patients'!$EE$9:$ES$9,0),ROWS('6. Patients'!DY$10:DY$107))),0)+
IFERROR(SUMPRODUCT('6. Patients'!CL$10:CL$107,OFFSET('6. Patients'!$ET$9,1,MATCH($D45,'6. Patients'!$EU$9:$FI$9,0),ROWS('6. Patients'!DY$10:DY$107))),0)+
IFERROR(SUMPRODUCT('6. Patients'!CL$10:CL$107,OFFSET('6. Patients'!$FJ$9,1,MATCH($D45,'6. Patients'!$FK$9:$FY$9,0),ROWS('6. Patients'!DY$10:DY$107))),0),
IFERROR(SUMPRODUCT('6. Patients'!CL$10:CL$107,OFFSET('6. Patients'!$FZ$9,1,MATCH($D45,'6. Patients'!$GA$9:$GO$9,0),ROWS('6. Patients'!DY$10:DY$107))),0)+
IFERROR(SUMPRODUCT('6. Patients'!CL$10:CL$107,OFFSET('6. Patients'!$GP$9,1,MATCH($D45,'6. Patients'!$GQ$9:$HE$9,0),ROWS('6. Patients'!DY$10:DY$107))),0)+
IFERROR(SUMPRODUCT('6. Patients'!CL$10:CL$107,OFFSET('6. Patients'!$HF$9,1,MATCH($D45,'6. Patients'!$HG$9:$HU$9,0),ROWS('6. Patients'!DY$10:DY$107))),0)+
IFERROR(SUMPRODUCT('6. Patients'!CL$10:CL$107,OFFSET('6. Patients'!$HV$9,1,MATCH($D45,'6. Patients'!$HW$9:$IK$9,0),ROWS('6. Patients'!DY$10:DY$107))),0),
IFERROR(SUMPRODUCT('6. Patients'!CL$10:CL$107,OFFSET('6. Patients'!$IL$9,1,MATCH($D45,'6. Patients'!$IM$9:$JA$9,0),ROWS('6. Patients'!DY$10:DY$107))),0)+
IFERROR(SUMPRODUCT('6. Patients'!CL$10:CL$107,OFFSET('6. Patients'!$JB$9,1,MATCH($D45,'6. Patients'!$JC$9:$JQ$9,0),ROWS('6. Patients'!DY$10:DY$107))),0)+
IFERROR(SUMPRODUCT('6. Patients'!CL$10:CL$107,OFFSET('6. Patients'!$JR$9,1,MATCH($D45,'6. Patients'!$JS$9:$KG$9,0),ROWS('6. Patients'!DY$10:DY$107))),0)+
IFERROR(SUMPRODUCT('6. Patients'!CL$10:CL$107,OFFSET('6. Patients'!$KH$9,1,MATCH($D45,'6. Patients'!$KI$9:$KW$9,0),ROWS('6. Patients'!DY$10:DY$107))),0))+
IFERROR(VLOOKUP($D45,$H$61:$L$91,COLUMNS($H$60:$J$60)-1+S$7,0)*$E45*$F45*'1. General Inputs'!$J$25,0),0)</f>
        <v>0</v>
      </c>
      <c r="T45" s="3">
        <f ca="1">ROUNDUP($F45*$E45*CHOOSE(T$7,
IFERROR(SUMPRODUCT('6. Patients'!CM$10:CM$107,OFFSET('6. Patients'!$DN$9,1,MATCH($D45,'6. Patients'!$DO$9:$EC$9,0),ROWS('6. Patients'!DZ$10:DZ$107))),0)+
IFERROR(SUMPRODUCT('6. Patients'!CM$10:CM$107,OFFSET('6. Patients'!$ED$9,1,MATCH($D45,'6. Patients'!$EE$9:$ES$9,0),ROWS('6. Patients'!DZ$10:DZ$107))),0)+
IFERROR(SUMPRODUCT('6. Patients'!CM$10:CM$107,OFFSET('6. Patients'!$ET$9,1,MATCH($D45,'6. Patients'!$EU$9:$FI$9,0),ROWS('6. Patients'!DZ$10:DZ$107))),0)+
IFERROR(SUMPRODUCT('6. Patients'!CM$10:CM$107,OFFSET('6. Patients'!$FJ$9,1,MATCH($D45,'6. Patients'!$FK$9:$FY$9,0),ROWS('6. Patients'!DZ$10:DZ$107))),0),
IFERROR(SUMPRODUCT('6. Patients'!CM$10:CM$107,OFFSET('6. Patients'!$FZ$9,1,MATCH($D45,'6. Patients'!$GA$9:$GO$9,0),ROWS('6. Patients'!DZ$10:DZ$107))),0)+
IFERROR(SUMPRODUCT('6. Patients'!CM$10:CM$107,OFFSET('6. Patients'!$GP$9,1,MATCH($D45,'6. Patients'!$GQ$9:$HE$9,0),ROWS('6. Patients'!DZ$10:DZ$107))),0)+
IFERROR(SUMPRODUCT('6. Patients'!CM$10:CM$107,OFFSET('6. Patients'!$HF$9,1,MATCH($D45,'6. Patients'!$HG$9:$HU$9,0),ROWS('6. Patients'!DZ$10:DZ$107))),0)+
IFERROR(SUMPRODUCT('6. Patients'!CM$10:CM$107,OFFSET('6. Patients'!$HV$9,1,MATCH($D45,'6. Patients'!$HW$9:$IK$9,0),ROWS('6. Patients'!DZ$10:DZ$107))),0),
IFERROR(SUMPRODUCT('6. Patients'!CM$10:CM$107,OFFSET('6. Patients'!$IL$9,1,MATCH($D45,'6. Patients'!$IM$9:$JA$9,0),ROWS('6. Patients'!DZ$10:DZ$107))),0)+
IFERROR(SUMPRODUCT('6. Patients'!CM$10:CM$107,OFFSET('6. Patients'!$JB$9,1,MATCH($D45,'6. Patients'!$JC$9:$JQ$9,0),ROWS('6. Patients'!DZ$10:DZ$107))),0)+
IFERROR(SUMPRODUCT('6. Patients'!CM$10:CM$107,OFFSET('6. Patients'!$JR$9,1,MATCH($D45,'6. Patients'!$JS$9:$KG$9,0),ROWS('6. Patients'!DZ$10:DZ$107))),0)+
IFERROR(SUMPRODUCT('6. Patients'!CM$10:CM$107,OFFSET('6. Patients'!$KH$9,1,MATCH($D45,'6. Patients'!$KI$9:$KW$9,0),ROWS('6. Patients'!DZ$10:DZ$107))),0))+
IFERROR(VLOOKUP($D45,$H$61:$L$91,COLUMNS($H$60:$J$60)-1+T$7,0)*$E45*$F45*'1. General Inputs'!$J$25,0),0)</f>
        <v>0</v>
      </c>
      <c r="U45" s="3">
        <f ca="1">ROUNDUP($F45*$E45*CHOOSE(U$7,
IFERROR(SUMPRODUCT('6. Patients'!CN$10:CN$107,OFFSET('6. Patients'!$DN$9,1,MATCH($D45,'6. Patients'!$DO$9:$EC$9,0),ROWS('6. Patients'!EA$10:EA$107))),0)+
IFERROR(SUMPRODUCT('6. Patients'!CN$10:CN$107,OFFSET('6. Patients'!$ED$9,1,MATCH($D45,'6. Patients'!$EE$9:$ES$9,0),ROWS('6. Patients'!EA$10:EA$107))),0)+
IFERROR(SUMPRODUCT('6. Patients'!CN$10:CN$107,OFFSET('6. Patients'!$ET$9,1,MATCH($D45,'6. Patients'!$EU$9:$FI$9,0),ROWS('6. Patients'!EA$10:EA$107))),0)+
IFERROR(SUMPRODUCT('6. Patients'!CN$10:CN$107,OFFSET('6. Patients'!$FJ$9,1,MATCH($D45,'6. Patients'!$FK$9:$FY$9,0),ROWS('6. Patients'!EA$10:EA$107))),0),
IFERROR(SUMPRODUCT('6. Patients'!CN$10:CN$107,OFFSET('6. Patients'!$FZ$9,1,MATCH($D45,'6. Patients'!$GA$9:$GO$9,0),ROWS('6. Patients'!EA$10:EA$107))),0)+
IFERROR(SUMPRODUCT('6. Patients'!CN$10:CN$107,OFFSET('6. Patients'!$GP$9,1,MATCH($D45,'6. Patients'!$GQ$9:$HE$9,0),ROWS('6. Patients'!EA$10:EA$107))),0)+
IFERROR(SUMPRODUCT('6. Patients'!CN$10:CN$107,OFFSET('6. Patients'!$HF$9,1,MATCH($D45,'6. Patients'!$HG$9:$HU$9,0),ROWS('6. Patients'!EA$10:EA$107))),0)+
IFERROR(SUMPRODUCT('6. Patients'!CN$10:CN$107,OFFSET('6. Patients'!$HV$9,1,MATCH($D45,'6. Patients'!$HW$9:$IK$9,0),ROWS('6. Patients'!EA$10:EA$107))),0),
IFERROR(SUMPRODUCT('6. Patients'!CN$10:CN$107,OFFSET('6. Patients'!$IL$9,1,MATCH($D45,'6. Patients'!$IM$9:$JA$9,0),ROWS('6. Patients'!EA$10:EA$107))),0)+
IFERROR(SUMPRODUCT('6. Patients'!CN$10:CN$107,OFFSET('6. Patients'!$JB$9,1,MATCH($D45,'6. Patients'!$JC$9:$JQ$9,0),ROWS('6. Patients'!EA$10:EA$107))),0)+
IFERROR(SUMPRODUCT('6. Patients'!CN$10:CN$107,OFFSET('6. Patients'!$JR$9,1,MATCH($D45,'6. Patients'!$JS$9:$KG$9,0),ROWS('6. Patients'!EA$10:EA$107))),0)+
IFERROR(SUMPRODUCT('6. Patients'!CN$10:CN$107,OFFSET('6. Patients'!$KH$9,1,MATCH($D45,'6. Patients'!$KI$9:$KW$9,0),ROWS('6. Patients'!EA$10:EA$107))),0))+
IFERROR(VLOOKUP($D45,$H$61:$L$91,COLUMNS($H$60:$J$60)-1+U$7,0)*$E45*$F45*'1. General Inputs'!$J$25,0),0)</f>
        <v>0</v>
      </c>
      <c r="V45" s="3">
        <f ca="1">ROUNDUP($F45*$E45*CHOOSE(V$7,
IFERROR(SUMPRODUCT('6. Patients'!CO$10:CO$107,OFFSET('6. Patients'!$DN$9,1,MATCH($D45,'6. Patients'!$DO$9:$EC$9,0),ROWS('6. Patients'!EB$10:EB$107))),0)+
IFERROR(SUMPRODUCT('6. Patients'!CO$10:CO$107,OFFSET('6. Patients'!$ED$9,1,MATCH($D45,'6. Patients'!$EE$9:$ES$9,0),ROWS('6. Patients'!EB$10:EB$107))),0)+
IFERROR(SUMPRODUCT('6. Patients'!CO$10:CO$107,OFFSET('6. Patients'!$ET$9,1,MATCH($D45,'6. Patients'!$EU$9:$FI$9,0),ROWS('6. Patients'!EB$10:EB$107))),0)+
IFERROR(SUMPRODUCT('6. Patients'!CO$10:CO$107,OFFSET('6. Patients'!$FJ$9,1,MATCH($D45,'6. Patients'!$FK$9:$FY$9,0),ROWS('6. Patients'!EB$10:EB$107))),0),
IFERROR(SUMPRODUCT('6. Patients'!CO$10:CO$107,OFFSET('6. Patients'!$FZ$9,1,MATCH($D45,'6. Patients'!$GA$9:$GO$9,0),ROWS('6. Patients'!EB$10:EB$107))),0)+
IFERROR(SUMPRODUCT('6. Patients'!CO$10:CO$107,OFFSET('6. Patients'!$GP$9,1,MATCH($D45,'6. Patients'!$GQ$9:$HE$9,0),ROWS('6. Patients'!EB$10:EB$107))),0)+
IFERROR(SUMPRODUCT('6. Patients'!CO$10:CO$107,OFFSET('6. Patients'!$HF$9,1,MATCH($D45,'6. Patients'!$HG$9:$HU$9,0),ROWS('6. Patients'!EB$10:EB$107))),0)+
IFERROR(SUMPRODUCT('6. Patients'!CO$10:CO$107,OFFSET('6. Patients'!$HV$9,1,MATCH($D45,'6. Patients'!$HW$9:$IK$9,0),ROWS('6. Patients'!EB$10:EB$107))),0),
IFERROR(SUMPRODUCT('6. Patients'!CO$10:CO$107,OFFSET('6. Patients'!$IL$9,1,MATCH($D45,'6. Patients'!$IM$9:$JA$9,0),ROWS('6. Patients'!EB$10:EB$107))),0)+
IFERROR(SUMPRODUCT('6. Patients'!CO$10:CO$107,OFFSET('6. Patients'!$JB$9,1,MATCH($D45,'6. Patients'!$JC$9:$JQ$9,0),ROWS('6. Patients'!EB$10:EB$107))),0)+
IFERROR(SUMPRODUCT('6. Patients'!CO$10:CO$107,OFFSET('6. Patients'!$JR$9,1,MATCH($D45,'6. Patients'!$JS$9:$KG$9,0),ROWS('6. Patients'!EB$10:EB$107))),0)+
IFERROR(SUMPRODUCT('6. Patients'!CO$10:CO$107,OFFSET('6. Patients'!$KH$9,1,MATCH($D45,'6. Patients'!$KI$9:$KW$9,0),ROWS('6. Patients'!EB$10:EB$107))),0))+
IFERROR(VLOOKUP($D45,$H$61:$L$91,COLUMNS($H$60:$J$60)-1+V$7,0)*$E45*$F45*'1. General Inputs'!$J$25,0),0)</f>
        <v>0</v>
      </c>
      <c r="W45" s="3">
        <f ca="1">ROUNDUP($F45*$E45*CHOOSE(W$7,
IFERROR(SUMPRODUCT('6. Patients'!CP$10:CP$107,OFFSET('6. Patients'!$DN$9,1,MATCH($D45,'6. Patients'!$DO$9:$EC$9,0),ROWS('6. Patients'!EC$10:EC$107))),0)+
IFERROR(SUMPRODUCT('6. Patients'!CP$10:CP$107,OFFSET('6. Patients'!$ED$9,1,MATCH($D45,'6. Patients'!$EE$9:$ES$9,0),ROWS('6. Patients'!EC$10:EC$107))),0)+
IFERROR(SUMPRODUCT('6. Patients'!CP$10:CP$107,OFFSET('6. Patients'!$ET$9,1,MATCH($D45,'6. Patients'!$EU$9:$FI$9,0),ROWS('6. Patients'!EC$10:EC$107))),0)+
IFERROR(SUMPRODUCT('6. Patients'!CP$10:CP$107,OFFSET('6. Patients'!$FJ$9,1,MATCH($D45,'6. Patients'!$FK$9:$FY$9,0),ROWS('6. Patients'!EC$10:EC$107))),0),
IFERROR(SUMPRODUCT('6. Patients'!CP$10:CP$107,OFFSET('6. Patients'!$FZ$9,1,MATCH($D45,'6. Patients'!$GA$9:$GO$9,0),ROWS('6. Patients'!EC$10:EC$107))),0)+
IFERROR(SUMPRODUCT('6. Patients'!CP$10:CP$107,OFFSET('6. Patients'!$GP$9,1,MATCH($D45,'6. Patients'!$GQ$9:$HE$9,0),ROWS('6. Patients'!EC$10:EC$107))),0)+
IFERROR(SUMPRODUCT('6. Patients'!CP$10:CP$107,OFFSET('6. Patients'!$HF$9,1,MATCH($D45,'6. Patients'!$HG$9:$HU$9,0),ROWS('6. Patients'!EC$10:EC$107))),0)+
IFERROR(SUMPRODUCT('6. Patients'!CP$10:CP$107,OFFSET('6. Patients'!$HV$9,1,MATCH($D45,'6. Patients'!$HW$9:$IK$9,0),ROWS('6. Patients'!EC$10:EC$107))),0),
IFERROR(SUMPRODUCT('6. Patients'!CP$10:CP$107,OFFSET('6. Patients'!$IL$9,1,MATCH($D45,'6. Patients'!$IM$9:$JA$9,0),ROWS('6. Patients'!EC$10:EC$107))),0)+
IFERROR(SUMPRODUCT('6. Patients'!CP$10:CP$107,OFFSET('6. Patients'!$JB$9,1,MATCH($D45,'6. Patients'!$JC$9:$JQ$9,0),ROWS('6. Patients'!EC$10:EC$107))),0)+
IFERROR(SUMPRODUCT('6. Patients'!CP$10:CP$107,OFFSET('6. Patients'!$JR$9,1,MATCH($D45,'6. Patients'!$JS$9:$KG$9,0),ROWS('6. Patients'!EC$10:EC$107))),0)+
IFERROR(SUMPRODUCT('6. Patients'!CP$10:CP$107,OFFSET('6. Patients'!$KH$9,1,MATCH($D45,'6. Patients'!$KI$9:$KW$9,0),ROWS('6. Patients'!EC$10:EC$107))),0))+
IFERROR(VLOOKUP($D45,$H$61:$L$91,COLUMNS($H$60:$J$60)-1+W$7,0)*$E45*$F45*'1. General Inputs'!$J$25,0),0)</f>
        <v>0</v>
      </c>
      <c r="X45" s="3">
        <f ca="1">ROUNDUP($F45*$E45*CHOOSE(X$7,
IFERROR(SUMPRODUCT('6. Patients'!CQ$10:CQ$107,OFFSET('6. Patients'!$DN$9,1,MATCH($D45,'6. Patients'!$DO$9:$EC$9,0),ROWS('6. Patients'!ED$10:ED$107))),0)+
IFERROR(SUMPRODUCT('6. Patients'!CQ$10:CQ$107,OFFSET('6. Patients'!$ED$9,1,MATCH($D45,'6. Patients'!$EE$9:$ES$9,0),ROWS('6. Patients'!ED$10:ED$107))),0)+
IFERROR(SUMPRODUCT('6. Patients'!CQ$10:CQ$107,OFFSET('6. Patients'!$ET$9,1,MATCH($D45,'6. Patients'!$EU$9:$FI$9,0),ROWS('6. Patients'!ED$10:ED$107))),0)+
IFERROR(SUMPRODUCT('6. Patients'!CQ$10:CQ$107,OFFSET('6. Patients'!$FJ$9,1,MATCH($D45,'6. Patients'!$FK$9:$FY$9,0),ROWS('6. Patients'!ED$10:ED$107))),0),
IFERROR(SUMPRODUCT('6. Patients'!CQ$10:CQ$107,OFFSET('6. Patients'!$FZ$9,1,MATCH($D45,'6. Patients'!$GA$9:$GO$9,0),ROWS('6. Patients'!ED$10:ED$107))),0)+
IFERROR(SUMPRODUCT('6. Patients'!CQ$10:CQ$107,OFFSET('6. Patients'!$GP$9,1,MATCH($D45,'6. Patients'!$GQ$9:$HE$9,0),ROWS('6. Patients'!ED$10:ED$107))),0)+
IFERROR(SUMPRODUCT('6. Patients'!CQ$10:CQ$107,OFFSET('6. Patients'!$HF$9,1,MATCH($D45,'6. Patients'!$HG$9:$HU$9,0),ROWS('6. Patients'!ED$10:ED$107))),0)+
IFERROR(SUMPRODUCT('6. Patients'!CQ$10:CQ$107,OFFSET('6. Patients'!$HV$9,1,MATCH($D45,'6. Patients'!$HW$9:$IK$9,0),ROWS('6. Patients'!ED$10:ED$107))),0),
IFERROR(SUMPRODUCT('6. Patients'!CQ$10:CQ$107,OFFSET('6. Patients'!$IL$9,1,MATCH($D45,'6. Patients'!$IM$9:$JA$9,0),ROWS('6. Patients'!ED$10:ED$107))),0)+
IFERROR(SUMPRODUCT('6. Patients'!CQ$10:CQ$107,OFFSET('6. Patients'!$JB$9,1,MATCH($D45,'6. Patients'!$JC$9:$JQ$9,0),ROWS('6. Patients'!ED$10:ED$107))),0)+
IFERROR(SUMPRODUCT('6. Patients'!CQ$10:CQ$107,OFFSET('6. Patients'!$JR$9,1,MATCH($D45,'6. Patients'!$JS$9:$KG$9,0),ROWS('6. Patients'!ED$10:ED$107))),0)+
IFERROR(SUMPRODUCT('6. Patients'!CQ$10:CQ$107,OFFSET('6. Patients'!$KH$9,1,MATCH($D45,'6. Patients'!$KI$9:$KW$9,0),ROWS('6. Patients'!ED$10:ED$107))),0))+
IFERROR(VLOOKUP($D45,$H$61:$L$91,COLUMNS($H$60:$J$60)-1+X$7,0)*$E45*$F45*'1. General Inputs'!$J$25,0),0)</f>
        <v>0</v>
      </c>
      <c r="Y45" s="3">
        <f ca="1">ROUNDUP($F45*$E45*CHOOSE(Y$7,
IFERROR(SUMPRODUCT('6. Patients'!CR$10:CR$107,OFFSET('6. Patients'!$DN$9,1,MATCH($D45,'6. Patients'!$DO$9:$EC$9,0),ROWS('6. Patients'!EE$10:EE$107))),0)+
IFERROR(SUMPRODUCT('6. Patients'!CR$10:CR$107,OFFSET('6. Patients'!$ED$9,1,MATCH($D45,'6. Patients'!$EE$9:$ES$9,0),ROWS('6. Patients'!EE$10:EE$107))),0)+
IFERROR(SUMPRODUCT('6. Patients'!CR$10:CR$107,OFFSET('6. Patients'!$ET$9,1,MATCH($D45,'6. Patients'!$EU$9:$FI$9,0),ROWS('6. Patients'!EE$10:EE$107))),0)+
IFERROR(SUMPRODUCT('6. Patients'!CR$10:CR$107,OFFSET('6. Patients'!$FJ$9,1,MATCH($D45,'6. Patients'!$FK$9:$FY$9,0),ROWS('6. Patients'!EE$10:EE$107))),0),
IFERROR(SUMPRODUCT('6. Patients'!CR$10:CR$107,OFFSET('6. Patients'!$FZ$9,1,MATCH($D45,'6. Patients'!$GA$9:$GO$9,0),ROWS('6. Patients'!EE$10:EE$107))),0)+
IFERROR(SUMPRODUCT('6. Patients'!CR$10:CR$107,OFFSET('6. Patients'!$GP$9,1,MATCH($D45,'6. Patients'!$GQ$9:$HE$9,0),ROWS('6. Patients'!EE$10:EE$107))),0)+
IFERROR(SUMPRODUCT('6. Patients'!CR$10:CR$107,OFFSET('6. Patients'!$HF$9,1,MATCH($D45,'6. Patients'!$HG$9:$HU$9,0),ROWS('6. Patients'!EE$10:EE$107))),0)+
IFERROR(SUMPRODUCT('6. Patients'!CR$10:CR$107,OFFSET('6. Patients'!$HV$9,1,MATCH($D45,'6. Patients'!$HW$9:$IK$9,0),ROWS('6. Patients'!EE$10:EE$107))),0),
IFERROR(SUMPRODUCT('6. Patients'!CR$10:CR$107,OFFSET('6. Patients'!$IL$9,1,MATCH($D45,'6. Patients'!$IM$9:$JA$9,0),ROWS('6. Patients'!EE$10:EE$107))),0)+
IFERROR(SUMPRODUCT('6. Patients'!CR$10:CR$107,OFFSET('6. Patients'!$JB$9,1,MATCH($D45,'6. Patients'!$JC$9:$JQ$9,0),ROWS('6. Patients'!EE$10:EE$107))),0)+
IFERROR(SUMPRODUCT('6. Patients'!CR$10:CR$107,OFFSET('6. Patients'!$JR$9,1,MATCH($D45,'6. Patients'!$JS$9:$KG$9,0),ROWS('6. Patients'!EE$10:EE$107))),0)+
IFERROR(SUMPRODUCT('6. Patients'!CR$10:CR$107,OFFSET('6. Patients'!$KH$9,1,MATCH($D45,'6. Patients'!$KI$9:$KW$9,0),ROWS('6. Patients'!EE$10:EE$107))),0))+
IFERROR(VLOOKUP($D45,$H$61:$L$91,COLUMNS($H$60:$J$60)-1+Y$7,0)*$E45*$F45*'1. General Inputs'!$J$25,0),0)</f>
        <v>0</v>
      </c>
      <c r="Z45" s="3">
        <f ca="1">ROUNDUP($F45*$E45*CHOOSE(Z$7,
IFERROR(SUMPRODUCT('6. Patients'!CS$10:CS$107,OFFSET('6. Patients'!$DN$9,1,MATCH($D45,'6. Patients'!$DO$9:$EC$9,0),ROWS('6. Patients'!EF$10:EF$107))),0)+
IFERROR(SUMPRODUCT('6. Patients'!CS$10:CS$107,OFFSET('6. Patients'!$ED$9,1,MATCH($D45,'6. Patients'!$EE$9:$ES$9,0),ROWS('6. Patients'!EF$10:EF$107))),0)+
IFERROR(SUMPRODUCT('6. Patients'!CS$10:CS$107,OFFSET('6. Patients'!$ET$9,1,MATCH($D45,'6. Patients'!$EU$9:$FI$9,0),ROWS('6. Patients'!EF$10:EF$107))),0)+
IFERROR(SUMPRODUCT('6. Patients'!CS$10:CS$107,OFFSET('6. Patients'!$FJ$9,1,MATCH($D45,'6. Patients'!$FK$9:$FY$9,0),ROWS('6. Patients'!EF$10:EF$107))),0),
IFERROR(SUMPRODUCT('6. Patients'!CS$10:CS$107,OFFSET('6. Patients'!$FZ$9,1,MATCH($D45,'6. Patients'!$GA$9:$GO$9,0),ROWS('6. Patients'!EF$10:EF$107))),0)+
IFERROR(SUMPRODUCT('6. Patients'!CS$10:CS$107,OFFSET('6. Patients'!$GP$9,1,MATCH($D45,'6. Patients'!$GQ$9:$HE$9,0),ROWS('6. Patients'!EF$10:EF$107))),0)+
IFERROR(SUMPRODUCT('6. Patients'!CS$10:CS$107,OFFSET('6. Patients'!$HF$9,1,MATCH($D45,'6. Patients'!$HG$9:$HU$9,0),ROWS('6. Patients'!EF$10:EF$107))),0)+
IFERROR(SUMPRODUCT('6. Patients'!CS$10:CS$107,OFFSET('6. Patients'!$HV$9,1,MATCH($D45,'6. Patients'!$HW$9:$IK$9,0),ROWS('6. Patients'!EF$10:EF$107))),0),
IFERROR(SUMPRODUCT('6. Patients'!CS$10:CS$107,OFFSET('6. Patients'!$IL$9,1,MATCH($D45,'6. Patients'!$IM$9:$JA$9,0),ROWS('6. Patients'!EF$10:EF$107))),0)+
IFERROR(SUMPRODUCT('6. Patients'!CS$10:CS$107,OFFSET('6. Patients'!$JB$9,1,MATCH($D45,'6. Patients'!$JC$9:$JQ$9,0),ROWS('6. Patients'!EF$10:EF$107))),0)+
IFERROR(SUMPRODUCT('6. Patients'!CS$10:CS$107,OFFSET('6. Patients'!$JR$9,1,MATCH($D45,'6. Patients'!$JS$9:$KG$9,0),ROWS('6. Patients'!EF$10:EF$107))),0)+
IFERROR(SUMPRODUCT('6. Patients'!CS$10:CS$107,OFFSET('6. Patients'!$KH$9,1,MATCH($D45,'6. Patients'!$KI$9:$KW$9,0),ROWS('6. Patients'!EF$10:EF$107))),0))+
IFERROR(VLOOKUP($D45,$H$61:$L$91,COLUMNS($H$60:$J$60)-1+Z$7,0)*$E45*$F45*'1. General Inputs'!$J$25,0),0)</f>
        <v>0</v>
      </c>
      <c r="AA45" s="3">
        <f ca="1">ROUNDUP($F45*$E45*CHOOSE(AA$7,
IFERROR(SUMPRODUCT('6. Patients'!CT$10:CT$107,OFFSET('6. Patients'!$DN$9,1,MATCH($D45,'6. Patients'!$DO$9:$EC$9,0),ROWS('6. Patients'!EG$10:EG$107))),0)+
IFERROR(SUMPRODUCT('6. Patients'!CT$10:CT$107,OFFSET('6. Patients'!$ED$9,1,MATCH($D45,'6. Patients'!$EE$9:$ES$9,0),ROWS('6. Patients'!EG$10:EG$107))),0)+
IFERROR(SUMPRODUCT('6. Patients'!CT$10:CT$107,OFFSET('6. Patients'!$ET$9,1,MATCH($D45,'6. Patients'!$EU$9:$FI$9,0),ROWS('6. Patients'!EG$10:EG$107))),0)+
IFERROR(SUMPRODUCT('6. Patients'!CT$10:CT$107,OFFSET('6. Patients'!$FJ$9,1,MATCH($D45,'6. Patients'!$FK$9:$FY$9,0),ROWS('6. Patients'!EG$10:EG$107))),0),
IFERROR(SUMPRODUCT('6. Patients'!CT$10:CT$107,OFFSET('6. Patients'!$FZ$9,1,MATCH($D45,'6. Patients'!$GA$9:$GO$9,0),ROWS('6. Patients'!EG$10:EG$107))),0)+
IFERROR(SUMPRODUCT('6. Patients'!CT$10:CT$107,OFFSET('6. Patients'!$GP$9,1,MATCH($D45,'6. Patients'!$GQ$9:$HE$9,0),ROWS('6. Patients'!EG$10:EG$107))),0)+
IFERROR(SUMPRODUCT('6. Patients'!CT$10:CT$107,OFFSET('6. Patients'!$HF$9,1,MATCH($D45,'6. Patients'!$HG$9:$HU$9,0),ROWS('6. Patients'!EG$10:EG$107))),0)+
IFERROR(SUMPRODUCT('6. Patients'!CT$10:CT$107,OFFSET('6. Patients'!$HV$9,1,MATCH($D45,'6. Patients'!$HW$9:$IK$9,0),ROWS('6. Patients'!EG$10:EG$107))),0),
IFERROR(SUMPRODUCT('6. Patients'!CT$10:CT$107,OFFSET('6. Patients'!$IL$9,1,MATCH($D45,'6. Patients'!$IM$9:$JA$9,0),ROWS('6. Patients'!EG$10:EG$107))),0)+
IFERROR(SUMPRODUCT('6. Patients'!CT$10:CT$107,OFFSET('6. Patients'!$JB$9,1,MATCH($D45,'6. Patients'!$JC$9:$JQ$9,0),ROWS('6. Patients'!EG$10:EG$107))),0)+
IFERROR(SUMPRODUCT('6. Patients'!CT$10:CT$107,OFFSET('6. Patients'!$JR$9,1,MATCH($D45,'6. Patients'!$JS$9:$KG$9,0),ROWS('6. Patients'!EG$10:EG$107))),0)+
IFERROR(SUMPRODUCT('6. Patients'!CT$10:CT$107,OFFSET('6. Patients'!$KH$9,1,MATCH($D45,'6. Patients'!$KI$9:$KW$9,0),ROWS('6. Patients'!EG$10:EG$107))),0))+
IFERROR(VLOOKUP($D45,$H$61:$L$91,COLUMNS($H$60:$J$60)-1+AA$7,0)*$E45*$F45*'1. General Inputs'!$J$25,0),0)</f>
        <v>0</v>
      </c>
      <c r="AB45" s="3">
        <f ca="1">ROUNDUP($F45*$E45*CHOOSE(AB$7,
IFERROR(SUMPRODUCT('6. Patients'!CU$10:CU$107,OFFSET('6. Patients'!$DN$9,1,MATCH($D45,'6. Patients'!$DO$9:$EC$9,0),ROWS('6. Patients'!EH$10:EH$107))),0)+
IFERROR(SUMPRODUCT('6. Patients'!CU$10:CU$107,OFFSET('6. Patients'!$ED$9,1,MATCH($D45,'6. Patients'!$EE$9:$ES$9,0),ROWS('6. Patients'!EH$10:EH$107))),0)+
IFERROR(SUMPRODUCT('6. Patients'!CU$10:CU$107,OFFSET('6. Patients'!$ET$9,1,MATCH($D45,'6. Patients'!$EU$9:$FI$9,0),ROWS('6. Patients'!EH$10:EH$107))),0)+
IFERROR(SUMPRODUCT('6. Patients'!CU$10:CU$107,OFFSET('6. Patients'!$FJ$9,1,MATCH($D45,'6. Patients'!$FK$9:$FY$9,0),ROWS('6. Patients'!EH$10:EH$107))),0),
IFERROR(SUMPRODUCT('6. Patients'!CU$10:CU$107,OFFSET('6. Patients'!$FZ$9,1,MATCH($D45,'6. Patients'!$GA$9:$GO$9,0),ROWS('6. Patients'!EH$10:EH$107))),0)+
IFERROR(SUMPRODUCT('6. Patients'!CU$10:CU$107,OFFSET('6. Patients'!$GP$9,1,MATCH($D45,'6. Patients'!$GQ$9:$HE$9,0),ROWS('6. Patients'!EH$10:EH$107))),0)+
IFERROR(SUMPRODUCT('6. Patients'!CU$10:CU$107,OFFSET('6. Patients'!$HF$9,1,MATCH($D45,'6. Patients'!$HG$9:$HU$9,0),ROWS('6. Patients'!EH$10:EH$107))),0)+
IFERROR(SUMPRODUCT('6. Patients'!CU$10:CU$107,OFFSET('6. Patients'!$HV$9,1,MATCH($D45,'6. Patients'!$HW$9:$IK$9,0),ROWS('6. Patients'!EH$10:EH$107))),0),
IFERROR(SUMPRODUCT('6. Patients'!CU$10:CU$107,OFFSET('6. Patients'!$IL$9,1,MATCH($D45,'6. Patients'!$IM$9:$JA$9,0),ROWS('6. Patients'!EH$10:EH$107))),0)+
IFERROR(SUMPRODUCT('6. Patients'!CU$10:CU$107,OFFSET('6. Patients'!$JB$9,1,MATCH($D45,'6. Patients'!$JC$9:$JQ$9,0),ROWS('6. Patients'!EH$10:EH$107))),0)+
IFERROR(SUMPRODUCT('6. Patients'!CU$10:CU$107,OFFSET('6. Patients'!$JR$9,1,MATCH($D45,'6. Patients'!$JS$9:$KG$9,0),ROWS('6. Patients'!EH$10:EH$107))),0)+
IFERROR(SUMPRODUCT('6. Patients'!CU$10:CU$107,OFFSET('6. Patients'!$KH$9,1,MATCH($D45,'6. Patients'!$KI$9:$KW$9,0),ROWS('6. Patients'!EH$10:EH$107))),0))+
IFERROR(VLOOKUP($D45,$H$61:$L$91,COLUMNS($H$60:$J$60)-1+AB$7,0)*$E45*$F45*'1. General Inputs'!$J$25,0),0)</f>
        <v>0</v>
      </c>
      <c r="AC45" s="3">
        <f ca="1">ROUNDUP($F45*$E45*CHOOSE(AC$7,
IFERROR(SUMPRODUCT('6. Patients'!CV$10:CV$107,OFFSET('6. Patients'!$DN$9,1,MATCH($D45,'6. Patients'!$DO$9:$EC$9,0),ROWS('6. Patients'!EI$10:EI$107))),0)+
IFERROR(SUMPRODUCT('6. Patients'!CV$10:CV$107,OFFSET('6. Patients'!$ED$9,1,MATCH($D45,'6. Patients'!$EE$9:$ES$9,0),ROWS('6. Patients'!EI$10:EI$107))),0)+
IFERROR(SUMPRODUCT('6. Patients'!CV$10:CV$107,OFFSET('6. Patients'!$ET$9,1,MATCH($D45,'6. Patients'!$EU$9:$FI$9,0),ROWS('6. Patients'!EI$10:EI$107))),0)+
IFERROR(SUMPRODUCT('6. Patients'!CV$10:CV$107,OFFSET('6. Patients'!$FJ$9,1,MATCH($D45,'6. Patients'!$FK$9:$FY$9,0),ROWS('6. Patients'!EI$10:EI$107))),0),
IFERROR(SUMPRODUCT('6. Patients'!CV$10:CV$107,OFFSET('6. Patients'!$FZ$9,1,MATCH($D45,'6. Patients'!$GA$9:$GO$9,0),ROWS('6. Patients'!EI$10:EI$107))),0)+
IFERROR(SUMPRODUCT('6. Patients'!CV$10:CV$107,OFFSET('6. Patients'!$GP$9,1,MATCH($D45,'6. Patients'!$GQ$9:$HE$9,0),ROWS('6. Patients'!EI$10:EI$107))),0)+
IFERROR(SUMPRODUCT('6. Patients'!CV$10:CV$107,OFFSET('6. Patients'!$HF$9,1,MATCH($D45,'6. Patients'!$HG$9:$HU$9,0),ROWS('6. Patients'!EI$10:EI$107))),0)+
IFERROR(SUMPRODUCT('6. Patients'!CV$10:CV$107,OFFSET('6. Patients'!$HV$9,1,MATCH($D45,'6. Patients'!$HW$9:$IK$9,0),ROWS('6. Patients'!EI$10:EI$107))),0),
IFERROR(SUMPRODUCT('6. Patients'!CV$10:CV$107,OFFSET('6. Patients'!$IL$9,1,MATCH($D45,'6. Patients'!$IM$9:$JA$9,0),ROWS('6. Patients'!EI$10:EI$107))),0)+
IFERROR(SUMPRODUCT('6. Patients'!CV$10:CV$107,OFFSET('6. Patients'!$JB$9,1,MATCH($D45,'6. Patients'!$JC$9:$JQ$9,0),ROWS('6. Patients'!EI$10:EI$107))),0)+
IFERROR(SUMPRODUCT('6. Patients'!CV$10:CV$107,OFFSET('6. Patients'!$JR$9,1,MATCH($D45,'6. Patients'!$JS$9:$KG$9,0),ROWS('6. Patients'!EI$10:EI$107))),0)+
IFERROR(SUMPRODUCT('6. Patients'!CV$10:CV$107,OFFSET('6. Patients'!$KH$9,1,MATCH($D45,'6. Patients'!$KI$9:$KW$9,0),ROWS('6. Patients'!EI$10:EI$107))),0))+
IFERROR(VLOOKUP($D45,$H$61:$L$91,COLUMNS($H$60:$J$60)-1+AC$7,0)*$E45*$F45*'1. General Inputs'!$J$25,0),0)</f>
        <v>0</v>
      </c>
      <c r="AD45" s="3">
        <f ca="1">ROUNDUP($F45*$E45*CHOOSE(AD$7,
IFERROR(SUMPRODUCT('6. Patients'!CW$10:CW$107,OFFSET('6. Patients'!$DN$9,1,MATCH($D45,'6. Patients'!$DO$9:$EC$9,0),ROWS('6. Patients'!EJ$10:EJ$107))),0)+
IFERROR(SUMPRODUCT('6. Patients'!CW$10:CW$107,OFFSET('6. Patients'!$ED$9,1,MATCH($D45,'6. Patients'!$EE$9:$ES$9,0),ROWS('6. Patients'!EJ$10:EJ$107))),0)+
IFERROR(SUMPRODUCT('6. Patients'!CW$10:CW$107,OFFSET('6. Patients'!$ET$9,1,MATCH($D45,'6. Patients'!$EU$9:$FI$9,0),ROWS('6. Patients'!EJ$10:EJ$107))),0)+
IFERROR(SUMPRODUCT('6. Patients'!CW$10:CW$107,OFFSET('6. Patients'!$FJ$9,1,MATCH($D45,'6. Patients'!$FK$9:$FY$9,0),ROWS('6. Patients'!EJ$10:EJ$107))),0),
IFERROR(SUMPRODUCT('6. Patients'!CW$10:CW$107,OFFSET('6. Patients'!$FZ$9,1,MATCH($D45,'6. Patients'!$GA$9:$GO$9,0),ROWS('6. Patients'!EJ$10:EJ$107))),0)+
IFERROR(SUMPRODUCT('6. Patients'!CW$10:CW$107,OFFSET('6. Patients'!$GP$9,1,MATCH($D45,'6. Patients'!$GQ$9:$HE$9,0),ROWS('6. Patients'!EJ$10:EJ$107))),0)+
IFERROR(SUMPRODUCT('6. Patients'!CW$10:CW$107,OFFSET('6. Patients'!$HF$9,1,MATCH($D45,'6. Patients'!$HG$9:$HU$9,0),ROWS('6. Patients'!EJ$10:EJ$107))),0)+
IFERROR(SUMPRODUCT('6. Patients'!CW$10:CW$107,OFFSET('6. Patients'!$HV$9,1,MATCH($D45,'6. Patients'!$HW$9:$IK$9,0),ROWS('6. Patients'!EJ$10:EJ$107))),0),
IFERROR(SUMPRODUCT('6. Patients'!CW$10:CW$107,OFFSET('6. Patients'!$IL$9,1,MATCH($D45,'6. Patients'!$IM$9:$JA$9,0),ROWS('6. Patients'!EJ$10:EJ$107))),0)+
IFERROR(SUMPRODUCT('6. Patients'!CW$10:CW$107,OFFSET('6. Patients'!$JB$9,1,MATCH($D45,'6. Patients'!$JC$9:$JQ$9,0),ROWS('6. Patients'!EJ$10:EJ$107))),0)+
IFERROR(SUMPRODUCT('6. Patients'!CW$10:CW$107,OFFSET('6. Patients'!$JR$9,1,MATCH($D45,'6. Patients'!$JS$9:$KG$9,0),ROWS('6. Patients'!EJ$10:EJ$107))),0)+
IFERROR(SUMPRODUCT('6. Patients'!CW$10:CW$107,OFFSET('6. Patients'!$KH$9,1,MATCH($D45,'6. Patients'!$KI$9:$KW$9,0),ROWS('6. Patients'!EJ$10:EJ$107))),0))+
IFERROR(VLOOKUP($D45,$H$61:$L$91,COLUMNS($H$60:$J$60)-1+AD$7,0)*$E45*$F45*'1. General Inputs'!$J$25,0),0)</f>
        <v>0</v>
      </c>
      <c r="AE45" s="3">
        <f ca="1">ROUNDUP($F45*$E45*CHOOSE(AE$7,
IFERROR(SUMPRODUCT('6. Patients'!CX$10:CX$107,OFFSET('6. Patients'!$DN$9,1,MATCH($D45,'6. Patients'!$DO$9:$EC$9,0),ROWS('6. Patients'!EK$10:EK$107))),0)+
IFERROR(SUMPRODUCT('6. Patients'!CX$10:CX$107,OFFSET('6. Patients'!$ED$9,1,MATCH($D45,'6. Patients'!$EE$9:$ES$9,0),ROWS('6. Patients'!EK$10:EK$107))),0)+
IFERROR(SUMPRODUCT('6. Patients'!CX$10:CX$107,OFFSET('6. Patients'!$ET$9,1,MATCH($D45,'6. Patients'!$EU$9:$FI$9,0),ROWS('6. Patients'!EK$10:EK$107))),0)+
IFERROR(SUMPRODUCT('6. Patients'!CX$10:CX$107,OFFSET('6. Patients'!$FJ$9,1,MATCH($D45,'6. Patients'!$FK$9:$FY$9,0),ROWS('6. Patients'!EK$10:EK$107))),0),
IFERROR(SUMPRODUCT('6. Patients'!CX$10:CX$107,OFFSET('6. Patients'!$FZ$9,1,MATCH($D45,'6. Patients'!$GA$9:$GO$9,0),ROWS('6. Patients'!EK$10:EK$107))),0)+
IFERROR(SUMPRODUCT('6. Patients'!CX$10:CX$107,OFFSET('6. Patients'!$GP$9,1,MATCH($D45,'6. Patients'!$GQ$9:$HE$9,0),ROWS('6. Patients'!EK$10:EK$107))),0)+
IFERROR(SUMPRODUCT('6. Patients'!CX$10:CX$107,OFFSET('6. Patients'!$HF$9,1,MATCH($D45,'6. Patients'!$HG$9:$HU$9,0),ROWS('6. Patients'!EK$10:EK$107))),0)+
IFERROR(SUMPRODUCT('6. Patients'!CX$10:CX$107,OFFSET('6. Patients'!$HV$9,1,MATCH($D45,'6. Patients'!$HW$9:$IK$9,0),ROWS('6. Patients'!EK$10:EK$107))),0),
IFERROR(SUMPRODUCT('6. Patients'!CX$10:CX$107,OFFSET('6. Patients'!$IL$9,1,MATCH($D45,'6. Patients'!$IM$9:$JA$9,0),ROWS('6. Patients'!EK$10:EK$107))),0)+
IFERROR(SUMPRODUCT('6. Patients'!CX$10:CX$107,OFFSET('6. Patients'!$JB$9,1,MATCH($D45,'6. Patients'!$JC$9:$JQ$9,0),ROWS('6. Patients'!EK$10:EK$107))),0)+
IFERROR(SUMPRODUCT('6. Patients'!CX$10:CX$107,OFFSET('6. Patients'!$JR$9,1,MATCH($D45,'6. Patients'!$JS$9:$KG$9,0),ROWS('6. Patients'!EK$10:EK$107))),0)+
IFERROR(SUMPRODUCT('6. Patients'!CX$10:CX$107,OFFSET('6. Patients'!$KH$9,1,MATCH($D45,'6. Patients'!$KI$9:$KW$9,0),ROWS('6. Patients'!EK$10:EK$107))),0))+
IFERROR(VLOOKUP($D45,$H$61:$L$91,COLUMNS($H$60:$J$60)-1+AE$7,0)*$E45*$F45*'1. General Inputs'!$J$25,0),0)</f>
        <v>0</v>
      </c>
      <c r="AF45" s="3">
        <f ca="1">ROUNDUP($F45*$E45*CHOOSE(AF$7,
IFERROR(SUMPRODUCT('6. Patients'!CY$10:CY$107,OFFSET('6. Patients'!$DN$9,1,MATCH($D45,'6. Patients'!$DO$9:$EC$9,0),ROWS('6. Patients'!EL$10:EL$107))),0)+
IFERROR(SUMPRODUCT('6. Patients'!CY$10:CY$107,OFFSET('6. Patients'!$ED$9,1,MATCH($D45,'6. Patients'!$EE$9:$ES$9,0),ROWS('6. Patients'!EL$10:EL$107))),0)+
IFERROR(SUMPRODUCT('6. Patients'!CY$10:CY$107,OFFSET('6. Patients'!$ET$9,1,MATCH($D45,'6. Patients'!$EU$9:$FI$9,0),ROWS('6. Patients'!EL$10:EL$107))),0)+
IFERROR(SUMPRODUCT('6. Patients'!CY$10:CY$107,OFFSET('6. Patients'!$FJ$9,1,MATCH($D45,'6. Patients'!$FK$9:$FY$9,0),ROWS('6. Patients'!EL$10:EL$107))),0),
IFERROR(SUMPRODUCT('6. Patients'!CY$10:CY$107,OFFSET('6. Patients'!$FZ$9,1,MATCH($D45,'6. Patients'!$GA$9:$GO$9,0),ROWS('6. Patients'!EL$10:EL$107))),0)+
IFERROR(SUMPRODUCT('6. Patients'!CY$10:CY$107,OFFSET('6. Patients'!$GP$9,1,MATCH($D45,'6. Patients'!$GQ$9:$HE$9,0),ROWS('6. Patients'!EL$10:EL$107))),0)+
IFERROR(SUMPRODUCT('6. Patients'!CY$10:CY$107,OFFSET('6. Patients'!$HF$9,1,MATCH($D45,'6. Patients'!$HG$9:$HU$9,0),ROWS('6. Patients'!EL$10:EL$107))),0)+
IFERROR(SUMPRODUCT('6. Patients'!CY$10:CY$107,OFFSET('6. Patients'!$HV$9,1,MATCH($D45,'6. Patients'!$HW$9:$IK$9,0),ROWS('6. Patients'!EL$10:EL$107))),0),
IFERROR(SUMPRODUCT('6. Patients'!CY$10:CY$107,OFFSET('6. Patients'!$IL$9,1,MATCH($D45,'6. Patients'!$IM$9:$JA$9,0),ROWS('6. Patients'!EL$10:EL$107))),0)+
IFERROR(SUMPRODUCT('6. Patients'!CY$10:CY$107,OFFSET('6. Patients'!$JB$9,1,MATCH($D45,'6. Patients'!$JC$9:$JQ$9,0),ROWS('6. Patients'!EL$10:EL$107))),0)+
IFERROR(SUMPRODUCT('6. Patients'!CY$10:CY$107,OFFSET('6. Patients'!$JR$9,1,MATCH($D45,'6. Patients'!$JS$9:$KG$9,0),ROWS('6. Patients'!EL$10:EL$107))),0)+
IFERROR(SUMPRODUCT('6. Patients'!CY$10:CY$107,OFFSET('6. Patients'!$KH$9,1,MATCH($D45,'6. Patients'!$KI$9:$KW$9,0),ROWS('6. Patients'!EL$10:EL$107))),0))+
IFERROR(VLOOKUP($D45,$H$61:$L$91,COLUMNS($H$60:$J$60)-1+AF$7,0)*$E45*$F45*'1. General Inputs'!$J$25,0),0)</f>
        <v>0</v>
      </c>
      <c r="AG45" s="3">
        <f ca="1">ROUNDUP($F45*$E45*CHOOSE(AG$7,
IFERROR(SUMPRODUCT('6. Patients'!CZ$10:CZ$107,OFFSET('6. Patients'!$DN$9,1,MATCH($D45,'6. Patients'!$DO$9:$EC$9,0),ROWS('6. Patients'!EM$10:EM$107))),0)+
IFERROR(SUMPRODUCT('6. Patients'!CZ$10:CZ$107,OFFSET('6. Patients'!$ED$9,1,MATCH($D45,'6. Patients'!$EE$9:$ES$9,0),ROWS('6. Patients'!EM$10:EM$107))),0)+
IFERROR(SUMPRODUCT('6. Patients'!CZ$10:CZ$107,OFFSET('6. Patients'!$ET$9,1,MATCH($D45,'6. Patients'!$EU$9:$FI$9,0),ROWS('6. Patients'!EM$10:EM$107))),0)+
IFERROR(SUMPRODUCT('6. Patients'!CZ$10:CZ$107,OFFSET('6. Patients'!$FJ$9,1,MATCH($D45,'6. Patients'!$FK$9:$FY$9,0),ROWS('6. Patients'!EM$10:EM$107))),0),
IFERROR(SUMPRODUCT('6. Patients'!CZ$10:CZ$107,OFFSET('6. Patients'!$FZ$9,1,MATCH($D45,'6. Patients'!$GA$9:$GO$9,0),ROWS('6. Patients'!EM$10:EM$107))),0)+
IFERROR(SUMPRODUCT('6. Patients'!CZ$10:CZ$107,OFFSET('6. Patients'!$GP$9,1,MATCH($D45,'6. Patients'!$GQ$9:$HE$9,0),ROWS('6. Patients'!EM$10:EM$107))),0)+
IFERROR(SUMPRODUCT('6. Patients'!CZ$10:CZ$107,OFFSET('6. Patients'!$HF$9,1,MATCH($D45,'6. Patients'!$HG$9:$HU$9,0),ROWS('6. Patients'!EM$10:EM$107))),0)+
IFERROR(SUMPRODUCT('6. Patients'!CZ$10:CZ$107,OFFSET('6. Patients'!$HV$9,1,MATCH($D45,'6. Patients'!$HW$9:$IK$9,0),ROWS('6. Patients'!EM$10:EM$107))),0),
IFERROR(SUMPRODUCT('6. Patients'!CZ$10:CZ$107,OFFSET('6. Patients'!$IL$9,1,MATCH($D45,'6. Patients'!$IM$9:$JA$9,0),ROWS('6. Patients'!EM$10:EM$107))),0)+
IFERROR(SUMPRODUCT('6. Patients'!CZ$10:CZ$107,OFFSET('6. Patients'!$JB$9,1,MATCH($D45,'6. Patients'!$JC$9:$JQ$9,0),ROWS('6. Patients'!EM$10:EM$107))),0)+
IFERROR(SUMPRODUCT('6. Patients'!CZ$10:CZ$107,OFFSET('6. Patients'!$JR$9,1,MATCH($D45,'6. Patients'!$JS$9:$KG$9,0),ROWS('6. Patients'!EM$10:EM$107))),0)+
IFERROR(SUMPRODUCT('6. Patients'!CZ$10:CZ$107,OFFSET('6. Patients'!$KH$9,1,MATCH($D45,'6. Patients'!$KI$9:$KW$9,0),ROWS('6. Patients'!EM$10:EM$107))),0))+
IFERROR(VLOOKUP($D45,$H$61:$L$91,COLUMNS($H$60:$J$60)-1+AG$7,0)*$E45*$F45*'1. General Inputs'!$J$25,0),0)</f>
        <v>0</v>
      </c>
      <c r="AH45" s="3">
        <f ca="1">ROUNDUP($F45*$E45*CHOOSE(AH$7,
IFERROR(SUMPRODUCT('6. Patients'!DA$10:DA$107,OFFSET('6. Patients'!$DN$9,1,MATCH($D45,'6. Patients'!$DO$9:$EC$9,0),ROWS('6. Patients'!EN$10:EN$107))),0)+
IFERROR(SUMPRODUCT('6. Patients'!DA$10:DA$107,OFFSET('6. Patients'!$ED$9,1,MATCH($D45,'6. Patients'!$EE$9:$ES$9,0),ROWS('6. Patients'!EN$10:EN$107))),0)+
IFERROR(SUMPRODUCT('6. Patients'!DA$10:DA$107,OFFSET('6. Patients'!$ET$9,1,MATCH($D45,'6. Patients'!$EU$9:$FI$9,0),ROWS('6. Patients'!EN$10:EN$107))),0)+
IFERROR(SUMPRODUCT('6. Patients'!DA$10:DA$107,OFFSET('6. Patients'!$FJ$9,1,MATCH($D45,'6. Patients'!$FK$9:$FY$9,0),ROWS('6. Patients'!EN$10:EN$107))),0),
IFERROR(SUMPRODUCT('6. Patients'!DA$10:DA$107,OFFSET('6. Patients'!$FZ$9,1,MATCH($D45,'6. Patients'!$GA$9:$GO$9,0),ROWS('6. Patients'!EN$10:EN$107))),0)+
IFERROR(SUMPRODUCT('6. Patients'!DA$10:DA$107,OFFSET('6. Patients'!$GP$9,1,MATCH($D45,'6. Patients'!$GQ$9:$HE$9,0),ROWS('6. Patients'!EN$10:EN$107))),0)+
IFERROR(SUMPRODUCT('6. Patients'!DA$10:DA$107,OFFSET('6. Patients'!$HF$9,1,MATCH($D45,'6. Patients'!$HG$9:$HU$9,0),ROWS('6. Patients'!EN$10:EN$107))),0)+
IFERROR(SUMPRODUCT('6. Patients'!DA$10:DA$107,OFFSET('6. Patients'!$HV$9,1,MATCH($D45,'6. Patients'!$HW$9:$IK$9,0),ROWS('6. Patients'!EN$10:EN$107))),0),
IFERROR(SUMPRODUCT('6. Patients'!DA$10:DA$107,OFFSET('6. Patients'!$IL$9,1,MATCH($D45,'6. Patients'!$IM$9:$JA$9,0),ROWS('6. Patients'!EN$10:EN$107))),0)+
IFERROR(SUMPRODUCT('6. Patients'!DA$10:DA$107,OFFSET('6. Patients'!$JB$9,1,MATCH($D45,'6. Patients'!$JC$9:$JQ$9,0),ROWS('6. Patients'!EN$10:EN$107))),0)+
IFERROR(SUMPRODUCT('6. Patients'!DA$10:DA$107,OFFSET('6. Patients'!$JR$9,1,MATCH($D45,'6. Patients'!$JS$9:$KG$9,0),ROWS('6. Patients'!EN$10:EN$107))),0)+
IFERROR(SUMPRODUCT('6. Patients'!DA$10:DA$107,OFFSET('6. Patients'!$KH$9,1,MATCH($D45,'6. Patients'!$KI$9:$KW$9,0),ROWS('6. Patients'!EN$10:EN$107))),0))+
IFERROR(VLOOKUP($D45,$H$61:$L$91,COLUMNS($H$60:$J$60)-1+AH$7,0)*$E45*$F45*'1. General Inputs'!$J$25,0),0)</f>
        <v>0</v>
      </c>
      <c r="AI45" s="3">
        <f ca="1">ROUNDUP($F45*$E45*CHOOSE(AI$7,
IFERROR(SUMPRODUCT('6. Patients'!DB$10:DB$107,OFFSET('6. Patients'!$DN$9,1,MATCH($D45,'6. Patients'!$DO$9:$EC$9,0),ROWS('6. Patients'!EO$10:EO$107))),0)+
IFERROR(SUMPRODUCT('6. Patients'!DB$10:DB$107,OFFSET('6. Patients'!$ED$9,1,MATCH($D45,'6. Patients'!$EE$9:$ES$9,0),ROWS('6. Patients'!EO$10:EO$107))),0)+
IFERROR(SUMPRODUCT('6. Patients'!DB$10:DB$107,OFFSET('6. Patients'!$ET$9,1,MATCH($D45,'6. Patients'!$EU$9:$FI$9,0),ROWS('6. Patients'!EO$10:EO$107))),0)+
IFERROR(SUMPRODUCT('6. Patients'!DB$10:DB$107,OFFSET('6. Patients'!$FJ$9,1,MATCH($D45,'6. Patients'!$FK$9:$FY$9,0),ROWS('6. Patients'!EO$10:EO$107))),0),
IFERROR(SUMPRODUCT('6. Patients'!DB$10:DB$107,OFFSET('6. Patients'!$FZ$9,1,MATCH($D45,'6. Patients'!$GA$9:$GO$9,0),ROWS('6. Patients'!EO$10:EO$107))),0)+
IFERROR(SUMPRODUCT('6. Patients'!DB$10:DB$107,OFFSET('6. Patients'!$GP$9,1,MATCH($D45,'6. Patients'!$GQ$9:$HE$9,0),ROWS('6. Patients'!EO$10:EO$107))),0)+
IFERROR(SUMPRODUCT('6. Patients'!DB$10:DB$107,OFFSET('6. Patients'!$HF$9,1,MATCH($D45,'6. Patients'!$HG$9:$HU$9,0),ROWS('6. Patients'!EO$10:EO$107))),0)+
IFERROR(SUMPRODUCT('6. Patients'!DB$10:DB$107,OFFSET('6. Patients'!$HV$9,1,MATCH($D45,'6. Patients'!$HW$9:$IK$9,0),ROWS('6. Patients'!EO$10:EO$107))),0),
IFERROR(SUMPRODUCT('6. Patients'!DB$10:DB$107,OFFSET('6. Patients'!$IL$9,1,MATCH($D45,'6. Patients'!$IM$9:$JA$9,0),ROWS('6. Patients'!EO$10:EO$107))),0)+
IFERROR(SUMPRODUCT('6. Patients'!DB$10:DB$107,OFFSET('6. Patients'!$JB$9,1,MATCH($D45,'6. Patients'!$JC$9:$JQ$9,0),ROWS('6. Patients'!EO$10:EO$107))),0)+
IFERROR(SUMPRODUCT('6. Patients'!DB$10:DB$107,OFFSET('6. Patients'!$JR$9,1,MATCH($D45,'6. Patients'!$JS$9:$KG$9,0),ROWS('6. Patients'!EO$10:EO$107))),0)+
IFERROR(SUMPRODUCT('6. Patients'!DB$10:DB$107,OFFSET('6. Patients'!$KH$9,1,MATCH($D45,'6. Patients'!$KI$9:$KW$9,0),ROWS('6. Patients'!EO$10:EO$107))),0))+
IFERROR(VLOOKUP($D45,$H$61:$L$91,COLUMNS($H$60:$J$60)-1+AI$7,0)*$E45*$F45*'1. General Inputs'!$J$25,0),0)</f>
        <v>0</v>
      </c>
      <c r="AJ45" s="3">
        <f ca="1">ROUNDUP($F45*$E45*CHOOSE(AJ$7,
IFERROR(SUMPRODUCT('6. Patients'!DC$10:DC$107,OFFSET('6. Patients'!$DN$9,1,MATCH($D45,'6. Patients'!$DO$9:$EC$9,0),ROWS('6. Patients'!EP$10:EP$107))),0)+
IFERROR(SUMPRODUCT('6. Patients'!DC$10:DC$107,OFFSET('6. Patients'!$ED$9,1,MATCH($D45,'6. Patients'!$EE$9:$ES$9,0),ROWS('6. Patients'!EP$10:EP$107))),0)+
IFERROR(SUMPRODUCT('6. Patients'!DC$10:DC$107,OFFSET('6. Patients'!$ET$9,1,MATCH($D45,'6. Patients'!$EU$9:$FI$9,0),ROWS('6. Patients'!EP$10:EP$107))),0)+
IFERROR(SUMPRODUCT('6. Patients'!DC$10:DC$107,OFFSET('6. Patients'!$FJ$9,1,MATCH($D45,'6. Patients'!$FK$9:$FY$9,0),ROWS('6. Patients'!EP$10:EP$107))),0),
IFERROR(SUMPRODUCT('6. Patients'!DC$10:DC$107,OFFSET('6. Patients'!$FZ$9,1,MATCH($D45,'6. Patients'!$GA$9:$GO$9,0),ROWS('6. Patients'!EP$10:EP$107))),0)+
IFERROR(SUMPRODUCT('6. Patients'!DC$10:DC$107,OFFSET('6. Patients'!$GP$9,1,MATCH($D45,'6. Patients'!$GQ$9:$HE$9,0),ROWS('6. Patients'!EP$10:EP$107))),0)+
IFERROR(SUMPRODUCT('6. Patients'!DC$10:DC$107,OFFSET('6. Patients'!$HF$9,1,MATCH($D45,'6. Patients'!$HG$9:$HU$9,0),ROWS('6. Patients'!EP$10:EP$107))),0)+
IFERROR(SUMPRODUCT('6. Patients'!DC$10:DC$107,OFFSET('6. Patients'!$HV$9,1,MATCH($D45,'6. Patients'!$HW$9:$IK$9,0),ROWS('6. Patients'!EP$10:EP$107))),0),
IFERROR(SUMPRODUCT('6. Patients'!DC$10:DC$107,OFFSET('6. Patients'!$IL$9,1,MATCH($D45,'6. Patients'!$IM$9:$JA$9,0),ROWS('6. Patients'!EP$10:EP$107))),0)+
IFERROR(SUMPRODUCT('6. Patients'!DC$10:DC$107,OFFSET('6. Patients'!$JB$9,1,MATCH($D45,'6. Patients'!$JC$9:$JQ$9,0),ROWS('6. Patients'!EP$10:EP$107))),0)+
IFERROR(SUMPRODUCT('6. Patients'!DC$10:DC$107,OFFSET('6. Patients'!$JR$9,1,MATCH($D45,'6. Patients'!$JS$9:$KG$9,0),ROWS('6. Patients'!EP$10:EP$107))),0)+
IFERROR(SUMPRODUCT('6. Patients'!DC$10:DC$107,OFFSET('6. Patients'!$KH$9,1,MATCH($D45,'6. Patients'!$KI$9:$KW$9,0),ROWS('6. Patients'!EP$10:EP$107))),0))+
IFERROR(VLOOKUP($D45,$H$61:$L$91,COLUMNS($H$60:$J$60)-1+AJ$7,0)*$E45*$F45*'1. General Inputs'!$J$25,0),0)</f>
        <v>0</v>
      </c>
      <c r="AK45" s="3">
        <f ca="1">ROUNDUP($F45*$E45*CHOOSE(AK$7,
IFERROR(SUMPRODUCT('6. Patients'!DD$10:DD$107,OFFSET('6. Patients'!$DN$9,1,MATCH($D45,'6. Patients'!$DO$9:$EC$9,0),ROWS('6. Patients'!EQ$10:EQ$107))),0)+
IFERROR(SUMPRODUCT('6. Patients'!DD$10:DD$107,OFFSET('6. Patients'!$ED$9,1,MATCH($D45,'6. Patients'!$EE$9:$ES$9,0),ROWS('6. Patients'!EQ$10:EQ$107))),0)+
IFERROR(SUMPRODUCT('6. Patients'!DD$10:DD$107,OFFSET('6. Patients'!$ET$9,1,MATCH($D45,'6. Patients'!$EU$9:$FI$9,0),ROWS('6. Patients'!EQ$10:EQ$107))),0)+
IFERROR(SUMPRODUCT('6. Patients'!DD$10:DD$107,OFFSET('6. Patients'!$FJ$9,1,MATCH($D45,'6. Patients'!$FK$9:$FY$9,0),ROWS('6. Patients'!EQ$10:EQ$107))),0),
IFERROR(SUMPRODUCT('6. Patients'!DD$10:DD$107,OFFSET('6. Patients'!$FZ$9,1,MATCH($D45,'6. Patients'!$GA$9:$GO$9,0),ROWS('6. Patients'!EQ$10:EQ$107))),0)+
IFERROR(SUMPRODUCT('6. Patients'!DD$10:DD$107,OFFSET('6. Patients'!$GP$9,1,MATCH($D45,'6. Patients'!$GQ$9:$HE$9,0),ROWS('6. Patients'!EQ$10:EQ$107))),0)+
IFERROR(SUMPRODUCT('6. Patients'!DD$10:DD$107,OFFSET('6. Patients'!$HF$9,1,MATCH($D45,'6. Patients'!$HG$9:$HU$9,0),ROWS('6. Patients'!EQ$10:EQ$107))),0)+
IFERROR(SUMPRODUCT('6. Patients'!DD$10:DD$107,OFFSET('6. Patients'!$HV$9,1,MATCH($D45,'6. Patients'!$HW$9:$IK$9,0),ROWS('6. Patients'!EQ$10:EQ$107))),0),
IFERROR(SUMPRODUCT('6. Patients'!DD$10:DD$107,OFFSET('6. Patients'!$IL$9,1,MATCH($D45,'6. Patients'!$IM$9:$JA$9,0),ROWS('6. Patients'!EQ$10:EQ$107))),0)+
IFERROR(SUMPRODUCT('6. Patients'!DD$10:DD$107,OFFSET('6. Patients'!$JB$9,1,MATCH($D45,'6. Patients'!$JC$9:$JQ$9,0),ROWS('6. Patients'!EQ$10:EQ$107))),0)+
IFERROR(SUMPRODUCT('6. Patients'!DD$10:DD$107,OFFSET('6. Patients'!$JR$9,1,MATCH($D45,'6. Patients'!$JS$9:$KG$9,0),ROWS('6. Patients'!EQ$10:EQ$107))),0)+
IFERROR(SUMPRODUCT('6. Patients'!DD$10:DD$107,OFFSET('6. Patients'!$KH$9,1,MATCH($D45,'6. Patients'!$KI$9:$KW$9,0),ROWS('6. Patients'!EQ$10:EQ$107))),0))+
IFERROR(VLOOKUP($D45,$H$61:$L$91,COLUMNS($H$60:$J$60)-1+AK$7,0)*$E45*$F45*'1. General Inputs'!$J$25,0),0)</f>
        <v>0</v>
      </c>
      <c r="AL45" s="3">
        <f ca="1">ROUNDUP($F45*$E45*CHOOSE(AL$7,
IFERROR(SUMPRODUCT('6. Patients'!DE$10:DE$107,OFFSET('6. Patients'!$DN$9,1,MATCH($D45,'6. Patients'!$DO$9:$EC$9,0),ROWS('6. Patients'!ER$10:ER$107))),0)+
IFERROR(SUMPRODUCT('6. Patients'!DE$10:DE$107,OFFSET('6. Patients'!$ED$9,1,MATCH($D45,'6. Patients'!$EE$9:$ES$9,0),ROWS('6. Patients'!ER$10:ER$107))),0)+
IFERROR(SUMPRODUCT('6. Patients'!DE$10:DE$107,OFFSET('6. Patients'!$ET$9,1,MATCH($D45,'6. Patients'!$EU$9:$FI$9,0),ROWS('6. Patients'!ER$10:ER$107))),0)+
IFERROR(SUMPRODUCT('6. Patients'!DE$10:DE$107,OFFSET('6. Patients'!$FJ$9,1,MATCH($D45,'6. Patients'!$FK$9:$FY$9,0),ROWS('6. Patients'!ER$10:ER$107))),0),
IFERROR(SUMPRODUCT('6. Patients'!DE$10:DE$107,OFFSET('6. Patients'!$FZ$9,1,MATCH($D45,'6. Patients'!$GA$9:$GO$9,0),ROWS('6. Patients'!ER$10:ER$107))),0)+
IFERROR(SUMPRODUCT('6. Patients'!DE$10:DE$107,OFFSET('6. Patients'!$GP$9,1,MATCH($D45,'6. Patients'!$GQ$9:$HE$9,0),ROWS('6. Patients'!ER$10:ER$107))),0)+
IFERROR(SUMPRODUCT('6. Patients'!DE$10:DE$107,OFFSET('6. Patients'!$HF$9,1,MATCH($D45,'6. Patients'!$HG$9:$HU$9,0),ROWS('6. Patients'!ER$10:ER$107))),0)+
IFERROR(SUMPRODUCT('6. Patients'!DE$10:DE$107,OFFSET('6. Patients'!$HV$9,1,MATCH($D45,'6. Patients'!$HW$9:$IK$9,0),ROWS('6. Patients'!ER$10:ER$107))),0),
IFERROR(SUMPRODUCT('6. Patients'!DE$10:DE$107,OFFSET('6. Patients'!$IL$9,1,MATCH($D45,'6. Patients'!$IM$9:$JA$9,0),ROWS('6. Patients'!ER$10:ER$107))),0)+
IFERROR(SUMPRODUCT('6. Patients'!DE$10:DE$107,OFFSET('6. Patients'!$JB$9,1,MATCH($D45,'6. Patients'!$JC$9:$JQ$9,0),ROWS('6. Patients'!ER$10:ER$107))),0)+
IFERROR(SUMPRODUCT('6. Patients'!DE$10:DE$107,OFFSET('6. Patients'!$JR$9,1,MATCH($D45,'6. Patients'!$JS$9:$KG$9,0),ROWS('6. Patients'!ER$10:ER$107))),0)+
IFERROR(SUMPRODUCT('6. Patients'!DE$10:DE$107,OFFSET('6. Patients'!$KH$9,1,MATCH($D45,'6. Patients'!$KI$9:$KW$9,0),ROWS('6. Patients'!ER$10:ER$107))),0))+
IFERROR(VLOOKUP($D45,$H$61:$L$91,COLUMNS($H$60:$J$60)-1+AL$7,0)*$E45*$F45*'1. General Inputs'!$J$25,0),0)</f>
        <v>0</v>
      </c>
      <c r="AM45" s="3">
        <f ca="1">ROUNDUP($F45*$E45*CHOOSE(AM$7,
IFERROR(SUMPRODUCT('6. Patients'!DF$10:DF$107,OFFSET('6. Patients'!$DN$9,1,MATCH($D45,'6. Patients'!$DO$9:$EC$9,0),ROWS('6. Patients'!ES$10:ES$107))),0)+
IFERROR(SUMPRODUCT('6. Patients'!DF$10:DF$107,OFFSET('6. Patients'!$ED$9,1,MATCH($D45,'6. Patients'!$EE$9:$ES$9,0),ROWS('6. Patients'!ES$10:ES$107))),0)+
IFERROR(SUMPRODUCT('6. Patients'!DF$10:DF$107,OFFSET('6. Patients'!$ET$9,1,MATCH($D45,'6. Patients'!$EU$9:$FI$9,0),ROWS('6. Patients'!ES$10:ES$107))),0)+
IFERROR(SUMPRODUCT('6. Patients'!DF$10:DF$107,OFFSET('6. Patients'!$FJ$9,1,MATCH($D45,'6. Patients'!$FK$9:$FY$9,0),ROWS('6. Patients'!ES$10:ES$107))),0),
IFERROR(SUMPRODUCT('6. Patients'!DF$10:DF$107,OFFSET('6. Patients'!$FZ$9,1,MATCH($D45,'6. Patients'!$GA$9:$GO$9,0),ROWS('6. Patients'!ES$10:ES$107))),0)+
IFERROR(SUMPRODUCT('6. Patients'!DF$10:DF$107,OFFSET('6. Patients'!$GP$9,1,MATCH($D45,'6. Patients'!$GQ$9:$HE$9,0),ROWS('6. Patients'!ES$10:ES$107))),0)+
IFERROR(SUMPRODUCT('6. Patients'!DF$10:DF$107,OFFSET('6. Patients'!$HF$9,1,MATCH($D45,'6. Patients'!$HG$9:$HU$9,0),ROWS('6. Patients'!ES$10:ES$107))),0)+
IFERROR(SUMPRODUCT('6. Patients'!DF$10:DF$107,OFFSET('6. Patients'!$HV$9,1,MATCH($D45,'6. Patients'!$HW$9:$IK$9,0),ROWS('6. Patients'!ES$10:ES$107))),0),
IFERROR(SUMPRODUCT('6. Patients'!DF$10:DF$107,OFFSET('6. Patients'!$IL$9,1,MATCH($D45,'6. Patients'!$IM$9:$JA$9,0),ROWS('6. Patients'!ES$10:ES$107))),0)+
IFERROR(SUMPRODUCT('6. Patients'!DF$10:DF$107,OFFSET('6. Patients'!$JB$9,1,MATCH($D45,'6. Patients'!$JC$9:$JQ$9,0),ROWS('6. Patients'!ES$10:ES$107))),0)+
IFERROR(SUMPRODUCT('6. Patients'!DF$10:DF$107,OFFSET('6. Patients'!$JR$9,1,MATCH($D45,'6. Patients'!$JS$9:$KG$9,0),ROWS('6. Patients'!ES$10:ES$107))),0)+
IFERROR(SUMPRODUCT('6. Patients'!DF$10:DF$107,OFFSET('6. Patients'!$KH$9,1,MATCH($D45,'6. Patients'!$KI$9:$KW$9,0),ROWS('6. Patients'!ES$10:ES$107))),0))+
IFERROR(VLOOKUP($D45,$H$61:$L$91,COLUMNS($H$60:$J$60)-1+AM$7,0)*$E45*$F45*'1. General Inputs'!$J$25,0),0)</f>
        <v>0</v>
      </c>
      <c r="AN45" s="3">
        <f ca="1">ROUNDUP($F45*$E45*CHOOSE(AN$7,
IFERROR(SUMPRODUCT('6. Patients'!DG$10:DG$107,OFFSET('6. Patients'!$DN$9,1,MATCH($D45,'6. Patients'!$DO$9:$EC$9,0),ROWS('6. Patients'!ET$10:ET$107))),0)+
IFERROR(SUMPRODUCT('6. Patients'!DG$10:DG$107,OFFSET('6. Patients'!$ED$9,1,MATCH($D45,'6. Patients'!$EE$9:$ES$9,0),ROWS('6. Patients'!ET$10:ET$107))),0)+
IFERROR(SUMPRODUCT('6. Patients'!DG$10:DG$107,OFFSET('6. Patients'!$ET$9,1,MATCH($D45,'6. Patients'!$EU$9:$FI$9,0),ROWS('6. Patients'!ET$10:ET$107))),0)+
IFERROR(SUMPRODUCT('6. Patients'!DG$10:DG$107,OFFSET('6. Patients'!$FJ$9,1,MATCH($D45,'6. Patients'!$FK$9:$FY$9,0),ROWS('6. Patients'!ET$10:ET$107))),0),
IFERROR(SUMPRODUCT('6. Patients'!DG$10:DG$107,OFFSET('6. Patients'!$FZ$9,1,MATCH($D45,'6. Patients'!$GA$9:$GO$9,0),ROWS('6. Patients'!ET$10:ET$107))),0)+
IFERROR(SUMPRODUCT('6. Patients'!DG$10:DG$107,OFFSET('6. Patients'!$GP$9,1,MATCH($D45,'6. Patients'!$GQ$9:$HE$9,0),ROWS('6. Patients'!ET$10:ET$107))),0)+
IFERROR(SUMPRODUCT('6. Patients'!DG$10:DG$107,OFFSET('6. Patients'!$HF$9,1,MATCH($D45,'6. Patients'!$HG$9:$HU$9,0),ROWS('6. Patients'!ET$10:ET$107))),0)+
IFERROR(SUMPRODUCT('6. Patients'!DG$10:DG$107,OFFSET('6. Patients'!$HV$9,1,MATCH($D45,'6. Patients'!$HW$9:$IK$9,0),ROWS('6. Patients'!ET$10:ET$107))),0),
IFERROR(SUMPRODUCT('6. Patients'!DG$10:DG$107,OFFSET('6. Patients'!$IL$9,1,MATCH($D45,'6. Patients'!$IM$9:$JA$9,0),ROWS('6. Patients'!ET$10:ET$107))),0)+
IFERROR(SUMPRODUCT('6. Patients'!DG$10:DG$107,OFFSET('6. Patients'!$JB$9,1,MATCH($D45,'6. Patients'!$JC$9:$JQ$9,0),ROWS('6. Patients'!ET$10:ET$107))),0)+
IFERROR(SUMPRODUCT('6. Patients'!DG$10:DG$107,OFFSET('6. Patients'!$JR$9,1,MATCH($D45,'6. Patients'!$JS$9:$KG$9,0),ROWS('6. Patients'!ET$10:ET$107))),0)+
IFERROR(SUMPRODUCT('6. Patients'!DG$10:DG$107,OFFSET('6. Patients'!$KH$9,1,MATCH($D45,'6. Patients'!$KI$9:$KW$9,0),ROWS('6. Patients'!ET$10:ET$107))),0))+
IFERROR(VLOOKUP($D45,$H$61:$L$91,COLUMNS($H$60:$J$60)-1+AN$7,0)*$E45*$F45*'1. General Inputs'!$J$25,0),0)</f>
        <v>0</v>
      </c>
      <c r="AO45" s="3">
        <f ca="1">ROUNDUP($F45*$E45*CHOOSE(AO$7,
IFERROR(SUMPRODUCT('6. Patients'!DH$10:DH$107,OFFSET('6. Patients'!$DN$9,1,MATCH($D45,'6. Patients'!$DO$9:$EC$9,0),ROWS('6. Patients'!EU$10:EU$107))),0)+
IFERROR(SUMPRODUCT('6. Patients'!DH$10:DH$107,OFFSET('6. Patients'!$ED$9,1,MATCH($D45,'6. Patients'!$EE$9:$ES$9,0),ROWS('6. Patients'!EU$10:EU$107))),0)+
IFERROR(SUMPRODUCT('6. Patients'!DH$10:DH$107,OFFSET('6. Patients'!$ET$9,1,MATCH($D45,'6. Patients'!$EU$9:$FI$9,0),ROWS('6. Patients'!EU$10:EU$107))),0)+
IFERROR(SUMPRODUCT('6. Patients'!DH$10:DH$107,OFFSET('6. Patients'!$FJ$9,1,MATCH($D45,'6. Patients'!$FK$9:$FY$9,0),ROWS('6. Patients'!EU$10:EU$107))),0),
IFERROR(SUMPRODUCT('6. Patients'!DH$10:DH$107,OFFSET('6. Patients'!$FZ$9,1,MATCH($D45,'6. Patients'!$GA$9:$GO$9,0),ROWS('6. Patients'!EU$10:EU$107))),0)+
IFERROR(SUMPRODUCT('6. Patients'!DH$10:DH$107,OFFSET('6. Patients'!$GP$9,1,MATCH($D45,'6. Patients'!$GQ$9:$HE$9,0),ROWS('6. Patients'!EU$10:EU$107))),0)+
IFERROR(SUMPRODUCT('6. Patients'!DH$10:DH$107,OFFSET('6. Patients'!$HF$9,1,MATCH($D45,'6. Patients'!$HG$9:$HU$9,0),ROWS('6. Patients'!EU$10:EU$107))),0)+
IFERROR(SUMPRODUCT('6. Patients'!DH$10:DH$107,OFFSET('6. Patients'!$HV$9,1,MATCH($D45,'6. Patients'!$HW$9:$IK$9,0),ROWS('6. Patients'!EU$10:EU$107))),0),
IFERROR(SUMPRODUCT('6. Patients'!DH$10:DH$107,OFFSET('6. Patients'!$IL$9,1,MATCH($D45,'6. Patients'!$IM$9:$JA$9,0),ROWS('6. Patients'!EU$10:EU$107))),0)+
IFERROR(SUMPRODUCT('6. Patients'!DH$10:DH$107,OFFSET('6. Patients'!$JB$9,1,MATCH($D45,'6. Patients'!$JC$9:$JQ$9,0),ROWS('6. Patients'!EU$10:EU$107))),0)+
IFERROR(SUMPRODUCT('6. Patients'!DH$10:DH$107,OFFSET('6. Patients'!$JR$9,1,MATCH($D45,'6. Patients'!$JS$9:$KG$9,0),ROWS('6. Patients'!EU$10:EU$107))),0)+
IFERROR(SUMPRODUCT('6. Patients'!DH$10:DH$107,OFFSET('6. Patients'!$KH$9,1,MATCH($D45,'6. Patients'!$KI$9:$KW$9,0),ROWS('6. Patients'!EU$10:EU$107))),0))+
IFERROR(VLOOKUP($D45,$H$61:$L$91,COLUMNS($H$60:$J$60)-1+AO$7,0)*$E45*$F45*'1. General Inputs'!$J$25,0),0)</f>
        <v>0</v>
      </c>
      <c r="AP45" s="3">
        <f ca="1">ROUNDUP($F45*$E45*CHOOSE(AP$7,
IFERROR(SUMPRODUCT('6. Patients'!DI$10:DI$107,OFFSET('6. Patients'!$DN$9,1,MATCH($D45,'6. Patients'!$DO$9:$EC$9,0),ROWS('6. Patients'!EV$10:EV$107))),0)+
IFERROR(SUMPRODUCT('6. Patients'!DI$10:DI$107,OFFSET('6. Patients'!$ED$9,1,MATCH($D45,'6. Patients'!$EE$9:$ES$9,0),ROWS('6. Patients'!EV$10:EV$107))),0)+
IFERROR(SUMPRODUCT('6. Patients'!DI$10:DI$107,OFFSET('6. Patients'!$ET$9,1,MATCH($D45,'6. Patients'!$EU$9:$FI$9,0),ROWS('6. Patients'!EV$10:EV$107))),0)+
IFERROR(SUMPRODUCT('6. Patients'!DI$10:DI$107,OFFSET('6. Patients'!$FJ$9,1,MATCH($D45,'6. Patients'!$FK$9:$FY$9,0),ROWS('6. Patients'!EV$10:EV$107))),0),
IFERROR(SUMPRODUCT('6. Patients'!DI$10:DI$107,OFFSET('6. Patients'!$FZ$9,1,MATCH($D45,'6. Patients'!$GA$9:$GO$9,0),ROWS('6. Patients'!EV$10:EV$107))),0)+
IFERROR(SUMPRODUCT('6. Patients'!DI$10:DI$107,OFFSET('6. Patients'!$GP$9,1,MATCH($D45,'6. Patients'!$GQ$9:$HE$9,0),ROWS('6. Patients'!EV$10:EV$107))),0)+
IFERROR(SUMPRODUCT('6. Patients'!DI$10:DI$107,OFFSET('6. Patients'!$HF$9,1,MATCH($D45,'6. Patients'!$HG$9:$HU$9,0),ROWS('6. Patients'!EV$10:EV$107))),0)+
IFERROR(SUMPRODUCT('6. Patients'!DI$10:DI$107,OFFSET('6. Patients'!$HV$9,1,MATCH($D45,'6. Patients'!$HW$9:$IK$9,0),ROWS('6. Patients'!EV$10:EV$107))),0),
IFERROR(SUMPRODUCT('6. Patients'!DI$10:DI$107,OFFSET('6. Patients'!$IL$9,1,MATCH($D45,'6. Patients'!$IM$9:$JA$9,0),ROWS('6. Patients'!EV$10:EV$107))),0)+
IFERROR(SUMPRODUCT('6. Patients'!DI$10:DI$107,OFFSET('6. Patients'!$JB$9,1,MATCH($D45,'6. Patients'!$JC$9:$JQ$9,0),ROWS('6. Patients'!EV$10:EV$107))),0)+
IFERROR(SUMPRODUCT('6. Patients'!DI$10:DI$107,OFFSET('6. Patients'!$JR$9,1,MATCH($D45,'6. Patients'!$JS$9:$KG$9,0),ROWS('6. Patients'!EV$10:EV$107))),0)+
IFERROR(SUMPRODUCT('6. Patients'!DI$10:DI$107,OFFSET('6. Patients'!$KH$9,1,MATCH($D45,'6. Patients'!$KI$9:$KW$9,0),ROWS('6. Patients'!EV$10:EV$107))),0))+
IFERROR(VLOOKUP($D45,$H$61:$L$91,COLUMNS($H$60:$J$60)-1+AP$7,0)*$E45*$F45*'1. General Inputs'!$J$25,0),0)</f>
        <v>0</v>
      </c>
      <c r="AQ45" s="3">
        <f ca="1">ROUNDUP($F45*$E45*CHOOSE(AQ$7,
IFERROR(SUMPRODUCT('6. Patients'!DJ$10:DJ$107,OFFSET('6. Patients'!$DN$9,1,MATCH($D45,'6. Patients'!$DO$9:$EC$9,0),ROWS('6. Patients'!EW$10:EW$107))),0)+
IFERROR(SUMPRODUCT('6. Patients'!DJ$10:DJ$107,OFFSET('6. Patients'!$ED$9,1,MATCH($D45,'6. Patients'!$EE$9:$ES$9,0),ROWS('6. Patients'!EW$10:EW$107))),0)+
IFERROR(SUMPRODUCT('6. Patients'!DJ$10:DJ$107,OFFSET('6. Patients'!$ET$9,1,MATCH($D45,'6. Patients'!$EU$9:$FI$9,0),ROWS('6. Patients'!EW$10:EW$107))),0)+
IFERROR(SUMPRODUCT('6. Patients'!DJ$10:DJ$107,OFFSET('6. Patients'!$FJ$9,1,MATCH($D45,'6. Patients'!$FK$9:$FY$9,0),ROWS('6. Patients'!EW$10:EW$107))),0),
IFERROR(SUMPRODUCT('6. Patients'!DJ$10:DJ$107,OFFSET('6. Patients'!$FZ$9,1,MATCH($D45,'6. Patients'!$GA$9:$GO$9,0),ROWS('6. Patients'!EW$10:EW$107))),0)+
IFERROR(SUMPRODUCT('6. Patients'!DJ$10:DJ$107,OFFSET('6. Patients'!$GP$9,1,MATCH($D45,'6. Patients'!$GQ$9:$HE$9,0),ROWS('6. Patients'!EW$10:EW$107))),0)+
IFERROR(SUMPRODUCT('6. Patients'!DJ$10:DJ$107,OFFSET('6. Patients'!$HF$9,1,MATCH($D45,'6. Patients'!$HG$9:$HU$9,0),ROWS('6. Patients'!EW$10:EW$107))),0)+
IFERROR(SUMPRODUCT('6. Patients'!DJ$10:DJ$107,OFFSET('6. Patients'!$HV$9,1,MATCH($D45,'6. Patients'!$HW$9:$IK$9,0),ROWS('6. Patients'!EW$10:EW$107))),0),
IFERROR(SUMPRODUCT('6. Patients'!DJ$10:DJ$107,OFFSET('6. Patients'!$IL$9,1,MATCH($D45,'6. Patients'!$IM$9:$JA$9,0),ROWS('6. Patients'!EW$10:EW$107))),0)+
IFERROR(SUMPRODUCT('6. Patients'!DJ$10:DJ$107,OFFSET('6. Patients'!$JB$9,1,MATCH($D45,'6. Patients'!$JC$9:$JQ$9,0),ROWS('6. Patients'!EW$10:EW$107))),0)+
IFERROR(SUMPRODUCT('6. Patients'!DJ$10:DJ$107,OFFSET('6. Patients'!$JR$9,1,MATCH($D45,'6. Patients'!$JS$9:$KG$9,0),ROWS('6. Patients'!EW$10:EW$107))),0)+
IFERROR(SUMPRODUCT('6. Patients'!DJ$10:DJ$107,OFFSET('6. Patients'!$KH$9,1,MATCH($D45,'6. Patients'!$KI$9:$KW$9,0),ROWS('6. Patients'!EW$10:EW$107))),0))+
IFERROR(VLOOKUP($D45,$H$61:$L$91,COLUMNS($H$60:$J$60)-1+AQ$7,0)*$E45*$F45*'1. General Inputs'!$J$25,0),0)</f>
        <v>0</v>
      </c>
      <c r="AR45" s="136"/>
      <c r="AZ45" s="135">
        <f ca="1">IFERROR(SUM(OFFSET('7. Consumption'!H45,0,1,,MIN('1. General Inputs'!$J$27,COLUMNS('7. Consumption'!H$9:$AQ$9)-1))),0)+MAX(0,$AQ45*('1. General Inputs'!$J$27-COLUMNS('7. Consumption'!H$9:$AQ$9)+1))</f>
        <v>0</v>
      </c>
      <c r="BA45" s="135">
        <f ca="1">IFERROR(SUM(OFFSET('7. Consumption'!I45,0,1,,MIN('1. General Inputs'!$J$27,COLUMNS('7. Consumption'!I$9:$AQ$9)-1))),0)+MAX(0,$AQ45*('1. General Inputs'!$J$27-COLUMNS('7. Consumption'!I$9:$AQ$9)+1))</f>
        <v>0</v>
      </c>
      <c r="BB45" s="135">
        <f ca="1">IFERROR(SUM(OFFSET('7. Consumption'!J45,0,1,,MIN('1. General Inputs'!$J$27,COLUMNS('7. Consumption'!J$9:$AQ$9)-1))),0)+MAX(0,$AQ45*('1. General Inputs'!$J$27-COLUMNS('7. Consumption'!J$9:$AQ$9)+1))</f>
        <v>0</v>
      </c>
      <c r="BC45" s="135">
        <f ca="1">IFERROR(SUM(OFFSET('7. Consumption'!K45,0,1,,MIN('1. General Inputs'!$J$27,COLUMNS('7. Consumption'!K$9:$AQ$9)-1))),0)+MAX(0,$AQ45*('1. General Inputs'!$J$27-COLUMNS('7. Consumption'!K$9:$AQ$9)+1))</f>
        <v>0</v>
      </c>
      <c r="BD45" s="135">
        <f ca="1">IFERROR(SUM(OFFSET('7. Consumption'!L45,0,1,,MIN('1. General Inputs'!$J$27,COLUMNS('7. Consumption'!L$9:$AQ$9)-1))),0)+MAX(0,$AQ45*('1. General Inputs'!$J$27-COLUMNS('7. Consumption'!L$9:$AQ$9)+1))</f>
        <v>0</v>
      </c>
      <c r="BE45" s="135">
        <f ca="1">IFERROR(SUM(OFFSET('7. Consumption'!M45,0,1,,MIN('1. General Inputs'!$J$27,COLUMNS('7. Consumption'!M$9:$AQ$9)-1))),0)+MAX(0,$AQ45*('1. General Inputs'!$J$27-COLUMNS('7. Consumption'!M$9:$AQ$9)+1))</f>
        <v>0</v>
      </c>
      <c r="BF45" s="135">
        <f ca="1">IFERROR(SUM(OFFSET('7. Consumption'!N45,0,1,,MIN('1. General Inputs'!$J$27,COLUMNS('7. Consumption'!N$9:$AQ$9)-1))),0)+MAX(0,$AQ45*('1. General Inputs'!$J$27-COLUMNS('7. Consumption'!N$9:$AQ$9)+1))</f>
        <v>0</v>
      </c>
      <c r="BG45" s="135">
        <f ca="1">IFERROR(SUM(OFFSET('7. Consumption'!O45,0,1,,MIN('1. General Inputs'!$J$27,COLUMNS('7. Consumption'!O$9:$AQ$9)-1))),0)+MAX(0,$AQ45*('1. General Inputs'!$J$27-COLUMNS('7. Consumption'!O$9:$AQ$9)+1))</f>
        <v>0</v>
      </c>
      <c r="BH45" s="135">
        <f ca="1">IFERROR(SUM(OFFSET('7. Consumption'!P45,0,1,,MIN('1. General Inputs'!$J$27,COLUMNS('7. Consumption'!P$9:$AQ$9)-1))),0)+MAX(0,$AQ45*('1. General Inputs'!$J$27-COLUMNS('7. Consumption'!P$9:$AQ$9)+1))</f>
        <v>0</v>
      </c>
      <c r="BI45" s="135">
        <f ca="1">IFERROR(SUM(OFFSET('7. Consumption'!Q45,0,1,,MIN('1. General Inputs'!$J$27,COLUMNS('7. Consumption'!Q$9:$AQ$9)-1))),0)+MAX(0,$AQ45*('1. General Inputs'!$J$27-COLUMNS('7. Consumption'!Q$9:$AQ$9)+1))</f>
        <v>0</v>
      </c>
      <c r="BJ45" s="135">
        <f ca="1">IFERROR(SUM(OFFSET('7. Consumption'!R45,0,1,,MIN('1. General Inputs'!$J$27,COLUMNS('7. Consumption'!R$9:$AQ$9)-1))),0)+MAX(0,$AQ45*('1. General Inputs'!$J$27-COLUMNS('7. Consumption'!R$9:$AQ$9)+1))</f>
        <v>0</v>
      </c>
      <c r="BK45" s="135">
        <f ca="1">IFERROR(SUM(OFFSET('7. Consumption'!S45,0,1,,MIN('1. General Inputs'!$J$27,COLUMNS('7. Consumption'!S$9:$AQ$9)-1))),0)+MAX(0,$AQ45*('1. General Inputs'!$J$27-COLUMNS('7. Consumption'!S$9:$AQ$9)+1))</f>
        <v>0</v>
      </c>
      <c r="BL45" s="135">
        <f ca="1">IFERROR(SUM(OFFSET('7. Consumption'!T45,0,1,,MIN('1. General Inputs'!$J$27,COLUMNS('7. Consumption'!T$9:$AQ$9)-1))),0)+MAX(0,$AQ45*('1. General Inputs'!$J$27-COLUMNS('7. Consumption'!T$9:$AQ$9)+1))</f>
        <v>0</v>
      </c>
      <c r="BM45" s="135">
        <f ca="1">IFERROR(SUM(OFFSET('7. Consumption'!U45,0,1,,MIN('1. General Inputs'!$J$27,COLUMNS('7. Consumption'!U$9:$AQ$9)-1))),0)+MAX(0,$AQ45*('1. General Inputs'!$J$27-COLUMNS('7. Consumption'!U$9:$AQ$9)+1))</f>
        <v>0</v>
      </c>
      <c r="BN45" s="135">
        <f ca="1">IFERROR(SUM(OFFSET('7. Consumption'!V45,0,1,,MIN('1. General Inputs'!$J$27,COLUMNS('7. Consumption'!V$9:$AQ$9)-1))),0)+MAX(0,$AQ45*('1. General Inputs'!$J$27-COLUMNS('7. Consumption'!V$9:$AQ$9)+1))</f>
        <v>0</v>
      </c>
      <c r="BO45" s="135">
        <f ca="1">IFERROR(SUM(OFFSET('7. Consumption'!W45,0,1,,MIN('1. General Inputs'!$J$27,COLUMNS('7. Consumption'!W$9:$AQ$9)-1))),0)+MAX(0,$AQ45*('1. General Inputs'!$J$27-COLUMNS('7. Consumption'!W$9:$AQ$9)+1))</f>
        <v>0</v>
      </c>
      <c r="BP45" s="135">
        <f ca="1">IFERROR(SUM(OFFSET('7. Consumption'!X45,0,1,,MIN('1. General Inputs'!$J$27,COLUMNS('7. Consumption'!X$9:$AQ$9)-1))),0)+MAX(0,$AQ45*('1. General Inputs'!$J$27-COLUMNS('7. Consumption'!X$9:$AQ$9)+1))</f>
        <v>0</v>
      </c>
      <c r="BQ45" s="135">
        <f ca="1">IFERROR(SUM(OFFSET('7. Consumption'!Y45,0,1,,MIN('1. General Inputs'!$J$27,COLUMNS('7. Consumption'!Y$9:$AQ$9)-1))),0)+MAX(0,$AQ45*('1. General Inputs'!$J$27-COLUMNS('7. Consumption'!Y$9:$AQ$9)+1))</f>
        <v>0</v>
      </c>
      <c r="BR45" s="135">
        <f ca="1">IFERROR(SUM(OFFSET('7. Consumption'!Z45,0,1,,MIN('1. General Inputs'!$J$27,COLUMNS('7. Consumption'!Z$9:$AQ$9)-1))),0)+MAX(0,$AQ45*('1. General Inputs'!$J$27-COLUMNS('7. Consumption'!Z$9:$AQ$9)+1))</f>
        <v>0</v>
      </c>
      <c r="BS45" s="135">
        <f ca="1">IFERROR(SUM(OFFSET('7. Consumption'!AA45,0,1,,MIN('1. General Inputs'!$J$27,COLUMNS('7. Consumption'!AA$9:$AQ$9)-1))),0)+MAX(0,$AQ45*('1. General Inputs'!$J$27-COLUMNS('7. Consumption'!AA$9:$AQ$9)+1))</f>
        <v>0</v>
      </c>
      <c r="BT45" s="135">
        <f ca="1">IFERROR(SUM(OFFSET('7. Consumption'!AB45,0,1,,MIN('1. General Inputs'!$J$27,COLUMNS('7. Consumption'!AB$9:$AQ$9)-1))),0)+MAX(0,$AQ45*('1. General Inputs'!$J$27-COLUMNS('7. Consumption'!AB$9:$AQ$9)+1))</f>
        <v>0</v>
      </c>
      <c r="BU45" s="135">
        <f ca="1">IFERROR(SUM(OFFSET('7. Consumption'!AC45,0,1,,MIN('1. General Inputs'!$J$27,COLUMNS('7. Consumption'!AC$9:$AQ$9)-1))),0)+MAX(0,$AQ45*('1. General Inputs'!$J$27-COLUMNS('7. Consumption'!AC$9:$AQ$9)+1))</f>
        <v>0</v>
      </c>
      <c r="BV45" s="135">
        <f ca="1">IFERROR(SUM(OFFSET('7. Consumption'!AD45,0,1,,MIN('1. General Inputs'!$J$27,COLUMNS('7. Consumption'!AD$9:$AQ$9)-1))),0)+MAX(0,$AQ45*('1. General Inputs'!$J$27-COLUMNS('7. Consumption'!AD$9:$AQ$9)+1))</f>
        <v>0</v>
      </c>
      <c r="BW45" s="135">
        <f ca="1">IFERROR(SUM(OFFSET('7. Consumption'!AE45,0,1,,MIN('1. General Inputs'!$J$27,COLUMNS('7. Consumption'!AE$9:$AQ$9)-1))),0)+MAX(0,$AQ45*('1. General Inputs'!$J$27-COLUMNS('7. Consumption'!AE$9:$AQ$9)+1))</f>
        <v>0</v>
      </c>
      <c r="BX45" s="135">
        <f ca="1">IFERROR(SUM(OFFSET('7. Consumption'!AF45,0,1,,MIN('1. General Inputs'!$J$27,COLUMNS('7. Consumption'!AF$9:$AQ$9)-1))),0)+MAX(0,$AQ45*('1. General Inputs'!$J$27-COLUMNS('7. Consumption'!AF$9:$AQ$9)+1))</f>
        <v>0</v>
      </c>
      <c r="BY45" s="135">
        <f ca="1">IFERROR(SUM(OFFSET('7. Consumption'!AG45,0,1,,MIN('1. General Inputs'!$J$27,COLUMNS('7. Consumption'!AG$9:$AQ$9)-1))),0)+MAX(0,$AQ45*('1. General Inputs'!$J$27-COLUMNS('7. Consumption'!AG$9:$AQ$9)+1))</f>
        <v>0</v>
      </c>
      <c r="BZ45" s="135">
        <f ca="1">IFERROR(SUM(OFFSET('7. Consumption'!AH45,0,1,,MIN('1. General Inputs'!$J$27,COLUMNS('7. Consumption'!AH$9:$AQ$9)-1))),0)+MAX(0,$AQ45*('1. General Inputs'!$J$27-COLUMNS('7. Consumption'!AH$9:$AQ$9)+1))</f>
        <v>0</v>
      </c>
      <c r="CA45" s="135">
        <f ca="1">IFERROR(SUM(OFFSET('7. Consumption'!AI45,0,1,,MIN('1. General Inputs'!$J$27,COLUMNS('7. Consumption'!AI$9:$AQ$9)-1))),0)+MAX(0,$AQ45*('1. General Inputs'!$J$27-COLUMNS('7. Consumption'!AI$9:$AQ$9)+1))</f>
        <v>0</v>
      </c>
      <c r="CB45" s="135">
        <f ca="1">IFERROR(SUM(OFFSET('7. Consumption'!AJ45,0,1,,MIN('1. General Inputs'!$J$27,COLUMNS('7. Consumption'!AJ$9:$AQ$9)-1))),0)+MAX(0,$AQ45*('1. General Inputs'!$J$27-COLUMNS('7. Consumption'!AJ$9:$AQ$9)+1))</f>
        <v>0</v>
      </c>
      <c r="CC45" s="135">
        <f ca="1">IFERROR(SUM(OFFSET('7. Consumption'!AK45,0,1,,MIN('1. General Inputs'!$J$27,COLUMNS('7. Consumption'!AK$9:$AQ$9)-1))),0)+MAX(0,$AQ45*('1. General Inputs'!$J$27-COLUMNS('7. Consumption'!AK$9:$AQ$9)+1))</f>
        <v>0</v>
      </c>
      <c r="CD45" s="135">
        <f ca="1">IFERROR(SUM(OFFSET('7. Consumption'!AL45,0,1,,MIN('1. General Inputs'!$J$27,COLUMNS('7. Consumption'!AL$9:$AQ$9)-1))),0)+MAX(0,$AQ45*('1. General Inputs'!$J$27-COLUMNS('7. Consumption'!AL$9:$AQ$9)+1))</f>
        <v>0</v>
      </c>
      <c r="CE45" s="135">
        <f ca="1">IFERROR(SUM(OFFSET('7. Consumption'!AM45,0,1,,MIN('1. General Inputs'!$J$27,COLUMNS('7. Consumption'!AM$9:$AQ$9)-1))),0)+MAX(0,$AQ45*('1. General Inputs'!$J$27-COLUMNS('7. Consumption'!AM$9:$AQ$9)+1))</f>
        <v>0</v>
      </c>
      <c r="CF45" s="135">
        <f ca="1">IFERROR(SUM(OFFSET('7. Consumption'!AN45,0,1,,MIN('1. General Inputs'!$J$27,COLUMNS('7. Consumption'!AN$9:$AQ$9)-1))),0)+MAX(0,$AQ45*('1. General Inputs'!$J$27-COLUMNS('7. Consumption'!AN$9:$AQ$9)+1))</f>
        <v>0</v>
      </c>
      <c r="CG45" s="135">
        <f ca="1">IFERROR(SUM(OFFSET('7. Consumption'!AO45,0,1,,MIN('1. General Inputs'!$J$27,COLUMNS('7. Consumption'!AO$9:$AQ$9)-1))),0)+MAX(0,$AQ45*('1. General Inputs'!$J$27-COLUMNS('7. Consumption'!AO$9:$AQ$9)+1))</f>
        <v>0</v>
      </c>
      <c r="CH45" s="135">
        <f ca="1">IFERROR(SUM(OFFSET('7. Consumption'!AP45,0,1,,MIN('1. General Inputs'!$J$27,COLUMNS('7. Consumption'!AP$9:$AQ$9)-1))),0)+MAX(0,$AQ45*('1. General Inputs'!$J$27-COLUMNS('7. Consumption'!AP$9:$AQ$9)+1))</f>
        <v>0</v>
      </c>
      <c r="CI45" s="135">
        <f ca="1">IFERROR(SUM(OFFSET('7. Consumption'!AQ45,0,1,,MIN('1. General Inputs'!$J$27,COLUMNS('7. Consumption'!AQ$9:$AQ$9)-1))),0)+MAX(0,$AQ45*('1. General Inputs'!$J$27-COLUMNS('7. Consumption'!AQ$9:$AQ$9)+1))</f>
        <v>0</v>
      </c>
    </row>
    <row r="46" spans="2:87" ht="15" hidden="1" outlineLevel="1" x14ac:dyDescent="0.25">
      <c r="B46" s="16"/>
      <c r="C46" s="16" t="str">
        <f>IFERROR(VLOOKUP(ROWS($C$9:$C46),'5. Dosing'!$L$14:$M$64,COLUMNS('5. Dosing'!$L$13:$M$13),0),"")</f>
        <v/>
      </c>
      <c r="D46" s="16" t="str">
        <f>IFERROR(INDEX('5. Dosing'!E$14:E$64,MATCH('7. Consumption'!$C46,'5. Dosing'!$M$14:$M$64,0)),"")</f>
        <v/>
      </c>
      <c r="E46" s="129">
        <f>IFERROR(INDEX('5. Dosing'!K$14:K$64,MATCH('7. Consumption'!$C46,'5. Dosing'!$M$14:$M$64,0)),0)</f>
        <v>0</v>
      </c>
      <c r="F46" s="130">
        <f>IFERROR(INDEX('5. Dosing'!J$14:J$64,MATCH('7. Consumption'!$C46,'5. Dosing'!$M$14:$M$64,0))*(30)/INDEX('5. Dosing'!H$14:H$64,MATCH('7. Consumption'!$C46,'5. Dosing'!$M$14:$M$64,0)),0)</f>
        <v>0</v>
      </c>
      <c r="H46" s="3">
        <f ca="1">ROUNDUP($F46*$E46*CHOOSE(H$7,
IFERROR(SUMPRODUCT('6. Patients'!CA$10:CA$107,OFFSET('6. Patients'!$DN$9,1,MATCH($D46,'6. Patients'!$DO$9:$EC$9,0),ROWS('6. Patients'!DN$10:DN$107))),0)+
IFERROR(SUMPRODUCT('6. Patients'!CA$10:CA$107,OFFSET('6. Patients'!$ED$9,1,MATCH($D46,'6. Patients'!$EE$9:$ES$9,0),ROWS('6. Patients'!DN$10:DN$107))),0)+
IFERROR(SUMPRODUCT('6. Patients'!CA$10:CA$107,OFFSET('6. Patients'!$ET$9,1,MATCH($D46,'6. Patients'!$EU$9:$FI$9,0),ROWS('6. Patients'!DN$10:DN$107))),0)+
IFERROR(SUMPRODUCT('6. Patients'!CA$10:CA$107,OFFSET('6. Patients'!$FJ$9,1,MATCH($D46,'6. Patients'!$FK$9:$FY$9,0),ROWS('6. Patients'!DN$10:DN$107))),0),
IFERROR(SUMPRODUCT('6. Patients'!CA$10:CA$107,OFFSET('6. Patients'!$FZ$9,1,MATCH($D46,'6. Patients'!$GA$9:$GO$9,0),ROWS('6. Patients'!DN$10:DN$107))),0)+
IFERROR(SUMPRODUCT('6. Patients'!CA$10:CA$107,OFFSET('6. Patients'!$GP$9,1,MATCH($D46,'6. Patients'!$GQ$9:$HE$9,0),ROWS('6. Patients'!DN$10:DN$107))),0)+
IFERROR(SUMPRODUCT('6. Patients'!CA$10:CA$107,OFFSET('6. Patients'!$HF$9,1,MATCH($D46,'6. Patients'!$HG$9:$HU$9,0),ROWS('6. Patients'!DN$10:DN$107))),0)+
IFERROR(SUMPRODUCT('6. Patients'!CA$10:CA$107,OFFSET('6. Patients'!$HV$9,1,MATCH($D46,'6. Patients'!$HW$9:$IK$9,0),ROWS('6. Patients'!DN$10:DN$107))),0),
IFERROR(SUMPRODUCT('6. Patients'!CA$10:CA$107,OFFSET('6. Patients'!$IL$9,1,MATCH($D46,'6. Patients'!$IM$9:$JA$9,0),ROWS('6. Patients'!DN$10:DN$107))),0)+
IFERROR(SUMPRODUCT('6. Patients'!CA$10:CA$107,OFFSET('6. Patients'!$JB$9,1,MATCH($D46,'6. Patients'!$JC$9:$JQ$9,0),ROWS('6. Patients'!DN$10:DN$107))),0)+
IFERROR(SUMPRODUCT('6. Patients'!CA$10:CA$107,OFFSET('6. Patients'!$JR$9,1,MATCH($D46,'6. Patients'!$JS$9:$KG$9,0),ROWS('6. Patients'!DN$10:DN$107))),0)+
IFERROR(SUMPRODUCT('6. Patients'!CA$10:CA$107,OFFSET('6. Patients'!$KH$9,1,MATCH($D46,'6. Patients'!$KI$9:$KW$9,0),ROWS('6. Patients'!DN$10:DN$107))),0))+
IFERROR(VLOOKUP($D46,$H$61:$L$91,COLUMNS($H$60:$J$60)-1+H$7,0)*$E46*$F46*'1. General Inputs'!$J$25,0),0)</f>
        <v>0</v>
      </c>
      <c r="I46" s="3">
        <f ca="1">ROUNDUP($F46*$E46*CHOOSE(I$7,
IFERROR(SUMPRODUCT('6. Patients'!CB$10:CB$107,OFFSET('6. Patients'!$DN$9,1,MATCH($D46,'6. Patients'!$DO$9:$EC$9,0),ROWS('6. Patients'!DO$10:DO$107))),0)+
IFERROR(SUMPRODUCT('6. Patients'!CB$10:CB$107,OFFSET('6. Patients'!$ED$9,1,MATCH($D46,'6. Patients'!$EE$9:$ES$9,0),ROWS('6. Patients'!DO$10:DO$107))),0)+
IFERROR(SUMPRODUCT('6. Patients'!CB$10:CB$107,OFFSET('6. Patients'!$ET$9,1,MATCH($D46,'6. Patients'!$EU$9:$FI$9,0),ROWS('6. Patients'!DO$10:DO$107))),0)+
IFERROR(SUMPRODUCT('6. Patients'!CB$10:CB$107,OFFSET('6. Patients'!$FJ$9,1,MATCH($D46,'6. Patients'!$FK$9:$FY$9,0),ROWS('6. Patients'!DO$10:DO$107))),0),
IFERROR(SUMPRODUCT('6. Patients'!CB$10:CB$107,OFFSET('6. Patients'!$FZ$9,1,MATCH($D46,'6. Patients'!$GA$9:$GO$9,0),ROWS('6. Patients'!DO$10:DO$107))),0)+
IFERROR(SUMPRODUCT('6. Patients'!CB$10:CB$107,OFFSET('6. Patients'!$GP$9,1,MATCH($D46,'6. Patients'!$GQ$9:$HE$9,0),ROWS('6. Patients'!DO$10:DO$107))),0)+
IFERROR(SUMPRODUCT('6. Patients'!CB$10:CB$107,OFFSET('6. Patients'!$HF$9,1,MATCH($D46,'6. Patients'!$HG$9:$HU$9,0),ROWS('6. Patients'!DO$10:DO$107))),0)+
IFERROR(SUMPRODUCT('6. Patients'!CB$10:CB$107,OFFSET('6. Patients'!$HV$9,1,MATCH($D46,'6. Patients'!$HW$9:$IK$9,0),ROWS('6. Patients'!DO$10:DO$107))),0),
IFERROR(SUMPRODUCT('6. Patients'!CB$10:CB$107,OFFSET('6. Patients'!$IL$9,1,MATCH($D46,'6. Patients'!$IM$9:$JA$9,0),ROWS('6. Patients'!DO$10:DO$107))),0)+
IFERROR(SUMPRODUCT('6. Patients'!CB$10:CB$107,OFFSET('6. Patients'!$JB$9,1,MATCH($D46,'6. Patients'!$JC$9:$JQ$9,0),ROWS('6. Patients'!DO$10:DO$107))),0)+
IFERROR(SUMPRODUCT('6. Patients'!CB$10:CB$107,OFFSET('6. Patients'!$JR$9,1,MATCH($D46,'6. Patients'!$JS$9:$KG$9,0),ROWS('6. Patients'!DO$10:DO$107))),0)+
IFERROR(SUMPRODUCT('6. Patients'!CB$10:CB$107,OFFSET('6. Patients'!$KH$9,1,MATCH($D46,'6. Patients'!$KI$9:$KW$9,0),ROWS('6. Patients'!DO$10:DO$107))),0))+
IFERROR(VLOOKUP($D46,$H$61:$L$91,COLUMNS($H$60:$J$60)-1+I$7,0)*$E46*$F46*'1. General Inputs'!$J$25,0),0)</f>
        <v>0</v>
      </c>
      <c r="J46" s="3">
        <f ca="1">ROUNDUP($F46*$E46*CHOOSE(J$7,
IFERROR(SUMPRODUCT('6. Patients'!CC$10:CC$107,OFFSET('6. Patients'!$DN$9,1,MATCH($D46,'6. Patients'!$DO$9:$EC$9,0),ROWS('6. Patients'!DP$10:DP$107))),0)+
IFERROR(SUMPRODUCT('6. Patients'!CC$10:CC$107,OFFSET('6. Patients'!$ED$9,1,MATCH($D46,'6. Patients'!$EE$9:$ES$9,0),ROWS('6. Patients'!DP$10:DP$107))),0)+
IFERROR(SUMPRODUCT('6. Patients'!CC$10:CC$107,OFFSET('6. Patients'!$ET$9,1,MATCH($D46,'6. Patients'!$EU$9:$FI$9,0),ROWS('6. Patients'!DP$10:DP$107))),0)+
IFERROR(SUMPRODUCT('6. Patients'!CC$10:CC$107,OFFSET('6. Patients'!$FJ$9,1,MATCH($D46,'6. Patients'!$FK$9:$FY$9,0),ROWS('6. Patients'!DP$10:DP$107))),0),
IFERROR(SUMPRODUCT('6. Patients'!CC$10:CC$107,OFFSET('6. Patients'!$FZ$9,1,MATCH($D46,'6. Patients'!$GA$9:$GO$9,0),ROWS('6. Patients'!DP$10:DP$107))),0)+
IFERROR(SUMPRODUCT('6. Patients'!CC$10:CC$107,OFFSET('6. Patients'!$GP$9,1,MATCH($D46,'6. Patients'!$GQ$9:$HE$9,0),ROWS('6. Patients'!DP$10:DP$107))),0)+
IFERROR(SUMPRODUCT('6. Patients'!CC$10:CC$107,OFFSET('6. Patients'!$HF$9,1,MATCH($D46,'6. Patients'!$HG$9:$HU$9,0),ROWS('6. Patients'!DP$10:DP$107))),0)+
IFERROR(SUMPRODUCT('6. Patients'!CC$10:CC$107,OFFSET('6. Patients'!$HV$9,1,MATCH($D46,'6. Patients'!$HW$9:$IK$9,0),ROWS('6. Patients'!DP$10:DP$107))),0),
IFERROR(SUMPRODUCT('6. Patients'!CC$10:CC$107,OFFSET('6. Patients'!$IL$9,1,MATCH($D46,'6. Patients'!$IM$9:$JA$9,0),ROWS('6. Patients'!DP$10:DP$107))),0)+
IFERROR(SUMPRODUCT('6. Patients'!CC$10:CC$107,OFFSET('6. Patients'!$JB$9,1,MATCH($D46,'6. Patients'!$JC$9:$JQ$9,0),ROWS('6. Patients'!DP$10:DP$107))),0)+
IFERROR(SUMPRODUCT('6. Patients'!CC$10:CC$107,OFFSET('6. Patients'!$JR$9,1,MATCH($D46,'6. Patients'!$JS$9:$KG$9,0),ROWS('6. Patients'!DP$10:DP$107))),0)+
IFERROR(SUMPRODUCT('6. Patients'!CC$10:CC$107,OFFSET('6. Patients'!$KH$9,1,MATCH($D46,'6. Patients'!$KI$9:$KW$9,0),ROWS('6. Patients'!DP$10:DP$107))),0))+
IFERROR(VLOOKUP($D46,$H$61:$L$91,COLUMNS($H$60:$J$60)-1+J$7,0)*$E46*$F46*'1. General Inputs'!$J$25,0),0)</f>
        <v>0</v>
      </c>
      <c r="K46" s="3">
        <f ca="1">ROUNDUP($F46*$E46*CHOOSE(K$7,
IFERROR(SUMPRODUCT('6. Patients'!CD$10:CD$107,OFFSET('6. Patients'!$DN$9,1,MATCH($D46,'6. Patients'!$DO$9:$EC$9,0),ROWS('6. Patients'!DQ$10:DQ$107))),0)+
IFERROR(SUMPRODUCT('6. Patients'!CD$10:CD$107,OFFSET('6. Patients'!$ED$9,1,MATCH($D46,'6. Patients'!$EE$9:$ES$9,0),ROWS('6. Patients'!DQ$10:DQ$107))),0)+
IFERROR(SUMPRODUCT('6. Patients'!CD$10:CD$107,OFFSET('6. Patients'!$ET$9,1,MATCH($D46,'6. Patients'!$EU$9:$FI$9,0),ROWS('6. Patients'!DQ$10:DQ$107))),0)+
IFERROR(SUMPRODUCT('6. Patients'!CD$10:CD$107,OFFSET('6. Patients'!$FJ$9,1,MATCH($D46,'6. Patients'!$FK$9:$FY$9,0),ROWS('6. Patients'!DQ$10:DQ$107))),0),
IFERROR(SUMPRODUCT('6. Patients'!CD$10:CD$107,OFFSET('6. Patients'!$FZ$9,1,MATCH($D46,'6. Patients'!$GA$9:$GO$9,0),ROWS('6. Patients'!DQ$10:DQ$107))),0)+
IFERROR(SUMPRODUCT('6. Patients'!CD$10:CD$107,OFFSET('6. Patients'!$GP$9,1,MATCH($D46,'6. Patients'!$GQ$9:$HE$9,0),ROWS('6. Patients'!DQ$10:DQ$107))),0)+
IFERROR(SUMPRODUCT('6. Patients'!CD$10:CD$107,OFFSET('6. Patients'!$HF$9,1,MATCH($D46,'6. Patients'!$HG$9:$HU$9,0),ROWS('6. Patients'!DQ$10:DQ$107))),0)+
IFERROR(SUMPRODUCT('6. Patients'!CD$10:CD$107,OFFSET('6. Patients'!$HV$9,1,MATCH($D46,'6. Patients'!$HW$9:$IK$9,0),ROWS('6. Patients'!DQ$10:DQ$107))),0),
IFERROR(SUMPRODUCT('6. Patients'!CD$10:CD$107,OFFSET('6. Patients'!$IL$9,1,MATCH($D46,'6. Patients'!$IM$9:$JA$9,0),ROWS('6. Patients'!DQ$10:DQ$107))),0)+
IFERROR(SUMPRODUCT('6. Patients'!CD$10:CD$107,OFFSET('6. Patients'!$JB$9,1,MATCH($D46,'6. Patients'!$JC$9:$JQ$9,0),ROWS('6. Patients'!DQ$10:DQ$107))),0)+
IFERROR(SUMPRODUCT('6. Patients'!CD$10:CD$107,OFFSET('6. Patients'!$JR$9,1,MATCH($D46,'6. Patients'!$JS$9:$KG$9,0),ROWS('6. Patients'!DQ$10:DQ$107))),0)+
IFERROR(SUMPRODUCT('6. Patients'!CD$10:CD$107,OFFSET('6. Patients'!$KH$9,1,MATCH($D46,'6. Patients'!$KI$9:$KW$9,0),ROWS('6. Patients'!DQ$10:DQ$107))),0))+
IFERROR(VLOOKUP($D46,$H$61:$L$91,COLUMNS($H$60:$J$60)-1+K$7,0)*$E46*$F46*'1. General Inputs'!$J$25,0),0)</f>
        <v>0</v>
      </c>
      <c r="L46" s="3">
        <f ca="1">ROUNDUP($F46*$E46*CHOOSE(L$7,
IFERROR(SUMPRODUCT('6. Patients'!CE$10:CE$107,OFFSET('6. Patients'!$DN$9,1,MATCH($D46,'6. Patients'!$DO$9:$EC$9,0),ROWS('6. Patients'!DR$10:DR$107))),0)+
IFERROR(SUMPRODUCT('6. Patients'!CE$10:CE$107,OFFSET('6. Patients'!$ED$9,1,MATCH($D46,'6. Patients'!$EE$9:$ES$9,0),ROWS('6. Patients'!DR$10:DR$107))),0)+
IFERROR(SUMPRODUCT('6. Patients'!CE$10:CE$107,OFFSET('6. Patients'!$ET$9,1,MATCH($D46,'6. Patients'!$EU$9:$FI$9,0),ROWS('6. Patients'!DR$10:DR$107))),0)+
IFERROR(SUMPRODUCT('6. Patients'!CE$10:CE$107,OFFSET('6. Patients'!$FJ$9,1,MATCH($D46,'6. Patients'!$FK$9:$FY$9,0),ROWS('6. Patients'!DR$10:DR$107))),0),
IFERROR(SUMPRODUCT('6. Patients'!CE$10:CE$107,OFFSET('6. Patients'!$FZ$9,1,MATCH($D46,'6. Patients'!$GA$9:$GO$9,0),ROWS('6. Patients'!DR$10:DR$107))),0)+
IFERROR(SUMPRODUCT('6. Patients'!CE$10:CE$107,OFFSET('6. Patients'!$GP$9,1,MATCH($D46,'6. Patients'!$GQ$9:$HE$9,0),ROWS('6. Patients'!DR$10:DR$107))),0)+
IFERROR(SUMPRODUCT('6. Patients'!CE$10:CE$107,OFFSET('6. Patients'!$HF$9,1,MATCH($D46,'6. Patients'!$HG$9:$HU$9,0),ROWS('6. Patients'!DR$10:DR$107))),0)+
IFERROR(SUMPRODUCT('6. Patients'!CE$10:CE$107,OFFSET('6. Patients'!$HV$9,1,MATCH($D46,'6. Patients'!$HW$9:$IK$9,0),ROWS('6. Patients'!DR$10:DR$107))),0),
IFERROR(SUMPRODUCT('6. Patients'!CE$10:CE$107,OFFSET('6. Patients'!$IL$9,1,MATCH($D46,'6. Patients'!$IM$9:$JA$9,0),ROWS('6. Patients'!DR$10:DR$107))),0)+
IFERROR(SUMPRODUCT('6. Patients'!CE$10:CE$107,OFFSET('6. Patients'!$JB$9,1,MATCH($D46,'6. Patients'!$JC$9:$JQ$9,0),ROWS('6. Patients'!DR$10:DR$107))),0)+
IFERROR(SUMPRODUCT('6. Patients'!CE$10:CE$107,OFFSET('6. Patients'!$JR$9,1,MATCH($D46,'6. Patients'!$JS$9:$KG$9,0),ROWS('6. Patients'!DR$10:DR$107))),0)+
IFERROR(SUMPRODUCT('6. Patients'!CE$10:CE$107,OFFSET('6. Patients'!$KH$9,1,MATCH($D46,'6. Patients'!$KI$9:$KW$9,0),ROWS('6. Patients'!DR$10:DR$107))),0))+
IFERROR(VLOOKUP($D46,$H$61:$L$91,COLUMNS($H$60:$J$60)-1+L$7,0)*$E46*$F46*'1. General Inputs'!$J$25,0),0)</f>
        <v>0</v>
      </c>
      <c r="M46" s="3">
        <f ca="1">ROUNDUP($F46*$E46*CHOOSE(M$7,
IFERROR(SUMPRODUCT('6. Patients'!CF$10:CF$107,OFFSET('6. Patients'!$DN$9,1,MATCH($D46,'6. Patients'!$DO$9:$EC$9,0),ROWS('6. Patients'!DS$10:DS$107))),0)+
IFERROR(SUMPRODUCT('6. Patients'!CF$10:CF$107,OFFSET('6. Patients'!$ED$9,1,MATCH($D46,'6. Patients'!$EE$9:$ES$9,0),ROWS('6. Patients'!DS$10:DS$107))),0)+
IFERROR(SUMPRODUCT('6. Patients'!CF$10:CF$107,OFFSET('6. Patients'!$ET$9,1,MATCH($D46,'6. Patients'!$EU$9:$FI$9,0),ROWS('6. Patients'!DS$10:DS$107))),0)+
IFERROR(SUMPRODUCT('6. Patients'!CF$10:CF$107,OFFSET('6. Patients'!$FJ$9,1,MATCH($D46,'6. Patients'!$FK$9:$FY$9,0),ROWS('6. Patients'!DS$10:DS$107))),0),
IFERROR(SUMPRODUCT('6. Patients'!CF$10:CF$107,OFFSET('6. Patients'!$FZ$9,1,MATCH($D46,'6. Patients'!$GA$9:$GO$9,0),ROWS('6. Patients'!DS$10:DS$107))),0)+
IFERROR(SUMPRODUCT('6. Patients'!CF$10:CF$107,OFFSET('6. Patients'!$GP$9,1,MATCH($D46,'6. Patients'!$GQ$9:$HE$9,0),ROWS('6. Patients'!DS$10:DS$107))),0)+
IFERROR(SUMPRODUCT('6. Patients'!CF$10:CF$107,OFFSET('6. Patients'!$HF$9,1,MATCH($D46,'6. Patients'!$HG$9:$HU$9,0),ROWS('6. Patients'!DS$10:DS$107))),0)+
IFERROR(SUMPRODUCT('6. Patients'!CF$10:CF$107,OFFSET('6. Patients'!$HV$9,1,MATCH($D46,'6. Patients'!$HW$9:$IK$9,0),ROWS('6. Patients'!DS$10:DS$107))),0),
IFERROR(SUMPRODUCT('6. Patients'!CF$10:CF$107,OFFSET('6. Patients'!$IL$9,1,MATCH($D46,'6. Patients'!$IM$9:$JA$9,0),ROWS('6. Patients'!DS$10:DS$107))),0)+
IFERROR(SUMPRODUCT('6. Patients'!CF$10:CF$107,OFFSET('6. Patients'!$JB$9,1,MATCH($D46,'6. Patients'!$JC$9:$JQ$9,0),ROWS('6. Patients'!DS$10:DS$107))),0)+
IFERROR(SUMPRODUCT('6. Patients'!CF$10:CF$107,OFFSET('6. Patients'!$JR$9,1,MATCH($D46,'6. Patients'!$JS$9:$KG$9,0),ROWS('6. Patients'!DS$10:DS$107))),0)+
IFERROR(SUMPRODUCT('6. Patients'!CF$10:CF$107,OFFSET('6. Patients'!$KH$9,1,MATCH($D46,'6. Patients'!$KI$9:$KW$9,0),ROWS('6. Patients'!DS$10:DS$107))),0))+
IFERROR(VLOOKUP($D46,$H$61:$L$91,COLUMNS($H$60:$J$60)-1+M$7,0)*$E46*$F46*'1. General Inputs'!$J$25,0),0)</f>
        <v>0</v>
      </c>
      <c r="N46" s="3">
        <f ca="1">ROUNDUP($F46*$E46*CHOOSE(N$7,
IFERROR(SUMPRODUCT('6. Patients'!CG$10:CG$107,OFFSET('6. Patients'!$DN$9,1,MATCH($D46,'6. Patients'!$DO$9:$EC$9,0),ROWS('6. Patients'!DT$10:DT$107))),0)+
IFERROR(SUMPRODUCT('6. Patients'!CG$10:CG$107,OFFSET('6. Patients'!$ED$9,1,MATCH($D46,'6. Patients'!$EE$9:$ES$9,0),ROWS('6. Patients'!DT$10:DT$107))),0)+
IFERROR(SUMPRODUCT('6. Patients'!CG$10:CG$107,OFFSET('6. Patients'!$ET$9,1,MATCH($D46,'6. Patients'!$EU$9:$FI$9,0),ROWS('6. Patients'!DT$10:DT$107))),0)+
IFERROR(SUMPRODUCT('6. Patients'!CG$10:CG$107,OFFSET('6. Patients'!$FJ$9,1,MATCH($D46,'6. Patients'!$FK$9:$FY$9,0),ROWS('6. Patients'!DT$10:DT$107))),0),
IFERROR(SUMPRODUCT('6. Patients'!CG$10:CG$107,OFFSET('6. Patients'!$FZ$9,1,MATCH($D46,'6. Patients'!$GA$9:$GO$9,0),ROWS('6. Patients'!DT$10:DT$107))),0)+
IFERROR(SUMPRODUCT('6. Patients'!CG$10:CG$107,OFFSET('6. Patients'!$GP$9,1,MATCH($D46,'6. Patients'!$GQ$9:$HE$9,0),ROWS('6. Patients'!DT$10:DT$107))),0)+
IFERROR(SUMPRODUCT('6. Patients'!CG$10:CG$107,OFFSET('6. Patients'!$HF$9,1,MATCH($D46,'6. Patients'!$HG$9:$HU$9,0),ROWS('6. Patients'!DT$10:DT$107))),0)+
IFERROR(SUMPRODUCT('6. Patients'!CG$10:CG$107,OFFSET('6. Patients'!$HV$9,1,MATCH($D46,'6. Patients'!$HW$9:$IK$9,0),ROWS('6. Patients'!DT$10:DT$107))),0),
IFERROR(SUMPRODUCT('6. Patients'!CG$10:CG$107,OFFSET('6. Patients'!$IL$9,1,MATCH($D46,'6. Patients'!$IM$9:$JA$9,0),ROWS('6. Patients'!DT$10:DT$107))),0)+
IFERROR(SUMPRODUCT('6. Patients'!CG$10:CG$107,OFFSET('6. Patients'!$JB$9,1,MATCH($D46,'6. Patients'!$JC$9:$JQ$9,0),ROWS('6. Patients'!DT$10:DT$107))),0)+
IFERROR(SUMPRODUCT('6. Patients'!CG$10:CG$107,OFFSET('6. Patients'!$JR$9,1,MATCH($D46,'6. Patients'!$JS$9:$KG$9,0),ROWS('6. Patients'!DT$10:DT$107))),0)+
IFERROR(SUMPRODUCT('6. Patients'!CG$10:CG$107,OFFSET('6. Patients'!$KH$9,1,MATCH($D46,'6. Patients'!$KI$9:$KW$9,0),ROWS('6. Patients'!DT$10:DT$107))),0))+
IFERROR(VLOOKUP($D46,$H$61:$L$91,COLUMNS($H$60:$J$60)-1+N$7,0)*$E46*$F46*'1. General Inputs'!$J$25,0),0)</f>
        <v>0</v>
      </c>
      <c r="O46" s="3">
        <f ca="1">ROUNDUP($F46*$E46*CHOOSE(O$7,
IFERROR(SUMPRODUCT('6. Patients'!CH$10:CH$107,OFFSET('6. Patients'!$DN$9,1,MATCH($D46,'6. Patients'!$DO$9:$EC$9,0),ROWS('6. Patients'!DU$10:DU$107))),0)+
IFERROR(SUMPRODUCT('6. Patients'!CH$10:CH$107,OFFSET('6. Patients'!$ED$9,1,MATCH($D46,'6. Patients'!$EE$9:$ES$9,0),ROWS('6. Patients'!DU$10:DU$107))),0)+
IFERROR(SUMPRODUCT('6. Patients'!CH$10:CH$107,OFFSET('6. Patients'!$ET$9,1,MATCH($D46,'6. Patients'!$EU$9:$FI$9,0),ROWS('6. Patients'!DU$10:DU$107))),0)+
IFERROR(SUMPRODUCT('6. Patients'!CH$10:CH$107,OFFSET('6. Patients'!$FJ$9,1,MATCH($D46,'6. Patients'!$FK$9:$FY$9,0),ROWS('6. Patients'!DU$10:DU$107))),0),
IFERROR(SUMPRODUCT('6. Patients'!CH$10:CH$107,OFFSET('6. Patients'!$FZ$9,1,MATCH($D46,'6. Patients'!$GA$9:$GO$9,0),ROWS('6. Patients'!DU$10:DU$107))),0)+
IFERROR(SUMPRODUCT('6. Patients'!CH$10:CH$107,OFFSET('6. Patients'!$GP$9,1,MATCH($D46,'6. Patients'!$GQ$9:$HE$9,0),ROWS('6. Patients'!DU$10:DU$107))),0)+
IFERROR(SUMPRODUCT('6. Patients'!CH$10:CH$107,OFFSET('6. Patients'!$HF$9,1,MATCH($D46,'6. Patients'!$HG$9:$HU$9,0),ROWS('6. Patients'!DU$10:DU$107))),0)+
IFERROR(SUMPRODUCT('6. Patients'!CH$10:CH$107,OFFSET('6. Patients'!$HV$9,1,MATCH($D46,'6. Patients'!$HW$9:$IK$9,0),ROWS('6. Patients'!DU$10:DU$107))),0),
IFERROR(SUMPRODUCT('6. Patients'!CH$10:CH$107,OFFSET('6. Patients'!$IL$9,1,MATCH($D46,'6. Patients'!$IM$9:$JA$9,0),ROWS('6. Patients'!DU$10:DU$107))),0)+
IFERROR(SUMPRODUCT('6. Patients'!CH$10:CH$107,OFFSET('6. Patients'!$JB$9,1,MATCH($D46,'6. Patients'!$JC$9:$JQ$9,0),ROWS('6. Patients'!DU$10:DU$107))),0)+
IFERROR(SUMPRODUCT('6. Patients'!CH$10:CH$107,OFFSET('6. Patients'!$JR$9,1,MATCH($D46,'6. Patients'!$JS$9:$KG$9,0),ROWS('6. Patients'!DU$10:DU$107))),0)+
IFERROR(SUMPRODUCT('6. Patients'!CH$10:CH$107,OFFSET('6. Patients'!$KH$9,1,MATCH($D46,'6. Patients'!$KI$9:$KW$9,0),ROWS('6. Patients'!DU$10:DU$107))),0))+
IFERROR(VLOOKUP($D46,$H$61:$L$91,COLUMNS($H$60:$J$60)-1+O$7,0)*$E46*$F46*'1. General Inputs'!$J$25,0),0)</f>
        <v>0</v>
      </c>
      <c r="P46" s="3">
        <f ca="1">ROUNDUP($F46*$E46*CHOOSE(P$7,
IFERROR(SUMPRODUCT('6. Patients'!CI$10:CI$107,OFFSET('6. Patients'!$DN$9,1,MATCH($D46,'6. Patients'!$DO$9:$EC$9,0),ROWS('6. Patients'!DV$10:DV$107))),0)+
IFERROR(SUMPRODUCT('6. Patients'!CI$10:CI$107,OFFSET('6. Patients'!$ED$9,1,MATCH($D46,'6. Patients'!$EE$9:$ES$9,0),ROWS('6. Patients'!DV$10:DV$107))),0)+
IFERROR(SUMPRODUCT('6. Patients'!CI$10:CI$107,OFFSET('6. Patients'!$ET$9,1,MATCH($D46,'6. Patients'!$EU$9:$FI$9,0),ROWS('6. Patients'!DV$10:DV$107))),0)+
IFERROR(SUMPRODUCT('6. Patients'!CI$10:CI$107,OFFSET('6. Patients'!$FJ$9,1,MATCH($D46,'6. Patients'!$FK$9:$FY$9,0),ROWS('6. Patients'!DV$10:DV$107))),0),
IFERROR(SUMPRODUCT('6. Patients'!CI$10:CI$107,OFFSET('6. Patients'!$FZ$9,1,MATCH($D46,'6. Patients'!$GA$9:$GO$9,0),ROWS('6. Patients'!DV$10:DV$107))),0)+
IFERROR(SUMPRODUCT('6. Patients'!CI$10:CI$107,OFFSET('6. Patients'!$GP$9,1,MATCH($D46,'6. Patients'!$GQ$9:$HE$9,0),ROWS('6. Patients'!DV$10:DV$107))),0)+
IFERROR(SUMPRODUCT('6. Patients'!CI$10:CI$107,OFFSET('6. Patients'!$HF$9,1,MATCH($D46,'6. Patients'!$HG$9:$HU$9,0),ROWS('6. Patients'!DV$10:DV$107))),0)+
IFERROR(SUMPRODUCT('6. Patients'!CI$10:CI$107,OFFSET('6. Patients'!$HV$9,1,MATCH($D46,'6. Patients'!$HW$9:$IK$9,0),ROWS('6. Patients'!DV$10:DV$107))),0),
IFERROR(SUMPRODUCT('6. Patients'!CI$10:CI$107,OFFSET('6. Patients'!$IL$9,1,MATCH($D46,'6. Patients'!$IM$9:$JA$9,0),ROWS('6. Patients'!DV$10:DV$107))),0)+
IFERROR(SUMPRODUCT('6. Patients'!CI$10:CI$107,OFFSET('6. Patients'!$JB$9,1,MATCH($D46,'6. Patients'!$JC$9:$JQ$9,0),ROWS('6. Patients'!DV$10:DV$107))),0)+
IFERROR(SUMPRODUCT('6. Patients'!CI$10:CI$107,OFFSET('6. Patients'!$JR$9,1,MATCH($D46,'6. Patients'!$JS$9:$KG$9,0),ROWS('6. Patients'!DV$10:DV$107))),0)+
IFERROR(SUMPRODUCT('6. Patients'!CI$10:CI$107,OFFSET('6. Patients'!$KH$9,1,MATCH($D46,'6. Patients'!$KI$9:$KW$9,0),ROWS('6. Patients'!DV$10:DV$107))),0))+
IFERROR(VLOOKUP($D46,$H$61:$L$91,COLUMNS($H$60:$J$60)-1+P$7,0)*$E46*$F46*'1. General Inputs'!$J$25,0),0)</f>
        <v>0</v>
      </c>
      <c r="Q46" s="3">
        <f ca="1">ROUNDUP($F46*$E46*CHOOSE(Q$7,
IFERROR(SUMPRODUCT('6. Patients'!CJ$10:CJ$107,OFFSET('6. Patients'!$DN$9,1,MATCH($D46,'6. Patients'!$DO$9:$EC$9,0),ROWS('6. Patients'!DW$10:DW$107))),0)+
IFERROR(SUMPRODUCT('6. Patients'!CJ$10:CJ$107,OFFSET('6. Patients'!$ED$9,1,MATCH($D46,'6. Patients'!$EE$9:$ES$9,0),ROWS('6. Patients'!DW$10:DW$107))),0)+
IFERROR(SUMPRODUCT('6. Patients'!CJ$10:CJ$107,OFFSET('6. Patients'!$ET$9,1,MATCH($D46,'6. Patients'!$EU$9:$FI$9,0),ROWS('6. Patients'!DW$10:DW$107))),0)+
IFERROR(SUMPRODUCT('6. Patients'!CJ$10:CJ$107,OFFSET('6. Patients'!$FJ$9,1,MATCH($D46,'6. Patients'!$FK$9:$FY$9,0),ROWS('6. Patients'!DW$10:DW$107))),0),
IFERROR(SUMPRODUCT('6. Patients'!CJ$10:CJ$107,OFFSET('6. Patients'!$FZ$9,1,MATCH($D46,'6. Patients'!$GA$9:$GO$9,0),ROWS('6. Patients'!DW$10:DW$107))),0)+
IFERROR(SUMPRODUCT('6. Patients'!CJ$10:CJ$107,OFFSET('6. Patients'!$GP$9,1,MATCH($D46,'6. Patients'!$GQ$9:$HE$9,0),ROWS('6. Patients'!DW$10:DW$107))),0)+
IFERROR(SUMPRODUCT('6. Patients'!CJ$10:CJ$107,OFFSET('6. Patients'!$HF$9,1,MATCH($D46,'6. Patients'!$HG$9:$HU$9,0),ROWS('6. Patients'!DW$10:DW$107))),0)+
IFERROR(SUMPRODUCT('6. Patients'!CJ$10:CJ$107,OFFSET('6. Patients'!$HV$9,1,MATCH($D46,'6. Patients'!$HW$9:$IK$9,0),ROWS('6. Patients'!DW$10:DW$107))),0),
IFERROR(SUMPRODUCT('6. Patients'!CJ$10:CJ$107,OFFSET('6. Patients'!$IL$9,1,MATCH($D46,'6. Patients'!$IM$9:$JA$9,0),ROWS('6. Patients'!DW$10:DW$107))),0)+
IFERROR(SUMPRODUCT('6. Patients'!CJ$10:CJ$107,OFFSET('6. Patients'!$JB$9,1,MATCH($D46,'6. Patients'!$JC$9:$JQ$9,0),ROWS('6. Patients'!DW$10:DW$107))),0)+
IFERROR(SUMPRODUCT('6. Patients'!CJ$10:CJ$107,OFFSET('6. Patients'!$JR$9,1,MATCH($D46,'6. Patients'!$JS$9:$KG$9,0),ROWS('6. Patients'!DW$10:DW$107))),0)+
IFERROR(SUMPRODUCT('6. Patients'!CJ$10:CJ$107,OFFSET('6. Patients'!$KH$9,1,MATCH($D46,'6. Patients'!$KI$9:$KW$9,0),ROWS('6. Patients'!DW$10:DW$107))),0))+
IFERROR(VLOOKUP($D46,$H$61:$L$91,COLUMNS($H$60:$J$60)-1+Q$7,0)*$E46*$F46*'1. General Inputs'!$J$25,0),0)</f>
        <v>0</v>
      </c>
      <c r="R46" s="3">
        <f ca="1">ROUNDUP($F46*$E46*CHOOSE(R$7,
IFERROR(SUMPRODUCT('6. Patients'!CK$10:CK$107,OFFSET('6. Patients'!$DN$9,1,MATCH($D46,'6. Patients'!$DO$9:$EC$9,0),ROWS('6. Patients'!DX$10:DX$107))),0)+
IFERROR(SUMPRODUCT('6. Patients'!CK$10:CK$107,OFFSET('6. Patients'!$ED$9,1,MATCH($D46,'6. Patients'!$EE$9:$ES$9,0),ROWS('6. Patients'!DX$10:DX$107))),0)+
IFERROR(SUMPRODUCT('6. Patients'!CK$10:CK$107,OFFSET('6. Patients'!$ET$9,1,MATCH($D46,'6. Patients'!$EU$9:$FI$9,0),ROWS('6. Patients'!DX$10:DX$107))),0)+
IFERROR(SUMPRODUCT('6. Patients'!CK$10:CK$107,OFFSET('6. Patients'!$FJ$9,1,MATCH($D46,'6. Patients'!$FK$9:$FY$9,0),ROWS('6. Patients'!DX$10:DX$107))),0),
IFERROR(SUMPRODUCT('6. Patients'!CK$10:CK$107,OFFSET('6. Patients'!$FZ$9,1,MATCH($D46,'6. Patients'!$GA$9:$GO$9,0),ROWS('6. Patients'!DX$10:DX$107))),0)+
IFERROR(SUMPRODUCT('6. Patients'!CK$10:CK$107,OFFSET('6. Patients'!$GP$9,1,MATCH($D46,'6. Patients'!$GQ$9:$HE$9,0),ROWS('6. Patients'!DX$10:DX$107))),0)+
IFERROR(SUMPRODUCT('6. Patients'!CK$10:CK$107,OFFSET('6. Patients'!$HF$9,1,MATCH($D46,'6. Patients'!$HG$9:$HU$9,0),ROWS('6. Patients'!DX$10:DX$107))),0)+
IFERROR(SUMPRODUCT('6. Patients'!CK$10:CK$107,OFFSET('6. Patients'!$HV$9,1,MATCH($D46,'6. Patients'!$HW$9:$IK$9,0),ROWS('6. Patients'!DX$10:DX$107))),0),
IFERROR(SUMPRODUCT('6. Patients'!CK$10:CK$107,OFFSET('6. Patients'!$IL$9,1,MATCH($D46,'6. Patients'!$IM$9:$JA$9,0),ROWS('6. Patients'!DX$10:DX$107))),0)+
IFERROR(SUMPRODUCT('6. Patients'!CK$10:CK$107,OFFSET('6. Patients'!$JB$9,1,MATCH($D46,'6. Patients'!$JC$9:$JQ$9,0),ROWS('6. Patients'!DX$10:DX$107))),0)+
IFERROR(SUMPRODUCT('6. Patients'!CK$10:CK$107,OFFSET('6. Patients'!$JR$9,1,MATCH($D46,'6. Patients'!$JS$9:$KG$9,0),ROWS('6. Patients'!DX$10:DX$107))),0)+
IFERROR(SUMPRODUCT('6. Patients'!CK$10:CK$107,OFFSET('6. Patients'!$KH$9,1,MATCH($D46,'6. Patients'!$KI$9:$KW$9,0),ROWS('6. Patients'!DX$10:DX$107))),0))+
IFERROR(VLOOKUP($D46,$H$61:$L$91,COLUMNS($H$60:$J$60)-1+R$7,0)*$E46*$F46*'1. General Inputs'!$J$25,0),0)</f>
        <v>0</v>
      </c>
      <c r="S46" s="3">
        <f ca="1">ROUNDUP($F46*$E46*CHOOSE(S$7,
IFERROR(SUMPRODUCT('6. Patients'!CL$10:CL$107,OFFSET('6. Patients'!$DN$9,1,MATCH($D46,'6. Patients'!$DO$9:$EC$9,0),ROWS('6. Patients'!DY$10:DY$107))),0)+
IFERROR(SUMPRODUCT('6. Patients'!CL$10:CL$107,OFFSET('6. Patients'!$ED$9,1,MATCH($D46,'6. Patients'!$EE$9:$ES$9,0),ROWS('6. Patients'!DY$10:DY$107))),0)+
IFERROR(SUMPRODUCT('6. Patients'!CL$10:CL$107,OFFSET('6. Patients'!$ET$9,1,MATCH($D46,'6. Patients'!$EU$9:$FI$9,0),ROWS('6. Patients'!DY$10:DY$107))),0)+
IFERROR(SUMPRODUCT('6. Patients'!CL$10:CL$107,OFFSET('6. Patients'!$FJ$9,1,MATCH($D46,'6. Patients'!$FK$9:$FY$9,0),ROWS('6. Patients'!DY$10:DY$107))),0),
IFERROR(SUMPRODUCT('6. Patients'!CL$10:CL$107,OFFSET('6. Patients'!$FZ$9,1,MATCH($D46,'6. Patients'!$GA$9:$GO$9,0),ROWS('6. Patients'!DY$10:DY$107))),0)+
IFERROR(SUMPRODUCT('6. Patients'!CL$10:CL$107,OFFSET('6. Patients'!$GP$9,1,MATCH($D46,'6. Patients'!$GQ$9:$HE$9,0),ROWS('6. Patients'!DY$10:DY$107))),0)+
IFERROR(SUMPRODUCT('6. Patients'!CL$10:CL$107,OFFSET('6. Patients'!$HF$9,1,MATCH($D46,'6. Patients'!$HG$9:$HU$9,0),ROWS('6. Patients'!DY$10:DY$107))),0)+
IFERROR(SUMPRODUCT('6. Patients'!CL$10:CL$107,OFFSET('6. Patients'!$HV$9,1,MATCH($D46,'6. Patients'!$HW$9:$IK$9,0),ROWS('6. Patients'!DY$10:DY$107))),0),
IFERROR(SUMPRODUCT('6. Patients'!CL$10:CL$107,OFFSET('6. Patients'!$IL$9,1,MATCH($D46,'6. Patients'!$IM$9:$JA$9,0),ROWS('6. Patients'!DY$10:DY$107))),0)+
IFERROR(SUMPRODUCT('6. Patients'!CL$10:CL$107,OFFSET('6. Patients'!$JB$9,1,MATCH($D46,'6. Patients'!$JC$9:$JQ$9,0),ROWS('6. Patients'!DY$10:DY$107))),0)+
IFERROR(SUMPRODUCT('6. Patients'!CL$10:CL$107,OFFSET('6. Patients'!$JR$9,1,MATCH($D46,'6. Patients'!$JS$9:$KG$9,0),ROWS('6. Patients'!DY$10:DY$107))),0)+
IFERROR(SUMPRODUCT('6. Patients'!CL$10:CL$107,OFFSET('6. Patients'!$KH$9,1,MATCH($D46,'6. Patients'!$KI$9:$KW$9,0),ROWS('6. Patients'!DY$10:DY$107))),0))+
IFERROR(VLOOKUP($D46,$H$61:$L$91,COLUMNS($H$60:$J$60)-1+S$7,0)*$E46*$F46*'1. General Inputs'!$J$25,0),0)</f>
        <v>0</v>
      </c>
      <c r="T46" s="3">
        <f ca="1">ROUNDUP($F46*$E46*CHOOSE(T$7,
IFERROR(SUMPRODUCT('6. Patients'!CM$10:CM$107,OFFSET('6. Patients'!$DN$9,1,MATCH($D46,'6. Patients'!$DO$9:$EC$9,0),ROWS('6. Patients'!DZ$10:DZ$107))),0)+
IFERROR(SUMPRODUCT('6. Patients'!CM$10:CM$107,OFFSET('6. Patients'!$ED$9,1,MATCH($D46,'6. Patients'!$EE$9:$ES$9,0),ROWS('6. Patients'!DZ$10:DZ$107))),0)+
IFERROR(SUMPRODUCT('6. Patients'!CM$10:CM$107,OFFSET('6. Patients'!$ET$9,1,MATCH($D46,'6. Patients'!$EU$9:$FI$9,0),ROWS('6. Patients'!DZ$10:DZ$107))),0)+
IFERROR(SUMPRODUCT('6. Patients'!CM$10:CM$107,OFFSET('6. Patients'!$FJ$9,1,MATCH($D46,'6. Patients'!$FK$9:$FY$9,0),ROWS('6. Patients'!DZ$10:DZ$107))),0),
IFERROR(SUMPRODUCT('6. Patients'!CM$10:CM$107,OFFSET('6. Patients'!$FZ$9,1,MATCH($D46,'6. Patients'!$GA$9:$GO$9,0),ROWS('6. Patients'!DZ$10:DZ$107))),0)+
IFERROR(SUMPRODUCT('6. Patients'!CM$10:CM$107,OFFSET('6. Patients'!$GP$9,1,MATCH($D46,'6. Patients'!$GQ$9:$HE$9,0),ROWS('6. Patients'!DZ$10:DZ$107))),0)+
IFERROR(SUMPRODUCT('6. Patients'!CM$10:CM$107,OFFSET('6. Patients'!$HF$9,1,MATCH($D46,'6. Patients'!$HG$9:$HU$9,0),ROWS('6. Patients'!DZ$10:DZ$107))),0)+
IFERROR(SUMPRODUCT('6. Patients'!CM$10:CM$107,OFFSET('6. Patients'!$HV$9,1,MATCH($D46,'6. Patients'!$HW$9:$IK$9,0),ROWS('6. Patients'!DZ$10:DZ$107))),0),
IFERROR(SUMPRODUCT('6. Patients'!CM$10:CM$107,OFFSET('6. Patients'!$IL$9,1,MATCH($D46,'6. Patients'!$IM$9:$JA$9,0),ROWS('6. Patients'!DZ$10:DZ$107))),0)+
IFERROR(SUMPRODUCT('6. Patients'!CM$10:CM$107,OFFSET('6. Patients'!$JB$9,1,MATCH($D46,'6. Patients'!$JC$9:$JQ$9,0),ROWS('6. Patients'!DZ$10:DZ$107))),0)+
IFERROR(SUMPRODUCT('6. Patients'!CM$10:CM$107,OFFSET('6. Patients'!$JR$9,1,MATCH($D46,'6. Patients'!$JS$9:$KG$9,0),ROWS('6. Patients'!DZ$10:DZ$107))),0)+
IFERROR(SUMPRODUCT('6. Patients'!CM$10:CM$107,OFFSET('6. Patients'!$KH$9,1,MATCH($D46,'6. Patients'!$KI$9:$KW$9,0),ROWS('6. Patients'!DZ$10:DZ$107))),0))+
IFERROR(VLOOKUP($D46,$H$61:$L$91,COLUMNS($H$60:$J$60)-1+T$7,0)*$E46*$F46*'1. General Inputs'!$J$25,0),0)</f>
        <v>0</v>
      </c>
      <c r="U46" s="3">
        <f ca="1">ROUNDUP($F46*$E46*CHOOSE(U$7,
IFERROR(SUMPRODUCT('6. Patients'!CN$10:CN$107,OFFSET('6. Patients'!$DN$9,1,MATCH($D46,'6. Patients'!$DO$9:$EC$9,0),ROWS('6. Patients'!EA$10:EA$107))),0)+
IFERROR(SUMPRODUCT('6. Patients'!CN$10:CN$107,OFFSET('6. Patients'!$ED$9,1,MATCH($D46,'6. Patients'!$EE$9:$ES$9,0),ROWS('6. Patients'!EA$10:EA$107))),0)+
IFERROR(SUMPRODUCT('6. Patients'!CN$10:CN$107,OFFSET('6. Patients'!$ET$9,1,MATCH($D46,'6. Patients'!$EU$9:$FI$9,0),ROWS('6. Patients'!EA$10:EA$107))),0)+
IFERROR(SUMPRODUCT('6. Patients'!CN$10:CN$107,OFFSET('6. Patients'!$FJ$9,1,MATCH($D46,'6. Patients'!$FK$9:$FY$9,0),ROWS('6. Patients'!EA$10:EA$107))),0),
IFERROR(SUMPRODUCT('6. Patients'!CN$10:CN$107,OFFSET('6. Patients'!$FZ$9,1,MATCH($D46,'6. Patients'!$GA$9:$GO$9,0),ROWS('6. Patients'!EA$10:EA$107))),0)+
IFERROR(SUMPRODUCT('6. Patients'!CN$10:CN$107,OFFSET('6. Patients'!$GP$9,1,MATCH($D46,'6. Patients'!$GQ$9:$HE$9,0),ROWS('6. Patients'!EA$10:EA$107))),0)+
IFERROR(SUMPRODUCT('6. Patients'!CN$10:CN$107,OFFSET('6. Patients'!$HF$9,1,MATCH($D46,'6. Patients'!$HG$9:$HU$9,0),ROWS('6. Patients'!EA$10:EA$107))),0)+
IFERROR(SUMPRODUCT('6. Patients'!CN$10:CN$107,OFFSET('6. Patients'!$HV$9,1,MATCH($D46,'6. Patients'!$HW$9:$IK$9,0),ROWS('6. Patients'!EA$10:EA$107))),0),
IFERROR(SUMPRODUCT('6. Patients'!CN$10:CN$107,OFFSET('6. Patients'!$IL$9,1,MATCH($D46,'6. Patients'!$IM$9:$JA$9,0),ROWS('6. Patients'!EA$10:EA$107))),0)+
IFERROR(SUMPRODUCT('6. Patients'!CN$10:CN$107,OFFSET('6. Patients'!$JB$9,1,MATCH($D46,'6. Patients'!$JC$9:$JQ$9,0),ROWS('6. Patients'!EA$10:EA$107))),0)+
IFERROR(SUMPRODUCT('6. Patients'!CN$10:CN$107,OFFSET('6. Patients'!$JR$9,1,MATCH($D46,'6. Patients'!$JS$9:$KG$9,0),ROWS('6. Patients'!EA$10:EA$107))),0)+
IFERROR(SUMPRODUCT('6. Patients'!CN$10:CN$107,OFFSET('6. Patients'!$KH$9,1,MATCH($D46,'6. Patients'!$KI$9:$KW$9,0),ROWS('6. Patients'!EA$10:EA$107))),0))+
IFERROR(VLOOKUP($D46,$H$61:$L$91,COLUMNS($H$60:$J$60)-1+U$7,0)*$E46*$F46*'1. General Inputs'!$J$25,0),0)</f>
        <v>0</v>
      </c>
      <c r="V46" s="3">
        <f ca="1">ROUNDUP($F46*$E46*CHOOSE(V$7,
IFERROR(SUMPRODUCT('6. Patients'!CO$10:CO$107,OFFSET('6. Patients'!$DN$9,1,MATCH($D46,'6. Patients'!$DO$9:$EC$9,0),ROWS('6. Patients'!EB$10:EB$107))),0)+
IFERROR(SUMPRODUCT('6. Patients'!CO$10:CO$107,OFFSET('6. Patients'!$ED$9,1,MATCH($D46,'6. Patients'!$EE$9:$ES$9,0),ROWS('6. Patients'!EB$10:EB$107))),0)+
IFERROR(SUMPRODUCT('6. Patients'!CO$10:CO$107,OFFSET('6. Patients'!$ET$9,1,MATCH($D46,'6. Patients'!$EU$9:$FI$9,0),ROWS('6. Patients'!EB$10:EB$107))),0)+
IFERROR(SUMPRODUCT('6. Patients'!CO$10:CO$107,OFFSET('6. Patients'!$FJ$9,1,MATCH($D46,'6. Patients'!$FK$9:$FY$9,0),ROWS('6. Patients'!EB$10:EB$107))),0),
IFERROR(SUMPRODUCT('6. Patients'!CO$10:CO$107,OFFSET('6. Patients'!$FZ$9,1,MATCH($D46,'6. Patients'!$GA$9:$GO$9,0),ROWS('6. Patients'!EB$10:EB$107))),0)+
IFERROR(SUMPRODUCT('6. Patients'!CO$10:CO$107,OFFSET('6. Patients'!$GP$9,1,MATCH($D46,'6. Patients'!$GQ$9:$HE$9,0),ROWS('6. Patients'!EB$10:EB$107))),0)+
IFERROR(SUMPRODUCT('6. Patients'!CO$10:CO$107,OFFSET('6. Patients'!$HF$9,1,MATCH($D46,'6. Patients'!$HG$9:$HU$9,0),ROWS('6. Patients'!EB$10:EB$107))),0)+
IFERROR(SUMPRODUCT('6. Patients'!CO$10:CO$107,OFFSET('6. Patients'!$HV$9,1,MATCH($D46,'6. Patients'!$HW$9:$IK$9,0),ROWS('6. Patients'!EB$10:EB$107))),0),
IFERROR(SUMPRODUCT('6. Patients'!CO$10:CO$107,OFFSET('6. Patients'!$IL$9,1,MATCH($D46,'6. Patients'!$IM$9:$JA$9,0),ROWS('6. Patients'!EB$10:EB$107))),0)+
IFERROR(SUMPRODUCT('6. Patients'!CO$10:CO$107,OFFSET('6. Patients'!$JB$9,1,MATCH($D46,'6. Patients'!$JC$9:$JQ$9,0),ROWS('6. Patients'!EB$10:EB$107))),0)+
IFERROR(SUMPRODUCT('6. Patients'!CO$10:CO$107,OFFSET('6. Patients'!$JR$9,1,MATCH($D46,'6. Patients'!$JS$9:$KG$9,0),ROWS('6. Patients'!EB$10:EB$107))),0)+
IFERROR(SUMPRODUCT('6. Patients'!CO$10:CO$107,OFFSET('6. Patients'!$KH$9,1,MATCH($D46,'6. Patients'!$KI$9:$KW$9,0),ROWS('6. Patients'!EB$10:EB$107))),0))+
IFERROR(VLOOKUP($D46,$H$61:$L$91,COLUMNS($H$60:$J$60)-1+V$7,0)*$E46*$F46*'1. General Inputs'!$J$25,0),0)</f>
        <v>0</v>
      </c>
      <c r="W46" s="3">
        <f ca="1">ROUNDUP($F46*$E46*CHOOSE(W$7,
IFERROR(SUMPRODUCT('6. Patients'!CP$10:CP$107,OFFSET('6. Patients'!$DN$9,1,MATCH($D46,'6. Patients'!$DO$9:$EC$9,0),ROWS('6. Patients'!EC$10:EC$107))),0)+
IFERROR(SUMPRODUCT('6. Patients'!CP$10:CP$107,OFFSET('6. Patients'!$ED$9,1,MATCH($D46,'6. Patients'!$EE$9:$ES$9,0),ROWS('6. Patients'!EC$10:EC$107))),0)+
IFERROR(SUMPRODUCT('6. Patients'!CP$10:CP$107,OFFSET('6. Patients'!$ET$9,1,MATCH($D46,'6. Patients'!$EU$9:$FI$9,0),ROWS('6. Patients'!EC$10:EC$107))),0)+
IFERROR(SUMPRODUCT('6. Patients'!CP$10:CP$107,OFFSET('6. Patients'!$FJ$9,1,MATCH($D46,'6. Patients'!$FK$9:$FY$9,0),ROWS('6. Patients'!EC$10:EC$107))),0),
IFERROR(SUMPRODUCT('6. Patients'!CP$10:CP$107,OFFSET('6. Patients'!$FZ$9,1,MATCH($D46,'6. Patients'!$GA$9:$GO$9,0),ROWS('6. Patients'!EC$10:EC$107))),0)+
IFERROR(SUMPRODUCT('6. Patients'!CP$10:CP$107,OFFSET('6. Patients'!$GP$9,1,MATCH($D46,'6. Patients'!$GQ$9:$HE$9,0),ROWS('6. Patients'!EC$10:EC$107))),0)+
IFERROR(SUMPRODUCT('6. Patients'!CP$10:CP$107,OFFSET('6. Patients'!$HF$9,1,MATCH($D46,'6. Patients'!$HG$9:$HU$9,0),ROWS('6. Patients'!EC$10:EC$107))),0)+
IFERROR(SUMPRODUCT('6. Patients'!CP$10:CP$107,OFFSET('6. Patients'!$HV$9,1,MATCH($D46,'6. Patients'!$HW$9:$IK$9,0),ROWS('6. Patients'!EC$10:EC$107))),0),
IFERROR(SUMPRODUCT('6. Patients'!CP$10:CP$107,OFFSET('6. Patients'!$IL$9,1,MATCH($D46,'6. Patients'!$IM$9:$JA$9,0),ROWS('6. Patients'!EC$10:EC$107))),0)+
IFERROR(SUMPRODUCT('6. Patients'!CP$10:CP$107,OFFSET('6. Patients'!$JB$9,1,MATCH($D46,'6. Patients'!$JC$9:$JQ$9,0),ROWS('6. Patients'!EC$10:EC$107))),0)+
IFERROR(SUMPRODUCT('6. Patients'!CP$10:CP$107,OFFSET('6. Patients'!$JR$9,1,MATCH($D46,'6. Patients'!$JS$9:$KG$9,0),ROWS('6. Patients'!EC$10:EC$107))),0)+
IFERROR(SUMPRODUCT('6. Patients'!CP$10:CP$107,OFFSET('6. Patients'!$KH$9,1,MATCH($D46,'6. Patients'!$KI$9:$KW$9,0),ROWS('6. Patients'!EC$10:EC$107))),0))+
IFERROR(VLOOKUP($D46,$H$61:$L$91,COLUMNS($H$60:$J$60)-1+W$7,0)*$E46*$F46*'1. General Inputs'!$J$25,0),0)</f>
        <v>0</v>
      </c>
      <c r="X46" s="3">
        <f ca="1">ROUNDUP($F46*$E46*CHOOSE(X$7,
IFERROR(SUMPRODUCT('6. Patients'!CQ$10:CQ$107,OFFSET('6. Patients'!$DN$9,1,MATCH($D46,'6. Patients'!$DO$9:$EC$9,0),ROWS('6. Patients'!ED$10:ED$107))),0)+
IFERROR(SUMPRODUCT('6. Patients'!CQ$10:CQ$107,OFFSET('6. Patients'!$ED$9,1,MATCH($D46,'6. Patients'!$EE$9:$ES$9,0),ROWS('6. Patients'!ED$10:ED$107))),0)+
IFERROR(SUMPRODUCT('6. Patients'!CQ$10:CQ$107,OFFSET('6. Patients'!$ET$9,1,MATCH($D46,'6. Patients'!$EU$9:$FI$9,0),ROWS('6. Patients'!ED$10:ED$107))),0)+
IFERROR(SUMPRODUCT('6. Patients'!CQ$10:CQ$107,OFFSET('6. Patients'!$FJ$9,1,MATCH($D46,'6. Patients'!$FK$9:$FY$9,0),ROWS('6. Patients'!ED$10:ED$107))),0),
IFERROR(SUMPRODUCT('6. Patients'!CQ$10:CQ$107,OFFSET('6. Patients'!$FZ$9,1,MATCH($D46,'6. Patients'!$GA$9:$GO$9,0),ROWS('6. Patients'!ED$10:ED$107))),0)+
IFERROR(SUMPRODUCT('6. Patients'!CQ$10:CQ$107,OFFSET('6. Patients'!$GP$9,1,MATCH($D46,'6. Patients'!$GQ$9:$HE$9,0),ROWS('6. Patients'!ED$10:ED$107))),0)+
IFERROR(SUMPRODUCT('6. Patients'!CQ$10:CQ$107,OFFSET('6. Patients'!$HF$9,1,MATCH($D46,'6. Patients'!$HG$9:$HU$9,0),ROWS('6. Patients'!ED$10:ED$107))),0)+
IFERROR(SUMPRODUCT('6. Patients'!CQ$10:CQ$107,OFFSET('6. Patients'!$HV$9,1,MATCH($D46,'6. Patients'!$HW$9:$IK$9,0),ROWS('6. Patients'!ED$10:ED$107))),0),
IFERROR(SUMPRODUCT('6. Patients'!CQ$10:CQ$107,OFFSET('6. Patients'!$IL$9,1,MATCH($D46,'6. Patients'!$IM$9:$JA$9,0),ROWS('6. Patients'!ED$10:ED$107))),0)+
IFERROR(SUMPRODUCT('6. Patients'!CQ$10:CQ$107,OFFSET('6. Patients'!$JB$9,1,MATCH($D46,'6. Patients'!$JC$9:$JQ$9,0),ROWS('6. Patients'!ED$10:ED$107))),0)+
IFERROR(SUMPRODUCT('6. Patients'!CQ$10:CQ$107,OFFSET('6. Patients'!$JR$9,1,MATCH($D46,'6. Patients'!$JS$9:$KG$9,0),ROWS('6. Patients'!ED$10:ED$107))),0)+
IFERROR(SUMPRODUCT('6. Patients'!CQ$10:CQ$107,OFFSET('6. Patients'!$KH$9,1,MATCH($D46,'6. Patients'!$KI$9:$KW$9,0),ROWS('6. Patients'!ED$10:ED$107))),0))+
IFERROR(VLOOKUP($D46,$H$61:$L$91,COLUMNS($H$60:$J$60)-1+X$7,0)*$E46*$F46*'1. General Inputs'!$J$25,0),0)</f>
        <v>0</v>
      </c>
      <c r="Y46" s="3">
        <f ca="1">ROUNDUP($F46*$E46*CHOOSE(Y$7,
IFERROR(SUMPRODUCT('6. Patients'!CR$10:CR$107,OFFSET('6. Patients'!$DN$9,1,MATCH($D46,'6. Patients'!$DO$9:$EC$9,0),ROWS('6. Patients'!EE$10:EE$107))),0)+
IFERROR(SUMPRODUCT('6. Patients'!CR$10:CR$107,OFFSET('6. Patients'!$ED$9,1,MATCH($D46,'6. Patients'!$EE$9:$ES$9,0),ROWS('6. Patients'!EE$10:EE$107))),0)+
IFERROR(SUMPRODUCT('6. Patients'!CR$10:CR$107,OFFSET('6. Patients'!$ET$9,1,MATCH($D46,'6. Patients'!$EU$9:$FI$9,0),ROWS('6. Patients'!EE$10:EE$107))),0)+
IFERROR(SUMPRODUCT('6. Patients'!CR$10:CR$107,OFFSET('6. Patients'!$FJ$9,1,MATCH($D46,'6. Patients'!$FK$9:$FY$9,0),ROWS('6. Patients'!EE$10:EE$107))),0),
IFERROR(SUMPRODUCT('6. Patients'!CR$10:CR$107,OFFSET('6. Patients'!$FZ$9,1,MATCH($D46,'6. Patients'!$GA$9:$GO$9,0),ROWS('6. Patients'!EE$10:EE$107))),0)+
IFERROR(SUMPRODUCT('6. Patients'!CR$10:CR$107,OFFSET('6. Patients'!$GP$9,1,MATCH($D46,'6. Patients'!$GQ$9:$HE$9,0),ROWS('6. Patients'!EE$10:EE$107))),0)+
IFERROR(SUMPRODUCT('6. Patients'!CR$10:CR$107,OFFSET('6. Patients'!$HF$9,1,MATCH($D46,'6. Patients'!$HG$9:$HU$9,0),ROWS('6. Patients'!EE$10:EE$107))),0)+
IFERROR(SUMPRODUCT('6. Patients'!CR$10:CR$107,OFFSET('6. Patients'!$HV$9,1,MATCH($D46,'6. Patients'!$HW$9:$IK$9,0),ROWS('6. Patients'!EE$10:EE$107))),0),
IFERROR(SUMPRODUCT('6. Patients'!CR$10:CR$107,OFFSET('6. Patients'!$IL$9,1,MATCH($D46,'6. Patients'!$IM$9:$JA$9,0),ROWS('6. Patients'!EE$10:EE$107))),0)+
IFERROR(SUMPRODUCT('6. Patients'!CR$10:CR$107,OFFSET('6. Patients'!$JB$9,1,MATCH($D46,'6. Patients'!$JC$9:$JQ$9,0),ROWS('6. Patients'!EE$10:EE$107))),0)+
IFERROR(SUMPRODUCT('6. Patients'!CR$10:CR$107,OFFSET('6. Patients'!$JR$9,1,MATCH($D46,'6. Patients'!$JS$9:$KG$9,0),ROWS('6. Patients'!EE$10:EE$107))),0)+
IFERROR(SUMPRODUCT('6. Patients'!CR$10:CR$107,OFFSET('6. Patients'!$KH$9,1,MATCH($D46,'6. Patients'!$KI$9:$KW$9,0),ROWS('6. Patients'!EE$10:EE$107))),0))+
IFERROR(VLOOKUP($D46,$H$61:$L$91,COLUMNS($H$60:$J$60)-1+Y$7,0)*$E46*$F46*'1. General Inputs'!$J$25,0),0)</f>
        <v>0</v>
      </c>
      <c r="Z46" s="3">
        <f ca="1">ROUNDUP($F46*$E46*CHOOSE(Z$7,
IFERROR(SUMPRODUCT('6. Patients'!CS$10:CS$107,OFFSET('6. Patients'!$DN$9,1,MATCH($D46,'6. Patients'!$DO$9:$EC$9,0),ROWS('6. Patients'!EF$10:EF$107))),0)+
IFERROR(SUMPRODUCT('6. Patients'!CS$10:CS$107,OFFSET('6. Patients'!$ED$9,1,MATCH($D46,'6. Patients'!$EE$9:$ES$9,0),ROWS('6. Patients'!EF$10:EF$107))),0)+
IFERROR(SUMPRODUCT('6. Patients'!CS$10:CS$107,OFFSET('6. Patients'!$ET$9,1,MATCH($D46,'6. Patients'!$EU$9:$FI$9,0),ROWS('6. Patients'!EF$10:EF$107))),0)+
IFERROR(SUMPRODUCT('6. Patients'!CS$10:CS$107,OFFSET('6. Patients'!$FJ$9,1,MATCH($D46,'6. Patients'!$FK$9:$FY$9,0),ROWS('6. Patients'!EF$10:EF$107))),0),
IFERROR(SUMPRODUCT('6. Patients'!CS$10:CS$107,OFFSET('6. Patients'!$FZ$9,1,MATCH($D46,'6. Patients'!$GA$9:$GO$9,0),ROWS('6. Patients'!EF$10:EF$107))),0)+
IFERROR(SUMPRODUCT('6. Patients'!CS$10:CS$107,OFFSET('6. Patients'!$GP$9,1,MATCH($D46,'6. Patients'!$GQ$9:$HE$9,0),ROWS('6. Patients'!EF$10:EF$107))),0)+
IFERROR(SUMPRODUCT('6. Patients'!CS$10:CS$107,OFFSET('6. Patients'!$HF$9,1,MATCH($D46,'6. Patients'!$HG$9:$HU$9,0),ROWS('6. Patients'!EF$10:EF$107))),0)+
IFERROR(SUMPRODUCT('6. Patients'!CS$10:CS$107,OFFSET('6. Patients'!$HV$9,1,MATCH($D46,'6. Patients'!$HW$9:$IK$9,0),ROWS('6. Patients'!EF$10:EF$107))),0),
IFERROR(SUMPRODUCT('6. Patients'!CS$10:CS$107,OFFSET('6. Patients'!$IL$9,1,MATCH($D46,'6. Patients'!$IM$9:$JA$9,0),ROWS('6. Patients'!EF$10:EF$107))),0)+
IFERROR(SUMPRODUCT('6. Patients'!CS$10:CS$107,OFFSET('6. Patients'!$JB$9,1,MATCH($D46,'6. Patients'!$JC$9:$JQ$9,0),ROWS('6. Patients'!EF$10:EF$107))),0)+
IFERROR(SUMPRODUCT('6. Patients'!CS$10:CS$107,OFFSET('6. Patients'!$JR$9,1,MATCH($D46,'6. Patients'!$JS$9:$KG$9,0),ROWS('6. Patients'!EF$10:EF$107))),0)+
IFERROR(SUMPRODUCT('6. Patients'!CS$10:CS$107,OFFSET('6. Patients'!$KH$9,1,MATCH($D46,'6. Patients'!$KI$9:$KW$9,0),ROWS('6. Patients'!EF$10:EF$107))),0))+
IFERROR(VLOOKUP($D46,$H$61:$L$91,COLUMNS($H$60:$J$60)-1+Z$7,0)*$E46*$F46*'1. General Inputs'!$J$25,0),0)</f>
        <v>0</v>
      </c>
      <c r="AA46" s="3">
        <f ca="1">ROUNDUP($F46*$E46*CHOOSE(AA$7,
IFERROR(SUMPRODUCT('6. Patients'!CT$10:CT$107,OFFSET('6. Patients'!$DN$9,1,MATCH($D46,'6. Patients'!$DO$9:$EC$9,0),ROWS('6. Patients'!EG$10:EG$107))),0)+
IFERROR(SUMPRODUCT('6. Patients'!CT$10:CT$107,OFFSET('6. Patients'!$ED$9,1,MATCH($D46,'6. Patients'!$EE$9:$ES$9,0),ROWS('6. Patients'!EG$10:EG$107))),0)+
IFERROR(SUMPRODUCT('6. Patients'!CT$10:CT$107,OFFSET('6. Patients'!$ET$9,1,MATCH($D46,'6. Patients'!$EU$9:$FI$9,0),ROWS('6. Patients'!EG$10:EG$107))),0)+
IFERROR(SUMPRODUCT('6. Patients'!CT$10:CT$107,OFFSET('6. Patients'!$FJ$9,1,MATCH($D46,'6. Patients'!$FK$9:$FY$9,0),ROWS('6. Patients'!EG$10:EG$107))),0),
IFERROR(SUMPRODUCT('6. Patients'!CT$10:CT$107,OFFSET('6. Patients'!$FZ$9,1,MATCH($D46,'6. Patients'!$GA$9:$GO$9,0),ROWS('6. Patients'!EG$10:EG$107))),0)+
IFERROR(SUMPRODUCT('6. Patients'!CT$10:CT$107,OFFSET('6. Patients'!$GP$9,1,MATCH($D46,'6. Patients'!$GQ$9:$HE$9,0),ROWS('6. Patients'!EG$10:EG$107))),0)+
IFERROR(SUMPRODUCT('6. Patients'!CT$10:CT$107,OFFSET('6. Patients'!$HF$9,1,MATCH($D46,'6. Patients'!$HG$9:$HU$9,0),ROWS('6. Patients'!EG$10:EG$107))),0)+
IFERROR(SUMPRODUCT('6. Patients'!CT$10:CT$107,OFFSET('6. Patients'!$HV$9,1,MATCH($D46,'6. Patients'!$HW$9:$IK$9,0),ROWS('6. Patients'!EG$10:EG$107))),0),
IFERROR(SUMPRODUCT('6. Patients'!CT$10:CT$107,OFFSET('6. Patients'!$IL$9,1,MATCH($D46,'6. Patients'!$IM$9:$JA$9,0),ROWS('6. Patients'!EG$10:EG$107))),0)+
IFERROR(SUMPRODUCT('6. Patients'!CT$10:CT$107,OFFSET('6. Patients'!$JB$9,1,MATCH($D46,'6. Patients'!$JC$9:$JQ$9,0),ROWS('6. Patients'!EG$10:EG$107))),0)+
IFERROR(SUMPRODUCT('6. Patients'!CT$10:CT$107,OFFSET('6. Patients'!$JR$9,1,MATCH($D46,'6. Patients'!$JS$9:$KG$9,0),ROWS('6. Patients'!EG$10:EG$107))),0)+
IFERROR(SUMPRODUCT('6. Patients'!CT$10:CT$107,OFFSET('6. Patients'!$KH$9,1,MATCH($D46,'6. Patients'!$KI$9:$KW$9,0),ROWS('6. Patients'!EG$10:EG$107))),0))+
IFERROR(VLOOKUP($D46,$H$61:$L$91,COLUMNS($H$60:$J$60)-1+AA$7,0)*$E46*$F46*'1. General Inputs'!$J$25,0),0)</f>
        <v>0</v>
      </c>
      <c r="AB46" s="3">
        <f ca="1">ROUNDUP($F46*$E46*CHOOSE(AB$7,
IFERROR(SUMPRODUCT('6. Patients'!CU$10:CU$107,OFFSET('6. Patients'!$DN$9,1,MATCH($D46,'6. Patients'!$DO$9:$EC$9,0),ROWS('6. Patients'!EH$10:EH$107))),0)+
IFERROR(SUMPRODUCT('6. Patients'!CU$10:CU$107,OFFSET('6. Patients'!$ED$9,1,MATCH($D46,'6. Patients'!$EE$9:$ES$9,0),ROWS('6. Patients'!EH$10:EH$107))),0)+
IFERROR(SUMPRODUCT('6. Patients'!CU$10:CU$107,OFFSET('6. Patients'!$ET$9,1,MATCH($D46,'6. Patients'!$EU$9:$FI$9,0),ROWS('6. Patients'!EH$10:EH$107))),0)+
IFERROR(SUMPRODUCT('6. Patients'!CU$10:CU$107,OFFSET('6. Patients'!$FJ$9,1,MATCH($D46,'6. Patients'!$FK$9:$FY$9,0),ROWS('6. Patients'!EH$10:EH$107))),0),
IFERROR(SUMPRODUCT('6. Patients'!CU$10:CU$107,OFFSET('6. Patients'!$FZ$9,1,MATCH($D46,'6. Patients'!$GA$9:$GO$9,0),ROWS('6. Patients'!EH$10:EH$107))),0)+
IFERROR(SUMPRODUCT('6. Patients'!CU$10:CU$107,OFFSET('6. Patients'!$GP$9,1,MATCH($D46,'6. Patients'!$GQ$9:$HE$9,0),ROWS('6. Patients'!EH$10:EH$107))),0)+
IFERROR(SUMPRODUCT('6. Patients'!CU$10:CU$107,OFFSET('6. Patients'!$HF$9,1,MATCH($D46,'6. Patients'!$HG$9:$HU$9,0),ROWS('6. Patients'!EH$10:EH$107))),0)+
IFERROR(SUMPRODUCT('6. Patients'!CU$10:CU$107,OFFSET('6. Patients'!$HV$9,1,MATCH($D46,'6. Patients'!$HW$9:$IK$9,0),ROWS('6. Patients'!EH$10:EH$107))),0),
IFERROR(SUMPRODUCT('6. Patients'!CU$10:CU$107,OFFSET('6. Patients'!$IL$9,1,MATCH($D46,'6. Patients'!$IM$9:$JA$9,0),ROWS('6. Patients'!EH$10:EH$107))),0)+
IFERROR(SUMPRODUCT('6. Patients'!CU$10:CU$107,OFFSET('6. Patients'!$JB$9,1,MATCH($D46,'6. Patients'!$JC$9:$JQ$9,0),ROWS('6. Patients'!EH$10:EH$107))),0)+
IFERROR(SUMPRODUCT('6. Patients'!CU$10:CU$107,OFFSET('6. Patients'!$JR$9,1,MATCH($D46,'6. Patients'!$JS$9:$KG$9,0),ROWS('6. Patients'!EH$10:EH$107))),0)+
IFERROR(SUMPRODUCT('6. Patients'!CU$10:CU$107,OFFSET('6. Patients'!$KH$9,1,MATCH($D46,'6. Patients'!$KI$9:$KW$9,0),ROWS('6. Patients'!EH$10:EH$107))),0))+
IFERROR(VLOOKUP($D46,$H$61:$L$91,COLUMNS($H$60:$J$60)-1+AB$7,0)*$E46*$F46*'1. General Inputs'!$J$25,0),0)</f>
        <v>0</v>
      </c>
      <c r="AC46" s="3">
        <f ca="1">ROUNDUP($F46*$E46*CHOOSE(AC$7,
IFERROR(SUMPRODUCT('6. Patients'!CV$10:CV$107,OFFSET('6. Patients'!$DN$9,1,MATCH($D46,'6. Patients'!$DO$9:$EC$9,0),ROWS('6. Patients'!EI$10:EI$107))),0)+
IFERROR(SUMPRODUCT('6. Patients'!CV$10:CV$107,OFFSET('6. Patients'!$ED$9,1,MATCH($D46,'6. Patients'!$EE$9:$ES$9,0),ROWS('6. Patients'!EI$10:EI$107))),0)+
IFERROR(SUMPRODUCT('6. Patients'!CV$10:CV$107,OFFSET('6. Patients'!$ET$9,1,MATCH($D46,'6. Patients'!$EU$9:$FI$9,0),ROWS('6. Patients'!EI$10:EI$107))),0)+
IFERROR(SUMPRODUCT('6. Patients'!CV$10:CV$107,OFFSET('6. Patients'!$FJ$9,1,MATCH($D46,'6. Patients'!$FK$9:$FY$9,0),ROWS('6. Patients'!EI$10:EI$107))),0),
IFERROR(SUMPRODUCT('6. Patients'!CV$10:CV$107,OFFSET('6. Patients'!$FZ$9,1,MATCH($D46,'6. Patients'!$GA$9:$GO$9,0),ROWS('6. Patients'!EI$10:EI$107))),0)+
IFERROR(SUMPRODUCT('6. Patients'!CV$10:CV$107,OFFSET('6. Patients'!$GP$9,1,MATCH($D46,'6. Patients'!$GQ$9:$HE$9,0),ROWS('6. Patients'!EI$10:EI$107))),0)+
IFERROR(SUMPRODUCT('6. Patients'!CV$10:CV$107,OFFSET('6. Patients'!$HF$9,1,MATCH($D46,'6. Patients'!$HG$9:$HU$9,0),ROWS('6. Patients'!EI$10:EI$107))),0)+
IFERROR(SUMPRODUCT('6. Patients'!CV$10:CV$107,OFFSET('6. Patients'!$HV$9,1,MATCH($D46,'6. Patients'!$HW$9:$IK$9,0),ROWS('6. Patients'!EI$10:EI$107))),0),
IFERROR(SUMPRODUCT('6. Patients'!CV$10:CV$107,OFFSET('6. Patients'!$IL$9,1,MATCH($D46,'6. Patients'!$IM$9:$JA$9,0),ROWS('6. Patients'!EI$10:EI$107))),0)+
IFERROR(SUMPRODUCT('6. Patients'!CV$10:CV$107,OFFSET('6. Patients'!$JB$9,1,MATCH($D46,'6. Patients'!$JC$9:$JQ$9,0),ROWS('6. Patients'!EI$10:EI$107))),0)+
IFERROR(SUMPRODUCT('6. Patients'!CV$10:CV$107,OFFSET('6. Patients'!$JR$9,1,MATCH($D46,'6. Patients'!$JS$9:$KG$9,0),ROWS('6. Patients'!EI$10:EI$107))),0)+
IFERROR(SUMPRODUCT('6. Patients'!CV$10:CV$107,OFFSET('6. Patients'!$KH$9,1,MATCH($D46,'6. Patients'!$KI$9:$KW$9,0),ROWS('6. Patients'!EI$10:EI$107))),0))+
IFERROR(VLOOKUP($D46,$H$61:$L$91,COLUMNS($H$60:$J$60)-1+AC$7,0)*$E46*$F46*'1. General Inputs'!$J$25,0),0)</f>
        <v>0</v>
      </c>
      <c r="AD46" s="3">
        <f ca="1">ROUNDUP($F46*$E46*CHOOSE(AD$7,
IFERROR(SUMPRODUCT('6. Patients'!CW$10:CW$107,OFFSET('6. Patients'!$DN$9,1,MATCH($D46,'6. Patients'!$DO$9:$EC$9,0),ROWS('6. Patients'!EJ$10:EJ$107))),0)+
IFERROR(SUMPRODUCT('6. Patients'!CW$10:CW$107,OFFSET('6. Patients'!$ED$9,1,MATCH($D46,'6. Patients'!$EE$9:$ES$9,0),ROWS('6. Patients'!EJ$10:EJ$107))),0)+
IFERROR(SUMPRODUCT('6. Patients'!CW$10:CW$107,OFFSET('6. Patients'!$ET$9,1,MATCH($D46,'6. Patients'!$EU$9:$FI$9,0),ROWS('6. Patients'!EJ$10:EJ$107))),0)+
IFERROR(SUMPRODUCT('6. Patients'!CW$10:CW$107,OFFSET('6. Patients'!$FJ$9,1,MATCH($D46,'6. Patients'!$FK$9:$FY$9,0),ROWS('6. Patients'!EJ$10:EJ$107))),0),
IFERROR(SUMPRODUCT('6. Patients'!CW$10:CW$107,OFFSET('6. Patients'!$FZ$9,1,MATCH($D46,'6. Patients'!$GA$9:$GO$9,0),ROWS('6. Patients'!EJ$10:EJ$107))),0)+
IFERROR(SUMPRODUCT('6. Patients'!CW$10:CW$107,OFFSET('6. Patients'!$GP$9,1,MATCH($D46,'6. Patients'!$GQ$9:$HE$9,0),ROWS('6. Patients'!EJ$10:EJ$107))),0)+
IFERROR(SUMPRODUCT('6. Patients'!CW$10:CW$107,OFFSET('6. Patients'!$HF$9,1,MATCH($D46,'6. Patients'!$HG$9:$HU$9,0),ROWS('6. Patients'!EJ$10:EJ$107))),0)+
IFERROR(SUMPRODUCT('6. Patients'!CW$10:CW$107,OFFSET('6. Patients'!$HV$9,1,MATCH($D46,'6. Patients'!$HW$9:$IK$9,0),ROWS('6. Patients'!EJ$10:EJ$107))),0),
IFERROR(SUMPRODUCT('6. Patients'!CW$10:CW$107,OFFSET('6. Patients'!$IL$9,1,MATCH($D46,'6. Patients'!$IM$9:$JA$9,0),ROWS('6. Patients'!EJ$10:EJ$107))),0)+
IFERROR(SUMPRODUCT('6. Patients'!CW$10:CW$107,OFFSET('6. Patients'!$JB$9,1,MATCH($D46,'6. Patients'!$JC$9:$JQ$9,0),ROWS('6. Patients'!EJ$10:EJ$107))),0)+
IFERROR(SUMPRODUCT('6. Patients'!CW$10:CW$107,OFFSET('6. Patients'!$JR$9,1,MATCH($D46,'6. Patients'!$JS$9:$KG$9,0),ROWS('6. Patients'!EJ$10:EJ$107))),0)+
IFERROR(SUMPRODUCT('6. Patients'!CW$10:CW$107,OFFSET('6. Patients'!$KH$9,1,MATCH($D46,'6. Patients'!$KI$9:$KW$9,0),ROWS('6. Patients'!EJ$10:EJ$107))),0))+
IFERROR(VLOOKUP($D46,$H$61:$L$91,COLUMNS($H$60:$J$60)-1+AD$7,0)*$E46*$F46*'1. General Inputs'!$J$25,0),0)</f>
        <v>0</v>
      </c>
      <c r="AE46" s="3">
        <f ca="1">ROUNDUP($F46*$E46*CHOOSE(AE$7,
IFERROR(SUMPRODUCT('6. Patients'!CX$10:CX$107,OFFSET('6. Patients'!$DN$9,1,MATCH($D46,'6. Patients'!$DO$9:$EC$9,0),ROWS('6. Patients'!EK$10:EK$107))),0)+
IFERROR(SUMPRODUCT('6. Patients'!CX$10:CX$107,OFFSET('6. Patients'!$ED$9,1,MATCH($D46,'6. Patients'!$EE$9:$ES$9,0),ROWS('6. Patients'!EK$10:EK$107))),0)+
IFERROR(SUMPRODUCT('6. Patients'!CX$10:CX$107,OFFSET('6. Patients'!$ET$9,1,MATCH($D46,'6. Patients'!$EU$9:$FI$9,0),ROWS('6. Patients'!EK$10:EK$107))),0)+
IFERROR(SUMPRODUCT('6. Patients'!CX$10:CX$107,OFFSET('6. Patients'!$FJ$9,1,MATCH($D46,'6. Patients'!$FK$9:$FY$9,0),ROWS('6. Patients'!EK$10:EK$107))),0),
IFERROR(SUMPRODUCT('6. Patients'!CX$10:CX$107,OFFSET('6. Patients'!$FZ$9,1,MATCH($D46,'6. Patients'!$GA$9:$GO$9,0),ROWS('6. Patients'!EK$10:EK$107))),0)+
IFERROR(SUMPRODUCT('6. Patients'!CX$10:CX$107,OFFSET('6. Patients'!$GP$9,1,MATCH($D46,'6. Patients'!$GQ$9:$HE$9,0),ROWS('6. Patients'!EK$10:EK$107))),0)+
IFERROR(SUMPRODUCT('6. Patients'!CX$10:CX$107,OFFSET('6. Patients'!$HF$9,1,MATCH($D46,'6. Patients'!$HG$9:$HU$9,0),ROWS('6. Patients'!EK$10:EK$107))),0)+
IFERROR(SUMPRODUCT('6. Patients'!CX$10:CX$107,OFFSET('6. Patients'!$HV$9,1,MATCH($D46,'6. Patients'!$HW$9:$IK$9,0),ROWS('6. Patients'!EK$10:EK$107))),0),
IFERROR(SUMPRODUCT('6. Patients'!CX$10:CX$107,OFFSET('6. Patients'!$IL$9,1,MATCH($D46,'6. Patients'!$IM$9:$JA$9,0),ROWS('6. Patients'!EK$10:EK$107))),0)+
IFERROR(SUMPRODUCT('6. Patients'!CX$10:CX$107,OFFSET('6. Patients'!$JB$9,1,MATCH($D46,'6. Patients'!$JC$9:$JQ$9,0),ROWS('6. Patients'!EK$10:EK$107))),0)+
IFERROR(SUMPRODUCT('6. Patients'!CX$10:CX$107,OFFSET('6. Patients'!$JR$9,1,MATCH($D46,'6. Patients'!$JS$9:$KG$9,0),ROWS('6. Patients'!EK$10:EK$107))),0)+
IFERROR(SUMPRODUCT('6. Patients'!CX$10:CX$107,OFFSET('6. Patients'!$KH$9,1,MATCH($D46,'6. Patients'!$KI$9:$KW$9,0),ROWS('6. Patients'!EK$10:EK$107))),0))+
IFERROR(VLOOKUP($D46,$H$61:$L$91,COLUMNS($H$60:$J$60)-1+AE$7,0)*$E46*$F46*'1. General Inputs'!$J$25,0),0)</f>
        <v>0</v>
      </c>
      <c r="AF46" s="3">
        <f ca="1">ROUNDUP($F46*$E46*CHOOSE(AF$7,
IFERROR(SUMPRODUCT('6. Patients'!CY$10:CY$107,OFFSET('6. Patients'!$DN$9,1,MATCH($D46,'6. Patients'!$DO$9:$EC$9,0),ROWS('6. Patients'!EL$10:EL$107))),0)+
IFERROR(SUMPRODUCT('6. Patients'!CY$10:CY$107,OFFSET('6. Patients'!$ED$9,1,MATCH($D46,'6. Patients'!$EE$9:$ES$9,0),ROWS('6. Patients'!EL$10:EL$107))),0)+
IFERROR(SUMPRODUCT('6. Patients'!CY$10:CY$107,OFFSET('6. Patients'!$ET$9,1,MATCH($D46,'6. Patients'!$EU$9:$FI$9,0),ROWS('6. Patients'!EL$10:EL$107))),0)+
IFERROR(SUMPRODUCT('6. Patients'!CY$10:CY$107,OFFSET('6. Patients'!$FJ$9,1,MATCH($D46,'6. Patients'!$FK$9:$FY$9,0),ROWS('6. Patients'!EL$10:EL$107))),0),
IFERROR(SUMPRODUCT('6. Patients'!CY$10:CY$107,OFFSET('6. Patients'!$FZ$9,1,MATCH($D46,'6. Patients'!$GA$9:$GO$9,0),ROWS('6. Patients'!EL$10:EL$107))),0)+
IFERROR(SUMPRODUCT('6. Patients'!CY$10:CY$107,OFFSET('6. Patients'!$GP$9,1,MATCH($D46,'6. Patients'!$GQ$9:$HE$9,0),ROWS('6. Patients'!EL$10:EL$107))),0)+
IFERROR(SUMPRODUCT('6. Patients'!CY$10:CY$107,OFFSET('6. Patients'!$HF$9,1,MATCH($D46,'6. Patients'!$HG$9:$HU$9,0),ROWS('6. Patients'!EL$10:EL$107))),0)+
IFERROR(SUMPRODUCT('6. Patients'!CY$10:CY$107,OFFSET('6. Patients'!$HV$9,1,MATCH($D46,'6. Patients'!$HW$9:$IK$9,0),ROWS('6. Patients'!EL$10:EL$107))),0),
IFERROR(SUMPRODUCT('6. Patients'!CY$10:CY$107,OFFSET('6. Patients'!$IL$9,1,MATCH($D46,'6. Patients'!$IM$9:$JA$9,0),ROWS('6. Patients'!EL$10:EL$107))),0)+
IFERROR(SUMPRODUCT('6. Patients'!CY$10:CY$107,OFFSET('6. Patients'!$JB$9,1,MATCH($D46,'6. Patients'!$JC$9:$JQ$9,0),ROWS('6. Patients'!EL$10:EL$107))),0)+
IFERROR(SUMPRODUCT('6. Patients'!CY$10:CY$107,OFFSET('6. Patients'!$JR$9,1,MATCH($D46,'6. Patients'!$JS$9:$KG$9,0),ROWS('6. Patients'!EL$10:EL$107))),0)+
IFERROR(SUMPRODUCT('6. Patients'!CY$10:CY$107,OFFSET('6. Patients'!$KH$9,1,MATCH($D46,'6. Patients'!$KI$9:$KW$9,0),ROWS('6. Patients'!EL$10:EL$107))),0))+
IFERROR(VLOOKUP($D46,$H$61:$L$91,COLUMNS($H$60:$J$60)-1+AF$7,0)*$E46*$F46*'1. General Inputs'!$J$25,0),0)</f>
        <v>0</v>
      </c>
      <c r="AG46" s="3">
        <f ca="1">ROUNDUP($F46*$E46*CHOOSE(AG$7,
IFERROR(SUMPRODUCT('6. Patients'!CZ$10:CZ$107,OFFSET('6. Patients'!$DN$9,1,MATCH($D46,'6. Patients'!$DO$9:$EC$9,0),ROWS('6. Patients'!EM$10:EM$107))),0)+
IFERROR(SUMPRODUCT('6. Patients'!CZ$10:CZ$107,OFFSET('6. Patients'!$ED$9,1,MATCH($D46,'6. Patients'!$EE$9:$ES$9,0),ROWS('6. Patients'!EM$10:EM$107))),0)+
IFERROR(SUMPRODUCT('6. Patients'!CZ$10:CZ$107,OFFSET('6. Patients'!$ET$9,1,MATCH($D46,'6. Patients'!$EU$9:$FI$9,0),ROWS('6. Patients'!EM$10:EM$107))),0)+
IFERROR(SUMPRODUCT('6. Patients'!CZ$10:CZ$107,OFFSET('6. Patients'!$FJ$9,1,MATCH($D46,'6. Patients'!$FK$9:$FY$9,0),ROWS('6. Patients'!EM$10:EM$107))),0),
IFERROR(SUMPRODUCT('6. Patients'!CZ$10:CZ$107,OFFSET('6. Patients'!$FZ$9,1,MATCH($D46,'6. Patients'!$GA$9:$GO$9,0),ROWS('6. Patients'!EM$10:EM$107))),0)+
IFERROR(SUMPRODUCT('6. Patients'!CZ$10:CZ$107,OFFSET('6. Patients'!$GP$9,1,MATCH($D46,'6. Patients'!$GQ$9:$HE$9,0),ROWS('6. Patients'!EM$10:EM$107))),0)+
IFERROR(SUMPRODUCT('6. Patients'!CZ$10:CZ$107,OFFSET('6. Patients'!$HF$9,1,MATCH($D46,'6. Patients'!$HG$9:$HU$9,0),ROWS('6. Patients'!EM$10:EM$107))),0)+
IFERROR(SUMPRODUCT('6. Patients'!CZ$10:CZ$107,OFFSET('6. Patients'!$HV$9,1,MATCH($D46,'6. Patients'!$HW$9:$IK$9,0),ROWS('6. Patients'!EM$10:EM$107))),0),
IFERROR(SUMPRODUCT('6. Patients'!CZ$10:CZ$107,OFFSET('6. Patients'!$IL$9,1,MATCH($D46,'6. Patients'!$IM$9:$JA$9,0),ROWS('6. Patients'!EM$10:EM$107))),0)+
IFERROR(SUMPRODUCT('6. Patients'!CZ$10:CZ$107,OFFSET('6. Patients'!$JB$9,1,MATCH($D46,'6. Patients'!$JC$9:$JQ$9,0),ROWS('6. Patients'!EM$10:EM$107))),0)+
IFERROR(SUMPRODUCT('6. Patients'!CZ$10:CZ$107,OFFSET('6. Patients'!$JR$9,1,MATCH($D46,'6. Patients'!$JS$9:$KG$9,0),ROWS('6. Patients'!EM$10:EM$107))),0)+
IFERROR(SUMPRODUCT('6. Patients'!CZ$10:CZ$107,OFFSET('6. Patients'!$KH$9,1,MATCH($D46,'6. Patients'!$KI$9:$KW$9,0),ROWS('6. Patients'!EM$10:EM$107))),0))+
IFERROR(VLOOKUP($D46,$H$61:$L$91,COLUMNS($H$60:$J$60)-1+AG$7,0)*$E46*$F46*'1. General Inputs'!$J$25,0),0)</f>
        <v>0</v>
      </c>
      <c r="AH46" s="3">
        <f ca="1">ROUNDUP($F46*$E46*CHOOSE(AH$7,
IFERROR(SUMPRODUCT('6. Patients'!DA$10:DA$107,OFFSET('6. Patients'!$DN$9,1,MATCH($D46,'6. Patients'!$DO$9:$EC$9,0),ROWS('6. Patients'!EN$10:EN$107))),0)+
IFERROR(SUMPRODUCT('6. Patients'!DA$10:DA$107,OFFSET('6. Patients'!$ED$9,1,MATCH($D46,'6. Patients'!$EE$9:$ES$9,0),ROWS('6. Patients'!EN$10:EN$107))),0)+
IFERROR(SUMPRODUCT('6. Patients'!DA$10:DA$107,OFFSET('6. Patients'!$ET$9,1,MATCH($D46,'6. Patients'!$EU$9:$FI$9,0),ROWS('6. Patients'!EN$10:EN$107))),0)+
IFERROR(SUMPRODUCT('6. Patients'!DA$10:DA$107,OFFSET('6. Patients'!$FJ$9,1,MATCH($D46,'6. Patients'!$FK$9:$FY$9,0),ROWS('6. Patients'!EN$10:EN$107))),0),
IFERROR(SUMPRODUCT('6. Patients'!DA$10:DA$107,OFFSET('6. Patients'!$FZ$9,1,MATCH($D46,'6. Patients'!$GA$9:$GO$9,0),ROWS('6. Patients'!EN$10:EN$107))),0)+
IFERROR(SUMPRODUCT('6. Patients'!DA$10:DA$107,OFFSET('6. Patients'!$GP$9,1,MATCH($D46,'6. Patients'!$GQ$9:$HE$9,0),ROWS('6. Patients'!EN$10:EN$107))),0)+
IFERROR(SUMPRODUCT('6. Patients'!DA$10:DA$107,OFFSET('6. Patients'!$HF$9,1,MATCH($D46,'6. Patients'!$HG$9:$HU$9,0),ROWS('6. Patients'!EN$10:EN$107))),0)+
IFERROR(SUMPRODUCT('6. Patients'!DA$10:DA$107,OFFSET('6. Patients'!$HV$9,1,MATCH($D46,'6. Patients'!$HW$9:$IK$9,0),ROWS('6. Patients'!EN$10:EN$107))),0),
IFERROR(SUMPRODUCT('6. Patients'!DA$10:DA$107,OFFSET('6. Patients'!$IL$9,1,MATCH($D46,'6. Patients'!$IM$9:$JA$9,0),ROWS('6. Patients'!EN$10:EN$107))),0)+
IFERROR(SUMPRODUCT('6. Patients'!DA$10:DA$107,OFFSET('6. Patients'!$JB$9,1,MATCH($D46,'6. Patients'!$JC$9:$JQ$9,0),ROWS('6. Patients'!EN$10:EN$107))),0)+
IFERROR(SUMPRODUCT('6. Patients'!DA$10:DA$107,OFFSET('6. Patients'!$JR$9,1,MATCH($D46,'6. Patients'!$JS$9:$KG$9,0),ROWS('6. Patients'!EN$10:EN$107))),0)+
IFERROR(SUMPRODUCT('6. Patients'!DA$10:DA$107,OFFSET('6. Patients'!$KH$9,1,MATCH($D46,'6. Patients'!$KI$9:$KW$9,0),ROWS('6. Patients'!EN$10:EN$107))),0))+
IFERROR(VLOOKUP($D46,$H$61:$L$91,COLUMNS($H$60:$J$60)-1+AH$7,0)*$E46*$F46*'1. General Inputs'!$J$25,0),0)</f>
        <v>0</v>
      </c>
      <c r="AI46" s="3">
        <f ca="1">ROUNDUP($F46*$E46*CHOOSE(AI$7,
IFERROR(SUMPRODUCT('6. Patients'!DB$10:DB$107,OFFSET('6. Patients'!$DN$9,1,MATCH($D46,'6. Patients'!$DO$9:$EC$9,0),ROWS('6. Patients'!EO$10:EO$107))),0)+
IFERROR(SUMPRODUCT('6. Patients'!DB$10:DB$107,OFFSET('6. Patients'!$ED$9,1,MATCH($D46,'6. Patients'!$EE$9:$ES$9,0),ROWS('6. Patients'!EO$10:EO$107))),0)+
IFERROR(SUMPRODUCT('6. Patients'!DB$10:DB$107,OFFSET('6. Patients'!$ET$9,1,MATCH($D46,'6. Patients'!$EU$9:$FI$9,0),ROWS('6. Patients'!EO$10:EO$107))),0)+
IFERROR(SUMPRODUCT('6. Patients'!DB$10:DB$107,OFFSET('6. Patients'!$FJ$9,1,MATCH($D46,'6. Patients'!$FK$9:$FY$9,0),ROWS('6. Patients'!EO$10:EO$107))),0),
IFERROR(SUMPRODUCT('6. Patients'!DB$10:DB$107,OFFSET('6. Patients'!$FZ$9,1,MATCH($D46,'6. Patients'!$GA$9:$GO$9,0),ROWS('6. Patients'!EO$10:EO$107))),0)+
IFERROR(SUMPRODUCT('6. Patients'!DB$10:DB$107,OFFSET('6. Patients'!$GP$9,1,MATCH($D46,'6. Patients'!$GQ$9:$HE$9,0),ROWS('6. Patients'!EO$10:EO$107))),0)+
IFERROR(SUMPRODUCT('6. Patients'!DB$10:DB$107,OFFSET('6. Patients'!$HF$9,1,MATCH($D46,'6. Patients'!$HG$9:$HU$9,0),ROWS('6. Patients'!EO$10:EO$107))),0)+
IFERROR(SUMPRODUCT('6. Patients'!DB$10:DB$107,OFFSET('6. Patients'!$HV$9,1,MATCH($D46,'6. Patients'!$HW$9:$IK$9,0),ROWS('6. Patients'!EO$10:EO$107))),0),
IFERROR(SUMPRODUCT('6. Patients'!DB$10:DB$107,OFFSET('6. Patients'!$IL$9,1,MATCH($D46,'6. Patients'!$IM$9:$JA$9,0),ROWS('6. Patients'!EO$10:EO$107))),0)+
IFERROR(SUMPRODUCT('6. Patients'!DB$10:DB$107,OFFSET('6. Patients'!$JB$9,1,MATCH($D46,'6. Patients'!$JC$9:$JQ$9,0),ROWS('6. Patients'!EO$10:EO$107))),0)+
IFERROR(SUMPRODUCT('6. Patients'!DB$10:DB$107,OFFSET('6. Patients'!$JR$9,1,MATCH($D46,'6. Patients'!$JS$9:$KG$9,0),ROWS('6. Patients'!EO$10:EO$107))),0)+
IFERROR(SUMPRODUCT('6. Patients'!DB$10:DB$107,OFFSET('6. Patients'!$KH$9,1,MATCH($D46,'6. Patients'!$KI$9:$KW$9,0),ROWS('6. Patients'!EO$10:EO$107))),0))+
IFERROR(VLOOKUP($D46,$H$61:$L$91,COLUMNS($H$60:$J$60)-1+AI$7,0)*$E46*$F46*'1. General Inputs'!$J$25,0),0)</f>
        <v>0</v>
      </c>
      <c r="AJ46" s="3">
        <f ca="1">ROUNDUP($F46*$E46*CHOOSE(AJ$7,
IFERROR(SUMPRODUCT('6. Patients'!DC$10:DC$107,OFFSET('6. Patients'!$DN$9,1,MATCH($D46,'6. Patients'!$DO$9:$EC$9,0),ROWS('6. Patients'!EP$10:EP$107))),0)+
IFERROR(SUMPRODUCT('6. Patients'!DC$10:DC$107,OFFSET('6. Patients'!$ED$9,1,MATCH($D46,'6. Patients'!$EE$9:$ES$9,0),ROWS('6. Patients'!EP$10:EP$107))),0)+
IFERROR(SUMPRODUCT('6. Patients'!DC$10:DC$107,OFFSET('6. Patients'!$ET$9,1,MATCH($D46,'6. Patients'!$EU$9:$FI$9,0),ROWS('6. Patients'!EP$10:EP$107))),0)+
IFERROR(SUMPRODUCT('6. Patients'!DC$10:DC$107,OFFSET('6. Patients'!$FJ$9,1,MATCH($D46,'6. Patients'!$FK$9:$FY$9,0),ROWS('6. Patients'!EP$10:EP$107))),0),
IFERROR(SUMPRODUCT('6. Patients'!DC$10:DC$107,OFFSET('6. Patients'!$FZ$9,1,MATCH($D46,'6. Patients'!$GA$9:$GO$9,0),ROWS('6. Patients'!EP$10:EP$107))),0)+
IFERROR(SUMPRODUCT('6. Patients'!DC$10:DC$107,OFFSET('6. Patients'!$GP$9,1,MATCH($D46,'6. Patients'!$GQ$9:$HE$9,0),ROWS('6. Patients'!EP$10:EP$107))),0)+
IFERROR(SUMPRODUCT('6. Patients'!DC$10:DC$107,OFFSET('6. Patients'!$HF$9,1,MATCH($D46,'6. Patients'!$HG$9:$HU$9,0),ROWS('6. Patients'!EP$10:EP$107))),0)+
IFERROR(SUMPRODUCT('6. Patients'!DC$10:DC$107,OFFSET('6. Patients'!$HV$9,1,MATCH($D46,'6. Patients'!$HW$9:$IK$9,0),ROWS('6. Patients'!EP$10:EP$107))),0),
IFERROR(SUMPRODUCT('6. Patients'!DC$10:DC$107,OFFSET('6. Patients'!$IL$9,1,MATCH($D46,'6. Patients'!$IM$9:$JA$9,0),ROWS('6. Patients'!EP$10:EP$107))),0)+
IFERROR(SUMPRODUCT('6. Patients'!DC$10:DC$107,OFFSET('6. Patients'!$JB$9,1,MATCH($D46,'6. Patients'!$JC$9:$JQ$9,0),ROWS('6. Patients'!EP$10:EP$107))),0)+
IFERROR(SUMPRODUCT('6. Patients'!DC$10:DC$107,OFFSET('6. Patients'!$JR$9,1,MATCH($D46,'6. Patients'!$JS$9:$KG$9,0),ROWS('6. Patients'!EP$10:EP$107))),0)+
IFERROR(SUMPRODUCT('6. Patients'!DC$10:DC$107,OFFSET('6. Patients'!$KH$9,1,MATCH($D46,'6. Patients'!$KI$9:$KW$9,0),ROWS('6. Patients'!EP$10:EP$107))),0))+
IFERROR(VLOOKUP($D46,$H$61:$L$91,COLUMNS($H$60:$J$60)-1+AJ$7,0)*$E46*$F46*'1. General Inputs'!$J$25,0),0)</f>
        <v>0</v>
      </c>
      <c r="AK46" s="3">
        <f ca="1">ROUNDUP($F46*$E46*CHOOSE(AK$7,
IFERROR(SUMPRODUCT('6. Patients'!DD$10:DD$107,OFFSET('6. Patients'!$DN$9,1,MATCH($D46,'6. Patients'!$DO$9:$EC$9,0),ROWS('6. Patients'!EQ$10:EQ$107))),0)+
IFERROR(SUMPRODUCT('6. Patients'!DD$10:DD$107,OFFSET('6. Patients'!$ED$9,1,MATCH($D46,'6. Patients'!$EE$9:$ES$9,0),ROWS('6. Patients'!EQ$10:EQ$107))),0)+
IFERROR(SUMPRODUCT('6. Patients'!DD$10:DD$107,OFFSET('6. Patients'!$ET$9,1,MATCH($D46,'6. Patients'!$EU$9:$FI$9,0),ROWS('6. Patients'!EQ$10:EQ$107))),0)+
IFERROR(SUMPRODUCT('6. Patients'!DD$10:DD$107,OFFSET('6. Patients'!$FJ$9,1,MATCH($D46,'6. Patients'!$FK$9:$FY$9,0),ROWS('6. Patients'!EQ$10:EQ$107))),0),
IFERROR(SUMPRODUCT('6. Patients'!DD$10:DD$107,OFFSET('6. Patients'!$FZ$9,1,MATCH($D46,'6. Patients'!$GA$9:$GO$9,0),ROWS('6. Patients'!EQ$10:EQ$107))),0)+
IFERROR(SUMPRODUCT('6. Patients'!DD$10:DD$107,OFFSET('6. Patients'!$GP$9,1,MATCH($D46,'6. Patients'!$GQ$9:$HE$9,0),ROWS('6. Patients'!EQ$10:EQ$107))),0)+
IFERROR(SUMPRODUCT('6. Patients'!DD$10:DD$107,OFFSET('6. Patients'!$HF$9,1,MATCH($D46,'6. Patients'!$HG$9:$HU$9,0),ROWS('6. Patients'!EQ$10:EQ$107))),0)+
IFERROR(SUMPRODUCT('6. Patients'!DD$10:DD$107,OFFSET('6. Patients'!$HV$9,1,MATCH($D46,'6. Patients'!$HW$9:$IK$9,0),ROWS('6. Patients'!EQ$10:EQ$107))),0),
IFERROR(SUMPRODUCT('6. Patients'!DD$10:DD$107,OFFSET('6. Patients'!$IL$9,1,MATCH($D46,'6. Patients'!$IM$9:$JA$9,0),ROWS('6. Patients'!EQ$10:EQ$107))),0)+
IFERROR(SUMPRODUCT('6. Patients'!DD$10:DD$107,OFFSET('6. Patients'!$JB$9,1,MATCH($D46,'6. Patients'!$JC$9:$JQ$9,0),ROWS('6. Patients'!EQ$10:EQ$107))),0)+
IFERROR(SUMPRODUCT('6. Patients'!DD$10:DD$107,OFFSET('6. Patients'!$JR$9,1,MATCH($D46,'6. Patients'!$JS$9:$KG$9,0),ROWS('6. Patients'!EQ$10:EQ$107))),0)+
IFERROR(SUMPRODUCT('6. Patients'!DD$10:DD$107,OFFSET('6. Patients'!$KH$9,1,MATCH($D46,'6. Patients'!$KI$9:$KW$9,0),ROWS('6. Patients'!EQ$10:EQ$107))),0))+
IFERROR(VLOOKUP($D46,$H$61:$L$91,COLUMNS($H$60:$J$60)-1+AK$7,0)*$E46*$F46*'1. General Inputs'!$J$25,0),0)</f>
        <v>0</v>
      </c>
      <c r="AL46" s="3">
        <f ca="1">ROUNDUP($F46*$E46*CHOOSE(AL$7,
IFERROR(SUMPRODUCT('6. Patients'!DE$10:DE$107,OFFSET('6. Patients'!$DN$9,1,MATCH($D46,'6. Patients'!$DO$9:$EC$9,0),ROWS('6. Patients'!ER$10:ER$107))),0)+
IFERROR(SUMPRODUCT('6. Patients'!DE$10:DE$107,OFFSET('6. Patients'!$ED$9,1,MATCH($D46,'6. Patients'!$EE$9:$ES$9,0),ROWS('6. Patients'!ER$10:ER$107))),0)+
IFERROR(SUMPRODUCT('6. Patients'!DE$10:DE$107,OFFSET('6. Patients'!$ET$9,1,MATCH($D46,'6. Patients'!$EU$9:$FI$9,0),ROWS('6. Patients'!ER$10:ER$107))),0)+
IFERROR(SUMPRODUCT('6. Patients'!DE$10:DE$107,OFFSET('6. Patients'!$FJ$9,1,MATCH($D46,'6. Patients'!$FK$9:$FY$9,0),ROWS('6. Patients'!ER$10:ER$107))),0),
IFERROR(SUMPRODUCT('6. Patients'!DE$10:DE$107,OFFSET('6. Patients'!$FZ$9,1,MATCH($D46,'6. Patients'!$GA$9:$GO$9,0),ROWS('6. Patients'!ER$10:ER$107))),0)+
IFERROR(SUMPRODUCT('6. Patients'!DE$10:DE$107,OFFSET('6. Patients'!$GP$9,1,MATCH($D46,'6. Patients'!$GQ$9:$HE$9,0),ROWS('6. Patients'!ER$10:ER$107))),0)+
IFERROR(SUMPRODUCT('6. Patients'!DE$10:DE$107,OFFSET('6. Patients'!$HF$9,1,MATCH($D46,'6. Patients'!$HG$9:$HU$9,0),ROWS('6. Patients'!ER$10:ER$107))),0)+
IFERROR(SUMPRODUCT('6. Patients'!DE$10:DE$107,OFFSET('6. Patients'!$HV$9,1,MATCH($D46,'6. Patients'!$HW$9:$IK$9,0),ROWS('6. Patients'!ER$10:ER$107))),0),
IFERROR(SUMPRODUCT('6. Patients'!DE$10:DE$107,OFFSET('6. Patients'!$IL$9,1,MATCH($D46,'6. Patients'!$IM$9:$JA$9,0),ROWS('6. Patients'!ER$10:ER$107))),0)+
IFERROR(SUMPRODUCT('6. Patients'!DE$10:DE$107,OFFSET('6. Patients'!$JB$9,1,MATCH($D46,'6. Patients'!$JC$9:$JQ$9,0),ROWS('6. Patients'!ER$10:ER$107))),0)+
IFERROR(SUMPRODUCT('6. Patients'!DE$10:DE$107,OFFSET('6. Patients'!$JR$9,1,MATCH($D46,'6. Patients'!$JS$9:$KG$9,0),ROWS('6. Patients'!ER$10:ER$107))),0)+
IFERROR(SUMPRODUCT('6. Patients'!DE$10:DE$107,OFFSET('6. Patients'!$KH$9,1,MATCH($D46,'6. Patients'!$KI$9:$KW$9,0),ROWS('6. Patients'!ER$10:ER$107))),0))+
IFERROR(VLOOKUP($D46,$H$61:$L$91,COLUMNS($H$60:$J$60)-1+AL$7,0)*$E46*$F46*'1. General Inputs'!$J$25,0),0)</f>
        <v>0</v>
      </c>
      <c r="AM46" s="3">
        <f ca="1">ROUNDUP($F46*$E46*CHOOSE(AM$7,
IFERROR(SUMPRODUCT('6. Patients'!DF$10:DF$107,OFFSET('6. Patients'!$DN$9,1,MATCH($D46,'6. Patients'!$DO$9:$EC$9,0),ROWS('6. Patients'!ES$10:ES$107))),0)+
IFERROR(SUMPRODUCT('6. Patients'!DF$10:DF$107,OFFSET('6. Patients'!$ED$9,1,MATCH($D46,'6. Patients'!$EE$9:$ES$9,0),ROWS('6. Patients'!ES$10:ES$107))),0)+
IFERROR(SUMPRODUCT('6. Patients'!DF$10:DF$107,OFFSET('6. Patients'!$ET$9,1,MATCH($D46,'6. Patients'!$EU$9:$FI$9,0),ROWS('6. Patients'!ES$10:ES$107))),0)+
IFERROR(SUMPRODUCT('6. Patients'!DF$10:DF$107,OFFSET('6. Patients'!$FJ$9,1,MATCH($D46,'6. Patients'!$FK$9:$FY$9,0),ROWS('6. Patients'!ES$10:ES$107))),0),
IFERROR(SUMPRODUCT('6. Patients'!DF$10:DF$107,OFFSET('6. Patients'!$FZ$9,1,MATCH($D46,'6. Patients'!$GA$9:$GO$9,0),ROWS('6. Patients'!ES$10:ES$107))),0)+
IFERROR(SUMPRODUCT('6. Patients'!DF$10:DF$107,OFFSET('6. Patients'!$GP$9,1,MATCH($D46,'6. Patients'!$GQ$9:$HE$9,0),ROWS('6. Patients'!ES$10:ES$107))),0)+
IFERROR(SUMPRODUCT('6. Patients'!DF$10:DF$107,OFFSET('6. Patients'!$HF$9,1,MATCH($D46,'6. Patients'!$HG$9:$HU$9,0),ROWS('6. Patients'!ES$10:ES$107))),0)+
IFERROR(SUMPRODUCT('6. Patients'!DF$10:DF$107,OFFSET('6. Patients'!$HV$9,1,MATCH($D46,'6. Patients'!$HW$9:$IK$9,0),ROWS('6. Patients'!ES$10:ES$107))),0),
IFERROR(SUMPRODUCT('6. Patients'!DF$10:DF$107,OFFSET('6. Patients'!$IL$9,1,MATCH($D46,'6. Patients'!$IM$9:$JA$9,0),ROWS('6. Patients'!ES$10:ES$107))),0)+
IFERROR(SUMPRODUCT('6. Patients'!DF$10:DF$107,OFFSET('6. Patients'!$JB$9,1,MATCH($D46,'6. Patients'!$JC$9:$JQ$9,0),ROWS('6. Patients'!ES$10:ES$107))),0)+
IFERROR(SUMPRODUCT('6. Patients'!DF$10:DF$107,OFFSET('6. Patients'!$JR$9,1,MATCH($D46,'6. Patients'!$JS$9:$KG$9,0),ROWS('6. Patients'!ES$10:ES$107))),0)+
IFERROR(SUMPRODUCT('6. Patients'!DF$10:DF$107,OFFSET('6. Patients'!$KH$9,1,MATCH($D46,'6. Patients'!$KI$9:$KW$9,0),ROWS('6. Patients'!ES$10:ES$107))),0))+
IFERROR(VLOOKUP($D46,$H$61:$L$91,COLUMNS($H$60:$J$60)-1+AM$7,0)*$E46*$F46*'1. General Inputs'!$J$25,0),0)</f>
        <v>0</v>
      </c>
      <c r="AN46" s="3">
        <f ca="1">ROUNDUP($F46*$E46*CHOOSE(AN$7,
IFERROR(SUMPRODUCT('6. Patients'!DG$10:DG$107,OFFSET('6. Patients'!$DN$9,1,MATCH($D46,'6. Patients'!$DO$9:$EC$9,0),ROWS('6. Patients'!ET$10:ET$107))),0)+
IFERROR(SUMPRODUCT('6. Patients'!DG$10:DG$107,OFFSET('6. Patients'!$ED$9,1,MATCH($D46,'6. Patients'!$EE$9:$ES$9,0),ROWS('6. Patients'!ET$10:ET$107))),0)+
IFERROR(SUMPRODUCT('6. Patients'!DG$10:DG$107,OFFSET('6. Patients'!$ET$9,1,MATCH($D46,'6. Patients'!$EU$9:$FI$9,0),ROWS('6. Patients'!ET$10:ET$107))),0)+
IFERROR(SUMPRODUCT('6. Patients'!DG$10:DG$107,OFFSET('6. Patients'!$FJ$9,1,MATCH($D46,'6. Patients'!$FK$9:$FY$9,0),ROWS('6. Patients'!ET$10:ET$107))),0),
IFERROR(SUMPRODUCT('6. Patients'!DG$10:DG$107,OFFSET('6. Patients'!$FZ$9,1,MATCH($D46,'6. Patients'!$GA$9:$GO$9,0),ROWS('6. Patients'!ET$10:ET$107))),0)+
IFERROR(SUMPRODUCT('6. Patients'!DG$10:DG$107,OFFSET('6. Patients'!$GP$9,1,MATCH($D46,'6. Patients'!$GQ$9:$HE$9,0),ROWS('6. Patients'!ET$10:ET$107))),0)+
IFERROR(SUMPRODUCT('6. Patients'!DG$10:DG$107,OFFSET('6. Patients'!$HF$9,1,MATCH($D46,'6. Patients'!$HG$9:$HU$9,0),ROWS('6. Patients'!ET$10:ET$107))),0)+
IFERROR(SUMPRODUCT('6. Patients'!DG$10:DG$107,OFFSET('6. Patients'!$HV$9,1,MATCH($D46,'6. Patients'!$HW$9:$IK$9,0),ROWS('6. Patients'!ET$10:ET$107))),0),
IFERROR(SUMPRODUCT('6. Patients'!DG$10:DG$107,OFFSET('6. Patients'!$IL$9,1,MATCH($D46,'6. Patients'!$IM$9:$JA$9,0),ROWS('6. Patients'!ET$10:ET$107))),0)+
IFERROR(SUMPRODUCT('6. Patients'!DG$10:DG$107,OFFSET('6. Patients'!$JB$9,1,MATCH($D46,'6. Patients'!$JC$9:$JQ$9,0),ROWS('6. Patients'!ET$10:ET$107))),0)+
IFERROR(SUMPRODUCT('6. Patients'!DG$10:DG$107,OFFSET('6. Patients'!$JR$9,1,MATCH($D46,'6. Patients'!$JS$9:$KG$9,0),ROWS('6. Patients'!ET$10:ET$107))),0)+
IFERROR(SUMPRODUCT('6. Patients'!DG$10:DG$107,OFFSET('6. Patients'!$KH$9,1,MATCH($D46,'6. Patients'!$KI$9:$KW$9,0),ROWS('6. Patients'!ET$10:ET$107))),0))+
IFERROR(VLOOKUP($D46,$H$61:$L$91,COLUMNS($H$60:$J$60)-1+AN$7,0)*$E46*$F46*'1. General Inputs'!$J$25,0),0)</f>
        <v>0</v>
      </c>
      <c r="AO46" s="3">
        <f ca="1">ROUNDUP($F46*$E46*CHOOSE(AO$7,
IFERROR(SUMPRODUCT('6. Patients'!DH$10:DH$107,OFFSET('6. Patients'!$DN$9,1,MATCH($D46,'6. Patients'!$DO$9:$EC$9,0),ROWS('6. Patients'!EU$10:EU$107))),0)+
IFERROR(SUMPRODUCT('6. Patients'!DH$10:DH$107,OFFSET('6. Patients'!$ED$9,1,MATCH($D46,'6. Patients'!$EE$9:$ES$9,0),ROWS('6. Patients'!EU$10:EU$107))),0)+
IFERROR(SUMPRODUCT('6. Patients'!DH$10:DH$107,OFFSET('6. Patients'!$ET$9,1,MATCH($D46,'6. Patients'!$EU$9:$FI$9,0),ROWS('6. Patients'!EU$10:EU$107))),0)+
IFERROR(SUMPRODUCT('6. Patients'!DH$10:DH$107,OFFSET('6. Patients'!$FJ$9,1,MATCH($D46,'6. Patients'!$FK$9:$FY$9,0),ROWS('6. Patients'!EU$10:EU$107))),0),
IFERROR(SUMPRODUCT('6. Patients'!DH$10:DH$107,OFFSET('6. Patients'!$FZ$9,1,MATCH($D46,'6. Patients'!$GA$9:$GO$9,0),ROWS('6. Patients'!EU$10:EU$107))),0)+
IFERROR(SUMPRODUCT('6. Patients'!DH$10:DH$107,OFFSET('6. Patients'!$GP$9,1,MATCH($D46,'6. Patients'!$GQ$9:$HE$9,0),ROWS('6. Patients'!EU$10:EU$107))),0)+
IFERROR(SUMPRODUCT('6. Patients'!DH$10:DH$107,OFFSET('6. Patients'!$HF$9,1,MATCH($D46,'6. Patients'!$HG$9:$HU$9,0),ROWS('6. Patients'!EU$10:EU$107))),0)+
IFERROR(SUMPRODUCT('6. Patients'!DH$10:DH$107,OFFSET('6. Patients'!$HV$9,1,MATCH($D46,'6. Patients'!$HW$9:$IK$9,0),ROWS('6. Patients'!EU$10:EU$107))),0),
IFERROR(SUMPRODUCT('6. Patients'!DH$10:DH$107,OFFSET('6. Patients'!$IL$9,1,MATCH($D46,'6. Patients'!$IM$9:$JA$9,0),ROWS('6. Patients'!EU$10:EU$107))),0)+
IFERROR(SUMPRODUCT('6. Patients'!DH$10:DH$107,OFFSET('6. Patients'!$JB$9,1,MATCH($D46,'6. Patients'!$JC$9:$JQ$9,0),ROWS('6. Patients'!EU$10:EU$107))),0)+
IFERROR(SUMPRODUCT('6. Patients'!DH$10:DH$107,OFFSET('6. Patients'!$JR$9,1,MATCH($D46,'6. Patients'!$JS$9:$KG$9,0),ROWS('6. Patients'!EU$10:EU$107))),0)+
IFERROR(SUMPRODUCT('6. Patients'!DH$10:DH$107,OFFSET('6. Patients'!$KH$9,1,MATCH($D46,'6. Patients'!$KI$9:$KW$9,0),ROWS('6. Patients'!EU$10:EU$107))),0))+
IFERROR(VLOOKUP($D46,$H$61:$L$91,COLUMNS($H$60:$J$60)-1+AO$7,0)*$E46*$F46*'1. General Inputs'!$J$25,0),0)</f>
        <v>0</v>
      </c>
      <c r="AP46" s="3">
        <f ca="1">ROUNDUP($F46*$E46*CHOOSE(AP$7,
IFERROR(SUMPRODUCT('6. Patients'!DI$10:DI$107,OFFSET('6. Patients'!$DN$9,1,MATCH($D46,'6. Patients'!$DO$9:$EC$9,0),ROWS('6. Patients'!EV$10:EV$107))),0)+
IFERROR(SUMPRODUCT('6. Patients'!DI$10:DI$107,OFFSET('6. Patients'!$ED$9,1,MATCH($D46,'6. Patients'!$EE$9:$ES$9,0),ROWS('6. Patients'!EV$10:EV$107))),0)+
IFERROR(SUMPRODUCT('6. Patients'!DI$10:DI$107,OFFSET('6. Patients'!$ET$9,1,MATCH($D46,'6. Patients'!$EU$9:$FI$9,0),ROWS('6. Patients'!EV$10:EV$107))),0)+
IFERROR(SUMPRODUCT('6. Patients'!DI$10:DI$107,OFFSET('6. Patients'!$FJ$9,1,MATCH($D46,'6. Patients'!$FK$9:$FY$9,0),ROWS('6. Patients'!EV$10:EV$107))),0),
IFERROR(SUMPRODUCT('6. Patients'!DI$10:DI$107,OFFSET('6. Patients'!$FZ$9,1,MATCH($D46,'6. Patients'!$GA$9:$GO$9,0),ROWS('6. Patients'!EV$10:EV$107))),0)+
IFERROR(SUMPRODUCT('6. Patients'!DI$10:DI$107,OFFSET('6. Patients'!$GP$9,1,MATCH($D46,'6. Patients'!$GQ$9:$HE$9,0),ROWS('6. Patients'!EV$10:EV$107))),0)+
IFERROR(SUMPRODUCT('6. Patients'!DI$10:DI$107,OFFSET('6. Patients'!$HF$9,1,MATCH($D46,'6. Patients'!$HG$9:$HU$9,0),ROWS('6. Patients'!EV$10:EV$107))),0)+
IFERROR(SUMPRODUCT('6. Patients'!DI$10:DI$107,OFFSET('6. Patients'!$HV$9,1,MATCH($D46,'6. Patients'!$HW$9:$IK$9,0),ROWS('6. Patients'!EV$10:EV$107))),0),
IFERROR(SUMPRODUCT('6. Patients'!DI$10:DI$107,OFFSET('6. Patients'!$IL$9,1,MATCH($D46,'6. Patients'!$IM$9:$JA$9,0),ROWS('6. Patients'!EV$10:EV$107))),0)+
IFERROR(SUMPRODUCT('6. Patients'!DI$10:DI$107,OFFSET('6. Patients'!$JB$9,1,MATCH($D46,'6. Patients'!$JC$9:$JQ$9,0),ROWS('6. Patients'!EV$10:EV$107))),0)+
IFERROR(SUMPRODUCT('6. Patients'!DI$10:DI$107,OFFSET('6. Patients'!$JR$9,1,MATCH($D46,'6. Patients'!$JS$9:$KG$9,0),ROWS('6. Patients'!EV$10:EV$107))),0)+
IFERROR(SUMPRODUCT('6. Patients'!DI$10:DI$107,OFFSET('6. Patients'!$KH$9,1,MATCH($D46,'6. Patients'!$KI$9:$KW$9,0),ROWS('6. Patients'!EV$10:EV$107))),0))+
IFERROR(VLOOKUP($D46,$H$61:$L$91,COLUMNS($H$60:$J$60)-1+AP$7,0)*$E46*$F46*'1. General Inputs'!$J$25,0),0)</f>
        <v>0</v>
      </c>
      <c r="AQ46" s="3">
        <f ca="1">ROUNDUP($F46*$E46*CHOOSE(AQ$7,
IFERROR(SUMPRODUCT('6. Patients'!DJ$10:DJ$107,OFFSET('6. Patients'!$DN$9,1,MATCH($D46,'6. Patients'!$DO$9:$EC$9,0),ROWS('6. Patients'!EW$10:EW$107))),0)+
IFERROR(SUMPRODUCT('6. Patients'!DJ$10:DJ$107,OFFSET('6. Patients'!$ED$9,1,MATCH($D46,'6. Patients'!$EE$9:$ES$9,0),ROWS('6. Patients'!EW$10:EW$107))),0)+
IFERROR(SUMPRODUCT('6. Patients'!DJ$10:DJ$107,OFFSET('6. Patients'!$ET$9,1,MATCH($D46,'6. Patients'!$EU$9:$FI$9,0),ROWS('6. Patients'!EW$10:EW$107))),0)+
IFERROR(SUMPRODUCT('6. Patients'!DJ$10:DJ$107,OFFSET('6. Patients'!$FJ$9,1,MATCH($D46,'6. Patients'!$FK$9:$FY$9,0),ROWS('6. Patients'!EW$10:EW$107))),0),
IFERROR(SUMPRODUCT('6. Patients'!DJ$10:DJ$107,OFFSET('6. Patients'!$FZ$9,1,MATCH($D46,'6. Patients'!$GA$9:$GO$9,0),ROWS('6. Patients'!EW$10:EW$107))),0)+
IFERROR(SUMPRODUCT('6. Patients'!DJ$10:DJ$107,OFFSET('6. Patients'!$GP$9,1,MATCH($D46,'6. Patients'!$GQ$9:$HE$9,0),ROWS('6. Patients'!EW$10:EW$107))),0)+
IFERROR(SUMPRODUCT('6. Patients'!DJ$10:DJ$107,OFFSET('6. Patients'!$HF$9,1,MATCH($D46,'6. Patients'!$HG$9:$HU$9,0),ROWS('6. Patients'!EW$10:EW$107))),0)+
IFERROR(SUMPRODUCT('6. Patients'!DJ$10:DJ$107,OFFSET('6. Patients'!$HV$9,1,MATCH($D46,'6. Patients'!$HW$9:$IK$9,0),ROWS('6. Patients'!EW$10:EW$107))),0),
IFERROR(SUMPRODUCT('6. Patients'!DJ$10:DJ$107,OFFSET('6. Patients'!$IL$9,1,MATCH($D46,'6. Patients'!$IM$9:$JA$9,0),ROWS('6. Patients'!EW$10:EW$107))),0)+
IFERROR(SUMPRODUCT('6. Patients'!DJ$10:DJ$107,OFFSET('6. Patients'!$JB$9,1,MATCH($D46,'6. Patients'!$JC$9:$JQ$9,0),ROWS('6. Patients'!EW$10:EW$107))),0)+
IFERROR(SUMPRODUCT('6. Patients'!DJ$10:DJ$107,OFFSET('6. Patients'!$JR$9,1,MATCH($D46,'6. Patients'!$JS$9:$KG$9,0),ROWS('6. Patients'!EW$10:EW$107))),0)+
IFERROR(SUMPRODUCT('6. Patients'!DJ$10:DJ$107,OFFSET('6. Patients'!$KH$9,1,MATCH($D46,'6. Patients'!$KI$9:$KW$9,0),ROWS('6. Patients'!EW$10:EW$107))),0))+
IFERROR(VLOOKUP($D46,$H$61:$L$91,COLUMNS($H$60:$J$60)-1+AQ$7,0)*$E46*$F46*'1. General Inputs'!$J$25,0),0)</f>
        <v>0</v>
      </c>
      <c r="AR46" s="136"/>
      <c r="AZ46" s="135">
        <f ca="1">IFERROR(SUM(OFFSET('7. Consumption'!H46,0,1,,MIN('1. General Inputs'!$J$27,COLUMNS('7. Consumption'!H$9:$AQ$9)-1))),0)+MAX(0,$AQ46*('1. General Inputs'!$J$27-COLUMNS('7. Consumption'!H$9:$AQ$9)+1))</f>
        <v>0</v>
      </c>
      <c r="BA46" s="135">
        <f ca="1">IFERROR(SUM(OFFSET('7. Consumption'!I46,0,1,,MIN('1. General Inputs'!$J$27,COLUMNS('7. Consumption'!I$9:$AQ$9)-1))),0)+MAX(0,$AQ46*('1. General Inputs'!$J$27-COLUMNS('7. Consumption'!I$9:$AQ$9)+1))</f>
        <v>0</v>
      </c>
      <c r="BB46" s="135">
        <f ca="1">IFERROR(SUM(OFFSET('7. Consumption'!J46,0,1,,MIN('1. General Inputs'!$J$27,COLUMNS('7. Consumption'!J$9:$AQ$9)-1))),0)+MAX(0,$AQ46*('1. General Inputs'!$J$27-COLUMNS('7. Consumption'!J$9:$AQ$9)+1))</f>
        <v>0</v>
      </c>
      <c r="BC46" s="135">
        <f ca="1">IFERROR(SUM(OFFSET('7. Consumption'!K46,0,1,,MIN('1. General Inputs'!$J$27,COLUMNS('7. Consumption'!K$9:$AQ$9)-1))),0)+MAX(0,$AQ46*('1. General Inputs'!$J$27-COLUMNS('7. Consumption'!K$9:$AQ$9)+1))</f>
        <v>0</v>
      </c>
      <c r="BD46" s="135">
        <f ca="1">IFERROR(SUM(OFFSET('7. Consumption'!L46,0,1,,MIN('1. General Inputs'!$J$27,COLUMNS('7. Consumption'!L$9:$AQ$9)-1))),0)+MAX(0,$AQ46*('1. General Inputs'!$J$27-COLUMNS('7. Consumption'!L$9:$AQ$9)+1))</f>
        <v>0</v>
      </c>
      <c r="BE46" s="135">
        <f ca="1">IFERROR(SUM(OFFSET('7. Consumption'!M46,0,1,,MIN('1. General Inputs'!$J$27,COLUMNS('7. Consumption'!M$9:$AQ$9)-1))),0)+MAX(0,$AQ46*('1. General Inputs'!$J$27-COLUMNS('7. Consumption'!M$9:$AQ$9)+1))</f>
        <v>0</v>
      </c>
      <c r="BF46" s="135">
        <f ca="1">IFERROR(SUM(OFFSET('7. Consumption'!N46,0,1,,MIN('1. General Inputs'!$J$27,COLUMNS('7. Consumption'!N$9:$AQ$9)-1))),0)+MAX(0,$AQ46*('1. General Inputs'!$J$27-COLUMNS('7. Consumption'!N$9:$AQ$9)+1))</f>
        <v>0</v>
      </c>
      <c r="BG46" s="135">
        <f ca="1">IFERROR(SUM(OFFSET('7. Consumption'!O46,0,1,,MIN('1. General Inputs'!$J$27,COLUMNS('7. Consumption'!O$9:$AQ$9)-1))),0)+MAX(0,$AQ46*('1. General Inputs'!$J$27-COLUMNS('7. Consumption'!O$9:$AQ$9)+1))</f>
        <v>0</v>
      </c>
      <c r="BH46" s="135">
        <f ca="1">IFERROR(SUM(OFFSET('7. Consumption'!P46,0,1,,MIN('1. General Inputs'!$J$27,COLUMNS('7. Consumption'!P$9:$AQ$9)-1))),0)+MAX(0,$AQ46*('1. General Inputs'!$J$27-COLUMNS('7. Consumption'!P$9:$AQ$9)+1))</f>
        <v>0</v>
      </c>
      <c r="BI46" s="135">
        <f ca="1">IFERROR(SUM(OFFSET('7. Consumption'!Q46,0,1,,MIN('1. General Inputs'!$J$27,COLUMNS('7. Consumption'!Q$9:$AQ$9)-1))),0)+MAX(0,$AQ46*('1. General Inputs'!$J$27-COLUMNS('7. Consumption'!Q$9:$AQ$9)+1))</f>
        <v>0</v>
      </c>
      <c r="BJ46" s="135">
        <f ca="1">IFERROR(SUM(OFFSET('7. Consumption'!R46,0,1,,MIN('1. General Inputs'!$J$27,COLUMNS('7. Consumption'!R$9:$AQ$9)-1))),0)+MAX(0,$AQ46*('1. General Inputs'!$J$27-COLUMNS('7. Consumption'!R$9:$AQ$9)+1))</f>
        <v>0</v>
      </c>
      <c r="BK46" s="135">
        <f ca="1">IFERROR(SUM(OFFSET('7. Consumption'!S46,0,1,,MIN('1. General Inputs'!$J$27,COLUMNS('7. Consumption'!S$9:$AQ$9)-1))),0)+MAX(0,$AQ46*('1. General Inputs'!$J$27-COLUMNS('7. Consumption'!S$9:$AQ$9)+1))</f>
        <v>0</v>
      </c>
      <c r="BL46" s="135">
        <f ca="1">IFERROR(SUM(OFFSET('7. Consumption'!T46,0,1,,MIN('1. General Inputs'!$J$27,COLUMNS('7. Consumption'!T$9:$AQ$9)-1))),0)+MAX(0,$AQ46*('1. General Inputs'!$J$27-COLUMNS('7. Consumption'!T$9:$AQ$9)+1))</f>
        <v>0</v>
      </c>
      <c r="BM46" s="135">
        <f ca="1">IFERROR(SUM(OFFSET('7. Consumption'!U46,0,1,,MIN('1. General Inputs'!$J$27,COLUMNS('7. Consumption'!U$9:$AQ$9)-1))),0)+MAX(0,$AQ46*('1. General Inputs'!$J$27-COLUMNS('7. Consumption'!U$9:$AQ$9)+1))</f>
        <v>0</v>
      </c>
      <c r="BN46" s="135">
        <f ca="1">IFERROR(SUM(OFFSET('7. Consumption'!V46,0,1,,MIN('1. General Inputs'!$J$27,COLUMNS('7. Consumption'!V$9:$AQ$9)-1))),0)+MAX(0,$AQ46*('1. General Inputs'!$J$27-COLUMNS('7. Consumption'!V$9:$AQ$9)+1))</f>
        <v>0</v>
      </c>
      <c r="BO46" s="135">
        <f ca="1">IFERROR(SUM(OFFSET('7. Consumption'!W46,0,1,,MIN('1. General Inputs'!$J$27,COLUMNS('7. Consumption'!W$9:$AQ$9)-1))),0)+MAX(0,$AQ46*('1. General Inputs'!$J$27-COLUMNS('7. Consumption'!W$9:$AQ$9)+1))</f>
        <v>0</v>
      </c>
      <c r="BP46" s="135">
        <f ca="1">IFERROR(SUM(OFFSET('7. Consumption'!X46,0,1,,MIN('1. General Inputs'!$J$27,COLUMNS('7. Consumption'!X$9:$AQ$9)-1))),0)+MAX(0,$AQ46*('1. General Inputs'!$J$27-COLUMNS('7. Consumption'!X$9:$AQ$9)+1))</f>
        <v>0</v>
      </c>
      <c r="BQ46" s="135">
        <f ca="1">IFERROR(SUM(OFFSET('7. Consumption'!Y46,0,1,,MIN('1. General Inputs'!$J$27,COLUMNS('7. Consumption'!Y$9:$AQ$9)-1))),0)+MAX(0,$AQ46*('1. General Inputs'!$J$27-COLUMNS('7. Consumption'!Y$9:$AQ$9)+1))</f>
        <v>0</v>
      </c>
      <c r="BR46" s="135">
        <f ca="1">IFERROR(SUM(OFFSET('7. Consumption'!Z46,0,1,,MIN('1. General Inputs'!$J$27,COLUMNS('7. Consumption'!Z$9:$AQ$9)-1))),0)+MAX(0,$AQ46*('1. General Inputs'!$J$27-COLUMNS('7. Consumption'!Z$9:$AQ$9)+1))</f>
        <v>0</v>
      </c>
      <c r="BS46" s="135">
        <f ca="1">IFERROR(SUM(OFFSET('7. Consumption'!AA46,0,1,,MIN('1. General Inputs'!$J$27,COLUMNS('7. Consumption'!AA$9:$AQ$9)-1))),0)+MAX(0,$AQ46*('1. General Inputs'!$J$27-COLUMNS('7. Consumption'!AA$9:$AQ$9)+1))</f>
        <v>0</v>
      </c>
      <c r="BT46" s="135">
        <f ca="1">IFERROR(SUM(OFFSET('7. Consumption'!AB46,0,1,,MIN('1. General Inputs'!$J$27,COLUMNS('7. Consumption'!AB$9:$AQ$9)-1))),0)+MAX(0,$AQ46*('1. General Inputs'!$J$27-COLUMNS('7. Consumption'!AB$9:$AQ$9)+1))</f>
        <v>0</v>
      </c>
      <c r="BU46" s="135">
        <f ca="1">IFERROR(SUM(OFFSET('7. Consumption'!AC46,0,1,,MIN('1. General Inputs'!$J$27,COLUMNS('7. Consumption'!AC$9:$AQ$9)-1))),0)+MAX(0,$AQ46*('1. General Inputs'!$J$27-COLUMNS('7. Consumption'!AC$9:$AQ$9)+1))</f>
        <v>0</v>
      </c>
      <c r="BV46" s="135">
        <f ca="1">IFERROR(SUM(OFFSET('7. Consumption'!AD46,0,1,,MIN('1. General Inputs'!$J$27,COLUMNS('7. Consumption'!AD$9:$AQ$9)-1))),0)+MAX(0,$AQ46*('1. General Inputs'!$J$27-COLUMNS('7. Consumption'!AD$9:$AQ$9)+1))</f>
        <v>0</v>
      </c>
      <c r="BW46" s="135">
        <f ca="1">IFERROR(SUM(OFFSET('7. Consumption'!AE46,0,1,,MIN('1. General Inputs'!$J$27,COLUMNS('7. Consumption'!AE$9:$AQ$9)-1))),0)+MAX(0,$AQ46*('1. General Inputs'!$J$27-COLUMNS('7. Consumption'!AE$9:$AQ$9)+1))</f>
        <v>0</v>
      </c>
      <c r="BX46" s="135">
        <f ca="1">IFERROR(SUM(OFFSET('7. Consumption'!AF46,0,1,,MIN('1. General Inputs'!$J$27,COLUMNS('7. Consumption'!AF$9:$AQ$9)-1))),0)+MAX(0,$AQ46*('1. General Inputs'!$J$27-COLUMNS('7. Consumption'!AF$9:$AQ$9)+1))</f>
        <v>0</v>
      </c>
      <c r="BY46" s="135">
        <f ca="1">IFERROR(SUM(OFFSET('7. Consumption'!AG46,0,1,,MIN('1. General Inputs'!$J$27,COLUMNS('7. Consumption'!AG$9:$AQ$9)-1))),0)+MAX(0,$AQ46*('1. General Inputs'!$J$27-COLUMNS('7. Consumption'!AG$9:$AQ$9)+1))</f>
        <v>0</v>
      </c>
      <c r="BZ46" s="135">
        <f ca="1">IFERROR(SUM(OFFSET('7. Consumption'!AH46,0,1,,MIN('1. General Inputs'!$J$27,COLUMNS('7. Consumption'!AH$9:$AQ$9)-1))),0)+MAX(0,$AQ46*('1. General Inputs'!$J$27-COLUMNS('7. Consumption'!AH$9:$AQ$9)+1))</f>
        <v>0</v>
      </c>
      <c r="CA46" s="135">
        <f ca="1">IFERROR(SUM(OFFSET('7. Consumption'!AI46,0,1,,MIN('1. General Inputs'!$J$27,COLUMNS('7. Consumption'!AI$9:$AQ$9)-1))),0)+MAX(0,$AQ46*('1. General Inputs'!$J$27-COLUMNS('7. Consumption'!AI$9:$AQ$9)+1))</f>
        <v>0</v>
      </c>
      <c r="CB46" s="135">
        <f ca="1">IFERROR(SUM(OFFSET('7. Consumption'!AJ46,0,1,,MIN('1. General Inputs'!$J$27,COLUMNS('7. Consumption'!AJ$9:$AQ$9)-1))),0)+MAX(0,$AQ46*('1. General Inputs'!$J$27-COLUMNS('7. Consumption'!AJ$9:$AQ$9)+1))</f>
        <v>0</v>
      </c>
      <c r="CC46" s="135">
        <f ca="1">IFERROR(SUM(OFFSET('7. Consumption'!AK46,0,1,,MIN('1. General Inputs'!$J$27,COLUMNS('7. Consumption'!AK$9:$AQ$9)-1))),0)+MAX(0,$AQ46*('1. General Inputs'!$J$27-COLUMNS('7. Consumption'!AK$9:$AQ$9)+1))</f>
        <v>0</v>
      </c>
      <c r="CD46" s="135">
        <f ca="1">IFERROR(SUM(OFFSET('7. Consumption'!AL46,0,1,,MIN('1. General Inputs'!$J$27,COLUMNS('7. Consumption'!AL$9:$AQ$9)-1))),0)+MAX(0,$AQ46*('1. General Inputs'!$J$27-COLUMNS('7. Consumption'!AL$9:$AQ$9)+1))</f>
        <v>0</v>
      </c>
      <c r="CE46" s="135">
        <f ca="1">IFERROR(SUM(OFFSET('7. Consumption'!AM46,0,1,,MIN('1. General Inputs'!$J$27,COLUMNS('7. Consumption'!AM$9:$AQ$9)-1))),0)+MAX(0,$AQ46*('1. General Inputs'!$J$27-COLUMNS('7. Consumption'!AM$9:$AQ$9)+1))</f>
        <v>0</v>
      </c>
      <c r="CF46" s="135">
        <f ca="1">IFERROR(SUM(OFFSET('7. Consumption'!AN46,0,1,,MIN('1. General Inputs'!$J$27,COLUMNS('7. Consumption'!AN$9:$AQ$9)-1))),0)+MAX(0,$AQ46*('1. General Inputs'!$J$27-COLUMNS('7. Consumption'!AN$9:$AQ$9)+1))</f>
        <v>0</v>
      </c>
      <c r="CG46" s="135">
        <f ca="1">IFERROR(SUM(OFFSET('7. Consumption'!AO46,0,1,,MIN('1. General Inputs'!$J$27,COLUMNS('7. Consumption'!AO$9:$AQ$9)-1))),0)+MAX(0,$AQ46*('1. General Inputs'!$J$27-COLUMNS('7. Consumption'!AO$9:$AQ$9)+1))</f>
        <v>0</v>
      </c>
      <c r="CH46" s="135">
        <f ca="1">IFERROR(SUM(OFFSET('7. Consumption'!AP46,0,1,,MIN('1. General Inputs'!$J$27,COLUMNS('7. Consumption'!AP$9:$AQ$9)-1))),0)+MAX(0,$AQ46*('1. General Inputs'!$J$27-COLUMNS('7. Consumption'!AP$9:$AQ$9)+1))</f>
        <v>0</v>
      </c>
      <c r="CI46" s="135">
        <f ca="1">IFERROR(SUM(OFFSET('7. Consumption'!AQ46,0,1,,MIN('1. General Inputs'!$J$27,COLUMNS('7. Consumption'!AQ$9:$AQ$9)-1))),0)+MAX(0,$AQ46*('1. General Inputs'!$J$27-COLUMNS('7. Consumption'!AQ$9:$AQ$9)+1))</f>
        <v>0</v>
      </c>
    </row>
    <row r="47" spans="2:87" ht="15" hidden="1" outlineLevel="1" x14ac:dyDescent="0.25">
      <c r="B47" s="16"/>
      <c r="C47" s="16" t="str">
        <f>IFERROR(VLOOKUP(ROWS($C$9:$C47),'5. Dosing'!$L$14:$M$64,COLUMNS('5. Dosing'!$L$13:$M$13),0),"")</f>
        <v/>
      </c>
      <c r="D47" s="16" t="str">
        <f>IFERROR(INDEX('5. Dosing'!E$14:E$64,MATCH('7. Consumption'!$C47,'5. Dosing'!$M$14:$M$64,0)),"")</f>
        <v/>
      </c>
      <c r="E47" s="129">
        <f>IFERROR(INDEX('5. Dosing'!K$14:K$64,MATCH('7. Consumption'!$C47,'5. Dosing'!$M$14:$M$64,0)),0)</f>
        <v>0</v>
      </c>
      <c r="F47" s="130">
        <f>IFERROR(INDEX('5. Dosing'!J$14:J$64,MATCH('7. Consumption'!$C47,'5. Dosing'!$M$14:$M$64,0))*(30)/INDEX('5. Dosing'!H$14:H$64,MATCH('7. Consumption'!$C47,'5. Dosing'!$M$14:$M$64,0)),0)</f>
        <v>0</v>
      </c>
      <c r="H47" s="3">
        <f ca="1">ROUNDUP($F47*$E47*CHOOSE(H$7,
IFERROR(SUMPRODUCT('6. Patients'!CA$10:CA$107,OFFSET('6. Patients'!$DN$9,1,MATCH($D47,'6. Patients'!$DO$9:$EC$9,0),ROWS('6. Patients'!DN$10:DN$107))),0)+
IFERROR(SUMPRODUCT('6. Patients'!CA$10:CA$107,OFFSET('6. Patients'!$ED$9,1,MATCH($D47,'6. Patients'!$EE$9:$ES$9,0),ROWS('6. Patients'!DN$10:DN$107))),0)+
IFERROR(SUMPRODUCT('6. Patients'!CA$10:CA$107,OFFSET('6. Patients'!$ET$9,1,MATCH($D47,'6. Patients'!$EU$9:$FI$9,0),ROWS('6. Patients'!DN$10:DN$107))),0)+
IFERROR(SUMPRODUCT('6. Patients'!CA$10:CA$107,OFFSET('6. Patients'!$FJ$9,1,MATCH($D47,'6. Patients'!$FK$9:$FY$9,0),ROWS('6. Patients'!DN$10:DN$107))),0),
IFERROR(SUMPRODUCT('6. Patients'!CA$10:CA$107,OFFSET('6. Patients'!$FZ$9,1,MATCH($D47,'6. Patients'!$GA$9:$GO$9,0),ROWS('6. Patients'!DN$10:DN$107))),0)+
IFERROR(SUMPRODUCT('6. Patients'!CA$10:CA$107,OFFSET('6. Patients'!$GP$9,1,MATCH($D47,'6. Patients'!$GQ$9:$HE$9,0),ROWS('6. Patients'!DN$10:DN$107))),0)+
IFERROR(SUMPRODUCT('6. Patients'!CA$10:CA$107,OFFSET('6. Patients'!$HF$9,1,MATCH($D47,'6. Patients'!$HG$9:$HU$9,0),ROWS('6. Patients'!DN$10:DN$107))),0)+
IFERROR(SUMPRODUCT('6. Patients'!CA$10:CA$107,OFFSET('6. Patients'!$HV$9,1,MATCH($D47,'6. Patients'!$HW$9:$IK$9,0),ROWS('6. Patients'!DN$10:DN$107))),0),
IFERROR(SUMPRODUCT('6. Patients'!CA$10:CA$107,OFFSET('6. Patients'!$IL$9,1,MATCH($D47,'6. Patients'!$IM$9:$JA$9,0),ROWS('6. Patients'!DN$10:DN$107))),0)+
IFERROR(SUMPRODUCT('6. Patients'!CA$10:CA$107,OFFSET('6. Patients'!$JB$9,1,MATCH($D47,'6. Patients'!$JC$9:$JQ$9,0),ROWS('6. Patients'!DN$10:DN$107))),0)+
IFERROR(SUMPRODUCT('6. Patients'!CA$10:CA$107,OFFSET('6. Patients'!$JR$9,1,MATCH($D47,'6. Patients'!$JS$9:$KG$9,0),ROWS('6. Patients'!DN$10:DN$107))),0)+
IFERROR(SUMPRODUCT('6. Patients'!CA$10:CA$107,OFFSET('6. Patients'!$KH$9,1,MATCH($D47,'6. Patients'!$KI$9:$KW$9,0),ROWS('6. Patients'!DN$10:DN$107))),0))+
IFERROR(VLOOKUP($D47,$H$61:$L$91,COLUMNS($H$60:$J$60)-1+H$7,0)*$E47*$F47*'1. General Inputs'!$J$25,0),0)</f>
        <v>0</v>
      </c>
      <c r="I47" s="3">
        <f ca="1">ROUNDUP($F47*$E47*CHOOSE(I$7,
IFERROR(SUMPRODUCT('6. Patients'!CB$10:CB$107,OFFSET('6. Patients'!$DN$9,1,MATCH($D47,'6. Patients'!$DO$9:$EC$9,0),ROWS('6. Patients'!DO$10:DO$107))),0)+
IFERROR(SUMPRODUCT('6. Patients'!CB$10:CB$107,OFFSET('6. Patients'!$ED$9,1,MATCH($D47,'6. Patients'!$EE$9:$ES$9,0),ROWS('6. Patients'!DO$10:DO$107))),0)+
IFERROR(SUMPRODUCT('6. Patients'!CB$10:CB$107,OFFSET('6. Patients'!$ET$9,1,MATCH($D47,'6. Patients'!$EU$9:$FI$9,0),ROWS('6. Patients'!DO$10:DO$107))),0)+
IFERROR(SUMPRODUCT('6. Patients'!CB$10:CB$107,OFFSET('6. Patients'!$FJ$9,1,MATCH($D47,'6. Patients'!$FK$9:$FY$9,0),ROWS('6. Patients'!DO$10:DO$107))),0),
IFERROR(SUMPRODUCT('6. Patients'!CB$10:CB$107,OFFSET('6. Patients'!$FZ$9,1,MATCH($D47,'6. Patients'!$GA$9:$GO$9,0),ROWS('6. Patients'!DO$10:DO$107))),0)+
IFERROR(SUMPRODUCT('6. Patients'!CB$10:CB$107,OFFSET('6. Patients'!$GP$9,1,MATCH($D47,'6. Patients'!$GQ$9:$HE$9,0),ROWS('6. Patients'!DO$10:DO$107))),0)+
IFERROR(SUMPRODUCT('6. Patients'!CB$10:CB$107,OFFSET('6. Patients'!$HF$9,1,MATCH($D47,'6. Patients'!$HG$9:$HU$9,0),ROWS('6. Patients'!DO$10:DO$107))),0)+
IFERROR(SUMPRODUCT('6. Patients'!CB$10:CB$107,OFFSET('6. Patients'!$HV$9,1,MATCH($D47,'6. Patients'!$HW$9:$IK$9,0),ROWS('6. Patients'!DO$10:DO$107))),0),
IFERROR(SUMPRODUCT('6. Patients'!CB$10:CB$107,OFFSET('6. Patients'!$IL$9,1,MATCH($D47,'6. Patients'!$IM$9:$JA$9,0),ROWS('6. Patients'!DO$10:DO$107))),0)+
IFERROR(SUMPRODUCT('6. Patients'!CB$10:CB$107,OFFSET('6. Patients'!$JB$9,1,MATCH($D47,'6. Patients'!$JC$9:$JQ$9,0),ROWS('6. Patients'!DO$10:DO$107))),0)+
IFERROR(SUMPRODUCT('6. Patients'!CB$10:CB$107,OFFSET('6. Patients'!$JR$9,1,MATCH($D47,'6. Patients'!$JS$9:$KG$9,0),ROWS('6. Patients'!DO$10:DO$107))),0)+
IFERROR(SUMPRODUCT('6. Patients'!CB$10:CB$107,OFFSET('6. Patients'!$KH$9,1,MATCH($D47,'6. Patients'!$KI$9:$KW$9,0),ROWS('6. Patients'!DO$10:DO$107))),0))+
IFERROR(VLOOKUP($D47,$H$61:$L$91,COLUMNS($H$60:$J$60)-1+I$7,0)*$E47*$F47*'1. General Inputs'!$J$25,0),0)</f>
        <v>0</v>
      </c>
      <c r="J47" s="3">
        <f ca="1">ROUNDUP($F47*$E47*CHOOSE(J$7,
IFERROR(SUMPRODUCT('6. Patients'!CC$10:CC$107,OFFSET('6. Patients'!$DN$9,1,MATCH($D47,'6. Patients'!$DO$9:$EC$9,0),ROWS('6. Patients'!DP$10:DP$107))),0)+
IFERROR(SUMPRODUCT('6. Patients'!CC$10:CC$107,OFFSET('6. Patients'!$ED$9,1,MATCH($D47,'6. Patients'!$EE$9:$ES$9,0),ROWS('6. Patients'!DP$10:DP$107))),0)+
IFERROR(SUMPRODUCT('6. Patients'!CC$10:CC$107,OFFSET('6. Patients'!$ET$9,1,MATCH($D47,'6. Patients'!$EU$9:$FI$9,0),ROWS('6. Patients'!DP$10:DP$107))),0)+
IFERROR(SUMPRODUCT('6. Patients'!CC$10:CC$107,OFFSET('6. Patients'!$FJ$9,1,MATCH($D47,'6. Patients'!$FK$9:$FY$9,0),ROWS('6. Patients'!DP$10:DP$107))),0),
IFERROR(SUMPRODUCT('6. Patients'!CC$10:CC$107,OFFSET('6. Patients'!$FZ$9,1,MATCH($D47,'6. Patients'!$GA$9:$GO$9,0),ROWS('6. Patients'!DP$10:DP$107))),0)+
IFERROR(SUMPRODUCT('6. Patients'!CC$10:CC$107,OFFSET('6. Patients'!$GP$9,1,MATCH($D47,'6. Patients'!$GQ$9:$HE$9,0),ROWS('6. Patients'!DP$10:DP$107))),0)+
IFERROR(SUMPRODUCT('6. Patients'!CC$10:CC$107,OFFSET('6. Patients'!$HF$9,1,MATCH($D47,'6. Patients'!$HG$9:$HU$9,0),ROWS('6. Patients'!DP$10:DP$107))),0)+
IFERROR(SUMPRODUCT('6. Patients'!CC$10:CC$107,OFFSET('6. Patients'!$HV$9,1,MATCH($D47,'6. Patients'!$HW$9:$IK$9,0),ROWS('6. Patients'!DP$10:DP$107))),0),
IFERROR(SUMPRODUCT('6. Patients'!CC$10:CC$107,OFFSET('6. Patients'!$IL$9,1,MATCH($D47,'6. Patients'!$IM$9:$JA$9,0),ROWS('6. Patients'!DP$10:DP$107))),0)+
IFERROR(SUMPRODUCT('6. Patients'!CC$10:CC$107,OFFSET('6. Patients'!$JB$9,1,MATCH($D47,'6. Patients'!$JC$9:$JQ$9,0),ROWS('6. Patients'!DP$10:DP$107))),0)+
IFERROR(SUMPRODUCT('6. Patients'!CC$10:CC$107,OFFSET('6. Patients'!$JR$9,1,MATCH($D47,'6. Patients'!$JS$9:$KG$9,0),ROWS('6. Patients'!DP$10:DP$107))),0)+
IFERROR(SUMPRODUCT('6. Patients'!CC$10:CC$107,OFFSET('6. Patients'!$KH$9,1,MATCH($D47,'6. Patients'!$KI$9:$KW$9,0),ROWS('6. Patients'!DP$10:DP$107))),0))+
IFERROR(VLOOKUP($D47,$H$61:$L$91,COLUMNS($H$60:$J$60)-1+J$7,0)*$E47*$F47*'1. General Inputs'!$J$25,0),0)</f>
        <v>0</v>
      </c>
      <c r="K47" s="3">
        <f ca="1">ROUNDUP($F47*$E47*CHOOSE(K$7,
IFERROR(SUMPRODUCT('6. Patients'!CD$10:CD$107,OFFSET('6. Patients'!$DN$9,1,MATCH($D47,'6. Patients'!$DO$9:$EC$9,0),ROWS('6. Patients'!DQ$10:DQ$107))),0)+
IFERROR(SUMPRODUCT('6. Patients'!CD$10:CD$107,OFFSET('6. Patients'!$ED$9,1,MATCH($D47,'6. Patients'!$EE$9:$ES$9,0),ROWS('6. Patients'!DQ$10:DQ$107))),0)+
IFERROR(SUMPRODUCT('6. Patients'!CD$10:CD$107,OFFSET('6. Patients'!$ET$9,1,MATCH($D47,'6. Patients'!$EU$9:$FI$9,0),ROWS('6. Patients'!DQ$10:DQ$107))),0)+
IFERROR(SUMPRODUCT('6. Patients'!CD$10:CD$107,OFFSET('6. Patients'!$FJ$9,1,MATCH($D47,'6. Patients'!$FK$9:$FY$9,0),ROWS('6. Patients'!DQ$10:DQ$107))),0),
IFERROR(SUMPRODUCT('6. Patients'!CD$10:CD$107,OFFSET('6. Patients'!$FZ$9,1,MATCH($D47,'6. Patients'!$GA$9:$GO$9,0),ROWS('6. Patients'!DQ$10:DQ$107))),0)+
IFERROR(SUMPRODUCT('6. Patients'!CD$10:CD$107,OFFSET('6. Patients'!$GP$9,1,MATCH($D47,'6. Patients'!$GQ$9:$HE$9,0),ROWS('6. Patients'!DQ$10:DQ$107))),0)+
IFERROR(SUMPRODUCT('6. Patients'!CD$10:CD$107,OFFSET('6. Patients'!$HF$9,1,MATCH($D47,'6. Patients'!$HG$9:$HU$9,0),ROWS('6. Patients'!DQ$10:DQ$107))),0)+
IFERROR(SUMPRODUCT('6. Patients'!CD$10:CD$107,OFFSET('6. Patients'!$HV$9,1,MATCH($D47,'6. Patients'!$HW$9:$IK$9,0),ROWS('6. Patients'!DQ$10:DQ$107))),0),
IFERROR(SUMPRODUCT('6. Patients'!CD$10:CD$107,OFFSET('6. Patients'!$IL$9,1,MATCH($D47,'6. Patients'!$IM$9:$JA$9,0),ROWS('6. Patients'!DQ$10:DQ$107))),0)+
IFERROR(SUMPRODUCT('6. Patients'!CD$10:CD$107,OFFSET('6. Patients'!$JB$9,1,MATCH($D47,'6. Patients'!$JC$9:$JQ$9,0),ROWS('6. Patients'!DQ$10:DQ$107))),0)+
IFERROR(SUMPRODUCT('6. Patients'!CD$10:CD$107,OFFSET('6. Patients'!$JR$9,1,MATCH($D47,'6. Patients'!$JS$9:$KG$9,0),ROWS('6. Patients'!DQ$10:DQ$107))),0)+
IFERROR(SUMPRODUCT('6. Patients'!CD$10:CD$107,OFFSET('6. Patients'!$KH$9,1,MATCH($D47,'6. Patients'!$KI$9:$KW$9,0),ROWS('6. Patients'!DQ$10:DQ$107))),0))+
IFERROR(VLOOKUP($D47,$H$61:$L$91,COLUMNS($H$60:$J$60)-1+K$7,0)*$E47*$F47*'1. General Inputs'!$J$25,0),0)</f>
        <v>0</v>
      </c>
      <c r="L47" s="3">
        <f ca="1">ROUNDUP($F47*$E47*CHOOSE(L$7,
IFERROR(SUMPRODUCT('6. Patients'!CE$10:CE$107,OFFSET('6. Patients'!$DN$9,1,MATCH($D47,'6. Patients'!$DO$9:$EC$9,0),ROWS('6. Patients'!DR$10:DR$107))),0)+
IFERROR(SUMPRODUCT('6. Patients'!CE$10:CE$107,OFFSET('6. Patients'!$ED$9,1,MATCH($D47,'6. Patients'!$EE$9:$ES$9,0),ROWS('6. Patients'!DR$10:DR$107))),0)+
IFERROR(SUMPRODUCT('6. Patients'!CE$10:CE$107,OFFSET('6. Patients'!$ET$9,1,MATCH($D47,'6. Patients'!$EU$9:$FI$9,0),ROWS('6. Patients'!DR$10:DR$107))),0)+
IFERROR(SUMPRODUCT('6. Patients'!CE$10:CE$107,OFFSET('6. Patients'!$FJ$9,1,MATCH($D47,'6. Patients'!$FK$9:$FY$9,0),ROWS('6. Patients'!DR$10:DR$107))),0),
IFERROR(SUMPRODUCT('6. Patients'!CE$10:CE$107,OFFSET('6. Patients'!$FZ$9,1,MATCH($D47,'6. Patients'!$GA$9:$GO$9,0),ROWS('6. Patients'!DR$10:DR$107))),0)+
IFERROR(SUMPRODUCT('6. Patients'!CE$10:CE$107,OFFSET('6. Patients'!$GP$9,1,MATCH($D47,'6. Patients'!$GQ$9:$HE$9,0),ROWS('6. Patients'!DR$10:DR$107))),0)+
IFERROR(SUMPRODUCT('6. Patients'!CE$10:CE$107,OFFSET('6. Patients'!$HF$9,1,MATCH($D47,'6. Patients'!$HG$9:$HU$9,0),ROWS('6. Patients'!DR$10:DR$107))),0)+
IFERROR(SUMPRODUCT('6. Patients'!CE$10:CE$107,OFFSET('6. Patients'!$HV$9,1,MATCH($D47,'6. Patients'!$HW$9:$IK$9,0),ROWS('6. Patients'!DR$10:DR$107))),0),
IFERROR(SUMPRODUCT('6. Patients'!CE$10:CE$107,OFFSET('6. Patients'!$IL$9,1,MATCH($D47,'6. Patients'!$IM$9:$JA$9,0),ROWS('6. Patients'!DR$10:DR$107))),0)+
IFERROR(SUMPRODUCT('6. Patients'!CE$10:CE$107,OFFSET('6. Patients'!$JB$9,1,MATCH($D47,'6. Patients'!$JC$9:$JQ$9,0),ROWS('6. Patients'!DR$10:DR$107))),0)+
IFERROR(SUMPRODUCT('6. Patients'!CE$10:CE$107,OFFSET('6. Patients'!$JR$9,1,MATCH($D47,'6. Patients'!$JS$9:$KG$9,0),ROWS('6. Patients'!DR$10:DR$107))),0)+
IFERROR(SUMPRODUCT('6. Patients'!CE$10:CE$107,OFFSET('6. Patients'!$KH$9,1,MATCH($D47,'6. Patients'!$KI$9:$KW$9,0),ROWS('6. Patients'!DR$10:DR$107))),0))+
IFERROR(VLOOKUP($D47,$H$61:$L$91,COLUMNS($H$60:$J$60)-1+L$7,0)*$E47*$F47*'1. General Inputs'!$J$25,0),0)</f>
        <v>0</v>
      </c>
      <c r="M47" s="3">
        <f ca="1">ROUNDUP($F47*$E47*CHOOSE(M$7,
IFERROR(SUMPRODUCT('6. Patients'!CF$10:CF$107,OFFSET('6. Patients'!$DN$9,1,MATCH($D47,'6. Patients'!$DO$9:$EC$9,0),ROWS('6. Patients'!DS$10:DS$107))),0)+
IFERROR(SUMPRODUCT('6. Patients'!CF$10:CF$107,OFFSET('6. Patients'!$ED$9,1,MATCH($D47,'6. Patients'!$EE$9:$ES$9,0),ROWS('6. Patients'!DS$10:DS$107))),0)+
IFERROR(SUMPRODUCT('6. Patients'!CF$10:CF$107,OFFSET('6. Patients'!$ET$9,1,MATCH($D47,'6. Patients'!$EU$9:$FI$9,0),ROWS('6. Patients'!DS$10:DS$107))),0)+
IFERROR(SUMPRODUCT('6. Patients'!CF$10:CF$107,OFFSET('6. Patients'!$FJ$9,1,MATCH($D47,'6. Patients'!$FK$9:$FY$9,0),ROWS('6. Patients'!DS$10:DS$107))),0),
IFERROR(SUMPRODUCT('6. Patients'!CF$10:CF$107,OFFSET('6. Patients'!$FZ$9,1,MATCH($D47,'6. Patients'!$GA$9:$GO$9,0),ROWS('6. Patients'!DS$10:DS$107))),0)+
IFERROR(SUMPRODUCT('6. Patients'!CF$10:CF$107,OFFSET('6. Patients'!$GP$9,1,MATCH($D47,'6. Patients'!$GQ$9:$HE$9,0),ROWS('6. Patients'!DS$10:DS$107))),0)+
IFERROR(SUMPRODUCT('6. Patients'!CF$10:CF$107,OFFSET('6. Patients'!$HF$9,1,MATCH($D47,'6. Patients'!$HG$9:$HU$9,0),ROWS('6. Patients'!DS$10:DS$107))),0)+
IFERROR(SUMPRODUCT('6. Patients'!CF$10:CF$107,OFFSET('6. Patients'!$HV$9,1,MATCH($D47,'6. Patients'!$HW$9:$IK$9,0),ROWS('6. Patients'!DS$10:DS$107))),0),
IFERROR(SUMPRODUCT('6. Patients'!CF$10:CF$107,OFFSET('6. Patients'!$IL$9,1,MATCH($D47,'6. Patients'!$IM$9:$JA$9,0),ROWS('6. Patients'!DS$10:DS$107))),0)+
IFERROR(SUMPRODUCT('6. Patients'!CF$10:CF$107,OFFSET('6. Patients'!$JB$9,1,MATCH($D47,'6. Patients'!$JC$9:$JQ$9,0),ROWS('6. Patients'!DS$10:DS$107))),0)+
IFERROR(SUMPRODUCT('6. Patients'!CF$10:CF$107,OFFSET('6. Patients'!$JR$9,1,MATCH($D47,'6. Patients'!$JS$9:$KG$9,0),ROWS('6. Patients'!DS$10:DS$107))),0)+
IFERROR(SUMPRODUCT('6. Patients'!CF$10:CF$107,OFFSET('6. Patients'!$KH$9,1,MATCH($D47,'6. Patients'!$KI$9:$KW$9,0),ROWS('6. Patients'!DS$10:DS$107))),0))+
IFERROR(VLOOKUP($D47,$H$61:$L$91,COLUMNS($H$60:$J$60)-1+M$7,0)*$E47*$F47*'1. General Inputs'!$J$25,0),0)</f>
        <v>0</v>
      </c>
      <c r="N47" s="3">
        <f ca="1">ROUNDUP($F47*$E47*CHOOSE(N$7,
IFERROR(SUMPRODUCT('6. Patients'!CG$10:CG$107,OFFSET('6. Patients'!$DN$9,1,MATCH($D47,'6. Patients'!$DO$9:$EC$9,0),ROWS('6. Patients'!DT$10:DT$107))),0)+
IFERROR(SUMPRODUCT('6. Patients'!CG$10:CG$107,OFFSET('6. Patients'!$ED$9,1,MATCH($D47,'6. Patients'!$EE$9:$ES$9,0),ROWS('6. Patients'!DT$10:DT$107))),0)+
IFERROR(SUMPRODUCT('6. Patients'!CG$10:CG$107,OFFSET('6. Patients'!$ET$9,1,MATCH($D47,'6. Patients'!$EU$9:$FI$9,0),ROWS('6. Patients'!DT$10:DT$107))),0)+
IFERROR(SUMPRODUCT('6. Patients'!CG$10:CG$107,OFFSET('6. Patients'!$FJ$9,1,MATCH($D47,'6. Patients'!$FK$9:$FY$9,0),ROWS('6. Patients'!DT$10:DT$107))),0),
IFERROR(SUMPRODUCT('6. Patients'!CG$10:CG$107,OFFSET('6. Patients'!$FZ$9,1,MATCH($D47,'6. Patients'!$GA$9:$GO$9,0),ROWS('6. Patients'!DT$10:DT$107))),0)+
IFERROR(SUMPRODUCT('6. Patients'!CG$10:CG$107,OFFSET('6. Patients'!$GP$9,1,MATCH($D47,'6. Patients'!$GQ$9:$HE$9,0),ROWS('6. Patients'!DT$10:DT$107))),0)+
IFERROR(SUMPRODUCT('6. Patients'!CG$10:CG$107,OFFSET('6. Patients'!$HF$9,1,MATCH($D47,'6. Patients'!$HG$9:$HU$9,0),ROWS('6. Patients'!DT$10:DT$107))),0)+
IFERROR(SUMPRODUCT('6. Patients'!CG$10:CG$107,OFFSET('6. Patients'!$HV$9,1,MATCH($D47,'6. Patients'!$HW$9:$IK$9,0),ROWS('6. Patients'!DT$10:DT$107))),0),
IFERROR(SUMPRODUCT('6. Patients'!CG$10:CG$107,OFFSET('6. Patients'!$IL$9,1,MATCH($D47,'6. Patients'!$IM$9:$JA$9,0),ROWS('6. Patients'!DT$10:DT$107))),0)+
IFERROR(SUMPRODUCT('6. Patients'!CG$10:CG$107,OFFSET('6. Patients'!$JB$9,1,MATCH($D47,'6. Patients'!$JC$9:$JQ$9,0),ROWS('6. Patients'!DT$10:DT$107))),0)+
IFERROR(SUMPRODUCT('6. Patients'!CG$10:CG$107,OFFSET('6. Patients'!$JR$9,1,MATCH($D47,'6. Patients'!$JS$9:$KG$9,0),ROWS('6. Patients'!DT$10:DT$107))),0)+
IFERROR(SUMPRODUCT('6. Patients'!CG$10:CG$107,OFFSET('6. Patients'!$KH$9,1,MATCH($D47,'6. Patients'!$KI$9:$KW$9,0),ROWS('6. Patients'!DT$10:DT$107))),0))+
IFERROR(VLOOKUP($D47,$H$61:$L$91,COLUMNS($H$60:$J$60)-1+N$7,0)*$E47*$F47*'1. General Inputs'!$J$25,0),0)</f>
        <v>0</v>
      </c>
      <c r="O47" s="3">
        <f ca="1">ROUNDUP($F47*$E47*CHOOSE(O$7,
IFERROR(SUMPRODUCT('6. Patients'!CH$10:CH$107,OFFSET('6. Patients'!$DN$9,1,MATCH($D47,'6. Patients'!$DO$9:$EC$9,0),ROWS('6. Patients'!DU$10:DU$107))),0)+
IFERROR(SUMPRODUCT('6. Patients'!CH$10:CH$107,OFFSET('6. Patients'!$ED$9,1,MATCH($D47,'6. Patients'!$EE$9:$ES$9,0),ROWS('6. Patients'!DU$10:DU$107))),0)+
IFERROR(SUMPRODUCT('6. Patients'!CH$10:CH$107,OFFSET('6. Patients'!$ET$9,1,MATCH($D47,'6. Patients'!$EU$9:$FI$9,0),ROWS('6. Patients'!DU$10:DU$107))),0)+
IFERROR(SUMPRODUCT('6. Patients'!CH$10:CH$107,OFFSET('6. Patients'!$FJ$9,1,MATCH($D47,'6. Patients'!$FK$9:$FY$9,0),ROWS('6. Patients'!DU$10:DU$107))),0),
IFERROR(SUMPRODUCT('6. Patients'!CH$10:CH$107,OFFSET('6. Patients'!$FZ$9,1,MATCH($D47,'6. Patients'!$GA$9:$GO$9,0),ROWS('6. Patients'!DU$10:DU$107))),0)+
IFERROR(SUMPRODUCT('6. Patients'!CH$10:CH$107,OFFSET('6. Patients'!$GP$9,1,MATCH($D47,'6. Patients'!$GQ$9:$HE$9,0),ROWS('6. Patients'!DU$10:DU$107))),0)+
IFERROR(SUMPRODUCT('6. Patients'!CH$10:CH$107,OFFSET('6. Patients'!$HF$9,1,MATCH($D47,'6. Patients'!$HG$9:$HU$9,0),ROWS('6. Patients'!DU$10:DU$107))),0)+
IFERROR(SUMPRODUCT('6. Patients'!CH$10:CH$107,OFFSET('6. Patients'!$HV$9,1,MATCH($D47,'6. Patients'!$HW$9:$IK$9,0),ROWS('6. Patients'!DU$10:DU$107))),0),
IFERROR(SUMPRODUCT('6. Patients'!CH$10:CH$107,OFFSET('6. Patients'!$IL$9,1,MATCH($D47,'6. Patients'!$IM$9:$JA$9,0),ROWS('6. Patients'!DU$10:DU$107))),0)+
IFERROR(SUMPRODUCT('6. Patients'!CH$10:CH$107,OFFSET('6. Patients'!$JB$9,1,MATCH($D47,'6. Patients'!$JC$9:$JQ$9,0),ROWS('6. Patients'!DU$10:DU$107))),0)+
IFERROR(SUMPRODUCT('6. Patients'!CH$10:CH$107,OFFSET('6. Patients'!$JR$9,1,MATCH($D47,'6. Patients'!$JS$9:$KG$9,0),ROWS('6. Patients'!DU$10:DU$107))),0)+
IFERROR(SUMPRODUCT('6. Patients'!CH$10:CH$107,OFFSET('6. Patients'!$KH$9,1,MATCH($D47,'6. Patients'!$KI$9:$KW$9,0),ROWS('6. Patients'!DU$10:DU$107))),0))+
IFERROR(VLOOKUP($D47,$H$61:$L$91,COLUMNS($H$60:$J$60)-1+O$7,0)*$E47*$F47*'1. General Inputs'!$J$25,0),0)</f>
        <v>0</v>
      </c>
      <c r="P47" s="3">
        <f ca="1">ROUNDUP($F47*$E47*CHOOSE(P$7,
IFERROR(SUMPRODUCT('6. Patients'!CI$10:CI$107,OFFSET('6. Patients'!$DN$9,1,MATCH($D47,'6. Patients'!$DO$9:$EC$9,0),ROWS('6. Patients'!DV$10:DV$107))),0)+
IFERROR(SUMPRODUCT('6. Patients'!CI$10:CI$107,OFFSET('6. Patients'!$ED$9,1,MATCH($D47,'6. Patients'!$EE$9:$ES$9,0),ROWS('6. Patients'!DV$10:DV$107))),0)+
IFERROR(SUMPRODUCT('6. Patients'!CI$10:CI$107,OFFSET('6. Patients'!$ET$9,1,MATCH($D47,'6. Patients'!$EU$9:$FI$9,0),ROWS('6. Patients'!DV$10:DV$107))),0)+
IFERROR(SUMPRODUCT('6. Patients'!CI$10:CI$107,OFFSET('6. Patients'!$FJ$9,1,MATCH($D47,'6. Patients'!$FK$9:$FY$9,0),ROWS('6. Patients'!DV$10:DV$107))),0),
IFERROR(SUMPRODUCT('6. Patients'!CI$10:CI$107,OFFSET('6. Patients'!$FZ$9,1,MATCH($D47,'6. Patients'!$GA$9:$GO$9,0),ROWS('6. Patients'!DV$10:DV$107))),0)+
IFERROR(SUMPRODUCT('6. Patients'!CI$10:CI$107,OFFSET('6. Patients'!$GP$9,1,MATCH($D47,'6. Patients'!$GQ$9:$HE$9,0),ROWS('6. Patients'!DV$10:DV$107))),0)+
IFERROR(SUMPRODUCT('6. Patients'!CI$10:CI$107,OFFSET('6. Patients'!$HF$9,1,MATCH($D47,'6. Patients'!$HG$9:$HU$9,0),ROWS('6. Patients'!DV$10:DV$107))),0)+
IFERROR(SUMPRODUCT('6. Patients'!CI$10:CI$107,OFFSET('6. Patients'!$HV$9,1,MATCH($D47,'6. Patients'!$HW$9:$IK$9,0),ROWS('6. Patients'!DV$10:DV$107))),0),
IFERROR(SUMPRODUCT('6. Patients'!CI$10:CI$107,OFFSET('6. Patients'!$IL$9,1,MATCH($D47,'6. Patients'!$IM$9:$JA$9,0),ROWS('6. Patients'!DV$10:DV$107))),0)+
IFERROR(SUMPRODUCT('6. Patients'!CI$10:CI$107,OFFSET('6. Patients'!$JB$9,1,MATCH($D47,'6. Patients'!$JC$9:$JQ$9,0),ROWS('6. Patients'!DV$10:DV$107))),0)+
IFERROR(SUMPRODUCT('6. Patients'!CI$10:CI$107,OFFSET('6. Patients'!$JR$9,1,MATCH($D47,'6. Patients'!$JS$9:$KG$9,0),ROWS('6. Patients'!DV$10:DV$107))),0)+
IFERROR(SUMPRODUCT('6. Patients'!CI$10:CI$107,OFFSET('6. Patients'!$KH$9,1,MATCH($D47,'6. Patients'!$KI$9:$KW$9,0),ROWS('6. Patients'!DV$10:DV$107))),0))+
IFERROR(VLOOKUP($D47,$H$61:$L$91,COLUMNS($H$60:$J$60)-1+P$7,0)*$E47*$F47*'1. General Inputs'!$J$25,0),0)</f>
        <v>0</v>
      </c>
      <c r="Q47" s="3">
        <f ca="1">ROUNDUP($F47*$E47*CHOOSE(Q$7,
IFERROR(SUMPRODUCT('6. Patients'!CJ$10:CJ$107,OFFSET('6. Patients'!$DN$9,1,MATCH($D47,'6. Patients'!$DO$9:$EC$9,0),ROWS('6. Patients'!DW$10:DW$107))),0)+
IFERROR(SUMPRODUCT('6. Patients'!CJ$10:CJ$107,OFFSET('6. Patients'!$ED$9,1,MATCH($D47,'6. Patients'!$EE$9:$ES$9,0),ROWS('6. Patients'!DW$10:DW$107))),0)+
IFERROR(SUMPRODUCT('6. Patients'!CJ$10:CJ$107,OFFSET('6. Patients'!$ET$9,1,MATCH($D47,'6. Patients'!$EU$9:$FI$9,0),ROWS('6. Patients'!DW$10:DW$107))),0)+
IFERROR(SUMPRODUCT('6. Patients'!CJ$10:CJ$107,OFFSET('6. Patients'!$FJ$9,1,MATCH($D47,'6. Patients'!$FK$9:$FY$9,0),ROWS('6. Patients'!DW$10:DW$107))),0),
IFERROR(SUMPRODUCT('6. Patients'!CJ$10:CJ$107,OFFSET('6. Patients'!$FZ$9,1,MATCH($D47,'6. Patients'!$GA$9:$GO$9,0),ROWS('6. Patients'!DW$10:DW$107))),0)+
IFERROR(SUMPRODUCT('6. Patients'!CJ$10:CJ$107,OFFSET('6. Patients'!$GP$9,1,MATCH($D47,'6. Patients'!$GQ$9:$HE$9,0),ROWS('6. Patients'!DW$10:DW$107))),0)+
IFERROR(SUMPRODUCT('6. Patients'!CJ$10:CJ$107,OFFSET('6. Patients'!$HF$9,1,MATCH($D47,'6. Patients'!$HG$9:$HU$9,0),ROWS('6. Patients'!DW$10:DW$107))),0)+
IFERROR(SUMPRODUCT('6. Patients'!CJ$10:CJ$107,OFFSET('6. Patients'!$HV$9,1,MATCH($D47,'6. Patients'!$HW$9:$IK$9,0),ROWS('6. Patients'!DW$10:DW$107))),0),
IFERROR(SUMPRODUCT('6. Patients'!CJ$10:CJ$107,OFFSET('6. Patients'!$IL$9,1,MATCH($D47,'6. Patients'!$IM$9:$JA$9,0),ROWS('6. Patients'!DW$10:DW$107))),0)+
IFERROR(SUMPRODUCT('6. Patients'!CJ$10:CJ$107,OFFSET('6. Patients'!$JB$9,1,MATCH($D47,'6. Patients'!$JC$9:$JQ$9,0),ROWS('6. Patients'!DW$10:DW$107))),0)+
IFERROR(SUMPRODUCT('6. Patients'!CJ$10:CJ$107,OFFSET('6. Patients'!$JR$9,1,MATCH($D47,'6. Patients'!$JS$9:$KG$9,0),ROWS('6. Patients'!DW$10:DW$107))),0)+
IFERROR(SUMPRODUCT('6. Patients'!CJ$10:CJ$107,OFFSET('6. Patients'!$KH$9,1,MATCH($D47,'6. Patients'!$KI$9:$KW$9,0),ROWS('6. Patients'!DW$10:DW$107))),0))+
IFERROR(VLOOKUP($D47,$H$61:$L$91,COLUMNS($H$60:$J$60)-1+Q$7,0)*$E47*$F47*'1. General Inputs'!$J$25,0),0)</f>
        <v>0</v>
      </c>
      <c r="R47" s="3">
        <f ca="1">ROUNDUP($F47*$E47*CHOOSE(R$7,
IFERROR(SUMPRODUCT('6. Patients'!CK$10:CK$107,OFFSET('6. Patients'!$DN$9,1,MATCH($D47,'6. Patients'!$DO$9:$EC$9,0),ROWS('6. Patients'!DX$10:DX$107))),0)+
IFERROR(SUMPRODUCT('6. Patients'!CK$10:CK$107,OFFSET('6. Patients'!$ED$9,1,MATCH($D47,'6. Patients'!$EE$9:$ES$9,0),ROWS('6. Patients'!DX$10:DX$107))),0)+
IFERROR(SUMPRODUCT('6. Patients'!CK$10:CK$107,OFFSET('6. Patients'!$ET$9,1,MATCH($D47,'6. Patients'!$EU$9:$FI$9,0),ROWS('6. Patients'!DX$10:DX$107))),0)+
IFERROR(SUMPRODUCT('6. Patients'!CK$10:CK$107,OFFSET('6. Patients'!$FJ$9,1,MATCH($D47,'6. Patients'!$FK$9:$FY$9,0),ROWS('6. Patients'!DX$10:DX$107))),0),
IFERROR(SUMPRODUCT('6. Patients'!CK$10:CK$107,OFFSET('6. Patients'!$FZ$9,1,MATCH($D47,'6. Patients'!$GA$9:$GO$9,0),ROWS('6. Patients'!DX$10:DX$107))),0)+
IFERROR(SUMPRODUCT('6. Patients'!CK$10:CK$107,OFFSET('6. Patients'!$GP$9,1,MATCH($D47,'6. Patients'!$GQ$9:$HE$9,0),ROWS('6. Patients'!DX$10:DX$107))),0)+
IFERROR(SUMPRODUCT('6. Patients'!CK$10:CK$107,OFFSET('6. Patients'!$HF$9,1,MATCH($D47,'6. Patients'!$HG$9:$HU$9,0),ROWS('6. Patients'!DX$10:DX$107))),0)+
IFERROR(SUMPRODUCT('6. Patients'!CK$10:CK$107,OFFSET('6. Patients'!$HV$9,1,MATCH($D47,'6. Patients'!$HW$9:$IK$9,0),ROWS('6. Patients'!DX$10:DX$107))),0),
IFERROR(SUMPRODUCT('6. Patients'!CK$10:CK$107,OFFSET('6. Patients'!$IL$9,1,MATCH($D47,'6. Patients'!$IM$9:$JA$9,0),ROWS('6. Patients'!DX$10:DX$107))),0)+
IFERROR(SUMPRODUCT('6. Patients'!CK$10:CK$107,OFFSET('6. Patients'!$JB$9,1,MATCH($D47,'6. Patients'!$JC$9:$JQ$9,0),ROWS('6. Patients'!DX$10:DX$107))),0)+
IFERROR(SUMPRODUCT('6. Patients'!CK$10:CK$107,OFFSET('6. Patients'!$JR$9,1,MATCH($D47,'6. Patients'!$JS$9:$KG$9,0),ROWS('6. Patients'!DX$10:DX$107))),0)+
IFERROR(SUMPRODUCT('6. Patients'!CK$10:CK$107,OFFSET('6. Patients'!$KH$9,1,MATCH($D47,'6. Patients'!$KI$9:$KW$9,0),ROWS('6. Patients'!DX$10:DX$107))),0))+
IFERROR(VLOOKUP($D47,$H$61:$L$91,COLUMNS($H$60:$J$60)-1+R$7,0)*$E47*$F47*'1. General Inputs'!$J$25,0),0)</f>
        <v>0</v>
      </c>
      <c r="S47" s="3">
        <f ca="1">ROUNDUP($F47*$E47*CHOOSE(S$7,
IFERROR(SUMPRODUCT('6. Patients'!CL$10:CL$107,OFFSET('6. Patients'!$DN$9,1,MATCH($D47,'6. Patients'!$DO$9:$EC$9,0),ROWS('6. Patients'!DY$10:DY$107))),0)+
IFERROR(SUMPRODUCT('6. Patients'!CL$10:CL$107,OFFSET('6. Patients'!$ED$9,1,MATCH($D47,'6. Patients'!$EE$9:$ES$9,0),ROWS('6. Patients'!DY$10:DY$107))),0)+
IFERROR(SUMPRODUCT('6. Patients'!CL$10:CL$107,OFFSET('6. Patients'!$ET$9,1,MATCH($D47,'6. Patients'!$EU$9:$FI$9,0),ROWS('6. Patients'!DY$10:DY$107))),0)+
IFERROR(SUMPRODUCT('6. Patients'!CL$10:CL$107,OFFSET('6. Patients'!$FJ$9,1,MATCH($D47,'6. Patients'!$FK$9:$FY$9,0),ROWS('6. Patients'!DY$10:DY$107))),0),
IFERROR(SUMPRODUCT('6. Patients'!CL$10:CL$107,OFFSET('6. Patients'!$FZ$9,1,MATCH($D47,'6. Patients'!$GA$9:$GO$9,0),ROWS('6. Patients'!DY$10:DY$107))),0)+
IFERROR(SUMPRODUCT('6. Patients'!CL$10:CL$107,OFFSET('6. Patients'!$GP$9,1,MATCH($D47,'6. Patients'!$GQ$9:$HE$9,0),ROWS('6. Patients'!DY$10:DY$107))),0)+
IFERROR(SUMPRODUCT('6. Patients'!CL$10:CL$107,OFFSET('6. Patients'!$HF$9,1,MATCH($D47,'6. Patients'!$HG$9:$HU$9,0),ROWS('6. Patients'!DY$10:DY$107))),0)+
IFERROR(SUMPRODUCT('6. Patients'!CL$10:CL$107,OFFSET('6. Patients'!$HV$9,1,MATCH($D47,'6. Patients'!$HW$9:$IK$9,0),ROWS('6. Patients'!DY$10:DY$107))),0),
IFERROR(SUMPRODUCT('6. Patients'!CL$10:CL$107,OFFSET('6. Patients'!$IL$9,1,MATCH($D47,'6. Patients'!$IM$9:$JA$9,0),ROWS('6. Patients'!DY$10:DY$107))),0)+
IFERROR(SUMPRODUCT('6. Patients'!CL$10:CL$107,OFFSET('6. Patients'!$JB$9,1,MATCH($D47,'6. Patients'!$JC$9:$JQ$9,0),ROWS('6. Patients'!DY$10:DY$107))),0)+
IFERROR(SUMPRODUCT('6. Patients'!CL$10:CL$107,OFFSET('6. Patients'!$JR$9,1,MATCH($D47,'6. Patients'!$JS$9:$KG$9,0),ROWS('6. Patients'!DY$10:DY$107))),0)+
IFERROR(SUMPRODUCT('6. Patients'!CL$10:CL$107,OFFSET('6. Patients'!$KH$9,1,MATCH($D47,'6. Patients'!$KI$9:$KW$9,0),ROWS('6. Patients'!DY$10:DY$107))),0))+
IFERROR(VLOOKUP($D47,$H$61:$L$91,COLUMNS($H$60:$J$60)-1+S$7,0)*$E47*$F47*'1. General Inputs'!$J$25,0),0)</f>
        <v>0</v>
      </c>
      <c r="T47" s="3">
        <f ca="1">ROUNDUP($F47*$E47*CHOOSE(T$7,
IFERROR(SUMPRODUCT('6. Patients'!CM$10:CM$107,OFFSET('6. Patients'!$DN$9,1,MATCH($D47,'6. Patients'!$DO$9:$EC$9,0),ROWS('6. Patients'!DZ$10:DZ$107))),0)+
IFERROR(SUMPRODUCT('6. Patients'!CM$10:CM$107,OFFSET('6. Patients'!$ED$9,1,MATCH($D47,'6. Patients'!$EE$9:$ES$9,0),ROWS('6. Patients'!DZ$10:DZ$107))),0)+
IFERROR(SUMPRODUCT('6. Patients'!CM$10:CM$107,OFFSET('6. Patients'!$ET$9,1,MATCH($D47,'6. Patients'!$EU$9:$FI$9,0),ROWS('6. Patients'!DZ$10:DZ$107))),0)+
IFERROR(SUMPRODUCT('6. Patients'!CM$10:CM$107,OFFSET('6. Patients'!$FJ$9,1,MATCH($D47,'6. Patients'!$FK$9:$FY$9,0),ROWS('6. Patients'!DZ$10:DZ$107))),0),
IFERROR(SUMPRODUCT('6. Patients'!CM$10:CM$107,OFFSET('6. Patients'!$FZ$9,1,MATCH($D47,'6. Patients'!$GA$9:$GO$9,0),ROWS('6. Patients'!DZ$10:DZ$107))),0)+
IFERROR(SUMPRODUCT('6. Patients'!CM$10:CM$107,OFFSET('6. Patients'!$GP$9,1,MATCH($D47,'6. Patients'!$GQ$9:$HE$9,0),ROWS('6. Patients'!DZ$10:DZ$107))),0)+
IFERROR(SUMPRODUCT('6. Patients'!CM$10:CM$107,OFFSET('6. Patients'!$HF$9,1,MATCH($D47,'6. Patients'!$HG$9:$HU$9,0),ROWS('6. Patients'!DZ$10:DZ$107))),0)+
IFERROR(SUMPRODUCT('6. Patients'!CM$10:CM$107,OFFSET('6. Patients'!$HV$9,1,MATCH($D47,'6. Patients'!$HW$9:$IK$9,0),ROWS('6. Patients'!DZ$10:DZ$107))),0),
IFERROR(SUMPRODUCT('6. Patients'!CM$10:CM$107,OFFSET('6. Patients'!$IL$9,1,MATCH($D47,'6. Patients'!$IM$9:$JA$9,0),ROWS('6. Patients'!DZ$10:DZ$107))),0)+
IFERROR(SUMPRODUCT('6. Patients'!CM$10:CM$107,OFFSET('6. Patients'!$JB$9,1,MATCH($D47,'6. Patients'!$JC$9:$JQ$9,0),ROWS('6. Patients'!DZ$10:DZ$107))),0)+
IFERROR(SUMPRODUCT('6. Patients'!CM$10:CM$107,OFFSET('6. Patients'!$JR$9,1,MATCH($D47,'6. Patients'!$JS$9:$KG$9,0),ROWS('6. Patients'!DZ$10:DZ$107))),0)+
IFERROR(SUMPRODUCT('6. Patients'!CM$10:CM$107,OFFSET('6. Patients'!$KH$9,1,MATCH($D47,'6. Patients'!$KI$9:$KW$9,0),ROWS('6. Patients'!DZ$10:DZ$107))),0))+
IFERROR(VLOOKUP($D47,$H$61:$L$91,COLUMNS($H$60:$J$60)-1+T$7,0)*$E47*$F47*'1. General Inputs'!$J$25,0),0)</f>
        <v>0</v>
      </c>
      <c r="U47" s="3">
        <f ca="1">ROUNDUP($F47*$E47*CHOOSE(U$7,
IFERROR(SUMPRODUCT('6. Patients'!CN$10:CN$107,OFFSET('6. Patients'!$DN$9,1,MATCH($D47,'6. Patients'!$DO$9:$EC$9,0),ROWS('6. Patients'!EA$10:EA$107))),0)+
IFERROR(SUMPRODUCT('6. Patients'!CN$10:CN$107,OFFSET('6. Patients'!$ED$9,1,MATCH($D47,'6. Patients'!$EE$9:$ES$9,0),ROWS('6. Patients'!EA$10:EA$107))),0)+
IFERROR(SUMPRODUCT('6. Patients'!CN$10:CN$107,OFFSET('6. Patients'!$ET$9,1,MATCH($D47,'6. Patients'!$EU$9:$FI$9,0),ROWS('6. Patients'!EA$10:EA$107))),0)+
IFERROR(SUMPRODUCT('6. Patients'!CN$10:CN$107,OFFSET('6. Patients'!$FJ$9,1,MATCH($D47,'6. Patients'!$FK$9:$FY$9,0),ROWS('6. Patients'!EA$10:EA$107))),0),
IFERROR(SUMPRODUCT('6. Patients'!CN$10:CN$107,OFFSET('6. Patients'!$FZ$9,1,MATCH($D47,'6. Patients'!$GA$9:$GO$9,0),ROWS('6. Patients'!EA$10:EA$107))),0)+
IFERROR(SUMPRODUCT('6. Patients'!CN$10:CN$107,OFFSET('6. Patients'!$GP$9,1,MATCH($D47,'6. Patients'!$GQ$9:$HE$9,0),ROWS('6. Patients'!EA$10:EA$107))),0)+
IFERROR(SUMPRODUCT('6. Patients'!CN$10:CN$107,OFFSET('6. Patients'!$HF$9,1,MATCH($D47,'6. Patients'!$HG$9:$HU$9,0),ROWS('6. Patients'!EA$10:EA$107))),0)+
IFERROR(SUMPRODUCT('6. Patients'!CN$10:CN$107,OFFSET('6. Patients'!$HV$9,1,MATCH($D47,'6. Patients'!$HW$9:$IK$9,0),ROWS('6. Patients'!EA$10:EA$107))),0),
IFERROR(SUMPRODUCT('6. Patients'!CN$10:CN$107,OFFSET('6. Patients'!$IL$9,1,MATCH($D47,'6. Patients'!$IM$9:$JA$9,0),ROWS('6. Patients'!EA$10:EA$107))),0)+
IFERROR(SUMPRODUCT('6. Patients'!CN$10:CN$107,OFFSET('6. Patients'!$JB$9,1,MATCH($D47,'6. Patients'!$JC$9:$JQ$9,0),ROWS('6. Patients'!EA$10:EA$107))),0)+
IFERROR(SUMPRODUCT('6. Patients'!CN$10:CN$107,OFFSET('6. Patients'!$JR$9,1,MATCH($D47,'6. Patients'!$JS$9:$KG$9,0),ROWS('6. Patients'!EA$10:EA$107))),0)+
IFERROR(SUMPRODUCT('6. Patients'!CN$10:CN$107,OFFSET('6. Patients'!$KH$9,1,MATCH($D47,'6. Patients'!$KI$9:$KW$9,0),ROWS('6. Patients'!EA$10:EA$107))),0))+
IFERROR(VLOOKUP($D47,$H$61:$L$91,COLUMNS($H$60:$J$60)-1+U$7,0)*$E47*$F47*'1. General Inputs'!$J$25,0),0)</f>
        <v>0</v>
      </c>
      <c r="V47" s="3">
        <f ca="1">ROUNDUP($F47*$E47*CHOOSE(V$7,
IFERROR(SUMPRODUCT('6. Patients'!CO$10:CO$107,OFFSET('6. Patients'!$DN$9,1,MATCH($D47,'6. Patients'!$DO$9:$EC$9,0),ROWS('6. Patients'!EB$10:EB$107))),0)+
IFERROR(SUMPRODUCT('6. Patients'!CO$10:CO$107,OFFSET('6. Patients'!$ED$9,1,MATCH($D47,'6. Patients'!$EE$9:$ES$9,0),ROWS('6. Patients'!EB$10:EB$107))),0)+
IFERROR(SUMPRODUCT('6. Patients'!CO$10:CO$107,OFFSET('6. Patients'!$ET$9,1,MATCH($D47,'6. Patients'!$EU$9:$FI$9,0),ROWS('6. Patients'!EB$10:EB$107))),0)+
IFERROR(SUMPRODUCT('6. Patients'!CO$10:CO$107,OFFSET('6. Patients'!$FJ$9,1,MATCH($D47,'6. Patients'!$FK$9:$FY$9,0),ROWS('6. Patients'!EB$10:EB$107))),0),
IFERROR(SUMPRODUCT('6. Patients'!CO$10:CO$107,OFFSET('6. Patients'!$FZ$9,1,MATCH($D47,'6. Patients'!$GA$9:$GO$9,0),ROWS('6. Patients'!EB$10:EB$107))),0)+
IFERROR(SUMPRODUCT('6. Patients'!CO$10:CO$107,OFFSET('6. Patients'!$GP$9,1,MATCH($D47,'6. Patients'!$GQ$9:$HE$9,0),ROWS('6. Patients'!EB$10:EB$107))),0)+
IFERROR(SUMPRODUCT('6. Patients'!CO$10:CO$107,OFFSET('6. Patients'!$HF$9,1,MATCH($D47,'6. Patients'!$HG$9:$HU$9,0),ROWS('6. Patients'!EB$10:EB$107))),0)+
IFERROR(SUMPRODUCT('6. Patients'!CO$10:CO$107,OFFSET('6. Patients'!$HV$9,1,MATCH($D47,'6. Patients'!$HW$9:$IK$9,0),ROWS('6. Patients'!EB$10:EB$107))),0),
IFERROR(SUMPRODUCT('6. Patients'!CO$10:CO$107,OFFSET('6. Patients'!$IL$9,1,MATCH($D47,'6. Patients'!$IM$9:$JA$9,0),ROWS('6. Patients'!EB$10:EB$107))),0)+
IFERROR(SUMPRODUCT('6. Patients'!CO$10:CO$107,OFFSET('6. Patients'!$JB$9,1,MATCH($D47,'6. Patients'!$JC$9:$JQ$9,0),ROWS('6. Patients'!EB$10:EB$107))),0)+
IFERROR(SUMPRODUCT('6. Patients'!CO$10:CO$107,OFFSET('6. Patients'!$JR$9,1,MATCH($D47,'6. Patients'!$JS$9:$KG$9,0),ROWS('6. Patients'!EB$10:EB$107))),0)+
IFERROR(SUMPRODUCT('6. Patients'!CO$10:CO$107,OFFSET('6. Patients'!$KH$9,1,MATCH($D47,'6. Patients'!$KI$9:$KW$9,0),ROWS('6. Patients'!EB$10:EB$107))),0))+
IFERROR(VLOOKUP($D47,$H$61:$L$91,COLUMNS($H$60:$J$60)-1+V$7,0)*$E47*$F47*'1. General Inputs'!$J$25,0),0)</f>
        <v>0</v>
      </c>
      <c r="W47" s="3">
        <f ca="1">ROUNDUP($F47*$E47*CHOOSE(W$7,
IFERROR(SUMPRODUCT('6. Patients'!CP$10:CP$107,OFFSET('6. Patients'!$DN$9,1,MATCH($D47,'6. Patients'!$DO$9:$EC$9,0),ROWS('6. Patients'!EC$10:EC$107))),0)+
IFERROR(SUMPRODUCT('6. Patients'!CP$10:CP$107,OFFSET('6. Patients'!$ED$9,1,MATCH($D47,'6. Patients'!$EE$9:$ES$9,0),ROWS('6. Patients'!EC$10:EC$107))),0)+
IFERROR(SUMPRODUCT('6. Patients'!CP$10:CP$107,OFFSET('6. Patients'!$ET$9,1,MATCH($D47,'6. Patients'!$EU$9:$FI$9,0),ROWS('6. Patients'!EC$10:EC$107))),0)+
IFERROR(SUMPRODUCT('6. Patients'!CP$10:CP$107,OFFSET('6. Patients'!$FJ$9,1,MATCH($D47,'6. Patients'!$FK$9:$FY$9,0),ROWS('6. Patients'!EC$10:EC$107))),0),
IFERROR(SUMPRODUCT('6. Patients'!CP$10:CP$107,OFFSET('6. Patients'!$FZ$9,1,MATCH($D47,'6. Patients'!$GA$9:$GO$9,0),ROWS('6. Patients'!EC$10:EC$107))),0)+
IFERROR(SUMPRODUCT('6. Patients'!CP$10:CP$107,OFFSET('6. Patients'!$GP$9,1,MATCH($D47,'6. Patients'!$GQ$9:$HE$9,0),ROWS('6. Patients'!EC$10:EC$107))),0)+
IFERROR(SUMPRODUCT('6. Patients'!CP$10:CP$107,OFFSET('6. Patients'!$HF$9,1,MATCH($D47,'6. Patients'!$HG$9:$HU$9,0),ROWS('6. Patients'!EC$10:EC$107))),0)+
IFERROR(SUMPRODUCT('6. Patients'!CP$10:CP$107,OFFSET('6. Patients'!$HV$9,1,MATCH($D47,'6. Patients'!$HW$9:$IK$9,0),ROWS('6. Patients'!EC$10:EC$107))),0),
IFERROR(SUMPRODUCT('6. Patients'!CP$10:CP$107,OFFSET('6. Patients'!$IL$9,1,MATCH($D47,'6. Patients'!$IM$9:$JA$9,0),ROWS('6. Patients'!EC$10:EC$107))),0)+
IFERROR(SUMPRODUCT('6. Patients'!CP$10:CP$107,OFFSET('6. Patients'!$JB$9,1,MATCH($D47,'6. Patients'!$JC$9:$JQ$9,0),ROWS('6. Patients'!EC$10:EC$107))),0)+
IFERROR(SUMPRODUCT('6. Patients'!CP$10:CP$107,OFFSET('6. Patients'!$JR$9,1,MATCH($D47,'6. Patients'!$JS$9:$KG$9,0),ROWS('6. Patients'!EC$10:EC$107))),0)+
IFERROR(SUMPRODUCT('6. Patients'!CP$10:CP$107,OFFSET('6. Patients'!$KH$9,1,MATCH($D47,'6. Patients'!$KI$9:$KW$9,0),ROWS('6. Patients'!EC$10:EC$107))),0))+
IFERROR(VLOOKUP($D47,$H$61:$L$91,COLUMNS($H$60:$J$60)-1+W$7,0)*$E47*$F47*'1. General Inputs'!$J$25,0),0)</f>
        <v>0</v>
      </c>
      <c r="X47" s="3">
        <f ca="1">ROUNDUP($F47*$E47*CHOOSE(X$7,
IFERROR(SUMPRODUCT('6. Patients'!CQ$10:CQ$107,OFFSET('6. Patients'!$DN$9,1,MATCH($D47,'6. Patients'!$DO$9:$EC$9,0),ROWS('6. Patients'!ED$10:ED$107))),0)+
IFERROR(SUMPRODUCT('6. Patients'!CQ$10:CQ$107,OFFSET('6. Patients'!$ED$9,1,MATCH($D47,'6. Patients'!$EE$9:$ES$9,0),ROWS('6. Patients'!ED$10:ED$107))),0)+
IFERROR(SUMPRODUCT('6. Patients'!CQ$10:CQ$107,OFFSET('6. Patients'!$ET$9,1,MATCH($D47,'6. Patients'!$EU$9:$FI$9,0),ROWS('6. Patients'!ED$10:ED$107))),0)+
IFERROR(SUMPRODUCT('6. Patients'!CQ$10:CQ$107,OFFSET('6. Patients'!$FJ$9,1,MATCH($D47,'6. Patients'!$FK$9:$FY$9,0),ROWS('6. Patients'!ED$10:ED$107))),0),
IFERROR(SUMPRODUCT('6. Patients'!CQ$10:CQ$107,OFFSET('6. Patients'!$FZ$9,1,MATCH($D47,'6. Patients'!$GA$9:$GO$9,0),ROWS('6. Patients'!ED$10:ED$107))),0)+
IFERROR(SUMPRODUCT('6. Patients'!CQ$10:CQ$107,OFFSET('6. Patients'!$GP$9,1,MATCH($D47,'6. Patients'!$GQ$9:$HE$9,0),ROWS('6. Patients'!ED$10:ED$107))),0)+
IFERROR(SUMPRODUCT('6. Patients'!CQ$10:CQ$107,OFFSET('6. Patients'!$HF$9,1,MATCH($D47,'6. Patients'!$HG$9:$HU$9,0),ROWS('6. Patients'!ED$10:ED$107))),0)+
IFERROR(SUMPRODUCT('6. Patients'!CQ$10:CQ$107,OFFSET('6. Patients'!$HV$9,1,MATCH($D47,'6. Patients'!$HW$9:$IK$9,0),ROWS('6. Patients'!ED$10:ED$107))),0),
IFERROR(SUMPRODUCT('6. Patients'!CQ$10:CQ$107,OFFSET('6. Patients'!$IL$9,1,MATCH($D47,'6. Patients'!$IM$9:$JA$9,0),ROWS('6. Patients'!ED$10:ED$107))),0)+
IFERROR(SUMPRODUCT('6. Patients'!CQ$10:CQ$107,OFFSET('6. Patients'!$JB$9,1,MATCH($D47,'6. Patients'!$JC$9:$JQ$9,0),ROWS('6. Patients'!ED$10:ED$107))),0)+
IFERROR(SUMPRODUCT('6. Patients'!CQ$10:CQ$107,OFFSET('6. Patients'!$JR$9,1,MATCH($D47,'6. Patients'!$JS$9:$KG$9,0),ROWS('6. Patients'!ED$10:ED$107))),0)+
IFERROR(SUMPRODUCT('6. Patients'!CQ$10:CQ$107,OFFSET('6. Patients'!$KH$9,1,MATCH($D47,'6. Patients'!$KI$9:$KW$9,0),ROWS('6. Patients'!ED$10:ED$107))),0))+
IFERROR(VLOOKUP($D47,$H$61:$L$91,COLUMNS($H$60:$J$60)-1+X$7,0)*$E47*$F47*'1. General Inputs'!$J$25,0),0)</f>
        <v>0</v>
      </c>
      <c r="Y47" s="3">
        <f ca="1">ROUNDUP($F47*$E47*CHOOSE(Y$7,
IFERROR(SUMPRODUCT('6. Patients'!CR$10:CR$107,OFFSET('6. Patients'!$DN$9,1,MATCH($D47,'6. Patients'!$DO$9:$EC$9,0),ROWS('6. Patients'!EE$10:EE$107))),0)+
IFERROR(SUMPRODUCT('6. Patients'!CR$10:CR$107,OFFSET('6. Patients'!$ED$9,1,MATCH($D47,'6. Patients'!$EE$9:$ES$9,0),ROWS('6. Patients'!EE$10:EE$107))),0)+
IFERROR(SUMPRODUCT('6. Patients'!CR$10:CR$107,OFFSET('6. Patients'!$ET$9,1,MATCH($D47,'6. Patients'!$EU$9:$FI$9,0),ROWS('6. Patients'!EE$10:EE$107))),0)+
IFERROR(SUMPRODUCT('6. Patients'!CR$10:CR$107,OFFSET('6. Patients'!$FJ$9,1,MATCH($D47,'6. Patients'!$FK$9:$FY$9,0),ROWS('6. Patients'!EE$10:EE$107))),0),
IFERROR(SUMPRODUCT('6. Patients'!CR$10:CR$107,OFFSET('6. Patients'!$FZ$9,1,MATCH($D47,'6. Patients'!$GA$9:$GO$9,0),ROWS('6. Patients'!EE$10:EE$107))),0)+
IFERROR(SUMPRODUCT('6. Patients'!CR$10:CR$107,OFFSET('6. Patients'!$GP$9,1,MATCH($D47,'6. Patients'!$GQ$9:$HE$9,0),ROWS('6. Patients'!EE$10:EE$107))),0)+
IFERROR(SUMPRODUCT('6. Patients'!CR$10:CR$107,OFFSET('6. Patients'!$HF$9,1,MATCH($D47,'6. Patients'!$HG$9:$HU$9,0),ROWS('6. Patients'!EE$10:EE$107))),0)+
IFERROR(SUMPRODUCT('6. Patients'!CR$10:CR$107,OFFSET('6. Patients'!$HV$9,1,MATCH($D47,'6. Patients'!$HW$9:$IK$9,0),ROWS('6. Patients'!EE$10:EE$107))),0),
IFERROR(SUMPRODUCT('6. Patients'!CR$10:CR$107,OFFSET('6. Patients'!$IL$9,1,MATCH($D47,'6. Patients'!$IM$9:$JA$9,0),ROWS('6. Patients'!EE$10:EE$107))),0)+
IFERROR(SUMPRODUCT('6. Patients'!CR$10:CR$107,OFFSET('6. Patients'!$JB$9,1,MATCH($D47,'6. Patients'!$JC$9:$JQ$9,0),ROWS('6. Patients'!EE$10:EE$107))),0)+
IFERROR(SUMPRODUCT('6. Patients'!CR$10:CR$107,OFFSET('6. Patients'!$JR$9,1,MATCH($D47,'6. Patients'!$JS$9:$KG$9,0),ROWS('6. Patients'!EE$10:EE$107))),0)+
IFERROR(SUMPRODUCT('6. Patients'!CR$10:CR$107,OFFSET('6. Patients'!$KH$9,1,MATCH($D47,'6. Patients'!$KI$9:$KW$9,0),ROWS('6. Patients'!EE$10:EE$107))),0))+
IFERROR(VLOOKUP($D47,$H$61:$L$91,COLUMNS($H$60:$J$60)-1+Y$7,0)*$E47*$F47*'1. General Inputs'!$J$25,0),0)</f>
        <v>0</v>
      </c>
      <c r="Z47" s="3">
        <f ca="1">ROUNDUP($F47*$E47*CHOOSE(Z$7,
IFERROR(SUMPRODUCT('6. Patients'!CS$10:CS$107,OFFSET('6. Patients'!$DN$9,1,MATCH($D47,'6. Patients'!$DO$9:$EC$9,0),ROWS('6. Patients'!EF$10:EF$107))),0)+
IFERROR(SUMPRODUCT('6. Patients'!CS$10:CS$107,OFFSET('6. Patients'!$ED$9,1,MATCH($D47,'6. Patients'!$EE$9:$ES$9,0),ROWS('6. Patients'!EF$10:EF$107))),0)+
IFERROR(SUMPRODUCT('6. Patients'!CS$10:CS$107,OFFSET('6. Patients'!$ET$9,1,MATCH($D47,'6. Patients'!$EU$9:$FI$9,0),ROWS('6. Patients'!EF$10:EF$107))),0)+
IFERROR(SUMPRODUCT('6. Patients'!CS$10:CS$107,OFFSET('6. Patients'!$FJ$9,1,MATCH($D47,'6. Patients'!$FK$9:$FY$9,0),ROWS('6. Patients'!EF$10:EF$107))),0),
IFERROR(SUMPRODUCT('6. Patients'!CS$10:CS$107,OFFSET('6. Patients'!$FZ$9,1,MATCH($D47,'6. Patients'!$GA$9:$GO$9,0),ROWS('6. Patients'!EF$10:EF$107))),0)+
IFERROR(SUMPRODUCT('6. Patients'!CS$10:CS$107,OFFSET('6. Patients'!$GP$9,1,MATCH($D47,'6. Patients'!$GQ$9:$HE$9,0),ROWS('6. Patients'!EF$10:EF$107))),0)+
IFERROR(SUMPRODUCT('6. Patients'!CS$10:CS$107,OFFSET('6. Patients'!$HF$9,1,MATCH($D47,'6. Patients'!$HG$9:$HU$9,0),ROWS('6. Patients'!EF$10:EF$107))),0)+
IFERROR(SUMPRODUCT('6. Patients'!CS$10:CS$107,OFFSET('6. Patients'!$HV$9,1,MATCH($D47,'6. Patients'!$HW$9:$IK$9,0),ROWS('6. Patients'!EF$10:EF$107))),0),
IFERROR(SUMPRODUCT('6. Patients'!CS$10:CS$107,OFFSET('6. Patients'!$IL$9,1,MATCH($D47,'6. Patients'!$IM$9:$JA$9,0),ROWS('6. Patients'!EF$10:EF$107))),0)+
IFERROR(SUMPRODUCT('6. Patients'!CS$10:CS$107,OFFSET('6. Patients'!$JB$9,1,MATCH($D47,'6. Patients'!$JC$9:$JQ$9,0),ROWS('6. Patients'!EF$10:EF$107))),0)+
IFERROR(SUMPRODUCT('6. Patients'!CS$10:CS$107,OFFSET('6. Patients'!$JR$9,1,MATCH($D47,'6. Patients'!$JS$9:$KG$9,0),ROWS('6. Patients'!EF$10:EF$107))),0)+
IFERROR(SUMPRODUCT('6. Patients'!CS$10:CS$107,OFFSET('6. Patients'!$KH$9,1,MATCH($D47,'6. Patients'!$KI$9:$KW$9,0),ROWS('6. Patients'!EF$10:EF$107))),0))+
IFERROR(VLOOKUP($D47,$H$61:$L$91,COLUMNS($H$60:$J$60)-1+Z$7,0)*$E47*$F47*'1. General Inputs'!$J$25,0),0)</f>
        <v>0</v>
      </c>
      <c r="AA47" s="3">
        <f ca="1">ROUNDUP($F47*$E47*CHOOSE(AA$7,
IFERROR(SUMPRODUCT('6. Patients'!CT$10:CT$107,OFFSET('6. Patients'!$DN$9,1,MATCH($D47,'6. Patients'!$DO$9:$EC$9,0),ROWS('6. Patients'!EG$10:EG$107))),0)+
IFERROR(SUMPRODUCT('6. Patients'!CT$10:CT$107,OFFSET('6. Patients'!$ED$9,1,MATCH($D47,'6. Patients'!$EE$9:$ES$9,0),ROWS('6. Patients'!EG$10:EG$107))),0)+
IFERROR(SUMPRODUCT('6. Patients'!CT$10:CT$107,OFFSET('6. Patients'!$ET$9,1,MATCH($D47,'6. Patients'!$EU$9:$FI$9,0),ROWS('6. Patients'!EG$10:EG$107))),0)+
IFERROR(SUMPRODUCT('6. Patients'!CT$10:CT$107,OFFSET('6. Patients'!$FJ$9,1,MATCH($D47,'6. Patients'!$FK$9:$FY$9,0),ROWS('6. Patients'!EG$10:EG$107))),0),
IFERROR(SUMPRODUCT('6. Patients'!CT$10:CT$107,OFFSET('6. Patients'!$FZ$9,1,MATCH($D47,'6. Patients'!$GA$9:$GO$9,0),ROWS('6. Patients'!EG$10:EG$107))),0)+
IFERROR(SUMPRODUCT('6. Patients'!CT$10:CT$107,OFFSET('6. Patients'!$GP$9,1,MATCH($D47,'6. Patients'!$GQ$9:$HE$9,0),ROWS('6. Patients'!EG$10:EG$107))),0)+
IFERROR(SUMPRODUCT('6. Patients'!CT$10:CT$107,OFFSET('6. Patients'!$HF$9,1,MATCH($D47,'6. Patients'!$HG$9:$HU$9,0),ROWS('6. Patients'!EG$10:EG$107))),0)+
IFERROR(SUMPRODUCT('6. Patients'!CT$10:CT$107,OFFSET('6. Patients'!$HV$9,1,MATCH($D47,'6. Patients'!$HW$9:$IK$9,0),ROWS('6. Patients'!EG$10:EG$107))),0),
IFERROR(SUMPRODUCT('6. Patients'!CT$10:CT$107,OFFSET('6. Patients'!$IL$9,1,MATCH($D47,'6. Patients'!$IM$9:$JA$9,0),ROWS('6. Patients'!EG$10:EG$107))),0)+
IFERROR(SUMPRODUCT('6. Patients'!CT$10:CT$107,OFFSET('6. Patients'!$JB$9,1,MATCH($D47,'6. Patients'!$JC$9:$JQ$9,0),ROWS('6. Patients'!EG$10:EG$107))),0)+
IFERROR(SUMPRODUCT('6. Patients'!CT$10:CT$107,OFFSET('6. Patients'!$JR$9,1,MATCH($D47,'6. Patients'!$JS$9:$KG$9,0),ROWS('6. Patients'!EG$10:EG$107))),0)+
IFERROR(SUMPRODUCT('6. Patients'!CT$10:CT$107,OFFSET('6. Patients'!$KH$9,1,MATCH($D47,'6. Patients'!$KI$9:$KW$9,0),ROWS('6. Patients'!EG$10:EG$107))),0))+
IFERROR(VLOOKUP($D47,$H$61:$L$91,COLUMNS($H$60:$J$60)-1+AA$7,0)*$E47*$F47*'1. General Inputs'!$J$25,0),0)</f>
        <v>0</v>
      </c>
      <c r="AB47" s="3">
        <f ca="1">ROUNDUP($F47*$E47*CHOOSE(AB$7,
IFERROR(SUMPRODUCT('6. Patients'!CU$10:CU$107,OFFSET('6. Patients'!$DN$9,1,MATCH($D47,'6. Patients'!$DO$9:$EC$9,0),ROWS('6. Patients'!EH$10:EH$107))),0)+
IFERROR(SUMPRODUCT('6. Patients'!CU$10:CU$107,OFFSET('6. Patients'!$ED$9,1,MATCH($D47,'6. Patients'!$EE$9:$ES$9,0),ROWS('6. Patients'!EH$10:EH$107))),0)+
IFERROR(SUMPRODUCT('6. Patients'!CU$10:CU$107,OFFSET('6. Patients'!$ET$9,1,MATCH($D47,'6. Patients'!$EU$9:$FI$9,0),ROWS('6. Patients'!EH$10:EH$107))),0)+
IFERROR(SUMPRODUCT('6. Patients'!CU$10:CU$107,OFFSET('6. Patients'!$FJ$9,1,MATCH($D47,'6. Patients'!$FK$9:$FY$9,0),ROWS('6. Patients'!EH$10:EH$107))),0),
IFERROR(SUMPRODUCT('6. Patients'!CU$10:CU$107,OFFSET('6. Patients'!$FZ$9,1,MATCH($D47,'6. Patients'!$GA$9:$GO$9,0),ROWS('6. Patients'!EH$10:EH$107))),0)+
IFERROR(SUMPRODUCT('6. Patients'!CU$10:CU$107,OFFSET('6. Patients'!$GP$9,1,MATCH($D47,'6. Patients'!$GQ$9:$HE$9,0),ROWS('6. Patients'!EH$10:EH$107))),0)+
IFERROR(SUMPRODUCT('6. Patients'!CU$10:CU$107,OFFSET('6. Patients'!$HF$9,1,MATCH($D47,'6. Patients'!$HG$9:$HU$9,0),ROWS('6. Patients'!EH$10:EH$107))),0)+
IFERROR(SUMPRODUCT('6. Patients'!CU$10:CU$107,OFFSET('6. Patients'!$HV$9,1,MATCH($D47,'6. Patients'!$HW$9:$IK$9,0),ROWS('6. Patients'!EH$10:EH$107))),0),
IFERROR(SUMPRODUCT('6. Patients'!CU$10:CU$107,OFFSET('6. Patients'!$IL$9,1,MATCH($D47,'6. Patients'!$IM$9:$JA$9,0),ROWS('6. Patients'!EH$10:EH$107))),0)+
IFERROR(SUMPRODUCT('6. Patients'!CU$10:CU$107,OFFSET('6. Patients'!$JB$9,1,MATCH($D47,'6. Patients'!$JC$9:$JQ$9,0),ROWS('6. Patients'!EH$10:EH$107))),0)+
IFERROR(SUMPRODUCT('6. Patients'!CU$10:CU$107,OFFSET('6. Patients'!$JR$9,1,MATCH($D47,'6. Patients'!$JS$9:$KG$9,0),ROWS('6. Patients'!EH$10:EH$107))),0)+
IFERROR(SUMPRODUCT('6. Patients'!CU$10:CU$107,OFFSET('6. Patients'!$KH$9,1,MATCH($D47,'6. Patients'!$KI$9:$KW$9,0),ROWS('6. Patients'!EH$10:EH$107))),0))+
IFERROR(VLOOKUP($D47,$H$61:$L$91,COLUMNS($H$60:$J$60)-1+AB$7,0)*$E47*$F47*'1. General Inputs'!$J$25,0),0)</f>
        <v>0</v>
      </c>
      <c r="AC47" s="3">
        <f ca="1">ROUNDUP($F47*$E47*CHOOSE(AC$7,
IFERROR(SUMPRODUCT('6. Patients'!CV$10:CV$107,OFFSET('6. Patients'!$DN$9,1,MATCH($D47,'6. Patients'!$DO$9:$EC$9,0),ROWS('6. Patients'!EI$10:EI$107))),0)+
IFERROR(SUMPRODUCT('6. Patients'!CV$10:CV$107,OFFSET('6. Patients'!$ED$9,1,MATCH($D47,'6. Patients'!$EE$9:$ES$9,0),ROWS('6. Patients'!EI$10:EI$107))),0)+
IFERROR(SUMPRODUCT('6. Patients'!CV$10:CV$107,OFFSET('6. Patients'!$ET$9,1,MATCH($D47,'6. Patients'!$EU$9:$FI$9,0),ROWS('6. Patients'!EI$10:EI$107))),0)+
IFERROR(SUMPRODUCT('6. Patients'!CV$10:CV$107,OFFSET('6. Patients'!$FJ$9,1,MATCH($D47,'6. Patients'!$FK$9:$FY$9,0),ROWS('6. Patients'!EI$10:EI$107))),0),
IFERROR(SUMPRODUCT('6. Patients'!CV$10:CV$107,OFFSET('6. Patients'!$FZ$9,1,MATCH($D47,'6. Patients'!$GA$9:$GO$9,0),ROWS('6. Patients'!EI$10:EI$107))),0)+
IFERROR(SUMPRODUCT('6. Patients'!CV$10:CV$107,OFFSET('6. Patients'!$GP$9,1,MATCH($D47,'6. Patients'!$GQ$9:$HE$9,0),ROWS('6. Patients'!EI$10:EI$107))),0)+
IFERROR(SUMPRODUCT('6. Patients'!CV$10:CV$107,OFFSET('6. Patients'!$HF$9,1,MATCH($D47,'6. Patients'!$HG$9:$HU$9,0),ROWS('6. Patients'!EI$10:EI$107))),0)+
IFERROR(SUMPRODUCT('6. Patients'!CV$10:CV$107,OFFSET('6. Patients'!$HV$9,1,MATCH($D47,'6. Patients'!$HW$9:$IK$9,0),ROWS('6. Patients'!EI$10:EI$107))),0),
IFERROR(SUMPRODUCT('6. Patients'!CV$10:CV$107,OFFSET('6. Patients'!$IL$9,1,MATCH($D47,'6. Patients'!$IM$9:$JA$9,0),ROWS('6. Patients'!EI$10:EI$107))),0)+
IFERROR(SUMPRODUCT('6. Patients'!CV$10:CV$107,OFFSET('6. Patients'!$JB$9,1,MATCH($D47,'6. Patients'!$JC$9:$JQ$9,0),ROWS('6. Patients'!EI$10:EI$107))),0)+
IFERROR(SUMPRODUCT('6. Patients'!CV$10:CV$107,OFFSET('6. Patients'!$JR$9,1,MATCH($D47,'6. Patients'!$JS$9:$KG$9,0),ROWS('6. Patients'!EI$10:EI$107))),0)+
IFERROR(SUMPRODUCT('6. Patients'!CV$10:CV$107,OFFSET('6. Patients'!$KH$9,1,MATCH($D47,'6. Patients'!$KI$9:$KW$9,0),ROWS('6. Patients'!EI$10:EI$107))),0))+
IFERROR(VLOOKUP($D47,$H$61:$L$91,COLUMNS($H$60:$J$60)-1+AC$7,0)*$E47*$F47*'1. General Inputs'!$J$25,0),0)</f>
        <v>0</v>
      </c>
      <c r="AD47" s="3">
        <f ca="1">ROUNDUP($F47*$E47*CHOOSE(AD$7,
IFERROR(SUMPRODUCT('6. Patients'!CW$10:CW$107,OFFSET('6. Patients'!$DN$9,1,MATCH($D47,'6. Patients'!$DO$9:$EC$9,0),ROWS('6. Patients'!EJ$10:EJ$107))),0)+
IFERROR(SUMPRODUCT('6. Patients'!CW$10:CW$107,OFFSET('6. Patients'!$ED$9,1,MATCH($D47,'6. Patients'!$EE$9:$ES$9,0),ROWS('6. Patients'!EJ$10:EJ$107))),0)+
IFERROR(SUMPRODUCT('6. Patients'!CW$10:CW$107,OFFSET('6. Patients'!$ET$9,1,MATCH($D47,'6. Patients'!$EU$9:$FI$9,0),ROWS('6. Patients'!EJ$10:EJ$107))),0)+
IFERROR(SUMPRODUCT('6. Patients'!CW$10:CW$107,OFFSET('6. Patients'!$FJ$9,1,MATCH($D47,'6. Patients'!$FK$9:$FY$9,0),ROWS('6. Patients'!EJ$10:EJ$107))),0),
IFERROR(SUMPRODUCT('6. Patients'!CW$10:CW$107,OFFSET('6. Patients'!$FZ$9,1,MATCH($D47,'6. Patients'!$GA$9:$GO$9,0),ROWS('6. Patients'!EJ$10:EJ$107))),0)+
IFERROR(SUMPRODUCT('6. Patients'!CW$10:CW$107,OFFSET('6. Patients'!$GP$9,1,MATCH($D47,'6. Patients'!$GQ$9:$HE$9,0),ROWS('6. Patients'!EJ$10:EJ$107))),0)+
IFERROR(SUMPRODUCT('6. Patients'!CW$10:CW$107,OFFSET('6. Patients'!$HF$9,1,MATCH($D47,'6. Patients'!$HG$9:$HU$9,0),ROWS('6. Patients'!EJ$10:EJ$107))),0)+
IFERROR(SUMPRODUCT('6. Patients'!CW$10:CW$107,OFFSET('6. Patients'!$HV$9,1,MATCH($D47,'6. Patients'!$HW$9:$IK$9,0),ROWS('6. Patients'!EJ$10:EJ$107))),0),
IFERROR(SUMPRODUCT('6. Patients'!CW$10:CW$107,OFFSET('6. Patients'!$IL$9,1,MATCH($D47,'6. Patients'!$IM$9:$JA$9,0),ROWS('6. Patients'!EJ$10:EJ$107))),0)+
IFERROR(SUMPRODUCT('6. Patients'!CW$10:CW$107,OFFSET('6. Patients'!$JB$9,1,MATCH($D47,'6. Patients'!$JC$9:$JQ$9,0),ROWS('6. Patients'!EJ$10:EJ$107))),0)+
IFERROR(SUMPRODUCT('6. Patients'!CW$10:CW$107,OFFSET('6. Patients'!$JR$9,1,MATCH($D47,'6. Patients'!$JS$9:$KG$9,0),ROWS('6. Patients'!EJ$10:EJ$107))),0)+
IFERROR(SUMPRODUCT('6. Patients'!CW$10:CW$107,OFFSET('6. Patients'!$KH$9,1,MATCH($D47,'6. Patients'!$KI$9:$KW$9,0),ROWS('6. Patients'!EJ$10:EJ$107))),0))+
IFERROR(VLOOKUP($D47,$H$61:$L$91,COLUMNS($H$60:$J$60)-1+AD$7,0)*$E47*$F47*'1. General Inputs'!$J$25,0),0)</f>
        <v>0</v>
      </c>
      <c r="AE47" s="3">
        <f ca="1">ROUNDUP($F47*$E47*CHOOSE(AE$7,
IFERROR(SUMPRODUCT('6. Patients'!CX$10:CX$107,OFFSET('6. Patients'!$DN$9,1,MATCH($D47,'6. Patients'!$DO$9:$EC$9,0),ROWS('6. Patients'!EK$10:EK$107))),0)+
IFERROR(SUMPRODUCT('6. Patients'!CX$10:CX$107,OFFSET('6. Patients'!$ED$9,1,MATCH($D47,'6. Patients'!$EE$9:$ES$9,0),ROWS('6. Patients'!EK$10:EK$107))),0)+
IFERROR(SUMPRODUCT('6. Patients'!CX$10:CX$107,OFFSET('6. Patients'!$ET$9,1,MATCH($D47,'6. Patients'!$EU$9:$FI$9,0),ROWS('6. Patients'!EK$10:EK$107))),0)+
IFERROR(SUMPRODUCT('6. Patients'!CX$10:CX$107,OFFSET('6. Patients'!$FJ$9,1,MATCH($D47,'6. Patients'!$FK$9:$FY$9,0),ROWS('6. Patients'!EK$10:EK$107))),0),
IFERROR(SUMPRODUCT('6. Patients'!CX$10:CX$107,OFFSET('6. Patients'!$FZ$9,1,MATCH($D47,'6. Patients'!$GA$9:$GO$9,0),ROWS('6. Patients'!EK$10:EK$107))),0)+
IFERROR(SUMPRODUCT('6. Patients'!CX$10:CX$107,OFFSET('6. Patients'!$GP$9,1,MATCH($D47,'6. Patients'!$GQ$9:$HE$9,0),ROWS('6. Patients'!EK$10:EK$107))),0)+
IFERROR(SUMPRODUCT('6. Patients'!CX$10:CX$107,OFFSET('6. Patients'!$HF$9,1,MATCH($D47,'6. Patients'!$HG$9:$HU$9,0),ROWS('6. Patients'!EK$10:EK$107))),0)+
IFERROR(SUMPRODUCT('6. Patients'!CX$10:CX$107,OFFSET('6. Patients'!$HV$9,1,MATCH($D47,'6. Patients'!$HW$9:$IK$9,0),ROWS('6. Patients'!EK$10:EK$107))),0),
IFERROR(SUMPRODUCT('6. Patients'!CX$10:CX$107,OFFSET('6. Patients'!$IL$9,1,MATCH($D47,'6. Patients'!$IM$9:$JA$9,0),ROWS('6. Patients'!EK$10:EK$107))),0)+
IFERROR(SUMPRODUCT('6. Patients'!CX$10:CX$107,OFFSET('6. Patients'!$JB$9,1,MATCH($D47,'6. Patients'!$JC$9:$JQ$9,0),ROWS('6. Patients'!EK$10:EK$107))),0)+
IFERROR(SUMPRODUCT('6. Patients'!CX$10:CX$107,OFFSET('6. Patients'!$JR$9,1,MATCH($D47,'6. Patients'!$JS$9:$KG$9,0),ROWS('6. Patients'!EK$10:EK$107))),0)+
IFERROR(SUMPRODUCT('6. Patients'!CX$10:CX$107,OFFSET('6. Patients'!$KH$9,1,MATCH($D47,'6. Patients'!$KI$9:$KW$9,0),ROWS('6. Patients'!EK$10:EK$107))),0))+
IFERROR(VLOOKUP($D47,$H$61:$L$91,COLUMNS($H$60:$J$60)-1+AE$7,0)*$E47*$F47*'1. General Inputs'!$J$25,0),0)</f>
        <v>0</v>
      </c>
      <c r="AF47" s="3">
        <f ca="1">ROUNDUP($F47*$E47*CHOOSE(AF$7,
IFERROR(SUMPRODUCT('6. Patients'!CY$10:CY$107,OFFSET('6. Patients'!$DN$9,1,MATCH($D47,'6. Patients'!$DO$9:$EC$9,0),ROWS('6. Patients'!EL$10:EL$107))),0)+
IFERROR(SUMPRODUCT('6. Patients'!CY$10:CY$107,OFFSET('6. Patients'!$ED$9,1,MATCH($D47,'6. Patients'!$EE$9:$ES$9,0),ROWS('6. Patients'!EL$10:EL$107))),0)+
IFERROR(SUMPRODUCT('6. Patients'!CY$10:CY$107,OFFSET('6. Patients'!$ET$9,1,MATCH($D47,'6. Patients'!$EU$9:$FI$9,0),ROWS('6. Patients'!EL$10:EL$107))),0)+
IFERROR(SUMPRODUCT('6. Patients'!CY$10:CY$107,OFFSET('6. Patients'!$FJ$9,1,MATCH($D47,'6. Patients'!$FK$9:$FY$9,0),ROWS('6. Patients'!EL$10:EL$107))),0),
IFERROR(SUMPRODUCT('6. Patients'!CY$10:CY$107,OFFSET('6. Patients'!$FZ$9,1,MATCH($D47,'6. Patients'!$GA$9:$GO$9,0),ROWS('6. Patients'!EL$10:EL$107))),0)+
IFERROR(SUMPRODUCT('6. Patients'!CY$10:CY$107,OFFSET('6. Patients'!$GP$9,1,MATCH($D47,'6. Patients'!$GQ$9:$HE$9,0),ROWS('6. Patients'!EL$10:EL$107))),0)+
IFERROR(SUMPRODUCT('6. Patients'!CY$10:CY$107,OFFSET('6. Patients'!$HF$9,1,MATCH($D47,'6. Patients'!$HG$9:$HU$9,0),ROWS('6. Patients'!EL$10:EL$107))),0)+
IFERROR(SUMPRODUCT('6. Patients'!CY$10:CY$107,OFFSET('6. Patients'!$HV$9,1,MATCH($D47,'6. Patients'!$HW$9:$IK$9,0),ROWS('6. Patients'!EL$10:EL$107))),0),
IFERROR(SUMPRODUCT('6. Patients'!CY$10:CY$107,OFFSET('6. Patients'!$IL$9,1,MATCH($D47,'6. Patients'!$IM$9:$JA$9,0),ROWS('6. Patients'!EL$10:EL$107))),0)+
IFERROR(SUMPRODUCT('6. Patients'!CY$10:CY$107,OFFSET('6. Patients'!$JB$9,1,MATCH($D47,'6. Patients'!$JC$9:$JQ$9,0),ROWS('6. Patients'!EL$10:EL$107))),0)+
IFERROR(SUMPRODUCT('6. Patients'!CY$10:CY$107,OFFSET('6. Patients'!$JR$9,1,MATCH($D47,'6. Patients'!$JS$9:$KG$9,0),ROWS('6. Patients'!EL$10:EL$107))),0)+
IFERROR(SUMPRODUCT('6. Patients'!CY$10:CY$107,OFFSET('6. Patients'!$KH$9,1,MATCH($D47,'6. Patients'!$KI$9:$KW$9,0),ROWS('6. Patients'!EL$10:EL$107))),0))+
IFERROR(VLOOKUP($D47,$H$61:$L$91,COLUMNS($H$60:$J$60)-1+AF$7,0)*$E47*$F47*'1. General Inputs'!$J$25,0),0)</f>
        <v>0</v>
      </c>
      <c r="AG47" s="3">
        <f ca="1">ROUNDUP($F47*$E47*CHOOSE(AG$7,
IFERROR(SUMPRODUCT('6. Patients'!CZ$10:CZ$107,OFFSET('6. Patients'!$DN$9,1,MATCH($D47,'6. Patients'!$DO$9:$EC$9,0),ROWS('6. Patients'!EM$10:EM$107))),0)+
IFERROR(SUMPRODUCT('6. Patients'!CZ$10:CZ$107,OFFSET('6. Patients'!$ED$9,1,MATCH($D47,'6. Patients'!$EE$9:$ES$9,0),ROWS('6. Patients'!EM$10:EM$107))),0)+
IFERROR(SUMPRODUCT('6. Patients'!CZ$10:CZ$107,OFFSET('6. Patients'!$ET$9,1,MATCH($D47,'6. Patients'!$EU$9:$FI$9,0),ROWS('6. Patients'!EM$10:EM$107))),0)+
IFERROR(SUMPRODUCT('6. Patients'!CZ$10:CZ$107,OFFSET('6. Patients'!$FJ$9,1,MATCH($D47,'6. Patients'!$FK$9:$FY$9,0),ROWS('6. Patients'!EM$10:EM$107))),0),
IFERROR(SUMPRODUCT('6. Patients'!CZ$10:CZ$107,OFFSET('6. Patients'!$FZ$9,1,MATCH($D47,'6. Patients'!$GA$9:$GO$9,0),ROWS('6. Patients'!EM$10:EM$107))),0)+
IFERROR(SUMPRODUCT('6. Patients'!CZ$10:CZ$107,OFFSET('6. Patients'!$GP$9,1,MATCH($D47,'6. Patients'!$GQ$9:$HE$9,0),ROWS('6. Patients'!EM$10:EM$107))),0)+
IFERROR(SUMPRODUCT('6. Patients'!CZ$10:CZ$107,OFFSET('6. Patients'!$HF$9,1,MATCH($D47,'6. Patients'!$HG$9:$HU$9,0),ROWS('6. Patients'!EM$10:EM$107))),0)+
IFERROR(SUMPRODUCT('6. Patients'!CZ$10:CZ$107,OFFSET('6. Patients'!$HV$9,1,MATCH($D47,'6. Patients'!$HW$9:$IK$9,0),ROWS('6. Patients'!EM$10:EM$107))),0),
IFERROR(SUMPRODUCT('6. Patients'!CZ$10:CZ$107,OFFSET('6. Patients'!$IL$9,1,MATCH($D47,'6. Patients'!$IM$9:$JA$9,0),ROWS('6. Patients'!EM$10:EM$107))),0)+
IFERROR(SUMPRODUCT('6. Patients'!CZ$10:CZ$107,OFFSET('6. Patients'!$JB$9,1,MATCH($D47,'6. Patients'!$JC$9:$JQ$9,0),ROWS('6. Patients'!EM$10:EM$107))),0)+
IFERROR(SUMPRODUCT('6. Patients'!CZ$10:CZ$107,OFFSET('6. Patients'!$JR$9,1,MATCH($D47,'6. Patients'!$JS$9:$KG$9,0),ROWS('6. Patients'!EM$10:EM$107))),0)+
IFERROR(SUMPRODUCT('6. Patients'!CZ$10:CZ$107,OFFSET('6. Patients'!$KH$9,1,MATCH($D47,'6. Patients'!$KI$9:$KW$9,0),ROWS('6. Patients'!EM$10:EM$107))),0))+
IFERROR(VLOOKUP($D47,$H$61:$L$91,COLUMNS($H$60:$J$60)-1+AG$7,0)*$E47*$F47*'1. General Inputs'!$J$25,0),0)</f>
        <v>0</v>
      </c>
      <c r="AH47" s="3">
        <f ca="1">ROUNDUP($F47*$E47*CHOOSE(AH$7,
IFERROR(SUMPRODUCT('6. Patients'!DA$10:DA$107,OFFSET('6. Patients'!$DN$9,1,MATCH($D47,'6. Patients'!$DO$9:$EC$9,0),ROWS('6. Patients'!EN$10:EN$107))),0)+
IFERROR(SUMPRODUCT('6. Patients'!DA$10:DA$107,OFFSET('6. Patients'!$ED$9,1,MATCH($D47,'6. Patients'!$EE$9:$ES$9,0),ROWS('6. Patients'!EN$10:EN$107))),0)+
IFERROR(SUMPRODUCT('6. Patients'!DA$10:DA$107,OFFSET('6. Patients'!$ET$9,1,MATCH($D47,'6. Patients'!$EU$9:$FI$9,0),ROWS('6. Patients'!EN$10:EN$107))),0)+
IFERROR(SUMPRODUCT('6. Patients'!DA$10:DA$107,OFFSET('6. Patients'!$FJ$9,1,MATCH($D47,'6. Patients'!$FK$9:$FY$9,0),ROWS('6. Patients'!EN$10:EN$107))),0),
IFERROR(SUMPRODUCT('6. Patients'!DA$10:DA$107,OFFSET('6. Patients'!$FZ$9,1,MATCH($D47,'6. Patients'!$GA$9:$GO$9,0),ROWS('6. Patients'!EN$10:EN$107))),0)+
IFERROR(SUMPRODUCT('6. Patients'!DA$10:DA$107,OFFSET('6. Patients'!$GP$9,1,MATCH($D47,'6. Patients'!$GQ$9:$HE$9,0),ROWS('6. Patients'!EN$10:EN$107))),0)+
IFERROR(SUMPRODUCT('6. Patients'!DA$10:DA$107,OFFSET('6. Patients'!$HF$9,1,MATCH($D47,'6. Patients'!$HG$9:$HU$9,0),ROWS('6. Patients'!EN$10:EN$107))),0)+
IFERROR(SUMPRODUCT('6. Patients'!DA$10:DA$107,OFFSET('6. Patients'!$HV$9,1,MATCH($D47,'6. Patients'!$HW$9:$IK$9,0),ROWS('6. Patients'!EN$10:EN$107))),0),
IFERROR(SUMPRODUCT('6. Patients'!DA$10:DA$107,OFFSET('6. Patients'!$IL$9,1,MATCH($D47,'6. Patients'!$IM$9:$JA$9,0),ROWS('6. Patients'!EN$10:EN$107))),0)+
IFERROR(SUMPRODUCT('6. Patients'!DA$10:DA$107,OFFSET('6. Patients'!$JB$9,1,MATCH($D47,'6. Patients'!$JC$9:$JQ$9,0),ROWS('6. Patients'!EN$10:EN$107))),0)+
IFERROR(SUMPRODUCT('6. Patients'!DA$10:DA$107,OFFSET('6. Patients'!$JR$9,1,MATCH($D47,'6. Patients'!$JS$9:$KG$9,0),ROWS('6. Patients'!EN$10:EN$107))),0)+
IFERROR(SUMPRODUCT('6. Patients'!DA$10:DA$107,OFFSET('6. Patients'!$KH$9,1,MATCH($D47,'6. Patients'!$KI$9:$KW$9,0),ROWS('6. Patients'!EN$10:EN$107))),0))+
IFERROR(VLOOKUP($D47,$H$61:$L$91,COLUMNS($H$60:$J$60)-1+AH$7,0)*$E47*$F47*'1. General Inputs'!$J$25,0),0)</f>
        <v>0</v>
      </c>
      <c r="AI47" s="3">
        <f ca="1">ROUNDUP($F47*$E47*CHOOSE(AI$7,
IFERROR(SUMPRODUCT('6. Patients'!DB$10:DB$107,OFFSET('6. Patients'!$DN$9,1,MATCH($D47,'6. Patients'!$DO$9:$EC$9,0),ROWS('6. Patients'!EO$10:EO$107))),0)+
IFERROR(SUMPRODUCT('6. Patients'!DB$10:DB$107,OFFSET('6. Patients'!$ED$9,1,MATCH($D47,'6. Patients'!$EE$9:$ES$9,0),ROWS('6. Patients'!EO$10:EO$107))),0)+
IFERROR(SUMPRODUCT('6. Patients'!DB$10:DB$107,OFFSET('6. Patients'!$ET$9,1,MATCH($D47,'6. Patients'!$EU$9:$FI$9,0),ROWS('6. Patients'!EO$10:EO$107))),0)+
IFERROR(SUMPRODUCT('6. Patients'!DB$10:DB$107,OFFSET('6. Patients'!$FJ$9,1,MATCH($D47,'6. Patients'!$FK$9:$FY$9,0),ROWS('6. Patients'!EO$10:EO$107))),0),
IFERROR(SUMPRODUCT('6. Patients'!DB$10:DB$107,OFFSET('6. Patients'!$FZ$9,1,MATCH($D47,'6. Patients'!$GA$9:$GO$9,0),ROWS('6. Patients'!EO$10:EO$107))),0)+
IFERROR(SUMPRODUCT('6. Patients'!DB$10:DB$107,OFFSET('6. Patients'!$GP$9,1,MATCH($D47,'6. Patients'!$GQ$9:$HE$9,0),ROWS('6. Patients'!EO$10:EO$107))),0)+
IFERROR(SUMPRODUCT('6. Patients'!DB$10:DB$107,OFFSET('6. Patients'!$HF$9,1,MATCH($D47,'6. Patients'!$HG$9:$HU$9,0),ROWS('6. Patients'!EO$10:EO$107))),0)+
IFERROR(SUMPRODUCT('6. Patients'!DB$10:DB$107,OFFSET('6. Patients'!$HV$9,1,MATCH($D47,'6. Patients'!$HW$9:$IK$9,0),ROWS('6. Patients'!EO$10:EO$107))),0),
IFERROR(SUMPRODUCT('6. Patients'!DB$10:DB$107,OFFSET('6. Patients'!$IL$9,1,MATCH($D47,'6. Patients'!$IM$9:$JA$9,0),ROWS('6. Patients'!EO$10:EO$107))),0)+
IFERROR(SUMPRODUCT('6. Patients'!DB$10:DB$107,OFFSET('6. Patients'!$JB$9,1,MATCH($D47,'6. Patients'!$JC$9:$JQ$9,0),ROWS('6. Patients'!EO$10:EO$107))),0)+
IFERROR(SUMPRODUCT('6. Patients'!DB$10:DB$107,OFFSET('6. Patients'!$JR$9,1,MATCH($D47,'6. Patients'!$JS$9:$KG$9,0),ROWS('6. Patients'!EO$10:EO$107))),0)+
IFERROR(SUMPRODUCT('6. Patients'!DB$10:DB$107,OFFSET('6. Patients'!$KH$9,1,MATCH($D47,'6. Patients'!$KI$9:$KW$9,0),ROWS('6. Patients'!EO$10:EO$107))),0))+
IFERROR(VLOOKUP($D47,$H$61:$L$91,COLUMNS($H$60:$J$60)-1+AI$7,0)*$E47*$F47*'1. General Inputs'!$J$25,0),0)</f>
        <v>0</v>
      </c>
      <c r="AJ47" s="3">
        <f ca="1">ROUNDUP($F47*$E47*CHOOSE(AJ$7,
IFERROR(SUMPRODUCT('6. Patients'!DC$10:DC$107,OFFSET('6. Patients'!$DN$9,1,MATCH($D47,'6. Patients'!$DO$9:$EC$9,0),ROWS('6. Patients'!EP$10:EP$107))),0)+
IFERROR(SUMPRODUCT('6. Patients'!DC$10:DC$107,OFFSET('6. Patients'!$ED$9,1,MATCH($D47,'6. Patients'!$EE$9:$ES$9,0),ROWS('6. Patients'!EP$10:EP$107))),0)+
IFERROR(SUMPRODUCT('6. Patients'!DC$10:DC$107,OFFSET('6. Patients'!$ET$9,1,MATCH($D47,'6. Patients'!$EU$9:$FI$9,0),ROWS('6. Patients'!EP$10:EP$107))),0)+
IFERROR(SUMPRODUCT('6. Patients'!DC$10:DC$107,OFFSET('6. Patients'!$FJ$9,1,MATCH($D47,'6. Patients'!$FK$9:$FY$9,0),ROWS('6. Patients'!EP$10:EP$107))),0),
IFERROR(SUMPRODUCT('6. Patients'!DC$10:DC$107,OFFSET('6. Patients'!$FZ$9,1,MATCH($D47,'6. Patients'!$GA$9:$GO$9,0),ROWS('6. Patients'!EP$10:EP$107))),0)+
IFERROR(SUMPRODUCT('6. Patients'!DC$10:DC$107,OFFSET('6. Patients'!$GP$9,1,MATCH($D47,'6. Patients'!$GQ$9:$HE$9,0),ROWS('6. Patients'!EP$10:EP$107))),0)+
IFERROR(SUMPRODUCT('6. Patients'!DC$10:DC$107,OFFSET('6. Patients'!$HF$9,1,MATCH($D47,'6. Patients'!$HG$9:$HU$9,0),ROWS('6. Patients'!EP$10:EP$107))),0)+
IFERROR(SUMPRODUCT('6. Patients'!DC$10:DC$107,OFFSET('6. Patients'!$HV$9,1,MATCH($D47,'6. Patients'!$HW$9:$IK$9,0),ROWS('6. Patients'!EP$10:EP$107))),0),
IFERROR(SUMPRODUCT('6. Patients'!DC$10:DC$107,OFFSET('6. Patients'!$IL$9,1,MATCH($D47,'6. Patients'!$IM$9:$JA$9,0),ROWS('6. Patients'!EP$10:EP$107))),0)+
IFERROR(SUMPRODUCT('6. Patients'!DC$10:DC$107,OFFSET('6. Patients'!$JB$9,1,MATCH($D47,'6. Patients'!$JC$9:$JQ$9,0),ROWS('6. Patients'!EP$10:EP$107))),0)+
IFERROR(SUMPRODUCT('6. Patients'!DC$10:DC$107,OFFSET('6. Patients'!$JR$9,1,MATCH($D47,'6. Patients'!$JS$9:$KG$9,0),ROWS('6. Patients'!EP$10:EP$107))),0)+
IFERROR(SUMPRODUCT('6. Patients'!DC$10:DC$107,OFFSET('6. Patients'!$KH$9,1,MATCH($D47,'6. Patients'!$KI$9:$KW$9,0),ROWS('6. Patients'!EP$10:EP$107))),0))+
IFERROR(VLOOKUP($D47,$H$61:$L$91,COLUMNS($H$60:$J$60)-1+AJ$7,0)*$E47*$F47*'1. General Inputs'!$J$25,0),0)</f>
        <v>0</v>
      </c>
      <c r="AK47" s="3">
        <f ca="1">ROUNDUP($F47*$E47*CHOOSE(AK$7,
IFERROR(SUMPRODUCT('6. Patients'!DD$10:DD$107,OFFSET('6. Patients'!$DN$9,1,MATCH($D47,'6. Patients'!$DO$9:$EC$9,0),ROWS('6. Patients'!EQ$10:EQ$107))),0)+
IFERROR(SUMPRODUCT('6. Patients'!DD$10:DD$107,OFFSET('6. Patients'!$ED$9,1,MATCH($D47,'6. Patients'!$EE$9:$ES$9,0),ROWS('6. Patients'!EQ$10:EQ$107))),0)+
IFERROR(SUMPRODUCT('6. Patients'!DD$10:DD$107,OFFSET('6. Patients'!$ET$9,1,MATCH($D47,'6. Patients'!$EU$9:$FI$9,0),ROWS('6. Patients'!EQ$10:EQ$107))),0)+
IFERROR(SUMPRODUCT('6. Patients'!DD$10:DD$107,OFFSET('6. Patients'!$FJ$9,1,MATCH($D47,'6. Patients'!$FK$9:$FY$9,0),ROWS('6. Patients'!EQ$10:EQ$107))),0),
IFERROR(SUMPRODUCT('6. Patients'!DD$10:DD$107,OFFSET('6. Patients'!$FZ$9,1,MATCH($D47,'6. Patients'!$GA$9:$GO$9,0),ROWS('6. Patients'!EQ$10:EQ$107))),0)+
IFERROR(SUMPRODUCT('6. Patients'!DD$10:DD$107,OFFSET('6. Patients'!$GP$9,1,MATCH($D47,'6. Patients'!$GQ$9:$HE$9,0),ROWS('6. Patients'!EQ$10:EQ$107))),0)+
IFERROR(SUMPRODUCT('6. Patients'!DD$10:DD$107,OFFSET('6. Patients'!$HF$9,1,MATCH($D47,'6. Patients'!$HG$9:$HU$9,0),ROWS('6. Patients'!EQ$10:EQ$107))),0)+
IFERROR(SUMPRODUCT('6. Patients'!DD$10:DD$107,OFFSET('6. Patients'!$HV$9,1,MATCH($D47,'6. Patients'!$HW$9:$IK$9,0),ROWS('6. Patients'!EQ$10:EQ$107))),0),
IFERROR(SUMPRODUCT('6. Patients'!DD$10:DD$107,OFFSET('6. Patients'!$IL$9,1,MATCH($D47,'6. Patients'!$IM$9:$JA$9,0),ROWS('6. Patients'!EQ$10:EQ$107))),0)+
IFERROR(SUMPRODUCT('6. Patients'!DD$10:DD$107,OFFSET('6. Patients'!$JB$9,1,MATCH($D47,'6. Patients'!$JC$9:$JQ$9,0),ROWS('6. Patients'!EQ$10:EQ$107))),0)+
IFERROR(SUMPRODUCT('6. Patients'!DD$10:DD$107,OFFSET('6. Patients'!$JR$9,1,MATCH($D47,'6. Patients'!$JS$9:$KG$9,0),ROWS('6. Patients'!EQ$10:EQ$107))),0)+
IFERROR(SUMPRODUCT('6. Patients'!DD$10:DD$107,OFFSET('6. Patients'!$KH$9,1,MATCH($D47,'6. Patients'!$KI$9:$KW$9,0),ROWS('6. Patients'!EQ$10:EQ$107))),0))+
IFERROR(VLOOKUP($D47,$H$61:$L$91,COLUMNS($H$60:$J$60)-1+AK$7,0)*$E47*$F47*'1. General Inputs'!$J$25,0),0)</f>
        <v>0</v>
      </c>
      <c r="AL47" s="3">
        <f ca="1">ROUNDUP($F47*$E47*CHOOSE(AL$7,
IFERROR(SUMPRODUCT('6. Patients'!DE$10:DE$107,OFFSET('6. Patients'!$DN$9,1,MATCH($D47,'6. Patients'!$DO$9:$EC$9,0),ROWS('6. Patients'!ER$10:ER$107))),0)+
IFERROR(SUMPRODUCT('6. Patients'!DE$10:DE$107,OFFSET('6. Patients'!$ED$9,1,MATCH($D47,'6. Patients'!$EE$9:$ES$9,0),ROWS('6. Patients'!ER$10:ER$107))),0)+
IFERROR(SUMPRODUCT('6. Patients'!DE$10:DE$107,OFFSET('6. Patients'!$ET$9,1,MATCH($D47,'6. Patients'!$EU$9:$FI$9,0),ROWS('6. Patients'!ER$10:ER$107))),0)+
IFERROR(SUMPRODUCT('6. Patients'!DE$10:DE$107,OFFSET('6. Patients'!$FJ$9,1,MATCH($D47,'6. Patients'!$FK$9:$FY$9,0),ROWS('6. Patients'!ER$10:ER$107))),0),
IFERROR(SUMPRODUCT('6. Patients'!DE$10:DE$107,OFFSET('6. Patients'!$FZ$9,1,MATCH($D47,'6. Patients'!$GA$9:$GO$9,0),ROWS('6. Patients'!ER$10:ER$107))),0)+
IFERROR(SUMPRODUCT('6. Patients'!DE$10:DE$107,OFFSET('6. Patients'!$GP$9,1,MATCH($D47,'6. Patients'!$GQ$9:$HE$9,0),ROWS('6. Patients'!ER$10:ER$107))),0)+
IFERROR(SUMPRODUCT('6. Patients'!DE$10:DE$107,OFFSET('6. Patients'!$HF$9,1,MATCH($D47,'6. Patients'!$HG$9:$HU$9,0),ROWS('6. Patients'!ER$10:ER$107))),0)+
IFERROR(SUMPRODUCT('6. Patients'!DE$10:DE$107,OFFSET('6. Patients'!$HV$9,1,MATCH($D47,'6. Patients'!$HW$9:$IK$9,0),ROWS('6. Patients'!ER$10:ER$107))),0),
IFERROR(SUMPRODUCT('6. Patients'!DE$10:DE$107,OFFSET('6. Patients'!$IL$9,1,MATCH($D47,'6. Patients'!$IM$9:$JA$9,0),ROWS('6. Patients'!ER$10:ER$107))),0)+
IFERROR(SUMPRODUCT('6. Patients'!DE$10:DE$107,OFFSET('6. Patients'!$JB$9,1,MATCH($D47,'6. Patients'!$JC$9:$JQ$9,0),ROWS('6. Patients'!ER$10:ER$107))),0)+
IFERROR(SUMPRODUCT('6. Patients'!DE$10:DE$107,OFFSET('6. Patients'!$JR$9,1,MATCH($D47,'6. Patients'!$JS$9:$KG$9,0),ROWS('6. Patients'!ER$10:ER$107))),0)+
IFERROR(SUMPRODUCT('6. Patients'!DE$10:DE$107,OFFSET('6. Patients'!$KH$9,1,MATCH($D47,'6. Patients'!$KI$9:$KW$9,0),ROWS('6. Patients'!ER$10:ER$107))),0))+
IFERROR(VLOOKUP($D47,$H$61:$L$91,COLUMNS($H$60:$J$60)-1+AL$7,0)*$E47*$F47*'1. General Inputs'!$J$25,0),0)</f>
        <v>0</v>
      </c>
      <c r="AM47" s="3">
        <f ca="1">ROUNDUP($F47*$E47*CHOOSE(AM$7,
IFERROR(SUMPRODUCT('6. Patients'!DF$10:DF$107,OFFSET('6. Patients'!$DN$9,1,MATCH($D47,'6. Patients'!$DO$9:$EC$9,0),ROWS('6. Patients'!ES$10:ES$107))),0)+
IFERROR(SUMPRODUCT('6. Patients'!DF$10:DF$107,OFFSET('6. Patients'!$ED$9,1,MATCH($D47,'6. Patients'!$EE$9:$ES$9,0),ROWS('6. Patients'!ES$10:ES$107))),0)+
IFERROR(SUMPRODUCT('6. Patients'!DF$10:DF$107,OFFSET('6. Patients'!$ET$9,1,MATCH($D47,'6. Patients'!$EU$9:$FI$9,0),ROWS('6. Patients'!ES$10:ES$107))),0)+
IFERROR(SUMPRODUCT('6. Patients'!DF$10:DF$107,OFFSET('6. Patients'!$FJ$9,1,MATCH($D47,'6. Patients'!$FK$9:$FY$9,0),ROWS('6. Patients'!ES$10:ES$107))),0),
IFERROR(SUMPRODUCT('6. Patients'!DF$10:DF$107,OFFSET('6. Patients'!$FZ$9,1,MATCH($D47,'6. Patients'!$GA$9:$GO$9,0),ROWS('6. Patients'!ES$10:ES$107))),0)+
IFERROR(SUMPRODUCT('6. Patients'!DF$10:DF$107,OFFSET('6. Patients'!$GP$9,1,MATCH($D47,'6. Patients'!$GQ$9:$HE$9,0),ROWS('6. Patients'!ES$10:ES$107))),0)+
IFERROR(SUMPRODUCT('6. Patients'!DF$10:DF$107,OFFSET('6. Patients'!$HF$9,1,MATCH($D47,'6. Patients'!$HG$9:$HU$9,0),ROWS('6. Patients'!ES$10:ES$107))),0)+
IFERROR(SUMPRODUCT('6. Patients'!DF$10:DF$107,OFFSET('6. Patients'!$HV$9,1,MATCH($D47,'6. Patients'!$HW$9:$IK$9,0),ROWS('6. Patients'!ES$10:ES$107))),0),
IFERROR(SUMPRODUCT('6. Patients'!DF$10:DF$107,OFFSET('6. Patients'!$IL$9,1,MATCH($D47,'6. Patients'!$IM$9:$JA$9,0),ROWS('6. Patients'!ES$10:ES$107))),0)+
IFERROR(SUMPRODUCT('6. Patients'!DF$10:DF$107,OFFSET('6. Patients'!$JB$9,1,MATCH($D47,'6. Patients'!$JC$9:$JQ$9,0),ROWS('6. Patients'!ES$10:ES$107))),0)+
IFERROR(SUMPRODUCT('6. Patients'!DF$10:DF$107,OFFSET('6. Patients'!$JR$9,1,MATCH($D47,'6. Patients'!$JS$9:$KG$9,0),ROWS('6. Patients'!ES$10:ES$107))),0)+
IFERROR(SUMPRODUCT('6. Patients'!DF$10:DF$107,OFFSET('6. Patients'!$KH$9,1,MATCH($D47,'6. Patients'!$KI$9:$KW$9,0),ROWS('6. Patients'!ES$10:ES$107))),0))+
IFERROR(VLOOKUP($D47,$H$61:$L$91,COLUMNS($H$60:$J$60)-1+AM$7,0)*$E47*$F47*'1. General Inputs'!$J$25,0),0)</f>
        <v>0</v>
      </c>
      <c r="AN47" s="3">
        <f ca="1">ROUNDUP($F47*$E47*CHOOSE(AN$7,
IFERROR(SUMPRODUCT('6. Patients'!DG$10:DG$107,OFFSET('6. Patients'!$DN$9,1,MATCH($D47,'6. Patients'!$DO$9:$EC$9,0),ROWS('6. Patients'!ET$10:ET$107))),0)+
IFERROR(SUMPRODUCT('6. Patients'!DG$10:DG$107,OFFSET('6. Patients'!$ED$9,1,MATCH($D47,'6. Patients'!$EE$9:$ES$9,0),ROWS('6. Patients'!ET$10:ET$107))),0)+
IFERROR(SUMPRODUCT('6. Patients'!DG$10:DG$107,OFFSET('6. Patients'!$ET$9,1,MATCH($D47,'6. Patients'!$EU$9:$FI$9,0),ROWS('6. Patients'!ET$10:ET$107))),0)+
IFERROR(SUMPRODUCT('6. Patients'!DG$10:DG$107,OFFSET('6. Patients'!$FJ$9,1,MATCH($D47,'6. Patients'!$FK$9:$FY$9,0),ROWS('6. Patients'!ET$10:ET$107))),0),
IFERROR(SUMPRODUCT('6. Patients'!DG$10:DG$107,OFFSET('6. Patients'!$FZ$9,1,MATCH($D47,'6. Patients'!$GA$9:$GO$9,0),ROWS('6. Patients'!ET$10:ET$107))),0)+
IFERROR(SUMPRODUCT('6. Patients'!DG$10:DG$107,OFFSET('6. Patients'!$GP$9,1,MATCH($D47,'6. Patients'!$GQ$9:$HE$9,0),ROWS('6. Patients'!ET$10:ET$107))),0)+
IFERROR(SUMPRODUCT('6. Patients'!DG$10:DG$107,OFFSET('6. Patients'!$HF$9,1,MATCH($D47,'6. Patients'!$HG$9:$HU$9,0),ROWS('6. Patients'!ET$10:ET$107))),0)+
IFERROR(SUMPRODUCT('6. Patients'!DG$10:DG$107,OFFSET('6. Patients'!$HV$9,1,MATCH($D47,'6. Patients'!$HW$9:$IK$9,0),ROWS('6. Patients'!ET$10:ET$107))),0),
IFERROR(SUMPRODUCT('6. Patients'!DG$10:DG$107,OFFSET('6. Patients'!$IL$9,1,MATCH($D47,'6. Patients'!$IM$9:$JA$9,0),ROWS('6. Patients'!ET$10:ET$107))),0)+
IFERROR(SUMPRODUCT('6. Patients'!DG$10:DG$107,OFFSET('6. Patients'!$JB$9,1,MATCH($D47,'6. Patients'!$JC$9:$JQ$9,0),ROWS('6. Patients'!ET$10:ET$107))),0)+
IFERROR(SUMPRODUCT('6. Patients'!DG$10:DG$107,OFFSET('6. Patients'!$JR$9,1,MATCH($D47,'6. Patients'!$JS$9:$KG$9,0),ROWS('6. Patients'!ET$10:ET$107))),0)+
IFERROR(SUMPRODUCT('6. Patients'!DG$10:DG$107,OFFSET('6. Patients'!$KH$9,1,MATCH($D47,'6. Patients'!$KI$9:$KW$9,0),ROWS('6. Patients'!ET$10:ET$107))),0))+
IFERROR(VLOOKUP($D47,$H$61:$L$91,COLUMNS($H$60:$J$60)-1+AN$7,0)*$E47*$F47*'1. General Inputs'!$J$25,0),0)</f>
        <v>0</v>
      </c>
      <c r="AO47" s="3">
        <f ca="1">ROUNDUP($F47*$E47*CHOOSE(AO$7,
IFERROR(SUMPRODUCT('6. Patients'!DH$10:DH$107,OFFSET('6. Patients'!$DN$9,1,MATCH($D47,'6. Patients'!$DO$9:$EC$9,0),ROWS('6. Patients'!EU$10:EU$107))),0)+
IFERROR(SUMPRODUCT('6. Patients'!DH$10:DH$107,OFFSET('6. Patients'!$ED$9,1,MATCH($D47,'6. Patients'!$EE$9:$ES$9,0),ROWS('6. Patients'!EU$10:EU$107))),0)+
IFERROR(SUMPRODUCT('6. Patients'!DH$10:DH$107,OFFSET('6. Patients'!$ET$9,1,MATCH($D47,'6. Patients'!$EU$9:$FI$9,0),ROWS('6. Patients'!EU$10:EU$107))),0)+
IFERROR(SUMPRODUCT('6. Patients'!DH$10:DH$107,OFFSET('6. Patients'!$FJ$9,1,MATCH($D47,'6. Patients'!$FK$9:$FY$9,0),ROWS('6. Patients'!EU$10:EU$107))),0),
IFERROR(SUMPRODUCT('6. Patients'!DH$10:DH$107,OFFSET('6. Patients'!$FZ$9,1,MATCH($D47,'6. Patients'!$GA$9:$GO$9,0),ROWS('6. Patients'!EU$10:EU$107))),0)+
IFERROR(SUMPRODUCT('6. Patients'!DH$10:DH$107,OFFSET('6. Patients'!$GP$9,1,MATCH($D47,'6. Patients'!$GQ$9:$HE$9,0),ROWS('6. Patients'!EU$10:EU$107))),0)+
IFERROR(SUMPRODUCT('6. Patients'!DH$10:DH$107,OFFSET('6. Patients'!$HF$9,1,MATCH($D47,'6. Patients'!$HG$9:$HU$9,0),ROWS('6. Patients'!EU$10:EU$107))),0)+
IFERROR(SUMPRODUCT('6. Patients'!DH$10:DH$107,OFFSET('6. Patients'!$HV$9,1,MATCH($D47,'6. Patients'!$HW$9:$IK$9,0),ROWS('6. Patients'!EU$10:EU$107))),0),
IFERROR(SUMPRODUCT('6. Patients'!DH$10:DH$107,OFFSET('6. Patients'!$IL$9,1,MATCH($D47,'6. Patients'!$IM$9:$JA$9,0),ROWS('6. Patients'!EU$10:EU$107))),0)+
IFERROR(SUMPRODUCT('6. Patients'!DH$10:DH$107,OFFSET('6. Patients'!$JB$9,1,MATCH($D47,'6. Patients'!$JC$9:$JQ$9,0),ROWS('6. Patients'!EU$10:EU$107))),0)+
IFERROR(SUMPRODUCT('6. Patients'!DH$10:DH$107,OFFSET('6. Patients'!$JR$9,1,MATCH($D47,'6. Patients'!$JS$9:$KG$9,0),ROWS('6. Patients'!EU$10:EU$107))),0)+
IFERROR(SUMPRODUCT('6. Patients'!DH$10:DH$107,OFFSET('6. Patients'!$KH$9,1,MATCH($D47,'6. Patients'!$KI$9:$KW$9,0),ROWS('6. Patients'!EU$10:EU$107))),0))+
IFERROR(VLOOKUP($D47,$H$61:$L$91,COLUMNS($H$60:$J$60)-1+AO$7,0)*$E47*$F47*'1. General Inputs'!$J$25,0),0)</f>
        <v>0</v>
      </c>
      <c r="AP47" s="3">
        <f ca="1">ROUNDUP($F47*$E47*CHOOSE(AP$7,
IFERROR(SUMPRODUCT('6. Patients'!DI$10:DI$107,OFFSET('6. Patients'!$DN$9,1,MATCH($D47,'6. Patients'!$DO$9:$EC$9,0),ROWS('6. Patients'!EV$10:EV$107))),0)+
IFERROR(SUMPRODUCT('6. Patients'!DI$10:DI$107,OFFSET('6. Patients'!$ED$9,1,MATCH($D47,'6. Patients'!$EE$9:$ES$9,0),ROWS('6. Patients'!EV$10:EV$107))),0)+
IFERROR(SUMPRODUCT('6. Patients'!DI$10:DI$107,OFFSET('6. Patients'!$ET$9,1,MATCH($D47,'6. Patients'!$EU$9:$FI$9,0),ROWS('6. Patients'!EV$10:EV$107))),0)+
IFERROR(SUMPRODUCT('6. Patients'!DI$10:DI$107,OFFSET('6. Patients'!$FJ$9,1,MATCH($D47,'6. Patients'!$FK$9:$FY$9,0),ROWS('6. Patients'!EV$10:EV$107))),0),
IFERROR(SUMPRODUCT('6. Patients'!DI$10:DI$107,OFFSET('6. Patients'!$FZ$9,1,MATCH($D47,'6. Patients'!$GA$9:$GO$9,0),ROWS('6. Patients'!EV$10:EV$107))),0)+
IFERROR(SUMPRODUCT('6. Patients'!DI$10:DI$107,OFFSET('6. Patients'!$GP$9,1,MATCH($D47,'6. Patients'!$GQ$9:$HE$9,0),ROWS('6. Patients'!EV$10:EV$107))),0)+
IFERROR(SUMPRODUCT('6. Patients'!DI$10:DI$107,OFFSET('6. Patients'!$HF$9,1,MATCH($D47,'6. Patients'!$HG$9:$HU$9,0),ROWS('6. Patients'!EV$10:EV$107))),0)+
IFERROR(SUMPRODUCT('6. Patients'!DI$10:DI$107,OFFSET('6. Patients'!$HV$9,1,MATCH($D47,'6. Patients'!$HW$9:$IK$9,0),ROWS('6. Patients'!EV$10:EV$107))),0),
IFERROR(SUMPRODUCT('6. Patients'!DI$10:DI$107,OFFSET('6. Patients'!$IL$9,1,MATCH($D47,'6. Patients'!$IM$9:$JA$9,0),ROWS('6. Patients'!EV$10:EV$107))),0)+
IFERROR(SUMPRODUCT('6. Patients'!DI$10:DI$107,OFFSET('6. Patients'!$JB$9,1,MATCH($D47,'6. Patients'!$JC$9:$JQ$9,0),ROWS('6. Patients'!EV$10:EV$107))),0)+
IFERROR(SUMPRODUCT('6. Patients'!DI$10:DI$107,OFFSET('6. Patients'!$JR$9,1,MATCH($D47,'6. Patients'!$JS$9:$KG$9,0),ROWS('6. Patients'!EV$10:EV$107))),0)+
IFERROR(SUMPRODUCT('6. Patients'!DI$10:DI$107,OFFSET('6. Patients'!$KH$9,1,MATCH($D47,'6. Patients'!$KI$9:$KW$9,0),ROWS('6. Patients'!EV$10:EV$107))),0))+
IFERROR(VLOOKUP($D47,$H$61:$L$91,COLUMNS($H$60:$J$60)-1+AP$7,0)*$E47*$F47*'1. General Inputs'!$J$25,0),0)</f>
        <v>0</v>
      </c>
      <c r="AQ47" s="3">
        <f ca="1">ROUNDUP($F47*$E47*CHOOSE(AQ$7,
IFERROR(SUMPRODUCT('6. Patients'!DJ$10:DJ$107,OFFSET('6. Patients'!$DN$9,1,MATCH($D47,'6. Patients'!$DO$9:$EC$9,0),ROWS('6. Patients'!EW$10:EW$107))),0)+
IFERROR(SUMPRODUCT('6. Patients'!DJ$10:DJ$107,OFFSET('6. Patients'!$ED$9,1,MATCH($D47,'6. Patients'!$EE$9:$ES$9,0),ROWS('6. Patients'!EW$10:EW$107))),0)+
IFERROR(SUMPRODUCT('6. Patients'!DJ$10:DJ$107,OFFSET('6. Patients'!$ET$9,1,MATCH($D47,'6. Patients'!$EU$9:$FI$9,0),ROWS('6. Patients'!EW$10:EW$107))),0)+
IFERROR(SUMPRODUCT('6. Patients'!DJ$10:DJ$107,OFFSET('6. Patients'!$FJ$9,1,MATCH($D47,'6. Patients'!$FK$9:$FY$9,0),ROWS('6. Patients'!EW$10:EW$107))),0),
IFERROR(SUMPRODUCT('6. Patients'!DJ$10:DJ$107,OFFSET('6. Patients'!$FZ$9,1,MATCH($D47,'6. Patients'!$GA$9:$GO$9,0),ROWS('6. Patients'!EW$10:EW$107))),0)+
IFERROR(SUMPRODUCT('6. Patients'!DJ$10:DJ$107,OFFSET('6. Patients'!$GP$9,1,MATCH($D47,'6. Patients'!$GQ$9:$HE$9,0),ROWS('6. Patients'!EW$10:EW$107))),0)+
IFERROR(SUMPRODUCT('6. Patients'!DJ$10:DJ$107,OFFSET('6. Patients'!$HF$9,1,MATCH($D47,'6. Patients'!$HG$9:$HU$9,0),ROWS('6. Patients'!EW$10:EW$107))),0)+
IFERROR(SUMPRODUCT('6. Patients'!DJ$10:DJ$107,OFFSET('6. Patients'!$HV$9,1,MATCH($D47,'6. Patients'!$HW$9:$IK$9,0),ROWS('6. Patients'!EW$10:EW$107))),0),
IFERROR(SUMPRODUCT('6. Patients'!DJ$10:DJ$107,OFFSET('6. Patients'!$IL$9,1,MATCH($D47,'6. Patients'!$IM$9:$JA$9,0),ROWS('6. Patients'!EW$10:EW$107))),0)+
IFERROR(SUMPRODUCT('6. Patients'!DJ$10:DJ$107,OFFSET('6. Patients'!$JB$9,1,MATCH($D47,'6. Patients'!$JC$9:$JQ$9,0),ROWS('6. Patients'!EW$10:EW$107))),0)+
IFERROR(SUMPRODUCT('6. Patients'!DJ$10:DJ$107,OFFSET('6. Patients'!$JR$9,1,MATCH($D47,'6. Patients'!$JS$9:$KG$9,0),ROWS('6. Patients'!EW$10:EW$107))),0)+
IFERROR(SUMPRODUCT('6. Patients'!DJ$10:DJ$107,OFFSET('6. Patients'!$KH$9,1,MATCH($D47,'6. Patients'!$KI$9:$KW$9,0),ROWS('6. Patients'!EW$10:EW$107))),0))+
IFERROR(VLOOKUP($D47,$H$61:$L$91,COLUMNS($H$60:$J$60)-1+AQ$7,0)*$E47*$F47*'1. General Inputs'!$J$25,0),0)</f>
        <v>0</v>
      </c>
      <c r="AR47" s="136"/>
      <c r="AZ47" s="135">
        <f ca="1">IFERROR(SUM(OFFSET('7. Consumption'!H47,0,1,,MIN('1. General Inputs'!$J$27,COLUMNS('7. Consumption'!H$9:$AQ$9)-1))),0)+MAX(0,$AQ47*('1. General Inputs'!$J$27-COLUMNS('7. Consumption'!H$9:$AQ$9)+1))</f>
        <v>0</v>
      </c>
      <c r="BA47" s="135">
        <f ca="1">IFERROR(SUM(OFFSET('7. Consumption'!I47,0,1,,MIN('1. General Inputs'!$J$27,COLUMNS('7. Consumption'!I$9:$AQ$9)-1))),0)+MAX(0,$AQ47*('1. General Inputs'!$J$27-COLUMNS('7. Consumption'!I$9:$AQ$9)+1))</f>
        <v>0</v>
      </c>
      <c r="BB47" s="135">
        <f ca="1">IFERROR(SUM(OFFSET('7. Consumption'!J47,0,1,,MIN('1. General Inputs'!$J$27,COLUMNS('7. Consumption'!J$9:$AQ$9)-1))),0)+MAX(0,$AQ47*('1. General Inputs'!$J$27-COLUMNS('7. Consumption'!J$9:$AQ$9)+1))</f>
        <v>0</v>
      </c>
      <c r="BC47" s="135">
        <f ca="1">IFERROR(SUM(OFFSET('7. Consumption'!K47,0,1,,MIN('1. General Inputs'!$J$27,COLUMNS('7. Consumption'!K$9:$AQ$9)-1))),0)+MAX(0,$AQ47*('1. General Inputs'!$J$27-COLUMNS('7. Consumption'!K$9:$AQ$9)+1))</f>
        <v>0</v>
      </c>
      <c r="BD47" s="135">
        <f ca="1">IFERROR(SUM(OFFSET('7. Consumption'!L47,0,1,,MIN('1. General Inputs'!$J$27,COLUMNS('7. Consumption'!L$9:$AQ$9)-1))),0)+MAX(0,$AQ47*('1. General Inputs'!$J$27-COLUMNS('7. Consumption'!L$9:$AQ$9)+1))</f>
        <v>0</v>
      </c>
      <c r="BE47" s="135">
        <f ca="1">IFERROR(SUM(OFFSET('7. Consumption'!M47,0,1,,MIN('1. General Inputs'!$J$27,COLUMNS('7. Consumption'!M$9:$AQ$9)-1))),0)+MAX(0,$AQ47*('1. General Inputs'!$J$27-COLUMNS('7. Consumption'!M$9:$AQ$9)+1))</f>
        <v>0</v>
      </c>
      <c r="BF47" s="135">
        <f ca="1">IFERROR(SUM(OFFSET('7. Consumption'!N47,0,1,,MIN('1. General Inputs'!$J$27,COLUMNS('7. Consumption'!N$9:$AQ$9)-1))),0)+MAX(0,$AQ47*('1. General Inputs'!$J$27-COLUMNS('7. Consumption'!N$9:$AQ$9)+1))</f>
        <v>0</v>
      </c>
      <c r="BG47" s="135">
        <f ca="1">IFERROR(SUM(OFFSET('7. Consumption'!O47,0,1,,MIN('1. General Inputs'!$J$27,COLUMNS('7. Consumption'!O$9:$AQ$9)-1))),0)+MAX(0,$AQ47*('1. General Inputs'!$J$27-COLUMNS('7. Consumption'!O$9:$AQ$9)+1))</f>
        <v>0</v>
      </c>
      <c r="BH47" s="135">
        <f ca="1">IFERROR(SUM(OFFSET('7. Consumption'!P47,0,1,,MIN('1. General Inputs'!$J$27,COLUMNS('7. Consumption'!P$9:$AQ$9)-1))),0)+MAX(0,$AQ47*('1. General Inputs'!$J$27-COLUMNS('7. Consumption'!P$9:$AQ$9)+1))</f>
        <v>0</v>
      </c>
      <c r="BI47" s="135">
        <f ca="1">IFERROR(SUM(OFFSET('7. Consumption'!Q47,0,1,,MIN('1. General Inputs'!$J$27,COLUMNS('7. Consumption'!Q$9:$AQ$9)-1))),0)+MAX(0,$AQ47*('1. General Inputs'!$J$27-COLUMNS('7. Consumption'!Q$9:$AQ$9)+1))</f>
        <v>0</v>
      </c>
      <c r="BJ47" s="135">
        <f ca="1">IFERROR(SUM(OFFSET('7. Consumption'!R47,0,1,,MIN('1. General Inputs'!$J$27,COLUMNS('7. Consumption'!R$9:$AQ$9)-1))),0)+MAX(0,$AQ47*('1. General Inputs'!$J$27-COLUMNS('7. Consumption'!R$9:$AQ$9)+1))</f>
        <v>0</v>
      </c>
      <c r="BK47" s="135">
        <f ca="1">IFERROR(SUM(OFFSET('7. Consumption'!S47,0,1,,MIN('1. General Inputs'!$J$27,COLUMNS('7. Consumption'!S$9:$AQ$9)-1))),0)+MAX(0,$AQ47*('1. General Inputs'!$J$27-COLUMNS('7. Consumption'!S$9:$AQ$9)+1))</f>
        <v>0</v>
      </c>
      <c r="BL47" s="135">
        <f ca="1">IFERROR(SUM(OFFSET('7. Consumption'!T47,0,1,,MIN('1. General Inputs'!$J$27,COLUMNS('7. Consumption'!T$9:$AQ$9)-1))),0)+MAX(0,$AQ47*('1. General Inputs'!$J$27-COLUMNS('7. Consumption'!T$9:$AQ$9)+1))</f>
        <v>0</v>
      </c>
      <c r="BM47" s="135">
        <f ca="1">IFERROR(SUM(OFFSET('7. Consumption'!U47,0,1,,MIN('1. General Inputs'!$J$27,COLUMNS('7. Consumption'!U$9:$AQ$9)-1))),0)+MAX(0,$AQ47*('1. General Inputs'!$J$27-COLUMNS('7. Consumption'!U$9:$AQ$9)+1))</f>
        <v>0</v>
      </c>
      <c r="BN47" s="135">
        <f ca="1">IFERROR(SUM(OFFSET('7. Consumption'!V47,0,1,,MIN('1. General Inputs'!$J$27,COLUMNS('7. Consumption'!V$9:$AQ$9)-1))),0)+MAX(0,$AQ47*('1. General Inputs'!$J$27-COLUMNS('7. Consumption'!V$9:$AQ$9)+1))</f>
        <v>0</v>
      </c>
      <c r="BO47" s="135">
        <f ca="1">IFERROR(SUM(OFFSET('7. Consumption'!W47,0,1,,MIN('1. General Inputs'!$J$27,COLUMNS('7. Consumption'!W$9:$AQ$9)-1))),0)+MAX(0,$AQ47*('1. General Inputs'!$J$27-COLUMNS('7. Consumption'!W$9:$AQ$9)+1))</f>
        <v>0</v>
      </c>
      <c r="BP47" s="135">
        <f ca="1">IFERROR(SUM(OFFSET('7. Consumption'!X47,0,1,,MIN('1. General Inputs'!$J$27,COLUMNS('7. Consumption'!X$9:$AQ$9)-1))),0)+MAX(0,$AQ47*('1. General Inputs'!$J$27-COLUMNS('7. Consumption'!X$9:$AQ$9)+1))</f>
        <v>0</v>
      </c>
      <c r="BQ47" s="135">
        <f ca="1">IFERROR(SUM(OFFSET('7. Consumption'!Y47,0,1,,MIN('1. General Inputs'!$J$27,COLUMNS('7. Consumption'!Y$9:$AQ$9)-1))),0)+MAX(0,$AQ47*('1. General Inputs'!$J$27-COLUMNS('7. Consumption'!Y$9:$AQ$9)+1))</f>
        <v>0</v>
      </c>
      <c r="BR47" s="135">
        <f ca="1">IFERROR(SUM(OFFSET('7. Consumption'!Z47,0,1,,MIN('1. General Inputs'!$J$27,COLUMNS('7. Consumption'!Z$9:$AQ$9)-1))),0)+MAX(0,$AQ47*('1. General Inputs'!$J$27-COLUMNS('7. Consumption'!Z$9:$AQ$9)+1))</f>
        <v>0</v>
      </c>
      <c r="BS47" s="135">
        <f ca="1">IFERROR(SUM(OFFSET('7. Consumption'!AA47,0,1,,MIN('1. General Inputs'!$J$27,COLUMNS('7. Consumption'!AA$9:$AQ$9)-1))),0)+MAX(0,$AQ47*('1. General Inputs'!$J$27-COLUMNS('7. Consumption'!AA$9:$AQ$9)+1))</f>
        <v>0</v>
      </c>
      <c r="BT47" s="135">
        <f ca="1">IFERROR(SUM(OFFSET('7. Consumption'!AB47,0,1,,MIN('1. General Inputs'!$J$27,COLUMNS('7. Consumption'!AB$9:$AQ$9)-1))),0)+MAX(0,$AQ47*('1. General Inputs'!$J$27-COLUMNS('7. Consumption'!AB$9:$AQ$9)+1))</f>
        <v>0</v>
      </c>
      <c r="BU47" s="135">
        <f ca="1">IFERROR(SUM(OFFSET('7. Consumption'!AC47,0,1,,MIN('1. General Inputs'!$J$27,COLUMNS('7. Consumption'!AC$9:$AQ$9)-1))),0)+MAX(0,$AQ47*('1. General Inputs'!$J$27-COLUMNS('7. Consumption'!AC$9:$AQ$9)+1))</f>
        <v>0</v>
      </c>
      <c r="BV47" s="135">
        <f ca="1">IFERROR(SUM(OFFSET('7. Consumption'!AD47,0,1,,MIN('1. General Inputs'!$J$27,COLUMNS('7. Consumption'!AD$9:$AQ$9)-1))),0)+MAX(0,$AQ47*('1. General Inputs'!$J$27-COLUMNS('7. Consumption'!AD$9:$AQ$9)+1))</f>
        <v>0</v>
      </c>
      <c r="BW47" s="135">
        <f ca="1">IFERROR(SUM(OFFSET('7. Consumption'!AE47,0,1,,MIN('1. General Inputs'!$J$27,COLUMNS('7. Consumption'!AE$9:$AQ$9)-1))),0)+MAX(0,$AQ47*('1. General Inputs'!$J$27-COLUMNS('7. Consumption'!AE$9:$AQ$9)+1))</f>
        <v>0</v>
      </c>
      <c r="BX47" s="135">
        <f ca="1">IFERROR(SUM(OFFSET('7. Consumption'!AF47,0,1,,MIN('1. General Inputs'!$J$27,COLUMNS('7. Consumption'!AF$9:$AQ$9)-1))),0)+MAX(0,$AQ47*('1. General Inputs'!$J$27-COLUMNS('7. Consumption'!AF$9:$AQ$9)+1))</f>
        <v>0</v>
      </c>
      <c r="BY47" s="135">
        <f ca="1">IFERROR(SUM(OFFSET('7. Consumption'!AG47,0,1,,MIN('1. General Inputs'!$J$27,COLUMNS('7. Consumption'!AG$9:$AQ$9)-1))),0)+MAX(0,$AQ47*('1. General Inputs'!$J$27-COLUMNS('7. Consumption'!AG$9:$AQ$9)+1))</f>
        <v>0</v>
      </c>
      <c r="BZ47" s="135">
        <f ca="1">IFERROR(SUM(OFFSET('7. Consumption'!AH47,0,1,,MIN('1. General Inputs'!$J$27,COLUMNS('7. Consumption'!AH$9:$AQ$9)-1))),0)+MAX(0,$AQ47*('1. General Inputs'!$J$27-COLUMNS('7. Consumption'!AH$9:$AQ$9)+1))</f>
        <v>0</v>
      </c>
      <c r="CA47" s="135">
        <f ca="1">IFERROR(SUM(OFFSET('7. Consumption'!AI47,0,1,,MIN('1. General Inputs'!$J$27,COLUMNS('7. Consumption'!AI$9:$AQ$9)-1))),0)+MAX(0,$AQ47*('1. General Inputs'!$J$27-COLUMNS('7. Consumption'!AI$9:$AQ$9)+1))</f>
        <v>0</v>
      </c>
      <c r="CB47" s="135">
        <f ca="1">IFERROR(SUM(OFFSET('7. Consumption'!AJ47,0,1,,MIN('1. General Inputs'!$J$27,COLUMNS('7. Consumption'!AJ$9:$AQ$9)-1))),0)+MAX(0,$AQ47*('1. General Inputs'!$J$27-COLUMNS('7. Consumption'!AJ$9:$AQ$9)+1))</f>
        <v>0</v>
      </c>
      <c r="CC47" s="135">
        <f ca="1">IFERROR(SUM(OFFSET('7. Consumption'!AK47,0,1,,MIN('1. General Inputs'!$J$27,COLUMNS('7. Consumption'!AK$9:$AQ$9)-1))),0)+MAX(0,$AQ47*('1. General Inputs'!$J$27-COLUMNS('7. Consumption'!AK$9:$AQ$9)+1))</f>
        <v>0</v>
      </c>
      <c r="CD47" s="135">
        <f ca="1">IFERROR(SUM(OFFSET('7. Consumption'!AL47,0,1,,MIN('1. General Inputs'!$J$27,COLUMNS('7. Consumption'!AL$9:$AQ$9)-1))),0)+MAX(0,$AQ47*('1. General Inputs'!$J$27-COLUMNS('7. Consumption'!AL$9:$AQ$9)+1))</f>
        <v>0</v>
      </c>
      <c r="CE47" s="135">
        <f ca="1">IFERROR(SUM(OFFSET('7. Consumption'!AM47,0,1,,MIN('1. General Inputs'!$J$27,COLUMNS('7. Consumption'!AM$9:$AQ$9)-1))),0)+MAX(0,$AQ47*('1. General Inputs'!$J$27-COLUMNS('7. Consumption'!AM$9:$AQ$9)+1))</f>
        <v>0</v>
      </c>
      <c r="CF47" s="135">
        <f ca="1">IFERROR(SUM(OFFSET('7. Consumption'!AN47,0,1,,MIN('1. General Inputs'!$J$27,COLUMNS('7. Consumption'!AN$9:$AQ$9)-1))),0)+MAX(0,$AQ47*('1. General Inputs'!$J$27-COLUMNS('7. Consumption'!AN$9:$AQ$9)+1))</f>
        <v>0</v>
      </c>
      <c r="CG47" s="135">
        <f ca="1">IFERROR(SUM(OFFSET('7. Consumption'!AO47,0,1,,MIN('1. General Inputs'!$J$27,COLUMNS('7. Consumption'!AO$9:$AQ$9)-1))),0)+MAX(0,$AQ47*('1. General Inputs'!$J$27-COLUMNS('7. Consumption'!AO$9:$AQ$9)+1))</f>
        <v>0</v>
      </c>
      <c r="CH47" s="135">
        <f ca="1">IFERROR(SUM(OFFSET('7. Consumption'!AP47,0,1,,MIN('1. General Inputs'!$J$27,COLUMNS('7. Consumption'!AP$9:$AQ$9)-1))),0)+MAX(0,$AQ47*('1. General Inputs'!$J$27-COLUMNS('7. Consumption'!AP$9:$AQ$9)+1))</f>
        <v>0</v>
      </c>
      <c r="CI47" s="135">
        <f ca="1">IFERROR(SUM(OFFSET('7. Consumption'!AQ47,0,1,,MIN('1. General Inputs'!$J$27,COLUMNS('7. Consumption'!AQ$9:$AQ$9)-1))),0)+MAX(0,$AQ47*('1. General Inputs'!$J$27-COLUMNS('7. Consumption'!AQ$9:$AQ$9)+1))</f>
        <v>0</v>
      </c>
    </row>
    <row r="48" spans="2:87" ht="15" hidden="1" outlineLevel="1" x14ac:dyDescent="0.25">
      <c r="B48" s="16"/>
      <c r="C48" s="16" t="str">
        <f>IFERROR(VLOOKUP(ROWS($C$9:$C48),'5. Dosing'!$L$14:$M$64,COLUMNS('5. Dosing'!$L$13:$M$13),0),"")</f>
        <v/>
      </c>
      <c r="D48" s="16" t="str">
        <f>IFERROR(INDEX('5. Dosing'!E$14:E$64,MATCH('7. Consumption'!$C48,'5. Dosing'!$M$14:$M$64,0)),"")</f>
        <v/>
      </c>
      <c r="E48" s="129">
        <f>IFERROR(INDEX('5. Dosing'!K$14:K$64,MATCH('7. Consumption'!$C48,'5. Dosing'!$M$14:$M$64,0)),0)</f>
        <v>0</v>
      </c>
      <c r="F48" s="130">
        <f>IFERROR(INDEX('5. Dosing'!J$14:J$64,MATCH('7. Consumption'!$C48,'5. Dosing'!$M$14:$M$64,0))*(30)/INDEX('5. Dosing'!H$14:H$64,MATCH('7. Consumption'!$C48,'5. Dosing'!$M$14:$M$64,0)),0)</f>
        <v>0</v>
      </c>
      <c r="H48" s="3">
        <f ca="1">ROUNDUP($F48*$E48*CHOOSE(H$7,
IFERROR(SUMPRODUCT('6. Patients'!CA$10:CA$107,OFFSET('6. Patients'!$DN$9,1,MATCH($D48,'6. Patients'!$DO$9:$EC$9,0),ROWS('6. Patients'!DN$10:DN$107))),0)+
IFERROR(SUMPRODUCT('6. Patients'!CA$10:CA$107,OFFSET('6. Patients'!$ED$9,1,MATCH($D48,'6. Patients'!$EE$9:$ES$9,0),ROWS('6. Patients'!DN$10:DN$107))),0)+
IFERROR(SUMPRODUCT('6. Patients'!CA$10:CA$107,OFFSET('6. Patients'!$ET$9,1,MATCH($D48,'6. Patients'!$EU$9:$FI$9,0),ROWS('6. Patients'!DN$10:DN$107))),0)+
IFERROR(SUMPRODUCT('6. Patients'!CA$10:CA$107,OFFSET('6. Patients'!$FJ$9,1,MATCH($D48,'6. Patients'!$FK$9:$FY$9,0),ROWS('6. Patients'!DN$10:DN$107))),0),
IFERROR(SUMPRODUCT('6. Patients'!CA$10:CA$107,OFFSET('6. Patients'!$FZ$9,1,MATCH($D48,'6. Patients'!$GA$9:$GO$9,0),ROWS('6. Patients'!DN$10:DN$107))),0)+
IFERROR(SUMPRODUCT('6. Patients'!CA$10:CA$107,OFFSET('6. Patients'!$GP$9,1,MATCH($D48,'6. Patients'!$GQ$9:$HE$9,0),ROWS('6. Patients'!DN$10:DN$107))),0)+
IFERROR(SUMPRODUCT('6. Patients'!CA$10:CA$107,OFFSET('6. Patients'!$HF$9,1,MATCH($D48,'6. Patients'!$HG$9:$HU$9,0),ROWS('6. Patients'!DN$10:DN$107))),0)+
IFERROR(SUMPRODUCT('6. Patients'!CA$10:CA$107,OFFSET('6. Patients'!$HV$9,1,MATCH($D48,'6. Patients'!$HW$9:$IK$9,0),ROWS('6. Patients'!DN$10:DN$107))),0),
IFERROR(SUMPRODUCT('6. Patients'!CA$10:CA$107,OFFSET('6. Patients'!$IL$9,1,MATCH($D48,'6. Patients'!$IM$9:$JA$9,0),ROWS('6. Patients'!DN$10:DN$107))),0)+
IFERROR(SUMPRODUCT('6. Patients'!CA$10:CA$107,OFFSET('6. Patients'!$JB$9,1,MATCH($D48,'6. Patients'!$JC$9:$JQ$9,0),ROWS('6. Patients'!DN$10:DN$107))),0)+
IFERROR(SUMPRODUCT('6. Patients'!CA$10:CA$107,OFFSET('6. Patients'!$JR$9,1,MATCH($D48,'6. Patients'!$JS$9:$KG$9,0),ROWS('6. Patients'!DN$10:DN$107))),0)+
IFERROR(SUMPRODUCT('6. Patients'!CA$10:CA$107,OFFSET('6. Patients'!$KH$9,1,MATCH($D48,'6. Patients'!$KI$9:$KW$9,0),ROWS('6. Patients'!DN$10:DN$107))),0))+
IFERROR(VLOOKUP($D48,$H$61:$L$91,COLUMNS($H$60:$J$60)-1+H$7,0)*$E48*$F48*'1. General Inputs'!$J$25,0),0)</f>
        <v>0</v>
      </c>
      <c r="I48" s="3">
        <f ca="1">ROUNDUP($F48*$E48*CHOOSE(I$7,
IFERROR(SUMPRODUCT('6. Patients'!CB$10:CB$107,OFFSET('6. Patients'!$DN$9,1,MATCH($D48,'6. Patients'!$DO$9:$EC$9,0),ROWS('6. Patients'!DO$10:DO$107))),0)+
IFERROR(SUMPRODUCT('6. Patients'!CB$10:CB$107,OFFSET('6. Patients'!$ED$9,1,MATCH($D48,'6. Patients'!$EE$9:$ES$9,0),ROWS('6. Patients'!DO$10:DO$107))),0)+
IFERROR(SUMPRODUCT('6. Patients'!CB$10:CB$107,OFFSET('6. Patients'!$ET$9,1,MATCH($D48,'6. Patients'!$EU$9:$FI$9,0),ROWS('6. Patients'!DO$10:DO$107))),0)+
IFERROR(SUMPRODUCT('6. Patients'!CB$10:CB$107,OFFSET('6. Patients'!$FJ$9,1,MATCH($D48,'6. Patients'!$FK$9:$FY$9,0),ROWS('6. Patients'!DO$10:DO$107))),0),
IFERROR(SUMPRODUCT('6. Patients'!CB$10:CB$107,OFFSET('6. Patients'!$FZ$9,1,MATCH($D48,'6. Patients'!$GA$9:$GO$9,0),ROWS('6. Patients'!DO$10:DO$107))),0)+
IFERROR(SUMPRODUCT('6. Patients'!CB$10:CB$107,OFFSET('6. Patients'!$GP$9,1,MATCH($D48,'6. Patients'!$GQ$9:$HE$9,0),ROWS('6. Patients'!DO$10:DO$107))),0)+
IFERROR(SUMPRODUCT('6. Patients'!CB$10:CB$107,OFFSET('6. Patients'!$HF$9,1,MATCH($D48,'6. Patients'!$HG$9:$HU$9,0),ROWS('6. Patients'!DO$10:DO$107))),0)+
IFERROR(SUMPRODUCT('6. Patients'!CB$10:CB$107,OFFSET('6. Patients'!$HV$9,1,MATCH($D48,'6. Patients'!$HW$9:$IK$9,0),ROWS('6. Patients'!DO$10:DO$107))),0),
IFERROR(SUMPRODUCT('6. Patients'!CB$10:CB$107,OFFSET('6. Patients'!$IL$9,1,MATCH($D48,'6. Patients'!$IM$9:$JA$9,0),ROWS('6. Patients'!DO$10:DO$107))),0)+
IFERROR(SUMPRODUCT('6. Patients'!CB$10:CB$107,OFFSET('6. Patients'!$JB$9,1,MATCH($D48,'6. Patients'!$JC$9:$JQ$9,0),ROWS('6. Patients'!DO$10:DO$107))),0)+
IFERROR(SUMPRODUCT('6. Patients'!CB$10:CB$107,OFFSET('6. Patients'!$JR$9,1,MATCH($D48,'6. Patients'!$JS$9:$KG$9,0),ROWS('6. Patients'!DO$10:DO$107))),0)+
IFERROR(SUMPRODUCT('6. Patients'!CB$10:CB$107,OFFSET('6. Patients'!$KH$9,1,MATCH($D48,'6. Patients'!$KI$9:$KW$9,0),ROWS('6. Patients'!DO$10:DO$107))),0))+
IFERROR(VLOOKUP($D48,$H$61:$L$91,COLUMNS($H$60:$J$60)-1+I$7,0)*$E48*$F48*'1. General Inputs'!$J$25,0),0)</f>
        <v>0</v>
      </c>
      <c r="J48" s="3">
        <f ca="1">ROUNDUP($F48*$E48*CHOOSE(J$7,
IFERROR(SUMPRODUCT('6. Patients'!CC$10:CC$107,OFFSET('6. Patients'!$DN$9,1,MATCH($D48,'6. Patients'!$DO$9:$EC$9,0),ROWS('6. Patients'!DP$10:DP$107))),0)+
IFERROR(SUMPRODUCT('6. Patients'!CC$10:CC$107,OFFSET('6. Patients'!$ED$9,1,MATCH($D48,'6. Patients'!$EE$9:$ES$9,0),ROWS('6. Patients'!DP$10:DP$107))),0)+
IFERROR(SUMPRODUCT('6. Patients'!CC$10:CC$107,OFFSET('6. Patients'!$ET$9,1,MATCH($D48,'6. Patients'!$EU$9:$FI$9,0),ROWS('6. Patients'!DP$10:DP$107))),0)+
IFERROR(SUMPRODUCT('6. Patients'!CC$10:CC$107,OFFSET('6. Patients'!$FJ$9,1,MATCH($D48,'6. Patients'!$FK$9:$FY$9,0),ROWS('6. Patients'!DP$10:DP$107))),0),
IFERROR(SUMPRODUCT('6. Patients'!CC$10:CC$107,OFFSET('6. Patients'!$FZ$9,1,MATCH($D48,'6. Patients'!$GA$9:$GO$9,0),ROWS('6. Patients'!DP$10:DP$107))),0)+
IFERROR(SUMPRODUCT('6. Patients'!CC$10:CC$107,OFFSET('6. Patients'!$GP$9,1,MATCH($D48,'6. Patients'!$GQ$9:$HE$9,0),ROWS('6. Patients'!DP$10:DP$107))),0)+
IFERROR(SUMPRODUCT('6. Patients'!CC$10:CC$107,OFFSET('6. Patients'!$HF$9,1,MATCH($D48,'6. Patients'!$HG$9:$HU$9,0),ROWS('6. Patients'!DP$10:DP$107))),0)+
IFERROR(SUMPRODUCT('6. Patients'!CC$10:CC$107,OFFSET('6. Patients'!$HV$9,1,MATCH($D48,'6. Patients'!$HW$9:$IK$9,0),ROWS('6. Patients'!DP$10:DP$107))),0),
IFERROR(SUMPRODUCT('6. Patients'!CC$10:CC$107,OFFSET('6. Patients'!$IL$9,1,MATCH($D48,'6. Patients'!$IM$9:$JA$9,0),ROWS('6. Patients'!DP$10:DP$107))),0)+
IFERROR(SUMPRODUCT('6. Patients'!CC$10:CC$107,OFFSET('6. Patients'!$JB$9,1,MATCH($D48,'6. Patients'!$JC$9:$JQ$9,0),ROWS('6. Patients'!DP$10:DP$107))),0)+
IFERROR(SUMPRODUCT('6. Patients'!CC$10:CC$107,OFFSET('6. Patients'!$JR$9,1,MATCH($D48,'6. Patients'!$JS$9:$KG$9,0),ROWS('6. Patients'!DP$10:DP$107))),0)+
IFERROR(SUMPRODUCT('6. Patients'!CC$10:CC$107,OFFSET('6. Patients'!$KH$9,1,MATCH($D48,'6. Patients'!$KI$9:$KW$9,0),ROWS('6. Patients'!DP$10:DP$107))),0))+
IFERROR(VLOOKUP($D48,$H$61:$L$91,COLUMNS($H$60:$J$60)-1+J$7,0)*$E48*$F48*'1. General Inputs'!$J$25,0),0)</f>
        <v>0</v>
      </c>
      <c r="K48" s="3">
        <f ca="1">ROUNDUP($F48*$E48*CHOOSE(K$7,
IFERROR(SUMPRODUCT('6. Patients'!CD$10:CD$107,OFFSET('6. Patients'!$DN$9,1,MATCH($D48,'6. Patients'!$DO$9:$EC$9,0),ROWS('6. Patients'!DQ$10:DQ$107))),0)+
IFERROR(SUMPRODUCT('6. Patients'!CD$10:CD$107,OFFSET('6. Patients'!$ED$9,1,MATCH($D48,'6. Patients'!$EE$9:$ES$9,0),ROWS('6. Patients'!DQ$10:DQ$107))),0)+
IFERROR(SUMPRODUCT('6. Patients'!CD$10:CD$107,OFFSET('6. Patients'!$ET$9,1,MATCH($D48,'6. Patients'!$EU$9:$FI$9,0),ROWS('6. Patients'!DQ$10:DQ$107))),0)+
IFERROR(SUMPRODUCT('6. Patients'!CD$10:CD$107,OFFSET('6. Patients'!$FJ$9,1,MATCH($D48,'6. Patients'!$FK$9:$FY$9,0),ROWS('6. Patients'!DQ$10:DQ$107))),0),
IFERROR(SUMPRODUCT('6. Patients'!CD$10:CD$107,OFFSET('6. Patients'!$FZ$9,1,MATCH($D48,'6. Patients'!$GA$9:$GO$9,0),ROWS('6. Patients'!DQ$10:DQ$107))),0)+
IFERROR(SUMPRODUCT('6. Patients'!CD$10:CD$107,OFFSET('6. Patients'!$GP$9,1,MATCH($D48,'6. Patients'!$GQ$9:$HE$9,0),ROWS('6. Patients'!DQ$10:DQ$107))),0)+
IFERROR(SUMPRODUCT('6. Patients'!CD$10:CD$107,OFFSET('6. Patients'!$HF$9,1,MATCH($D48,'6. Patients'!$HG$9:$HU$9,0),ROWS('6. Patients'!DQ$10:DQ$107))),0)+
IFERROR(SUMPRODUCT('6. Patients'!CD$10:CD$107,OFFSET('6. Patients'!$HV$9,1,MATCH($D48,'6. Patients'!$HW$9:$IK$9,0),ROWS('6. Patients'!DQ$10:DQ$107))),0),
IFERROR(SUMPRODUCT('6. Patients'!CD$10:CD$107,OFFSET('6. Patients'!$IL$9,1,MATCH($D48,'6. Patients'!$IM$9:$JA$9,0),ROWS('6. Patients'!DQ$10:DQ$107))),0)+
IFERROR(SUMPRODUCT('6. Patients'!CD$10:CD$107,OFFSET('6. Patients'!$JB$9,1,MATCH($D48,'6. Patients'!$JC$9:$JQ$9,0),ROWS('6. Patients'!DQ$10:DQ$107))),0)+
IFERROR(SUMPRODUCT('6. Patients'!CD$10:CD$107,OFFSET('6. Patients'!$JR$9,1,MATCH($D48,'6. Patients'!$JS$9:$KG$9,0),ROWS('6. Patients'!DQ$10:DQ$107))),0)+
IFERROR(SUMPRODUCT('6. Patients'!CD$10:CD$107,OFFSET('6. Patients'!$KH$9,1,MATCH($D48,'6. Patients'!$KI$9:$KW$9,0),ROWS('6. Patients'!DQ$10:DQ$107))),0))+
IFERROR(VLOOKUP($D48,$H$61:$L$91,COLUMNS($H$60:$J$60)-1+K$7,0)*$E48*$F48*'1. General Inputs'!$J$25,0),0)</f>
        <v>0</v>
      </c>
      <c r="L48" s="3">
        <f ca="1">ROUNDUP($F48*$E48*CHOOSE(L$7,
IFERROR(SUMPRODUCT('6. Patients'!CE$10:CE$107,OFFSET('6. Patients'!$DN$9,1,MATCH($D48,'6. Patients'!$DO$9:$EC$9,0),ROWS('6. Patients'!DR$10:DR$107))),0)+
IFERROR(SUMPRODUCT('6. Patients'!CE$10:CE$107,OFFSET('6. Patients'!$ED$9,1,MATCH($D48,'6. Patients'!$EE$9:$ES$9,0),ROWS('6. Patients'!DR$10:DR$107))),0)+
IFERROR(SUMPRODUCT('6. Patients'!CE$10:CE$107,OFFSET('6. Patients'!$ET$9,1,MATCH($D48,'6. Patients'!$EU$9:$FI$9,0),ROWS('6. Patients'!DR$10:DR$107))),0)+
IFERROR(SUMPRODUCT('6. Patients'!CE$10:CE$107,OFFSET('6. Patients'!$FJ$9,1,MATCH($D48,'6. Patients'!$FK$9:$FY$9,0),ROWS('6. Patients'!DR$10:DR$107))),0),
IFERROR(SUMPRODUCT('6. Patients'!CE$10:CE$107,OFFSET('6. Patients'!$FZ$9,1,MATCH($D48,'6. Patients'!$GA$9:$GO$9,0),ROWS('6. Patients'!DR$10:DR$107))),0)+
IFERROR(SUMPRODUCT('6. Patients'!CE$10:CE$107,OFFSET('6. Patients'!$GP$9,1,MATCH($D48,'6. Patients'!$GQ$9:$HE$9,0),ROWS('6. Patients'!DR$10:DR$107))),0)+
IFERROR(SUMPRODUCT('6. Patients'!CE$10:CE$107,OFFSET('6. Patients'!$HF$9,1,MATCH($D48,'6. Patients'!$HG$9:$HU$9,0),ROWS('6. Patients'!DR$10:DR$107))),0)+
IFERROR(SUMPRODUCT('6. Patients'!CE$10:CE$107,OFFSET('6. Patients'!$HV$9,1,MATCH($D48,'6. Patients'!$HW$9:$IK$9,0),ROWS('6. Patients'!DR$10:DR$107))),0),
IFERROR(SUMPRODUCT('6. Patients'!CE$10:CE$107,OFFSET('6. Patients'!$IL$9,1,MATCH($D48,'6. Patients'!$IM$9:$JA$9,0),ROWS('6. Patients'!DR$10:DR$107))),0)+
IFERROR(SUMPRODUCT('6. Patients'!CE$10:CE$107,OFFSET('6. Patients'!$JB$9,1,MATCH($D48,'6. Patients'!$JC$9:$JQ$9,0),ROWS('6. Patients'!DR$10:DR$107))),0)+
IFERROR(SUMPRODUCT('6. Patients'!CE$10:CE$107,OFFSET('6. Patients'!$JR$9,1,MATCH($D48,'6. Patients'!$JS$9:$KG$9,0),ROWS('6. Patients'!DR$10:DR$107))),0)+
IFERROR(SUMPRODUCT('6. Patients'!CE$10:CE$107,OFFSET('6. Patients'!$KH$9,1,MATCH($D48,'6. Patients'!$KI$9:$KW$9,0),ROWS('6. Patients'!DR$10:DR$107))),0))+
IFERROR(VLOOKUP($D48,$H$61:$L$91,COLUMNS($H$60:$J$60)-1+L$7,0)*$E48*$F48*'1. General Inputs'!$J$25,0),0)</f>
        <v>0</v>
      </c>
      <c r="M48" s="3">
        <f ca="1">ROUNDUP($F48*$E48*CHOOSE(M$7,
IFERROR(SUMPRODUCT('6. Patients'!CF$10:CF$107,OFFSET('6. Patients'!$DN$9,1,MATCH($D48,'6. Patients'!$DO$9:$EC$9,0),ROWS('6. Patients'!DS$10:DS$107))),0)+
IFERROR(SUMPRODUCT('6. Patients'!CF$10:CF$107,OFFSET('6. Patients'!$ED$9,1,MATCH($D48,'6. Patients'!$EE$9:$ES$9,0),ROWS('6. Patients'!DS$10:DS$107))),0)+
IFERROR(SUMPRODUCT('6. Patients'!CF$10:CF$107,OFFSET('6. Patients'!$ET$9,1,MATCH($D48,'6. Patients'!$EU$9:$FI$9,0),ROWS('6. Patients'!DS$10:DS$107))),0)+
IFERROR(SUMPRODUCT('6. Patients'!CF$10:CF$107,OFFSET('6. Patients'!$FJ$9,1,MATCH($D48,'6. Patients'!$FK$9:$FY$9,0),ROWS('6. Patients'!DS$10:DS$107))),0),
IFERROR(SUMPRODUCT('6. Patients'!CF$10:CF$107,OFFSET('6. Patients'!$FZ$9,1,MATCH($D48,'6. Patients'!$GA$9:$GO$9,0),ROWS('6. Patients'!DS$10:DS$107))),0)+
IFERROR(SUMPRODUCT('6. Patients'!CF$10:CF$107,OFFSET('6. Patients'!$GP$9,1,MATCH($D48,'6. Patients'!$GQ$9:$HE$9,0),ROWS('6. Patients'!DS$10:DS$107))),0)+
IFERROR(SUMPRODUCT('6. Patients'!CF$10:CF$107,OFFSET('6. Patients'!$HF$9,1,MATCH($D48,'6. Patients'!$HG$9:$HU$9,0),ROWS('6. Patients'!DS$10:DS$107))),0)+
IFERROR(SUMPRODUCT('6. Patients'!CF$10:CF$107,OFFSET('6. Patients'!$HV$9,1,MATCH($D48,'6. Patients'!$HW$9:$IK$9,0),ROWS('6. Patients'!DS$10:DS$107))),0),
IFERROR(SUMPRODUCT('6. Patients'!CF$10:CF$107,OFFSET('6. Patients'!$IL$9,1,MATCH($D48,'6. Patients'!$IM$9:$JA$9,0),ROWS('6. Patients'!DS$10:DS$107))),0)+
IFERROR(SUMPRODUCT('6. Patients'!CF$10:CF$107,OFFSET('6. Patients'!$JB$9,1,MATCH($D48,'6. Patients'!$JC$9:$JQ$9,0),ROWS('6. Patients'!DS$10:DS$107))),0)+
IFERROR(SUMPRODUCT('6. Patients'!CF$10:CF$107,OFFSET('6. Patients'!$JR$9,1,MATCH($D48,'6. Patients'!$JS$9:$KG$9,0),ROWS('6. Patients'!DS$10:DS$107))),0)+
IFERROR(SUMPRODUCT('6. Patients'!CF$10:CF$107,OFFSET('6. Patients'!$KH$9,1,MATCH($D48,'6. Patients'!$KI$9:$KW$9,0),ROWS('6. Patients'!DS$10:DS$107))),0))+
IFERROR(VLOOKUP($D48,$H$61:$L$91,COLUMNS($H$60:$J$60)-1+M$7,0)*$E48*$F48*'1. General Inputs'!$J$25,0),0)</f>
        <v>0</v>
      </c>
      <c r="N48" s="3">
        <f ca="1">ROUNDUP($F48*$E48*CHOOSE(N$7,
IFERROR(SUMPRODUCT('6. Patients'!CG$10:CG$107,OFFSET('6. Patients'!$DN$9,1,MATCH($D48,'6. Patients'!$DO$9:$EC$9,0),ROWS('6. Patients'!DT$10:DT$107))),0)+
IFERROR(SUMPRODUCT('6. Patients'!CG$10:CG$107,OFFSET('6. Patients'!$ED$9,1,MATCH($D48,'6. Patients'!$EE$9:$ES$9,0),ROWS('6. Patients'!DT$10:DT$107))),0)+
IFERROR(SUMPRODUCT('6. Patients'!CG$10:CG$107,OFFSET('6. Patients'!$ET$9,1,MATCH($D48,'6. Patients'!$EU$9:$FI$9,0),ROWS('6. Patients'!DT$10:DT$107))),0)+
IFERROR(SUMPRODUCT('6. Patients'!CG$10:CG$107,OFFSET('6. Patients'!$FJ$9,1,MATCH($D48,'6. Patients'!$FK$9:$FY$9,0),ROWS('6. Patients'!DT$10:DT$107))),0),
IFERROR(SUMPRODUCT('6. Patients'!CG$10:CG$107,OFFSET('6. Patients'!$FZ$9,1,MATCH($D48,'6. Patients'!$GA$9:$GO$9,0),ROWS('6. Patients'!DT$10:DT$107))),0)+
IFERROR(SUMPRODUCT('6. Patients'!CG$10:CG$107,OFFSET('6. Patients'!$GP$9,1,MATCH($D48,'6. Patients'!$GQ$9:$HE$9,0),ROWS('6. Patients'!DT$10:DT$107))),0)+
IFERROR(SUMPRODUCT('6. Patients'!CG$10:CG$107,OFFSET('6. Patients'!$HF$9,1,MATCH($D48,'6. Patients'!$HG$9:$HU$9,0),ROWS('6. Patients'!DT$10:DT$107))),0)+
IFERROR(SUMPRODUCT('6. Patients'!CG$10:CG$107,OFFSET('6. Patients'!$HV$9,1,MATCH($D48,'6. Patients'!$HW$9:$IK$9,0),ROWS('6. Patients'!DT$10:DT$107))),0),
IFERROR(SUMPRODUCT('6. Patients'!CG$10:CG$107,OFFSET('6. Patients'!$IL$9,1,MATCH($D48,'6. Patients'!$IM$9:$JA$9,0),ROWS('6. Patients'!DT$10:DT$107))),0)+
IFERROR(SUMPRODUCT('6. Patients'!CG$10:CG$107,OFFSET('6. Patients'!$JB$9,1,MATCH($D48,'6. Patients'!$JC$9:$JQ$9,0),ROWS('6. Patients'!DT$10:DT$107))),0)+
IFERROR(SUMPRODUCT('6. Patients'!CG$10:CG$107,OFFSET('6. Patients'!$JR$9,1,MATCH($D48,'6. Patients'!$JS$9:$KG$9,0),ROWS('6. Patients'!DT$10:DT$107))),0)+
IFERROR(SUMPRODUCT('6. Patients'!CG$10:CG$107,OFFSET('6. Patients'!$KH$9,1,MATCH($D48,'6. Patients'!$KI$9:$KW$9,0),ROWS('6. Patients'!DT$10:DT$107))),0))+
IFERROR(VLOOKUP($D48,$H$61:$L$91,COLUMNS($H$60:$J$60)-1+N$7,0)*$E48*$F48*'1. General Inputs'!$J$25,0),0)</f>
        <v>0</v>
      </c>
      <c r="O48" s="3">
        <f ca="1">ROUNDUP($F48*$E48*CHOOSE(O$7,
IFERROR(SUMPRODUCT('6. Patients'!CH$10:CH$107,OFFSET('6. Patients'!$DN$9,1,MATCH($D48,'6. Patients'!$DO$9:$EC$9,0),ROWS('6. Patients'!DU$10:DU$107))),0)+
IFERROR(SUMPRODUCT('6. Patients'!CH$10:CH$107,OFFSET('6. Patients'!$ED$9,1,MATCH($D48,'6. Patients'!$EE$9:$ES$9,0),ROWS('6. Patients'!DU$10:DU$107))),0)+
IFERROR(SUMPRODUCT('6. Patients'!CH$10:CH$107,OFFSET('6. Patients'!$ET$9,1,MATCH($D48,'6. Patients'!$EU$9:$FI$9,0),ROWS('6. Patients'!DU$10:DU$107))),0)+
IFERROR(SUMPRODUCT('6. Patients'!CH$10:CH$107,OFFSET('6. Patients'!$FJ$9,1,MATCH($D48,'6. Patients'!$FK$9:$FY$9,0),ROWS('6. Patients'!DU$10:DU$107))),0),
IFERROR(SUMPRODUCT('6. Patients'!CH$10:CH$107,OFFSET('6. Patients'!$FZ$9,1,MATCH($D48,'6. Patients'!$GA$9:$GO$9,0),ROWS('6. Patients'!DU$10:DU$107))),0)+
IFERROR(SUMPRODUCT('6. Patients'!CH$10:CH$107,OFFSET('6. Patients'!$GP$9,1,MATCH($D48,'6. Patients'!$GQ$9:$HE$9,0),ROWS('6. Patients'!DU$10:DU$107))),0)+
IFERROR(SUMPRODUCT('6. Patients'!CH$10:CH$107,OFFSET('6. Patients'!$HF$9,1,MATCH($D48,'6. Patients'!$HG$9:$HU$9,0),ROWS('6. Patients'!DU$10:DU$107))),0)+
IFERROR(SUMPRODUCT('6. Patients'!CH$10:CH$107,OFFSET('6. Patients'!$HV$9,1,MATCH($D48,'6. Patients'!$HW$9:$IK$9,0),ROWS('6. Patients'!DU$10:DU$107))),0),
IFERROR(SUMPRODUCT('6. Patients'!CH$10:CH$107,OFFSET('6. Patients'!$IL$9,1,MATCH($D48,'6. Patients'!$IM$9:$JA$9,0),ROWS('6. Patients'!DU$10:DU$107))),0)+
IFERROR(SUMPRODUCT('6. Patients'!CH$10:CH$107,OFFSET('6. Patients'!$JB$9,1,MATCH($D48,'6. Patients'!$JC$9:$JQ$9,0),ROWS('6. Patients'!DU$10:DU$107))),0)+
IFERROR(SUMPRODUCT('6. Patients'!CH$10:CH$107,OFFSET('6. Patients'!$JR$9,1,MATCH($D48,'6. Patients'!$JS$9:$KG$9,0),ROWS('6. Patients'!DU$10:DU$107))),0)+
IFERROR(SUMPRODUCT('6. Patients'!CH$10:CH$107,OFFSET('6. Patients'!$KH$9,1,MATCH($D48,'6. Patients'!$KI$9:$KW$9,0),ROWS('6. Patients'!DU$10:DU$107))),0))+
IFERROR(VLOOKUP($D48,$H$61:$L$91,COLUMNS($H$60:$J$60)-1+O$7,0)*$E48*$F48*'1. General Inputs'!$J$25,0),0)</f>
        <v>0</v>
      </c>
      <c r="P48" s="3">
        <f ca="1">ROUNDUP($F48*$E48*CHOOSE(P$7,
IFERROR(SUMPRODUCT('6. Patients'!CI$10:CI$107,OFFSET('6. Patients'!$DN$9,1,MATCH($D48,'6. Patients'!$DO$9:$EC$9,0),ROWS('6. Patients'!DV$10:DV$107))),0)+
IFERROR(SUMPRODUCT('6. Patients'!CI$10:CI$107,OFFSET('6. Patients'!$ED$9,1,MATCH($D48,'6. Patients'!$EE$9:$ES$9,0),ROWS('6. Patients'!DV$10:DV$107))),0)+
IFERROR(SUMPRODUCT('6. Patients'!CI$10:CI$107,OFFSET('6. Patients'!$ET$9,1,MATCH($D48,'6. Patients'!$EU$9:$FI$9,0),ROWS('6. Patients'!DV$10:DV$107))),0)+
IFERROR(SUMPRODUCT('6. Patients'!CI$10:CI$107,OFFSET('6. Patients'!$FJ$9,1,MATCH($D48,'6. Patients'!$FK$9:$FY$9,0),ROWS('6. Patients'!DV$10:DV$107))),0),
IFERROR(SUMPRODUCT('6. Patients'!CI$10:CI$107,OFFSET('6. Patients'!$FZ$9,1,MATCH($D48,'6. Patients'!$GA$9:$GO$9,0),ROWS('6. Patients'!DV$10:DV$107))),0)+
IFERROR(SUMPRODUCT('6. Patients'!CI$10:CI$107,OFFSET('6. Patients'!$GP$9,1,MATCH($D48,'6. Patients'!$GQ$9:$HE$9,0),ROWS('6. Patients'!DV$10:DV$107))),0)+
IFERROR(SUMPRODUCT('6. Patients'!CI$10:CI$107,OFFSET('6. Patients'!$HF$9,1,MATCH($D48,'6. Patients'!$HG$9:$HU$9,0),ROWS('6. Patients'!DV$10:DV$107))),0)+
IFERROR(SUMPRODUCT('6. Patients'!CI$10:CI$107,OFFSET('6. Patients'!$HV$9,1,MATCH($D48,'6. Patients'!$HW$9:$IK$9,0),ROWS('6. Patients'!DV$10:DV$107))),0),
IFERROR(SUMPRODUCT('6. Patients'!CI$10:CI$107,OFFSET('6. Patients'!$IL$9,1,MATCH($D48,'6. Patients'!$IM$9:$JA$9,0),ROWS('6. Patients'!DV$10:DV$107))),0)+
IFERROR(SUMPRODUCT('6. Patients'!CI$10:CI$107,OFFSET('6. Patients'!$JB$9,1,MATCH($D48,'6. Patients'!$JC$9:$JQ$9,0),ROWS('6. Patients'!DV$10:DV$107))),0)+
IFERROR(SUMPRODUCT('6. Patients'!CI$10:CI$107,OFFSET('6. Patients'!$JR$9,1,MATCH($D48,'6. Patients'!$JS$9:$KG$9,0),ROWS('6. Patients'!DV$10:DV$107))),0)+
IFERROR(SUMPRODUCT('6. Patients'!CI$10:CI$107,OFFSET('6. Patients'!$KH$9,1,MATCH($D48,'6. Patients'!$KI$9:$KW$9,0),ROWS('6. Patients'!DV$10:DV$107))),0))+
IFERROR(VLOOKUP($D48,$H$61:$L$91,COLUMNS($H$60:$J$60)-1+P$7,0)*$E48*$F48*'1. General Inputs'!$J$25,0),0)</f>
        <v>0</v>
      </c>
      <c r="Q48" s="3">
        <f ca="1">ROUNDUP($F48*$E48*CHOOSE(Q$7,
IFERROR(SUMPRODUCT('6. Patients'!CJ$10:CJ$107,OFFSET('6. Patients'!$DN$9,1,MATCH($D48,'6. Patients'!$DO$9:$EC$9,0),ROWS('6. Patients'!DW$10:DW$107))),0)+
IFERROR(SUMPRODUCT('6. Patients'!CJ$10:CJ$107,OFFSET('6. Patients'!$ED$9,1,MATCH($D48,'6. Patients'!$EE$9:$ES$9,0),ROWS('6. Patients'!DW$10:DW$107))),0)+
IFERROR(SUMPRODUCT('6. Patients'!CJ$10:CJ$107,OFFSET('6. Patients'!$ET$9,1,MATCH($D48,'6. Patients'!$EU$9:$FI$9,0),ROWS('6. Patients'!DW$10:DW$107))),0)+
IFERROR(SUMPRODUCT('6. Patients'!CJ$10:CJ$107,OFFSET('6. Patients'!$FJ$9,1,MATCH($D48,'6. Patients'!$FK$9:$FY$9,0),ROWS('6. Patients'!DW$10:DW$107))),0),
IFERROR(SUMPRODUCT('6. Patients'!CJ$10:CJ$107,OFFSET('6. Patients'!$FZ$9,1,MATCH($D48,'6. Patients'!$GA$9:$GO$9,0),ROWS('6. Patients'!DW$10:DW$107))),0)+
IFERROR(SUMPRODUCT('6. Patients'!CJ$10:CJ$107,OFFSET('6. Patients'!$GP$9,1,MATCH($D48,'6. Patients'!$GQ$9:$HE$9,0),ROWS('6. Patients'!DW$10:DW$107))),0)+
IFERROR(SUMPRODUCT('6. Patients'!CJ$10:CJ$107,OFFSET('6. Patients'!$HF$9,1,MATCH($D48,'6. Patients'!$HG$9:$HU$9,0),ROWS('6. Patients'!DW$10:DW$107))),0)+
IFERROR(SUMPRODUCT('6. Patients'!CJ$10:CJ$107,OFFSET('6. Patients'!$HV$9,1,MATCH($D48,'6. Patients'!$HW$9:$IK$9,0),ROWS('6. Patients'!DW$10:DW$107))),0),
IFERROR(SUMPRODUCT('6. Patients'!CJ$10:CJ$107,OFFSET('6. Patients'!$IL$9,1,MATCH($D48,'6. Patients'!$IM$9:$JA$9,0),ROWS('6. Patients'!DW$10:DW$107))),0)+
IFERROR(SUMPRODUCT('6. Patients'!CJ$10:CJ$107,OFFSET('6. Patients'!$JB$9,1,MATCH($D48,'6. Patients'!$JC$9:$JQ$9,0),ROWS('6. Patients'!DW$10:DW$107))),0)+
IFERROR(SUMPRODUCT('6. Patients'!CJ$10:CJ$107,OFFSET('6. Patients'!$JR$9,1,MATCH($D48,'6. Patients'!$JS$9:$KG$9,0),ROWS('6. Patients'!DW$10:DW$107))),0)+
IFERROR(SUMPRODUCT('6. Patients'!CJ$10:CJ$107,OFFSET('6. Patients'!$KH$9,1,MATCH($D48,'6. Patients'!$KI$9:$KW$9,0),ROWS('6. Patients'!DW$10:DW$107))),0))+
IFERROR(VLOOKUP($D48,$H$61:$L$91,COLUMNS($H$60:$J$60)-1+Q$7,0)*$E48*$F48*'1. General Inputs'!$J$25,0),0)</f>
        <v>0</v>
      </c>
      <c r="R48" s="3">
        <f ca="1">ROUNDUP($F48*$E48*CHOOSE(R$7,
IFERROR(SUMPRODUCT('6. Patients'!CK$10:CK$107,OFFSET('6. Patients'!$DN$9,1,MATCH($D48,'6. Patients'!$DO$9:$EC$9,0),ROWS('6. Patients'!DX$10:DX$107))),0)+
IFERROR(SUMPRODUCT('6. Patients'!CK$10:CK$107,OFFSET('6. Patients'!$ED$9,1,MATCH($D48,'6. Patients'!$EE$9:$ES$9,0),ROWS('6. Patients'!DX$10:DX$107))),0)+
IFERROR(SUMPRODUCT('6. Patients'!CK$10:CK$107,OFFSET('6. Patients'!$ET$9,1,MATCH($D48,'6. Patients'!$EU$9:$FI$9,0),ROWS('6. Patients'!DX$10:DX$107))),0)+
IFERROR(SUMPRODUCT('6. Patients'!CK$10:CK$107,OFFSET('6. Patients'!$FJ$9,1,MATCH($D48,'6. Patients'!$FK$9:$FY$9,0),ROWS('6. Patients'!DX$10:DX$107))),0),
IFERROR(SUMPRODUCT('6. Patients'!CK$10:CK$107,OFFSET('6. Patients'!$FZ$9,1,MATCH($D48,'6. Patients'!$GA$9:$GO$9,0),ROWS('6. Patients'!DX$10:DX$107))),0)+
IFERROR(SUMPRODUCT('6. Patients'!CK$10:CK$107,OFFSET('6. Patients'!$GP$9,1,MATCH($D48,'6. Patients'!$GQ$9:$HE$9,0),ROWS('6. Patients'!DX$10:DX$107))),0)+
IFERROR(SUMPRODUCT('6. Patients'!CK$10:CK$107,OFFSET('6. Patients'!$HF$9,1,MATCH($D48,'6. Patients'!$HG$9:$HU$9,0),ROWS('6. Patients'!DX$10:DX$107))),0)+
IFERROR(SUMPRODUCT('6. Patients'!CK$10:CK$107,OFFSET('6. Patients'!$HV$9,1,MATCH($D48,'6. Patients'!$HW$9:$IK$9,0),ROWS('6. Patients'!DX$10:DX$107))),0),
IFERROR(SUMPRODUCT('6. Patients'!CK$10:CK$107,OFFSET('6. Patients'!$IL$9,1,MATCH($D48,'6. Patients'!$IM$9:$JA$9,0),ROWS('6. Patients'!DX$10:DX$107))),0)+
IFERROR(SUMPRODUCT('6. Patients'!CK$10:CK$107,OFFSET('6. Patients'!$JB$9,1,MATCH($D48,'6. Patients'!$JC$9:$JQ$9,0),ROWS('6. Patients'!DX$10:DX$107))),0)+
IFERROR(SUMPRODUCT('6. Patients'!CK$10:CK$107,OFFSET('6. Patients'!$JR$9,1,MATCH($D48,'6. Patients'!$JS$9:$KG$9,0),ROWS('6. Patients'!DX$10:DX$107))),0)+
IFERROR(SUMPRODUCT('6. Patients'!CK$10:CK$107,OFFSET('6. Patients'!$KH$9,1,MATCH($D48,'6. Patients'!$KI$9:$KW$9,0),ROWS('6. Patients'!DX$10:DX$107))),0))+
IFERROR(VLOOKUP($D48,$H$61:$L$91,COLUMNS($H$60:$J$60)-1+R$7,0)*$E48*$F48*'1. General Inputs'!$J$25,0),0)</f>
        <v>0</v>
      </c>
      <c r="S48" s="3">
        <f ca="1">ROUNDUP($F48*$E48*CHOOSE(S$7,
IFERROR(SUMPRODUCT('6. Patients'!CL$10:CL$107,OFFSET('6. Patients'!$DN$9,1,MATCH($D48,'6. Patients'!$DO$9:$EC$9,0),ROWS('6. Patients'!DY$10:DY$107))),0)+
IFERROR(SUMPRODUCT('6. Patients'!CL$10:CL$107,OFFSET('6. Patients'!$ED$9,1,MATCH($D48,'6. Patients'!$EE$9:$ES$9,0),ROWS('6. Patients'!DY$10:DY$107))),0)+
IFERROR(SUMPRODUCT('6. Patients'!CL$10:CL$107,OFFSET('6. Patients'!$ET$9,1,MATCH($D48,'6. Patients'!$EU$9:$FI$9,0),ROWS('6. Patients'!DY$10:DY$107))),0)+
IFERROR(SUMPRODUCT('6. Patients'!CL$10:CL$107,OFFSET('6. Patients'!$FJ$9,1,MATCH($D48,'6. Patients'!$FK$9:$FY$9,0),ROWS('6. Patients'!DY$10:DY$107))),0),
IFERROR(SUMPRODUCT('6. Patients'!CL$10:CL$107,OFFSET('6. Patients'!$FZ$9,1,MATCH($D48,'6. Patients'!$GA$9:$GO$9,0),ROWS('6. Patients'!DY$10:DY$107))),0)+
IFERROR(SUMPRODUCT('6. Patients'!CL$10:CL$107,OFFSET('6. Patients'!$GP$9,1,MATCH($D48,'6. Patients'!$GQ$9:$HE$9,0),ROWS('6. Patients'!DY$10:DY$107))),0)+
IFERROR(SUMPRODUCT('6. Patients'!CL$10:CL$107,OFFSET('6. Patients'!$HF$9,1,MATCH($D48,'6. Patients'!$HG$9:$HU$9,0),ROWS('6. Patients'!DY$10:DY$107))),0)+
IFERROR(SUMPRODUCT('6. Patients'!CL$10:CL$107,OFFSET('6. Patients'!$HV$9,1,MATCH($D48,'6. Patients'!$HW$9:$IK$9,0),ROWS('6. Patients'!DY$10:DY$107))),0),
IFERROR(SUMPRODUCT('6. Patients'!CL$10:CL$107,OFFSET('6. Patients'!$IL$9,1,MATCH($D48,'6. Patients'!$IM$9:$JA$9,0),ROWS('6. Patients'!DY$10:DY$107))),0)+
IFERROR(SUMPRODUCT('6. Patients'!CL$10:CL$107,OFFSET('6. Patients'!$JB$9,1,MATCH($D48,'6. Patients'!$JC$9:$JQ$9,0),ROWS('6. Patients'!DY$10:DY$107))),0)+
IFERROR(SUMPRODUCT('6. Patients'!CL$10:CL$107,OFFSET('6. Patients'!$JR$9,1,MATCH($D48,'6. Patients'!$JS$9:$KG$9,0),ROWS('6. Patients'!DY$10:DY$107))),0)+
IFERROR(SUMPRODUCT('6. Patients'!CL$10:CL$107,OFFSET('6. Patients'!$KH$9,1,MATCH($D48,'6. Patients'!$KI$9:$KW$9,0),ROWS('6. Patients'!DY$10:DY$107))),0))+
IFERROR(VLOOKUP($D48,$H$61:$L$91,COLUMNS($H$60:$J$60)-1+S$7,0)*$E48*$F48*'1. General Inputs'!$J$25,0),0)</f>
        <v>0</v>
      </c>
      <c r="T48" s="3">
        <f ca="1">ROUNDUP($F48*$E48*CHOOSE(T$7,
IFERROR(SUMPRODUCT('6. Patients'!CM$10:CM$107,OFFSET('6. Patients'!$DN$9,1,MATCH($D48,'6. Patients'!$DO$9:$EC$9,0),ROWS('6. Patients'!DZ$10:DZ$107))),0)+
IFERROR(SUMPRODUCT('6. Patients'!CM$10:CM$107,OFFSET('6. Patients'!$ED$9,1,MATCH($D48,'6. Patients'!$EE$9:$ES$9,0),ROWS('6. Patients'!DZ$10:DZ$107))),0)+
IFERROR(SUMPRODUCT('6. Patients'!CM$10:CM$107,OFFSET('6. Patients'!$ET$9,1,MATCH($D48,'6. Patients'!$EU$9:$FI$9,0),ROWS('6. Patients'!DZ$10:DZ$107))),0)+
IFERROR(SUMPRODUCT('6. Patients'!CM$10:CM$107,OFFSET('6. Patients'!$FJ$9,1,MATCH($D48,'6. Patients'!$FK$9:$FY$9,0),ROWS('6. Patients'!DZ$10:DZ$107))),0),
IFERROR(SUMPRODUCT('6. Patients'!CM$10:CM$107,OFFSET('6. Patients'!$FZ$9,1,MATCH($D48,'6. Patients'!$GA$9:$GO$9,0),ROWS('6. Patients'!DZ$10:DZ$107))),0)+
IFERROR(SUMPRODUCT('6. Patients'!CM$10:CM$107,OFFSET('6. Patients'!$GP$9,1,MATCH($D48,'6. Patients'!$GQ$9:$HE$9,0),ROWS('6. Patients'!DZ$10:DZ$107))),0)+
IFERROR(SUMPRODUCT('6. Patients'!CM$10:CM$107,OFFSET('6. Patients'!$HF$9,1,MATCH($D48,'6. Patients'!$HG$9:$HU$9,0),ROWS('6. Patients'!DZ$10:DZ$107))),0)+
IFERROR(SUMPRODUCT('6. Patients'!CM$10:CM$107,OFFSET('6. Patients'!$HV$9,1,MATCH($D48,'6. Patients'!$HW$9:$IK$9,0),ROWS('6. Patients'!DZ$10:DZ$107))),0),
IFERROR(SUMPRODUCT('6. Patients'!CM$10:CM$107,OFFSET('6. Patients'!$IL$9,1,MATCH($D48,'6. Patients'!$IM$9:$JA$9,0),ROWS('6. Patients'!DZ$10:DZ$107))),0)+
IFERROR(SUMPRODUCT('6. Patients'!CM$10:CM$107,OFFSET('6. Patients'!$JB$9,1,MATCH($D48,'6. Patients'!$JC$9:$JQ$9,0),ROWS('6. Patients'!DZ$10:DZ$107))),0)+
IFERROR(SUMPRODUCT('6. Patients'!CM$10:CM$107,OFFSET('6. Patients'!$JR$9,1,MATCH($D48,'6. Patients'!$JS$9:$KG$9,0),ROWS('6. Patients'!DZ$10:DZ$107))),0)+
IFERROR(SUMPRODUCT('6. Patients'!CM$10:CM$107,OFFSET('6. Patients'!$KH$9,1,MATCH($D48,'6. Patients'!$KI$9:$KW$9,0),ROWS('6. Patients'!DZ$10:DZ$107))),0))+
IFERROR(VLOOKUP($D48,$H$61:$L$91,COLUMNS($H$60:$J$60)-1+T$7,0)*$E48*$F48*'1. General Inputs'!$J$25,0),0)</f>
        <v>0</v>
      </c>
      <c r="U48" s="3">
        <f ca="1">ROUNDUP($F48*$E48*CHOOSE(U$7,
IFERROR(SUMPRODUCT('6. Patients'!CN$10:CN$107,OFFSET('6. Patients'!$DN$9,1,MATCH($D48,'6. Patients'!$DO$9:$EC$9,0),ROWS('6. Patients'!EA$10:EA$107))),0)+
IFERROR(SUMPRODUCT('6. Patients'!CN$10:CN$107,OFFSET('6. Patients'!$ED$9,1,MATCH($D48,'6. Patients'!$EE$9:$ES$9,0),ROWS('6. Patients'!EA$10:EA$107))),0)+
IFERROR(SUMPRODUCT('6. Patients'!CN$10:CN$107,OFFSET('6. Patients'!$ET$9,1,MATCH($D48,'6. Patients'!$EU$9:$FI$9,0),ROWS('6. Patients'!EA$10:EA$107))),0)+
IFERROR(SUMPRODUCT('6. Patients'!CN$10:CN$107,OFFSET('6. Patients'!$FJ$9,1,MATCH($D48,'6. Patients'!$FK$9:$FY$9,0),ROWS('6. Patients'!EA$10:EA$107))),0),
IFERROR(SUMPRODUCT('6. Patients'!CN$10:CN$107,OFFSET('6. Patients'!$FZ$9,1,MATCH($D48,'6. Patients'!$GA$9:$GO$9,0),ROWS('6. Patients'!EA$10:EA$107))),0)+
IFERROR(SUMPRODUCT('6. Patients'!CN$10:CN$107,OFFSET('6. Patients'!$GP$9,1,MATCH($D48,'6. Patients'!$GQ$9:$HE$9,0),ROWS('6. Patients'!EA$10:EA$107))),0)+
IFERROR(SUMPRODUCT('6. Patients'!CN$10:CN$107,OFFSET('6. Patients'!$HF$9,1,MATCH($D48,'6. Patients'!$HG$9:$HU$9,0),ROWS('6. Patients'!EA$10:EA$107))),0)+
IFERROR(SUMPRODUCT('6. Patients'!CN$10:CN$107,OFFSET('6. Patients'!$HV$9,1,MATCH($D48,'6. Patients'!$HW$9:$IK$9,0),ROWS('6. Patients'!EA$10:EA$107))),0),
IFERROR(SUMPRODUCT('6. Patients'!CN$10:CN$107,OFFSET('6. Patients'!$IL$9,1,MATCH($D48,'6. Patients'!$IM$9:$JA$9,0),ROWS('6. Patients'!EA$10:EA$107))),0)+
IFERROR(SUMPRODUCT('6. Patients'!CN$10:CN$107,OFFSET('6. Patients'!$JB$9,1,MATCH($D48,'6. Patients'!$JC$9:$JQ$9,0),ROWS('6. Patients'!EA$10:EA$107))),0)+
IFERROR(SUMPRODUCT('6. Patients'!CN$10:CN$107,OFFSET('6. Patients'!$JR$9,1,MATCH($D48,'6. Patients'!$JS$9:$KG$9,0),ROWS('6. Patients'!EA$10:EA$107))),0)+
IFERROR(SUMPRODUCT('6. Patients'!CN$10:CN$107,OFFSET('6. Patients'!$KH$9,1,MATCH($D48,'6. Patients'!$KI$9:$KW$9,0),ROWS('6. Patients'!EA$10:EA$107))),0))+
IFERROR(VLOOKUP($D48,$H$61:$L$91,COLUMNS($H$60:$J$60)-1+U$7,0)*$E48*$F48*'1. General Inputs'!$J$25,0),0)</f>
        <v>0</v>
      </c>
      <c r="V48" s="3">
        <f ca="1">ROUNDUP($F48*$E48*CHOOSE(V$7,
IFERROR(SUMPRODUCT('6. Patients'!CO$10:CO$107,OFFSET('6. Patients'!$DN$9,1,MATCH($D48,'6. Patients'!$DO$9:$EC$9,0),ROWS('6. Patients'!EB$10:EB$107))),0)+
IFERROR(SUMPRODUCT('6. Patients'!CO$10:CO$107,OFFSET('6. Patients'!$ED$9,1,MATCH($D48,'6. Patients'!$EE$9:$ES$9,0),ROWS('6. Patients'!EB$10:EB$107))),0)+
IFERROR(SUMPRODUCT('6. Patients'!CO$10:CO$107,OFFSET('6. Patients'!$ET$9,1,MATCH($D48,'6. Patients'!$EU$9:$FI$9,0),ROWS('6. Patients'!EB$10:EB$107))),0)+
IFERROR(SUMPRODUCT('6. Patients'!CO$10:CO$107,OFFSET('6. Patients'!$FJ$9,1,MATCH($D48,'6. Patients'!$FK$9:$FY$9,0),ROWS('6. Patients'!EB$10:EB$107))),0),
IFERROR(SUMPRODUCT('6. Patients'!CO$10:CO$107,OFFSET('6. Patients'!$FZ$9,1,MATCH($D48,'6. Patients'!$GA$9:$GO$9,0),ROWS('6. Patients'!EB$10:EB$107))),0)+
IFERROR(SUMPRODUCT('6. Patients'!CO$10:CO$107,OFFSET('6. Patients'!$GP$9,1,MATCH($D48,'6. Patients'!$GQ$9:$HE$9,0),ROWS('6. Patients'!EB$10:EB$107))),0)+
IFERROR(SUMPRODUCT('6. Patients'!CO$10:CO$107,OFFSET('6. Patients'!$HF$9,1,MATCH($D48,'6. Patients'!$HG$9:$HU$9,0),ROWS('6. Patients'!EB$10:EB$107))),0)+
IFERROR(SUMPRODUCT('6. Patients'!CO$10:CO$107,OFFSET('6. Patients'!$HV$9,1,MATCH($D48,'6. Patients'!$HW$9:$IK$9,0),ROWS('6. Patients'!EB$10:EB$107))),0),
IFERROR(SUMPRODUCT('6. Patients'!CO$10:CO$107,OFFSET('6. Patients'!$IL$9,1,MATCH($D48,'6. Patients'!$IM$9:$JA$9,0),ROWS('6. Patients'!EB$10:EB$107))),0)+
IFERROR(SUMPRODUCT('6. Patients'!CO$10:CO$107,OFFSET('6. Patients'!$JB$9,1,MATCH($D48,'6. Patients'!$JC$9:$JQ$9,0),ROWS('6. Patients'!EB$10:EB$107))),0)+
IFERROR(SUMPRODUCT('6. Patients'!CO$10:CO$107,OFFSET('6. Patients'!$JR$9,1,MATCH($D48,'6. Patients'!$JS$9:$KG$9,0),ROWS('6. Patients'!EB$10:EB$107))),0)+
IFERROR(SUMPRODUCT('6. Patients'!CO$10:CO$107,OFFSET('6. Patients'!$KH$9,1,MATCH($D48,'6. Patients'!$KI$9:$KW$9,0),ROWS('6. Patients'!EB$10:EB$107))),0))+
IFERROR(VLOOKUP($D48,$H$61:$L$91,COLUMNS($H$60:$J$60)-1+V$7,0)*$E48*$F48*'1. General Inputs'!$J$25,0),0)</f>
        <v>0</v>
      </c>
      <c r="W48" s="3">
        <f ca="1">ROUNDUP($F48*$E48*CHOOSE(W$7,
IFERROR(SUMPRODUCT('6. Patients'!CP$10:CP$107,OFFSET('6. Patients'!$DN$9,1,MATCH($D48,'6. Patients'!$DO$9:$EC$9,0),ROWS('6. Patients'!EC$10:EC$107))),0)+
IFERROR(SUMPRODUCT('6. Patients'!CP$10:CP$107,OFFSET('6. Patients'!$ED$9,1,MATCH($D48,'6. Patients'!$EE$9:$ES$9,0),ROWS('6. Patients'!EC$10:EC$107))),0)+
IFERROR(SUMPRODUCT('6. Patients'!CP$10:CP$107,OFFSET('6. Patients'!$ET$9,1,MATCH($D48,'6. Patients'!$EU$9:$FI$9,0),ROWS('6. Patients'!EC$10:EC$107))),0)+
IFERROR(SUMPRODUCT('6. Patients'!CP$10:CP$107,OFFSET('6. Patients'!$FJ$9,1,MATCH($D48,'6. Patients'!$FK$9:$FY$9,0),ROWS('6. Patients'!EC$10:EC$107))),0),
IFERROR(SUMPRODUCT('6. Patients'!CP$10:CP$107,OFFSET('6. Patients'!$FZ$9,1,MATCH($D48,'6. Patients'!$GA$9:$GO$9,0),ROWS('6. Patients'!EC$10:EC$107))),0)+
IFERROR(SUMPRODUCT('6. Patients'!CP$10:CP$107,OFFSET('6. Patients'!$GP$9,1,MATCH($D48,'6. Patients'!$GQ$9:$HE$9,0),ROWS('6. Patients'!EC$10:EC$107))),0)+
IFERROR(SUMPRODUCT('6. Patients'!CP$10:CP$107,OFFSET('6. Patients'!$HF$9,1,MATCH($D48,'6. Patients'!$HG$9:$HU$9,0),ROWS('6. Patients'!EC$10:EC$107))),0)+
IFERROR(SUMPRODUCT('6. Patients'!CP$10:CP$107,OFFSET('6. Patients'!$HV$9,1,MATCH($D48,'6. Patients'!$HW$9:$IK$9,0),ROWS('6. Patients'!EC$10:EC$107))),0),
IFERROR(SUMPRODUCT('6. Patients'!CP$10:CP$107,OFFSET('6. Patients'!$IL$9,1,MATCH($D48,'6. Patients'!$IM$9:$JA$9,0),ROWS('6. Patients'!EC$10:EC$107))),0)+
IFERROR(SUMPRODUCT('6. Patients'!CP$10:CP$107,OFFSET('6. Patients'!$JB$9,1,MATCH($D48,'6. Patients'!$JC$9:$JQ$9,0),ROWS('6. Patients'!EC$10:EC$107))),0)+
IFERROR(SUMPRODUCT('6. Patients'!CP$10:CP$107,OFFSET('6. Patients'!$JR$9,1,MATCH($D48,'6. Patients'!$JS$9:$KG$9,0),ROWS('6. Patients'!EC$10:EC$107))),0)+
IFERROR(SUMPRODUCT('6. Patients'!CP$10:CP$107,OFFSET('6. Patients'!$KH$9,1,MATCH($D48,'6. Patients'!$KI$9:$KW$9,0),ROWS('6. Patients'!EC$10:EC$107))),0))+
IFERROR(VLOOKUP($D48,$H$61:$L$91,COLUMNS($H$60:$J$60)-1+W$7,0)*$E48*$F48*'1. General Inputs'!$J$25,0),0)</f>
        <v>0</v>
      </c>
      <c r="X48" s="3">
        <f ca="1">ROUNDUP($F48*$E48*CHOOSE(X$7,
IFERROR(SUMPRODUCT('6. Patients'!CQ$10:CQ$107,OFFSET('6. Patients'!$DN$9,1,MATCH($D48,'6. Patients'!$DO$9:$EC$9,0),ROWS('6. Patients'!ED$10:ED$107))),0)+
IFERROR(SUMPRODUCT('6. Patients'!CQ$10:CQ$107,OFFSET('6. Patients'!$ED$9,1,MATCH($D48,'6. Patients'!$EE$9:$ES$9,0),ROWS('6. Patients'!ED$10:ED$107))),0)+
IFERROR(SUMPRODUCT('6. Patients'!CQ$10:CQ$107,OFFSET('6. Patients'!$ET$9,1,MATCH($D48,'6. Patients'!$EU$9:$FI$9,0),ROWS('6. Patients'!ED$10:ED$107))),0)+
IFERROR(SUMPRODUCT('6. Patients'!CQ$10:CQ$107,OFFSET('6. Patients'!$FJ$9,1,MATCH($D48,'6. Patients'!$FK$9:$FY$9,0),ROWS('6. Patients'!ED$10:ED$107))),0),
IFERROR(SUMPRODUCT('6. Patients'!CQ$10:CQ$107,OFFSET('6. Patients'!$FZ$9,1,MATCH($D48,'6. Patients'!$GA$9:$GO$9,0),ROWS('6. Patients'!ED$10:ED$107))),0)+
IFERROR(SUMPRODUCT('6. Patients'!CQ$10:CQ$107,OFFSET('6. Patients'!$GP$9,1,MATCH($D48,'6. Patients'!$GQ$9:$HE$9,0),ROWS('6. Patients'!ED$10:ED$107))),0)+
IFERROR(SUMPRODUCT('6. Patients'!CQ$10:CQ$107,OFFSET('6. Patients'!$HF$9,1,MATCH($D48,'6. Patients'!$HG$9:$HU$9,0),ROWS('6. Patients'!ED$10:ED$107))),0)+
IFERROR(SUMPRODUCT('6. Patients'!CQ$10:CQ$107,OFFSET('6. Patients'!$HV$9,1,MATCH($D48,'6. Patients'!$HW$9:$IK$9,0),ROWS('6. Patients'!ED$10:ED$107))),0),
IFERROR(SUMPRODUCT('6. Patients'!CQ$10:CQ$107,OFFSET('6. Patients'!$IL$9,1,MATCH($D48,'6. Patients'!$IM$9:$JA$9,0),ROWS('6. Patients'!ED$10:ED$107))),0)+
IFERROR(SUMPRODUCT('6. Patients'!CQ$10:CQ$107,OFFSET('6. Patients'!$JB$9,1,MATCH($D48,'6. Patients'!$JC$9:$JQ$9,0),ROWS('6. Patients'!ED$10:ED$107))),0)+
IFERROR(SUMPRODUCT('6. Patients'!CQ$10:CQ$107,OFFSET('6. Patients'!$JR$9,1,MATCH($D48,'6. Patients'!$JS$9:$KG$9,0),ROWS('6. Patients'!ED$10:ED$107))),0)+
IFERROR(SUMPRODUCT('6. Patients'!CQ$10:CQ$107,OFFSET('6. Patients'!$KH$9,1,MATCH($D48,'6. Patients'!$KI$9:$KW$9,0),ROWS('6. Patients'!ED$10:ED$107))),0))+
IFERROR(VLOOKUP($D48,$H$61:$L$91,COLUMNS($H$60:$J$60)-1+X$7,0)*$E48*$F48*'1. General Inputs'!$J$25,0),0)</f>
        <v>0</v>
      </c>
      <c r="Y48" s="3">
        <f ca="1">ROUNDUP($F48*$E48*CHOOSE(Y$7,
IFERROR(SUMPRODUCT('6. Patients'!CR$10:CR$107,OFFSET('6. Patients'!$DN$9,1,MATCH($D48,'6. Patients'!$DO$9:$EC$9,0),ROWS('6. Patients'!EE$10:EE$107))),0)+
IFERROR(SUMPRODUCT('6. Patients'!CR$10:CR$107,OFFSET('6. Patients'!$ED$9,1,MATCH($D48,'6. Patients'!$EE$9:$ES$9,0),ROWS('6. Patients'!EE$10:EE$107))),0)+
IFERROR(SUMPRODUCT('6. Patients'!CR$10:CR$107,OFFSET('6. Patients'!$ET$9,1,MATCH($D48,'6. Patients'!$EU$9:$FI$9,0),ROWS('6. Patients'!EE$10:EE$107))),0)+
IFERROR(SUMPRODUCT('6. Patients'!CR$10:CR$107,OFFSET('6. Patients'!$FJ$9,1,MATCH($D48,'6. Patients'!$FK$9:$FY$9,0),ROWS('6. Patients'!EE$10:EE$107))),0),
IFERROR(SUMPRODUCT('6. Patients'!CR$10:CR$107,OFFSET('6. Patients'!$FZ$9,1,MATCH($D48,'6. Patients'!$GA$9:$GO$9,0),ROWS('6. Patients'!EE$10:EE$107))),0)+
IFERROR(SUMPRODUCT('6. Patients'!CR$10:CR$107,OFFSET('6. Patients'!$GP$9,1,MATCH($D48,'6. Patients'!$GQ$9:$HE$9,0),ROWS('6. Patients'!EE$10:EE$107))),0)+
IFERROR(SUMPRODUCT('6. Patients'!CR$10:CR$107,OFFSET('6. Patients'!$HF$9,1,MATCH($D48,'6. Patients'!$HG$9:$HU$9,0),ROWS('6. Patients'!EE$10:EE$107))),0)+
IFERROR(SUMPRODUCT('6. Patients'!CR$10:CR$107,OFFSET('6. Patients'!$HV$9,1,MATCH($D48,'6. Patients'!$HW$9:$IK$9,0),ROWS('6. Patients'!EE$10:EE$107))),0),
IFERROR(SUMPRODUCT('6. Patients'!CR$10:CR$107,OFFSET('6. Patients'!$IL$9,1,MATCH($D48,'6. Patients'!$IM$9:$JA$9,0),ROWS('6. Patients'!EE$10:EE$107))),0)+
IFERROR(SUMPRODUCT('6. Patients'!CR$10:CR$107,OFFSET('6. Patients'!$JB$9,1,MATCH($D48,'6. Patients'!$JC$9:$JQ$9,0),ROWS('6. Patients'!EE$10:EE$107))),0)+
IFERROR(SUMPRODUCT('6. Patients'!CR$10:CR$107,OFFSET('6. Patients'!$JR$9,1,MATCH($D48,'6. Patients'!$JS$9:$KG$9,0),ROWS('6. Patients'!EE$10:EE$107))),0)+
IFERROR(SUMPRODUCT('6. Patients'!CR$10:CR$107,OFFSET('6. Patients'!$KH$9,1,MATCH($D48,'6. Patients'!$KI$9:$KW$9,0),ROWS('6. Patients'!EE$10:EE$107))),0))+
IFERROR(VLOOKUP($D48,$H$61:$L$91,COLUMNS($H$60:$J$60)-1+Y$7,0)*$E48*$F48*'1. General Inputs'!$J$25,0),0)</f>
        <v>0</v>
      </c>
      <c r="Z48" s="3">
        <f ca="1">ROUNDUP($F48*$E48*CHOOSE(Z$7,
IFERROR(SUMPRODUCT('6. Patients'!CS$10:CS$107,OFFSET('6. Patients'!$DN$9,1,MATCH($D48,'6. Patients'!$DO$9:$EC$9,0),ROWS('6. Patients'!EF$10:EF$107))),0)+
IFERROR(SUMPRODUCT('6. Patients'!CS$10:CS$107,OFFSET('6. Patients'!$ED$9,1,MATCH($D48,'6. Patients'!$EE$9:$ES$9,0),ROWS('6. Patients'!EF$10:EF$107))),0)+
IFERROR(SUMPRODUCT('6. Patients'!CS$10:CS$107,OFFSET('6. Patients'!$ET$9,1,MATCH($D48,'6. Patients'!$EU$9:$FI$9,0),ROWS('6. Patients'!EF$10:EF$107))),0)+
IFERROR(SUMPRODUCT('6. Patients'!CS$10:CS$107,OFFSET('6. Patients'!$FJ$9,1,MATCH($D48,'6. Patients'!$FK$9:$FY$9,0),ROWS('6. Patients'!EF$10:EF$107))),0),
IFERROR(SUMPRODUCT('6. Patients'!CS$10:CS$107,OFFSET('6. Patients'!$FZ$9,1,MATCH($D48,'6. Patients'!$GA$9:$GO$9,0),ROWS('6. Patients'!EF$10:EF$107))),0)+
IFERROR(SUMPRODUCT('6. Patients'!CS$10:CS$107,OFFSET('6. Patients'!$GP$9,1,MATCH($D48,'6. Patients'!$GQ$9:$HE$9,0),ROWS('6. Patients'!EF$10:EF$107))),0)+
IFERROR(SUMPRODUCT('6. Patients'!CS$10:CS$107,OFFSET('6. Patients'!$HF$9,1,MATCH($D48,'6. Patients'!$HG$9:$HU$9,0),ROWS('6. Patients'!EF$10:EF$107))),0)+
IFERROR(SUMPRODUCT('6. Patients'!CS$10:CS$107,OFFSET('6. Patients'!$HV$9,1,MATCH($D48,'6. Patients'!$HW$9:$IK$9,0),ROWS('6. Patients'!EF$10:EF$107))),0),
IFERROR(SUMPRODUCT('6. Patients'!CS$10:CS$107,OFFSET('6. Patients'!$IL$9,1,MATCH($D48,'6. Patients'!$IM$9:$JA$9,0),ROWS('6. Patients'!EF$10:EF$107))),0)+
IFERROR(SUMPRODUCT('6. Patients'!CS$10:CS$107,OFFSET('6. Patients'!$JB$9,1,MATCH($D48,'6. Patients'!$JC$9:$JQ$9,0),ROWS('6. Patients'!EF$10:EF$107))),0)+
IFERROR(SUMPRODUCT('6. Patients'!CS$10:CS$107,OFFSET('6. Patients'!$JR$9,1,MATCH($D48,'6. Patients'!$JS$9:$KG$9,0),ROWS('6. Patients'!EF$10:EF$107))),0)+
IFERROR(SUMPRODUCT('6. Patients'!CS$10:CS$107,OFFSET('6. Patients'!$KH$9,1,MATCH($D48,'6. Patients'!$KI$9:$KW$9,0),ROWS('6. Patients'!EF$10:EF$107))),0))+
IFERROR(VLOOKUP($D48,$H$61:$L$91,COLUMNS($H$60:$J$60)-1+Z$7,0)*$E48*$F48*'1. General Inputs'!$J$25,0),0)</f>
        <v>0</v>
      </c>
      <c r="AA48" s="3">
        <f ca="1">ROUNDUP($F48*$E48*CHOOSE(AA$7,
IFERROR(SUMPRODUCT('6. Patients'!CT$10:CT$107,OFFSET('6. Patients'!$DN$9,1,MATCH($D48,'6. Patients'!$DO$9:$EC$9,0),ROWS('6. Patients'!EG$10:EG$107))),0)+
IFERROR(SUMPRODUCT('6. Patients'!CT$10:CT$107,OFFSET('6. Patients'!$ED$9,1,MATCH($D48,'6. Patients'!$EE$9:$ES$9,0),ROWS('6. Patients'!EG$10:EG$107))),0)+
IFERROR(SUMPRODUCT('6. Patients'!CT$10:CT$107,OFFSET('6. Patients'!$ET$9,1,MATCH($D48,'6. Patients'!$EU$9:$FI$9,0),ROWS('6. Patients'!EG$10:EG$107))),0)+
IFERROR(SUMPRODUCT('6. Patients'!CT$10:CT$107,OFFSET('6. Patients'!$FJ$9,1,MATCH($D48,'6. Patients'!$FK$9:$FY$9,0),ROWS('6. Patients'!EG$10:EG$107))),0),
IFERROR(SUMPRODUCT('6. Patients'!CT$10:CT$107,OFFSET('6. Patients'!$FZ$9,1,MATCH($D48,'6. Patients'!$GA$9:$GO$9,0),ROWS('6. Patients'!EG$10:EG$107))),0)+
IFERROR(SUMPRODUCT('6. Patients'!CT$10:CT$107,OFFSET('6. Patients'!$GP$9,1,MATCH($D48,'6. Patients'!$GQ$9:$HE$9,0),ROWS('6. Patients'!EG$10:EG$107))),0)+
IFERROR(SUMPRODUCT('6. Patients'!CT$10:CT$107,OFFSET('6. Patients'!$HF$9,1,MATCH($D48,'6. Patients'!$HG$9:$HU$9,0),ROWS('6. Patients'!EG$10:EG$107))),0)+
IFERROR(SUMPRODUCT('6. Patients'!CT$10:CT$107,OFFSET('6. Patients'!$HV$9,1,MATCH($D48,'6. Patients'!$HW$9:$IK$9,0),ROWS('6. Patients'!EG$10:EG$107))),0),
IFERROR(SUMPRODUCT('6. Patients'!CT$10:CT$107,OFFSET('6. Patients'!$IL$9,1,MATCH($D48,'6. Patients'!$IM$9:$JA$9,0),ROWS('6. Patients'!EG$10:EG$107))),0)+
IFERROR(SUMPRODUCT('6. Patients'!CT$10:CT$107,OFFSET('6. Patients'!$JB$9,1,MATCH($D48,'6. Patients'!$JC$9:$JQ$9,0),ROWS('6. Patients'!EG$10:EG$107))),0)+
IFERROR(SUMPRODUCT('6. Patients'!CT$10:CT$107,OFFSET('6. Patients'!$JR$9,1,MATCH($D48,'6. Patients'!$JS$9:$KG$9,0),ROWS('6. Patients'!EG$10:EG$107))),0)+
IFERROR(SUMPRODUCT('6. Patients'!CT$10:CT$107,OFFSET('6. Patients'!$KH$9,1,MATCH($D48,'6. Patients'!$KI$9:$KW$9,0),ROWS('6. Patients'!EG$10:EG$107))),0))+
IFERROR(VLOOKUP($D48,$H$61:$L$91,COLUMNS($H$60:$J$60)-1+AA$7,0)*$E48*$F48*'1. General Inputs'!$J$25,0),0)</f>
        <v>0</v>
      </c>
      <c r="AB48" s="3">
        <f ca="1">ROUNDUP($F48*$E48*CHOOSE(AB$7,
IFERROR(SUMPRODUCT('6. Patients'!CU$10:CU$107,OFFSET('6. Patients'!$DN$9,1,MATCH($D48,'6. Patients'!$DO$9:$EC$9,0),ROWS('6. Patients'!EH$10:EH$107))),0)+
IFERROR(SUMPRODUCT('6. Patients'!CU$10:CU$107,OFFSET('6. Patients'!$ED$9,1,MATCH($D48,'6. Patients'!$EE$9:$ES$9,0),ROWS('6. Patients'!EH$10:EH$107))),0)+
IFERROR(SUMPRODUCT('6. Patients'!CU$10:CU$107,OFFSET('6. Patients'!$ET$9,1,MATCH($D48,'6. Patients'!$EU$9:$FI$9,0),ROWS('6. Patients'!EH$10:EH$107))),0)+
IFERROR(SUMPRODUCT('6. Patients'!CU$10:CU$107,OFFSET('6. Patients'!$FJ$9,1,MATCH($D48,'6. Patients'!$FK$9:$FY$9,0),ROWS('6. Patients'!EH$10:EH$107))),0),
IFERROR(SUMPRODUCT('6. Patients'!CU$10:CU$107,OFFSET('6. Patients'!$FZ$9,1,MATCH($D48,'6. Patients'!$GA$9:$GO$9,0),ROWS('6. Patients'!EH$10:EH$107))),0)+
IFERROR(SUMPRODUCT('6. Patients'!CU$10:CU$107,OFFSET('6. Patients'!$GP$9,1,MATCH($D48,'6. Patients'!$GQ$9:$HE$9,0),ROWS('6. Patients'!EH$10:EH$107))),0)+
IFERROR(SUMPRODUCT('6. Patients'!CU$10:CU$107,OFFSET('6. Patients'!$HF$9,1,MATCH($D48,'6. Patients'!$HG$9:$HU$9,0),ROWS('6. Patients'!EH$10:EH$107))),0)+
IFERROR(SUMPRODUCT('6. Patients'!CU$10:CU$107,OFFSET('6. Patients'!$HV$9,1,MATCH($D48,'6. Patients'!$HW$9:$IK$9,0),ROWS('6. Patients'!EH$10:EH$107))),0),
IFERROR(SUMPRODUCT('6. Patients'!CU$10:CU$107,OFFSET('6. Patients'!$IL$9,1,MATCH($D48,'6. Patients'!$IM$9:$JA$9,0),ROWS('6. Patients'!EH$10:EH$107))),0)+
IFERROR(SUMPRODUCT('6. Patients'!CU$10:CU$107,OFFSET('6. Patients'!$JB$9,1,MATCH($D48,'6. Patients'!$JC$9:$JQ$9,0),ROWS('6. Patients'!EH$10:EH$107))),0)+
IFERROR(SUMPRODUCT('6. Patients'!CU$10:CU$107,OFFSET('6. Patients'!$JR$9,1,MATCH($D48,'6. Patients'!$JS$9:$KG$9,0),ROWS('6. Patients'!EH$10:EH$107))),0)+
IFERROR(SUMPRODUCT('6. Patients'!CU$10:CU$107,OFFSET('6. Patients'!$KH$9,1,MATCH($D48,'6. Patients'!$KI$9:$KW$9,0),ROWS('6. Patients'!EH$10:EH$107))),0))+
IFERROR(VLOOKUP($D48,$H$61:$L$91,COLUMNS($H$60:$J$60)-1+AB$7,0)*$E48*$F48*'1. General Inputs'!$J$25,0),0)</f>
        <v>0</v>
      </c>
      <c r="AC48" s="3">
        <f ca="1">ROUNDUP($F48*$E48*CHOOSE(AC$7,
IFERROR(SUMPRODUCT('6. Patients'!CV$10:CV$107,OFFSET('6. Patients'!$DN$9,1,MATCH($D48,'6. Patients'!$DO$9:$EC$9,0),ROWS('6. Patients'!EI$10:EI$107))),0)+
IFERROR(SUMPRODUCT('6. Patients'!CV$10:CV$107,OFFSET('6. Patients'!$ED$9,1,MATCH($D48,'6. Patients'!$EE$9:$ES$9,0),ROWS('6. Patients'!EI$10:EI$107))),0)+
IFERROR(SUMPRODUCT('6. Patients'!CV$10:CV$107,OFFSET('6. Patients'!$ET$9,1,MATCH($D48,'6. Patients'!$EU$9:$FI$9,0),ROWS('6. Patients'!EI$10:EI$107))),0)+
IFERROR(SUMPRODUCT('6. Patients'!CV$10:CV$107,OFFSET('6. Patients'!$FJ$9,1,MATCH($D48,'6. Patients'!$FK$9:$FY$9,0),ROWS('6. Patients'!EI$10:EI$107))),0),
IFERROR(SUMPRODUCT('6. Patients'!CV$10:CV$107,OFFSET('6. Patients'!$FZ$9,1,MATCH($D48,'6. Patients'!$GA$9:$GO$9,0),ROWS('6. Patients'!EI$10:EI$107))),0)+
IFERROR(SUMPRODUCT('6. Patients'!CV$10:CV$107,OFFSET('6. Patients'!$GP$9,1,MATCH($D48,'6. Patients'!$GQ$9:$HE$9,0),ROWS('6. Patients'!EI$10:EI$107))),0)+
IFERROR(SUMPRODUCT('6. Patients'!CV$10:CV$107,OFFSET('6. Patients'!$HF$9,1,MATCH($D48,'6. Patients'!$HG$9:$HU$9,0),ROWS('6. Patients'!EI$10:EI$107))),0)+
IFERROR(SUMPRODUCT('6. Patients'!CV$10:CV$107,OFFSET('6. Patients'!$HV$9,1,MATCH($D48,'6. Patients'!$HW$9:$IK$9,0),ROWS('6. Patients'!EI$10:EI$107))),0),
IFERROR(SUMPRODUCT('6. Patients'!CV$10:CV$107,OFFSET('6. Patients'!$IL$9,1,MATCH($D48,'6. Patients'!$IM$9:$JA$9,0),ROWS('6. Patients'!EI$10:EI$107))),0)+
IFERROR(SUMPRODUCT('6. Patients'!CV$10:CV$107,OFFSET('6. Patients'!$JB$9,1,MATCH($D48,'6. Patients'!$JC$9:$JQ$9,0),ROWS('6. Patients'!EI$10:EI$107))),0)+
IFERROR(SUMPRODUCT('6. Patients'!CV$10:CV$107,OFFSET('6. Patients'!$JR$9,1,MATCH($D48,'6. Patients'!$JS$9:$KG$9,0),ROWS('6. Patients'!EI$10:EI$107))),0)+
IFERROR(SUMPRODUCT('6. Patients'!CV$10:CV$107,OFFSET('6. Patients'!$KH$9,1,MATCH($D48,'6. Patients'!$KI$9:$KW$9,0),ROWS('6. Patients'!EI$10:EI$107))),0))+
IFERROR(VLOOKUP($D48,$H$61:$L$91,COLUMNS($H$60:$J$60)-1+AC$7,0)*$E48*$F48*'1. General Inputs'!$J$25,0),0)</f>
        <v>0</v>
      </c>
      <c r="AD48" s="3">
        <f ca="1">ROUNDUP($F48*$E48*CHOOSE(AD$7,
IFERROR(SUMPRODUCT('6. Patients'!CW$10:CW$107,OFFSET('6. Patients'!$DN$9,1,MATCH($D48,'6. Patients'!$DO$9:$EC$9,0),ROWS('6. Patients'!EJ$10:EJ$107))),0)+
IFERROR(SUMPRODUCT('6. Patients'!CW$10:CW$107,OFFSET('6. Patients'!$ED$9,1,MATCH($D48,'6. Patients'!$EE$9:$ES$9,0),ROWS('6. Patients'!EJ$10:EJ$107))),0)+
IFERROR(SUMPRODUCT('6. Patients'!CW$10:CW$107,OFFSET('6. Patients'!$ET$9,1,MATCH($D48,'6. Patients'!$EU$9:$FI$9,0),ROWS('6. Patients'!EJ$10:EJ$107))),0)+
IFERROR(SUMPRODUCT('6. Patients'!CW$10:CW$107,OFFSET('6. Patients'!$FJ$9,1,MATCH($D48,'6. Patients'!$FK$9:$FY$9,0),ROWS('6. Patients'!EJ$10:EJ$107))),0),
IFERROR(SUMPRODUCT('6. Patients'!CW$10:CW$107,OFFSET('6. Patients'!$FZ$9,1,MATCH($D48,'6. Patients'!$GA$9:$GO$9,0),ROWS('6. Patients'!EJ$10:EJ$107))),0)+
IFERROR(SUMPRODUCT('6. Patients'!CW$10:CW$107,OFFSET('6. Patients'!$GP$9,1,MATCH($D48,'6. Patients'!$GQ$9:$HE$9,0),ROWS('6. Patients'!EJ$10:EJ$107))),0)+
IFERROR(SUMPRODUCT('6. Patients'!CW$10:CW$107,OFFSET('6. Patients'!$HF$9,1,MATCH($D48,'6. Patients'!$HG$9:$HU$9,0),ROWS('6. Patients'!EJ$10:EJ$107))),0)+
IFERROR(SUMPRODUCT('6. Patients'!CW$10:CW$107,OFFSET('6. Patients'!$HV$9,1,MATCH($D48,'6. Patients'!$HW$9:$IK$9,0),ROWS('6. Patients'!EJ$10:EJ$107))),0),
IFERROR(SUMPRODUCT('6. Patients'!CW$10:CW$107,OFFSET('6. Patients'!$IL$9,1,MATCH($D48,'6. Patients'!$IM$9:$JA$9,0),ROWS('6. Patients'!EJ$10:EJ$107))),0)+
IFERROR(SUMPRODUCT('6. Patients'!CW$10:CW$107,OFFSET('6. Patients'!$JB$9,1,MATCH($D48,'6. Patients'!$JC$9:$JQ$9,0),ROWS('6. Patients'!EJ$10:EJ$107))),0)+
IFERROR(SUMPRODUCT('6. Patients'!CW$10:CW$107,OFFSET('6. Patients'!$JR$9,1,MATCH($D48,'6. Patients'!$JS$9:$KG$9,0),ROWS('6. Patients'!EJ$10:EJ$107))),0)+
IFERROR(SUMPRODUCT('6. Patients'!CW$10:CW$107,OFFSET('6. Patients'!$KH$9,1,MATCH($D48,'6. Patients'!$KI$9:$KW$9,0),ROWS('6. Patients'!EJ$10:EJ$107))),0))+
IFERROR(VLOOKUP($D48,$H$61:$L$91,COLUMNS($H$60:$J$60)-1+AD$7,0)*$E48*$F48*'1. General Inputs'!$J$25,0),0)</f>
        <v>0</v>
      </c>
      <c r="AE48" s="3">
        <f ca="1">ROUNDUP($F48*$E48*CHOOSE(AE$7,
IFERROR(SUMPRODUCT('6. Patients'!CX$10:CX$107,OFFSET('6. Patients'!$DN$9,1,MATCH($D48,'6. Patients'!$DO$9:$EC$9,0),ROWS('6. Patients'!EK$10:EK$107))),0)+
IFERROR(SUMPRODUCT('6. Patients'!CX$10:CX$107,OFFSET('6. Patients'!$ED$9,1,MATCH($D48,'6. Patients'!$EE$9:$ES$9,0),ROWS('6. Patients'!EK$10:EK$107))),0)+
IFERROR(SUMPRODUCT('6. Patients'!CX$10:CX$107,OFFSET('6. Patients'!$ET$9,1,MATCH($D48,'6. Patients'!$EU$9:$FI$9,0),ROWS('6. Patients'!EK$10:EK$107))),0)+
IFERROR(SUMPRODUCT('6. Patients'!CX$10:CX$107,OFFSET('6. Patients'!$FJ$9,1,MATCH($D48,'6. Patients'!$FK$9:$FY$9,0),ROWS('6. Patients'!EK$10:EK$107))),0),
IFERROR(SUMPRODUCT('6. Patients'!CX$10:CX$107,OFFSET('6. Patients'!$FZ$9,1,MATCH($D48,'6. Patients'!$GA$9:$GO$9,0),ROWS('6. Patients'!EK$10:EK$107))),0)+
IFERROR(SUMPRODUCT('6. Patients'!CX$10:CX$107,OFFSET('6. Patients'!$GP$9,1,MATCH($D48,'6. Patients'!$GQ$9:$HE$9,0),ROWS('6. Patients'!EK$10:EK$107))),0)+
IFERROR(SUMPRODUCT('6. Patients'!CX$10:CX$107,OFFSET('6. Patients'!$HF$9,1,MATCH($D48,'6. Patients'!$HG$9:$HU$9,0),ROWS('6. Patients'!EK$10:EK$107))),0)+
IFERROR(SUMPRODUCT('6. Patients'!CX$10:CX$107,OFFSET('6. Patients'!$HV$9,1,MATCH($D48,'6. Patients'!$HW$9:$IK$9,0),ROWS('6. Patients'!EK$10:EK$107))),0),
IFERROR(SUMPRODUCT('6. Patients'!CX$10:CX$107,OFFSET('6. Patients'!$IL$9,1,MATCH($D48,'6. Patients'!$IM$9:$JA$9,0),ROWS('6. Patients'!EK$10:EK$107))),0)+
IFERROR(SUMPRODUCT('6. Patients'!CX$10:CX$107,OFFSET('6. Patients'!$JB$9,1,MATCH($D48,'6. Patients'!$JC$9:$JQ$9,0),ROWS('6. Patients'!EK$10:EK$107))),0)+
IFERROR(SUMPRODUCT('6. Patients'!CX$10:CX$107,OFFSET('6. Patients'!$JR$9,1,MATCH($D48,'6. Patients'!$JS$9:$KG$9,0),ROWS('6. Patients'!EK$10:EK$107))),0)+
IFERROR(SUMPRODUCT('6. Patients'!CX$10:CX$107,OFFSET('6. Patients'!$KH$9,1,MATCH($D48,'6. Patients'!$KI$9:$KW$9,0),ROWS('6. Patients'!EK$10:EK$107))),0))+
IFERROR(VLOOKUP($D48,$H$61:$L$91,COLUMNS($H$60:$J$60)-1+AE$7,0)*$E48*$F48*'1. General Inputs'!$J$25,0),0)</f>
        <v>0</v>
      </c>
      <c r="AF48" s="3">
        <f ca="1">ROUNDUP($F48*$E48*CHOOSE(AF$7,
IFERROR(SUMPRODUCT('6. Patients'!CY$10:CY$107,OFFSET('6. Patients'!$DN$9,1,MATCH($D48,'6. Patients'!$DO$9:$EC$9,0),ROWS('6. Patients'!EL$10:EL$107))),0)+
IFERROR(SUMPRODUCT('6. Patients'!CY$10:CY$107,OFFSET('6. Patients'!$ED$9,1,MATCH($D48,'6. Patients'!$EE$9:$ES$9,0),ROWS('6. Patients'!EL$10:EL$107))),0)+
IFERROR(SUMPRODUCT('6. Patients'!CY$10:CY$107,OFFSET('6. Patients'!$ET$9,1,MATCH($D48,'6. Patients'!$EU$9:$FI$9,0),ROWS('6. Patients'!EL$10:EL$107))),0)+
IFERROR(SUMPRODUCT('6. Patients'!CY$10:CY$107,OFFSET('6. Patients'!$FJ$9,1,MATCH($D48,'6. Patients'!$FK$9:$FY$9,0),ROWS('6. Patients'!EL$10:EL$107))),0),
IFERROR(SUMPRODUCT('6. Patients'!CY$10:CY$107,OFFSET('6. Patients'!$FZ$9,1,MATCH($D48,'6. Patients'!$GA$9:$GO$9,0),ROWS('6. Patients'!EL$10:EL$107))),0)+
IFERROR(SUMPRODUCT('6. Patients'!CY$10:CY$107,OFFSET('6. Patients'!$GP$9,1,MATCH($D48,'6. Patients'!$GQ$9:$HE$9,0),ROWS('6. Patients'!EL$10:EL$107))),0)+
IFERROR(SUMPRODUCT('6. Patients'!CY$10:CY$107,OFFSET('6. Patients'!$HF$9,1,MATCH($D48,'6. Patients'!$HG$9:$HU$9,0),ROWS('6. Patients'!EL$10:EL$107))),0)+
IFERROR(SUMPRODUCT('6. Patients'!CY$10:CY$107,OFFSET('6. Patients'!$HV$9,1,MATCH($D48,'6. Patients'!$HW$9:$IK$9,0),ROWS('6. Patients'!EL$10:EL$107))),0),
IFERROR(SUMPRODUCT('6. Patients'!CY$10:CY$107,OFFSET('6. Patients'!$IL$9,1,MATCH($D48,'6. Patients'!$IM$9:$JA$9,0),ROWS('6. Patients'!EL$10:EL$107))),0)+
IFERROR(SUMPRODUCT('6. Patients'!CY$10:CY$107,OFFSET('6. Patients'!$JB$9,1,MATCH($D48,'6. Patients'!$JC$9:$JQ$9,0),ROWS('6. Patients'!EL$10:EL$107))),0)+
IFERROR(SUMPRODUCT('6. Patients'!CY$10:CY$107,OFFSET('6. Patients'!$JR$9,1,MATCH($D48,'6. Patients'!$JS$9:$KG$9,0),ROWS('6. Patients'!EL$10:EL$107))),0)+
IFERROR(SUMPRODUCT('6. Patients'!CY$10:CY$107,OFFSET('6. Patients'!$KH$9,1,MATCH($D48,'6. Patients'!$KI$9:$KW$9,0),ROWS('6. Patients'!EL$10:EL$107))),0))+
IFERROR(VLOOKUP($D48,$H$61:$L$91,COLUMNS($H$60:$J$60)-1+AF$7,0)*$E48*$F48*'1. General Inputs'!$J$25,0),0)</f>
        <v>0</v>
      </c>
      <c r="AG48" s="3">
        <f ca="1">ROUNDUP($F48*$E48*CHOOSE(AG$7,
IFERROR(SUMPRODUCT('6. Patients'!CZ$10:CZ$107,OFFSET('6. Patients'!$DN$9,1,MATCH($D48,'6. Patients'!$DO$9:$EC$9,0),ROWS('6. Patients'!EM$10:EM$107))),0)+
IFERROR(SUMPRODUCT('6. Patients'!CZ$10:CZ$107,OFFSET('6. Patients'!$ED$9,1,MATCH($D48,'6. Patients'!$EE$9:$ES$9,0),ROWS('6. Patients'!EM$10:EM$107))),0)+
IFERROR(SUMPRODUCT('6. Patients'!CZ$10:CZ$107,OFFSET('6. Patients'!$ET$9,1,MATCH($D48,'6. Patients'!$EU$9:$FI$9,0),ROWS('6. Patients'!EM$10:EM$107))),0)+
IFERROR(SUMPRODUCT('6. Patients'!CZ$10:CZ$107,OFFSET('6. Patients'!$FJ$9,1,MATCH($D48,'6. Patients'!$FK$9:$FY$9,0),ROWS('6. Patients'!EM$10:EM$107))),0),
IFERROR(SUMPRODUCT('6. Patients'!CZ$10:CZ$107,OFFSET('6. Patients'!$FZ$9,1,MATCH($D48,'6. Patients'!$GA$9:$GO$9,0),ROWS('6. Patients'!EM$10:EM$107))),0)+
IFERROR(SUMPRODUCT('6. Patients'!CZ$10:CZ$107,OFFSET('6. Patients'!$GP$9,1,MATCH($D48,'6. Patients'!$GQ$9:$HE$9,0),ROWS('6. Patients'!EM$10:EM$107))),0)+
IFERROR(SUMPRODUCT('6. Patients'!CZ$10:CZ$107,OFFSET('6. Patients'!$HF$9,1,MATCH($D48,'6. Patients'!$HG$9:$HU$9,0),ROWS('6. Patients'!EM$10:EM$107))),0)+
IFERROR(SUMPRODUCT('6. Patients'!CZ$10:CZ$107,OFFSET('6. Patients'!$HV$9,1,MATCH($D48,'6. Patients'!$HW$9:$IK$9,0),ROWS('6. Patients'!EM$10:EM$107))),0),
IFERROR(SUMPRODUCT('6. Patients'!CZ$10:CZ$107,OFFSET('6. Patients'!$IL$9,1,MATCH($D48,'6. Patients'!$IM$9:$JA$9,0),ROWS('6. Patients'!EM$10:EM$107))),0)+
IFERROR(SUMPRODUCT('6. Patients'!CZ$10:CZ$107,OFFSET('6. Patients'!$JB$9,1,MATCH($D48,'6. Patients'!$JC$9:$JQ$9,0),ROWS('6. Patients'!EM$10:EM$107))),0)+
IFERROR(SUMPRODUCT('6. Patients'!CZ$10:CZ$107,OFFSET('6. Patients'!$JR$9,1,MATCH($D48,'6. Patients'!$JS$9:$KG$9,0),ROWS('6. Patients'!EM$10:EM$107))),0)+
IFERROR(SUMPRODUCT('6. Patients'!CZ$10:CZ$107,OFFSET('6. Patients'!$KH$9,1,MATCH($D48,'6. Patients'!$KI$9:$KW$9,0),ROWS('6. Patients'!EM$10:EM$107))),0))+
IFERROR(VLOOKUP($D48,$H$61:$L$91,COLUMNS($H$60:$J$60)-1+AG$7,0)*$E48*$F48*'1. General Inputs'!$J$25,0),0)</f>
        <v>0</v>
      </c>
      <c r="AH48" s="3">
        <f ca="1">ROUNDUP($F48*$E48*CHOOSE(AH$7,
IFERROR(SUMPRODUCT('6. Patients'!DA$10:DA$107,OFFSET('6. Patients'!$DN$9,1,MATCH($D48,'6. Patients'!$DO$9:$EC$9,0),ROWS('6. Patients'!EN$10:EN$107))),0)+
IFERROR(SUMPRODUCT('6. Patients'!DA$10:DA$107,OFFSET('6. Patients'!$ED$9,1,MATCH($D48,'6. Patients'!$EE$9:$ES$9,0),ROWS('6. Patients'!EN$10:EN$107))),0)+
IFERROR(SUMPRODUCT('6. Patients'!DA$10:DA$107,OFFSET('6. Patients'!$ET$9,1,MATCH($D48,'6. Patients'!$EU$9:$FI$9,0),ROWS('6. Patients'!EN$10:EN$107))),0)+
IFERROR(SUMPRODUCT('6. Patients'!DA$10:DA$107,OFFSET('6. Patients'!$FJ$9,1,MATCH($D48,'6. Patients'!$FK$9:$FY$9,0),ROWS('6. Patients'!EN$10:EN$107))),0),
IFERROR(SUMPRODUCT('6. Patients'!DA$10:DA$107,OFFSET('6. Patients'!$FZ$9,1,MATCH($D48,'6. Patients'!$GA$9:$GO$9,0),ROWS('6. Patients'!EN$10:EN$107))),0)+
IFERROR(SUMPRODUCT('6. Patients'!DA$10:DA$107,OFFSET('6. Patients'!$GP$9,1,MATCH($D48,'6. Patients'!$GQ$9:$HE$9,0),ROWS('6. Patients'!EN$10:EN$107))),0)+
IFERROR(SUMPRODUCT('6. Patients'!DA$10:DA$107,OFFSET('6. Patients'!$HF$9,1,MATCH($D48,'6. Patients'!$HG$9:$HU$9,0),ROWS('6. Patients'!EN$10:EN$107))),0)+
IFERROR(SUMPRODUCT('6. Patients'!DA$10:DA$107,OFFSET('6. Patients'!$HV$9,1,MATCH($D48,'6. Patients'!$HW$9:$IK$9,0),ROWS('6. Patients'!EN$10:EN$107))),0),
IFERROR(SUMPRODUCT('6. Patients'!DA$10:DA$107,OFFSET('6. Patients'!$IL$9,1,MATCH($D48,'6. Patients'!$IM$9:$JA$9,0),ROWS('6. Patients'!EN$10:EN$107))),0)+
IFERROR(SUMPRODUCT('6. Patients'!DA$10:DA$107,OFFSET('6. Patients'!$JB$9,1,MATCH($D48,'6. Patients'!$JC$9:$JQ$9,0),ROWS('6. Patients'!EN$10:EN$107))),0)+
IFERROR(SUMPRODUCT('6. Patients'!DA$10:DA$107,OFFSET('6. Patients'!$JR$9,1,MATCH($D48,'6. Patients'!$JS$9:$KG$9,0),ROWS('6. Patients'!EN$10:EN$107))),0)+
IFERROR(SUMPRODUCT('6. Patients'!DA$10:DA$107,OFFSET('6. Patients'!$KH$9,1,MATCH($D48,'6. Patients'!$KI$9:$KW$9,0),ROWS('6. Patients'!EN$10:EN$107))),0))+
IFERROR(VLOOKUP($D48,$H$61:$L$91,COLUMNS($H$60:$J$60)-1+AH$7,0)*$E48*$F48*'1. General Inputs'!$J$25,0),0)</f>
        <v>0</v>
      </c>
      <c r="AI48" s="3">
        <f ca="1">ROUNDUP($F48*$E48*CHOOSE(AI$7,
IFERROR(SUMPRODUCT('6. Patients'!DB$10:DB$107,OFFSET('6. Patients'!$DN$9,1,MATCH($D48,'6. Patients'!$DO$9:$EC$9,0),ROWS('6. Patients'!EO$10:EO$107))),0)+
IFERROR(SUMPRODUCT('6. Patients'!DB$10:DB$107,OFFSET('6. Patients'!$ED$9,1,MATCH($D48,'6. Patients'!$EE$9:$ES$9,0),ROWS('6. Patients'!EO$10:EO$107))),0)+
IFERROR(SUMPRODUCT('6. Patients'!DB$10:DB$107,OFFSET('6. Patients'!$ET$9,1,MATCH($D48,'6. Patients'!$EU$9:$FI$9,0),ROWS('6. Patients'!EO$10:EO$107))),0)+
IFERROR(SUMPRODUCT('6. Patients'!DB$10:DB$107,OFFSET('6. Patients'!$FJ$9,1,MATCH($D48,'6. Patients'!$FK$9:$FY$9,0),ROWS('6. Patients'!EO$10:EO$107))),0),
IFERROR(SUMPRODUCT('6. Patients'!DB$10:DB$107,OFFSET('6. Patients'!$FZ$9,1,MATCH($D48,'6. Patients'!$GA$9:$GO$9,0),ROWS('6. Patients'!EO$10:EO$107))),0)+
IFERROR(SUMPRODUCT('6. Patients'!DB$10:DB$107,OFFSET('6. Patients'!$GP$9,1,MATCH($D48,'6. Patients'!$GQ$9:$HE$9,0),ROWS('6. Patients'!EO$10:EO$107))),0)+
IFERROR(SUMPRODUCT('6. Patients'!DB$10:DB$107,OFFSET('6. Patients'!$HF$9,1,MATCH($D48,'6. Patients'!$HG$9:$HU$9,0),ROWS('6. Patients'!EO$10:EO$107))),0)+
IFERROR(SUMPRODUCT('6. Patients'!DB$10:DB$107,OFFSET('6. Patients'!$HV$9,1,MATCH($D48,'6. Patients'!$HW$9:$IK$9,0),ROWS('6. Patients'!EO$10:EO$107))),0),
IFERROR(SUMPRODUCT('6. Patients'!DB$10:DB$107,OFFSET('6. Patients'!$IL$9,1,MATCH($D48,'6. Patients'!$IM$9:$JA$9,0),ROWS('6. Patients'!EO$10:EO$107))),0)+
IFERROR(SUMPRODUCT('6. Patients'!DB$10:DB$107,OFFSET('6. Patients'!$JB$9,1,MATCH($D48,'6. Patients'!$JC$9:$JQ$9,0),ROWS('6. Patients'!EO$10:EO$107))),0)+
IFERROR(SUMPRODUCT('6. Patients'!DB$10:DB$107,OFFSET('6. Patients'!$JR$9,1,MATCH($D48,'6. Patients'!$JS$9:$KG$9,0),ROWS('6. Patients'!EO$10:EO$107))),0)+
IFERROR(SUMPRODUCT('6. Patients'!DB$10:DB$107,OFFSET('6. Patients'!$KH$9,1,MATCH($D48,'6. Patients'!$KI$9:$KW$9,0),ROWS('6. Patients'!EO$10:EO$107))),0))+
IFERROR(VLOOKUP($D48,$H$61:$L$91,COLUMNS($H$60:$J$60)-1+AI$7,0)*$E48*$F48*'1. General Inputs'!$J$25,0),0)</f>
        <v>0</v>
      </c>
      <c r="AJ48" s="3">
        <f ca="1">ROUNDUP($F48*$E48*CHOOSE(AJ$7,
IFERROR(SUMPRODUCT('6. Patients'!DC$10:DC$107,OFFSET('6. Patients'!$DN$9,1,MATCH($D48,'6. Patients'!$DO$9:$EC$9,0),ROWS('6. Patients'!EP$10:EP$107))),0)+
IFERROR(SUMPRODUCT('6. Patients'!DC$10:DC$107,OFFSET('6. Patients'!$ED$9,1,MATCH($D48,'6. Patients'!$EE$9:$ES$9,0),ROWS('6. Patients'!EP$10:EP$107))),0)+
IFERROR(SUMPRODUCT('6. Patients'!DC$10:DC$107,OFFSET('6. Patients'!$ET$9,1,MATCH($D48,'6. Patients'!$EU$9:$FI$9,0),ROWS('6. Patients'!EP$10:EP$107))),0)+
IFERROR(SUMPRODUCT('6. Patients'!DC$10:DC$107,OFFSET('6. Patients'!$FJ$9,1,MATCH($D48,'6. Patients'!$FK$9:$FY$9,0),ROWS('6. Patients'!EP$10:EP$107))),0),
IFERROR(SUMPRODUCT('6. Patients'!DC$10:DC$107,OFFSET('6. Patients'!$FZ$9,1,MATCH($D48,'6. Patients'!$GA$9:$GO$9,0),ROWS('6. Patients'!EP$10:EP$107))),0)+
IFERROR(SUMPRODUCT('6. Patients'!DC$10:DC$107,OFFSET('6. Patients'!$GP$9,1,MATCH($D48,'6. Patients'!$GQ$9:$HE$9,0),ROWS('6. Patients'!EP$10:EP$107))),0)+
IFERROR(SUMPRODUCT('6. Patients'!DC$10:DC$107,OFFSET('6. Patients'!$HF$9,1,MATCH($D48,'6. Patients'!$HG$9:$HU$9,0),ROWS('6. Patients'!EP$10:EP$107))),0)+
IFERROR(SUMPRODUCT('6. Patients'!DC$10:DC$107,OFFSET('6. Patients'!$HV$9,1,MATCH($D48,'6. Patients'!$HW$9:$IK$9,0),ROWS('6. Patients'!EP$10:EP$107))),0),
IFERROR(SUMPRODUCT('6. Patients'!DC$10:DC$107,OFFSET('6. Patients'!$IL$9,1,MATCH($D48,'6. Patients'!$IM$9:$JA$9,0),ROWS('6. Patients'!EP$10:EP$107))),0)+
IFERROR(SUMPRODUCT('6. Patients'!DC$10:DC$107,OFFSET('6. Patients'!$JB$9,1,MATCH($D48,'6. Patients'!$JC$9:$JQ$9,0),ROWS('6. Patients'!EP$10:EP$107))),0)+
IFERROR(SUMPRODUCT('6. Patients'!DC$10:DC$107,OFFSET('6. Patients'!$JR$9,1,MATCH($D48,'6. Patients'!$JS$9:$KG$9,0),ROWS('6. Patients'!EP$10:EP$107))),0)+
IFERROR(SUMPRODUCT('6. Patients'!DC$10:DC$107,OFFSET('6. Patients'!$KH$9,1,MATCH($D48,'6. Patients'!$KI$9:$KW$9,0),ROWS('6. Patients'!EP$10:EP$107))),0))+
IFERROR(VLOOKUP($D48,$H$61:$L$91,COLUMNS($H$60:$J$60)-1+AJ$7,0)*$E48*$F48*'1. General Inputs'!$J$25,0),0)</f>
        <v>0</v>
      </c>
      <c r="AK48" s="3">
        <f ca="1">ROUNDUP($F48*$E48*CHOOSE(AK$7,
IFERROR(SUMPRODUCT('6. Patients'!DD$10:DD$107,OFFSET('6. Patients'!$DN$9,1,MATCH($D48,'6. Patients'!$DO$9:$EC$9,0),ROWS('6. Patients'!EQ$10:EQ$107))),0)+
IFERROR(SUMPRODUCT('6. Patients'!DD$10:DD$107,OFFSET('6. Patients'!$ED$9,1,MATCH($D48,'6. Patients'!$EE$9:$ES$9,0),ROWS('6. Patients'!EQ$10:EQ$107))),0)+
IFERROR(SUMPRODUCT('6. Patients'!DD$10:DD$107,OFFSET('6. Patients'!$ET$9,1,MATCH($D48,'6. Patients'!$EU$9:$FI$9,0),ROWS('6. Patients'!EQ$10:EQ$107))),0)+
IFERROR(SUMPRODUCT('6. Patients'!DD$10:DD$107,OFFSET('6. Patients'!$FJ$9,1,MATCH($D48,'6. Patients'!$FK$9:$FY$9,0),ROWS('6. Patients'!EQ$10:EQ$107))),0),
IFERROR(SUMPRODUCT('6. Patients'!DD$10:DD$107,OFFSET('6. Patients'!$FZ$9,1,MATCH($D48,'6. Patients'!$GA$9:$GO$9,0),ROWS('6. Patients'!EQ$10:EQ$107))),0)+
IFERROR(SUMPRODUCT('6. Patients'!DD$10:DD$107,OFFSET('6. Patients'!$GP$9,1,MATCH($D48,'6. Patients'!$GQ$9:$HE$9,0),ROWS('6. Patients'!EQ$10:EQ$107))),0)+
IFERROR(SUMPRODUCT('6. Patients'!DD$10:DD$107,OFFSET('6. Patients'!$HF$9,1,MATCH($D48,'6. Patients'!$HG$9:$HU$9,0),ROWS('6. Patients'!EQ$10:EQ$107))),0)+
IFERROR(SUMPRODUCT('6. Patients'!DD$10:DD$107,OFFSET('6. Patients'!$HV$9,1,MATCH($D48,'6. Patients'!$HW$9:$IK$9,0),ROWS('6. Patients'!EQ$10:EQ$107))),0),
IFERROR(SUMPRODUCT('6. Patients'!DD$10:DD$107,OFFSET('6. Patients'!$IL$9,1,MATCH($D48,'6. Patients'!$IM$9:$JA$9,0),ROWS('6. Patients'!EQ$10:EQ$107))),0)+
IFERROR(SUMPRODUCT('6. Patients'!DD$10:DD$107,OFFSET('6. Patients'!$JB$9,1,MATCH($D48,'6. Patients'!$JC$9:$JQ$9,0),ROWS('6. Patients'!EQ$10:EQ$107))),0)+
IFERROR(SUMPRODUCT('6. Patients'!DD$10:DD$107,OFFSET('6. Patients'!$JR$9,1,MATCH($D48,'6. Patients'!$JS$9:$KG$9,0),ROWS('6. Patients'!EQ$10:EQ$107))),0)+
IFERROR(SUMPRODUCT('6. Patients'!DD$10:DD$107,OFFSET('6. Patients'!$KH$9,1,MATCH($D48,'6. Patients'!$KI$9:$KW$9,0),ROWS('6. Patients'!EQ$10:EQ$107))),0))+
IFERROR(VLOOKUP($D48,$H$61:$L$91,COLUMNS($H$60:$J$60)-1+AK$7,0)*$E48*$F48*'1. General Inputs'!$J$25,0),0)</f>
        <v>0</v>
      </c>
      <c r="AL48" s="3">
        <f ca="1">ROUNDUP($F48*$E48*CHOOSE(AL$7,
IFERROR(SUMPRODUCT('6. Patients'!DE$10:DE$107,OFFSET('6. Patients'!$DN$9,1,MATCH($D48,'6. Patients'!$DO$9:$EC$9,0),ROWS('6. Patients'!ER$10:ER$107))),0)+
IFERROR(SUMPRODUCT('6. Patients'!DE$10:DE$107,OFFSET('6. Patients'!$ED$9,1,MATCH($D48,'6. Patients'!$EE$9:$ES$9,0),ROWS('6. Patients'!ER$10:ER$107))),0)+
IFERROR(SUMPRODUCT('6. Patients'!DE$10:DE$107,OFFSET('6. Patients'!$ET$9,1,MATCH($D48,'6. Patients'!$EU$9:$FI$9,0),ROWS('6. Patients'!ER$10:ER$107))),0)+
IFERROR(SUMPRODUCT('6. Patients'!DE$10:DE$107,OFFSET('6. Patients'!$FJ$9,1,MATCH($D48,'6. Patients'!$FK$9:$FY$9,0),ROWS('6. Patients'!ER$10:ER$107))),0),
IFERROR(SUMPRODUCT('6. Patients'!DE$10:DE$107,OFFSET('6. Patients'!$FZ$9,1,MATCH($D48,'6. Patients'!$GA$9:$GO$9,0),ROWS('6. Patients'!ER$10:ER$107))),0)+
IFERROR(SUMPRODUCT('6. Patients'!DE$10:DE$107,OFFSET('6. Patients'!$GP$9,1,MATCH($D48,'6. Patients'!$GQ$9:$HE$9,0),ROWS('6. Patients'!ER$10:ER$107))),0)+
IFERROR(SUMPRODUCT('6. Patients'!DE$10:DE$107,OFFSET('6. Patients'!$HF$9,1,MATCH($D48,'6. Patients'!$HG$9:$HU$9,0),ROWS('6. Patients'!ER$10:ER$107))),0)+
IFERROR(SUMPRODUCT('6. Patients'!DE$10:DE$107,OFFSET('6. Patients'!$HV$9,1,MATCH($D48,'6. Patients'!$HW$9:$IK$9,0),ROWS('6. Patients'!ER$10:ER$107))),0),
IFERROR(SUMPRODUCT('6. Patients'!DE$10:DE$107,OFFSET('6. Patients'!$IL$9,1,MATCH($D48,'6. Patients'!$IM$9:$JA$9,0),ROWS('6. Patients'!ER$10:ER$107))),0)+
IFERROR(SUMPRODUCT('6. Patients'!DE$10:DE$107,OFFSET('6. Patients'!$JB$9,1,MATCH($D48,'6. Patients'!$JC$9:$JQ$9,0),ROWS('6. Patients'!ER$10:ER$107))),0)+
IFERROR(SUMPRODUCT('6. Patients'!DE$10:DE$107,OFFSET('6. Patients'!$JR$9,1,MATCH($D48,'6. Patients'!$JS$9:$KG$9,0),ROWS('6. Patients'!ER$10:ER$107))),0)+
IFERROR(SUMPRODUCT('6. Patients'!DE$10:DE$107,OFFSET('6. Patients'!$KH$9,1,MATCH($D48,'6. Patients'!$KI$9:$KW$9,0),ROWS('6. Patients'!ER$10:ER$107))),0))+
IFERROR(VLOOKUP($D48,$H$61:$L$91,COLUMNS($H$60:$J$60)-1+AL$7,0)*$E48*$F48*'1. General Inputs'!$J$25,0),0)</f>
        <v>0</v>
      </c>
      <c r="AM48" s="3">
        <f ca="1">ROUNDUP($F48*$E48*CHOOSE(AM$7,
IFERROR(SUMPRODUCT('6. Patients'!DF$10:DF$107,OFFSET('6. Patients'!$DN$9,1,MATCH($D48,'6. Patients'!$DO$9:$EC$9,0),ROWS('6. Patients'!ES$10:ES$107))),0)+
IFERROR(SUMPRODUCT('6. Patients'!DF$10:DF$107,OFFSET('6. Patients'!$ED$9,1,MATCH($D48,'6. Patients'!$EE$9:$ES$9,0),ROWS('6. Patients'!ES$10:ES$107))),0)+
IFERROR(SUMPRODUCT('6. Patients'!DF$10:DF$107,OFFSET('6. Patients'!$ET$9,1,MATCH($D48,'6. Patients'!$EU$9:$FI$9,0),ROWS('6. Patients'!ES$10:ES$107))),0)+
IFERROR(SUMPRODUCT('6. Patients'!DF$10:DF$107,OFFSET('6. Patients'!$FJ$9,1,MATCH($D48,'6. Patients'!$FK$9:$FY$9,0),ROWS('6. Patients'!ES$10:ES$107))),0),
IFERROR(SUMPRODUCT('6. Patients'!DF$10:DF$107,OFFSET('6. Patients'!$FZ$9,1,MATCH($D48,'6. Patients'!$GA$9:$GO$9,0),ROWS('6. Patients'!ES$10:ES$107))),0)+
IFERROR(SUMPRODUCT('6. Patients'!DF$10:DF$107,OFFSET('6. Patients'!$GP$9,1,MATCH($D48,'6. Patients'!$GQ$9:$HE$9,0),ROWS('6. Patients'!ES$10:ES$107))),0)+
IFERROR(SUMPRODUCT('6. Patients'!DF$10:DF$107,OFFSET('6. Patients'!$HF$9,1,MATCH($D48,'6. Patients'!$HG$9:$HU$9,0),ROWS('6. Patients'!ES$10:ES$107))),0)+
IFERROR(SUMPRODUCT('6. Patients'!DF$10:DF$107,OFFSET('6. Patients'!$HV$9,1,MATCH($D48,'6. Patients'!$HW$9:$IK$9,0),ROWS('6. Patients'!ES$10:ES$107))),0),
IFERROR(SUMPRODUCT('6. Patients'!DF$10:DF$107,OFFSET('6. Patients'!$IL$9,1,MATCH($D48,'6. Patients'!$IM$9:$JA$9,0),ROWS('6. Patients'!ES$10:ES$107))),0)+
IFERROR(SUMPRODUCT('6. Patients'!DF$10:DF$107,OFFSET('6. Patients'!$JB$9,1,MATCH($D48,'6. Patients'!$JC$9:$JQ$9,0),ROWS('6. Patients'!ES$10:ES$107))),0)+
IFERROR(SUMPRODUCT('6. Patients'!DF$10:DF$107,OFFSET('6. Patients'!$JR$9,1,MATCH($D48,'6. Patients'!$JS$9:$KG$9,0),ROWS('6. Patients'!ES$10:ES$107))),0)+
IFERROR(SUMPRODUCT('6. Patients'!DF$10:DF$107,OFFSET('6. Patients'!$KH$9,1,MATCH($D48,'6. Patients'!$KI$9:$KW$9,0),ROWS('6. Patients'!ES$10:ES$107))),0))+
IFERROR(VLOOKUP($D48,$H$61:$L$91,COLUMNS($H$60:$J$60)-1+AM$7,0)*$E48*$F48*'1. General Inputs'!$J$25,0),0)</f>
        <v>0</v>
      </c>
      <c r="AN48" s="3">
        <f ca="1">ROUNDUP($F48*$E48*CHOOSE(AN$7,
IFERROR(SUMPRODUCT('6. Patients'!DG$10:DG$107,OFFSET('6. Patients'!$DN$9,1,MATCH($D48,'6. Patients'!$DO$9:$EC$9,0),ROWS('6. Patients'!ET$10:ET$107))),0)+
IFERROR(SUMPRODUCT('6. Patients'!DG$10:DG$107,OFFSET('6. Patients'!$ED$9,1,MATCH($D48,'6. Patients'!$EE$9:$ES$9,0),ROWS('6. Patients'!ET$10:ET$107))),0)+
IFERROR(SUMPRODUCT('6. Patients'!DG$10:DG$107,OFFSET('6. Patients'!$ET$9,1,MATCH($D48,'6. Patients'!$EU$9:$FI$9,0),ROWS('6. Patients'!ET$10:ET$107))),0)+
IFERROR(SUMPRODUCT('6. Patients'!DG$10:DG$107,OFFSET('6. Patients'!$FJ$9,1,MATCH($D48,'6. Patients'!$FK$9:$FY$9,0),ROWS('6. Patients'!ET$10:ET$107))),0),
IFERROR(SUMPRODUCT('6. Patients'!DG$10:DG$107,OFFSET('6. Patients'!$FZ$9,1,MATCH($D48,'6. Patients'!$GA$9:$GO$9,0),ROWS('6. Patients'!ET$10:ET$107))),0)+
IFERROR(SUMPRODUCT('6. Patients'!DG$10:DG$107,OFFSET('6. Patients'!$GP$9,1,MATCH($D48,'6. Patients'!$GQ$9:$HE$9,0),ROWS('6. Patients'!ET$10:ET$107))),0)+
IFERROR(SUMPRODUCT('6. Patients'!DG$10:DG$107,OFFSET('6. Patients'!$HF$9,1,MATCH($D48,'6. Patients'!$HG$9:$HU$9,0),ROWS('6. Patients'!ET$10:ET$107))),0)+
IFERROR(SUMPRODUCT('6. Patients'!DG$10:DG$107,OFFSET('6. Patients'!$HV$9,1,MATCH($D48,'6. Patients'!$HW$9:$IK$9,0),ROWS('6. Patients'!ET$10:ET$107))),0),
IFERROR(SUMPRODUCT('6. Patients'!DG$10:DG$107,OFFSET('6. Patients'!$IL$9,1,MATCH($D48,'6. Patients'!$IM$9:$JA$9,0),ROWS('6. Patients'!ET$10:ET$107))),0)+
IFERROR(SUMPRODUCT('6. Patients'!DG$10:DG$107,OFFSET('6. Patients'!$JB$9,1,MATCH($D48,'6. Patients'!$JC$9:$JQ$9,0),ROWS('6. Patients'!ET$10:ET$107))),0)+
IFERROR(SUMPRODUCT('6. Patients'!DG$10:DG$107,OFFSET('6. Patients'!$JR$9,1,MATCH($D48,'6. Patients'!$JS$9:$KG$9,0),ROWS('6. Patients'!ET$10:ET$107))),0)+
IFERROR(SUMPRODUCT('6. Patients'!DG$10:DG$107,OFFSET('6. Patients'!$KH$9,1,MATCH($D48,'6. Patients'!$KI$9:$KW$9,0),ROWS('6. Patients'!ET$10:ET$107))),0))+
IFERROR(VLOOKUP($D48,$H$61:$L$91,COLUMNS($H$60:$J$60)-1+AN$7,0)*$E48*$F48*'1. General Inputs'!$J$25,0),0)</f>
        <v>0</v>
      </c>
      <c r="AO48" s="3">
        <f ca="1">ROUNDUP($F48*$E48*CHOOSE(AO$7,
IFERROR(SUMPRODUCT('6. Patients'!DH$10:DH$107,OFFSET('6. Patients'!$DN$9,1,MATCH($D48,'6. Patients'!$DO$9:$EC$9,0),ROWS('6. Patients'!EU$10:EU$107))),0)+
IFERROR(SUMPRODUCT('6. Patients'!DH$10:DH$107,OFFSET('6. Patients'!$ED$9,1,MATCH($D48,'6. Patients'!$EE$9:$ES$9,0),ROWS('6. Patients'!EU$10:EU$107))),0)+
IFERROR(SUMPRODUCT('6. Patients'!DH$10:DH$107,OFFSET('6. Patients'!$ET$9,1,MATCH($D48,'6. Patients'!$EU$9:$FI$9,0),ROWS('6. Patients'!EU$10:EU$107))),0)+
IFERROR(SUMPRODUCT('6. Patients'!DH$10:DH$107,OFFSET('6. Patients'!$FJ$9,1,MATCH($D48,'6. Patients'!$FK$9:$FY$9,0),ROWS('6. Patients'!EU$10:EU$107))),0),
IFERROR(SUMPRODUCT('6. Patients'!DH$10:DH$107,OFFSET('6. Patients'!$FZ$9,1,MATCH($D48,'6. Patients'!$GA$9:$GO$9,0),ROWS('6. Patients'!EU$10:EU$107))),0)+
IFERROR(SUMPRODUCT('6. Patients'!DH$10:DH$107,OFFSET('6. Patients'!$GP$9,1,MATCH($D48,'6. Patients'!$GQ$9:$HE$9,0),ROWS('6. Patients'!EU$10:EU$107))),0)+
IFERROR(SUMPRODUCT('6. Patients'!DH$10:DH$107,OFFSET('6. Patients'!$HF$9,1,MATCH($D48,'6. Patients'!$HG$9:$HU$9,0),ROWS('6. Patients'!EU$10:EU$107))),0)+
IFERROR(SUMPRODUCT('6. Patients'!DH$10:DH$107,OFFSET('6. Patients'!$HV$9,1,MATCH($D48,'6. Patients'!$HW$9:$IK$9,0),ROWS('6. Patients'!EU$10:EU$107))),0),
IFERROR(SUMPRODUCT('6. Patients'!DH$10:DH$107,OFFSET('6. Patients'!$IL$9,1,MATCH($D48,'6. Patients'!$IM$9:$JA$9,0),ROWS('6. Patients'!EU$10:EU$107))),0)+
IFERROR(SUMPRODUCT('6. Patients'!DH$10:DH$107,OFFSET('6. Patients'!$JB$9,1,MATCH($D48,'6. Patients'!$JC$9:$JQ$9,0),ROWS('6. Patients'!EU$10:EU$107))),0)+
IFERROR(SUMPRODUCT('6. Patients'!DH$10:DH$107,OFFSET('6. Patients'!$JR$9,1,MATCH($D48,'6. Patients'!$JS$9:$KG$9,0),ROWS('6. Patients'!EU$10:EU$107))),0)+
IFERROR(SUMPRODUCT('6. Patients'!DH$10:DH$107,OFFSET('6. Patients'!$KH$9,1,MATCH($D48,'6. Patients'!$KI$9:$KW$9,0),ROWS('6. Patients'!EU$10:EU$107))),0))+
IFERROR(VLOOKUP($D48,$H$61:$L$91,COLUMNS($H$60:$J$60)-1+AO$7,0)*$E48*$F48*'1. General Inputs'!$J$25,0),0)</f>
        <v>0</v>
      </c>
      <c r="AP48" s="3">
        <f ca="1">ROUNDUP($F48*$E48*CHOOSE(AP$7,
IFERROR(SUMPRODUCT('6. Patients'!DI$10:DI$107,OFFSET('6. Patients'!$DN$9,1,MATCH($D48,'6. Patients'!$DO$9:$EC$9,0),ROWS('6. Patients'!EV$10:EV$107))),0)+
IFERROR(SUMPRODUCT('6. Patients'!DI$10:DI$107,OFFSET('6. Patients'!$ED$9,1,MATCH($D48,'6. Patients'!$EE$9:$ES$9,0),ROWS('6. Patients'!EV$10:EV$107))),0)+
IFERROR(SUMPRODUCT('6. Patients'!DI$10:DI$107,OFFSET('6. Patients'!$ET$9,1,MATCH($D48,'6. Patients'!$EU$9:$FI$9,0),ROWS('6. Patients'!EV$10:EV$107))),0)+
IFERROR(SUMPRODUCT('6. Patients'!DI$10:DI$107,OFFSET('6. Patients'!$FJ$9,1,MATCH($D48,'6. Patients'!$FK$9:$FY$9,0),ROWS('6. Patients'!EV$10:EV$107))),0),
IFERROR(SUMPRODUCT('6. Patients'!DI$10:DI$107,OFFSET('6. Patients'!$FZ$9,1,MATCH($D48,'6. Patients'!$GA$9:$GO$9,0),ROWS('6. Patients'!EV$10:EV$107))),0)+
IFERROR(SUMPRODUCT('6. Patients'!DI$10:DI$107,OFFSET('6. Patients'!$GP$9,1,MATCH($D48,'6. Patients'!$GQ$9:$HE$9,0),ROWS('6. Patients'!EV$10:EV$107))),0)+
IFERROR(SUMPRODUCT('6. Patients'!DI$10:DI$107,OFFSET('6. Patients'!$HF$9,1,MATCH($D48,'6. Patients'!$HG$9:$HU$9,0),ROWS('6. Patients'!EV$10:EV$107))),0)+
IFERROR(SUMPRODUCT('6. Patients'!DI$10:DI$107,OFFSET('6. Patients'!$HV$9,1,MATCH($D48,'6. Patients'!$HW$9:$IK$9,0),ROWS('6. Patients'!EV$10:EV$107))),0),
IFERROR(SUMPRODUCT('6. Patients'!DI$10:DI$107,OFFSET('6. Patients'!$IL$9,1,MATCH($D48,'6. Patients'!$IM$9:$JA$9,0),ROWS('6. Patients'!EV$10:EV$107))),0)+
IFERROR(SUMPRODUCT('6. Patients'!DI$10:DI$107,OFFSET('6. Patients'!$JB$9,1,MATCH($D48,'6. Patients'!$JC$9:$JQ$9,0),ROWS('6. Patients'!EV$10:EV$107))),0)+
IFERROR(SUMPRODUCT('6. Patients'!DI$10:DI$107,OFFSET('6. Patients'!$JR$9,1,MATCH($D48,'6. Patients'!$JS$9:$KG$9,0),ROWS('6. Patients'!EV$10:EV$107))),0)+
IFERROR(SUMPRODUCT('6. Patients'!DI$10:DI$107,OFFSET('6. Patients'!$KH$9,1,MATCH($D48,'6. Patients'!$KI$9:$KW$9,0),ROWS('6. Patients'!EV$10:EV$107))),0))+
IFERROR(VLOOKUP($D48,$H$61:$L$91,COLUMNS($H$60:$J$60)-1+AP$7,0)*$E48*$F48*'1. General Inputs'!$J$25,0),0)</f>
        <v>0</v>
      </c>
      <c r="AQ48" s="3">
        <f ca="1">ROUNDUP($F48*$E48*CHOOSE(AQ$7,
IFERROR(SUMPRODUCT('6. Patients'!DJ$10:DJ$107,OFFSET('6. Patients'!$DN$9,1,MATCH($D48,'6. Patients'!$DO$9:$EC$9,0),ROWS('6. Patients'!EW$10:EW$107))),0)+
IFERROR(SUMPRODUCT('6. Patients'!DJ$10:DJ$107,OFFSET('6. Patients'!$ED$9,1,MATCH($D48,'6. Patients'!$EE$9:$ES$9,0),ROWS('6. Patients'!EW$10:EW$107))),0)+
IFERROR(SUMPRODUCT('6. Patients'!DJ$10:DJ$107,OFFSET('6. Patients'!$ET$9,1,MATCH($D48,'6. Patients'!$EU$9:$FI$9,0),ROWS('6. Patients'!EW$10:EW$107))),0)+
IFERROR(SUMPRODUCT('6. Patients'!DJ$10:DJ$107,OFFSET('6. Patients'!$FJ$9,1,MATCH($D48,'6. Patients'!$FK$9:$FY$9,0),ROWS('6. Patients'!EW$10:EW$107))),0),
IFERROR(SUMPRODUCT('6. Patients'!DJ$10:DJ$107,OFFSET('6. Patients'!$FZ$9,1,MATCH($D48,'6. Patients'!$GA$9:$GO$9,0),ROWS('6. Patients'!EW$10:EW$107))),0)+
IFERROR(SUMPRODUCT('6. Patients'!DJ$10:DJ$107,OFFSET('6. Patients'!$GP$9,1,MATCH($D48,'6. Patients'!$GQ$9:$HE$9,0),ROWS('6. Patients'!EW$10:EW$107))),0)+
IFERROR(SUMPRODUCT('6. Patients'!DJ$10:DJ$107,OFFSET('6. Patients'!$HF$9,1,MATCH($D48,'6. Patients'!$HG$9:$HU$9,0),ROWS('6. Patients'!EW$10:EW$107))),0)+
IFERROR(SUMPRODUCT('6. Patients'!DJ$10:DJ$107,OFFSET('6. Patients'!$HV$9,1,MATCH($D48,'6. Patients'!$HW$9:$IK$9,0),ROWS('6. Patients'!EW$10:EW$107))),0),
IFERROR(SUMPRODUCT('6. Patients'!DJ$10:DJ$107,OFFSET('6. Patients'!$IL$9,1,MATCH($D48,'6. Patients'!$IM$9:$JA$9,0),ROWS('6. Patients'!EW$10:EW$107))),0)+
IFERROR(SUMPRODUCT('6. Patients'!DJ$10:DJ$107,OFFSET('6. Patients'!$JB$9,1,MATCH($D48,'6. Patients'!$JC$9:$JQ$9,0),ROWS('6. Patients'!EW$10:EW$107))),0)+
IFERROR(SUMPRODUCT('6. Patients'!DJ$10:DJ$107,OFFSET('6. Patients'!$JR$9,1,MATCH($D48,'6. Patients'!$JS$9:$KG$9,0),ROWS('6. Patients'!EW$10:EW$107))),0)+
IFERROR(SUMPRODUCT('6. Patients'!DJ$10:DJ$107,OFFSET('6. Patients'!$KH$9,1,MATCH($D48,'6. Patients'!$KI$9:$KW$9,0),ROWS('6. Patients'!EW$10:EW$107))),0))+
IFERROR(VLOOKUP($D48,$H$61:$L$91,COLUMNS($H$60:$J$60)-1+AQ$7,0)*$E48*$F48*'1. General Inputs'!$J$25,0),0)</f>
        <v>0</v>
      </c>
      <c r="AR48" s="136"/>
      <c r="AZ48" s="135">
        <f ca="1">IFERROR(SUM(OFFSET('7. Consumption'!H48,0,1,,MIN('1. General Inputs'!$J$27,COLUMNS('7. Consumption'!H$9:$AQ$9)-1))),0)+MAX(0,$AQ48*('1. General Inputs'!$J$27-COLUMNS('7. Consumption'!H$9:$AQ$9)+1))</f>
        <v>0</v>
      </c>
      <c r="BA48" s="135">
        <f ca="1">IFERROR(SUM(OFFSET('7. Consumption'!I48,0,1,,MIN('1. General Inputs'!$J$27,COLUMNS('7. Consumption'!I$9:$AQ$9)-1))),0)+MAX(0,$AQ48*('1. General Inputs'!$J$27-COLUMNS('7. Consumption'!I$9:$AQ$9)+1))</f>
        <v>0</v>
      </c>
      <c r="BB48" s="135">
        <f ca="1">IFERROR(SUM(OFFSET('7. Consumption'!J48,0,1,,MIN('1. General Inputs'!$J$27,COLUMNS('7. Consumption'!J$9:$AQ$9)-1))),0)+MAX(0,$AQ48*('1. General Inputs'!$J$27-COLUMNS('7. Consumption'!J$9:$AQ$9)+1))</f>
        <v>0</v>
      </c>
      <c r="BC48" s="135">
        <f ca="1">IFERROR(SUM(OFFSET('7. Consumption'!K48,0,1,,MIN('1. General Inputs'!$J$27,COLUMNS('7. Consumption'!K$9:$AQ$9)-1))),0)+MAX(0,$AQ48*('1. General Inputs'!$J$27-COLUMNS('7. Consumption'!K$9:$AQ$9)+1))</f>
        <v>0</v>
      </c>
      <c r="BD48" s="135">
        <f ca="1">IFERROR(SUM(OFFSET('7. Consumption'!L48,0,1,,MIN('1. General Inputs'!$J$27,COLUMNS('7. Consumption'!L$9:$AQ$9)-1))),0)+MAX(0,$AQ48*('1. General Inputs'!$J$27-COLUMNS('7. Consumption'!L$9:$AQ$9)+1))</f>
        <v>0</v>
      </c>
      <c r="BE48" s="135">
        <f ca="1">IFERROR(SUM(OFFSET('7. Consumption'!M48,0,1,,MIN('1. General Inputs'!$J$27,COLUMNS('7. Consumption'!M$9:$AQ$9)-1))),0)+MAX(0,$AQ48*('1. General Inputs'!$J$27-COLUMNS('7. Consumption'!M$9:$AQ$9)+1))</f>
        <v>0</v>
      </c>
      <c r="BF48" s="135">
        <f ca="1">IFERROR(SUM(OFFSET('7. Consumption'!N48,0,1,,MIN('1. General Inputs'!$J$27,COLUMNS('7. Consumption'!N$9:$AQ$9)-1))),0)+MAX(0,$AQ48*('1. General Inputs'!$J$27-COLUMNS('7. Consumption'!N$9:$AQ$9)+1))</f>
        <v>0</v>
      </c>
      <c r="BG48" s="135">
        <f ca="1">IFERROR(SUM(OFFSET('7. Consumption'!O48,0,1,,MIN('1. General Inputs'!$J$27,COLUMNS('7. Consumption'!O$9:$AQ$9)-1))),0)+MAX(0,$AQ48*('1. General Inputs'!$J$27-COLUMNS('7. Consumption'!O$9:$AQ$9)+1))</f>
        <v>0</v>
      </c>
      <c r="BH48" s="135">
        <f ca="1">IFERROR(SUM(OFFSET('7. Consumption'!P48,0,1,,MIN('1. General Inputs'!$J$27,COLUMNS('7. Consumption'!P$9:$AQ$9)-1))),0)+MAX(0,$AQ48*('1. General Inputs'!$J$27-COLUMNS('7. Consumption'!P$9:$AQ$9)+1))</f>
        <v>0</v>
      </c>
      <c r="BI48" s="135">
        <f ca="1">IFERROR(SUM(OFFSET('7. Consumption'!Q48,0,1,,MIN('1. General Inputs'!$J$27,COLUMNS('7. Consumption'!Q$9:$AQ$9)-1))),0)+MAX(0,$AQ48*('1. General Inputs'!$J$27-COLUMNS('7. Consumption'!Q$9:$AQ$9)+1))</f>
        <v>0</v>
      </c>
      <c r="BJ48" s="135">
        <f ca="1">IFERROR(SUM(OFFSET('7. Consumption'!R48,0,1,,MIN('1. General Inputs'!$J$27,COLUMNS('7. Consumption'!R$9:$AQ$9)-1))),0)+MAX(0,$AQ48*('1. General Inputs'!$J$27-COLUMNS('7. Consumption'!R$9:$AQ$9)+1))</f>
        <v>0</v>
      </c>
      <c r="BK48" s="135">
        <f ca="1">IFERROR(SUM(OFFSET('7. Consumption'!S48,0,1,,MIN('1. General Inputs'!$J$27,COLUMNS('7. Consumption'!S$9:$AQ$9)-1))),0)+MAX(0,$AQ48*('1. General Inputs'!$J$27-COLUMNS('7. Consumption'!S$9:$AQ$9)+1))</f>
        <v>0</v>
      </c>
      <c r="BL48" s="135">
        <f ca="1">IFERROR(SUM(OFFSET('7. Consumption'!T48,0,1,,MIN('1. General Inputs'!$J$27,COLUMNS('7. Consumption'!T$9:$AQ$9)-1))),0)+MAX(0,$AQ48*('1. General Inputs'!$J$27-COLUMNS('7. Consumption'!T$9:$AQ$9)+1))</f>
        <v>0</v>
      </c>
      <c r="BM48" s="135">
        <f ca="1">IFERROR(SUM(OFFSET('7. Consumption'!U48,0,1,,MIN('1. General Inputs'!$J$27,COLUMNS('7. Consumption'!U$9:$AQ$9)-1))),0)+MAX(0,$AQ48*('1. General Inputs'!$J$27-COLUMNS('7. Consumption'!U$9:$AQ$9)+1))</f>
        <v>0</v>
      </c>
      <c r="BN48" s="135">
        <f ca="1">IFERROR(SUM(OFFSET('7. Consumption'!V48,0,1,,MIN('1. General Inputs'!$J$27,COLUMNS('7. Consumption'!V$9:$AQ$9)-1))),0)+MAX(0,$AQ48*('1. General Inputs'!$J$27-COLUMNS('7. Consumption'!V$9:$AQ$9)+1))</f>
        <v>0</v>
      </c>
      <c r="BO48" s="135">
        <f ca="1">IFERROR(SUM(OFFSET('7. Consumption'!W48,0,1,,MIN('1. General Inputs'!$J$27,COLUMNS('7. Consumption'!W$9:$AQ$9)-1))),0)+MAX(0,$AQ48*('1. General Inputs'!$J$27-COLUMNS('7. Consumption'!W$9:$AQ$9)+1))</f>
        <v>0</v>
      </c>
      <c r="BP48" s="135">
        <f ca="1">IFERROR(SUM(OFFSET('7. Consumption'!X48,0,1,,MIN('1. General Inputs'!$J$27,COLUMNS('7. Consumption'!X$9:$AQ$9)-1))),0)+MAX(0,$AQ48*('1. General Inputs'!$J$27-COLUMNS('7. Consumption'!X$9:$AQ$9)+1))</f>
        <v>0</v>
      </c>
      <c r="BQ48" s="135">
        <f ca="1">IFERROR(SUM(OFFSET('7. Consumption'!Y48,0,1,,MIN('1. General Inputs'!$J$27,COLUMNS('7. Consumption'!Y$9:$AQ$9)-1))),0)+MAX(0,$AQ48*('1. General Inputs'!$J$27-COLUMNS('7. Consumption'!Y$9:$AQ$9)+1))</f>
        <v>0</v>
      </c>
      <c r="BR48" s="135">
        <f ca="1">IFERROR(SUM(OFFSET('7. Consumption'!Z48,0,1,,MIN('1. General Inputs'!$J$27,COLUMNS('7. Consumption'!Z$9:$AQ$9)-1))),0)+MAX(0,$AQ48*('1. General Inputs'!$J$27-COLUMNS('7. Consumption'!Z$9:$AQ$9)+1))</f>
        <v>0</v>
      </c>
      <c r="BS48" s="135">
        <f ca="1">IFERROR(SUM(OFFSET('7. Consumption'!AA48,0,1,,MIN('1. General Inputs'!$J$27,COLUMNS('7. Consumption'!AA$9:$AQ$9)-1))),0)+MAX(0,$AQ48*('1. General Inputs'!$J$27-COLUMNS('7. Consumption'!AA$9:$AQ$9)+1))</f>
        <v>0</v>
      </c>
      <c r="BT48" s="135">
        <f ca="1">IFERROR(SUM(OFFSET('7. Consumption'!AB48,0,1,,MIN('1. General Inputs'!$J$27,COLUMNS('7. Consumption'!AB$9:$AQ$9)-1))),0)+MAX(0,$AQ48*('1. General Inputs'!$J$27-COLUMNS('7. Consumption'!AB$9:$AQ$9)+1))</f>
        <v>0</v>
      </c>
      <c r="BU48" s="135">
        <f ca="1">IFERROR(SUM(OFFSET('7. Consumption'!AC48,0,1,,MIN('1. General Inputs'!$J$27,COLUMNS('7. Consumption'!AC$9:$AQ$9)-1))),0)+MAX(0,$AQ48*('1. General Inputs'!$J$27-COLUMNS('7. Consumption'!AC$9:$AQ$9)+1))</f>
        <v>0</v>
      </c>
      <c r="BV48" s="135">
        <f ca="1">IFERROR(SUM(OFFSET('7. Consumption'!AD48,0,1,,MIN('1. General Inputs'!$J$27,COLUMNS('7. Consumption'!AD$9:$AQ$9)-1))),0)+MAX(0,$AQ48*('1. General Inputs'!$J$27-COLUMNS('7. Consumption'!AD$9:$AQ$9)+1))</f>
        <v>0</v>
      </c>
      <c r="BW48" s="135">
        <f ca="1">IFERROR(SUM(OFFSET('7. Consumption'!AE48,0,1,,MIN('1. General Inputs'!$J$27,COLUMNS('7. Consumption'!AE$9:$AQ$9)-1))),0)+MAX(0,$AQ48*('1. General Inputs'!$J$27-COLUMNS('7. Consumption'!AE$9:$AQ$9)+1))</f>
        <v>0</v>
      </c>
      <c r="BX48" s="135">
        <f ca="1">IFERROR(SUM(OFFSET('7. Consumption'!AF48,0,1,,MIN('1. General Inputs'!$J$27,COLUMNS('7. Consumption'!AF$9:$AQ$9)-1))),0)+MAX(0,$AQ48*('1. General Inputs'!$J$27-COLUMNS('7. Consumption'!AF$9:$AQ$9)+1))</f>
        <v>0</v>
      </c>
      <c r="BY48" s="135">
        <f ca="1">IFERROR(SUM(OFFSET('7. Consumption'!AG48,0,1,,MIN('1. General Inputs'!$J$27,COLUMNS('7. Consumption'!AG$9:$AQ$9)-1))),0)+MAX(0,$AQ48*('1. General Inputs'!$J$27-COLUMNS('7. Consumption'!AG$9:$AQ$9)+1))</f>
        <v>0</v>
      </c>
      <c r="BZ48" s="135">
        <f ca="1">IFERROR(SUM(OFFSET('7. Consumption'!AH48,0,1,,MIN('1. General Inputs'!$J$27,COLUMNS('7. Consumption'!AH$9:$AQ$9)-1))),0)+MAX(0,$AQ48*('1. General Inputs'!$J$27-COLUMNS('7. Consumption'!AH$9:$AQ$9)+1))</f>
        <v>0</v>
      </c>
      <c r="CA48" s="135">
        <f ca="1">IFERROR(SUM(OFFSET('7. Consumption'!AI48,0,1,,MIN('1. General Inputs'!$J$27,COLUMNS('7. Consumption'!AI$9:$AQ$9)-1))),0)+MAX(0,$AQ48*('1. General Inputs'!$J$27-COLUMNS('7. Consumption'!AI$9:$AQ$9)+1))</f>
        <v>0</v>
      </c>
      <c r="CB48" s="135">
        <f ca="1">IFERROR(SUM(OFFSET('7. Consumption'!AJ48,0,1,,MIN('1. General Inputs'!$J$27,COLUMNS('7. Consumption'!AJ$9:$AQ$9)-1))),0)+MAX(0,$AQ48*('1. General Inputs'!$J$27-COLUMNS('7. Consumption'!AJ$9:$AQ$9)+1))</f>
        <v>0</v>
      </c>
      <c r="CC48" s="135">
        <f ca="1">IFERROR(SUM(OFFSET('7. Consumption'!AK48,0,1,,MIN('1. General Inputs'!$J$27,COLUMNS('7. Consumption'!AK$9:$AQ$9)-1))),0)+MAX(0,$AQ48*('1. General Inputs'!$J$27-COLUMNS('7. Consumption'!AK$9:$AQ$9)+1))</f>
        <v>0</v>
      </c>
      <c r="CD48" s="135">
        <f ca="1">IFERROR(SUM(OFFSET('7. Consumption'!AL48,0,1,,MIN('1. General Inputs'!$J$27,COLUMNS('7. Consumption'!AL$9:$AQ$9)-1))),0)+MAX(0,$AQ48*('1. General Inputs'!$J$27-COLUMNS('7. Consumption'!AL$9:$AQ$9)+1))</f>
        <v>0</v>
      </c>
      <c r="CE48" s="135">
        <f ca="1">IFERROR(SUM(OFFSET('7. Consumption'!AM48,0,1,,MIN('1. General Inputs'!$J$27,COLUMNS('7. Consumption'!AM$9:$AQ$9)-1))),0)+MAX(0,$AQ48*('1. General Inputs'!$J$27-COLUMNS('7. Consumption'!AM$9:$AQ$9)+1))</f>
        <v>0</v>
      </c>
      <c r="CF48" s="135">
        <f ca="1">IFERROR(SUM(OFFSET('7. Consumption'!AN48,0,1,,MIN('1. General Inputs'!$J$27,COLUMNS('7. Consumption'!AN$9:$AQ$9)-1))),0)+MAX(0,$AQ48*('1. General Inputs'!$J$27-COLUMNS('7. Consumption'!AN$9:$AQ$9)+1))</f>
        <v>0</v>
      </c>
      <c r="CG48" s="135">
        <f ca="1">IFERROR(SUM(OFFSET('7. Consumption'!AO48,0,1,,MIN('1. General Inputs'!$J$27,COLUMNS('7. Consumption'!AO$9:$AQ$9)-1))),0)+MAX(0,$AQ48*('1. General Inputs'!$J$27-COLUMNS('7. Consumption'!AO$9:$AQ$9)+1))</f>
        <v>0</v>
      </c>
      <c r="CH48" s="135">
        <f ca="1">IFERROR(SUM(OFFSET('7. Consumption'!AP48,0,1,,MIN('1. General Inputs'!$J$27,COLUMNS('7. Consumption'!AP$9:$AQ$9)-1))),0)+MAX(0,$AQ48*('1. General Inputs'!$J$27-COLUMNS('7. Consumption'!AP$9:$AQ$9)+1))</f>
        <v>0</v>
      </c>
      <c r="CI48" s="135">
        <f ca="1">IFERROR(SUM(OFFSET('7. Consumption'!AQ48,0,1,,MIN('1. General Inputs'!$J$27,COLUMNS('7. Consumption'!AQ$9:$AQ$9)-1))),0)+MAX(0,$AQ48*('1. General Inputs'!$J$27-COLUMNS('7. Consumption'!AQ$9:$AQ$9)+1))</f>
        <v>0</v>
      </c>
    </row>
    <row r="49" spans="2:87" ht="15" hidden="1" outlineLevel="1" x14ac:dyDescent="0.25">
      <c r="B49" s="16"/>
      <c r="C49" s="16" t="str">
        <f>IFERROR(VLOOKUP(ROWS($C$9:$C49),'5. Dosing'!$L$14:$M$64,COLUMNS('5. Dosing'!$L$13:$M$13),0),"")</f>
        <v/>
      </c>
      <c r="D49" s="16" t="str">
        <f>IFERROR(INDEX('5. Dosing'!E$14:E$64,MATCH('7. Consumption'!$C49,'5. Dosing'!$M$14:$M$64,0)),"")</f>
        <v/>
      </c>
      <c r="E49" s="129">
        <f>IFERROR(INDEX('5. Dosing'!K$14:K$64,MATCH('7. Consumption'!$C49,'5. Dosing'!$M$14:$M$64,0)),0)</f>
        <v>0</v>
      </c>
      <c r="F49" s="130">
        <f>IFERROR(INDEX('5. Dosing'!J$14:J$64,MATCH('7. Consumption'!$C49,'5. Dosing'!$M$14:$M$64,0))*(30)/INDEX('5. Dosing'!H$14:H$64,MATCH('7. Consumption'!$C49,'5. Dosing'!$M$14:$M$64,0)),0)</f>
        <v>0</v>
      </c>
      <c r="H49" s="3">
        <f ca="1">ROUNDUP($F49*$E49*CHOOSE(H$7,
IFERROR(SUMPRODUCT('6. Patients'!CA$10:CA$107,OFFSET('6. Patients'!$DN$9,1,MATCH($D49,'6. Patients'!$DO$9:$EC$9,0),ROWS('6. Patients'!DN$10:DN$107))),0)+
IFERROR(SUMPRODUCT('6. Patients'!CA$10:CA$107,OFFSET('6. Patients'!$ED$9,1,MATCH($D49,'6. Patients'!$EE$9:$ES$9,0),ROWS('6. Patients'!DN$10:DN$107))),0)+
IFERROR(SUMPRODUCT('6. Patients'!CA$10:CA$107,OFFSET('6. Patients'!$ET$9,1,MATCH($D49,'6. Patients'!$EU$9:$FI$9,0),ROWS('6. Patients'!DN$10:DN$107))),0)+
IFERROR(SUMPRODUCT('6. Patients'!CA$10:CA$107,OFFSET('6. Patients'!$FJ$9,1,MATCH($D49,'6. Patients'!$FK$9:$FY$9,0),ROWS('6. Patients'!DN$10:DN$107))),0),
IFERROR(SUMPRODUCT('6. Patients'!CA$10:CA$107,OFFSET('6. Patients'!$FZ$9,1,MATCH($D49,'6. Patients'!$GA$9:$GO$9,0),ROWS('6. Patients'!DN$10:DN$107))),0)+
IFERROR(SUMPRODUCT('6. Patients'!CA$10:CA$107,OFFSET('6. Patients'!$GP$9,1,MATCH($D49,'6. Patients'!$GQ$9:$HE$9,0),ROWS('6. Patients'!DN$10:DN$107))),0)+
IFERROR(SUMPRODUCT('6. Patients'!CA$10:CA$107,OFFSET('6. Patients'!$HF$9,1,MATCH($D49,'6. Patients'!$HG$9:$HU$9,0),ROWS('6. Patients'!DN$10:DN$107))),0)+
IFERROR(SUMPRODUCT('6. Patients'!CA$10:CA$107,OFFSET('6. Patients'!$HV$9,1,MATCH($D49,'6. Patients'!$HW$9:$IK$9,0),ROWS('6. Patients'!DN$10:DN$107))),0),
IFERROR(SUMPRODUCT('6. Patients'!CA$10:CA$107,OFFSET('6. Patients'!$IL$9,1,MATCH($D49,'6. Patients'!$IM$9:$JA$9,0),ROWS('6. Patients'!DN$10:DN$107))),0)+
IFERROR(SUMPRODUCT('6. Patients'!CA$10:CA$107,OFFSET('6. Patients'!$JB$9,1,MATCH($D49,'6. Patients'!$JC$9:$JQ$9,0),ROWS('6. Patients'!DN$10:DN$107))),0)+
IFERROR(SUMPRODUCT('6. Patients'!CA$10:CA$107,OFFSET('6. Patients'!$JR$9,1,MATCH($D49,'6. Patients'!$JS$9:$KG$9,0),ROWS('6. Patients'!DN$10:DN$107))),0)+
IFERROR(SUMPRODUCT('6. Patients'!CA$10:CA$107,OFFSET('6. Patients'!$KH$9,1,MATCH($D49,'6. Patients'!$KI$9:$KW$9,0),ROWS('6. Patients'!DN$10:DN$107))),0))+
IFERROR(VLOOKUP($D49,$H$61:$L$91,COLUMNS($H$60:$J$60)-1+H$7,0)*$E49*$F49*'1. General Inputs'!$J$25,0),0)</f>
        <v>0</v>
      </c>
      <c r="I49" s="3">
        <f ca="1">ROUNDUP($F49*$E49*CHOOSE(I$7,
IFERROR(SUMPRODUCT('6. Patients'!CB$10:CB$107,OFFSET('6. Patients'!$DN$9,1,MATCH($D49,'6. Patients'!$DO$9:$EC$9,0),ROWS('6. Patients'!DO$10:DO$107))),0)+
IFERROR(SUMPRODUCT('6. Patients'!CB$10:CB$107,OFFSET('6. Patients'!$ED$9,1,MATCH($D49,'6. Patients'!$EE$9:$ES$9,0),ROWS('6. Patients'!DO$10:DO$107))),0)+
IFERROR(SUMPRODUCT('6. Patients'!CB$10:CB$107,OFFSET('6. Patients'!$ET$9,1,MATCH($D49,'6. Patients'!$EU$9:$FI$9,0),ROWS('6. Patients'!DO$10:DO$107))),0)+
IFERROR(SUMPRODUCT('6. Patients'!CB$10:CB$107,OFFSET('6. Patients'!$FJ$9,1,MATCH($D49,'6. Patients'!$FK$9:$FY$9,0),ROWS('6. Patients'!DO$10:DO$107))),0),
IFERROR(SUMPRODUCT('6. Patients'!CB$10:CB$107,OFFSET('6. Patients'!$FZ$9,1,MATCH($D49,'6. Patients'!$GA$9:$GO$9,0),ROWS('6. Patients'!DO$10:DO$107))),0)+
IFERROR(SUMPRODUCT('6. Patients'!CB$10:CB$107,OFFSET('6. Patients'!$GP$9,1,MATCH($D49,'6. Patients'!$GQ$9:$HE$9,0),ROWS('6. Patients'!DO$10:DO$107))),0)+
IFERROR(SUMPRODUCT('6. Patients'!CB$10:CB$107,OFFSET('6. Patients'!$HF$9,1,MATCH($D49,'6. Patients'!$HG$9:$HU$9,0),ROWS('6. Patients'!DO$10:DO$107))),0)+
IFERROR(SUMPRODUCT('6. Patients'!CB$10:CB$107,OFFSET('6. Patients'!$HV$9,1,MATCH($D49,'6. Patients'!$HW$9:$IK$9,0),ROWS('6. Patients'!DO$10:DO$107))),0),
IFERROR(SUMPRODUCT('6. Patients'!CB$10:CB$107,OFFSET('6. Patients'!$IL$9,1,MATCH($D49,'6. Patients'!$IM$9:$JA$9,0),ROWS('6. Patients'!DO$10:DO$107))),0)+
IFERROR(SUMPRODUCT('6. Patients'!CB$10:CB$107,OFFSET('6. Patients'!$JB$9,1,MATCH($D49,'6. Patients'!$JC$9:$JQ$9,0),ROWS('6. Patients'!DO$10:DO$107))),0)+
IFERROR(SUMPRODUCT('6. Patients'!CB$10:CB$107,OFFSET('6. Patients'!$JR$9,1,MATCH($D49,'6. Patients'!$JS$9:$KG$9,0),ROWS('6. Patients'!DO$10:DO$107))),0)+
IFERROR(SUMPRODUCT('6. Patients'!CB$10:CB$107,OFFSET('6. Patients'!$KH$9,1,MATCH($D49,'6. Patients'!$KI$9:$KW$9,0),ROWS('6. Patients'!DO$10:DO$107))),0))+
IFERROR(VLOOKUP($D49,$H$61:$L$91,COLUMNS($H$60:$J$60)-1+I$7,0)*$E49*$F49*'1. General Inputs'!$J$25,0),0)</f>
        <v>0</v>
      </c>
      <c r="J49" s="3">
        <f ca="1">ROUNDUP($F49*$E49*CHOOSE(J$7,
IFERROR(SUMPRODUCT('6. Patients'!CC$10:CC$107,OFFSET('6. Patients'!$DN$9,1,MATCH($D49,'6. Patients'!$DO$9:$EC$9,0),ROWS('6. Patients'!DP$10:DP$107))),0)+
IFERROR(SUMPRODUCT('6. Patients'!CC$10:CC$107,OFFSET('6. Patients'!$ED$9,1,MATCH($D49,'6. Patients'!$EE$9:$ES$9,0),ROWS('6. Patients'!DP$10:DP$107))),0)+
IFERROR(SUMPRODUCT('6. Patients'!CC$10:CC$107,OFFSET('6. Patients'!$ET$9,1,MATCH($D49,'6. Patients'!$EU$9:$FI$9,0),ROWS('6. Patients'!DP$10:DP$107))),0)+
IFERROR(SUMPRODUCT('6. Patients'!CC$10:CC$107,OFFSET('6. Patients'!$FJ$9,1,MATCH($D49,'6. Patients'!$FK$9:$FY$9,0),ROWS('6. Patients'!DP$10:DP$107))),0),
IFERROR(SUMPRODUCT('6. Patients'!CC$10:CC$107,OFFSET('6. Patients'!$FZ$9,1,MATCH($D49,'6. Patients'!$GA$9:$GO$9,0),ROWS('6. Patients'!DP$10:DP$107))),0)+
IFERROR(SUMPRODUCT('6. Patients'!CC$10:CC$107,OFFSET('6. Patients'!$GP$9,1,MATCH($D49,'6. Patients'!$GQ$9:$HE$9,0),ROWS('6. Patients'!DP$10:DP$107))),0)+
IFERROR(SUMPRODUCT('6. Patients'!CC$10:CC$107,OFFSET('6. Patients'!$HF$9,1,MATCH($D49,'6. Patients'!$HG$9:$HU$9,0),ROWS('6. Patients'!DP$10:DP$107))),0)+
IFERROR(SUMPRODUCT('6. Patients'!CC$10:CC$107,OFFSET('6. Patients'!$HV$9,1,MATCH($D49,'6. Patients'!$HW$9:$IK$9,0),ROWS('6. Patients'!DP$10:DP$107))),0),
IFERROR(SUMPRODUCT('6. Patients'!CC$10:CC$107,OFFSET('6. Patients'!$IL$9,1,MATCH($D49,'6. Patients'!$IM$9:$JA$9,0),ROWS('6. Patients'!DP$10:DP$107))),0)+
IFERROR(SUMPRODUCT('6. Patients'!CC$10:CC$107,OFFSET('6. Patients'!$JB$9,1,MATCH($D49,'6. Patients'!$JC$9:$JQ$9,0),ROWS('6. Patients'!DP$10:DP$107))),0)+
IFERROR(SUMPRODUCT('6. Patients'!CC$10:CC$107,OFFSET('6. Patients'!$JR$9,1,MATCH($D49,'6. Patients'!$JS$9:$KG$9,0),ROWS('6. Patients'!DP$10:DP$107))),0)+
IFERROR(SUMPRODUCT('6. Patients'!CC$10:CC$107,OFFSET('6. Patients'!$KH$9,1,MATCH($D49,'6. Patients'!$KI$9:$KW$9,0),ROWS('6. Patients'!DP$10:DP$107))),0))+
IFERROR(VLOOKUP($D49,$H$61:$L$91,COLUMNS($H$60:$J$60)-1+J$7,0)*$E49*$F49*'1. General Inputs'!$J$25,0),0)</f>
        <v>0</v>
      </c>
      <c r="K49" s="3">
        <f ca="1">ROUNDUP($F49*$E49*CHOOSE(K$7,
IFERROR(SUMPRODUCT('6. Patients'!CD$10:CD$107,OFFSET('6. Patients'!$DN$9,1,MATCH($D49,'6. Patients'!$DO$9:$EC$9,0),ROWS('6. Patients'!DQ$10:DQ$107))),0)+
IFERROR(SUMPRODUCT('6. Patients'!CD$10:CD$107,OFFSET('6. Patients'!$ED$9,1,MATCH($D49,'6. Patients'!$EE$9:$ES$9,0),ROWS('6. Patients'!DQ$10:DQ$107))),0)+
IFERROR(SUMPRODUCT('6. Patients'!CD$10:CD$107,OFFSET('6. Patients'!$ET$9,1,MATCH($D49,'6. Patients'!$EU$9:$FI$9,0),ROWS('6. Patients'!DQ$10:DQ$107))),0)+
IFERROR(SUMPRODUCT('6. Patients'!CD$10:CD$107,OFFSET('6. Patients'!$FJ$9,1,MATCH($D49,'6. Patients'!$FK$9:$FY$9,0),ROWS('6. Patients'!DQ$10:DQ$107))),0),
IFERROR(SUMPRODUCT('6. Patients'!CD$10:CD$107,OFFSET('6. Patients'!$FZ$9,1,MATCH($D49,'6. Patients'!$GA$9:$GO$9,0),ROWS('6. Patients'!DQ$10:DQ$107))),0)+
IFERROR(SUMPRODUCT('6. Patients'!CD$10:CD$107,OFFSET('6. Patients'!$GP$9,1,MATCH($D49,'6. Patients'!$GQ$9:$HE$9,0),ROWS('6. Patients'!DQ$10:DQ$107))),0)+
IFERROR(SUMPRODUCT('6. Patients'!CD$10:CD$107,OFFSET('6. Patients'!$HF$9,1,MATCH($D49,'6. Patients'!$HG$9:$HU$9,0),ROWS('6. Patients'!DQ$10:DQ$107))),0)+
IFERROR(SUMPRODUCT('6. Patients'!CD$10:CD$107,OFFSET('6. Patients'!$HV$9,1,MATCH($D49,'6. Patients'!$HW$9:$IK$9,0),ROWS('6. Patients'!DQ$10:DQ$107))),0),
IFERROR(SUMPRODUCT('6. Patients'!CD$10:CD$107,OFFSET('6. Patients'!$IL$9,1,MATCH($D49,'6. Patients'!$IM$9:$JA$9,0),ROWS('6. Patients'!DQ$10:DQ$107))),0)+
IFERROR(SUMPRODUCT('6. Patients'!CD$10:CD$107,OFFSET('6. Patients'!$JB$9,1,MATCH($D49,'6. Patients'!$JC$9:$JQ$9,0),ROWS('6. Patients'!DQ$10:DQ$107))),0)+
IFERROR(SUMPRODUCT('6. Patients'!CD$10:CD$107,OFFSET('6. Patients'!$JR$9,1,MATCH($D49,'6. Patients'!$JS$9:$KG$9,0),ROWS('6. Patients'!DQ$10:DQ$107))),0)+
IFERROR(SUMPRODUCT('6. Patients'!CD$10:CD$107,OFFSET('6. Patients'!$KH$9,1,MATCH($D49,'6. Patients'!$KI$9:$KW$9,0),ROWS('6. Patients'!DQ$10:DQ$107))),0))+
IFERROR(VLOOKUP($D49,$H$61:$L$91,COLUMNS($H$60:$J$60)-1+K$7,0)*$E49*$F49*'1. General Inputs'!$J$25,0),0)</f>
        <v>0</v>
      </c>
      <c r="L49" s="3">
        <f ca="1">ROUNDUP($F49*$E49*CHOOSE(L$7,
IFERROR(SUMPRODUCT('6. Patients'!CE$10:CE$107,OFFSET('6. Patients'!$DN$9,1,MATCH($D49,'6. Patients'!$DO$9:$EC$9,0),ROWS('6. Patients'!DR$10:DR$107))),0)+
IFERROR(SUMPRODUCT('6. Patients'!CE$10:CE$107,OFFSET('6. Patients'!$ED$9,1,MATCH($D49,'6. Patients'!$EE$9:$ES$9,0),ROWS('6. Patients'!DR$10:DR$107))),0)+
IFERROR(SUMPRODUCT('6. Patients'!CE$10:CE$107,OFFSET('6. Patients'!$ET$9,1,MATCH($D49,'6. Patients'!$EU$9:$FI$9,0),ROWS('6. Patients'!DR$10:DR$107))),0)+
IFERROR(SUMPRODUCT('6. Patients'!CE$10:CE$107,OFFSET('6. Patients'!$FJ$9,1,MATCH($D49,'6. Patients'!$FK$9:$FY$9,0),ROWS('6. Patients'!DR$10:DR$107))),0),
IFERROR(SUMPRODUCT('6. Patients'!CE$10:CE$107,OFFSET('6. Patients'!$FZ$9,1,MATCH($D49,'6. Patients'!$GA$9:$GO$9,0),ROWS('6. Patients'!DR$10:DR$107))),0)+
IFERROR(SUMPRODUCT('6. Patients'!CE$10:CE$107,OFFSET('6. Patients'!$GP$9,1,MATCH($D49,'6. Patients'!$GQ$9:$HE$9,0),ROWS('6. Patients'!DR$10:DR$107))),0)+
IFERROR(SUMPRODUCT('6. Patients'!CE$10:CE$107,OFFSET('6. Patients'!$HF$9,1,MATCH($D49,'6. Patients'!$HG$9:$HU$9,0),ROWS('6. Patients'!DR$10:DR$107))),0)+
IFERROR(SUMPRODUCT('6. Patients'!CE$10:CE$107,OFFSET('6. Patients'!$HV$9,1,MATCH($D49,'6. Patients'!$HW$9:$IK$9,0),ROWS('6. Patients'!DR$10:DR$107))),0),
IFERROR(SUMPRODUCT('6. Patients'!CE$10:CE$107,OFFSET('6. Patients'!$IL$9,1,MATCH($D49,'6. Patients'!$IM$9:$JA$9,0),ROWS('6. Patients'!DR$10:DR$107))),0)+
IFERROR(SUMPRODUCT('6. Patients'!CE$10:CE$107,OFFSET('6. Patients'!$JB$9,1,MATCH($D49,'6. Patients'!$JC$9:$JQ$9,0),ROWS('6. Patients'!DR$10:DR$107))),0)+
IFERROR(SUMPRODUCT('6. Patients'!CE$10:CE$107,OFFSET('6. Patients'!$JR$9,1,MATCH($D49,'6. Patients'!$JS$9:$KG$9,0),ROWS('6. Patients'!DR$10:DR$107))),0)+
IFERROR(SUMPRODUCT('6. Patients'!CE$10:CE$107,OFFSET('6. Patients'!$KH$9,1,MATCH($D49,'6. Patients'!$KI$9:$KW$9,0),ROWS('6. Patients'!DR$10:DR$107))),0))+
IFERROR(VLOOKUP($D49,$H$61:$L$91,COLUMNS($H$60:$J$60)-1+L$7,0)*$E49*$F49*'1. General Inputs'!$J$25,0),0)</f>
        <v>0</v>
      </c>
      <c r="M49" s="3">
        <f ca="1">ROUNDUP($F49*$E49*CHOOSE(M$7,
IFERROR(SUMPRODUCT('6. Patients'!CF$10:CF$107,OFFSET('6. Patients'!$DN$9,1,MATCH($D49,'6. Patients'!$DO$9:$EC$9,0),ROWS('6. Patients'!DS$10:DS$107))),0)+
IFERROR(SUMPRODUCT('6. Patients'!CF$10:CF$107,OFFSET('6. Patients'!$ED$9,1,MATCH($D49,'6. Patients'!$EE$9:$ES$9,0),ROWS('6. Patients'!DS$10:DS$107))),0)+
IFERROR(SUMPRODUCT('6. Patients'!CF$10:CF$107,OFFSET('6. Patients'!$ET$9,1,MATCH($D49,'6. Patients'!$EU$9:$FI$9,0),ROWS('6. Patients'!DS$10:DS$107))),0)+
IFERROR(SUMPRODUCT('6. Patients'!CF$10:CF$107,OFFSET('6. Patients'!$FJ$9,1,MATCH($D49,'6. Patients'!$FK$9:$FY$9,0),ROWS('6. Patients'!DS$10:DS$107))),0),
IFERROR(SUMPRODUCT('6. Patients'!CF$10:CF$107,OFFSET('6. Patients'!$FZ$9,1,MATCH($D49,'6. Patients'!$GA$9:$GO$9,0),ROWS('6. Patients'!DS$10:DS$107))),0)+
IFERROR(SUMPRODUCT('6. Patients'!CF$10:CF$107,OFFSET('6. Patients'!$GP$9,1,MATCH($D49,'6. Patients'!$GQ$9:$HE$9,0),ROWS('6. Patients'!DS$10:DS$107))),0)+
IFERROR(SUMPRODUCT('6. Patients'!CF$10:CF$107,OFFSET('6. Patients'!$HF$9,1,MATCH($D49,'6. Patients'!$HG$9:$HU$9,0),ROWS('6. Patients'!DS$10:DS$107))),0)+
IFERROR(SUMPRODUCT('6. Patients'!CF$10:CF$107,OFFSET('6. Patients'!$HV$9,1,MATCH($D49,'6. Patients'!$HW$9:$IK$9,0),ROWS('6. Patients'!DS$10:DS$107))),0),
IFERROR(SUMPRODUCT('6. Patients'!CF$10:CF$107,OFFSET('6. Patients'!$IL$9,1,MATCH($D49,'6. Patients'!$IM$9:$JA$9,0),ROWS('6. Patients'!DS$10:DS$107))),0)+
IFERROR(SUMPRODUCT('6. Patients'!CF$10:CF$107,OFFSET('6. Patients'!$JB$9,1,MATCH($D49,'6. Patients'!$JC$9:$JQ$9,0),ROWS('6. Patients'!DS$10:DS$107))),0)+
IFERROR(SUMPRODUCT('6. Patients'!CF$10:CF$107,OFFSET('6. Patients'!$JR$9,1,MATCH($D49,'6. Patients'!$JS$9:$KG$9,0),ROWS('6. Patients'!DS$10:DS$107))),0)+
IFERROR(SUMPRODUCT('6. Patients'!CF$10:CF$107,OFFSET('6. Patients'!$KH$9,1,MATCH($D49,'6. Patients'!$KI$9:$KW$9,0),ROWS('6. Patients'!DS$10:DS$107))),0))+
IFERROR(VLOOKUP($D49,$H$61:$L$91,COLUMNS($H$60:$J$60)-1+M$7,0)*$E49*$F49*'1. General Inputs'!$J$25,0),0)</f>
        <v>0</v>
      </c>
      <c r="N49" s="3">
        <f ca="1">ROUNDUP($F49*$E49*CHOOSE(N$7,
IFERROR(SUMPRODUCT('6. Patients'!CG$10:CG$107,OFFSET('6. Patients'!$DN$9,1,MATCH($D49,'6. Patients'!$DO$9:$EC$9,0),ROWS('6. Patients'!DT$10:DT$107))),0)+
IFERROR(SUMPRODUCT('6. Patients'!CG$10:CG$107,OFFSET('6. Patients'!$ED$9,1,MATCH($D49,'6. Patients'!$EE$9:$ES$9,0),ROWS('6. Patients'!DT$10:DT$107))),0)+
IFERROR(SUMPRODUCT('6. Patients'!CG$10:CG$107,OFFSET('6. Patients'!$ET$9,1,MATCH($D49,'6. Patients'!$EU$9:$FI$9,0),ROWS('6. Patients'!DT$10:DT$107))),0)+
IFERROR(SUMPRODUCT('6. Patients'!CG$10:CG$107,OFFSET('6. Patients'!$FJ$9,1,MATCH($D49,'6. Patients'!$FK$9:$FY$9,0),ROWS('6. Patients'!DT$10:DT$107))),0),
IFERROR(SUMPRODUCT('6. Patients'!CG$10:CG$107,OFFSET('6. Patients'!$FZ$9,1,MATCH($D49,'6. Patients'!$GA$9:$GO$9,0),ROWS('6. Patients'!DT$10:DT$107))),0)+
IFERROR(SUMPRODUCT('6. Patients'!CG$10:CG$107,OFFSET('6. Patients'!$GP$9,1,MATCH($D49,'6. Patients'!$GQ$9:$HE$9,0),ROWS('6. Patients'!DT$10:DT$107))),0)+
IFERROR(SUMPRODUCT('6. Patients'!CG$10:CG$107,OFFSET('6. Patients'!$HF$9,1,MATCH($D49,'6. Patients'!$HG$9:$HU$9,0),ROWS('6. Patients'!DT$10:DT$107))),0)+
IFERROR(SUMPRODUCT('6. Patients'!CG$10:CG$107,OFFSET('6. Patients'!$HV$9,1,MATCH($D49,'6. Patients'!$HW$9:$IK$9,0),ROWS('6. Patients'!DT$10:DT$107))),0),
IFERROR(SUMPRODUCT('6. Patients'!CG$10:CG$107,OFFSET('6. Patients'!$IL$9,1,MATCH($D49,'6. Patients'!$IM$9:$JA$9,0),ROWS('6. Patients'!DT$10:DT$107))),0)+
IFERROR(SUMPRODUCT('6. Patients'!CG$10:CG$107,OFFSET('6. Patients'!$JB$9,1,MATCH($D49,'6. Patients'!$JC$9:$JQ$9,0),ROWS('6. Patients'!DT$10:DT$107))),0)+
IFERROR(SUMPRODUCT('6. Patients'!CG$10:CG$107,OFFSET('6. Patients'!$JR$9,1,MATCH($D49,'6. Patients'!$JS$9:$KG$9,0),ROWS('6. Patients'!DT$10:DT$107))),0)+
IFERROR(SUMPRODUCT('6. Patients'!CG$10:CG$107,OFFSET('6. Patients'!$KH$9,1,MATCH($D49,'6. Patients'!$KI$9:$KW$9,0),ROWS('6. Patients'!DT$10:DT$107))),0))+
IFERROR(VLOOKUP($D49,$H$61:$L$91,COLUMNS($H$60:$J$60)-1+N$7,0)*$E49*$F49*'1. General Inputs'!$J$25,0),0)</f>
        <v>0</v>
      </c>
      <c r="O49" s="3">
        <f ca="1">ROUNDUP($F49*$E49*CHOOSE(O$7,
IFERROR(SUMPRODUCT('6. Patients'!CH$10:CH$107,OFFSET('6. Patients'!$DN$9,1,MATCH($D49,'6. Patients'!$DO$9:$EC$9,0),ROWS('6. Patients'!DU$10:DU$107))),0)+
IFERROR(SUMPRODUCT('6. Patients'!CH$10:CH$107,OFFSET('6. Patients'!$ED$9,1,MATCH($D49,'6. Patients'!$EE$9:$ES$9,0),ROWS('6. Patients'!DU$10:DU$107))),0)+
IFERROR(SUMPRODUCT('6. Patients'!CH$10:CH$107,OFFSET('6. Patients'!$ET$9,1,MATCH($D49,'6. Patients'!$EU$9:$FI$9,0),ROWS('6. Patients'!DU$10:DU$107))),0)+
IFERROR(SUMPRODUCT('6. Patients'!CH$10:CH$107,OFFSET('6. Patients'!$FJ$9,1,MATCH($D49,'6. Patients'!$FK$9:$FY$9,0),ROWS('6. Patients'!DU$10:DU$107))),0),
IFERROR(SUMPRODUCT('6. Patients'!CH$10:CH$107,OFFSET('6. Patients'!$FZ$9,1,MATCH($D49,'6. Patients'!$GA$9:$GO$9,0),ROWS('6. Patients'!DU$10:DU$107))),0)+
IFERROR(SUMPRODUCT('6. Patients'!CH$10:CH$107,OFFSET('6. Patients'!$GP$9,1,MATCH($D49,'6. Patients'!$GQ$9:$HE$9,0),ROWS('6. Patients'!DU$10:DU$107))),0)+
IFERROR(SUMPRODUCT('6. Patients'!CH$10:CH$107,OFFSET('6. Patients'!$HF$9,1,MATCH($D49,'6. Patients'!$HG$9:$HU$9,0),ROWS('6. Patients'!DU$10:DU$107))),0)+
IFERROR(SUMPRODUCT('6. Patients'!CH$10:CH$107,OFFSET('6. Patients'!$HV$9,1,MATCH($D49,'6. Patients'!$HW$9:$IK$9,0),ROWS('6. Patients'!DU$10:DU$107))),0),
IFERROR(SUMPRODUCT('6. Patients'!CH$10:CH$107,OFFSET('6. Patients'!$IL$9,1,MATCH($D49,'6. Patients'!$IM$9:$JA$9,0),ROWS('6. Patients'!DU$10:DU$107))),0)+
IFERROR(SUMPRODUCT('6. Patients'!CH$10:CH$107,OFFSET('6. Patients'!$JB$9,1,MATCH($D49,'6. Patients'!$JC$9:$JQ$9,0),ROWS('6. Patients'!DU$10:DU$107))),0)+
IFERROR(SUMPRODUCT('6. Patients'!CH$10:CH$107,OFFSET('6. Patients'!$JR$9,1,MATCH($D49,'6. Patients'!$JS$9:$KG$9,0),ROWS('6. Patients'!DU$10:DU$107))),0)+
IFERROR(SUMPRODUCT('6. Patients'!CH$10:CH$107,OFFSET('6. Patients'!$KH$9,1,MATCH($D49,'6. Patients'!$KI$9:$KW$9,0),ROWS('6. Patients'!DU$10:DU$107))),0))+
IFERROR(VLOOKUP($D49,$H$61:$L$91,COLUMNS($H$60:$J$60)-1+O$7,0)*$E49*$F49*'1. General Inputs'!$J$25,0),0)</f>
        <v>0</v>
      </c>
      <c r="P49" s="3">
        <f ca="1">ROUNDUP($F49*$E49*CHOOSE(P$7,
IFERROR(SUMPRODUCT('6. Patients'!CI$10:CI$107,OFFSET('6. Patients'!$DN$9,1,MATCH($D49,'6. Patients'!$DO$9:$EC$9,0),ROWS('6. Patients'!DV$10:DV$107))),0)+
IFERROR(SUMPRODUCT('6. Patients'!CI$10:CI$107,OFFSET('6. Patients'!$ED$9,1,MATCH($D49,'6. Patients'!$EE$9:$ES$9,0),ROWS('6. Patients'!DV$10:DV$107))),0)+
IFERROR(SUMPRODUCT('6. Patients'!CI$10:CI$107,OFFSET('6. Patients'!$ET$9,1,MATCH($D49,'6. Patients'!$EU$9:$FI$9,0),ROWS('6. Patients'!DV$10:DV$107))),0)+
IFERROR(SUMPRODUCT('6. Patients'!CI$10:CI$107,OFFSET('6. Patients'!$FJ$9,1,MATCH($D49,'6. Patients'!$FK$9:$FY$9,0),ROWS('6. Patients'!DV$10:DV$107))),0),
IFERROR(SUMPRODUCT('6. Patients'!CI$10:CI$107,OFFSET('6. Patients'!$FZ$9,1,MATCH($D49,'6. Patients'!$GA$9:$GO$9,0),ROWS('6. Patients'!DV$10:DV$107))),0)+
IFERROR(SUMPRODUCT('6. Patients'!CI$10:CI$107,OFFSET('6. Patients'!$GP$9,1,MATCH($D49,'6. Patients'!$GQ$9:$HE$9,0),ROWS('6. Patients'!DV$10:DV$107))),0)+
IFERROR(SUMPRODUCT('6. Patients'!CI$10:CI$107,OFFSET('6. Patients'!$HF$9,1,MATCH($D49,'6. Patients'!$HG$9:$HU$9,0),ROWS('6. Patients'!DV$10:DV$107))),0)+
IFERROR(SUMPRODUCT('6. Patients'!CI$10:CI$107,OFFSET('6. Patients'!$HV$9,1,MATCH($D49,'6. Patients'!$HW$9:$IK$9,0),ROWS('6. Patients'!DV$10:DV$107))),0),
IFERROR(SUMPRODUCT('6. Patients'!CI$10:CI$107,OFFSET('6. Patients'!$IL$9,1,MATCH($D49,'6. Patients'!$IM$9:$JA$9,0),ROWS('6. Patients'!DV$10:DV$107))),0)+
IFERROR(SUMPRODUCT('6. Patients'!CI$10:CI$107,OFFSET('6. Patients'!$JB$9,1,MATCH($D49,'6. Patients'!$JC$9:$JQ$9,0),ROWS('6. Patients'!DV$10:DV$107))),0)+
IFERROR(SUMPRODUCT('6. Patients'!CI$10:CI$107,OFFSET('6. Patients'!$JR$9,1,MATCH($D49,'6. Patients'!$JS$9:$KG$9,0),ROWS('6. Patients'!DV$10:DV$107))),0)+
IFERROR(SUMPRODUCT('6. Patients'!CI$10:CI$107,OFFSET('6. Patients'!$KH$9,1,MATCH($D49,'6. Patients'!$KI$9:$KW$9,0),ROWS('6. Patients'!DV$10:DV$107))),0))+
IFERROR(VLOOKUP($D49,$H$61:$L$91,COLUMNS($H$60:$J$60)-1+P$7,0)*$E49*$F49*'1. General Inputs'!$J$25,0),0)</f>
        <v>0</v>
      </c>
      <c r="Q49" s="3">
        <f ca="1">ROUNDUP($F49*$E49*CHOOSE(Q$7,
IFERROR(SUMPRODUCT('6. Patients'!CJ$10:CJ$107,OFFSET('6. Patients'!$DN$9,1,MATCH($D49,'6. Patients'!$DO$9:$EC$9,0),ROWS('6. Patients'!DW$10:DW$107))),0)+
IFERROR(SUMPRODUCT('6. Patients'!CJ$10:CJ$107,OFFSET('6. Patients'!$ED$9,1,MATCH($D49,'6. Patients'!$EE$9:$ES$9,0),ROWS('6. Patients'!DW$10:DW$107))),0)+
IFERROR(SUMPRODUCT('6. Patients'!CJ$10:CJ$107,OFFSET('6. Patients'!$ET$9,1,MATCH($D49,'6. Patients'!$EU$9:$FI$9,0),ROWS('6. Patients'!DW$10:DW$107))),0)+
IFERROR(SUMPRODUCT('6. Patients'!CJ$10:CJ$107,OFFSET('6. Patients'!$FJ$9,1,MATCH($D49,'6. Patients'!$FK$9:$FY$9,0),ROWS('6. Patients'!DW$10:DW$107))),0),
IFERROR(SUMPRODUCT('6. Patients'!CJ$10:CJ$107,OFFSET('6. Patients'!$FZ$9,1,MATCH($D49,'6. Patients'!$GA$9:$GO$9,0),ROWS('6. Patients'!DW$10:DW$107))),0)+
IFERROR(SUMPRODUCT('6. Patients'!CJ$10:CJ$107,OFFSET('6. Patients'!$GP$9,1,MATCH($D49,'6. Patients'!$GQ$9:$HE$9,0),ROWS('6. Patients'!DW$10:DW$107))),0)+
IFERROR(SUMPRODUCT('6. Patients'!CJ$10:CJ$107,OFFSET('6. Patients'!$HF$9,1,MATCH($D49,'6. Patients'!$HG$9:$HU$9,0),ROWS('6. Patients'!DW$10:DW$107))),0)+
IFERROR(SUMPRODUCT('6. Patients'!CJ$10:CJ$107,OFFSET('6. Patients'!$HV$9,1,MATCH($D49,'6. Patients'!$HW$9:$IK$9,0),ROWS('6. Patients'!DW$10:DW$107))),0),
IFERROR(SUMPRODUCT('6. Patients'!CJ$10:CJ$107,OFFSET('6. Patients'!$IL$9,1,MATCH($D49,'6. Patients'!$IM$9:$JA$9,0),ROWS('6. Patients'!DW$10:DW$107))),0)+
IFERROR(SUMPRODUCT('6. Patients'!CJ$10:CJ$107,OFFSET('6. Patients'!$JB$9,1,MATCH($D49,'6. Patients'!$JC$9:$JQ$9,0),ROWS('6. Patients'!DW$10:DW$107))),0)+
IFERROR(SUMPRODUCT('6. Patients'!CJ$10:CJ$107,OFFSET('6. Patients'!$JR$9,1,MATCH($D49,'6. Patients'!$JS$9:$KG$9,0),ROWS('6. Patients'!DW$10:DW$107))),0)+
IFERROR(SUMPRODUCT('6. Patients'!CJ$10:CJ$107,OFFSET('6. Patients'!$KH$9,1,MATCH($D49,'6. Patients'!$KI$9:$KW$9,0),ROWS('6. Patients'!DW$10:DW$107))),0))+
IFERROR(VLOOKUP($D49,$H$61:$L$91,COLUMNS($H$60:$J$60)-1+Q$7,0)*$E49*$F49*'1. General Inputs'!$J$25,0),0)</f>
        <v>0</v>
      </c>
      <c r="R49" s="3">
        <f ca="1">ROUNDUP($F49*$E49*CHOOSE(R$7,
IFERROR(SUMPRODUCT('6. Patients'!CK$10:CK$107,OFFSET('6. Patients'!$DN$9,1,MATCH($D49,'6. Patients'!$DO$9:$EC$9,0),ROWS('6. Patients'!DX$10:DX$107))),0)+
IFERROR(SUMPRODUCT('6. Patients'!CK$10:CK$107,OFFSET('6. Patients'!$ED$9,1,MATCH($D49,'6. Patients'!$EE$9:$ES$9,0),ROWS('6. Patients'!DX$10:DX$107))),0)+
IFERROR(SUMPRODUCT('6. Patients'!CK$10:CK$107,OFFSET('6. Patients'!$ET$9,1,MATCH($D49,'6. Patients'!$EU$9:$FI$9,0),ROWS('6. Patients'!DX$10:DX$107))),0)+
IFERROR(SUMPRODUCT('6. Patients'!CK$10:CK$107,OFFSET('6. Patients'!$FJ$9,1,MATCH($D49,'6. Patients'!$FK$9:$FY$9,0),ROWS('6. Patients'!DX$10:DX$107))),0),
IFERROR(SUMPRODUCT('6. Patients'!CK$10:CK$107,OFFSET('6. Patients'!$FZ$9,1,MATCH($D49,'6. Patients'!$GA$9:$GO$9,0),ROWS('6. Patients'!DX$10:DX$107))),0)+
IFERROR(SUMPRODUCT('6. Patients'!CK$10:CK$107,OFFSET('6. Patients'!$GP$9,1,MATCH($D49,'6. Patients'!$GQ$9:$HE$9,0),ROWS('6. Patients'!DX$10:DX$107))),0)+
IFERROR(SUMPRODUCT('6. Patients'!CK$10:CK$107,OFFSET('6. Patients'!$HF$9,1,MATCH($D49,'6. Patients'!$HG$9:$HU$9,0),ROWS('6. Patients'!DX$10:DX$107))),0)+
IFERROR(SUMPRODUCT('6. Patients'!CK$10:CK$107,OFFSET('6. Patients'!$HV$9,1,MATCH($D49,'6. Patients'!$HW$9:$IK$9,0),ROWS('6. Patients'!DX$10:DX$107))),0),
IFERROR(SUMPRODUCT('6. Patients'!CK$10:CK$107,OFFSET('6. Patients'!$IL$9,1,MATCH($D49,'6. Patients'!$IM$9:$JA$9,0),ROWS('6. Patients'!DX$10:DX$107))),0)+
IFERROR(SUMPRODUCT('6. Patients'!CK$10:CK$107,OFFSET('6. Patients'!$JB$9,1,MATCH($D49,'6. Patients'!$JC$9:$JQ$9,0),ROWS('6. Patients'!DX$10:DX$107))),0)+
IFERROR(SUMPRODUCT('6. Patients'!CK$10:CK$107,OFFSET('6. Patients'!$JR$9,1,MATCH($D49,'6. Patients'!$JS$9:$KG$9,0),ROWS('6. Patients'!DX$10:DX$107))),0)+
IFERROR(SUMPRODUCT('6. Patients'!CK$10:CK$107,OFFSET('6. Patients'!$KH$9,1,MATCH($D49,'6. Patients'!$KI$9:$KW$9,0),ROWS('6. Patients'!DX$10:DX$107))),0))+
IFERROR(VLOOKUP($D49,$H$61:$L$91,COLUMNS($H$60:$J$60)-1+R$7,0)*$E49*$F49*'1. General Inputs'!$J$25,0),0)</f>
        <v>0</v>
      </c>
      <c r="S49" s="3">
        <f ca="1">ROUNDUP($F49*$E49*CHOOSE(S$7,
IFERROR(SUMPRODUCT('6. Patients'!CL$10:CL$107,OFFSET('6. Patients'!$DN$9,1,MATCH($D49,'6. Patients'!$DO$9:$EC$9,0),ROWS('6. Patients'!DY$10:DY$107))),0)+
IFERROR(SUMPRODUCT('6. Patients'!CL$10:CL$107,OFFSET('6. Patients'!$ED$9,1,MATCH($D49,'6. Patients'!$EE$9:$ES$9,0),ROWS('6. Patients'!DY$10:DY$107))),0)+
IFERROR(SUMPRODUCT('6. Patients'!CL$10:CL$107,OFFSET('6. Patients'!$ET$9,1,MATCH($D49,'6. Patients'!$EU$9:$FI$9,0),ROWS('6. Patients'!DY$10:DY$107))),0)+
IFERROR(SUMPRODUCT('6. Patients'!CL$10:CL$107,OFFSET('6. Patients'!$FJ$9,1,MATCH($D49,'6. Patients'!$FK$9:$FY$9,0),ROWS('6. Patients'!DY$10:DY$107))),0),
IFERROR(SUMPRODUCT('6. Patients'!CL$10:CL$107,OFFSET('6. Patients'!$FZ$9,1,MATCH($D49,'6. Patients'!$GA$9:$GO$9,0),ROWS('6. Patients'!DY$10:DY$107))),0)+
IFERROR(SUMPRODUCT('6. Patients'!CL$10:CL$107,OFFSET('6. Patients'!$GP$9,1,MATCH($D49,'6. Patients'!$GQ$9:$HE$9,0),ROWS('6. Patients'!DY$10:DY$107))),0)+
IFERROR(SUMPRODUCT('6. Patients'!CL$10:CL$107,OFFSET('6. Patients'!$HF$9,1,MATCH($D49,'6. Patients'!$HG$9:$HU$9,0),ROWS('6. Patients'!DY$10:DY$107))),0)+
IFERROR(SUMPRODUCT('6. Patients'!CL$10:CL$107,OFFSET('6. Patients'!$HV$9,1,MATCH($D49,'6. Patients'!$HW$9:$IK$9,0),ROWS('6. Patients'!DY$10:DY$107))),0),
IFERROR(SUMPRODUCT('6. Patients'!CL$10:CL$107,OFFSET('6. Patients'!$IL$9,1,MATCH($D49,'6. Patients'!$IM$9:$JA$9,0),ROWS('6. Patients'!DY$10:DY$107))),0)+
IFERROR(SUMPRODUCT('6. Patients'!CL$10:CL$107,OFFSET('6. Patients'!$JB$9,1,MATCH($D49,'6. Patients'!$JC$9:$JQ$9,0),ROWS('6. Patients'!DY$10:DY$107))),0)+
IFERROR(SUMPRODUCT('6. Patients'!CL$10:CL$107,OFFSET('6. Patients'!$JR$9,1,MATCH($D49,'6. Patients'!$JS$9:$KG$9,0),ROWS('6. Patients'!DY$10:DY$107))),0)+
IFERROR(SUMPRODUCT('6. Patients'!CL$10:CL$107,OFFSET('6. Patients'!$KH$9,1,MATCH($D49,'6. Patients'!$KI$9:$KW$9,0),ROWS('6. Patients'!DY$10:DY$107))),0))+
IFERROR(VLOOKUP($D49,$H$61:$L$91,COLUMNS($H$60:$J$60)-1+S$7,0)*$E49*$F49*'1. General Inputs'!$J$25,0),0)</f>
        <v>0</v>
      </c>
      <c r="T49" s="3">
        <f ca="1">ROUNDUP($F49*$E49*CHOOSE(T$7,
IFERROR(SUMPRODUCT('6. Patients'!CM$10:CM$107,OFFSET('6. Patients'!$DN$9,1,MATCH($D49,'6. Patients'!$DO$9:$EC$9,0),ROWS('6. Patients'!DZ$10:DZ$107))),0)+
IFERROR(SUMPRODUCT('6. Patients'!CM$10:CM$107,OFFSET('6. Patients'!$ED$9,1,MATCH($D49,'6. Patients'!$EE$9:$ES$9,0),ROWS('6. Patients'!DZ$10:DZ$107))),0)+
IFERROR(SUMPRODUCT('6. Patients'!CM$10:CM$107,OFFSET('6. Patients'!$ET$9,1,MATCH($D49,'6. Patients'!$EU$9:$FI$9,0),ROWS('6. Patients'!DZ$10:DZ$107))),0)+
IFERROR(SUMPRODUCT('6. Patients'!CM$10:CM$107,OFFSET('6. Patients'!$FJ$9,1,MATCH($D49,'6. Patients'!$FK$9:$FY$9,0),ROWS('6. Patients'!DZ$10:DZ$107))),0),
IFERROR(SUMPRODUCT('6. Patients'!CM$10:CM$107,OFFSET('6. Patients'!$FZ$9,1,MATCH($D49,'6. Patients'!$GA$9:$GO$9,0),ROWS('6. Patients'!DZ$10:DZ$107))),0)+
IFERROR(SUMPRODUCT('6. Patients'!CM$10:CM$107,OFFSET('6. Patients'!$GP$9,1,MATCH($D49,'6. Patients'!$GQ$9:$HE$9,0),ROWS('6. Patients'!DZ$10:DZ$107))),0)+
IFERROR(SUMPRODUCT('6. Patients'!CM$10:CM$107,OFFSET('6. Patients'!$HF$9,1,MATCH($D49,'6. Patients'!$HG$9:$HU$9,0),ROWS('6. Patients'!DZ$10:DZ$107))),0)+
IFERROR(SUMPRODUCT('6. Patients'!CM$10:CM$107,OFFSET('6. Patients'!$HV$9,1,MATCH($D49,'6. Patients'!$HW$9:$IK$9,0),ROWS('6. Patients'!DZ$10:DZ$107))),0),
IFERROR(SUMPRODUCT('6. Patients'!CM$10:CM$107,OFFSET('6. Patients'!$IL$9,1,MATCH($D49,'6. Patients'!$IM$9:$JA$9,0),ROWS('6. Patients'!DZ$10:DZ$107))),0)+
IFERROR(SUMPRODUCT('6. Patients'!CM$10:CM$107,OFFSET('6. Patients'!$JB$9,1,MATCH($D49,'6. Patients'!$JC$9:$JQ$9,0),ROWS('6. Patients'!DZ$10:DZ$107))),0)+
IFERROR(SUMPRODUCT('6. Patients'!CM$10:CM$107,OFFSET('6. Patients'!$JR$9,1,MATCH($D49,'6. Patients'!$JS$9:$KG$9,0),ROWS('6. Patients'!DZ$10:DZ$107))),0)+
IFERROR(SUMPRODUCT('6. Patients'!CM$10:CM$107,OFFSET('6. Patients'!$KH$9,1,MATCH($D49,'6. Patients'!$KI$9:$KW$9,0),ROWS('6. Patients'!DZ$10:DZ$107))),0))+
IFERROR(VLOOKUP($D49,$H$61:$L$91,COLUMNS($H$60:$J$60)-1+T$7,0)*$E49*$F49*'1. General Inputs'!$J$25,0),0)</f>
        <v>0</v>
      </c>
      <c r="U49" s="3">
        <f ca="1">ROUNDUP($F49*$E49*CHOOSE(U$7,
IFERROR(SUMPRODUCT('6. Patients'!CN$10:CN$107,OFFSET('6. Patients'!$DN$9,1,MATCH($D49,'6. Patients'!$DO$9:$EC$9,0),ROWS('6. Patients'!EA$10:EA$107))),0)+
IFERROR(SUMPRODUCT('6. Patients'!CN$10:CN$107,OFFSET('6. Patients'!$ED$9,1,MATCH($D49,'6. Patients'!$EE$9:$ES$9,0),ROWS('6. Patients'!EA$10:EA$107))),0)+
IFERROR(SUMPRODUCT('6. Patients'!CN$10:CN$107,OFFSET('6. Patients'!$ET$9,1,MATCH($D49,'6. Patients'!$EU$9:$FI$9,0),ROWS('6. Patients'!EA$10:EA$107))),0)+
IFERROR(SUMPRODUCT('6. Patients'!CN$10:CN$107,OFFSET('6. Patients'!$FJ$9,1,MATCH($D49,'6. Patients'!$FK$9:$FY$9,0),ROWS('6. Patients'!EA$10:EA$107))),0),
IFERROR(SUMPRODUCT('6. Patients'!CN$10:CN$107,OFFSET('6. Patients'!$FZ$9,1,MATCH($D49,'6. Patients'!$GA$9:$GO$9,0),ROWS('6. Patients'!EA$10:EA$107))),0)+
IFERROR(SUMPRODUCT('6. Patients'!CN$10:CN$107,OFFSET('6. Patients'!$GP$9,1,MATCH($D49,'6. Patients'!$GQ$9:$HE$9,0),ROWS('6. Patients'!EA$10:EA$107))),0)+
IFERROR(SUMPRODUCT('6. Patients'!CN$10:CN$107,OFFSET('6. Patients'!$HF$9,1,MATCH($D49,'6. Patients'!$HG$9:$HU$9,0),ROWS('6. Patients'!EA$10:EA$107))),0)+
IFERROR(SUMPRODUCT('6. Patients'!CN$10:CN$107,OFFSET('6. Patients'!$HV$9,1,MATCH($D49,'6. Patients'!$HW$9:$IK$9,0),ROWS('6. Patients'!EA$10:EA$107))),0),
IFERROR(SUMPRODUCT('6. Patients'!CN$10:CN$107,OFFSET('6. Patients'!$IL$9,1,MATCH($D49,'6. Patients'!$IM$9:$JA$9,0),ROWS('6. Patients'!EA$10:EA$107))),0)+
IFERROR(SUMPRODUCT('6. Patients'!CN$10:CN$107,OFFSET('6. Patients'!$JB$9,1,MATCH($D49,'6. Patients'!$JC$9:$JQ$9,0),ROWS('6. Patients'!EA$10:EA$107))),0)+
IFERROR(SUMPRODUCT('6. Patients'!CN$10:CN$107,OFFSET('6. Patients'!$JR$9,1,MATCH($D49,'6. Patients'!$JS$9:$KG$9,0),ROWS('6. Patients'!EA$10:EA$107))),0)+
IFERROR(SUMPRODUCT('6. Patients'!CN$10:CN$107,OFFSET('6. Patients'!$KH$9,1,MATCH($D49,'6. Patients'!$KI$9:$KW$9,0),ROWS('6. Patients'!EA$10:EA$107))),0))+
IFERROR(VLOOKUP($D49,$H$61:$L$91,COLUMNS($H$60:$J$60)-1+U$7,0)*$E49*$F49*'1. General Inputs'!$J$25,0),0)</f>
        <v>0</v>
      </c>
      <c r="V49" s="3">
        <f ca="1">ROUNDUP($F49*$E49*CHOOSE(V$7,
IFERROR(SUMPRODUCT('6. Patients'!CO$10:CO$107,OFFSET('6. Patients'!$DN$9,1,MATCH($D49,'6. Patients'!$DO$9:$EC$9,0),ROWS('6. Patients'!EB$10:EB$107))),0)+
IFERROR(SUMPRODUCT('6. Patients'!CO$10:CO$107,OFFSET('6. Patients'!$ED$9,1,MATCH($D49,'6. Patients'!$EE$9:$ES$9,0),ROWS('6. Patients'!EB$10:EB$107))),0)+
IFERROR(SUMPRODUCT('6. Patients'!CO$10:CO$107,OFFSET('6. Patients'!$ET$9,1,MATCH($D49,'6. Patients'!$EU$9:$FI$9,0),ROWS('6. Patients'!EB$10:EB$107))),0)+
IFERROR(SUMPRODUCT('6. Patients'!CO$10:CO$107,OFFSET('6. Patients'!$FJ$9,1,MATCH($D49,'6. Patients'!$FK$9:$FY$9,0),ROWS('6. Patients'!EB$10:EB$107))),0),
IFERROR(SUMPRODUCT('6. Patients'!CO$10:CO$107,OFFSET('6. Patients'!$FZ$9,1,MATCH($D49,'6. Patients'!$GA$9:$GO$9,0),ROWS('6. Patients'!EB$10:EB$107))),0)+
IFERROR(SUMPRODUCT('6. Patients'!CO$10:CO$107,OFFSET('6. Patients'!$GP$9,1,MATCH($D49,'6. Patients'!$GQ$9:$HE$9,0),ROWS('6. Patients'!EB$10:EB$107))),0)+
IFERROR(SUMPRODUCT('6. Patients'!CO$10:CO$107,OFFSET('6. Patients'!$HF$9,1,MATCH($D49,'6. Patients'!$HG$9:$HU$9,0),ROWS('6. Patients'!EB$10:EB$107))),0)+
IFERROR(SUMPRODUCT('6. Patients'!CO$10:CO$107,OFFSET('6. Patients'!$HV$9,1,MATCH($D49,'6. Patients'!$HW$9:$IK$9,0),ROWS('6. Patients'!EB$10:EB$107))),0),
IFERROR(SUMPRODUCT('6. Patients'!CO$10:CO$107,OFFSET('6. Patients'!$IL$9,1,MATCH($D49,'6. Patients'!$IM$9:$JA$9,0),ROWS('6. Patients'!EB$10:EB$107))),0)+
IFERROR(SUMPRODUCT('6. Patients'!CO$10:CO$107,OFFSET('6. Patients'!$JB$9,1,MATCH($D49,'6. Patients'!$JC$9:$JQ$9,0),ROWS('6. Patients'!EB$10:EB$107))),0)+
IFERROR(SUMPRODUCT('6. Patients'!CO$10:CO$107,OFFSET('6. Patients'!$JR$9,1,MATCH($D49,'6. Patients'!$JS$9:$KG$9,0),ROWS('6. Patients'!EB$10:EB$107))),0)+
IFERROR(SUMPRODUCT('6. Patients'!CO$10:CO$107,OFFSET('6. Patients'!$KH$9,1,MATCH($D49,'6. Patients'!$KI$9:$KW$9,0),ROWS('6. Patients'!EB$10:EB$107))),0))+
IFERROR(VLOOKUP($D49,$H$61:$L$91,COLUMNS($H$60:$J$60)-1+V$7,0)*$E49*$F49*'1. General Inputs'!$J$25,0),0)</f>
        <v>0</v>
      </c>
      <c r="W49" s="3">
        <f ca="1">ROUNDUP($F49*$E49*CHOOSE(W$7,
IFERROR(SUMPRODUCT('6. Patients'!CP$10:CP$107,OFFSET('6. Patients'!$DN$9,1,MATCH($D49,'6. Patients'!$DO$9:$EC$9,0),ROWS('6. Patients'!EC$10:EC$107))),0)+
IFERROR(SUMPRODUCT('6. Patients'!CP$10:CP$107,OFFSET('6. Patients'!$ED$9,1,MATCH($D49,'6. Patients'!$EE$9:$ES$9,0),ROWS('6. Patients'!EC$10:EC$107))),0)+
IFERROR(SUMPRODUCT('6. Patients'!CP$10:CP$107,OFFSET('6. Patients'!$ET$9,1,MATCH($D49,'6. Patients'!$EU$9:$FI$9,0),ROWS('6. Patients'!EC$10:EC$107))),0)+
IFERROR(SUMPRODUCT('6. Patients'!CP$10:CP$107,OFFSET('6. Patients'!$FJ$9,1,MATCH($D49,'6. Patients'!$FK$9:$FY$9,0),ROWS('6. Patients'!EC$10:EC$107))),0),
IFERROR(SUMPRODUCT('6. Patients'!CP$10:CP$107,OFFSET('6. Patients'!$FZ$9,1,MATCH($D49,'6. Patients'!$GA$9:$GO$9,0),ROWS('6. Patients'!EC$10:EC$107))),0)+
IFERROR(SUMPRODUCT('6. Patients'!CP$10:CP$107,OFFSET('6. Patients'!$GP$9,1,MATCH($D49,'6. Patients'!$GQ$9:$HE$9,0),ROWS('6. Patients'!EC$10:EC$107))),0)+
IFERROR(SUMPRODUCT('6. Patients'!CP$10:CP$107,OFFSET('6. Patients'!$HF$9,1,MATCH($D49,'6. Patients'!$HG$9:$HU$9,0),ROWS('6. Patients'!EC$10:EC$107))),0)+
IFERROR(SUMPRODUCT('6. Patients'!CP$10:CP$107,OFFSET('6. Patients'!$HV$9,1,MATCH($D49,'6. Patients'!$HW$9:$IK$9,0),ROWS('6. Patients'!EC$10:EC$107))),0),
IFERROR(SUMPRODUCT('6. Patients'!CP$10:CP$107,OFFSET('6. Patients'!$IL$9,1,MATCH($D49,'6. Patients'!$IM$9:$JA$9,0),ROWS('6. Patients'!EC$10:EC$107))),0)+
IFERROR(SUMPRODUCT('6. Patients'!CP$10:CP$107,OFFSET('6. Patients'!$JB$9,1,MATCH($D49,'6. Patients'!$JC$9:$JQ$9,0),ROWS('6. Patients'!EC$10:EC$107))),0)+
IFERROR(SUMPRODUCT('6. Patients'!CP$10:CP$107,OFFSET('6. Patients'!$JR$9,1,MATCH($D49,'6. Patients'!$JS$9:$KG$9,0),ROWS('6. Patients'!EC$10:EC$107))),0)+
IFERROR(SUMPRODUCT('6. Patients'!CP$10:CP$107,OFFSET('6. Patients'!$KH$9,1,MATCH($D49,'6. Patients'!$KI$9:$KW$9,0),ROWS('6. Patients'!EC$10:EC$107))),0))+
IFERROR(VLOOKUP($D49,$H$61:$L$91,COLUMNS($H$60:$J$60)-1+W$7,0)*$E49*$F49*'1. General Inputs'!$J$25,0),0)</f>
        <v>0</v>
      </c>
      <c r="X49" s="3">
        <f ca="1">ROUNDUP($F49*$E49*CHOOSE(X$7,
IFERROR(SUMPRODUCT('6. Patients'!CQ$10:CQ$107,OFFSET('6. Patients'!$DN$9,1,MATCH($D49,'6. Patients'!$DO$9:$EC$9,0),ROWS('6. Patients'!ED$10:ED$107))),0)+
IFERROR(SUMPRODUCT('6. Patients'!CQ$10:CQ$107,OFFSET('6. Patients'!$ED$9,1,MATCH($D49,'6. Patients'!$EE$9:$ES$9,0),ROWS('6. Patients'!ED$10:ED$107))),0)+
IFERROR(SUMPRODUCT('6. Patients'!CQ$10:CQ$107,OFFSET('6. Patients'!$ET$9,1,MATCH($D49,'6. Patients'!$EU$9:$FI$9,0),ROWS('6. Patients'!ED$10:ED$107))),0)+
IFERROR(SUMPRODUCT('6. Patients'!CQ$10:CQ$107,OFFSET('6. Patients'!$FJ$9,1,MATCH($D49,'6. Patients'!$FK$9:$FY$9,0),ROWS('6. Patients'!ED$10:ED$107))),0),
IFERROR(SUMPRODUCT('6. Patients'!CQ$10:CQ$107,OFFSET('6. Patients'!$FZ$9,1,MATCH($D49,'6. Patients'!$GA$9:$GO$9,0),ROWS('6. Patients'!ED$10:ED$107))),0)+
IFERROR(SUMPRODUCT('6. Patients'!CQ$10:CQ$107,OFFSET('6. Patients'!$GP$9,1,MATCH($D49,'6. Patients'!$GQ$9:$HE$9,0),ROWS('6. Patients'!ED$10:ED$107))),0)+
IFERROR(SUMPRODUCT('6. Patients'!CQ$10:CQ$107,OFFSET('6. Patients'!$HF$9,1,MATCH($D49,'6. Patients'!$HG$9:$HU$9,0),ROWS('6. Patients'!ED$10:ED$107))),0)+
IFERROR(SUMPRODUCT('6. Patients'!CQ$10:CQ$107,OFFSET('6. Patients'!$HV$9,1,MATCH($D49,'6. Patients'!$HW$9:$IK$9,0),ROWS('6. Patients'!ED$10:ED$107))),0),
IFERROR(SUMPRODUCT('6. Patients'!CQ$10:CQ$107,OFFSET('6. Patients'!$IL$9,1,MATCH($D49,'6. Patients'!$IM$9:$JA$9,0),ROWS('6. Patients'!ED$10:ED$107))),0)+
IFERROR(SUMPRODUCT('6. Patients'!CQ$10:CQ$107,OFFSET('6. Patients'!$JB$9,1,MATCH($D49,'6. Patients'!$JC$9:$JQ$9,0),ROWS('6. Patients'!ED$10:ED$107))),0)+
IFERROR(SUMPRODUCT('6. Patients'!CQ$10:CQ$107,OFFSET('6. Patients'!$JR$9,1,MATCH($D49,'6. Patients'!$JS$9:$KG$9,0),ROWS('6. Patients'!ED$10:ED$107))),0)+
IFERROR(SUMPRODUCT('6. Patients'!CQ$10:CQ$107,OFFSET('6. Patients'!$KH$9,1,MATCH($D49,'6. Patients'!$KI$9:$KW$9,0),ROWS('6. Patients'!ED$10:ED$107))),0))+
IFERROR(VLOOKUP($D49,$H$61:$L$91,COLUMNS($H$60:$J$60)-1+X$7,0)*$E49*$F49*'1. General Inputs'!$J$25,0),0)</f>
        <v>0</v>
      </c>
      <c r="Y49" s="3">
        <f ca="1">ROUNDUP($F49*$E49*CHOOSE(Y$7,
IFERROR(SUMPRODUCT('6. Patients'!CR$10:CR$107,OFFSET('6. Patients'!$DN$9,1,MATCH($D49,'6. Patients'!$DO$9:$EC$9,0),ROWS('6. Patients'!EE$10:EE$107))),0)+
IFERROR(SUMPRODUCT('6. Patients'!CR$10:CR$107,OFFSET('6. Patients'!$ED$9,1,MATCH($D49,'6. Patients'!$EE$9:$ES$9,0),ROWS('6. Patients'!EE$10:EE$107))),0)+
IFERROR(SUMPRODUCT('6. Patients'!CR$10:CR$107,OFFSET('6. Patients'!$ET$9,1,MATCH($D49,'6. Patients'!$EU$9:$FI$9,0),ROWS('6. Patients'!EE$10:EE$107))),0)+
IFERROR(SUMPRODUCT('6. Patients'!CR$10:CR$107,OFFSET('6. Patients'!$FJ$9,1,MATCH($D49,'6. Patients'!$FK$9:$FY$9,0),ROWS('6. Patients'!EE$10:EE$107))),0),
IFERROR(SUMPRODUCT('6. Patients'!CR$10:CR$107,OFFSET('6. Patients'!$FZ$9,1,MATCH($D49,'6. Patients'!$GA$9:$GO$9,0),ROWS('6. Patients'!EE$10:EE$107))),0)+
IFERROR(SUMPRODUCT('6. Patients'!CR$10:CR$107,OFFSET('6. Patients'!$GP$9,1,MATCH($D49,'6. Patients'!$GQ$9:$HE$9,0),ROWS('6. Patients'!EE$10:EE$107))),0)+
IFERROR(SUMPRODUCT('6. Patients'!CR$10:CR$107,OFFSET('6. Patients'!$HF$9,1,MATCH($D49,'6. Patients'!$HG$9:$HU$9,0),ROWS('6. Patients'!EE$10:EE$107))),0)+
IFERROR(SUMPRODUCT('6. Patients'!CR$10:CR$107,OFFSET('6. Patients'!$HV$9,1,MATCH($D49,'6. Patients'!$HW$9:$IK$9,0),ROWS('6. Patients'!EE$10:EE$107))),0),
IFERROR(SUMPRODUCT('6. Patients'!CR$10:CR$107,OFFSET('6. Patients'!$IL$9,1,MATCH($D49,'6. Patients'!$IM$9:$JA$9,0),ROWS('6. Patients'!EE$10:EE$107))),0)+
IFERROR(SUMPRODUCT('6. Patients'!CR$10:CR$107,OFFSET('6. Patients'!$JB$9,1,MATCH($D49,'6. Patients'!$JC$9:$JQ$9,0),ROWS('6. Patients'!EE$10:EE$107))),0)+
IFERROR(SUMPRODUCT('6. Patients'!CR$10:CR$107,OFFSET('6. Patients'!$JR$9,1,MATCH($D49,'6. Patients'!$JS$9:$KG$9,0),ROWS('6. Patients'!EE$10:EE$107))),0)+
IFERROR(SUMPRODUCT('6. Patients'!CR$10:CR$107,OFFSET('6. Patients'!$KH$9,1,MATCH($D49,'6. Patients'!$KI$9:$KW$9,0),ROWS('6. Patients'!EE$10:EE$107))),0))+
IFERROR(VLOOKUP($D49,$H$61:$L$91,COLUMNS($H$60:$J$60)-1+Y$7,0)*$E49*$F49*'1. General Inputs'!$J$25,0),0)</f>
        <v>0</v>
      </c>
      <c r="Z49" s="3">
        <f ca="1">ROUNDUP($F49*$E49*CHOOSE(Z$7,
IFERROR(SUMPRODUCT('6. Patients'!CS$10:CS$107,OFFSET('6. Patients'!$DN$9,1,MATCH($D49,'6. Patients'!$DO$9:$EC$9,0),ROWS('6. Patients'!EF$10:EF$107))),0)+
IFERROR(SUMPRODUCT('6. Patients'!CS$10:CS$107,OFFSET('6. Patients'!$ED$9,1,MATCH($D49,'6. Patients'!$EE$9:$ES$9,0),ROWS('6. Patients'!EF$10:EF$107))),0)+
IFERROR(SUMPRODUCT('6. Patients'!CS$10:CS$107,OFFSET('6. Patients'!$ET$9,1,MATCH($D49,'6. Patients'!$EU$9:$FI$9,0),ROWS('6. Patients'!EF$10:EF$107))),0)+
IFERROR(SUMPRODUCT('6. Patients'!CS$10:CS$107,OFFSET('6. Patients'!$FJ$9,1,MATCH($D49,'6. Patients'!$FK$9:$FY$9,0),ROWS('6. Patients'!EF$10:EF$107))),0),
IFERROR(SUMPRODUCT('6. Patients'!CS$10:CS$107,OFFSET('6. Patients'!$FZ$9,1,MATCH($D49,'6. Patients'!$GA$9:$GO$9,0),ROWS('6. Patients'!EF$10:EF$107))),0)+
IFERROR(SUMPRODUCT('6. Patients'!CS$10:CS$107,OFFSET('6. Patients'!$GP$9,1,MATCH($D49,'6. Patients'!$GQ$9:$HE$9,0),ROWS('6. Patients'!EF$10:EF$107))),0)+
IFERROR(SUMPRODUCT('6. Patients'!CS$10:CS$107,OFFSET('6. Patients'!$HF$9,1,MATCH($D49,'6. Patients'!$HG$9:$HU$9,0),ROWS('6. Patients'!EF$10:EF$107))),0)+
IFERROR(SUMPRODUCT('6. Patients'!CS$10:CS$107,OFFSET('6. Patients'!$HV$9,1,MATCH($D49,'6. Patients'!$HW$9:$IK$9,0),ROWS('6. Patients'!EF$10:EF$107))),0),
IFERROR(SUMPRODUCT('6. Patients'!CS$10:CS$107,OFFSET('6. Patients'!$IL$9,1,MATCH($D49,'6. Patients'!$IM$9:$JA$9,0),ROWS('6. Patients'!EF$10:EF$107))),0)+
IFERROR(SUMPRODUCT('6. Patients'!CS$10:CS$107,OFFSET('6. Patients'!$JB$9,1,MATCH($D49,'6. Patients'!$JC$9:$JQ$9,0),ROWS('6. Patients'!EF$10:EF$107))),0)+
IFERROR(SUMPRODUCT('6. Patients'!CS$10:CS$107,OFFSET('6. Patients'!$JR$9,1,MATCH($D49,'6. Patients'!$JS$9:$KG$9,0),ROWS('6. Patients'!EF$10:EF$107))),0)+
IFERROR(SUMPRODUCT('6. Patients'!CS$10:CS$107,OFFSET('6. Patients'!$KH$9,1,MATCH($D49,'6. Patients'!$KI$9:$KW$9,0),ROWS('6. Patients'!EF$10:EF$107))),0))+
IFERROR(VLOOKUP($D49,$H$61:$L$91,COLUMNS($H$60:$J$60)-1+Z$7,0)*$E49*$F49*'1. General Inputs'!$J$25,0),0)</f>
        <v>0</v>
      </c>
      <c r="AA49" s="3">
        <f ca="1">ROUNDUP($F49*$E49*CHOOSE(AA$7,
IFERROR(SUMPRODUCT('6. Patients'!CT$10:CT$107,OFFSET('6. Patients'!$DN$9,1,MATCH($D49,'6. Patients'!$DO$9:$EC$9,0),ROWS('6. Patients'!EG$10:EG$107))),0)+
IFERROR(SUMPRODUCT('6. Patients'!CT$10:CT$107,OFFSET('6. Patients'!$ED$9,1,MATCH($D49,'6. Patients'!$EE$9:$ES$9,0),ROWS('6. Patients'!EG$10:EG$107))),0)+
IFERROR(SUMPRODUCT('6. Patients'!CT$10:CT$107,OFFSET('6. Patients'!$ET$9,1,MATCH($D49,'6. Patients'!$EU$9:$FI$9,0),ROWS('6. Patients'!EG$10:EG$107))),0)+
IFERROR(SUMPRODUCT('6. Patients'!CT$10:CT$107,OFFSET('6. Patients'!$FJ$9,1,MATCH($D49,'6. Patients'!$FK$9:$FY$9,0),ROWS('6. Patients'!EG$10:EG$107))),0),
IFERROR(SUMPRODUCT('6. Patients'!CT$10:CT$107,OFFSET('6. Patients'!$FZ$9,1,MATCH($D49,'6. Patients'!$GA$9:$GO$9,0),ROWS('6. Patients'!EG$10:EG$107))),0)+
IFERROR(SUMPRODUCT('6. Patients'!CT$10:CT$107,OFFSET('6. Patients'!$GP$9,1,MATCH($D49,'6. Patients'!$GQ$9:$HE$9,0),ROWS('6. Patients'!EG$10:EG$107))),0)+
IFERROR(SUMPRODUCT('6. Patients'!CT$10:CT$107,OFFSET('6. Patients'!$HF$9,1,MATCH($D49,'6. Patients'!$HG$9:$HU$9,0),ROWS('6. Patients'!EG$10:EG$107))),0)+
IFERROR(SUMPRODUCT('6. Patients'!CT$10:CT$107,OFFSET('6. Patients'!$HV$9,1,MATCH($D49,'6. Patients'!$HW$9:$IK$9,0),ROWS('6. Patients'!EG$10:EG$107))),0),
IFERROR(SUMPRODUCT('6. Patients'!CT$10:CT$107,OFFSET('6. Patients'!$IL$9,1,MATCH($D49,'6. Patients'!$IM$9:$JA$9,0),ROWS('6. Patients'!EG$10:EG$107))),0)+
IFERROR(SUMPRODUCT('6. Patients'!CT$10:CT$107,OFFSET('6. Patients'!$JB$9,1,MATCH($D49,'6. Patients'!$JC$9:$JQ$9,0),ROWS('6. Patients'!EG$10:EG$107))),0)+
IFERROR(SUMPRODUCT('6. Patients'!CT$10:CT$107,OFFSET('6. Patients'!$JR$9,1,MATCH($D49,'6. Patients'!$JS$9:$KG$9,0),ROWS('6. Patients'!EG$10:EG$107))),0)+
IFERROR(SUMPRODUCT('6. Patients'!CT$10:CT$107,OFFSET('6. Patients'!$KH$9,1,MATCH($D49,'6. Patients'!$KI$9:$KW$9,0),ROWS('6. Patients'!EG$10:EG$107))),0))+
IFERROR(VLOOKUP($D49,$H$61:$L$91,COLUMNS($H$60:$J$60)-1+AA$7,0)*$E49*$F49*'1. General Inputs'!$J$25,0),0)</f>
        <v>0</v>
      </c>
      <c r="AB49" s="3">
        <f ca="1">ROUNDUP($F49*$E49*CHOOSE(AB$7,
IFERROR(SUMPRODUCT('6. Patients'!CU$10:CU$107,OFFSET('6. Patients'!$DN$9,1,MATCH($D49,'6. Patients'!$DO$9:$EC$9,0),ROWS('6. Patients'!EH$10:EH$107))),0)+
IFERROR(SUMPRODUCT('6. Patients'!CU$10:CU$107,OFFSET('6. Patients'!$ED$9,1,MATCH($D49,'6. Patients'!$EE$9:$ES$9,0),ROWS('6. Patients'!EH$10:EH$107))),0)+
IFERROR(SUMPRODUCT('6. Patients'!CU$10:CU$107,OFFSET('6. Patients'!$ET$9,1,MATCH($D49,'6. Patients'!$EU$9:$FI$9,0),ROWS('6. Patients'!EH$10:EH$107))),0)+
IFERROR(SUMPRODUCT('6. Patients'!CU$10:CU$107,OFFSET('6. Patients'!$FJ$9,1,MATCH($D49,'6. Patients'!$FK$9:$FY$9,0),ROWS('6. Patients'!EH$10:EH$107))),0),
IFERROR(SUMPRODUCT('6. Patients'!CU$10:CU$107,OFFSET('6. Patients'!$FZ$9,1,MATCH($D49,'6. Patients'!$GA$9:$GO$9,0),ROWS('6. Patients'!EH$10:EH$107))),0)+
IFERROR(SUMPRODUCT('6. Patients'!CU$10:CU$107,OFFSET('6. Patients'!$GP$9,1,MATCH($D49,'6. Patients'!$GQ$9:$HE$9,0),ROWS('6. Patients'!EH$10:EH$107))),0)+
IFERROR(SUMPRODUCT('6. Patients'!CU$10:CU$107,OFFSET('6. Patients'!$HF$9,1,MATCH($D49,'6. Patients'!$HG$9:$HU$9,0),ROWS('6. Patients'!EH$10:EH$107))),0)+
IFERROR(SUMPRODUCT('6. Patients'!CU$10:CU$107,OFFSET('6. Patients'!$HV$9,1,MATCH($D49,'6. Patients'!$HW$9:$IK$9,0),ROWS('6. Patients'!EH$10:EH$107))),0),
IFERROR(SUMPRODUCT('6. Patients'!CU$10:CU$107,OFFSET('6. Patients'!$IL$9,1,MATCH($D49,'6. Patients'!$IM$9:$JA$9,0),ROWS('6. Patients'!EH$10:EH$107))),0)+
IFERROR(SUMPRODUCT('6. Patients'!CU$10:CU$107,OFFSET('6. Patients'!$JB$9,1,MATCH($D49,'6. Patients'!$JC$9:$JQ$9,0),ROWS('6. Patients'!EH$10:EH$107))),0)+
IFERROR(SUMPRODUCT('6. Patients'!CU$10:CU$107,OFFSET('6. Patients'!$JR$9,1,MATCH($D49,'6. Patients'!$JS$9:$KG$9,0),ROWS('6. Patients'!EH$10:EH$107))),0)+
IFERROR(SUMPRODUCT('6. Patients'!CU$10:CU$107,OFFSET('6. Patients'!$KH$9,1,MATCH($D49,'6. Patients'!$KI$9:$KW$9,0),ROWS('6. Patients'!EH$10:EH$107))),0))+
IFERROR(VLOOKUP($D49,$H$61:$L$91,COLUMNS($H$60:$J$60)-1+AB$7,0)*$E49*$F49*'1. General Inputs'!$J$25,0),0)</f>
        <v>0</v>
      </c>
      <c r="AC49" s="3">
        <f ca="1">ROUNDUP($F49*$E49*CHOOSE(AC$7,
IFERROR(SUMPRODUCT('6. Patients'!CV$10:CV$107,OFFSET('6. Patients'!$DN$9,1,MATCH($D49,'6. Patients'!$DO$9:$EC$9,0),ROWS('6. Patients'!EI$10:EI$107))),0)+
IFERROR(SUMPRODUCT('6. Patients'!CV$10:CV$107,OFFSET('6. Patients'!$ED$9,1,MATCH($D49,'6. Patients'!$EE$9:$ES$9,0),ROWS('6. Patients'!EI$10:EI$107))),0)+
IFERROR(SUMPRODUCT('6. Patients'!CV$10:CV$107,OFFSET('6. Patients'!$ET$9,1,MATCH($D49,'6. Patients'!$EU$9:$FI$9,0),ROWS('6. Patients'!EI$10:EI$107))),0)+
IFERROR(SUMPRODUCT('6. Patients'!CV$10:CV$107,OFFSET('6. Patients'!$FJ$9,1,MATCH($D49,'6. Patients'!$FK$9:$FY$9,0),ROWS('6. Patients'!EI$10:EI$107))),0),
IFERROR(SUMPRODUCT('6. Patients'!CV$10:CV$107,OFFSET('6. Patients'!$FZ$9,1,MATCH($D49,'6. Patients'!$GA$9:$GO$9,0),ROWS('6. Patients'!EI$10:EI$107))),0)+
IFERROR(SUMPRODUCT('6. Patients'!CV$10:CV$107,OFFSET('6. Patients'!$GP$9,1,MATCH($D49,'6. Patients'!$GQ$9:$HE$9,0),ROWS('6. Patients'!EI$10:EI$107))),0)+
IFERROR(SUMPRODUCT('6. Patients'!CV$10:CV$107,OFFSET('6. Patients'!$HF$9,1,MATCH($D49,'6. Patients'!$HG$9:$HU$9,0),ROWS('6. Patients'!EI$10:EI$107))),0)+
IFERROR(SUMPRODUCT('6. Patients'!CV$10:CV$107,OFFSET('6. Patients'!$HV$9,1,MATCH($D49,'6. Patients'!$HW$9:$IK$9,0),ROWS('6. Patients'!EI$10:EI$107))),0),
IFERROR(SUMPRODUCT('6. Patients'!CV$10:CV$107,OFFSET('6. Patients'!$IL$9,1,MATCH($D49,'6. Patients'!$IM$9:$JA$9,0),ROWS('6. Patients'!EI$10:EI$107))),0)+
IFERROR(SUMPRODUCT('6. Patients'!CV$10:CV$107,OFFSET('6. Patients'!$JB$9,1,MATCH($D49,'6. Patients'!$JC$9:$JQ$9,0),ROWS('6. Patients'!EI$10:EI$107))),0)+
IFERROR(SUMPRODUCT('6. Patients'!CV$10:CV$107,OFFSET('6. Patients'!$JR$9,1,MATCH($D49,'6. Patients'!$JS$9:$KG$9,0),ROWS('6. Patients'!EI$10:EI$107))),0)+
IFERROR(SUMPRODUCT('6. Patients'!CV$10:CV$107,OFFSET('6. Patients'!$KH$9,1,MATCH($D49,'6. Patients'!$KI$9:$KW$9,0),ROWS('6. Patients'!EI$10:EI$107))),0))+
IFERROR(VLOOKUP($D49,$H$61:$L$91,COLUMNS($H$60:$J$60)-1+AC$7,0)*$E49*$F49*'1. General Inputs'!$J$25,0),0)</f>
        <v>0</v>
      </c>
      <c r="AD49" s="3">
        <f ca="1">ROUNDUP($F49*$E49*CHOOSE(AD$7,
IFERROR(SUMPRODUCT('6. Patients'!CW$10:CW$107,OFFSET('6. Patients'!$DN$9,1,MATCH($D49,'6. Patients'!$DO$9:$EC$9,0),ROWS('6. Patients'!EJ$10:EJ$107))),0)+
IFERROR(SUMPRODUCT('6. Patients'!CW$10:CW$107,OFFSET('6. Patients'!$ED$9,1,MATCH($D49,'6. Patients'!$EE$9:$ES$9,0),ROWS('6. Patients'!EJ$10:EJ$107))),0)+
IFERROR(SUMPRODUCT('6. Patients'!CW$10:CW$107,OFFSET('6. Patients'!$ET$9,1,MATCH($D49,'6. Patients'!$EU$9:$FI$9,0),ROWS('6. Patients'!EJ$10:EJ$107))),0)+
IFERROR(SUMPRODUCT('6. Patients'!CW$10:CW$107,OFFSET('6. Patients'!$FJ$9,1,MATCH($D49,'6. Patients'!$FK$9:$FY$9,0),ROWS('6. Patients'!EJ$10:EJ$107))),0),
IFERROR(SUMPRODUCT('6. Patients'!CW$10:CW$107,OFFSET('6. Patients'!$FZ$9,1,MATCH($D49,'6. Patients'!$GA$9:$GO$9,0),ROWS('6. Patients'!EJ$10:EJ$107))),0)+
IFERROR(SUMPRODUCT('6. Patients'!CW$10:CW$107,OFFSET('6. Patients'!$GP$9,1,MATCH($D49,'6. Patients'!$GQ$9:$HE$9,0),ROWS('6. Patients'!EJ$10:EJ$107))),0)+
IFERROR(SUMPRODUCT('6. Patients'!CW$10:CW$107,OFFSET('6. Patients'!$HF$9,1,MATCH($D49,'6. Patients'!$HG$9:$HU$9,0),ROWS('6. Patients'!EJ$10:EJ$107))),0)+
IFERROR(SUMPRODUCT('6. Patients'!CW$10:CW$107,OFFSET('6. Patients'!$HV$9,1,MATCH($D49,'6. Patients'!$HW$9:$IK$9,0),ROWS('6. Patients'!EJ$10:EJ$107))),0),
IFERROR(SUMPRODUCT('6. Patients'!CW$10:CW$107,OFFSET('6. Patients'!$IL$9,1,MATCH($D49,'6. Patients'!$IM$9:$JA$9,0),ROWS('6. Patients'!EJ$10:EJ$107))),0)+
IFERROR(SUMPRODUCT('6. Patients'!CW$10:CW$107,OFFSET('6. Patients'!$JB$9,1,MATCH($D49,'6. Patients'!$JC$9:$JQ$9,0),ROWS('6. Patients'!EJ$10:EJ$107))),0)+
IFERROR(SUMPRODUCT('6. Patients'!CW$10:CW$107,OFFSET('6. Patients'!$JR$9,1,MATCH($D49,'6. Patients'!$JS$9:$KG$9,0),ROWS('6. Patients'!EJ$10:EJ$107))),0)+
IFERROR(SUMPRODUCT('6. Patients'!CW$10:CW$107,OFFSET('6. Patients'!$KH$9,1,MATCH($D49,'6. Patients'!$KI$9:$KW$9,0),ROWS('6. Patients'!EJ$10:EJ$107))),0))+
IFERROR(VLOOKUP($D49,$H$61:$L$91,COLUMNS($H$60:$J$60)-1+AD$7,0)*$E49*$F49*'1. General Inputs'!$J$25,0),0)</f>
        <v>0</v>
      </c>
      <c r="AE49" s="3">
        <f ca="1">ROUNDUP($F49*$E49*CHOOSE(AE$7,
IFERROR(SUMPRODUCT('6. Patients'!CX$10:CX$107,OFFSET('6. Patients'!$DN$9,1,MATCH($D49,'6. Patients'!$DO$9:$EC$9,0),ROWS('6. Patients'!EK$10:EK$107))),0)+
IFERROR(SUMPRODUCT('6. Patients'!CX$10:CX$107,OFFSET('6. Patients'!$ED$9,1,MATCH($D49,'6. Patients'!$EE$9:$ES$9,0),ROWS('6. Patients'!EK$10:EK$107))),0)+
IFERROR(SUMPRODUCT('6. Patients'!CX$10:CX$107,OFFSET('6. Patients'!$ET$9,1,MATCH($D49,'6. Patients'!$EU$9:$FI$9,0),ROWS('6. Patients'!EK$10:EK$107))),0)+
IFERROR(SUMPRODUCT('6. Patients'!CX$10:CX$107,OFFSET('6. Patients'!$FJ$9,1,MATCH($D49,'6. Patients'!$FK$9:$FY$9,0),ROWS('6. Patients'!EK$10:EK$107))),0),
IFERROR(SUMPRODUCT('6. Patients'!CX$10:CX$107,OFFSET('6. Patients'!$FZ$9,1,MATCH($D49,'6. Patients'!$GA$9:$GO$9,0),ROWS('6. Patients'!EK$10:EK$107))),0)+
IFERROR(SUMPRODUCT('6. Patients'!CX$10:CX$107,OFFSET('6. Patients'!$GP$9,1,MATCH($D49,'6. Patients'!$GQ$9:$HE$9,0),ROWS('6. Patients'!EK$10:EK$107))),0)+
IFERROR(SUMPRODUCT('6. Patients'!CX$10:CX$107,OFFSET('6. Patients'!$HF$9,1,MATCH($D49,'6. Patients'!$HG$9:$HU$9,0),ROWS('6. Patients'!EK$10:EK$107))),0)+
IFERROR(SUMPRODUCT('6. Patients'!CX$10:CX$107,OFFSET('6. Patients'!$HV$9,1,MATCH($D49,'6. Patients'!$HW$9:$IK$9,0),ROWS('6. Patients'!EK$10:EK$107))),0),
IFERROR(SUMPRODUCT('6. Patients'!CX$10:CX$107,OFFSET('6. Patients'!$IL$9,1,MATCH($D49,'6. Patients'!$IM$9:$JA$9,0),ROWS('6. Patients'!EK$10:EK$107))),0)+
IFERROR(SUMPRODUCT('6. Patients'!CX$10:CX$107,OFFSET('6. Patients'!$JB$9,1,MATCH($D49,'6. Patients'!$JC$9:$JQ$9,0),ROWS('6. Patients'!EK$10:EK$107))),0)+
IFERROR(SUMPRODUCT('6. Patients'!CX$10:CX$107,OFFSET('6. Patients'!$JR$9,1,MATCH($D49,'6. Patients'!$JS$9:$KG$9,0),ROWS('6. Patients'!EK$10:EK$107))),0)+
IFERROR(SUMPRODUCT('6. Patients'!CX$10:CX$107,OFFSET('6. Patients'!$KH$9,1,MATCH($D49,'6. Patients'!$KI$9:$KW$9,0),ROWS('6. Patients'!EK$10:EK$107))),0))+
IFERROR(VLOOKUP($D49,$H$61:$L$91,COLUMNS($H$60:$J$60)-1+AE$7,0)*$E49*$F49*'1. General Inputs'!$J$25,0),0)</f>
        <v>0</v>
      </c>
      <c r="AF49" s="3">
        <f ca="1">ROUNDUP($F49*$E49*CHOOSE(AF$7,
IFERROR(SUMPRODUCT('6. Patients'!CY$10:CY$107,OFFSET('6. Patients'!$DN$9,1,MATCH($D49,'6. Patients'!$DO$9:$EC$9,0),ROWS('6. Patients'!EL$10:EL$107))),0)+
IFERROR(SUMPRODUCT('6. Patients'!CY$10:CY$107,OFFSET('6. Patients'!$ED$9,1,MATCH($D49,'6. Patients'!$EE$9:$ES$9,0),ROWS('6. Patients'!EL$10:EL$107))),0)+
IFERROR(SUMPRODUCT('6. Patients'!CY$10:CY$107,OFFSET('6. Patients'!$ET$9,1,MATCH($D49,'6. Patients'!$EU$9:$FI$9,0),ROWS('6. Patients'!EL$10:EL$107))),0)+
IFERROR(SUMPRODUCT('6. Patients'!CY$10:CY$107,OFFSET('6. Patients'!$FJ$9,1,MATCH($D49,'6. Patients'!$FK$9:$FY$9,0),ROWS('6. Patients'!EL$10:EL$107))),0),
IFERROR(SUMPRODUCT('6. Patients'!CY$10:CY$107,OFFSET('6. Patients'!$FZ$9,1,MATCH($D49,'6. Patients'!$GA$9:$GO$9,0),ROWS('6. Patients'!EL$10:EL$107))),0)+
IFERROR(SUMPRODUCT('6. Patients'!CY$10:CY$107,OFFSET('6. Patients'!$GP$9,1,MATCH($D49,'6. Patients'!$GQ$9:$HE$9,0),ROWS('6. Patients'!EL$10:EL$107))),0)+
IFERROR(SUMPRODUCT('6. Patients'!CY$10:CY$107,OFFSET('6. Patients'!$HF$9,1,MATCH($D49,'6. Patients'!$HG$9:$HU$9,0),ROWS('6. Patients'!EL$10:EL$107))),0)+
IFERROR(SUMPRODUCT('6. Patients'!CY$10:CY$107,OFFSET('6. Patients'!$HV$9,1,MATCH($D49,'6. Patients'!$HW$9:$IK$9,0),ROWS('6. Patients'!EL$10:EL$107))),0),
IFERROR(SUMPRODUCT('6. Patients'!CY$10:CY$107,OFFSET('6. Patients'!$IL$9,1,MATCH($D49,'6. Patients'!$IM$9:$JA$9,0),ROWS('6. Patients'!EL$10:EL$107))),0)+
IFERROR(SUMPRODUCT('6. Patients'!CY$10:CY$107,OFFSET('6. Patients'!$JB$9,1,MATCH($D49,'6. Patients'!$JC$9:$JQ$9,0),ROWS('6. Patients'!EL$10:EL$107))),0)+
IFERROR(SUMPRODUCT('6. Patients'!CY$10:CY$107,OFFSET('6. Patients'!$JR$9,1,MATCH($D49,'6. Patients'!$JS$9:$KG$9,0),ROWS('6. Patients'!EL$10:EL$107))),0)+
IFERROR(SUMPRODUCT('6. Patients'!CY$10:CY$107,OFFSET('6. Patients'!$KH$9,1,MATCH($D49,'6. Patients'!$KI$9:$KW$9,0),ROWS('6. Patients'!EL$10:EL$107))),0))+
IFERROR(VLOOKUP($D49,$H$61:$L$91,COLUMNS($H$60:$J$60)-1+AF$7,0)*$E49*$F49*'1. General Inputs'!$J$25,0),0)</f>
        <v>0</v>
      </c>
      <c r="AG49" s="3">
        <f ca="1">ROUNDUP($F49*$E49*CHOOSE(AG$7,
IFERROR(SUMPRODUCT('6. Patients'!CZ$10:CZ$107,OFFSET('6. Patients'!$DN$9,1,MATCH($D49,'6. Patients'!$DO$9:$EC$9,0),ROWS('6. Patients'!EM$10:EM$107))),0)+
IFERROR(SUMPRODUCT('6. Patients'!CZ$10:CZ$107,OFFSET('6. Patients'!$ED$9,1,MATCH($D49,'6. Patients'!$EE$9:$ES$9,0),ROWS('6. Patients'!EM$10:EM$107))),0)+
IFERROR(SUMPRODUCT('6. Patients'!CZ$10:CZ$107,OFFSET('6. Patients'!$ET$9,1,MATCH($D49,'6. Patients'!$EU$9:$FI$9,0),ROWS('6. Patients'!EM$10:EM$107))),0)+
IFERROR(SUMPRODUCT('6. Patients'!CZ$10:CZ$107,OFFSET('6. Patients'!$FJ$9,1,MATCH($D49,'6. Patients'!$FK$9:$FY$9,0),ROWS('6. Patients'!EM$10:EM$107))),0),
IFERROR(SUMPRODUCT('6. Patients'!CZ$10:CZ$107,OFFSET('6. Patients'!$FZ$9,1,MATCH($D49,'6. Patients'!$GA$9:$GO$9,0),ROWS('6. Patients'!EM$10:EM$107))),0)+
IFERROR(SUMPRODUCT('6. Patients'!CZ$10:CZ$107,OFFSET('6. Patients'!$GP$9,1,MATCH($D49,'6. Patients'!$GQ$9:$HE$9,0),ROWS('6. Patients'!EM$10:EM$107))),0)+
IFERROR(SUMPRODUCT('6. Patients'!CZ$10:CZ$107,OFFSET('6. Patients'!$HF$9,1,MATCH($D49,'6. Patients'!$HG$9:$HU$9,0),ROWS('6. Patients'!EM$10:EM$107))),0)+
IFERROR(SUMPRODUCT('6. Patients'!CZ$10:CZ$107,OFFSET('6. Patients'!$HV$9,1,MATCH($D49,'6. Patients'!$HW$9:$IK$9,0),ROWS('6. Patients'!EM$10:EM$107))),0),
IFERROR(SUMPRODUCT('6. Patients'!CZ$10:CZ$107,OFFSET('6. Patients'!$IL$9,1,MATCH($D49,'6. Patients'!$IM$9:$JA$9,0),ROWS('6. Patients'!EM$10:EM$107))),0)+
IFERROR(SUMPRODUCT('6. Patients'!CZ$10:CZ$107,OFFSET('6. Patients'!$JB$9,1,MATCH($D49,'6. Patients'!$JC$9:$JQ$9,0),ROWS('6. Patients'!EM$10:EM$107))),0)+
IFERROR(SUMPRODUCT('6. Patients'!CZ$10:CZ$107,OFFSET('6. Patients'!$JR$9,1,MATCH($D49,'6. Patients'!$JS$9:$KG$9,0),ROWS('6. Patients'!EM$10:EM$107))),0)+
IFERROR(SUMPRODUCT('6. Patients'!CZ$10:CZ$107,OFFSET('6. Patients'!$KH$9,1,MATCH($D49,'6. Patients'!$KI$9:$KW$9,0),ROWS('6. Patients'!EM$10:EM$107))),0))+
IFERROR(VLOOKUP($D49,$H$61:$L$91,COLUMNS($H$60:$J$60)-1+AG$7,0)*$E49*$F49*'1. General Inputs'!$J$25,0),0)</f>
        <v>0</v>
      </c>
      <c r="AH49" s="3">
        <f ca="1">ROUNDUP($F49*$E49*CHOOSE(AH$7,
IFERROR(SUMPRODUCT('6. Patients'!DA$10:DA$107,OFFSET('6. Patients'!$DN$9,1,MATCH($D49,'6. Patients'!$DO$9:$EC$9,0),ROWS('6. Patients'!EN$10:EN$107))),0)+
IFERROR(SUMPRODUCT('6. Patients'!DA$10:DA$107,OFFSET('6. Patients'!$ED$9,1,MATCH($D49,'6. Patients'!$EE$9:$ES$9,0),ROWS('6. Patients'!EN$10:EN$107))),0)+
IFERROR(SUMPRODUCT('6. Patients'!DA$10:DA$107,OFFSET('6. Patients'!$ET$9,1,MATCH($D49,'6. Patients'!$EU$9:$FI$9,0),ROWS('6. Patients'!EN$10:EN$107))),0)+
IFERROR(SUMPRODUCT('6. Patients'!DA$10:DA$107,OFFSET('6. Patients'!$FJ$9,1,MATCH($D49,'6. Patients'!$FK$9:$FY$9,0),ROWS('6. Patients'!EN$10:EN$107))),0),
IFERROR(SUMPRODUCT('6. Patients'!DA$10:DA$107,OFFSET('6. Patients'!$FZ$9,1,MATCH($D49,'6. Patients'!$GA$9:$GO$9,0),ROWS('6. Patients'!EN$10:EN$107))),0)+
IFERROR(SUMPRODUCT('6. Patients'!DA$10:DA$107,OFFSET('6. Patients'!$GP$9,1,MATCH($D49,'6. Patients'!$GQ$9:$HE$9,0),ROWS('6. Patients'!EN$10:EN$107))),0)+
IFERROR(SUMPRODUCT('6. Patients'!DA$10:DA$107,OFFSET('6. Patients'!$HF$9,1,MATCH($D49,'6. Patients'!$HG$9:$HU$9,0),ROWS('6. Patients'!EN$10:EN$107))),0)+
IFERROR(SUMPRODUCT('6. Patients'!DA$10:DA$107,OFFSET('6. Patients'!$HV$9,1,MATCH($D49,'6. Patients'!$HW$9:$IK$9,0),ROWS('6. Patients'!EN$10:EN$107))),0),
IFERROR(SUMPRODUCT('6. Patients'!DA$10:DA$107,OFFSET('6. Patients'!$IL$9,1,MATCH($D49,'6. Patients'!$IM$9:$JA$9,0),ROWS('6. Patients'!EN$10:EN$107))),0)+
IFERROR(SUMPRODUCT('6. Patients'!DA$10:DA$107,OFFSET('6. Patients'!$JB$9,1,MATCH($D49,'6. Patients'!$JC$9:$JQ$9,0),ROWS('6. Patients'!EN$10:EN$107))),0)+
IFERROR(SUMPRODUCT('6. Patients'!DA$10:DA$107,OFFSET('6. Patients'!$JR$9,1,MATCH($D49,'6. Patients'!$JS$9:$KG$9,0),ROWS('6. Patients'!EN$10:EN$107))),0)+
IFERROR(SUMPRODUCT('6. Patients'!DA$10:DA$107,OFFSET('6. Patients'!$KH$9,1,MATCH($D49,'6. Patients'!$KI$9:$KW$9,0),ROWS('6. Patients'!EN$10:EN$107))),0))+
IFERROR(VLOOKUP($D49,$H$61:$L$91,COLUMNS($H$60:$J$60)-1+AH$7,0)*$E49*$F49*'1. General Inputs'!$J$25,0),0)</f>
        <v>0</v>
      </c>
      <c r="AI49" s="3">
        <f ca="1">ROUNDUP($F49*$E49*CHOOSE(AI$7,
IFERROR(SUMPRODUCT('6. Patients'!DB$10:DB$107,OFFSET('6. Patients'!$DN$9,1,MATCH($D49,'6. Patients'!$DO$9:$EC$9,0),ROWS('6. Patients'!EO$10:EO$107))),0)+
IFERROR(SUMPRODUCT('6. Patients'!DB$10:DB$107,OFFSET('6. Patients'!$ED$9,1,MATCH($D49,'6. Patients'!$EE$9:$ES$9,0),ROWS('6. Patients'!EO$10:EO$107))),0)+
IFERROR(SUMPRODUCT('6. Patients'!DB$10:DB$107,OFFSET('6. Patients'!$ET$9,1,MATCH($D49,'6. Patients'!$EU$9:$FI$9,0),ROWS('6. Patients'!EO$10:EO$107))),0)+
IFERROR(SUMPRODUCT('6. Patients'!DB$10:DB$107,OFFSET('6. Patients'!$FJ$9,1,MATCH($D49,'6. Patients'!$FK$9:$FY$9,0),ROWS('6. Patients'!EO$10:EO$107))),0),
IFERROR(SUMPRODUCT('6. Patients'!DB$10:DB$107,OFFSET('6. Patients'!$FZ$9,1,MATCH($D49,'6. Patients'!$GA$9:$GO$9,0),ROWS('6. Patients'!EO$10:EO$107))),0)+
IFERROR(SUMPRODUCT('6. Patients'!DB$10:DB$107,OFFSET('6. Patients'!$GP$9,1,MATCH($D49,'6. Patients'!$GQ$9:$HE$9,0),ROWS('6. Patients'!EO$10:EO$107))),0)+
IFERROR(SUMPRODUCT('6. Patients'!DB$10:DB$107,OFFSET('6. Patients'!$HF$9,1,MATCH($D49,'6. Patients'!$HG$9:$HU$9,0),ROWS('6. Patients'!EO$10:EO$107))),0)+
IFERROR(SUMPRODUCT('6. Patients'!DB$10:DB$107,OFFSET('6. Patients'!$HV$9,1,MATCH($D49,'6. Patients'!$HW$9:$IK$9,0),ROWS('6. Patients'!EO$10:EO$107))),0),
IFERROR(SUMPRODUCT('6. Patients'!DB$10:DB$107,OFFSET('6. Patients'!$IL$9,1,MATCH($D49,'6. Patients'!$IM$9:$JA$9,0),ROWS('6. Patients'!EO$10:EO$107))),0)+
IFERROR(SUMPRODUCT('6. Patients'!DB$10:DB$107,OFFSET('6. Patients'!$JB$9,1,MATCH($D49,'6. Patients'!$JC$9:$JQ$9,0),ROWS('6. Patients'!EO$10:EO$107))),0)+
IFERROR(SUMPRODUCT('6. Patients'!DB$10:DB$107,OFFSET('6. Patients'!$JR$9,1,MATCH($D49,'6. Patients'!$JS$9:$KG$9,0),ROWS('6. Patients'!EO$10:EO$107))),0)+
IFERROR(SUMPRODUCT('6. Patients'!DB$10:DB$107,OFFSET('6. Patients'!$KH$9,1,MATCH($D49,'6. Patients'!$KI$9:$KW$9,0),ROWS('6. Patients'!EO$10:EO$107))),0))+
IFERROR(VLOOKUP($D49,$H$61:$L$91,COLUMNS($H$60:$J$60)-1+AI$7,0)*$E49*$F49*'1. General Inputs'!$J$25,0),0)</f>
        <v>0</v>
      </c>
      <c r="AJ49" s="3">
        <f ca="1">ROUNDUP($F49*$E49*CHOOSE(AJ$7,
IFERROR(SUMPRODUCT('6. Patients'!DC$10:DC$107,OFFSET('6. Patients'!$DN$9,1,MATCH($D49,'6. Patients'!$DO$9:$EC$9,0),ROWS('6. Patients'!EP$10:EP$107))),0)+
IFERROR(SUMPRODUCT('6. Patients'!DC$10:DC$107,OFFSET('6. Patients'!$ED$9,1,MATCH($D49,'6. Patients'!$EE$9:$ES$9,0),ROWS('6. Patients'!EP$10:EP$107))),0)+
IFERROR(SUMPRODUCT('6. Patients'!DC$10:DC$107,OFFSET('6. Patients'!$ET$9,1,MATCH($D49,'6. Patients'!$EU$9:$FI$9,0),ROWS('6. Patients'!EP$10:EP$107))),0)+
IFERROR(SUMPRODUCT('6. Patients'!DC$10:DC$107,OFFSET('6. Patients'!$FJ$9,1,MATCH($D49,'6. Patients'!$FK$9:$FY$9,0),ROWS('6. Patients'!EP$10:EP$107))),0),
IFERROR(SUMPRODUCT('6. Patients'!DC$10:DC$107,OFFSET('6. Patients'!$FZ$9,1,MATCH($D49,'6. Patients'!$GA$9:$GO$9,0),ROWS('6. Patients'!EP$10:EP$107))),0)+
IFERROR(SUMPRODUCT('6. Patients'!DC$10:DC$107,OFFSET('6. Patients'!$GP$9,1,MATCH($D49,'6. Patients'!$GQ$9:$HE$9,0),ROWS('6. Patients'!EP$10:EP$107))),0)+
IFERROR(SUMPRODUCT('6. Patients'!DC$10:DC$107,OFFSET('6. Patients'!$HF$9,1,MATCH($D49,'6. Patients'!$HG$9:$HU$9,0),ROWS('6. Patients'!EP$10:EP$107))),0)+
IFERROR(SUMPRODUCT('6. Patients'!DC$10:DC$107,OFFSET('6. Patients'!$HV$9,1,MATCH($D49,'6. Patients'!$HW$9:$IK$9,0),ROWS('6. Patients'!EP$10:EP$107))),0),
IFERROR(SUMPRODUCT('6. Patients'!DC$10:DC$107,OFFSET('6. Patients'!$IL$9,1,MATCH($D49,'6. Patients'!$IM$9:$JA$9,0),ROWS('6. Patients'!EP$10:EP$107))),0)+
IFERROR(SUMPRODUCT('6. Patients'!DC$10:DC$107,OFFSET('6. Patients'!$JB$9,1,MATCH($D49,'6. Patients'!$JC$9:$JQ$9,0),ROWS('6. Patients'!EP$10:EP$107))),0)+
IFERROR(SUMPRODUCT('6. Patients'!DC$10:DC$107,OFFSET('6. Patients'!$JR$9,1,MATCH($D49,'6. Patients'!$JS$9:$KG$9,0),ROWS('6. Patients'!EP$10:EP$107))),0)+
IFERROR(SUMPRODUCT('6. Patients'!DC$10:DC$107,OFFSET('6. Patients'!$KH$9,1,MATCH($D49,'6. Patients'!$KI$9:$KW$9,0),ROWS('6. Patients'!EP$10:EP$107))),0))+
IFERROR(VLOOKUP($D49,$H$61:$L$91,COLUMNS($H$60:$J$60)-1+AJ$7,0)*$E49*$F49*'1. General Inputs'!$J$25,0),0)</f>
        <v>0</v>
      </c>
      <c r="AK49" s="3">
        <f ca="1">ROUNDUP($F49*$E49*CHOOSE(AK$7,
IFERROR(SUMPRODUCT('6. Patients'!DD$10:DD$107,OFFSET('6. Patients'!$DN$9,1,MATCH($D49,'6. Patients'!$DO$9:$EC$9,0),ROWS('6. Patients'!EQ$10:EQ$107))),0)+
IFERROR(SUMPRODUCT('6. Patients'!DD$10:DD$107,OFFSET('6. Patients'!$ED$9,1,MATCH($D49,'6. Patients'!$EE$9:$ES$9,0),ROWS('6. Patients'!EQ$10:EQ$107))),0)+
IFERROR(SUMPRODUCT('6. Patients'!DD$10:DD$107,OFFSET('6. Patients'!$ET$9,1,MATCH($D49,'6. Patients'!$EU$9:$FI$9,0),ROWS('6. Patients'!EQ$10:EQ$107))),0)+
IFERROR(SUMPRODUCT('6. Patients'!DD$10:DD$107,OFFSET('6. Patients'!$FJ$9,1,MATCH($D49,'6. Patients'!$FK$9:$FY$9,0),ROWS('6. Patients'!EQ$10:EQ$107))),0),
IFERROR(SUMPRODUCT('6. Patients'!DD$10:DD$107,OFFSET('6. Patients'!$FZ$9,1,MATCH($D49,'6. Patients'!$GA$9:$GO$9,0),ROWS('6. Patients'!EQ$10:EQ$107))),0)+
IFERROR(SUMPRODUCT('6. Patients'!DD$10:DD$107,OFFSET('6. Patients'!$GP$9,1,MATCH($D49,'6. Patients'!$GQ$9:$HE$9,0),ROWS('6. Patients'!EQ$10:EQ$107))),0)+
IFERROR(SUMPRODUCT('6. Patients'!DD$10:DD$107,OFFSET('6. Patients'!$HF$9,1,MATCH($D49,'6. Patients'!$HG$9:$HU$9,0),ROWS('6. Patients'!EQ$10:EQ$107))),0)+
IFERROR(SUMPRODUCT('6. Patients'!DD$10:DD$107,OFFSET('6. Patients'!$HV$9,1,MATCH($D49,'6. Patients'!$HW$9:$IK$9,0),ROWS('6. Patients'!EQ$10:EQ$107))),0),
IFERROR(SUMPRODUCT('6. Patients'!DD$10:DD$107,OFFSET('6. Patients'!$IL$9,1,MATCH($D49,'6. Patients'!$IM$9:$JA$9,0),ROWS('6. Patients'!EQ$10:EQ$107))),0)+
IFERROR(SUMPRODUCT('6. Patients'!DD$10:DD$107,OFFSET('6. Patients'!$JB$9,1,MATCH($D49,'6. Patients'!$JC$9:$JQ$9,0),ROWS('6. Patients'!EQ$10:EQ$107))),0)+
IFERROR(SUMPRODUCT('6. Patients'!DD$10:DD$107,OFFSET('6. Patients'!$JR$9,1,MATCH($D49,'6. Patients'!$JS$9:$KG$9,0),ROWS('6. Patients'!EQ$10:EQ$107))),0)+
IFERROR(SUMPRODUCT('6. Patients'!DD$10:DD$107,OFFSET('6. Patients'!$KH$9,1,MATCH($D49,'6. Patients'!$KI$9:$KW$9,0),ROWS('6. Patients'!EQ$10:EQ$107))),0))+
IFERROR(VLOOKUP($D49,$H$61:$L$91,COLUMNS($H$60:$J$60)-1+AK$7,0)*$E49*$F49*'1. General Inputs'!$J$25,0),0)</f>
        <v>0</v>
      </c>
      <c r="AL49" s="3">
        <f ca="1">ROUNDUP($F49*$E49*CHOOSE(AL$7,
IFERROR(SUMPRODUCT('6. Patients'!DE$10:DE$107,OFFSET('6. Patients'!$DN$9,1,MATCH($D49,'6. Patients'!$DO$9:$EC$9,0),ROWS('6. Patients'!ER$10:ER$107))),0)+
IFERROR(SUMPRODUCT('6. Patients'!DE$10:DE$107,OFFSET('6. Patients'!$ED$9,1,MATCH($D49,'6. Patients'!$EE$9:$ES$9,0),ROWS('6. Patients'!ER$10:ER$107))),0)+
IFERROR(SUMPRODUCT('6. Patients'!DE$10:DE$107,OFFSET('6. Patients'!$ET$9,1,MATCH($D49,'6. Patients'!$EU$9:$FI$9,0),ROWS('6. Patients'!ER$10:ER$107))),0)+
IFERROR(SUMPRODUCT('6. Patients'!DE$10:DE$107,OFFSET('6. Patients'!$FJ$9,1,MATCH($D49,'6. Patients'!$FK$9:$FY$9,0),ROWS('6. Patients'!ER$10:ER$107))),0),
IFERROR(SUMPRODUCT('6. Patients'!DE$10:DE$107,OFFSET('6. Patients'!$FZ$9,1,MATCH($D49,'6. Patients'!$GA$9:$GO$9,0),ROWS('6. Patients'!ER$10:ER$107))),0)+
IFERROR(SUMPRODUCT('6. Patients'!DE$10:DE$107,OFFSET('6. Patients'!$GP$9,1,MATCH($D49,'6. Patients'!$GQ$9:$HE$9,0),ROWS('6. Patients'!ER$10:ER$107))),0)+
IFERROR(SUMPRODUCT('6. Patients'!DE$10:DE$107,OFFSET('6. Patients'!$HF$9,1,MATCH($D49,'6. Patients'!$HG$9:$HU$9,0),ROWS('6. Patients'!ER$10:ER$107))),0)+
IFERROR(SUMPRODUCT('6. Patients'!DE$10:DE$107,OFFSET('6. Patients'!$HV$9,1,MATCH($D49,'6. Patients'!$HW$9:$IK$9,0),ROWS('6. Patients'!ER$10:ER$107))),0),
IFERROR(SUMPRODUCT('6. Patients'!DE$10:DE$107,OFFSET('6. Patients'!$IL$9,1,MATCH($D49,'6. Patients'!$IM$9:$JA$9,0),ROWS('6. Patients'!ER$10:ER$107))),0)+
IFERROR(SUMPRODUCT('6. Patients'!DE$10:DE$107,OFFSET('6. Patients'!$JB$9,1,MATCH($D49,'6. Patients'!$JC$9:$JQ$9,0),ROWS('6. Patients'!ER$10:ER$107))),0)+
IFERROR(SUMPRODUCT('6. Patients'!DE$10:DE$107,OFFSET('6. Patients'!$JR$9,1,MATCH($D49,'6. Patients'!$JS$9:$KG$9,0),ROWS('6. Patients'!ER$10:ER$107))),0)+
IFERROR(SUMPRODUCT('6. Patients'!DE$10:DE$107,OFFSET('6. Patients'!$KH$9,1,MATCH($D49,'6. Patients'!$KI$9:$KW$9,0),ROWS('6. Patients'!ER$10:ER$107))),0))+
IFERROR(VLOOKUP($D49,$H$61:$L$91,COLUMNS($H$60:$J$60)-1+AL$7,0)*$E49*$F49*'1. General Inputs'!$J$25,0),0)</f>
        <v>0</v>
      </c>
      <c r="AM49" s="3">
        <f ca="1">ROUNDUP($F49*$E49*CHOOSE(AM$7,
IFERROR(SUMPRODUCT('6. Patients'!DF$10:DF$107,OFFSET('6. Patients'!$DN$9,1,MATCH($D49,'6. Patients'!$DO$9:$EC$9,0),ROWS('6. Patients'!ES$10:ES$107))),0)+
IFERROR(SUMPRODUCT('6. Patients'!DF$10:DF$107,OFFSET('6. Patients'!$ED$9,1,MATCH($D49,'6. Patients'!$EE$9:$ES$9,0),ROWS('6. Patients'!ES$10:ES$107))),0)+
IFERROR(SUMPRODUCT('6. Patients'!DF$10:DF$107,OFFSET('6. Patients'!$ET$9,1,MATCH($D49,'6. Patients'!$EU$9:$FI$9,0),ROWS('6. Patients'!ES$10:ES$107))),0)+
IFERROR(SUMPRODUCT('6. Patients'!DF$10:DF$107,OFFSET('6. Patients'!$FJ$9,1,MATCH($D49,'6. Patients'!$FK$9:$FY$9,0),ROWS('6. Patients'!ES$10:ES$107))),0),
IFERROR(SUMPRODUCT('6. Patients'!DF$10:DF$107,OFFSET('6. Patients'!$FZ$9,1,MATCH($D49,'6. Patients'!$GA$9:$GO$9,0),ROWS('6. Patients'!ES$10:ES$107))),0)+
IFERROR(SUMPRODUCT('6. Patients'!DF$10:DF$107,OFFSET('6. Patients'!$GP$9,1,MATCH($D49,'6. Patients'!$GQ$9:$HE$9,0),ROWS('6. Patients'!ES$10:ES$107))),0)+
IFERROR(SUMPRODUCT('6. Patients'!DF$10:DF$107,OFFSET('6. Patients'!$HF$9,1,MATCH($D49,'6. Patients'!$HG$9:$HU$9,0),ROWS('6. Patients'!ES$10:ES$107))),0)+
IFERROR(SUMPRODUCT('6. Patients'!DF$10:DF$107,OFFSET('6. Patients'!$HV$9,1,MATCH($D49,'6. Patients'!$HW$9:$IK$9,0),ROWS('6. Patients'!ES$10:ES$107))),0),
IFERROR(SUMPRODUCT('6. Patients'!DF$10:DF$107,OFFSET('6. Patients'!$IL$9,1,MATCH($D49,'6. Patients'!$IM$9:$JA$9,0),ROWS('6. Patients'!ES$10:ES$107))),0)+
IFERROR(SUMPRODUCT('6. Patients'!DF$10:DF$107,OFFSET('6. Patients'!$JB$9,1,MATCH($D49,'6. Patients'!$JC$9:$JQ$9,0),ROWS('6. Patients'!ES$10:ES$107))),0)+
IFERROR(SUMPRODUCT('6. Patients'!DF$10:DF$107,OFFSET('6. Patients'!$JR$9,1,MATCH($D49,'6. Patients'!$JS$9:$KG$9,0),ROWS('6. Patients'!ES$10:ES$107))),0)+
IFERROR(SUMPRODUCT('6. Patients'!DF$10:DF$107,OFFSET('6. Patients'!$KH$9,1,MATCH($D49,'6. Patients'!$KI$9:$KW$9,0),ROWS('6. Patients'!ES$10:ES$107))),0))+
IFERROR(VLOOKUP($D49,$H$61:$L$91,COLUMNS($H$60:$J$60)-1+AM$7,0)*$E49*$F49*'1. General Inputs'!$J$25,0),0)</f>
        <v>0</v>
      </c>
      <c r="AN49" s="3">
        <f ca="1">ROUNDUP($F49*$E49*CHOOSE(AN$7,
IFERROR(SUMPRODUCT('6. Patients'!DG$10:DG$107,OFFSET('6. Patients'!$DN$9,1,MATCH($D49,'6. Patients'!$DO$9:$EC$9,0),ROWS('6. Patients'!ET$10:ET$107))),0)+
IFERROR(SUMPRODUCT('6. Patients'!DG$10:DG$107,OFFSET('6. Patients'!$ED$9,1,MATCH($D49,'6. Patients'!$EE$9:$ES$9,0),ROWS('6. Patients'!ET$10:ET$107))),0)+
IFERROR(SUMPRODUCT('6. Patients'!DG$10:DG$107,OFFSET('6. Patients'!$ET$9,1,MATCH($D49,'6. Patients'!$EU$9:$FI$9,0),ROWS('6. Patients'!ET$10:ET$107))),0)+
IFERROR(SUMPRODUCT('6. Patients'!DG$10:DG$107,OFFSET('6. Patients'!$FJ$9,1,MATCH($D49,'6. Patients'!$FK$9:$FY$9,0),ROWS('6. Patients'!ET$10:ET$107))),0),
IFERROR(SUMPRODUCT('6. Patients'!DG$10:DG$107,OFFSET('6. Patients'!$FZ$9,1,MATCH($D49,'6. Patients'!$GA$9:$GO$9,0),ROWS('6. Patients'!ET$10:ET$107))),0)+
IFERROR(SUMPRODUCT('6. Patients'!DG$10:DG$107,OFFSET('6. Patients'!$GP$9,1,MATCH($D49,'6. Patients'!$GQ$9:$HE$9,0),ROWS('6. Patients'!ET$10:ET$107))),0)+
IFERROR(SUMPRODUCT('6. Patients'!DG$10:DG$107,OFFSET('6. Patients'!$HF$9,1,MATCH($D49,'6. Patients'!$HG$9:$HU$9,0),ROWS('6. Patients'!ET$10:ET$107))),0)+
IFERROR(SUMPRODUCT('6. Patients'!DG$10:DG$107,OFFSET('6. Patients'!$HV$9,1,MATCH($D49,'6. Patients'!$HW$9:$IK$9,0),ROWS('6. Patients'!ET$10:ET$107))),0),
IFERROR(SUMPRODUCT('6. Patients'!DG$10:DG$107,OFFSET('6. Patients'!$IL$9,1,MATCH($D49,'6. Patients'!$IM$9:$JA$9,0),ROWS('6. Patients'!ET$10:ET$107))),0)+
IFERROR(SUMPRODUCT('6. Patients'!DG$10:DG$107,OFFSET('6. Patients'!$JB$9,1,MATCH($D49,'6. Patients'!$JC$9:$JQ$9,0),ROWS('6. Patients'!ET$10:ET$107))),0)+
IFERROR(SUMPRODUCT('6. Patients'!DG$10:DG$107,OFFSET('6. Patients'!$JR$9,1,MATCH($D49,'6. Patients'!$JS$9:$KG$9,0),ROWS('6. Patients'!ET$10:ET$107))),0)+
IFERROR(SUMPRODUCT('6. Patients'!DG$10:DG$107,OFFSET('6. Patients'!$KH$9,1,MATCH($D49,'6. Patients'!$KI$9:$KW$9,0),ROWS('6. Patients'!ET$10:ET$107))),0))+
IFERROR(VLOOKUP($D49,$H$61:$L$91,COLUMNS($H$60:$J$60)-1+AN$7,0)*$E49*$F49*'1. General Inputs'!$J$25,0),0)</f>
        <v>0</v>
      </c>
      <c r="AO49" s="3">
        <f ca="1">ROUNDUP($F49*$E49*CHOOSE(AO$7,
IFERROR(SUMPRODUCT('6. Patients'!DH$10:DH$107,OFFSET('6. Patients'!$DN$9,1,MATCH($D49,'6. Patients'!$DO$9:$EC$9,0),ROWS('6. Patients'!EU$10:EU$107))),0)+
IFERROR(SUMPRODUCT('6. Patients'!DH$10:DH$107,OFFSET('6. Patients'!$ED$9,1,MATCH($D49,'6. Patients'!$EE$9:$ES$9,0),ROWS('6. Patients'!EU$10:EU$107))),0)+
IFERROR(SUMPRODUCT('6. Patients'!DH$10:DH$107,OFFSET('6. Patients'!$ET$9,1,MATCH($D49,'6. Patients'!$EU$9:$FI$9,0),ROWS('6. Patients'!EU$10:EU$107))),0)+
IFERROR(SUMPRODUCT('6. Patients'!DH$10:DH$107,OFFSET('6. Patients'!$FJ$9,1,MATCH($D49,'6. Patients'!$FK$9:$FY$9,0),ROWS('6. Patients'!EU$10:EU$107))),0),
IFERROR(SUMPRODUCT('6. Patients'!DH$10:DH$107,OFFSET('6. Patients'!$FZ$9,1,MATCH($D49,'6. Patients'!$GA$9:$GO$9,0),ROWS('6. Patients'!EU$10:EU$107))),0)+
IFERROR(SUMPRODUCT('6. Patients'!DH$10:DH$107,OFFSET('6. Patients'!$GP$9,1,MATCH($D49,'6. Patients'!$GQ$9:$HE$9,0),ROWS('6. Patients'!EU$10:EU$107))),0)+
IFERROR(SUMPRODUCT('6. Patients'!DH$10:DH$107,OFFSET('6. Patients'!$HF$9,1,MATCH($D49,'6. Patients'!$HG$9:$HU$9,0),ROWS('6. Patients'!EU$10:EU$107))),0)+
IFERROR(SUMPRODUCT('6. Patients'!DH$10:DH$107,OFFSET('6. Patients'!$HV$9,1,MATCH($D49,'6. Patients'!$HW$9:$IK$9,0),ROWS('6. Patients'!EU$10:EU$107))),0),
IFERROR(SUMPRODUCT('6. Patients'!DH$10:DH$107,OFFSET('6. Patients'!$IL$9,1,MATCH($D49,'6. Patients'!$IM$9:$JA$9,0),ROWS('6. Patients'!EU$10:EU$107))),0)+
IFERROR(SUMPRODUCT('6. Patients'!DH$10:DH$107,OFFSET('6. Patients'!$JB$9,1,MATCH($D49,'6. Patients'!$JC$9:$JQ$9,0),ROWS('6. Patients'!EU$10:EU$107))),0)+
IFERROR(SUMPRODUCT('6. Patients'!DH$10:DH$107,OFFSET('6. Patients'!$JR$9,1,MATCH($D49,'6. Patients'!$JS$9:$KG$9,0),ROWS('6. Patients'!EU$10:EU$107))),0)+
IFERROR(SUMPRODUCT('6. Patients'!DH$10:DH$107,OFFSET('6. Patients'!$KH$9,1,MATCH($D49,'6. Patients'!$KI$9:$KW$9,0),ROWS('6. Patients'!EU$10:EU$107))),0))+
IFERROR(VLOOKUP($D49,$H$61:$L$91,COLUMNS($H$60:$J$60)-1+AO$7,0)*$E49*$F49*'1. General Inputs'!$J$25,0),0)</f>
        <v>0</v>
      </c>
      <c r="AP49" s="3">
        <f ca="1">ROUNDUP($F49*$E49*CHOOSE(AP$7,
IFERROR(SUMPRODUCT('6. Patients'!DI$10:DI$107,OFFSET('6. Patients'!$DN$9,1,MATCH($D49,'6. Patients'!$DO$9:$EC$9,0),ROWS('6. Patients'!EV$10:EV$107))),0)+
IFERROR(SUMPRODUCT('6. Patients'!DI$10:DI$107,OFFSET('6. Patients'!$ED$9,1,MATCH($D49,'6. Patients'!$EE$9:$ES$9,0),ROWS('6. Patients'!EV$10:EV$107))),0)+
IFERROR(SUMPRODUCT('6. Patients'!DI$10:DI$107,OFFSET('6. Patients'!$ET$9,1,MATCH($D49,'6. Patients'!$EU$9:$FI$9,0),ROWS('6. Patients'!EV$10:EV$107))),0)+
IFERROR(SUMPRODUCT('6. Patients'!DI$10:DI$107,OFFSET('6. Patients'!$FJ$9,1,MATCH($D49,'6. Patients'!$FK$9:$FY$9,0),ROWS('6. Patients'!EV$10:EV$107))),0),
IFERROR(SUMPRODUCT('6. Patients'!DI$10:DI$107,OFFSET('6. Patients'!$FZ$9,1,MATCH($D49,'6. Patients'!$GA$9:$GO$9,0),ROWS('6. Patients'!EV$10:EV$107))),0)+
IFERROR(SUMPRODUCT('6. Patients'!DI$10:DI$107,OFFSET('6. Patients'!$GP$9,1,MATCH($D49,'6. Patients'!$GQ$9:$HE$9,0),ROWS('6. Patients'!EV$10:EV$107))),0)+
IFERROR(SUMPRODUCT('6. Patients'!DI$10:DI$107,OFFSET('6. Patients'!$HF$9,1,MATCH($D49,'6. Patients'!$HG$9:$HU$9,0),ROWS('6. Patients'!EV$10:EV$107))),0)+
IFERROR(SUMPRODUCT('6. Patients'!DI$10:DI$107,OFFSET('6. Patients'!$HV$9,1,MATCH($D49,'6. Patients'!$HW$9:$IK$9,0),ROWS('6. Patients'!EV$10:EV$107))),0),
IFERROR(SUMPRODUCT('6. Patients'!DI$10:DI$107,OFFSET('6. Patients'!$IL$9,1,MATCH($D49,'6. Patients'!$IM$9:$JA$9,0),ROWS('6. Patients'!EV$10:EV$107))),0)+
IFERROR(SUMPRODUCT('6. Patients'!DI$10:DI$107,OFFSET('6. Patients'!$JB$9,1,MATCH($D49,'6. Patients'!$JC$9:$JQ$9,0),ROWS('6. Patients'!EV$10:EV$107))),0)+
IFERROR(SUMPRODUCT('6. Patients'!DI$10:DI$107,OFFSET('6. Patients'!$JR$9,1,MATCH($D49,'6. Patients'!$JS$9:$KG$9,0),ROWS('6. Patients'!EV$10:EV$107))),0)+
IFERROR(SUMPRODUCT('6. Patients'!DI$10:DI$107,OFFSET('6. Patients'!$KH$9,1,MATCH($D49,'6. Patients'!$KI$9:$KW$9,0),ROWS('6. Patients'!EV$10:EV$107))),0))+
IFERROR(VLOOKUP($D49,$H$61:$L$91,COLUMNS($H$60:$J$60)-1+AP$7,0)*$E49*$F49*'1. General Inputs'!$J$25,0),0)</f>
        <v>0</v>
      </c>
      <c r="AQ49" s="3">
        <f ca="1">ROUNDUP($F49*$E49*CHOOSE(AQ$7,
IFERROR(SUMPRODUCT('6. Patients'!DJ$10:DJ$107,OFFSET('6. Patients'!$DN$9,1,MATCH($D49,'6. Patients'!$DO$9:$EC$9,0),ROWS('6. Patients'!EW$10:EW$107))),0)+
IFERROR(SUMPRODUCT('6. Patients'!DJ$10:DJ$107,OFFSET('6. Patients'!$ED$9,1,MATCH($D49,'6. Patients'!$EE$9:$ES$9,0),ROWS('6. Patients'!EW$10:EW$107))),0)+
IFERROR(SUMPRODUCT('6. Patients'!DJ$10:DJ$107,OFFSET('6. Patients'!$ET$9,1,MATCH($D49,'6. Patients'!$EU$9:$FI$9,0),ROWS('6. Patients'!EW$10:EW$107))),0)+
IFERROR(SUMPRODUCT('6. Patients'!DJ$10:DJ$107,OFFSET('6. Patients'!$FJ$9,1,MATCH($D49,'6. Patients'!$FK$9:$FY$9,0),ROWS('6. Patients'!EW$10:EW$107))),0),
IFERROR(SUMPRODUCT('6. Patients'!DJ$10:DJ$107,OFFSET('6. Patients'!$FZ$9,1,MATCH($D49,'6. Patients'!$GA$9:$GO$9,0),ROWS('6. Patients'!EW$10:EW$107))),0)+
IFERROR(SUMPRODUCT('6. Patients'!DJ$10:DJ$107,OFFSET('6. Patients'!$GP$9,1,MATCH($D49,'6. Patients'!$GQ$9:$HE$9,0),ROWS('6. Patients'!EW$10:EW$107))),0)+
IFERROR(SUMPRODUCT('6. Patients'!DJ$10:DJ$107,OFFSET('6. Patients'!$HF$9,1,MATCH($D49,'6. Patients'!$HG$9:$HU$9,0),ROWS('6. Patients'!EW$10:EW$107))),0)+
IFERROR(SUMPRODUCT('6. Patients'!DJ$10:DJ$107,OFFSET('6. Patients'!$HV$9,1,MATCH($D49,'6. Patients'!$HW$9:$IK$9,0),ROWS('6. Patients'!EW$10:EW$107))),0),
IFERROR(SUMPRODUCT('6. Patients'!DJ$10:DJ$107,OFFSET('6. Patients'!$IL$9,1,MATCH($D49,'6. Patients'!$IM$9:$JA$9,0),ROWS('6. Patients'!EW$10:EW$107))),0)+
IFERROR(SUMPRODUCT('6. Patients'!DJ$10:DJ$107,OFFSET('6. Patients'!$JB$9,1,MATCH($D49,'6. Patients'!$JC$9:$JQ$9,0),ROWS('6. Patients'!EW$10:EW$107))),0)+
IFERROR(SUMPRODUCT('6. Patients'!DJ$10:DJ$107,OFFSET('6. Patients'!$JR$9,1,MATCH($D49,'6. Patients'!$JS$9:$KG$9,0),ROWS('6. Patients'!EW$10:EW$107))),0)+
IFERROR(SUMPRODUCT('6. Patients'!DJ$10:DJ$107,OFFSET('6. Patients'!$KH$9,1,MATCH($D49,'6. Patients'!$KI$9:$KW$9,0),ROWS('6. Patients'!EW$10:EW$107))),0))+
IFERROR(VLOOKUP($D49,$H$61:$L$91,COLUMNS($H$60:$J$60)-1+AQ$7,0)*$E49*$F49*'1. General Inputs'!$J$25,0),0)</f>
        <v>0</v>
      </c>
      <c r="AR49" s="136"/>
      <c r="AZ49" s="135">
        <f ca="1">IFERROR(SUM(OFFSET('7. Consumption'!H49,0,1,,MIN('1. General Inputs'!$J$27,COLUMNS('7. Consumption'!H$9:$AQ$9)-1))),0)+MAX(0,$AQ49*('1. General Inputs'!$J$27-COLUMNS('7. Consumption'!H$9:$AQ$9)+1))</f>
        <v>0</v>
      </c>
      <c r="BA49" s="135">
        <f ca="1">IFERROR(SUM(OFFSET('7. Consumption'!I49,0,1,,MIN('1. General Inputs'!$J$27,COLUMNS('7. Consumption'!I$9:$AQ$9)-1))),0)+MAX(0,$AQ49*('1. General Inputs'!$J$27-COLUMNS('7. Consumption'!I$9:$AQ$9)+1))</f>
        <v>0</v>
      </c>
      <c r="BB49" s="135">
        <f ca="1">IFERROR(SUM(OFFSET('7. Consumption'!J49,0,1,,MIN('1. General Inputs'!$J$27,COLUMNS('7. Consumption'!J$9:$AQ$9)-1))),0)+MAX(0,$AQ49*('1. General Inputs'!$J$27-COLUMNS('7. Consumption'!J$9:$AQ$9)+1))</f>
        <v>0</v>
      </c>
      <c r="BC49" s="135">
        <f ca="1">IFERROR(SUM(OFFSET('7. Consumption'!K49,0,1,,MIN('1. General Inputs'!$J$27,COLUMNS('7. Consumption'!K$9:$AQ$9)-1))),0)+MAX(0,$AQ49*('1. General Inputs'!$J$27-COLUMNS('7. Consumption'!K$9:$AQ$9)+1))</f>
        <v>0</v>
      </c>
      <c r="BD49" s="135">
        <f ca="1">IFERROR(SUM(OFFSET('7. Consumption'!L49,0,1,,MIN('1. General Inputs'!$J$27,COLUMNS('7. Consumption'!L$9:$AQ$9)-1))),0)+MAX(0,$AQ49*('1. General Inputs'!$J$27-COLUMNS('7. Consumption'!L$9:$AQ$9)+1))</f>
        <v>0</v>
      </c>
      <c r="BE49" s="135">
        <f ca="1">IFERROR(SUM(OFFSET('7. Consumption'!M49,0,1,,MIN('1. General Inputs'!$J$27,COLUMNS('7. Consumption'!M$9:$AQ$9)-1))),0)+MAX(0,$AQ49*('1. General Inputs'!$J$27-COLUMNS('7. Consumption'!M$9:$AQ$9)+1))</f>
        <v>0</v>
      </c>
      <c r="BF49" s="135">
        <f ca="1">IFERROR(SUM(OFFSET('7. Consumption'!N49,0,1,,MIN('1. General Inputs'!$J$27,COLUMNS('7. Consumption'!N$9:$AQ$9)-1))),0)+MAX(0,$AQ49*('1. General Inputs'!$J$27-COLUMNS('7. Consumption'!N$9:$AQ$9)+1))</f>
        <v>0</v>
      </c>
      <c r="BG49" s="135">
        <f ca="1">IFERROR(SUM(OFFSET('7. Consumption'!O49,0,1,,MIN('1. General Inputs'!$J$27,COLUMNS('7. Consumption'!O$9:$AQ$9)-1))),0)+MAX(0,$AQ49*('1. General Inputs'!$J$27-COLUMNS('7. Consumption'!O$9:$AQ$9)+1))</f>
        <v>0</v>
      </c>
      <c r="BH49" s="135">
        <f ca="1">IFERROR(SUM(OFFSET('7. Consumption'!P49,0,1,,MIN('1. General Inputs'!$J$27,COLUMNS('7. Consumption'!P$9:$AQ$9)-1))),0)+MAX(0,$AQ49*('1. General Inputs'!$J$27-COLUMNS('7. Consumption'!P$9:$AQ$9)+1))</f>
        <v>0</v>
      </c>
      <c r="BI49" s="135">
        <f ca="1">IFERROR(SUM(OFFSET('7. Consumption'!Q49,0,1,,MIN('1. General Inputs'!$J$27,COLUMNS('7. Consumption'!Q$9:$AQ$9)-1))),0)+MAX(0,$AQ49*('1. General Inputs'!$J$27-COLUMNS('7. Consumption'!Q$9:$AQ$9)+1))</f>
        <v>0</v>
      </c>
      <c r="BJ49" s="135">
        <f ca="1">IFERROR(SUM(OFFSET('7. Consumption'!R49,0,1,,MIN('1. General Inputs'!$J$27,COLUMNS('7. Consumption'!R$9:$AQ$9)-1))),0)+MAX(0,$AQ49*('1. General Inputs'!$J$27-COLUMNS('7. Consumption'!R$9:$AQ$9)+1))</f>
        <v>0</v>
      </c>
      <c r="BK49" s="135">
        <f ca="1">IFERROR(SUM(OFFSET('7. Consumption'!S49,0,1,,MIN('1. General Inputs'!$J$27,COLUMNS('7. Consumption'!S$9:$AQ$9)-1))),0)+MAX(0,$AQ49*('1. General Inputs'!$J$27-COLUMNS('7. Consumption'!S$9:$AQ$9)+1))</f>
        <v>0</v>
      </c>
      <c r="BL49" s="135">
        <f ca="1">IFERROR(SUM(OFFSET('7. Consumption'!T49,0,1,,MIN('1. General Inputs'!$J$27,COLUMNS('7. Consumption'!T$9:$AQ$9)-1))),0)+MAX(0,$AQ49*('1. General Inputs'!$J$27-COLUMNS('7. Consumption'!T$9:$AQ$9)+1))</f>
        <v>0</v>
      </c>
      <c r="BM49" s="135">
        <f ca="1">IFERROR(SUM(OFFSET('7. Consumption'!U49,0,1,,MIN('1. General Inputs'!$J$27,COLUMNS('7. Consumption'!U$9:$AQ$9)-1))),0)+MAX(0,$AQ49*('1. General Inputs'!$J$27-COLUMNS('7. Consumption'!U$9:$AQ$9)+1))</f>
        <v>0</v>
      </c>
      <c r="BN49" s="135">
        <f ca="1">IFERROR(SUM(OFFSET('7. Consumption'!V49,0,1,,MIN('1. General Inputs'!$J$27,COLUMNS('7. Consumption'!V$9:$AQ$9)-1))),0)+MAX(0,$AQ49*('1. General Inputs'!$J$27-COLUMNS('7. Consumption'!V$9:$AQ$9)+1))</f>
        <v>0</v>
      </c>
      <c r="BO49" s="135">
        <f ca="1">IFERROR(SUM(OFFSET('7. Consumption'!W49,0,1,,MIN('1. General Inputs'!$J$27,COLUMNS('7. Consumption'!W$9:$AQ$9)-1))),0)+MAX(0,$AQ49*('1. General Inputs'!$J$27-COLUMNS('7. Consumption'!W$9:$AQ$9)+1))</f>
        <v>0</v>
      </c>
      <c r="BP49" s="135">
        <f ca="1">IFERROR(SUM(OFFSET('7. Consumption'!X49,0,1,,MIN('1. General Inputs'!$J$27,COLUMNS('7. Consumption'!X$9:$AQ$9)-1))),0)+MAX(0,$AQ49*('1. General Inputs'!$J$27-COLUMNS('7. Consumption'!X$9:$AQ$9)+1))</f>
        <v>0</v>
      </c>
      <c r="BQ49" s="135">
        <f ca="1">IFERROR(SUM(OFFSET('7. Consumption'!Y49,0,1,,MIN('1. General Inputs'!$J$27,COLUMNS('7. Consumption'!Y$9:$AQ$9)-1))),0)+MAX(0,$AQ49*('1. General Inputs'!$J$27-COLUMNS('7. Consumption'!Y$9:$AQ$9)+1))</f>
        <v>0</v>
      </c>
      <c r="BR49" s="135">
        <f ca="1">IFERROR(SUM(OFFSET('7. Consumption'!Z49,0,1,,MIN('1. General Inputs'!$J$27,COLUMNS('7. Consumption'!Z$9:$AQ$9)-1))),0)+MAX(0,$AQ49*('1. General Inputs'!$J$27-COLUMNS('7. Consumption'!Z$9:$AQ$9)+1))</f>
        <v>0</v>
      </c>
      <c r="BS49" s="135">
        <f ca="1">IFERROR(SUM(OFFSET('7. Consumption'!AA49,0,1,,MIN('1. General Inputs'!$J$27,COLUMNS('7. Consumption'!AA$9:$AQ$9)-1))),0)+MAX(0,$AQ49*('1. General Inputs'!$J$27-COLUMNS('7. Consumption'!AA$9:$AQ$9)+1))</f>
        <v>0</v>
      </c>
      <c r="BT49" s="135">
        <f ca="1">IFERROR(SUM(OFFSET('7. Consumption'!AB49,0,1,,MIN('1. General Inputs'!$J$27,COLUMNS('7. Consumption'!AB$9:$AQ$9)-1))),0)+MAX(0,$AQ49*('1. General Inputs'!$J$27-COLUMNS('7. Consumption'!AB$9:$AQ$9)+1))</f>
        <v>0</v>
      </c>
      <c r="BU49" s="135">
        <f ca="1">IFERROR(SUM(OFFSET('7. Consumption'!AC49,0,1,,MIN('1. General Inputs'!$J$27,COLUMNS('7. Consumption'!AC$9:$AQ$9)-1))),0)+MAX(0,$AQ49*('1. General Inputs'!$J$27-COLUMNS('7. Consumption'!AC$9:$AQ$9)+1))</f>
        <v>0</v>
      </c>
      <c r="BV49" s="135">
        <f ca="1">IFERROR(SUM(OFFSET('7. Consumption'!AD49,0,1,,MIN('1. General Inputs'!$J$27,COLUMNS('7. Consumption'!AD$9:$AQ$9)-1))),0)+MAX(0,$AQ49*('1. General Inputs'!$J$27-COLUMNS('7. Consumption'!AD$9:$AQ$9)+1))</f>
        <v>0</v>
      </c>
      <c r="BW49" s="135">
        <f ca="1">IFERROR(SUM(OFFSET('7. Consumption'!AE49,0,1,,MIN('1. General Inputs'!$J$27,COLUMNS('7. Consumption'!AE$9:$AQ$9)-1))),0)+MAX(0,$AQ49*('1. General Inputs'!$J$27-COLUMNS('7. Consumption'!AE$9:$AQ$9)+1))</f>
        <v>0</v>
      </c>
      <c r="BX49" s="135">
        <f ca="1">IFERROR(SUM(OFFSET('7. Consumption'!AF49,0,1,,MIN('1. General Inputs'!$J$27,COLUMNS('7. Consumption'!AF$9:$AQ$9)-1))),0)+MAX(0,$AQ49*('1. General Inputs'!$J$27-COLUMNS('7. Consumption'!AF$9:$AQ$9)+1))</f>
        <v>0</v>
      </c>
      <c r="BY49" s="135">
        <f ca="1">IFERROR(SUM(OFFSET('7. Consumption'!AG49,0,1,,MIN('1. General Inputs'!$J$27,COLUMNS('7. Consumption'!AG$9:$AQ$9)-1))),0)+MAX(0,$AQ49*('1. General Inputs'!$J$27-COLUMNS('7. Consumption'!AG$9:$AQ$9)+1))</f>
        <v>0</v>
      </c>
      <c r="BZ49" s="135">
        <f ca="1">IFERROR(SUM(OFFSET('7. Consumption'!AH49,0,1,,MIN('1. General Inputs'!$J$27,COLUMNS('7. Consumption'!AH$9:$AQ$9)-1))),0)+MAX(0,$AQ49*('1. General Inputs'!$J$27-COLUMNS('7. Consumption'!AH$9:$AQ$9)+1))</f>
        <v>0</v>
      </c>
      <c r="CA49" s="135">
        <f ca="1">IFERROR(SUM(OFFSET('7. Consumption'!AI49,0,1,,MIN('1. General Inputs'!$J$27,COLUMNS('7. Consumption'!AI$9:$AQ$9)-1))),0)+MAX(0,$AQ49*('1. General Inputs'!$J$27-COLUMNS('7. Consumption'!AI$9:$AQ$9)+1))</f>
        <v>0</v>
      </c>
      <c r="CB49" s="135">
        <f ca="1">IFERROR(SUM(OFFSET('7. Consumption'!AJ49,0,1,,MIN('1. General Inputs'!$J$27,COLUMNS('7. Consumption'!AJ$9:$AQ$9)-1))),0)+MAX(0,$AQ49*('1. General Inputs'!$J$27-COLUMNS('7. Consumption'!AJ$9:$AQ$9)+1))</f>
        <v>0</v>
      </c>
      <c r="CC49" s="135">
        <f ca="1">IFERROR(SUM(OFFSET('7. Consumption'!AK49,0,1,,MIN('1. General Inputs'!$J$27,COLUMNS('7. Consumption'!AK$9:$AQ$9)-1))),0)+MAX(0,$AQ49*('1. General Inputs'!$J$27-COLUMNS('7. Consumption'!AK$9:$AQ$9)+1))</f>
        <v>0</v>
      </c>
      <c r="CD49" s="135">
        <f ca="1">IFERROR(SUM(OFFSET('7. Consumption'!AL49,0,1,,MIN('1. General Inputs'!$J$27,COLUMNS('7. Consumption'!AL$9:$AQ$9)-1))),0)+MAX(0,$AQ49*('1. General Inputs'!$J$27-COLUMNS('7. Consumption'!AL$9:$AQ$9)+1))</f>
        <v>0</v>
      </c>
      <c r="CE49" s="135">
        <f ca="1">IFERROR(SUM(OFFSET('7. Consumption'!AM49,0,1,,MIN('1. General Inputs'!$J$27,COLUMNS('7. Consumption'!AM$9:$AQ$9)-1))),0)+MAX(0,$AQ49*('1. General Inputs'!$J$27-COLUMNS('7. Consumption'!AM$9:$AQ$9)+1))</f>
        <v>0</v>
      </c>
      <c r="CF49" s="135">
        <f ca="1">IFERROR(SUM(OFFSET('7. Consumption'!AN49,0,1,,MIN('1. General Inputs'!$J$27,COLUMNS('7. Consumption'!AN$9:$AQ$9)-1))),0)+MAX(0,$AQ49*('1. General Inputs'!$J$27-COLUMNS('7. Consumption'!AN$9:$AQ$9)+1))</f>
        <v>0</v>
      </c>
      <c r="CG49" s="135">
        <f ca="1">IFERROR(SUM(OFFSET('7. Consumption'!AO49,0,1,,MIN('1. General Inputs'!$J$27,COLUMNS('7. Consumption'!AO$9:$AQ$9)-1))),0)+MAX(0,$AQ49*('1. General Inputs'!$J$27-COLUMNS('7. Consumption'!AO$9:$AQ$9)+1))</f>
        <v>0</v>
      </c>
      <c r="CH49" s="135">
        <f ca="1">IFERROR(SUM(OFFSET('7. Consumption'!AP49,0,1,,MIN('1. General Inputs'!$J$27,COLUMNS('7. Consumption'!AP$9:$AQ$9)-1))),0)+MAX(0,$AQ49*('1. General Inputs'!$J$27-COLUMNS('7. Consumption'!AP$9:$AQ$9)+1))</f>
        <v>0</v>
      </c>
      <c r="CI49" s="135">
        <f ca="1">IFERROR(SUM(OFFSET('7. Consumption'!AQ49,0,1,,MIN('1. General Inputs'!$J$27,COLUMNS('7. Consumption'!AQ$9:$AQ$9)-1))),0)+MAX(0,$AQ49*('1. General Inputs'!$J$27-COLUMNS('7. Consumption'!AQ$9:$AQ$9)+1))</f>
        <v>0</v>
      </c>
    </row>
    <row r="50" spans="2:87" ht="15" hidden="1" outlineLevel="1" x14ac:dyDescent="0.25">
      <c r="B50" s="16"/>
      <c r="C50" s="16" t="str">
        <f>IFERROR(VLOOKUP(ROWS($C$9:$C50),'5. Dosing'!$L$14:$M$64,COLUMNS('5. Dosing'!$L$13:$M$13),0),"")</f>
        <v/>
      </c>
      <c r="D50" s="16" t="str">
        <f>IFERROR(INDEX('5. Dosing'!E$14:E$64,MATCH('7. Consumption'!$C50,'5. Dosing'!$M$14:$M$64,0)),"")</f>
        <v/>
      </c>
      <c r="E50" s="129">
        <f>IFERROR(INDEX('5. Dosing'!K$14:K$64,MATCH('7. Consumption'!$C50,'5. Dosing'!$M$14:$M$64,0)),0)</f>
        <v>0</v>
      </c>
      <c r="F50" s="130">
        <f>IFERROR(INDEX('5. Dosing'!J$14:J$64,MATCH('7. Consumption'!$C50,'5. Dosing'!$M$14:$M$64,0))*(30)/INDEX('5. Dosing'!H$14:H$64,MATCH('7. Consumption'!$C50,'5. Dosing'!$M$14:$M$64,0)),0)</f>
        <v>0</v>
      </c>
      <c r="H50" s="3">
        <f ca="1">ROUNDUP($F50*$E50*CHOOSE(H$7,
IFERROR(SUMPRODUCT('6. Patients'!CA$10:CA$107,OFFSET('6. Patients'!$DN$9,1,MATCH($D50,'6. Patients'!$DO$9:$EC$9,0),ROWS('6. Patients'!DN$10:DN$107))),0)+
IFERROR(SUMPRODUCT('6. Patients'!CA$10:CA$107,OFFSET('6. Patients'!$ED$9,1,MATCH($D50,'6. Patients'!$EE$9:$ES$9,0),ROWS('6. Patients'!DN$10:DN$107))),0)+
IFERROR(SUMPRODUCT('6. Patients'!CA$10:CA$107,OFFSET('6. Patients'!$ET$9,1,MATCH($D50,'6. Patients'!$EU$9:$FI$9,0),ROWS('6. Patients'!DN$10:DN$107))),0)+
IFERROR(SUMPRODUCT('6. Patients'!CA$10:CA$107,OFFSET('6. Patients'!$FJ$9,1,MATCH($D50,'6. Patients'!$FK$9:$FY$9,0),ROWS('6. Patients'!DN$10:DN$107))),0),
IFERROR(SUMPRODUCT('6. Patients'!CA$10:CA$107,OFFSET('6. Patients'!$FZ$9,1,MATCH($D50,'6. Patients'!$GA$9:$GO$9,0),ROWS('6. Patients'!DN$10:DN$107))),0)+
IFERROR(SUMPRODUCT('6. Patients'!CA$10:CA$107,OFFSET('6. Patients'!$GP$9,1,MATCH($D50,'6. Patients'!$GQ$9:$HE$9,0),ROWS('6. Patients'!DN$10:DN$107))),0)+
IFERROR(SUMPRODUCT('6. Patients'!CA$10:CA$107,OFFSET('6. Patients'!$HF$9,1,MATCH($D50,'6. Patients'!$HG$9:$HU$9,0),ROWS('6. Patients'!DN$10:DN$107))),0)+
IFERROR(SUMPRODUCT('6. Patients'!CA$10:CA$107,OFFSET('6. Patients'!$HV$9,1,MATCH($D50,'6. Patients'!$HW$9:$IK$9,0),ROWS('6. Patients'!DN$10:DN$107))),0),
IFERROR(SUMPRODUCT('6. Patients'!CA$10:CA$107,OFFSET('6. Patients'!$IL$9,1,MATCH($D50,'6. Patients'!$IM$9:$JA$9,0),ROWS('6. Patients'!DN$10:DN$107))),0)+
IFERROR(SUMPRODUCT('6. Patients'!CA$10:CA$107,OFFSET('6. Patients'!$JB$9,1,MATCH($D50,'6. Patients'!$JC$9:$JQ$9,0),ROWS('6. Patients'!DN$10:DN$107))),0)+
IFERROR(SUMPRODUCT('6. Patients'!CA$10:CA$107,OFFSET('6. Patients'!$JR$9,1,MATCH($D50,'6. Patients'!$JS$9:$KG$9,0),ROWS('6. Patients'!DN$10:DN$107))),0)+
IFERROR(SUMPRODUCT('6. Patients'!CA$10:CA$107,OFFSET('6. Patients'!$KH$9,1,MATCH($D50,'6. Patients'!$KI$9:$KW$9,0),ROWS('6. Patients'!DN$10:DN$107))),0))+
IFERROR(VLOOKUP($D50,$H$61:$L$91,COLUMNS($H$60:$J$60)-1+H$7,0)*$E50*$F50*'1. General Inputs'!$J$25,0),0)</f>
        <v>0</v>
      </c>
      <c r="I50" s="3">
        <f ca="1">ROUNDUP($F50*$E50*CHOOSE(I$7,
IFERROR(SUMPRODUCT('6. Patients'!CB$10:CB$107,OFFSET('6. Patients'!$DN$9,1,MATCH($D50,'6. Patients'!$DO$9:$EC$9,0),ROWS('6. Patients'!DO$10:DO$107))),0)+
IFERROR(SUMPRODUCT('6. Patients'!CB$10:CB$107,OFFSET('6. Patients'!$ED$9,1,MATCH($D50,'6. Patients'!$EE$9:$ES$9,0),ROWS('6. Patients'!DO$10:DO$107))),0)+
IFERROR(SUMPRODUCT('6. Patients'!CB$10:CB$107,OFFSET('6. Patients'!$ET$9,1,MATCH($D50,'6. Patients'!$EU$9:$FI$9,0),ROWS('6. Patients'!DO$10:DO$107))),0)+
IFERROR(SUMPRODUCT('6. Patients'!CB$10:CB$107,OFFSET('6. Patients'!$FJ$9,1,MATCH($D50,'6. Patients'!$FK$9:$FY$9,0),ROWS('6. Patients'!DO$10:DO$107))),0),
IFERROR(SUMPRODUCT('6. Patients'!CB$10:CB$107,OFFSET('6. Patients'!$FZ$9,1,MATCH($D50,'6. Patients'!$GA$9:$GO$9,0),ROWS('6. Patients'!DO$10:DO$107))),0)+
IFERROR(SUMPRODUCT('6. Patients'!CB$10:CB$107,OFFSET('6. Patients'!$GP$9,1,MATCH($D50,'6. Patients'!$GQ$9:$HE$9,0),ROWS('6. Patients'!DO$10:DO$107))),0)+
IFERROR(SUMPRODUCT('6. Patients'!CB$10:CB$107,OFFSET('6. Patients'!$HF$9,1,MATCH($D50,'6. Patients'!$HG$9:$HU$9,0),ROWS('6. Patients'!DO$10:DO$107))),0)+
IFERROR(SUMPRODUCT('6. Patients'!CB$10:CB$107,OFFSET('6. Patients'!$HV$9,1,MATCH($D50,'6. Patients'!$HW$9:$IK$9,0),ROWS('6. Patients'!DO$10:DO$107))),0),
IFERROR(SUMPRODUCT('6. Patients'!CB$10:CB$107,OFFSET('6. Patients'!$IL$9,1,MATCH($D50,'6. Patients'!$IM$9:$JA$9,0),ROWS('6. Patients'!DO$10:DO$107))),0)+
IFERROR(SUMPRODUCT('6. Patients'!CB$10:CB$107,OFFSET('6. Patients'!$JB$9,1,MATCH($D50,'6. Patients'!$JC$9:$JQ$9,0),ROWS('6. Patients'!DO$10:DO$107))),0)+
IFERROR(SUMPRODUCT('6. Patients'!CB$10:CB$107,OFFSET('6. Patients'!$JR$9,1,MATCH($D50,'6. Patients'!$JS$9:$KG$9,0),ROWS('6. Patients'!DO$10:DO$107))),0)+
IFERROR(SUMPRODUCT('6. Patients'!CB$10:CB$107,OFFSET('6. Patients'!$KH$9,1,MATCH($D50,'6. Patients'!$KI$9:$KW$9,0),ROWS('6. Patients'!DO$10:DO$107))),0))+
IFERROR(VLOOKUP($D50,$H$61:$L$91,COLUMNS($H$60:$J$60)-1+I$7,0)*$E50*$F50*'1. General Inputs'!$J$25,0),0)</f>
        <v>0</v>
      </c>
      <c r="J50" s="3">
        <f ca="1">ROUNDUP($F50*$E50*CHOOSE(J$7,
IFERROR(SUMPRODUCT('6. Patients'!CC$10:CC$107,OFFSET('6. Patients'!$DN$9,1,MATCH($D50,'6. Patients'!$DO$9:$EC$9,0),ROWS('6. Patients'!DP$10:DP$107))),0)+
IFERROR(SUMPRODUCT('6. Patients'!CC$10:CC$107,OFFSET('6. Patients'!$ED$9,1,MATCH($D50,'6. Patients'!$EE$9:$ES$9,0),ROWS('6. Patients'!DP$10:DP$107))),0)+
IFERROR(SUMPRODUCT('6. Patients'!CC$10:CC$107,OFFSET('6. Patients'!$ET$9,1,MATCH($D50,'6. Patients'!$EU$9:$FI$9,0),ROWS('6. Patients'!DP$10:DP$107))),0)+
IFERROR(SUMPRODUCT('6. Patients'!CC$10:CC$107,OFFSET('6. Patients'!$FJ$9,1,MATCH($D50,'6. Patients'!$FK$9:$FY$9,0),ROWS('6. Patients'!DP$10:DP$107))),0),
IFERROR(SUMPRODUCT('6. Patients'!CC$10:CC$107,OFFSET('6. Patients'!$FZ$9,1,MATCH($D50,'6. Patients'!$GA$9:$GO$9,0),ROWS('6. Patients'!DP$10:DP$107))),0)+
IFERROR(SUMPRODUCT('6. Patients'!CC$10:CC$107,OFFSET('6. Patients'!$GP$9,1,MATCH($D50,'6. Patients'!$GQ$9:$HE$9,0),ROWS('6. Patients'!DP$10:DP$107))),0)+
IFERROR(SUMPRODUCT('6. Patients'!CC$10:CC$107,OFFSET('6. Patients'!$HF$9,1,MATCH($D50,'6. Patients'!$HG$9:$HU$9,0),ROWS('6. Patients'!DP$10:DP$107))),0)+
IFERROR(SUMPRODUCT('6. Patients'!CC$10:CC$107,OFFSET('6. Patients'!$HV$9,1,MATCH($D50,'6. Patients'!$HW$9:$IK$9,0),ROWS('6. Patients'!DP$10:DP$107))),0),
IFERROR(SUMPRODUCT('6. Patients'!CC$10:CC$107,OFFSET('6. Patients'!$IL$9,1,MATCH($D50,'6. Patients'!$IM$9:$JA$9,0),ROWS('6. Patients'!DP$10:DP$107))),0)+
IFERROR(SUMPRODUCT('6. Patients'!CC$10:CC$107,OFFSET('6. Patients'!$JB$9,1,MATCH($D50,'6. Patients'!$JC$9:$JQ$9,0),ROWS('6. Patients'!DP$10:DP$107))),0)+
IFERROR(SUMPRODUCT('6. Patients'!CC$10:CC$107,OFFSET('6. Patients'!$JR$9,1,MATCH($D50,'6. Patients'!$JS$9:$KG$9,0),ROWS('6. Patients'!DP$10:DP$107))),0)+
IFERROR(SUMPRODUCT('6. Patients'!CC$10:CC$107,OFFSET('6. Patients'!$KH$9,1,MATCH($D50,'6. Patients'!$KI$9:$KW$9,0),ROWS('6. Patients'!DP$10:DP$107))),0))+
IFERROR(VLOOKUP($D50,$H$61:$L$91,COLUMNS($H$60:$J$60)-1+J$7,0)*$E50*$F50*'1. General Inputs'!$J$25,0),0)</f>
        <v>0</v>
      </c>
      <c r="K50" s="3">
        <f ca="1">ROUNDUP($F50*$E50*CHOOSE(K$7,
IFERROR(SUMPRODUCT('6. Patients'!CD$10:CD$107,OFFSET('6. Patients'!$DN$9,1,MATCH($D50,'6. Patients'!$DO$9:$EC$9,0),ROWS('6. Patients'!DQ$10:DQ$107))),0)+
IFERROR(SUMPRODUCT('6. Patients'!CD$10:CD$107,OFFSET('6. Patients'!$ED$9,1,MATCH($D50,'6. Patients'!$EE$9:$ES$9,0),ROWS('6. Patients'!DQ$10:DQ$107))),0)+
IFERROR(SUMPRODUCT('6. Patients'!CD$10:CD$107,OFFSET('6. Patients'!$ET$9,1,MATCH($D50,'6. Patients'!$EU$9:$FI$9,0),ROWS('6. Patients'!DQ$10:DQ$107))),0)+
IFERROR(SUMPRODUCT('6. Patients'!CD$10:CD$107,OFFSET('6. Patients'!$FJ$9,1,MATCH($D50,'6. Patients'!$FK$9:$FY$9,0),ROWS('6. Patients'!DQ$10:DQ$107))),0),
IFERROR(SUMPRODUCT('6. Patients'!CD$10:CD$107,OFFSET('6. Patients'!$FZ$9,1,MATCH($D50,'6. Patients'!$GA$9:$GO$9,0),ROWS('6. Patients'!DQ$10:DQ$107))),0)+
IFERROR(SUMPRODUCT('6. Patients'!CD$10:CD$107,OFFSET('6. Patients'!$GP$9,1,MATCH($D50,'6. Patients'!$GQ$9:$HE$9,0),ROWS('6. Patients'!DQ$10:DQ$107))),0)+
IFERROR(SUMPRODUCT('6. Patients'!CD$10:CD$107,OFFSET('6. Patients'!$HF$9,1,MATCH($D50,'6. Patients'!$HG$9:$HU$9,0),ROWS('6. Patients'!DQ$10:DQ$107))),0)+
IFERROR(SUMPRODUCT('6. Patients'!CD$10:CD$107,OFFSET('6. Patients'!$HV$9,1,MATCH($D50,'6. Patients'!$HW$9:$IK$9,0),ROWS('6. Patients'!DQ$10:DQ$107))),0),
IFERROR(SUMPRODUCT('6. Patients'!CD$10:CD$107,OFFSET('6. Patients'!$IL$9,1,MATCH($D50,'6. Patients'!$IM$9:$JA$9,0),ROWS('6. Patients'!DQ$10:DQ$107))),0)+
IFERROR(SUMPRODUCT('6. Patients'!CD$10:CD$107,OFFSET('6. Patients'!$JB$9,1,MATCH($D50,'6. Patients'!$JC$9:$JQ$9,0),ROWS('6. Patients'!DQ$10:DQ$107))),0)+
IFERROR(SUMPRODUCT('6. Patients'!CD$10:CD$107,OFFSET('6. Patients'!$JR$9,1,MATCH($D50,'6. Patients'!$JS$9:$KG$9,0),ROWS('6. Patients'!DQ$10:DQ$107))),0)+
IFERROR(SUMPRODUCT('6. Patients'!CD$10:CD$107,OFFSET('6. Patients'!$KH$9,1,MATCH($D50,'6. Patients'!$KI$9:$KW$9,0),ROWS('6. Patients'!DQ$10:DQ$107))),0))+
IFERROR(VLOOKUP($D50,$H$61:$L$91,COLUMNS($H$60:$J$60)-1+K$7,0)*$E50*$F50*'1. General Inputs'!$J$25,0),0)</f>
        <v>0</v>
      </c>
      <c r="L50" s="3">
        <f ca="1">ROUNDUP($F50*$E50*CHOOSE(L$7,
IFERROR(SUMPRODUCT('6. Patients'!CE$10:CE$107,OFFSET('6. Patients'!$DN$9,1,MATCH($D50,'6. Patients'!$DO$9:$EC$9,0),ROWS('6. Patients'!DR$10:DR$107))),0)+
IFERROR(SUMPRODUCT('6. Patients'!CE$10:CE$107,OFFSET('6. Patients'!$ED$9,1,MATCH($D50,'6. Patients'!$EE$9:$ES$9,0),ROWS('6. Patients'!DR$10:DR$107))),0)+
IFERROR(SUMPRODUCT('6. Patients'!CE$10:CE$107,OFFSET('6. Patients'!$ET$9,1,MATCH($D50,'6. Patients'!$EU$9:$FI$9,0),ROWS('6. Patients'!DR$10:DR$107))),0)+
IFERROR(SUMPRODUCT('6. Patients'!CE$10:CE$107,OFFSET('6. Patients'!$FJ$9,1,MATCH($D50,'6. Patients'!$FK$9:$FY$9,0),ROWS('6. Patients'!DR$10:DR$107))),0),
IFERROR(SUMPRODUCT('6. Patients'!CE$10:CE$107,OFFSET('6. Patients'!$FZ$9,1,MATCH($D50,'6. Patients'!$GA$9:$GO$9,0),ROWS('6. Patients'!DR$10:DR$107))),0)+
IFERROR(SUMPRODUCT('6. Patients'!CE$10:CE$107,OFFSET('6. Patients'!$GP$9,1,MATCH($D50,'6. Patients'!$GQ$9:$HE$9,0),ROWS('6. Patients'!DR$10:DR$107))),0)+
IFERROR(SUMPRODUCT('6. Patients'!CE$10:CE$107,OFFSET('6. Patients'!$HF$9,1,MATCH($D50,'6. Patients'!$HG$9:$HU$9,0),ROWS('6. Patients'!DR$10:DR$107))),0)+
IFERROR(SUMPRODUCT('6. Patients'!CE$10:CE$107,OFFSET('6. Patients'!$HV$9,1,MATCH($D50,'6. Patients'!$HW$9:$IK$9,0),ROWS('6. Patients'!DR$10:DR$107))),0),
IFERROR(SUMPRODUCT('6. Patients'!CE$10:CE$107,OFFSET('6. Patients'!$IL$9,1,MATCH($D50,'6. Patients'!$IM$9:$JA$9,0),ROWS('6. Patients'!DR$10:DR$107))),0)+
IFERROR(SUMPRODUCT('6. Patients'!CE$10:CE$107,OFFSET('6. Patients'!$JB$9,1,MATCH($D50,'6. Patients'!$JC$9:$JQ$9,0),ROWS('6. Patients'!DR$10:DR$107))),0)+
IFERROR(SUMPRODUCT('6. Patients'!CE$10:CE$107,OFFSET('6. Patients'!$JR$9,1,MATCH($D50,'6. Patients'!$JS$9:$KG$9,0),ROWS('6. Patients'!DR$10:DR$107))),0)+
IFERROR(SUMPRODUCT('6. Patients'!CE$10:CE$107,OFFSET('6. Patients'!$KH$9,1,MATCH($D50,'6. Patients'!$KI$9:$KW$9,0),ROWS('6. Patients'!DR$10:DR$107))),0))+
IFERROR(VLOOKUP($D50,$H$61:$L$91,COLUMNS($H$60:$J$60)-1+L$7,0)*$E50*$F50*'1. General Inputs'!$J$25,0),0)</f>
        <v>0</v>
      </c>
      <c r="M50" s="3">
        <f ca="1">ROUNDUP($F50*$E50*CHOOSE(M$7,
IFERROR(SUMPRODUCT('6. Patients'!CF$10:CF$107,OFFSET('6. Patients'!$DN$9,1,MATCH($D50,'6. Patients'!$DO$9:$EC$9,0),ROWS('6. Patients'!DS$10:DS$107))),0)+
IFERROR(SUMPRODUCT('6. Patients'!CF$10:CF$107,OFFSET('6. Patients'!$ED$9,1,MATCH($D50,'6. Patients'!$EE$9:$ES$9,0),ROWS('6. Patients'!DS$10:DS$107))),0)+
IFERROR(SUMPRODUCT('6. Patients'!CF$10:CF$107,OFFSET('6. Patients'!$ET$9,1,MATCH($D50,'6. Patients'!$EU$9:$FI$9,0),ROWS('6. Patients'!DS$10:DS$107))),0)+
IFERROR(SUMPRODUCT('6. Patients'!CF$10:CF$107,OFFSET('6. Patients'!$FJ$9,1,MATCH($D50,'6. Patients'!$FK$9:$FY$9,0),ROWS('6. Patients'!DS$10:DS$107))),0),
IFERROR(SUMPRODUCT('6. Patients'!CF$10:CF$107,OFFSET('6. Patients'!$FZ$9,1,MATCH($D50,'6. Patients'!$GA$9:$GO$9,0),ROWS('6. Patients'!DS$10:DS$107))),0)+
IFERROR(SUMPRODUCT('6. Patients'!CF$10:CF$107,OFFSET('6. Patients'!$GP$9,1,MATCH($D50,'6. Patients'!$GQ$9:$HE$9,0),ROWS('6. Patients'!DS$10:DS$107))),0)+
IFERROR(SUMPRODUCT('6. Patients'!CF$10:CF$107,OFFSET('6. Patients'!$HF$9,1,MATCH($D50,'6. Patients'!$HG$9:$HU$9,0),ROWS('6. Patients'!DS$10:DS$107))),0)+
IFERROR(SUMPRODUCT('6. Patients'!CF$10:CF$107,OFFSET('6. Patients'!$HV$9,1,MATCH($D50,'6. Patients'!$HW$9:$IK$9,0),ROWS('6. Patients'!DS$10:DS$107))),0),
IFERROR(SUMPRODUCT('6. Patients'!CF$10:CF$107,OFFSET('6. Patients'!$IL$9,1,MATCH($D50,'6. Patients'!$IM$9:$JA$9,0),ROWS('6. Patients'!DS$10:DS$107))),0)+
IFERROR(SUMPRODUCT('6. Patients'!CF$10:CF$107,OFFSET('6. Patients'!$JB$9,1,MATCH($D50,'6. Patients'!$JC$9:$JQ$9,0),ROWS('6. Patients'!DS$10:DS$107))),0)+
IFERROR(SUMPRODUCT('6. Patients'!CF$10:CF$107,OFFSET('6. Patients'!$JR$9,1,MATCH($D50,'6. Patients'!$JS$9:$KG$9,0),ROWS('6. Patients'!DS$10:DS$107))),0)+
IFERROR(SUMPRODUCT('6. Patients'!CF$10:CF$107,OFFSET('6. Patients'!$KH$9,1,MATCH($D50,'6. Patients'!$KI$9:$KW$9,0),ROWS('6. Patients'!DS$10:DS$107))),0))+
IFERROR(VLOOKUP($D50,$H$61:$L$91,COLUMNS($H$60:$J$60)-1+M$7,0)*$E50*$F50*'1. General Inputs'!$J$25,0),0)</f>
        <v>0</v>
      </c>
      <c r="N50" s="3">
        <f ca="1">ROUNDUP($F50*$E50*CHOOSE(N$7,
IFERROR(SUMPRODUCT('6. Patients'!CG$10:CG$107,OFFSET('6. Patients'!$DN$9,1,MATCH($D50,'6. Patients'!$DO$9:$EC$9,0),ROWS('6. Patients'!DT$10:DT$107))),0)+
IFERROR(SUMPRODUCT('6. Patients'!CG$10:CG$107,OFFSET('6. Patients'!$ED$9,1,MATCH($D50,'6. Patients'!$EE$9:$ES$9,0),ROWS('6. Patients'!DT$10:DT$107))),0)+
IFERROR(SUMPRODUCT('6. Patients'!CG$10:CG$107,OFFSET('6. Patients'!$ET$9,1,MATCH($D50,'6. Patients'!$EU$9:$FI$9,0),ROWS('6. Patients'!DT$10:DT$107))),0)+
IFERROR(SUMPRODUCT('6. Patients'!CG$10:CG$107,OFFSET('6. Patients'!$FJ$9,1,MATCH($D50,'6. Patients'!$FK$9:$FY$9,0),ROWS('6. Patients'!DT$10:DT$107))),0),
IFERROR(SUMPRODUCT('6. Patients'!CG$10:CG$107,OFFSET('6. Patients'!$FZ$9,1,MATCH($D50,'6. Patients'!$GA$9:$GO$9,0),ROWS('6. Patients'!DT$10:DT$107))),0)+
IFERROR(SUMPRODUCT('6. Patients'!CG$10:CG$107,OFFSET('6. Patients'!$GP$9,1,MATCH($D50,'6. Patients'!$GQ$9:$HE$9,0),ROWS('6. Patients'!DT$10:DT$107))),0)+
IFERROR(SUMPRODUCT('6. Patients'!CG$10:CG$107,OFFSET('6. Patients'!$HF$9,1,MATCH($D50,'6. Patients'!$HG$9:$HU$9,0),ROWS('6. Patients'!DT$10:DT$107))),0)+
IFERROR(SUMPRODUCT('6. Patients'!CG$10:CG$107,OFFSET('6. Patients'!$HV$9,1,MATCH($D50,'6. Patients'!$HW$9:$IK$9,0),ROWS('6. Patients'!DT$10:DT$107))),0),
IFERROR(SUMPRODUCT('6. Patients'!CG$10:CG$107,OFFSET('6. Patients'!$IL$9,1,MATCH($D50,'6. Patients'!$IM$9:$JA$9,0),ROWS('6. Patients'!DT$10:DT$107))),0)+
IFERROR(SUMPRODUCT('6. Patients'!CG$10:CG$107,OFFSET('6. Patients'!$JB$9,1,MATCH($D50,'6. Patients'!$JC$9:$JQ$9,0),ROWS('6. Patients'!DT$10:DT$107))),0)+
IFERROR(SUMPRODUCT('6. Patients'!CG$10:CG$107,OFFSET('6. Patients'!$JR$9,1,MATCH($D50,'6. Patients'!$JS$9:$KG$9,0),ROWS('6. Patients'!DT$10:DT$107))),0)+
IFERROR(SUMPRODUCT('6. Patients'!CG$10:CG$107,OFFSET('6. Patients'!$KH$9,1,MATCH($D50,'6. Patients'!$KI$9:$KW$9,0),ROWS('6. Patients'!DT$10:DT$107))),0))+
IFERROR(VLOOKUP($D50,$H$61:$L$91,COLUMNS($H$60:$J$60)-1+N$7,0)*$E50*$F50*'1. General Inputs'!$J$25,0),0)</f>
        <v>0</v>
      </c>
      <c r="O50" s="3">
        <f ca="1">ROUNDUP($F50*$E50*CHOOSE(O$7,
IFERROR(SUMPRODUCT('6. Patients'!CH$10:CH$107,OFFSET('6. Patients'!$DN$9,1,MATCH($D50,'6. Patients'!$DO$9:$EC$9,0),ROWS('6. Patients'!DU$10:DU$107))),0)+
IFERROR(SUMPRODUCT('6. Patients'!CH$10:CH$107,OFFSET('6. Patients'!$ED$9,1,MATCH($D50,'6. Patients'!$EE$9:$ES$9,0),ROWS('6. Patients'!DU$10:DU$107))),0)+
IFERROR(SUMPRODUCT('6. Patients'!CH$10:CH$107,OFFSET('6. Patients'!$ET$9,1,MATCH($D50,'6. Patients'!$EU$9:$FI$9,0),ROWS('6. Patients'!DU$10:DU$107))),0)+
IFERROR(SUMPRODUCT('6. Patients'!CH$10:CH$107,OFFSET('6. Patients'!$FJ$9,1,MATCH($D50,'6. Patients'!$FK$9:$FY$9,0),ROWS('6. Patients'!DU$10:DU$107))),0),
IFERROR(SUMPRODUCT('6. Patients'!CH$10:CH$107,OFFSET('6. Patients'!$FZ$9,1,MATCH($D50,'6. Patients'!$GA$9:$GO$9,0),ROWS('6. Patients'!DU$10:DU$107))),0)+
IFERROR(SUMPRODUCT('6. Patients'!CH$10:CH$107,OFFSET('6. Patients'!$GP$9,1,MATCH($D50,'6. Patients'!$GQ$9:$HE$9,0),ROWS('6. Patients'!DU$10:DU$107))),0)+
IFERROR(SUMPRODUCT('6. Patients'!CH$10:CH$107,OFFSET('6. Patients'!$HF$9,1,MATCH($D50,'6. Patients'!$HG$9:$HU$9,0),ROWS('6. Patients'!DU$10:DU$107))),0)+
IFERROR(SUMPRODUCT('6. Patients'!CH$10:CH$107,OFFSET('6. Patients'!$HV$9,1,MATCH($D50,'6. Patients'!$HW$9:$IK$9,0),ROWS('6. Patients'!DU$10:DU$107))),0),
IFERROR(SUMPRODUCT('6. Patients'!CH$10:CH$107,OFFSET('6. Patients'!$IL$9,1,MATCH($D50,'6. Patients'!$IM$9:$JA$9,0),ROWS('6. Patients'!DU$10:DU$107))),0)+
IFERROR(SUMPRODUCT('6. Patients'!CH$10:CH$107,OFFSET('6. Patients'!$JB$9,1,MATCH($D50,'6. Patients'!$JC$9:$JQ$9,0),ROWS('6. Patients'!DU$10:DU$107))),0)+
IFERROR(SUMPRODUCT('6. Patients'!CH$10:CH$107,OFFSET('6. Patients'!$JR$9,1,MATCH($D50,'6. Patients'!$JS$9:$KG$9,0),ROWS('6. Patients'!DU$10:DU$107))),0)+
IFERROR(SUMPRODUCT('6. Patients'!CH$10:CH$107,OFFSET('6. Patients'!$KH$9,1,MATCH($D50,'6. Patients'!$KI$9:$KW$9,0),ROWS('6. Patients'!DU$10:DU$107))),0))+
IFERROR(VLOOKUP($D50,$H$61:$L$91,COLUMNS($H$60:$J$60)-1+O$7,0)*$E50*$F50*'1. General Inputs'!$J$25,0),0)</f>
        <v>0</v>
      </c>
      <c r="P50" s="3">
        <f ca="1">ROUNDUP($F50*$E50*CHOOSE(P$7,
IFERROR(SUMPRODUCT('6. Patients'!CI$10:CI$107,OFFSET('6. Patients'!$DN$9,1,MATCH($D50,'6. Patients'!$DO$9:$EC$9,0),ROWS('6. Patients'!DV$10:DV$107))),0)+
IFERROR(SUMPRODUCT('6. Patients'!CI$10:CI$107,OFFSET('6. Patients'!$ED$9,1,MATCH($D50,'6. Patients'!$EE$9:$ES$9,0),ROWS('6. Patients'!DV$10:DV$107))),0)+
IFERROR(SUMPRODUCT('6. Patients'!CI$10:CI$107,OFFSET('6. Patients'!$ET$9,1,MATCH($D50,'6. Patients'!$EU$9:$FI$9,0),ROWS('6. Patients'!DV$10:DV$107))),0)+
IFERROR(SUMPRODUCT('6. Patients'!CI$10:CI$107,OFFSET('6. Patients'!$FJ$9,1,MATCH($D50,'6. Patients'!$FK$9:$FY$9,0),ROWS('6. Patients'!DV$10:DV$107))),0),
IFERROR(SUMPRODUCT('6. Patients'!CI$10:CI$107,OFFSET('6. Patients'!$FZ$9,1,MATCH($D50,'6. Patients'!$GA$9:$GO$9,0),ROWS('6. Patients'!DV$10:DV$107))),0)+
IFERROR(SUMPRODUCT('6. Patients'!CI$10:CI$107,OFFSET('6. Patients'!$GP$9,1,MATCH($D50,'6. Patients'!$GQ$9:$HE$9,0),ROWS('6. Patients'!DV$10:DV$107))),0)+
IFERROR(SUMPRODUCT('6. Patients'!CI$10:CI$107,OFFSET('6. Patients'!$HF$9,1,MATCH($D50,'6. Patients'!$HG$9:$HU$9,0),ROWS('6. Patients'!DV$10:DV$107))),0)+
IFERROR(SUMPRODUCT('6. Patients'!CI$10:CI$107,OFFSET('6. Patients'!$HV$9,1,MATCH($D50,'6. Patients'!$HW$9:$IK$9,0),ROWS('6. Patients'!DV$10:DV$107))),0),
IFERROR(SUMPRODUCT('6. Patients'!CI$10:CI$107,OFFSET('6. Patients'!$IL$9,1,MATCH($D50,'6. Patients'!$IM$9:$JA$9,0),ROWS('6. Patients'!DV$10:DV$107))),0)+
IFERROR(SUMPRODUCT('6. Patients'!CI$10:CI$107,OFFSET('6. Patients'!$JB$9,1,MATCH($D50,'6. Patients'!$JC$9:$JQ$9,0),ROWS('6. Patients'!DV$10:DV$107))),0)+
IFERROR(SUMPRODUCT('6. Patients'!CI$10:CI$107,OFFSET('6. Patients'!$JR$9,1,MATCH($D50,'6. Patients'!$JS$9:$KG$9,0),ROWS('6. Patients'!DV$10:DV$107))),0)+
IFERROR(SUMPRODUCT('6. Patients'!CI$10:CI$107,OFFSET('6. Patients'!$KH$9,1,MATCH($D50,'6. Patients'!$KI$9:$KW$9,0),ROWS('6. Patients'!DV$10:DV$107))),0))+
IFERROR(VLOOKUP($D50,$H$61:$L$91,COLUMNS($H$60:$J$60)-1+P$7,0)*$E50*$F50*'1. General Inputs'!$J$25,0),0)</f>
        <v>0</v>
      </c>
      <c r="Q50" s="3">
        <f ca="1">ROUNDUP($F50*$E50*CHOOSE(Q$7,
IFERROR(SUMPRODUCT('6. Patients'!CJ$10:CJ$107,OFFSET('6. Patients'!$DN$9,1,MATCH($D50,'6. Patients'!$DO$9:$EC$9,0),ROWS('6. Patients'!DW$10:DW$107))),0)+
IFERROR(SUMPRODUCT('6. Patients'!CJ$10:CJ$107,OFFSET('6. Patients'!$ED$9,1,MATCH($D50,'6. Patients'!$EE$9:$ES$9,0),ROWS('6. Patients'!DW$10:DW$107))),0)+
IFERROR(SUMPRODUCT('6. Patients'!CJ$10:CJ$107,OFFSET('6. Patients'!$ET$9,1,MATCH($D50,'6. Patients'!$EU$9:$FI$9,0),ROWS('6. Patients'!DW$10:DW$107))),0)+
IFERROR(SUMPRODUCT('6. Patients'!CJ$10:CJ$107,OFFSET('6. Patients'!$FJ$9,1,MATCH($D50,'6. Patients'!$FK$9:$FY$9,0),ROWS('6. Patients'!DW$10:DW$107))),0),
IFERROR(SUMPRODUCT('6. Patients'!CJ$10:CJ$107,OFFSET('6. Patients'!$FZ$9,1,MATCH($D50,'6. Patients'!$GA$9:$GO$9,0),ROWS('6. Patients'!DW$10:DW$107))),0)+
IFERROR(SUMPRODUCT('6. Patients'!CJ$10:CJ$107,OFFSET('6. Patients'!$GP$9,1,MATCH($D50,'6. Patients'!$GQ$9:$HE$9,0),ROWS('6. Patients'!DW$10:DW$107))),0)+
IFERROR(SUMPRODUCT('6. Patients'!CJ$10:CJ$107,OFFSET('6. Patients'!$HF$9,1,MATCH($D50,'6. Patients'!$HG$9:$HU$9,0),ROWS('6. Patients'!DW$10:DW$107))),0)+
IFERROR(SUMPRODUCT('6. Patients'!CJ$10:CJ$107,OFFSET('6. Patients'!$HV$9,1,MATCH($D50,'6. Patients'!$HW$9:$IK$9,0),ROWS('6. Patients'!DW$10:DW$107))),0),
IFERROR(SUMPRODUCT('6. Patients'!CJ$10:CJ$107,OFFSET('6. Patients'!$IL$9,1,MATCH($D50,'6. Patients'!$IM$9:$JA$9,0),ROWS('6. Patients'!DW$10:DW$107))),0)+
IFERROR(SUMPRODUCT('6. Patients'!CJ$10:CJ$107,OFFSET('6. Patients'!$JB$9,1,MATCH($D50,'6. Patients'!$JC$9:$JQ$9,0),ROWS('6. Patients'!DW$10:DW$107))),0)+
IFERROR(SUMPRODUCT('6. Patients'!CJ$10:CJ$107,OFFSET('6. Patients'!$JR$9,1,MATCH($D50,'6. Patients'!$JS$9:$KG$9,0),ROWS('6. Patients'!DW$10:DW$107))),0)+
IFERROR(SUMPRODUCT('6. Patients'!CJ$10:CJ$107,OFFSET('6. Patients'!$KH$9,1,MATCH($D50,'6. Patients'!$KI$9:$KW$9,0),ROWS('6. Patients'!DW$10:DW$107))),0))+
IFERROR(VLOOKUP($D50,$H$61:$L$91,COLUMNS($H$60:$J$60)-1+Q$7,0)*$E50*$F50*'1. General Inputs'!$J$25,0),0)</f>
        <v>0</v>
      </c>
      <c r="R50" s="3">
        <f ca="1">ROUNDUP($F50*$E50*CHOOSE(R$7,
IFERROR(SUMPRODUCT('6. Patients'!CK$10:CK$107,OFFSET('6. Patients'!$DN$9,1,MATCH($D50,'6. Patients'!$DO$9:$EC$9,0),ROWS('6. Patients'!DX$10:DX$107))),0)+
IFERROR(SUMPRODUCT('6. Patients'!CK$10:CK$107,OFFSET('6. Patients'!$ED$9,1,MATCH($D50,'6. Patients'!$EE$9:$ES$9,0),ROWS('6. Patients'!DX$10:DX$107))),0)+
IFERROR(SUMPRODUCT('6. Patients'!CK$10:CK$107,OFFSET('6. Patients'!$ET$9,1,MATCH($D50,'6. Patients'!$EU$9:$FI$9,0),ROWS('6. Patients'!DX$10:DX$107))),0)+
IFERROR(SUMPRODUCT('6. Patients'!CK$10:CK$107,OFFSET('6. Patients'!$FJ$9,1,MATCH($D50,'6. Patients'!$FK$9:$FY$9,0),ROWS('6. Patients'!DX$10:DX$107))),0),
IFERROR(SUMPRODUCT('6. Patients'!CK$10:CK$107,OFFSET('6. Patients'!$FZ$9,1,MATCH($D50,'6. Patients'!$GA$9:$GO$9,0),ROWS('6. Patients'!DX$10:DX$107))),0)+
IFERROR(SUMPRODUCT('6. Patients'!CK$10:CK$107,OFFSET('6. Patients'!$GP$9,1,MATCH($D50,'6. Patients'!$GQ$9:$HE$9,0),ROWS('6. Patients'!DX$10:DX$107))),0)+
IFERROR(SUMPRODUCT('6. Patients'!CK$10:CK$107,OFFSET('6. Patients'!$HF$9,1,MATCH($D50,'6. Patients'!$HG$9:$HU$9,0),ROWS('6. Patients'!DX$10:DX$107))),0)+
IFERROR(SUMPRODUCT('6. Patients'!CK$10:CK$107,OFFSET('6. Patients'!$HV$9,1,MATCH($D50,'6. Patients'!$HW$9:$IK$9,0),ROWS('6. Patients'!DX$10:DX$107))),0),
IFERROR(SUMPRODUCT('6. Patients'!CK$10:CK$107,OFFSET('6. Patients'!$IL$9,1,MATCH($D50,'6. Patients'!$IM$9:$JA$9,0),ROWS('6. Patients'!DX$10:DX$107))),0)+
IFERROR(SUMPRODUCT('6. Patients'!CK$10:CK$107,OFFSET('6. Patients'!$JB$9,1,MATCH($D50,'6. Patients'!$JC$9:$JQ$9,0),ROWS('6. Patients'!DX$10:DX$107))),0)+
IFERROR(SUMPRODUCT('6. Patients'!CK$10:CK$107,OFFSET('6. Patients'!$JR$9,1,MATCH($D50,'6. Patients'!$JS$9:$KG$9,0),ROWS('6. Patients'!DX$10:DX$107))),0)+
IFERROR(SUMPRODUCT('6. Patients'!CK$10:CK$107,OFFSET('6. Patients'!$KH$9,1,MATCH($D50,'6. Patients'!$KI$9:$KW$9,0),ROWS('6. Patients'!DX$10:DX$107))),0))+
IFERROR(VLOOKUP($D50,$H$61:$L$91,COLUMNS($H$60:$J$60)-1+R$7,0)*$E50*$F50*'1. General Inputs'!$J$25,0),0)</f>
        <v>0</v>
      </c>
      <c r="S50" s="3">
        <f ca="1">ROUNDUP($F50*$E50*CHOOSE(S$7,
IFERROR(SUMPRODUCT('6. Patients'!CL$10:CL$107,OFFSET('6. Patients'!$DN$9,1,MATCH($D50,'6. Patients'!$DO$9:$EC$9,0),ROWS('6. Patients'!DY$10:DY$107))),0)+
IFERROR(SUMPRODUCT('6. Patients'!CL$10:CL$107,OFFSET('6. Patients'!$ED$9,1,MATCH($D50,'6. Patients'!$EE$9:$ES$9,0),ROWS('6. Patients'!DY$10:DY$107))),0)+
IFERROR(SUMPRODUCT('6. Patients'!CL$10:CL$107,OFFSET('6. Patients'!$ET$9,1,MATCH($D50,'6. Patients'!$EU$9:$FI$9,0),ROWS('6. Patients'!DY$10:DY$107))),0)+
IFERROR(SUMPRODUCT('6. Patients'!CL$10:CL$107,OFFSET('6. Patients'!$FJ$9,1,MATCH($D50,'6. Patients'!$FK$9:$FY$9,0),ROWS('6. Patients'!DY$10:DY$107))),0),
IFERROR(SUMPRODUCT('6. Patients'!CL$10:CL$107,OFFSET('6. Patients'!$FZ$9,1,MATCH($D50,'6. Patients'!$GA$9:$GO$9,0),ROWS('6. Patients'!DY$10:DY$107))),0)+
IFERROR(SUMPRODUCT('6. Patients'!CL$10:CL$107,OFFSET('6. Patients'!$GP$9,1,MATCH($D50,'6. Patients'!$GQ$9:$HE$9,0),ROWS('6. Patients'!DY$10:DY$107))),0)+
IFERROR(SUMPRODUCT('6. Patients'!CL$10:CL$107,OFFSET('6. Patients'!$HF$9,1,MATCH($D50,'6. Patients'!$HG$9:$HU$9,0),ROWS('6. Patients'!DY$10:DY$107))),0)+
IFERROR(SUMPRODUCT('6. Patients'!CL$10:CL$107,OFFSET('6. Patients'!$HV$9,1,MATCH($D50,'6. Patients'!$HW$9:$IK$9,0),ROWS('6. Patients'!DY$10:DY$107))),0),
IFERROR(SUMPRODUCT('6. Patients'!CL$10:CL$107,OFFSET('6. Patients'!$IL$9,1,MATCH($D50,'6. Patients'!$IM$9:$JA$9,0),ROWS('6. Patients'!DY$10:DY$107))),0)+
IFERROR(SUMPRODUCT('6. Patients'!CL$10:CL$107,OFFSET('6. Patients'!$JB$9,1,MATCH($D50,'6. Patients'!$JC$9:$JQ$9,0),ROWS('6. Patients'!DY$10:DY$107))),0)+
IFERROR(SUMPRODUCT('6. Patients'!CL$10:CL$107,OFFSET('6. Patients'!$JR$9,1,MATCH($D50,'6. Patients'!$JS$9:$KG$9,0),ROWS('6. Patients'!DY$10:DY$107))),0)+
IFERROR(SUMPRODUCT('6. Patients'!CL$10:CL$107,OFFSET('6. Patients'!$KH$9,1,MATCH($D50,'6. Patients'!$KI$9:$KW$9,0),ROWS('6. Patients'!DY$10:DY$107))),0))+
IFERROR(VLOOKUP($D50,$H$61:$L$91,COLUMNS($H$60:$J$60)-1+S$7,0)*$E50*$F50*'1. General Inputs'!$J$25,0),0)</f>
        <v>0</v>
      </c>
      <c r="T50" s="3">
        <f ca="1">ROUNDUP($F50*$E50*CHOOSE(T$7,
IFERROR(SUMPRODUCT('6. Patients'!CM$10:CM$107,OFFSET('6. Patients'!$DN$9,1,MATCH($D50,'6. Patients'!$DO$9:$EC$9,0),ROWS('6. Patients'!DZ$10:DZ$107))),0)+
IFERROR(SUMPRODUCT('6. Patients'!CM$10:CM$107,OFFSET('6. Patients'!$ED$9,1,MATCH($D50,'6. Patients'!$EE$9:$ES$9,0),ROWS('6. Patients'!DZ$10:DZ$107))),0)+
IFERROR(SUMPRODUCT('6. Patients'!CM$10:CM$107,OFFSET('6. Patients'!$ET$9,1,MATCH($D50,'6. Patients'!$EU$9:$FI$9,0),ROWS('6. Patients'!DZ$10:DZ$107))),0)+
IFERROR(SUMPRODUCT('6. Patients'!CM$10:CM$107,OFFSET('6. Patients'!$FJ$9,1,MATCH($D50,'6. Patients'!$FK$9:$FY$9,0),ROWS('6. Patients'!DZ$10:DZ$107))),0),
IFERROR(SUMPRODUCT('6. Patients'!CM$10:CM$107,OFFSET('6. Patients'!$FZ$9,1,MATCH($D50,'6. Patients'!$GA$9:$GO$9,0),ROWS('6. Patients'!DZ$10:DZ$107))),0)+
IFERROR(SUMPRODUCT('6. Patients'!CM$10:CM$107,OFFSET('6. Patients'!$GP$9,1,MATCH($D50,'6. Patients'!$GQ$9:$HE$9,0),ROWS('6. Patients'!DZ$10:DZ$107))),0)+
IFERROR(SUMPRODUCT('6. Patients'!CM$10:CM$107,OFFSET('6. Patients'!$HF$9,1,MATCH($D50,'6. Patients'!$HG$9:$HU$9,0),ROWS('6. Patients'!DZ$10:DZ$107))),0)+
IFERROR(SUMPRODUCT('6. Patients'!CM$10:CM$107,OFFSET('6. Patients'!$HV$9,1,MATCH($D50,'6. Patients'!$HW$9:$IK$9,0),ROWS('6. Patients'!DZ$10:DZ$107))),0),
IFERROR(SUMPRODUCT('6. Patients'!CM$10:CM$107,OFFSET('6. Patients'!$IL$9,1,MATCH($D50,'6. Patients'!$IM$9:$JA$9,0),ROWS('6. Patients'!DZ$10:DZ$107))),0)+
IFERROR(SUMPRODUCT('6. Patients'!CM$10:CM$107,OFFSET('6. Patients'!$JB$9,1,MATCH($D50,'6. Patients'!$JC$9:$JQ$9,0),ROWS('6. Patients'!DZ$10:DZ$107))),0)+
IFERROR(SUMPRODUCT('6. Patients'!CM$10:CM$107,OFFSET('6. Patients'!$JR$9,1,MATCH($D50,'6. Patients'!$JS$9:$KG$9,0),ROWS('6. Patients'!DZ$10:DZ$107))),0)+
IFERROR(SUMPRODUCT('6. Patients'!CM$10:CM$107,OFFSET('6. Patients'!$KH$9,1,MATCH($D50,'6. Patients'!$KI$9:$KW$9,0),ROWS('6. Patients'!DZ$10:DZ$107))),0))+
IFERROR(VLOOKUP($D50,$H$61:$L$91,COLUMNS($H$60:$J$60)-1+T$7,0)*$E50*$F50*'1. General Inputs'!$J$25,0),0)</f>
        <v>0</v>
      </c>
      <c r="U50" s="3">
        <f ca="1">ROUNDUP($F50*$E50*CHOOSE(U$7,
IFERROR(SUMPRODUCT('6. Patients'!CN$10:CN$107,OFFSET('6. Patients'!$DN$9,1,MATCH($D50,'6. Patients'!$DO$9:$EC$9,0),ROWS('6. Patients'!EA$10:EA$107))),0)+
IFERROR(SUMPRODUCT('6. Patients'!CN$10:CN$107,OFFSET('6. Patients'!$ED$9,1,MATCH($D50,'6. Patients'!$EE$9:$ES$9,0),ROWS('6. Patients'!EA$10:EA$107))),0)+
IFERROR(SUMPRODUCT('6. Patients'!CN$10:CN$107,OFFSET('6. Patients'!$ET$9,1,MATCH($D50,'6. Patients'!$EU$9:$FI$9,0),ROWS('6. Patients'!EA$10:EA$107))),0)+
IFERROR(SUMPRODUCT('6. Patients'!CN$10:CN$107,OFFSET('6. Patients'!$FJ$9,1,MATCH($D50,'6. Patients'!$FK$9:$FY$9,0),ROWS('6. Patients'!EA$10:EA$107))),0),
IFERROR(SUMPRODUCT('6. Patients'!CN$10:CN$107,OFFSET('6. Patients'!$FZ$9,1,MATCH($D50,'6. Patients'!$GA$9:$GO$9,0),ROWS('6. Patients'!EA$10:EA$107))),0)+
IFERROR(SUMPRODUCT('6. Patients'!CN$10:CN$107,OFFSET('6. Patients'!$GP$9,1,MATCH($D50,'6. Patients'!$GQ$9:$HE$9,0),ROWS('6. Patients'!EA$10:EA$107))),0)+
IFERROR(SUMPRODUCT('6. Patients'!CN$10:CN$107,OFFSET('6. Patients'!$HF$9,1,MATCH($D50,'6. Patients'!$HG$9:$HU$9,0),ROWS('6. Patients'!EA$10:EA$107))),0)+
IFERROR(SUMPRODUCT('6. Patients'!CN$10:CN$107,OFFSET('6. Patients'!$HV$9,1,MATCH($D50,'6. Patients'!$HW$9:$IK$9,0),ROWS('6. Patients'!EA$10:EA$107))),0),
IFERROR(SUMPRODUCT('6. Patients'!CN$10:CN$107,OFFSET('6. Patients'!$IL$9,1,MATCH($D50,'6. Patients'!$IM$9:$JA$9,0),ROWS('6. Patients'!EA$10:EA$107))),0)+
IFERROR(SUMPRODUCT('6. Patients'!CN$10:CN$107,OFFSET('6. Patients'!$JB$9,1,MATCH($D50,'6. Patients'!$JC$9:$JQ$9,0),ROWS('6. Patients'!EA$10:EA$107))),0)+
IFERROR(SUMPRODUCT('6. Patients'!CN$10:CN$107,OFFSET('6. Patients'!$JR$9,1,MATCH($D50,'6. Patients'!$JS$9:$KG$9,0),ROWS('6. Patients'!EA$10:EA$107))),0)+
IFERROR(SUMPRODUCT('6. Patients'!CN$10:CN$107,OFFSET('6. Patients'!$KH$9,1,MATCH($D50,'6. Patients'!$KI$9:$KW$9,0),ROWS('6. Patients'!EA$10:EA$107))),0))+
IFERROR(VLOOKUP($D50,$H$61:$L$91,COLUMNS($H$60:$J$60)-1+U$7,0)*$E50*$F50*'1. General Inputs'!$J$25,0),0)</f>
        <v>0</v>
      </c>
      <c r="V50" s="3">
        <f ca="1">ROUNDUP($F50*$E50*CHOOSE(V$7,
IFERROR(SUMPRODUCT('6. Patients'!CO$10:CO$107,OFFSET('6. Patients'!$DN$9,1,MATCH($D50,'6. Patients'!$DO$9:$EC$9,0),ROWS('6. Patients'!EB$10:EB$107))),0)+
IFERROR(SUMPRODUCT('6. Patients'!CO$10:CO$107,OFFSET('6. Patients'!$ED$9,1,MATCH($D50,'6. Patients'!$EE$9:$ES$9,0),ROWS('6. Patients'!EB$10:EB$107))),0)+
IFERROR(SUMPRODUCT('6. Patients'!CO$10:CO$107,OFFSET('6. Patients'!$ET$9,1,MATCH($D50,'6. Patients'!$EU$9:$FI$9,0),ROWS('6. Patients'!EB$10:EB$107))),0)+
IFERROR(SUMPRODUCT('6. Patients'!CO$10:CO$107,OFFSET('6. Patients'!$FJ$9,1,MATCH($D50,'6. Patients'!$FK$9:$FY$9,0),ROWS('6. Patients'!EB$10:EB$107))),0),
IFERROR(SUMPRODUCT('6. Patients'!CO$10:CO$107,OFFSET('6. Patients'!$FZ$9,1,MATCH($D50,'6. Patients'!$GA$9:$GO$9,0),ROWS('6. Patients'!EB$10:EB$107))),0)+
IFERROR(SUMPRODUCT('6. Patients'!CO$10:CO$107,OFFSET('6. Patients'!$GP$9,1,MATCH($D50,'6. Patients'!$GQ$9:$HE$9,0),ROWS('6. Patients'!EB$10:EB$107))),0)+
IFERROR(SUMPRODUCT('6. Patients'!CO$10:CO$107,OFFSET('6. Patients'!$HF$9,1,MATCH($D50,'6. Patients'!$HG$9:$HU$9,0),ROWS('6. Patients'!EB$10:EB$107))),0)+
IFERROR(SUMPRODUCT('6. Patients'!CO$10:CO$107,OFFSET('6. Patients'!$HV$9,1,MATCH($D50,'6. Patients'!$HW$9:$IK$9,0),ROWS('6. Patients'!EB$10:EB$107))),0),
IFERROR(SUMPRODUCT('6. Patients'!CO$10:CO$107,OFFSET('6. Patients'!$IL$9,1,MATCH($D50,'6. Patients'!$IM$9:$JA$9,0),ROWS('6. Patients'!EB$10:EB$107))),0)+
IFERROR(SUMPRODUCT('6. Patients'!CO$10:CO$107,OFFSET('6. Patients'!$JB$9,1,MATCH($D50,'6. Patients'!$JC$9:$JQ$9,0),ROWS('6. Patients'!EB$10:EB$107))),0)+
IFERROR(SUMPRODUCT('6. Patients'!CO$10:CO$107,OFFSET('6. Patients'!$JR$9,1,MATCH($D50,'6. Patients'!$JS$9:$KG$9,0),ROWS('6. Patients'!EB$10:EB$107))),0)+
IFERROR(SUMPRODUCT('6. Patients'!CO$10:CO$107,OFFSET('6. Patients'!$KH$9,1,MATCH($D50,'6. Patients'!$KI$9:$KW$9,0),ROWS('6. Patients'!EB$10:EB$107))),0))+
IFERROR(VLOOKUP($D50,$H$61:$L$91,COLUMNS($H$60:$J$60)-1+V$7,0)*$E50*$F50*'1. General Inputs'!$J$25,0),0)</f>
        <v>0</v>
      </c>
      <c r="W50" s="3">
        <f ca="1">ROUNDUP($F50*$E50*CHOOSE(W$7,
IFERROR(SUMPRODUCT('6. Patients'!CP$10:CP$107,OFFSET('6. Patients'!$DN$9,1,MATCH($D50,'6. Patients'!$DO$9:$EC$9,0),ROWS('6. Patients'!EC$10:EC$107))),0)+
IFERROR(SUMPRODUCT('6. Patients'!CP$10:CP$107,OFFSET('6. Patients'!$ED$9,1,MATCH($D50,'6. Patients'!$EE$9:$ES$9,0),ROWS('6. Patients'!EC$10:EC$107))),0)+
IFERROR(SUMPRODUCT('6. Patients'!CP$10:CP$107,OFFSET('6. Patients'!$ET$9,1,MATCH($D50,'6. Patients'!$EU$9:$FI$9,0),ROWS('6. Patients'!EC$10:EC$107))),0)+
IFERROR(SUMPRODUCT('6. Patients'!CP$10:CP$107,OFFSET('6. Patients'!$FJ$9,1,MATCH($D50,'6. Patients'!$FK$9:$FY$9,0),ROWS('6. Patients'!EC$10:EC$107))),0),
IFERROR(SUMPRODUCT('6. Patients'!CP$10:CP$107,OFFSET('6. Patients'!$FZ$9,1,MATCH($D50,'6. Patients'!$GA$9:$GO$9,0),ROWS('6. Patients'!EC$10:EC$107))),0)+
IFERROR(SUMPRODUCT('6. Patients'!CP$10:CP$107,OFFSET('6. Patients'!$GP$9,1,MATCH($D50,'6. Patients'!$GQ$9:$HE$9,0),ROWS('6. Patients'!EC$10:EC$107))),0)+
IFERROR(SUMPRODUCT('6. Patients'!CP$10:CP$107,OFFSET('6. Patients'!$HF$9,1,MATCH($D50,'6. Patients'!$HG$9:$HU$9,0),ROWS('6. Patients'!EC$10:EC$107))),0)+
IFERROR(SUMPRODUCT('6. Patients'!CP$10:CP$107,OFFSET('6. Patients'!$HV$9,1,MATCH($D50,'6. Patients'!$HW$9:$IK$9,0),ROWS('6. Patients'!EC$10:EC$107))),0),
IFERROR(SUMPRODUCT('6. Patients'!CP$10:CP$107,OFFSET('6. Patients'!$IL$9,1,MATCH($D50,'6. Patients'!$IM$9:$JA$9,0),ROWS('6. Patients'!EC$10:EC$107))),0)+
IFERROR(SUMPRODUCT('6. Patients'!CP$10:CP$107,OFFSET('6. Patients'!$JB$9,1,MATCH($D50,'6. Patients'!$JC$9:$JQ$9,0),ROWS('6. Patients'!EC$10:EC$107))),0)+
IFERROR(SUMPRODUCT('6. Patients'!CP$10:CP$107,OFFSET('6. Patients'!$JR$9,1,MATCH($D50,'6. Patients'!$JS$9:$KG$9,0),ROWS('6. Patients'!EC$10:EC$107))),0)+
IFERROR(SUMPRODUCT('6. Patients'!CP$10:CP$107,OFFSET('6. Patients'!$KH$9,1,MATCH($D50,'6. Patients'!$KI$9:$KW$9,0),ROWS('6. Patients'!EC$10:EC$107))),0))+
IFERROR(VLOOKUP($D50,$H$61:$L$91,COLUMNS($H$60:$J$60)-1+W$7,0)*$E50*$F50*'1. General Inputs'!$J$25,0),0)</f>
        <v>0</v>
      </c>
      <c r="X50" s="3">
        <f ca="1">ROUNDUP($F50*$E50*CHOOSE(X$7,
IFERROR(SUMPRODUCT('6. Patients'!CQ$10:CQ$107,OFFSET('6. Patients'!$DN$9,1,MATCH($D50,'6. Patients'!$DO$9:$EC$9,0),ROWS('6. Patients'!ED$10:ED$107))),0)+
IFERROR(SUMPRODUCT('6. Patients'!CQ$10:CQ$107,OFFSET('6. Patients'!$ED$9,1,MATCH($D50,'6. Patients'!$EE$9:$ES$9,0),ROWS('6. Patients'!ED$10:ED$107))),0)+
IFERROR(SUMPRODUCT('6. Patients'!CQ$10:CQ$107,OFFSET('6. Patients'!$ET$9,1,MATCH($D50,'6. Patients'!$EU$9:$FI$9,0),ROWS('6. Patients'!ED$10:ED$107))),0)+
IFERROR(SUMPRODUCT('6. Patients'!CQ$10:CQ$107,OFFSET('6. Patients'!$FJ$9,1,MATCH($D50,'6. Patients'!$FK$9:$FY$9,0),ROWS('6. Patients'!ED$10:ED$107))),0),
IFERROR(SUMPRODUCT('6. Patients'!CQ$10:CQ$107,OFFSET('6. Patients'!$FZ$9,1,MATCH($D50,'6. Patients'!$GA$9:$GO$9,0),ROWS('6. Patients'!ED$10:ED$107))),0)+
IFERROR(SUMPRODUCT('6. Patients'!CQ$10:CQ$107,OFFSET('6. Patients'!$GP$9,1,MATCH($D50,'6. Patients'!$GQ$9:$HE$9,0),ROWS('6. Patients'!ED$10:ED$107))),0)+
IFERROR(SUMPRODUCT('6. Patients'!CQ$10:CQ$107,OFFSET('6. Patients'!$HF$9,1,MATCH($D50,'6. Patients'!$HG$9:$HU$9,0),ROWS('6. Patients'!ED$10:ED$107))),0)+
IFERROR(SUMPRODUCT('6. Patients'!CQ$10:CQ$107,OFFSET('6. Patients'!$HV$9,1,MATCH($D50,'6. Patients'!$HW$9:$IK$9,0),ROWS('6. Patients'!ED$10:ED$107))),0),
IFERROR(SUMPRODUCT('6. Patients'!CQ$10:CQ$107,OFFSET('6. Patients'!$IL$9,1,MATCH($D50,'6. Patients'!$IM$9:$JA$9,0),ROWS('6. Patients'!ED$10:ED$107))),0)+
IFERROR(SUMPRODUCT('6. Patients'!CQ$10:CQ$107,OFFSET('6. Patients'!$JB$9,1,MATCH($D50,'6. Patients'!$JC$9:$JQ$9,0),ROWS('6. Patients'!ED$10:ED$107))),0)+
IFERROR(SUMPRODUCT('6. Patients'!CQ$10:CQ$107,OFFSET('6. Patients'!$JR$9,1,MATCH($D50,'6. Patients'!$JS$9:$KG$9,0),ROWS('6. Patients'!ED$10:ED$107))),0)+
IFERROR(SUMPRODUCT('6. Patients'!CQ$10:CQ$107,OFFSET('6. Patients'!$KH$9,1,MATCH($D50,'6. Patients'!$KI$9:$KW$9,0),ROWS('6. Patients'!ED$10:ED$107))),0))+
IFERROR(VLOOKUP($D50,$H$61:$L$91,COLUMNS($H$60:$J$60)-1+X$7,0)*$E50*$F50*'1. General Inputs'!$J$25,0),0)</f>
        <v>0</v>
      </c>
      <c r="Y50" s="3">
        <f ca="1">ROUNDUP($F50*$E50*CHOOSE(Y$7,
IFERROR(SUMPRODUCT('6. Patients'!CR$10:CR$107,OFFSET('6. Patients'!$DN$9,1,MATCH($D50,'6. Patients'!$DO$9:$EC$9,0),ROWS('6. Patients'!EE$10:EE$107))),0)+
IFERROR(SUMPRODUCT('6. Patients'!CR$10:CR$107,OFFSET('6. Patients'!$ED$9,1,MATCH($D50,'6. Patients'!$EE$9:$ES$9,0),ROWS('6. Patients'!EE$10:EE$107))),0)+
IFERROR(SUMPRODUCT('6. Patients'!CR$10:CR$107,OFFSET('6. Patients'!$ET$9,1,MATCH($D50,'6. Patients'!$EU$9:$FI$9,0),ROWS('6. Patients'!EE$10:EE$107))),0)+
IFERROR(SUMPRODUCT('6. Patients'!CR$10:CR$107,OFFSET('6. Patients'!$FJ$9,1,MATCH($D50,'6. Patients'!$FK$9:$FY$9,0),ROWS('6. Patients'!EE$10:EE$107))),0),
IFERROR(SUMPRODUCT('6. Patients'!CR$10:CR$107,OFFSET('6. Patients'!$FZ$9,1,MATCH($D50,'6. Patients'!$GA$9:$GO$9,0),ROWS('6. Patients'!EE$10:EE$107))),0)+
IFERROR(SUMPRODUCT('6. Patients'!CR$10:CR$107,OFFSET('6. Patients'!$GP$9,1,MATCH($D50,'6. Patients'!$GQ$9:$HE$9,0),ROWS('6. Patients'!EE$10:EE$107))),0)+
IFERROR(SUMPRODUCT('6. Patients'!CR$10:CR$107,OFFSET('6. Patients'!$HF$9,1,MATCH($D50,'6. Patients'!$HG$9:$HU$9,0),ROWS('6. Patients'!EE$10:EE$107))),0)+
IFERROR(SUMPRODUCT('6. Patients'!CR$10:CR$107,OFFSET('6. Patients'!$HV$9,1,MATCH($D50,'6. Patients'!$HW$9:$IK$9,0),ROWS('6. Patients'!EE$10:EE$107))),0),
IFERROR(SUMPRODUCT('6. Patients'!CR$10:CR$107,OFFSET('6. Patients'!$IL$9,1,MATCH($D50,'6. Patients'!$IM$9:$JA$9,0),ROWS('6. Patients'!EE$10:EE$107))),0)+
IFERROR(SUMPRODUCT('6. Patients'!CR$10:CR$107,OFFSET('6. Patients'!$JB$9,1,MATCH($D50,'6. Patients'!$JC$9:$JQ$9,0),ROWS('6. Patients'!EE$10:EE$107))),0)+
IFERROR(SUMPRODUCT('6. Patients'!CR$10:CR$107,OFFSET('6. Patients'!$JR$9,1,MATCH($D50,'6. Patients'!$JS$9:$KG$9,0),ROWS('6. Patients'!EE$10:EE$107))),0)+
IFERROR(SUMPRODUCT('6. Patients'!CR$10:CR$107,OFFSET('6. Patients'!$KH$9,1,MATCH($D50,'6. Patients'!$KI$9:$KW$9,0),ROWS('6. Patients'!EE$10:EE$107))),0))+
IFERROR(VLOOKUP($D50,$H$61:$L$91,COLUMNS($H$60:$J$60)-1+Y$7,0)*$E50*$F50*'1. General Inputs'!$J$25,0),0)</f>
        <v>0</v>
      </c>
      <c r="Z50" s="3">
        <f ca="1">ROUNDUP($F50*$E50*CHOOSE(Z$7,
IFERROR(SUMPRODUCT('6. Patients'!CS$10:CS$107,OFFSET('6. Patients'!$DN$9,1,MATCH($D50,'6. Patients'!$DO$9:$EC$9,0),ROWS('6. Patients'!EF$10:EF$107))),0)+
IFERROR(SUMPRODUCT('6. Patients'!CS$10:CS$107,OFFSET('6. Patients'!$ED$9,1,MATCH($D50,'6. Patients'!$EE$9:$ES$9,0),ROWS('6. Patients'!EF$10:EF$107))),0)+
IFERROR(SUMPRODUCT('6. Patients'!CS$10:CS$107,OFFSET('6. Patients'!$ET$9,1,MATCH($D50,'6. Patients'!$EU$9:$FI$9,0),ROWS('6. Patients'!EF$10:EF$107))),0)+
IFERROR(SUMPRODUCT('6. Patients'!CS$10:CS$107,OFFSET('6. Patients'!$FJ$9,1,MATCH($D50,'6. Patients'!$FK$9:$FY$9,0),ROWS('6. Patients'!EF$10:EF$107))),0),
IFERROR(SUMPRODUCT('6. Patients'!CS$10:CS$107,OFFSET('6. Patients'!$FZ$9,1,MATCH($D50,'6. Patients'!$GA$9:$GO$9,0),ROWS('6. Patients'!EF$10:EF$107))),0)+
IFERROR(SUMPRODUCT('6. Patients'!CS$10:CS$107,OFFSET('6. Patients'!$GP$9,1,MATCH($D50,'6. Patients'!$GQ$9:$HE$9,0),ROWS('6. Patients'!EF$10:EF$107))),0)+
IFERROR(SUMPRODUCT('6. Patients'!CS$10:CS$107,OFFSET('6. Patients'!$HF$9,1,MATCH($D50,'6. Patients'!$HG$9:$HU$9,0),ROWS('6. Patients'!EF$10:EF$107))),0)+
IFERROR(SUMPRODUCT('6. Patients'!CS$10:CS$107,OFFSET('6. Patients'!$HV$9,1,MATCH($D50,'6. Patients'!$HW$9:$IK$9,0),ROWS('6. Patients'!EF$10:EF$107))),0),
IFERROR(SUMPRODUCT('6. Patients'!CS$10:CS$107,OFFSET('6. Patients'!$IL$9,1,MATCH($D50,'6. Patients'!$IM$9:$JA$9,0),ROWS('6. Patients'!EF$10:EF$107))),0)+
IFERROR(SUMPRODUCT('6. Patients'!CS$10:CS$107,OFFSET('6. Patients'!$JB$9,1,MATCH($D50,'6. Patients'!$JC$9:$JQ$9,0),ROWS('6. Patients'!EF$10:EF$107))),0)+
IFERROR(SUMPRODUCT('6. Patients'!CS$10:CS$107,OFFSET('6. Patients'!$JR$9,1,MATCH($D50,'6. Patients'!$JS$9:$KG$9,0),ROWS('6. Patients'!EF$10:EF$107))),0)+
IFERROR(SUMPRODUCT('6. Patients'!CS$10:CS$107,OFFSET('6. Patients'!$KH$9,1,MATCH($D50,'6. Patients'!$KI$9:$KW$9,0),ROWS('6. Patients'!EF$10:EF$107))),0))+
IFERROR(VLOOKUP($D50,$H$61:$L$91,COLUMNS($H$60:$J$60)-1+Z$7,0)*$E50*$F50*'1. General Inputs'!$J$25,0),0)</f>
        <v>0</v>
      </c>
      <c r="AA50" s="3">
        <f ca="1">ROUNDUP($F50*$E50*CHOOSE(AA$7,
IFERROR(SUMPRODUCT('6. Patients'!CT$10:CT$107,OFFSET('6. Patients'!$DN$9,1,MATCH($D50,'6. Patients'!$DO$9:$EC$9,0),ROWS('6. Patients'!EG$10:EG$107))),0)+
IFERROR(SUMPRODUCT('6. Patients'!CT$10:CT$107,OFFSET('6. Patients'!$ED$9,1,MATCH($D50,'6. Patients'!$EE$9:$ES$9,0),ROWS('6. Patients'!EG$10:EG$107))),0)+
IFERROR(SUMPRODUCT('6. Patients'!CT$10:CT$107,OFFSET('6. Patients'!$ET$9,1,MATCH($D50,'6. Patients'!$EU$9:$FI$9,0),ROWS('6. Patients'!EG$10:EG$107))),0)+
IFERROR(SUMPRODUCT('6. Patients'!CT$10:CT$107,OFFSET('6. Patients'!$FJ$9,1,MATCH($D50,'6. Patients'!$FK$9:$FY$9,0),ROWS('6. Patients'!EG$10:EG$107))),0),
IFERROR(SUMPRODUCT('6. Patients'!CT$10:CT$107,OFFSET('6. Patients'!$FZ$9,1,MATCH($D50,'6. Patients'!$GA$9:$GO$9,0),ROWS('6. Patients'!EG$10:EG$107))),0)+
IFERROR(SUMPRODUCT('6. Patients'!CT$10:CT$107,OFFSET('6. Patients'!$GP$9,1,MATCH($D50,'6. Patients'!$GQ$9:$HE$9,0),ROWS('6. Patients'!EG$10:EG$107))),0)+
IFERROR(SUMPRODUCT('6. Patients'!CT$10:CT$107,OFFSET('6. Patients'!$HF$9,1,MATCH($D50,'6. Patients'!$HG$9:$HU$9,0),ROWS('6. Patients'!EG$10:EG$107))),0)+
IFERROR(SUMPRODUCT('6. Patients'!CT$10:CT$107,OFFSET('6. Patients'!$HV$9,1,MATCH($D50,'6. Patients'!$HW$9:$IK$9,0),ROWS('6. Patients'!EG$10:EG$107))),0),
IFERROR(SUMPRODUCT('6. Patients'!CT$10:CT$107,OFFSET('6. Patients'!$IL$9,1,MATCH($D50,'6. Patients'!$IM$9:$JA$9,0),ROWS('6. Patients'!EG$10:EG$107))),0)+
IFERROR(SUMPRODUCT('6. Patients'!CT$10:CT$107,OFFSET('6. Patients'!$JB$9,1,MATCH($D50,'6. Patients'!$JC$9:$JQ$9,0),ROWS('6. Patients'!EG$10:EG$107))),0)+
IFERROR(SUMPRODUCT('6. Patients'!CT$10:CT$107,OFFSET('6. Patients'!$JR$9,1,MATCH($D50,'6. Patients'!$JS$9:$KG$9,0),ROWS('6. Patients'!EG$10:EG$107))),0)+
IFERROR(SUMPRODUCT('6. Patients'!CT$10:CT$107,OFFSET('6. Patients'!$KH$9,1,MATCH($D50,'6. Patients'!$KI$9:$KW$9,0),ROWS('6. Patients'!EG$10:EG$107))),0))+
IFERROR(VLOOKUP($D50,$H$61:$L$91,COLUMNS($H$60:$J$60)-1+AA$7,0)*$E50*$F50*'1. General Inputs'!$J$25,0),0)</f>
        <v>0</v>
      </c>
      <c r="AB50" s="3">
        <f ca="1">ROUNDUP($F50*$E50*CHOOSE(AB$7,
IFERROR(SUMPRODUCT('6. Patients'!CU$10:CU$107,OFFSET('6. Patients'!$DN$9,1,MATCH($D50,'6. Patients'!$DO$9:$EC$9,0),ROWS('6. Patients'!EH$10:EH$107))),0)+
IFERROR(SUMPRODUCT('6. Patients'!CU$10:CU$107,OFFSET('6. Patients'!$ED$9,1,MATCH($D50,'6. Patients'!$EE$9:$ES$9,0),ROWS('6. Patients'!EH$10:EH$107))),0)+
IFERROR(SUMPRODUCT('6. Patients'!CU$10:CU$107,OFFSET('6. Patients'!$ET$9,1,MATCH($D50,'6. Patients'!$EU$9:$FI$9,0),ROWS('6. Patients'!EH$10:EH$107))),0)+
IFERROR(SUMPRODUCT('6. Patients'!CU$10:CU$107,OFFSET('6. Patients'!$FJ$9,1,MATCH($D50,'6. Patients'!$FK$9:$FY$9,0),ROWS('6. Patients'!EH$10:EH$107))),0),
IFERROR(SUMPRODUCT('6. Patients'!CU$10:CU$107,OFFSET('6. Patients'!$FZ$9,1,MATCH($D50,'6. Patients'!$GA$9:$GO$9,0),ROWS('6. Patients'!EH$10:EH$107))),0)+
IFERROR(SUMPRODUCT('6. Patients'!CU$10:CU$107,OFFSET('6. Patients'!$GP$9,1,MATCH($D50,'6. Patients'!$GQ$9:$HE$9,0),ROWS('6. Patients'!EH$10:EH$107))),0)+
IFERROR(SUMPRODUCT('6. Patients'!CU$10:CU$107,OFFSET('6. Patients'!$HF$9,1,MATCH($D50,'6. Patients'!$HG$9:$HU$9,0),ROWS('6. Patients'!EH$10:EH$107))),0)+
IFERROR(SUMPRODUCT('6. Patients'!CU$10:CU$107,OFFSET('6. Patients'!$HV$9,1,MATCH($D50,'6. Patients'!$HW$9:$IK$9,0),ROWS('6. Patients'!EH$10:EH$107))),0),
IFERROR(SUMPRODUCT('6. Patients'!CU$10:CU$107,OFFSET('6. Patients'!$IL$9,1,MATCH($D50,'6. Patients'!$IM$9:$JA$9,0),ROWS('6. Patients'!EH$10:EH$107))),0)+
IFERROR(SUMPRODUCT('6. Patients'!CU$10:CU$107,OFFSET('6. Patients'!$JB$9,1,MATCH($D50,'6. Patients'!$JC$9:$JQ$9,0),ROWS('6. Patients'!EH$10:EH$107))),0)+
IFERROR(SUMPRODUCT('6. Patients'!CU$10:CU$107,OFFSET('6. Patients'!$JR$9,1,MATCH($D50,'6. Patients'!$JS$9:$KG$9,0),ROWS('6. Patients'!EH$10:EH$107))),0)+
IFERROR(SUMPRODUCT('6. Patients'!CU$10:CU$107,OFFSET('6. Patients'!$KH$9,1,MATCH($D50,'6. Patients'!$KI$9:$KW$9,0),ROWS('6. Patients'!EH$10:EH$107))),0))+
IFERROR(VLOOKUP($D50,$H$61:$L$91,COLUMNS($H$60:$J$60)-1+AB$7,0)*$E50*$F50*'1. General Inputs'!$J$25,0),0)</f>
        <v>0</v>
      </c>
      <c r="AC50" s="3">
        <f ca="1">ROUNDUP($F50*$E50*CHOOSE(AC$7,
IFERROR(SUMPRODUCT('6. Patients'!CV$10:CV$107,OFFSET('6. Patients'!$DN$9,1,MATCH($D50,'6. Patients'!$DO$9:$EC$9,0),ROWS('6. Patients'!EI$10:EI$107))),0)+
IFERROR(SUMPRODUCT('6. Patients'!CV$10:CV$107,OFFSET('6. Patients'!$ED$9,1,MATCH($D50,'6. Patients'!$EE$9:$ES$9,0),ROWS('6. Patients'!EI$10:EI$107))),0)+
IFERROR(SUMPRODUCT('6. Patients'!CV$10:CV$107,OFFSET('6. Patients'!$ET$9,1,MATCH($D50,'6. Patients'!$EU$9:$FI$9,0),ROWS('6. Patients'!EI$10:EI$107))),0)+
IFERROR(SUMPRODUCT('6. Patients'!CV$10:CV$107,OFFSET('6. Patients'!$FJ$9,1,MATCH($D50,'6. Patients'!$FK$9:$FY$9,0),ROWS('6. Patients'!EI$10:EI$107))),0),
IFERROR(SUMPRODUCT('6. Patients'!CV$10:CV$107,OFFSET('6. Patients'!$FZ$9,1,MATCH($D50,'6. Patients'!$GA$9:$GO$9,0),ROWS('6. Patients'!EI$10:EI$107))),0)+
IFERROR(SUMPRODUCT('6. Patients'!CV$10:CV$107,OFFSET('6. Patients'!$GP$9,1,MATCH($D50,'6. Patients'!$GQ$9:$HE$9,0),ROWS('6. Patients'!EI$10:EI$107))),0)+
IFERROR(SUMPRODUCT('6. Patients'!CV$10:CV$107,OFFSET('6. Patients'!$HF$9,1,MATCH($D50,'6. Patients'!$HG$9:$HU$9,0),ROWS('6. Patients'!EI$10:EI$107))),0)+
IFERROR(SUMPRODUCT('6. Patients'!CV$10:CV$107,OFFSET('6. Patients'!$HV$9,1,MATCH($D50,'6. Patients'!$HW$9:$IK$9,0),ROWS('6. Patients'!EI$10:EI$107))),0),
IFERROR(SUMPRODUCT('6. Patients'!CV$10:CV$107,OFFSET('6. Patients'!$IL$9,1,MATCH($D50,'6. Patients'!$IM$9:$JA$9,0),ROWS('6. Patients'!EI$10:EI$107))),0)+
IFERROR(SUMPRODUCT('6. Patients'!CV$10:CV$107,OFFSET('6. Patients'!$JB$9,1,MATCH($D50,'6. Patients'!$JC$9:$JQ$9,0),ROWS('6. Patients'!EI$10:EI$107))),0)+
IFERROR(SUMPRODUCT('6. Patients'!CV$10:CV$107,OFFSET('6. Patients'!$JR$9,1,MATCH($D50,'6. Patients'!$JS$9:$KG$9,0),ROWS('6. Patients'!EI$10:EI$107))),0)+
IFERROR(SUMPRODUCT('6. Patients'!CV$10:CV$107,OFFSET('6. Patients'!$KH$9,1,MATCH($D50,'6. Patients'!$KI$9:$KW$9,0),ROWS('6. Patients'!EI$10:EI$107))),0))+
IFERROR(VLOOKUP($D50,$H$61:$L$91,COLUMNS($H$60:$J$60)-1+AC$7,0)*$E50*$F50*'1. General Inputs'!$J$25,0),0)</f>
        <v>0</v>
      </c>
      <c r="AD50" s="3">
        <f ca="1">ROUNDUP($F50*$E50*CHOOSE(AD$7,
IFERROR(SUMPRODUCT('6. Patients'!CW$10:CW$107,OFFSET('6. Patients'!$DN$9,1,MATCH($D50,'6. Patients'!$DO$9:$EC$9,0),ROWS('6. Patients'!EJ$10:EJ$107))),0)+
IFERROR(SUMPRODUCT('6. Patients'!CW$10:CW$107,OFFSET('6. Patients'!$ED$9,1,MATCH($D50,'6. Patients'!$EE$9:$ES$9,0),ROWS('6. Patients'!EJ$10:EJ$107))),0)+
IFERROR(SUMPRODUCT('6. Patients'!CW$10:CW$107,OFFSET('6. Patients'!$ET$9,1,MATCH($D50,'6. Patients'!$EU$9:$FI$9,0),ROWS('6. Patients'!EJ$10:EJ$107))),0)+
IFERROR(SUMPRODUCT('6. Patients'!CW$10:CW$107,OFFSET('6. Patients'!$FJ$9,1,MATCH($D50,'6. Patients'!$FK$9:$FY$9,0),ROWS('6. Patients'!EJ$10:EJ$107))),0),
IFERROR(SUMPRODUCT('6. Patients'!CW$10:CW$107,OFFSET('6. Patients'!$FZ$9,1,MATCH($D50,'6. Patients'!$GA$9:$GO$9,0),ROWS('6. Patients'!EJ$10:EJ$107))),0)+
IFERROR(SUMPRODUCT('6. Patients'!CW$10:CW$107,OFFSET('6. Patients'!$GP$9,1,MATCH($D50,'6. Patients'!$GQ$9:$HE$9,0),ROWS('6. Patients'!EJ$10:EJ$107))),0)+
IFERROR(SUMPRODUCT('6. Patients'!CW$10:CW$107,OFFSET('6. Patients'!$HF$9,1,MATCH($D50,'6. Patients'!$HG$9:$HU$9,0),ROWS('6. Patients'!EJ$10:EJ$107))),0)+
IFERROR(SUMPRODUCT('6. Patients'!CW$10:CW$107,OFFSET('6. Patients'!$HV$9,1,MATCH($D50,'6. Patients'!$HW$9:$IK$9,0),ROWS('6. Patients'!EJ$10:EJ$107))),0),
IFERROR(SUMPRODUCT('6. Patients'!CW$10:CW$107,OFFSET('6. Patients'!$IL$9,1,MATCH($D50,'6. Patients'!$IM$9:$JA$9,0),ROWS('6. Patients'!EJ$10:EJ$107))),0)+
IFERROR(SUMPRODUCT('6. Patients'!CW$10:CW$107,OFFSET('6. Patients'!$JB$9,1,MATCH($D50,'6. Patients'!$JC$9:$JQ$9,0),ROWS('6. Patients'!EJ$10:EJ$107))),0)+
IFERROR(SUMPRODUCT('6. Patients'!CW$10:CW$107,OFFSET('6. Patients'!$JR$9,1,MATCH($D50,'6. Patients'!$JS$9:$KG$9,0),ROWS('6. Patients'!EJ$10:EJ$107))),0)+
IFERROR(SUMPRODUCT('6. Patients'!CW$10:CW$107,OFFSET('6. Patients'!$KH$9,1,MATCH($D50,'6. Patients'!$KI$9:$KW$9,0),ROWS('6. Patients'!EJ$10:EJ$107))),0))+
IFERROR(VLOOKUP($D50,$H$61:$L$91,COLUMNS($H$60:$J$60)-1+AD$7,0)*$E50*$F50*'1. General Inputs'!$J$25,0),0)</f>
        <v>0</v>
      </c>
      <c r="AE50" s="3">
        <f ca="1">ROUNDUP($F50*$E50*CHOOSE(AE$7,
IFERROR(SUMPRODUCT('6. Patients'!CX$10:CX$107,OFFSET('6. Patients'!$DN$9,1,MATCH($D50,'6. Patients'!$DO$9:$EC$9,0),ROWS('6. Patients'!EK$10:EK$107))),0)+
IFERROR(SUMPRODUCT('6. Patients'!CX$10:CX$107,OFFSET('6. Patients'!$ED$9,1,MATCH($D50,'6. Patients'!$EE$9:$ES$9,0),ROWS('6. Patients'!EK$10:EK$107))),0)+
IFERROR(SUMPRODUCT('6. Patients'!CX$10:CX$107,OFFSET('6. Patients'!$ET$9,1,MATCH($D50,'6. Patients'!$EU$9:$FI$9,0),ROWS('6. Patients'!EK$10:EK$107))),0)+
IFERROR(SUMPRODUCT('6. Patients'!CX$10:CX$107,OFFSET('6. Patients'!$FJ$9,1,MATCH($D50,'6. Patients'!$FK$9:$FY$9,0),ROWS('6. Patients'!EK$10:EK$107))),0),
IFERROR(SUMPRODUCT('6. Patients'!CX$10:CX$107,OFFSET('6. Patients'!$FZ$9,1,MATCH($D50,'6. Patients'!$GA$9:$GO$9,0),ROWS('6. Patients'!EK$10:EK$107))),0)+
IFERROR(SUMPRODUCT('6. Patients'!CX$10:CX$107,OFFSET('6. Patients'!$GP$9,1,MATCH($D50,'6. Patients'!$GQ$9:$HE$9,0),ROWS('6. Patients'!EK$10:EK$107))),0)+
IFERROR(SUMPRODUCT('6. Patients'!CX$10:CX$107,OFFSET('6. Patients'!$HF$9,1,MATCH($D50,'6. Patients'!$HG$9:$HU$9,0),ROWS('6. Patients'!EK$10:EK$107))),0)+
IFERROR(SUMPRODUCT('6. Patients'!CX$10:CX$107,OFFSET('6. Patients'!$HV$9,1,MATCH($D50,'6. Patients'!$HW$9:$IK$9,0),ROWS('6. Patients'!EK$10:EK$107))),0),
IFERROR(SUMPRODUCT('6. Patients'!CX$10:CX$107,OFFSET('6. Patients'!$IL$9,1,MATCH($D50,'6. Patients'!$IM$9:$JA$9,0),ROWS('6. Patients'!EK$10:EK$107))),0)+
IFERROR(SUMPRODUCT('6. Patients'!CX$10:CX$107,OFFSET('6. Patients'!$JB$9,1,MATCH($D50,'6. Patients'!$JC$9:$JQ$9,0),ROWS('6. Patients'!EK$10:EK$107))),0)+
IFERROR(SUMPRODUCT('6. Patients'!CX$10:CX$107,OFFSET('6. Patients'!$JR$9,1,MATCH($D50,'6. Patients'!$JS$9:$KG$9,0),ROWS('6. Patients'!EK$10:EK$107))),0)+
IFERROR(SUMPRODUCT('6. Patients'!CX$10:CX$107,OFFSET('6. Patients'!$KH$9,1,MATCH($D50,'6. Patients'!$KI$9:$KW$9,0),ROWS('6. Patients'!EK$10:EK$107))),0))+
IFERROR(VLOOKUP($D50,$H$61:$L$91,COLUMNS($H$60:$J$60)-1+AE$7,0)*$E50*$F50*'1. General Inputs'!$J$25,0),0)</f>
        <v>0</v>
      </c>
      <c r="AF50" s="3">
        <f ca="1">ROUNDUP($F50*$E50*CHOOSE(AF$7,
IFERROR(SUMPRODUCT('6. Patients'!CY$10:CY$107,OFFSET('6. Patients'!$DN$9,1,MATCH($D50,'6. Patients'!$DO$9:$EC$9,0),ROWS('6. Patients'!EL$10:EL$107))),0)+
IFERROR(SUMPRODUCT('6. Patients'!CY$10:CY$107,OFFSET('6. Patients'!$ED$9,1,MATCH($D50,'6. Patients'!$EE$9:$ES$9,0),ROWS('6. Patients'!EL$10:EL$107))),0)+
IFERROR(SUMPRODUCT('6. Patients'!CY$10:CY$107,OFFSET('6. Patients'!$ET$9,1,MATCH($D50,'6. Patients'!$EU$9:$FI$9,0),ROWS('6. Patients'!EL$10:EL$107))),0)+
IFERROR(SUMPRODUCT('6. Patients'!CY$10:CY$107,OFFSET('6. Patients'!$FJ$9,1,MATCH($D50,'6. Patients'!$FK$9:$FY$9,0),ROWS('6. Patients'!EL$10:EL$107))),0),
IFERROR(SUMPRODUCT('6. Patients'!CY$10:CY$107,OFFSET('6. Patients'!$FZ$9,1,MATCH($D50,'6. Patients'!$GA$9:$GO$9,0),ROWS('6. Patients'!EL$10:EL$107))),0)+
IFERROR(SUMPRODUCT('6. Patients'!CY$10:CY$107,OFFSET('6. Patients'!$GP$9,1,MATCH($D50,'6. Patients'!$GQ$9:$HE$9,0),ROWS('6. Patients'!EL$10:EL$107))),0)+
IFERROR(SUMPRODUCT('6. Patients'!CY$10:CY$107,OFFSET('6. Patients'!$HF$9,1,MATCH($D50,'6. Patients'!$HG$9:$HU$9,0),ROWS('6. Patients'!EL$10:EL$107))),0)+
IFERROR(SUMPRODUCT('6. Patients'!CY$10:CY$107,OFFSET('6. Patients'!$HV$9,1,MATCH($D50,'6. Patients'!$HW$9:$IK$9,0),ROWS('6. Patients'!EL$10:EL$107))),0),
IFERROR(SUMPRODUCT('6. Patients'!CY$10:CY$107,OFFSET('6. Patients'!$IL$9,1,MATCH($D50,'6. Patients'!$IM$9:$JA$9,0),ROWS('6. Patients'!EL$10:EL$107))),0)+
IFERROR(SUMPRODUCT('6. Patients'!CY$10:CY$107,OFFSET('6. Patients'!$JB$9,1,MATCH($D50,'6. Patients'!$JC$9:$JQ$9,0),ROWS('6. Patients'!EL$10:EL$107))),0)+
IFERROR(SUMPRODUCT('6. Patients'!CY$10:CY$107,OFFSET('6. Patients'!$JR$9,1,MATCH($D50,'6. Patients'!$JS$9:$KG$9,0),ROWS('6. Patients'!EL$10:EL$107))),0)+
IFERROR(SUMPRODUCT('6. Patients'!CY$10:CY$107,OFFSET('6. Patients'!$KH$9,1,MATCH($D50,'6. Patients'!$KI$9:$KW$9,0),ROWS('6. Patients'!EL$10:EL$107))),0))+
IFERROR(VLOOKUP($D50,$H$61:$L$91,COLUMNS($H$60:$J$60)-1+AF$7,0)*$E50*$F50*'1. General Inputs'!$J$25,0),0)</f>
        <v>0</v>
      </c>
      <c r="AG50" s="3">
        <f ca="1">ROUNDUP($F50*$E50*CHOOSE(AG$7,
IFERROR(SUMPRODUCT('6. Patients'!CZ$10:CZ$107,OFFSET('6. Patients'!$DN$9,1,MATCH($D50,'6. Patients'!$DO$9:$EC$9,0),ROWS('6. Patients'!EM$10:EM$107))),0)+
IFERROR(SUMPRODUCT('6. Patients'!CZ$10:CZ$107,OFFSET('6. Patients'!$ED$9,1,MATCH($D50,'6. Patients'!$EE$9:$ES$9,0),ROWS('6. Patients'!EM$10:EM$107))),0)+
IFERROR(SUMPRODUCT('6. Patients'!CZ$10:CZ$107,OFFSET('6. Patients'!$ET$9,1,MATCH($D50,'6. Patients'!$EU$9:$FI$9,0),ROWS('6. Patients'!EM$10:EM$107))),0)+
IFERROR(SUMPRODUCT('6. Patients'!CZ$10:CZ$107,OFFSET('6. Patients'!$FJ$9,1,MATCH($D50,'6. Patients'!$FK$9:$FY$9,0),ROWS('6. Patients'!EM$10:EM$107))),0),
IFERROR(SUMPRODUCT('6. Patients'!CZ$10:CZ$107,OFFSET('6. Patients'!$FZ$9,1,MATCH($D50,'6. Patients'!$GA$9:$GO$9,0),ROWS('6. Patients'!EM$10:EM$107))),0)+
IFERROR(SUMPRODUCT('6. Patients'!CZ$10:CZ$107,OFFSET('6. Patients'!$GP$9,1,MATCH($D50,'6. Patients'!$GQ$9:$HE$9,0),ROWS('6. Patients'!EM$10:EM$107))),0)+
IFERROR(SUMPRODUCT('6. Patients'!CZ$10:CZ$107,OFFSET('6. Patients'!$HF$9,1,MATCH($D50,'6. Patients'!$HG$9:$HU$9,0),ROWS('6. Patients'!EM$10:EM$107))),0)+
IFERROR(SUMPRODUCT('6. Patients'!CZ$10:CZ$107,OFFSET('6. Patients'!$HV$9,1,MATCH($D50,'6. Patients'!$HW$9:$IK$9,0),ROWS('6. Patients'!EM$10:EM$107))),0),
IFERROR(SUMPRODUCT('6. Patients'!CZ$10:CZ$107,OFFSET('6. Patients'!$IL$9,1,MATCH($D50,'6. Patients'!$IM$9:$JA$9,0),ROWS('6. Patients'!EM$10:EM$107))),0)+
IFERROR(SUMPRODUCT('6. Patients'!CZ$10:CZ$107,OFFSET('6. Patients'!$JB$9,1,MATCH($D50,'6. Patients'!$JC$9:$JQ$9,0),ROWS('6. Patients'!EM$10:EM$107))),0)+
IFERROR(SUMPRODUCT('6. Patients'!CZ$10:CZ$107,OFFSET('6. Patients'!$JR$9,1,MATCH($D50,'6. Patients'!$JS$9:$KG$9,0),ROWS('6. Patients'!EM$10:EM$107))),0)+
IFERROR(SUMPRODUCT('6. Patients'!CZ$10:CZ$107,OFFSET('6. Patients'!$KH$9,1,MATCH($D50,'6. Patients'!$KI$9:$KW$9,0),ROWS('6. Patients'!EM$10:EM$107))),0))+
IFERROR(VLOOKUP($D50,$H$61:$L$91,COLUMNS($H$60:$J$60)-1+AG$7,0)*$E50*$F50*'1. General Inputs'!$J$25,0),0)</f>
        <v>0</v>
      </c>
      <c r="AH50" s="3">
        <f ca="1">ROUNDUP($F50*$E50*CHOOSE(AH$7,
IFERROR(SUMPRODUCT('6. Patients'!DA$10:DA$107,OFFSET('6. Patients'!$DN$9,1,MATCH($D50,'6. Patients'!$DO$9:$EC$9,0),ROWS('6. Patients'!EN$10:EN$107))),0)+
IFERROR(SUMPRODUCT('6. Patients'!DA$10:DA$107,OFFSET('6. Patients'!$ED$9,1,MATCH($D50,'6. Patients'!$EE$9:$ES$9,0),ROWS('6. Patients'!EN$10:EN$107))),0)+
IFERROR(SUMPRODUCT('6. Patients'!DA$10:DA$107,OFFSET('6. Patients'!$ET$9,1,MATCH($D50,'6. Patients'!$EU$9:$FI$9,0),ROWS('6. Patients'!EN$10:EN$107))),0)+
IFERROR(SUMPRODUCT('6. Patients'!DA$10:DA$107,OFFSET('6. Patients'!$FJ$9,1,MATCH($D50,'6. Patients'!$FK$9:$FY$9,0),ROWS('6. Patients'!EN$10:EN$107))),0),
IFERROR(SUMPRODUCT('6. Patients'!DA$10:DA$107,OFFSET('6. Patients'!$FZ$9,1,MATCH($D50,'6. Patients'!$GA$9:$GO$9,0),ROWS('6. Patients'!EN$10:EN$107))),0)+
IFERROR(SUMPRODUCT('6. Patients'!DA$10:DA$107,OFFSET('6. Patients'!$GP$9,1,MATCH($D50,'6. Patients'!$GQ$9:$HE$9,0),ROWS('6. Patients'!EN$10:EN$107))),0)+
IFERROR(SUMPRODUCT('6. Patients'!DA$10:DA$107,OFFSET('6. Patients'!$HF$9,1,MATCH($D50,'6. Patients'!$HG$9:$HU$9,0),ROWS('6. Patients'!EN$10:EN$107))),0)+
IFERROR(SUMPRODUCT('6. Patients'!DA$10:DA$107,OFFSET('6. Patients'!$HV$9,1,MATCH($D50,'6. Patients'!$HW$9:$IK$9,0),ROWS('6. Patients'!EN$10:EN$107))),0),
IFERROR(SUMPRODUCT('6. Patients'!DA$10:DA$107,OFFSET('6. Patients'!$IL$9,1,MATCH($D50,'6. Patients'!$IM$9:$JA$9,0),ROWS('6. Patients'!EN$10:EN$107))),0)+
IFERROR(SUMPRODUCT('6. Patients'!DA$10:DA$107,OFFSET('6. Patients'!$JB$9,1,MATCH($D50,'6. Patients'!$JC$9:$JQ$9,0),ROWS('6. Patients'!EN$10:EN$107))),0)+
IFERROR(SUMPRODUCT('6. Patients'!DA$10:DA$107,OFFSET('6. Patients'!$JR$9,1,MATCH($D50,'6. Patients'!$JS$9:$KG$9,0),ROWS('6. Patients'!EN$10:EN$107))),0)+
IFERROR(SUMPRODUCT('6. Patients'!DA$10:DA$107,OFFSET('6. Patients'!$KH$9,1,MATCH($D50,'6. Patients'!$KI$9:$KW$9,0),ROWS('6. Patients'!EN$10:EN$107))),0))+
IFERROR(VLOOKUP($D50,$H$61:$L$91,COLUMNS($H$60:$J$60)-1+AH$7,0)*$E50*$F50*'1. General Inputs'!$J$25,0),0)</f>
        <v>0</v>
      </c>
      <c r="AI50" s="3">
        <f ca="1">ROUNDUP($F50*$E50*CHOOSE(AI$7,
IFERROR(SUMPRODUCT('6. Patients'!DB$10:DB$107,OFFSET('6. Patients'!$DN$9,1,MATCH($D50,'6. Patients'!$DO$9:$EC$9,0),ROWS('6. Patients'!EO$10:EO$107))),0)+
IFERROR(SUMPRODUCT('6. Patients'!DB$10:DB$107,OFFSET('6. Patients'!$ED$9,1,MATCH($D50,'6. Patients'!$EE$9:$ES$9,0),ROWS('6. Patients'!EO$10:EO$107))),0)+
IFERROR(SUMPRODUCT('6. Patients'!DB$10:DB$107,OFFSET('6. Patients'!$ET$9,1,MATCH($D50,'6. Patients'!$EU$9:$FI$9,0),ROWS('6. Patients'!EO$10:EO$107))),0)+
IFERROR(SUMPRODUCT('6. Patients'!DB$10:DB$107,OFFSET('6. Patients'!$FJ$9,1,MATCH($D50,'6. Patients'!$FK$9:$FY$9,0),ROWS('6. Patients'!EO$10:EO$107))),0),
IFERROR(SUMPRODUCT('6. Patients'!DB$10:DB$107,OFFSET('6. Patients'!$FZ$9,1,MATCH($D50,'6. Patients'!$GA$9:$GO$9,0),ROWS('6. Patients'!EO$10:EO$107))),0)+
IFERROR(SUMPRODUCT('6. Patients'!DB$10:DB$107,OFFSET('6. Patients'!$GP$9,1,MATCH($D50,'6. Patients'!$GQ$9:$HE$9,0),ROWS('6. Patients'!EO$10:EO$107))),0)+
IFERROR(SUMPRODUCT('6. Patients'!DB$10:DB$107,OFFSET('6. Patients'!$HF$9,1,MATCH($D50,'6. Patients'!$HG$9:$HU$9,0),ROWS('6. Patients'!EO$10:EO$107))),0)+
IFERROR(SUMPRODUCT('6. Patients'!DB$10:DB$107,OFFSET('6. Patients'!$HV$9,1,MATCH($D50,'6. Patients'!$HW$9:$IK$9,0),ROWS('6. Patients'!EO$10:EO$107))),0),
IFERROR(SUMPRODUCT('6. Patients'!DB$10:DB$107,OFFSET('6. Patients'!$IL$9,1,MATCH($D50,'6. Patients'!$IM$9:$JA$9,0),ROWS('6. Patients'!EO$10:EO$107))),0)+
IFERROR(SUMPRODUCT('6. Patients'!DB$10:DB$107,OFFSET('6. Patients'!$JB$9,1,MATCH($D50,'6. Patients'!$JC$9:$JQ$9,0),ROWS('6. Patients'!EO$10:EO$107))),0)+
IFERROR(SUMPRODUCT('6. Patients'!DB$10:DB$107,OFFSET('6. Patients'!$JR$9,1,MATCH($D50,'6. Patients'!$JS$9:$KG$9,0),ROWS('6. Patients'!EO$10:EO$107))),0)+
IFERROR(SUMPRODUCT('6. Patients'!DB$10:DB$107,OFFSET('6. Patients'!$KH$9,1,MATCH($D50,'6. Patients'!$KI$9:$KW$9,0),ROWS('6. Patients'!EO$10:EO$107))),0))+
IFERROR(VLOOKUP($D50,$H$61:$L$91,COLUMNS($H$60:$J$60)-1+AI$7,0)*$E50*$F50*'1. General Inputs'!$J$25,0),0)</f>
        <v>0</v>
      </c>
      <c r="AJ50" s="3">
        <f ca="1">ROUNDUP($F50*$E50*CHOOSE(AJ$7,
IFERROR(SUMPRODUCT('6. Patients'!DC$10:DC$107,OFFSET('6. Patients'!$DN$9,1,MATCH($D50,'6. Patients'!$DO$9:$EC$9,0),ROWS('6. Patients'!EP$10:EP$107))),0)+
IFERROR(SUMPRODUCT('6. Patients'!DC$10:DC$107,OFFSET('6. Patients'!$ED$9,1,MATCH($D50,'6. Patients'!$EE$9:$ES$9,0),ROWS('6. Patients'!EP$10:EP$107))),0)+
IFERROR(SUMPRODUCT('6. Patients'!DC$10:DC$107,OFFSET('6. Patients'!$ET$9,1,MATCH($D50,'6. Patients'!$EU$9:$FI$9,0),ROWS('6. Patients'!EP$10:EP$107))),0)+
IFERROR(SUMPRODUCT('6. Patients'!DC$10:DC$107,OFFSET('6. Patients'!$FJ$9,1,MATCH($D50,'6. Patients'!$FK$9:$FY$9,0),ROWS('6. Patients'!EP$10:EP$107))),0),
IFERROR(SUMPRODUCT('6. Patients'!DC$10:DC$107,OFFSET('6. Patients'!$FZ$9,1,MATCH($D50,'6. Patients'!$GA$9:$GO$9,0),ROWS('6. Patients'!EP$10:EP$107))),0)+
IFERROR(SUMPRODUCT('6. Patients'!DC$10:DC$107,OFFSET('6. Patients'!$GP$9,1,MATCH($D50,'6. Patients'!$GQ$9:$HE$9,0),ROWS('6. Patients'!EP$10:EP$107))),0)+
IFERROR(SUMPRODUCT('6. Patients'!DC$10:DC$107,OFFSET('6. Patients'!$HF$9,1,MATCH($D50,'6. Patients'!$HG$9:$HU$9,0),ROWS('6. Patients'!EP$10:EP$107))),0)+
IFERROR(SUMPRODUCT('6. Patients'!DC$10:DC$107,OFFSET('6. Patients'!$HV$9,1,MATCH($D50,'6. Patients'!$HW$9:$IK$9,0),ROWS('6. Patients'!EP$10:EP$107))),0),
IFERROR(SUMPRODUCT('6. Patients'!DC$10:DC$107,OFFSET('6. Patients'!$IL$9,1,MATCH($D50,'6. Patients'!$IM$9:$JA$9,0),ROWS('6. Patients'!EP$10:EP$107))),0)+
IFERROR(SUMPRODUCT('6. Patients'!DC$10:DC$107,OFFSET('6. Patients'!$JB$9,1,MATCH($D50,'6. Patients'!$JC$9:$JQ$9,0),ROWS('6. Patients'!EP$10:EP$107))),0)+
IFERROR(SUMPRODUCT('6. Patients'!DC$10:DC$107,OFFSET('6. Patients'!$JR$9,1,MATCH($D50,'6. Patients'!$JS$9:$KG$9,0),ROWS('6. Patients'!EP$10:EP$107))),0)+
IFERROR(SUMPRODUCT('6. Patients'!DC$10:DC$107,OFFSET('6. Patients'!$KH$9,1,MATCH($D50,'6. Patients'!$KI$9:$KW$9,0),ROWS('6. Patients'!EP$10:EP$107))),0))+
IFERROR(VLOOKUP($D50,$H$61:$L$91,COLUMNS($H$60:$J$60)-1+AJ$7,0)*$E50*$F50*'1. General Inputs'!$J$25,0),0)</f>
        <v>0</v>
      </c>
      <c r="AK50" s="3">
        <f ca="1">ROUNDUP($F50*$E50*CHOOSE(AK$7,
IFERROR(SUMPRODUCT('6. Patients'!DD$10:DD$107,OFFSET('6. Patients'!$DN$9,1,MATCH($D50,'6. Patients'!$DO$9:$EC$9,0),ROWS('6. Patients'!EQ$10:EQ$107))),0)+
IFERROR(SUMPRODUCT('6. Patients'!DD$10:DD$107,OFFSET('6. Patients'!$ED$9,1,MATCH($D50,'6. Patients'!$EE$9:$ES$9,0),ROWS('6. Patients'!EQ$10:EQ$107))),0)+
IFERROR(SUMPRODUCT('6. Patients'!DD$10:DD$107,OFFSET('6. Patients'!$ET$9,1,MATCH($D50,'6. Patients'!$EU$9:$FI$9,0),ROWS('6. Patients'!EQ$10:EQ$107))),0)+
IFERROR(SUMPRODUCT('6. Patients'!DD$10:DD$107,OFFSET('6. Patients'!$FJ$9,1,MATCH($D50,'6. Patients'!$FK$9:$FY$9,0),ROWS('6. Patients'!EQ$10:EQ$107))),0),
IFERROR(SUMPRODUCT('6. Patients'!DD$10:DD$107,OFFSET('6. Patients'!$FZ$9,1,MATCH($D50,'6. Patients'!$GA$9:$GO$9,0),ROWS('6. Patients'!EQ$10:EQ$107))),0)+
IFERROR(SUMPRODUCT('6. Patients'!DD$10:DD$107,OFFSET('6. Patients'!$GP$9,1,MATCH($D50,'6. Patients'!$GQ$9:$HE$9,0),ROWS('6. Patients'!EQ$10:EQ$107))),0)+
IFERROR(SUMPRODUCT('6. Patients'!DD$10:DD$107,OFFSET('6. Patients'!$HF$9,1,MATCH($D50,'6. Patients'!$HG$9:$HU$9,0),ROWS('6. Patients'!EQ$10:EQ$107))),0)+
IFERROR(SUMPRODUCT('6. Patients'!DD$10:DD$107,OFFSET('6. Patients'!$HV$9,1,MATCH($D50,'6. Patients'!$HW$9:$IK$9,0),ROWS('6. Patients'!EQ$10:EQ$107))),0),
IFERROR(SUMPRODUCT('6. Patients'!DD$10:DD$107,OFFSET('6. Patients'!$IL$9,1,MATCH($D50,'6. Patients'!$IM$9:$JA$9,0),ROWS('6. Patients'!EQ$10:EQ$107))),0)+
IFERROR(SUMPRODUCT('6. Patients'!DD$10:DD$107,OFFSET('6. Patients'!$JB$9,1,MATCH($D50,'6. Patients'!$JC$9:$JQ$9,0),ROWS('6. Patients'!EQ$10:EQ$107))),0)+
IFERROR(SUMPRODUCT('6. Patients'!DD$10:DD$107,OFFSET('6. Patients'!$JR$9,1,MATCH($D50,'6. Patients'!$JS$9:$KG$9,0),ROWS('6. Patients'!EQ$10:EQ$107))),0)+
IFERROR(SUMPRODUCT('6. Patients'!DD$10:DD$107,OFFSET('6. Patients'!$KH$9,1,MATCH($D50,'6. Patients'!$KI$9:$KW$9,0),ROWS('6. Patients'!EQ$10:EQ$107))),0))+
IFERROR(VLOOKUP($D50,$H$61:$L$91,COLUMNS($H$60:$J$60)-1+AK$7,0)*$E50*$F50*'1. General Inputs'!$J$25,0),0)</f>
        <v>0</v>
      </c>
      <c r="AL50" s="3">
        <f ca="1">ROUNDUP($F50*$E50*CHOOSE(AL$7,
IFERROR(SUMPRODUCT('6. Patients'!DE$10:DE$107,OFFSET('6. Patients'!$DN$9,1,MATCH($D50,'6. Patients'!$DO$9:$EC$9,0),ROWS('6. Patients'!ER$10:ER$107))),0)+
IFERROR(SUMPRODUCT('6. Patients'!DE$10:DE$107,OFFSET('6. Patients'!$ED$9,1,MATCH($D50,'6. Patients'!$EE$9:$ES$9,0),ROWS('6. Patients'!ER$10:ER$107))),0)+
IFERROR(SUMPRODUCT('6. Patients'!DE$10:DE$107,OFFSET('6. Patients'!$ET$9,1,MATCH($D50,'6. Patients'!$EU$9:$FI$9,0),ROWS('6. Patients'!ER$10:ER$107))),0)+
IFERROR(SUMPRODUCT('6. Patients'!DE$10:DE$107,OFFSET('6. Patients'!$FJ$9,1,MATCH($D50,'6. Patients'!$FK$9:$FY$9,0),ROWS('6. Patients'!ER$10:ER$107))),0),
IFERROR(SUMPRODUCT('6. Patients'!DE$10:DE$107,OFFSET('6. Patients'!$FZ$9,1,MATCH($D50,'6. Patients'!$GA$9:$GO$9,0),ROWS('6. Patients'!ER$10:ER$107))),0)+
IFERROR(SUMPRODUCT('6. Patients'!DE$10:DE$107,OFFSET('6. Patients'!$GP$9,1,MATCH($D50,'6. Patients'!$GQ$9:$HE$9,0),ROWS('6. Patients'!ER$10:ER$107))),0)+
IFERROR(SUMPRODUCT('6. Patients'!DE$10:DE$107,OFFSET('6. Patients'!$HF$9,1,MATCH($D50,'6. Patients'!$HG$9:$HU$9,0),ROWS('6. Patients'!ER$10:ER$107))),0)+
IFERROR(SUMPRODUCT('6. Patients'!DE$10:DE$107,OFFSET('6. Patients'!$HV$9,1,MATCH($D50,'6. Patients'!$HW$9:$IK$9,0),ROWS('6. Patients'!ER$10:ER$107))),0),
IFERROR(SUMPRODUCT('6. Patients'!DE$10:DE$107,OFFSET('6. Patients'!$IL$9,1,MATCH($D50,'6. Patients'!$IM$9:$JA$9,0),ROWS('6. Patients'!ER$10:ER$107))),0)+
IFERROR(SUMPRODUCT('6. Patients'!DE$10:DE$107,OFFSET('6. Patients'!$JB$9,1,MATCH($D50,'6. Patients'!$JC$9:$JQ$9,0),ROWS('6. Patients'!ER$10:ER$107))),0)+
IFERROR(SUMPRODUCT('6. Patients'!DE$10:DE$107,OFFSET('6. Patients'!$JR$9,1,MATCH($D50,'6. Patients'!$JS$9:$KG$9,0),ROWS('6. Patients'!ER$10:ER$107))),0)+
IFERROR(SUMPRODUCT('6. Patients'!DE$10:DE$107,OFFSET('6. Patients'!$KH$9,1,MATCH($D50,'6. Patients'!$KI$9:$KW$9,0),ROWS('6. Patients'!ER$10:ER$107))),0))+
IFERROR(VLOOKUP($D50,$H$61:$L$91,COLUMNS($H$60:$J$60)-1+AL$7,0)*$E50*$F50*'1. General Inputs'!$J$25,0),0)</f>
        <v>0</v>
      </c>
      <c r="AM50" s="3">
        <f ca="1">ROUNDUP($F50*$E50*CHOOSE(AM$7,
IFERROR(SUMPRODUCT('6. Patients'!DF$10:DF$107,OFFSET('6. Patients'!$DN$9,1,MATCH($D50,'6. Patients'!$DO$9:$EC$9,0),ROWS('6. Patients'!ES$10:ES$107))),0)+
IFERROR(SUMPRODUCT('6. Patients'!DF$10:DF$107,OFFSET('6. Patients'!$ED$9,1,MATCH($D50,'6. Patients'!$EE$9:$ES$9,0),ROWS('6. Patients'!ES$10:ES$107))),0)+
IFERROR(SUMPRODUCT('6. Patients'!DF$10:DF$107,OFFSET('6. Patients'!$ET$9,1,MATCH($D50,'6. Patients'!$EU$9:$FI$9,0),ROWS('6. Patients'!ES$10:ES$107))),0)+
IFERROR(SUMPRODUCT('6. Patients'!DF$10:DF$107,OFFSET('6. Patients'!$FJ$9,1,MATCH($D50,'6. Patients'!$FK$9:$FY$9,0),ROWS('6. Patients'!ES$10:ES$107))),0),
IFERROR(SUMPRODUCT('6. Patients'!DF$10:DF$107,OFFSET('6. Patients'!$FZ$9,1,MATCH($D50,'6. Patients'!$GA$9:$GO$9,0),ROWS('6. Patients'!ES$10:ES$107))),0)+
IFERROR(SUMPRODUCT('6. Patients'!DF$10:DF$107,OFFSET('6. Patients'!$GP$9,1,MATCH($D50,'6. Patients'!$GQ$9:$HE$9,0),ROWS('6. Patients'!ES$10:ES$107))),0)+
IFERROR(SUMPRODUCT('6. Patients'!DF$10:DF$107,OFFSET('6. Patients'!$HF$9,1,MATCH($D50,'6. Patients'!$HG$9:$HU$9,0),ROWS('6. Patients'!ES$10:ES$107))),0)+
IFERROR(SUMPRODUCT('6. Patients'!DF$10:DF$107,OFFSET('6. Patients'!$HV$9,1,MATCH($D50,'6. Patients'!$HW$9:$IK$9,0),ROWS('6. Patients'!ES$10:ES$107))),0),
IFERROR(SUMPRODUCT('6. Patients'!DF$10:DF$107,OFFSET('6. Patients'!$IL$9,1,MATCH($D50,'6. Patients'!$IM$9:$JA$9,0),ROWS('6. Patients'!ES$10:ES$107))),0)+
IFERROR(SUMPRODUCT('6. Patients'!DF$10:DF$107,OFFSET('6. Patients'!$JB$9,1,MATCH($D50,'6. Patients'!$JC$9:$JQ$9,0),ROWS('6. Patients'!ES$10:ES$107))),0)+
IFERROR(SUMPRODUCT('6. Patients'!DF$10:DF$107,OFFSET('6. Patients'!$JR$9,1,MATCH($D50,'6. Patients'!$JS$9:$KG$9,0),ROWS('6. Patients'!ES$10:ES$107))),0)+
IFERROR(SUMPRODUCT('6. Patients'!DF$10:DF$107,OFFSET('6. Patients'!$KH$9,1,MATCH($D50,'6. Patients'!$KI$9:$KW$9,0),ROWS('6. Patients'!ES$10:ES$107))),0))+
IFERROR(VLOOKUP($D50,$H$61:$L$91,COLUMNS($H$60:$J$60)-1+AM$7,0)*$E50*$F50*'1. General Inputs'!$J$25,0),0)</f>
        <v>0</v>
      </c>
      <c r="AN50" s="3">
        <f ca="1">ROUNDUP($F50*$E50*CHOOSE(AN$7,
IFERROR(SUMPRODUCT('6. Patients'!DG$10:DG$107,OFFSET('6. Patients'!$DN$9,1,MATCH($D50,'6. Patients'!$DO$9:$EC$9,0),ROWS('6. Patients'!ET$10:ET$107))),0)+
IFERROR(SUMPRODUCT('6. Patients'!DG$10:DG$107,OFFSET('6. Patients'!$ED$9,1,MATCH($D50,'6. Patients'!$EE$9:$ES$9,0),ROWS('6. Patients'!ET$10:ET$107))),0)+
IFERROR(SUMPRODUCT('6. Patients'!DG$10:DG$107,OFFSET('6. Patients'!$ET$9,1,MATCH($D50,'6. Patients'!$EU$9:$FI$9,0),ROWS('6. Patients'!ET$10:ET$107))),0)+
IFERROR(SUMPRODUCT('6. Patients'!DG$10:DG$107,OFFSET('6. Patients'!$FJ$9,1,MATCH($D50,'6. Patients'!$FK$9:$FY$9,0),ROWS('6. Patients'!ET$10:ET$107))),0),
IFERROR(SUMPRODUCT('6. Patients'!DG$10:DG$107,OFFSET('6. Patients'!$FZ$9,1,MATCH($D50,'6. Patients'!$GA$9:$GO$9,0),ROWS('6. Patients'!ET$10:ET$107))),0)+
IFERROR(SUMPRODUCT('6. Patients'!DG$10:DG$107,OFFSET('6. Patients'!$GP$9,1,MATCH($D50,'6. Patients'!$GQ$9:$HE$9,0),ROWS('6. Patients'!ET$10:ET$107))),0)+
IFERROR(SUMPRODUCT('6. Patients'!DG$10:DG$107,OFFSET('6. Patients'!$HF$9,1,MATCH($D50,'6. Patients'!$HG$9:$HU$9,0),ROWS('6. Patients'!ET$10:ET$107))),0)+
IFERROR(SUMPRODUCT('6. Patients'!DG$10:DG$107,OFFSET('6. Patients'!$HV$9,1,MATCH($D50,'6. Patients'!$HW$9:$IK$9,0),ROWS('6. Patients'!ET$10:ET$107))),0),
IFERROR(SUMPRODUCT('6. Patients'!DG$10:DG$107,OFFSET('6. Patients'!$IL$9,1,MATCH($D50,'6. Patients'!$IM$9:$JA$9,0),ROWS('6. Patients'!ET$10:ET$107))),0)+
IFERROR(SUMPRODUCT('6. Patients'!DG$10:DG$107,OFFSET('6. Patients'!$JB$9,1,MATCH($D50,'6. Patients'!$JC$9:$JQ$9,0),ROWS('6. Patients'!ET$10:ET$107))),0)+
IFERROR(SUMPRODUCT('6. Patients'!DG$10:DG$107,OFFSET('6. Patients'!$JR$9,1,MATCH($D50,'6. Patients'!$JS$9:$KG$9,0),ROWS('6. Patients'!ET$10:ET$107))),0)+
IFERROR(SUMPRODUCT('6. Patients'!DG$10:DG$107,OFFSET('6. Patients'!$KH$9,1,MATCH($D50,'6. Patients'!$KI$9:$KW$9,0),ROWS('6. Patients'!ET$10:ET$107))),0))+
IFERROR(VLOOKUP($D50,$H$61:$L$91,COLUMNS($H$60:$J$60)-1+AN$7,0)*$E50*$F50*'1. General Inputs'!$J$25,0),0)</f>
        <v>0</v>
      </c>
      <c r="AO50" s="3">
        <f ca="1">ROUNDUP($F50*$E50*CHOOSE(AO$7,
IFERROR(SUMPRODUCT('6. Patients'!DH$10:DH$107,OFFSET('6. Patients'!$DN$9,1,MATCH($D50,'6. Patients'!$DO$9:$EC$9,0),ROWS('6. Patients'!EU$10:EU$107))),0)+
IFERROR(SUMPRODUCT('6. Patients'!DH$10:DH$107,OFFSET('6. Patients'!$ED$9,1,MATCH($D50,'6. Patients'!$EE$9:$ES$9,0),ROWS('6. Patients'!EU$10:EU$107))),0)+
IFERROR(SUMPRODUCT('6. Patients'!DH$10:DH$107,OFFSET('6. Patients'!$ET$9,1,MATCH($D50,'6. Patients'!$EU$9:$FI$9,0),ROWS('6. Patients'!EU$10:EU$107))),0)+
IFERROR(SUMPRODUCT('6. Patients'!DH$10:DH$107,OFFSET('6. Patients'!$FJ$9,1,MATCH($D50,'6. Patients'!$FK$9:$FY$9,0),ROWS('6. Patients'!EU$10:EU$107))),0),
IFERROR(SUMPRODUCT('6. Patients'!DH$10:DH$107,OFFSET('6. Patients'!$FZ$9,1,MATCH($D50,'6. Patients'!$GA$9:$GO$9,0),ROWS('6. Patients'!EU$10:EU$107))),0)+
IFERROR(SUMPRODUCT('6. Patients'!DH$10:DH$107,OFFSET('6. Patients'!$GP$9,1,MATCH($D50,'6. Patients'!$GQ$9:$HE$9,0),ROWS('6. Patients'!EU$10:EU$107))),0)+
IFERROR(SUMPRODUCT('6. Patients'!DH$10:DH$107,OFFSET('6. Patients'!$HF$9,1,MATCH($D50,'6. Patients'!$HG$9:$HU$9,0),ROWS('6. Patients'!EU$10:EU$107))),0)+
IFERROR(SUMPRODUCT('6. Patients'!DH$10:DH$107,OFFSET('6. Patients'!$HV$9,1,MATCH($D50,'6. Patients'!$HW$9:$IK$9,0),ROWS('6. Patients'!EU$10:EU$107))),0),
IFERROR(SUMPRODUCT('6. Patients'!DH$10:DH$107,OFFSET('6. Patients'!$IL$9,1,MATCH($D50,'6. Patients'!$IM$9:$JA$9,0),ROWS('6. Patients'!EU$10:EU$107))),0)+
IFERROR(SUMPRODUCT('6. Patients'!DH$10:DH$107,OFFSET('6. Patients'!$JB$9,1,MATCH($D50,'6. Patients'!$JC$9:$JQ$9,0),ROWS('6. Patients'!EU$10:EU$107))),0)+
IFERROR(SUMPRODUCT('6. Patients'!DH$10:DH$107,OFFSET('6. Patients'!$JR$9,1,MATCH($D50,'6. Patients'!$JS$9:$KG$9,0),ROWS('6. Patients'!EU$10:EU$107))),0)+
IFERROR(SUMPRODUCT('6. Patients'!DH$10:DH$107,OFFSET('6. Patients'!$KH$9,1,MATCH($D50,'6. Patients'!$KI$9:$KW$9,0),ROWS('6. Patients'!EU$10:EU$107))),0))+
IFERROR(VLOOKUP($D50,$H$61:$L$91,COLUMNS($H$60:$J$60)-1+AO$7,0)*$E50*$F50*'1. General Inputs'!$J$25,0),0)</f>
        <v>0</v>
      </c>
      <c r="AP50" s="3">
        <f ca="1">ROUNDUP($F50*$E50*CHOOSE(AP$7,
IFERROR(SUMPRODUCT('6. Patients'!DI$10:DI$107,OFFSET('6. Patients'!$DN$9,1,MATCH($D50,'6. Patients'!$DO$9:$EC$9,0),ROWS('6. Patients'!EV$10:EV$107))),0)+
IFERROR(SUMPRODUCT('6. Patients'!DI$10:DI$107,OFFSET('6. Patients'!$ED$9,1,MATCH($D50,'6. Patients'!$EE$9:$ES$9,0),ROWS('6. Patients'!EV$10:EV$107))),0)+
IFERROR(SUMPRODUCT('6. Patients'!DI$10:DI$107,OFFSET('6. Patients'!$ET$9,1,MATCH($D50,'6. Patients'!$EU$9:$FI$9,0),ROWS('6. Patients'!EV$10:EV$107))),0)+
IFERROR(SUMPRODUCT('6. Patients'!DI$10:DI$107,OFFSET('6. Patients'!$FJ$9,1,MATCH($D50,'6. Patients'!$FK$9:$FY$9,0),ROWS('6. Patients'!EV$10:EV$107))),0),
IFERROR(SUMPRODUCT('6. Patients'!DI$10:DI$107,OFFSET('6. Patients'!$FZ$9,1,MATCH($D50,'6. Patients'!$GA$9:$GO$9,0),ROWS('6. Patients'!EV$10:EV$107))),0)+
IFERROR(SUMPRODUCT('6. Patients'!DI$10:DI$107,OFFSET('6. Patients'!$GP$9,1,MATCH($D50,'6. Patients'!$GQ$9:$HE$9,0),ROWS('6. Patients'!EV$10:EV$107))),0)+
IFERROR(SUMPRODUCT('6. Patients'!DI$10:DI$107,OFFSET('6. Patients'!$HF$9,1,MATCH($D50,'6. Patients'!$HG$9:$HU$9,0),ROWS('6. Patients'!EV$10:EV$107))),0)+
IFERROR(SUMPRODUCT('6. Patients'!DI$10:DI$107,OFFSET('6. Patients'!$HV$9,1,MATCH($D50,'6. Patients'!$HW$9:$IK$9,0),ROWS('6. Patients'!EV$10:EV$107))),0),
IFERROR(SUMPRODUCT('6. Patients'!DI$10:DI$107,OFFSET('6. Patients'!$IL$9,1,MATCH($D50,'6. Patients'!$IM$9:$JA$9,0),ROWS('6. Patients'!EV$10:EV$107))),0)+
IFERROR(SUMPRODUCT('6. Patients'!DI$10:DI$107,OFFSET('6. Patients'!$JB$9,1,MATCH($D50,'6. Patients'!$JC$9:$JQ$9,0),ROWS('6. Patients'!EV$10:EV$107))),0)+
IFERROR(SUMPRODUCT('6. Patients'!DI$10:DI$107,OFFSET('6. Patients'!$JR$9,1,MATCH($D50,'6. Patients'!$JS$9:$KG$9,0),ROWS('6. Patients'!EV$10:EV$107))),0)+
IFERROR(SUMPRODUCT('6. Patients'!DI$10:DI$107,OFFSET('6. Patients'!$KH$9,1,MATCH($D50,'6. Patients'!$KI$9:$KW$9,0),ROWS('6. Patients'!EV$10:EV$107))),0))+
IFERROR(VLOOKUP($D50,$H$61:$L$91,COLUMNS($H$60:$J$60)-1+AP$7,0)*$E50*$F50*'1. General Inputs'!$J$25,0),0)</f>
        <v>0</v>
      </c>
      <c r="AQ50" s="3">
        <f ca="1">ROUNDUP($F50*$E50*CHOOSE(AQ$7,
IFERROR(SUMPRODUCT('6. Patients'!DJ$10:DJ$107,OFFSET('6. Patients'!$DN$9,1,MATCH($D50,'6. Patients'!$DO$9:$EC$9,0),ROWS('6. Patients'!EW$10:EW$107))),0)+
IFERROR(SUMPRODUCT('6. Patients'!DJ$10:DJ$107,OFFSET('6. Patients'!$ED$9,1,MATCH($D50,'6. Patients'!$EE$9:$ES$9,0),ROWS('6. Patients'!EW$10:EW$107))),0)+
IFERROR(SUMPRODUCT('6. Patients'!DJ$10:DJ$107,OFFSET('6. Patients'!$ET$9,1,MATCH($D50,'6. Patients'!$EU$9:$FI$9,0),ROWS('6. Patients'!EW$10:EW$107))),0)+
IFERROR(SUMPRODUCT('6. Patients'!DJ$10:DJ$107,OFFSET('6. Patients'!$FJ$9,1,MATCH($D50,'6. Patients'!$FK$9:$FY$9,0),ROWS('6. Patients'!EW$10:EW$107))),0),
IFERROR(SUMPRODUCT('6. Patients'!DJ$10:DJ$107,OFFSET('6. Patients'!$FZ$9,1,MATCH($D50,'6. Patients'!$GA$9:$GO$9,0),ROWS('6. Patients'!EW$10:EW$107))),0)+
IFERROR(SUMPRODUCT('6. Patients'!DJ$10:DJ$107,OFFSET('6. Patients'!$GP$9,1,MATCH($D50,'6. Patients'!$GQ$9:$HE$9,0),ROWS('6. Patients'!EW$10:EW$107))),0)+
IFERROR(SUMPRODUCT('6. Patients'!DJ$10:DJ$107,OFFSET('6. Patients'!$HF$9,1,MATCH($D50,'6. Patients'!$HG$9:$HU$9,0),ROWS('6. Patients'!EW$10:EW$107))),0)+
IFERROR(SUMPRODUCT('6. Patients'!DJ$10:DJ$107,OFFSET('6. Patients'!$HV$9,1,MATCH($D50,'6. Patients'!$HW$9:$IK$9,0),ROWS('6. Patients'!EW$10:EW$107))),0),
IFERROR(SUMPRODUCT('6. Patients'!DJ$10:DJ$107,OFFSET('6. Patients'!$IL$9,1,MATCH($D50,'6. Patients'!$IM$9:$JA$9,0),ROWS('6. Patients'!EW$10:EW$107))),0)+
IFERROR(SUMPRODUCT('6. Patients'!DJ$10:DJ$107,OFFSET('6. Patients'!$JB$9,1,MATCH($D50,'6. Patients'!$JC$9:$JQ$9,0),ROWS('6. Patients'!EW$10:EW$107))),0)+
IFERROR(SUMPRODUCT('6. Patients'!DJ$10:DJ$107,OFFSET('6. Patients'!$JR$9,1,MATCH($D50,'6. Patients'!$JS$9:$KG$9,0),ROWS('6. Patients'!EW$10:EW$107))),0)+
IFERROR(SUMPRODUCT('6. Patients'!DJ$10:DJ$107,OFFSET('6. Patients'!$KH$9,1,MATCH($D50,'6. Patients'!$KI$9:$KW$9,0),ROWS('6. Patients'!EW$10:EW$107))),0))+
IFERROR(VLOOKUP($D50,$H$61:$L$91,COLUMNS($H$60:$J$60)-1+AQ$7,0)*$E50*$F50*'1. General Inputs'!$J$25,0),0)</f>
        <v>0</v>
      </c>
      <c r="AR50" s="136"/>
      <c r="AZ50" s="135">
        <f ca="1">IFERROR(SUM(OFFSET('7. Consumption'!H50,0,1,,MIN('1. General Inputs'!$J$27,COLUMNS('7. Consumption'!H$9:$AQ$9)-1))),0)+MAX(0,$AQ50*('1. General Inputs'!$J$27-COLUMNS('7. Consumption'!H$9:$AQ$9)+1))</f>
        <v>0</v>
      </c>
      <c r="BA50" s="135">
        <f ca="1">IFERROR(SUM(OFFSET('7. Consumption'!I50,0,1,,MIN('1. General Inputs'!$J$27,COLUMNS('7. Consumption'!I$9:$AQ$9)-1))),0)+MAX(0,$AQ50*('1. General Inputs'!$J$27-COLUMNS('7. Consumption'!I$9:$AQ$9)+1))</f>
        <v>0</v>
      </c>
      <c r="BB50" s="135">
        <f ca="1">IFERROR(SUM(OFFSET('7. Consumption'!J50,0,1,,MIN('1. General Inputs'!$J$27,COLUMNS('7. Consumption'!J$9:$AQ$9)-1))),0)+MAX(0,$AQ50*('1. General Inputs'!$J$27-COLUMNS('7. Consumption'!J$9:$AQ$9)+1))</f>
        <v>0</v>
      </c>
      <c r="BC50" s="135">
        <f ca="1">IFERROR(SUM(OFFSET('7. Consumption'!K50,0,1,,MIN('1. General Inputs'!$J$27,COLUMNS('7. Consumption'!K$9:$AQ$9)-1))),0)+MAX(0,$AQ50*('1. General Inputs'!$J$27-COLUMNS('7. Consumption'!K$9:$AQ$9)+1))</f>
        <v>0</v>
      </c>
      <c r="BD50" s="135">
        <f ca="1">IFERROR(SUM(OFFSET('7. Consumption'!L50,0,1,,MIN('1. General Inputs'!$J$27,COLUMNS('7. Consumption'!L$9:$AQ$9)-1))),0)+MAX(0,$AQ50*('1. General Inputs'!$J$27-COLUMNS('7. Consumption'!L$9:$AQ$9)+1))</f>
        <v>0</v>
      </c>
      <c r="BE50" s="135">
        <f ca="1">IFERROR(SUM(OFFSET('7. Consumption'!M50,0,1,,MIN('1. General Inputs'!$J$27,COLUMNS('7. Consumption'!M$9:$AQ$9)-1))),0)+MAX(0,$AQ50*('1. General Inputs'!$J$27-COLUMNS('7. Consumption'!M$9:$AQ$9)+1))</f>
        <v>0</v>
      </c>
      <c r="BF50" s="135">
        <f ca="1">IFERROR(SUM(OFFSET('7. Consumption'!N50,0,1,,MIN('1. General Inputs'!$J$27,COLUMNS('7. Consumption'!N$9:$AQ$9)-1))),0)+MAX(0,$AQ50*('1. General Inputs'!$J$27-COLUMNS('7. Consumption'!N$9:$AQ$9)+1))</f>
        <v>0</v>
      </c>
      <c r="BG50" s="135">
        <f ca="1">IFERROR(SUM(OFFSET('7. Consumption'!O50,0,1,,MIN('1. General Inputs'!$J$27,COLUMNS('7. Consumption'!O$9:$AQ$9)-1))),0)+MAX(0,$AQ50*('1. General Inputs'!$J$27-COLUMNS('7. Consumption'!O$9:$AQ$9)+1))</f>
        <v>0</v>
      </c>
      <c r="BH50" s="135">
        <f ca="1">IFERROR(SUM(OFFSET('7. Consumption'!P50,0,1,,MIN('1. General Inputs'!$J$27,COLUMNS('7. Consumption'!P$9:$AQ$9)-1))),0)+MAX(0,$AQ50*('1. General Inputs'!$J$27-COLUMNS('7. Consumption'!P$9:$AQ$9)+1))</f>
        <v>0</v>
      </c>
      <c r="BI50" s="135">
        <f ca="1">IFERROR(SUM(OFFSET('7. Consumption'!Q50,0,1,,MIN('1. General Inputs'!$J$27,COLUMNS('7. Consumption'!Q$9:$AQ$9)-1))),0)+MAX(0,$AQ50*('1. General Inputs'!$J$27-COLUMNS('7. Consumption'!Q$9:$AQ$9)+1))</f>
        <v>0</v>
      </c>
      <c r="BJ50" s="135">
        <f ca="1">IFERROR(SUM(OFFSET('7. Consumption'!R50,0,1,,MIN('1. General Inputs'!$J$27,COLUMNS('7. Consumption'!R$9:$AQ$9)-1))),0)+MAX(0,$AQ50*('1. General Inputs'!$J$27-COLUMNS('7. Consumption'!R$9:$AQ$9)+1))</f>
        <v>0</v>
      </c>
      <c r="BK50" s="135">
        <f ca="1">IFERROR(SUM(OFFSET('7. Consumption'!S50,0,1,,MIN('1. General Inputs'!$J$27,COLUMNS('7. Consumption'!S$9:$AQ$9)-1))),0)+MAX(0,$AQ50*('1. General Inputs'!$J$27-COLUMNS('7. Consumption'!S$9:$AQ$9)+1))</f>
        <v>0</v>
      </c>
      <c r="BL50" s="135">
        <f ca="1">IFERROR(SUM(OFFSET('7. Consumption'!T50,0,1,,MIN('1. General Inputs'!$J$27,COLUMNS('7. Consumption'!T$9:$AQ$9)-1))),0)+MAX(0,$AQ50*('1. General Inputs'!$J$27-COLUMNS('7. Consumption'!T$9:$AQ$9)+1))</f>
        <v>0</v>
      </c>
      <c r="BM50" s="135">
        <f ca="1">IFERROR(SUM(OFFSET('7. Consumption'!U50,0,1,,MIN('1. General Inputs'!$J$27,COLUMNS('7. Consumption'!U$9:$AQ$9)-1))),0)+MAX(0,$AQ50*('1. General Inputs'!$J$27-COLUMNS('7. Consumption'!U$9:$AQ$9)+1))</f>
        <v>0</v>
      </c>
      <c r="BN50" s="135">
        <f ca="1">IFERROR(SUM(OFFSET('7. Consumption'!V50,0,1,,MIN('1. General Inputs'!$J$27,COLUMNS('7. Consumption'!V$9:$AQ$9)-1))),0)+MAX(0,$AQ50*('1. General Inputs'!$J$27-COLUMNS('7. Consumption'!V$9:$AQ$9)+1))</f>
        <v>0</v>
      </c>
      <c r="BO50" s="135">
        <f ca="1">IFERROR(SUM(OFFSET('7. Consumption'!W50,0,1,,MIN('1. General Inputs'!$J$27,COLUMNS('7. Consumption'!W$9:$AQ$9)-1))),0)+MAX(0,$AQ50*('1. General Inputs'!$J$27-COLUMNS('7. Consumption'!W$9:$AQ$9)+1))</f>
        <v>0</v>
      </c>
      <c r="BP50" s="135">
        <f ca="1">IFERROR(SUM(OFFSET('7. Consumption'!X50,0,1,,MIN('1. General Inputs'!$J$27,COLUMNS('7. Consumption'!X$9:$AQ$9)-1))),0)+MAX(0,$AQ50*('1. General Inputs'!$J$27-COLUMNS('7. Consumption'!X$9:$AQ$9)+1))</f>
        <v>0</v>
      </c>
      <c r="BQ50" s="135">
        <f ca="1">IFERROR(SUM(OFFSET('7. Consumption'!Y50,0,1,,MIN('1. General Inputs'!$J$27,COLUMNS('7. Consumption'!Y$9:$AQ$9)-1))),0)+MAX(0,$AQ50*('1. General Inputs'!$J$27-COLUMNS('7. Consumption'!Y$9:$AQ$9)+1))</f>
        <v>0</v>
      </c>
      <c r="BR50" s="135">
        <f ca="1">IFERROR(SUM(OFFSET('7. Consumption'!Z50,0,1,,MIN('1. General Inputs'!$J$27,COLUMNS('7. Consumption'!Z$9:$AQ$9)-1))),0)+MAX(0,$AQ50*('1. General Inputs'!$J$27-COLUMNS('7. Consumption'!Z$9:$AQ$9)+1))</f>
        <v>0</v>
      </c>
      <c r="BS50" s="135">
        <f ca="1">IFERROR(SUM(OFFSET('7. Consumption'!AA50,0,1,,MIN('1. General Inputs'!$J$27,COLUMNS('7. Consumption'!AA$9:$AQ$9)-1))),0)+MAX(0,$AQ50*('1. General Inputs'!$J$27-COLUMNS('7. Consumption'!AA$9:$AQ$9)+1))</f>
        <v>0</v>
      </c>
      <c r="BT50" s="135">
        <f ca="1">IFERROR(SUM(OFFSET('7. Consumption'!AB50,0,1,,MIN('1. General Inputs'!$J$27,COLUMNS('7. Consumption'!AB$9:$AQ$9)-1))),0)+MAX(0,$AQ50*('1. General Inputs'!$J$27-COLUMNS('7. Consumption'!AB$9:$AQ$9)+1))</f>
        <v>0</v>
      </c>
      <c r="BU50" s="135">
        <f ca="1">IFERROR(SUM(OFFSET('7. Consumption'!AC50,0,1,,MIN('1. General Inputs'!$J$27,COLUMNS('7. Consumption'!AC$9:$AQ$9)-1))),0)+MAX(0,$AQ50*('1. General Inputs'!$J$27-COLUMNS('7. Consumption'!AC$9:$AQ$9)+1))</f>
        <v>0</v>
      </c>
      <c r="BV50" s="135">
        <f ca="1">IFERROR(SUM(OFFSET('7. Consumption'!AD50,0,1,,MIN('1. General Inputs'!$J$27,COLUMNS('7. Consumption'!AD$9:$AQ$9)-1))),0)+MAX(0,$AQ50*('1. General Inputs'!$J$27-COLUMNS('7. Consumption'!AD$9:$AQ$9)+1))</f>
        <v>0</v>
      </c>
      <c r="BW50" s="135">
        <f ca="1">IFERROR(SUM(OFFSET('7. Consumption'!AE50,0,1,,MIN('1. General Inputs'!$J$27,COLUMNS('7. Consumption'!AE$9:$AQ$9)-1))),0)+MAX(0,$AQ50*('1. General Inputs'!$J$27-COLUMNS('7. Consumption'!AE$9:$AQ$9)+1))</f>
        <v>0</v>
      </c>
      <c r="BX50" s="135">
        <f ca="1">IFERROR(SUM(OFFSET('7. Consumption'!AF50,0,1,,MIN('1. General Inputs'!$J$27,COLUMNS('7. Consumption'!AF$9:$AQ$9)-1))),0)+MAX(0,$AQ50*('1. General Inputs'!$J$27-COLUMNS('7. Consumption'!AF$9:$AQ$9)+1))</f>
        <v>0</v>
      </c>
      <c r="BY50" s="135">
        <f ca="1">IFERROR(SUM(OFFSET('7. Consumption'!AG50,0,1,,MIN('1. General Inputs'!$J$27,COLUMNS('7. Consumption'!AG$9:$AQ$9)-1))),0)+MAX(0,$AQ50*('1. General Inputs'!$J$27-COLUMNS('7. Consumption'!AG$9:$AQ$9)+1))</f>
        <v>0</v>
      </c>
      <c r="BZ50" s="135">
        <f ca="1">IFERROR(SUM(OFFSET('7. Consumption'!AH50,0,1,,MIN('1. General Inputs'!$J$27,COLUMNS('7. Consumption'!AH$9:$AQ$9)-1))),0)+MAX(0,$AQ50*('1. General Inputs'!$J$27-COLUMNS('7. Consumption'!AH$9:$AQ$9)+1))</f>
        <v>0</v>
      </c>
      <c r="CA50" s="135">
        <f ca="1">IFERROR(SUM(OFFSET('7. Consumption'!AI50,0,1,,MIN('1. General Inputs'!$J$27,COLUMNS('7. Consumption'!AI$9:$AQ$9)-1))),0)+MAX(0,$AQ50*('1. General Inputs'!$J$27-COLUMNS('7. Consumption'!AI$9:$AQ$9)+1))</f>
        <v>0</v>
      </c>
      <c r="CB50" s="135">
        <f ca="1">IFERROR(SUM(OFFSET('7. Consumption'!AJ50,0,1,,MIN('1. General Inputs'!$J$27,COLUMNS('7. Consumption'!AJ$9:$AQ$9)-1))),0)+MAX(0,$AQ50*('1. General Inputs'!$J$27-COLUMNS('7. Consumption'!AJ$9:$AQ$9)+1))</f>
        <v>0</v>
      </c>
      <c r="CC50" s="135">
        <f ca="1">IFERROR(SUM(OFFSET('7. Consumption'!AK50,0,1,,MIN('1. General Inputs'!$J$27,COLUMNS('7. Consumption'!AK$9:$AQ$9)-1))),0)+MAX(0,$AQ50*('1. General Inputs'!$J$27-COLUMNS('7. Consumption'!AK$9:$AQ$9)+1))</f>
        <v>0</v>
      </c>
      <c r="CD50" s="135">
        <f ca="1">IFERROR(SUM(OFFSET('7. Consumption'!AL50,0,1,,MIN('1. General Inputs'!$J$27,COLUMNS('7. Consumption'!AL$9:$AQ$9)-1))),0)+MAX(0,$AQ50*('1. General Inputs'!$J$27-COLUMNS('7. Consumption'!AL$9:$AQ$9)+1))</f>
        <v>0</v>
      </c>
      <c r="CE50" s="135">
        <f ca="1">IFERROR(SUM(OFFSET('7. Consumption'!AM50,0,1,,MIN('1. General Inputs'!$J$27,COLUMNS('7. Consumption'!AM$9:$AQ$9)-1))),0)+MAX(0,$AQ50*('1. General Inputs'!$J$27-COLUMNS('7. Consumption'!AM$9:$AQ$9)+1))</f>
        <v>0</v>
      </c>
      <c r="CF50" s="135">
        <f ca="1">IFERROR(SUM(OFFSET('7. Consumption'!AN50,0,1,,MIN('1. General Inputs'!$J$27,COLUMNS('7. Consumption'!AN$9:$AQ$9)-1))),0)+MAX(0,$AQ50*('1. General Inputs'!$J$27-COLUMNS('7. Consumption'!AN$9:$AQ$9)+1))</f>
        <v>0</v>
      </c>
      <c r="CG50" s="135">
        <f ca="1">IFERROR(SUM(OFFSET('7. Consumption'!AO50,0,1,,MIN('1. General Inputs'!$J$27,COLUMNS('7. Consumption'!AO$9:$AQ$9)-1))),0)+MAX(0,$AQ50*('1. General Inputs'!$J$27-COLUMNS('7. Consumption'!AO$9:$AQ$9)+1))</f>
        <v>0</v>
      </c>
      <c r="CH50" s="135">
        <f ca="1">IFERROR(SUM(OFFSET('7. Consumption'!AP50,0,1,,MIN('1. General Inputs'!$J$27,COLUMNS('7. Consumption'!AP$9:$AQ$9)-1))),0)+MAX(0,$AQ50*('1. General Inputs'!$J$27-COLUMNS('7. Consumption'!AP$9:$AQ$9)+1))</f>
        <v>0</v>
      </c>
      <c r="CI50" s="135">
        <f ca="1">IFERROR(SUM(OFFSET('7. Consumption'!AQ50,0,1,,MIN('1. General Inputs'!$J$27,COLUMNS('7. Consumption'!AQ$9:$AQ$9)-1))),0)+MAX(0,$AQ50*('1. General Inputs'!$J$27-COLUMNS('7. Consumption'!AQ$9:$AQ$9)+1))</f>
        <v>0</v>
      </c>
    </row>
    <row r="51" spans="2:87" ht="15" hidden="1" outlineLevel="1" x14ac:dyDescent="0.25">
      <c r="B51" s="16"/>
      <c r="C51" s="16" t="str">
        <f>IFERROR(VLOOKUP(ROWS($C$9:$C51),'5. Dosing'!$L$14:$M$64,COLUMNS('5. Dosing'!$L$13:$M$13),0),"")</f>
        <v/>
      </c>
      <c r="D51" s="16" t="str">
        <f>IFERROR(INDEX('5. Dosing'!E$14:E$64,MATCH('7. Consumption'!$C51,'5. Dosing'!$M$14:$M$64,0)),"")</f>
        <v/>
      </c>
      <c r="E51" s="129">
        <f>IFERROR(INDEX('5. Dosing'!K$14:K$64,MATCH('7. Consumption'!$C51,'5. Dosing'!$M$14:$M$64,0)),0)</f>
        <v>0</v>
      </c>
      <c r="F51" s="130">
        <f>IFERROR(INDEX('5. Dosing'!J$14:J$64,MATCH('7. Consumption'!$C51,'5. Dosing'!$M$14:$M$64,0))*(30)/INDEX('5. Dosing'!H$14:H$64,MATCH('7. Consumption'!$C51,'5. Dosing'!$M$14:$M$64,0)),0)</f>
        <v>0</v>
      </c>
      <c r="H51" s="3">
        <f ca="1">ROUNDUP($F51*$E51*CHOOSE(H$7,
IFERROR(SUMPRODUCT('6. Patients'!CA$10:CA$107,OFFSET('6. Patients'!$DN$9,1,MATCH($D51,'6. Patients'!$DO$9:$EC$9,0),ROWS('6. Patients'!DN$10:DN$107))),0)+
IFERROR(SUMPRODUCT('6. Patients'!CA$10:CA$107,OFFSET('6. Patients'!$ED$9,1,MATCH($D51,'6. Patients'!$EE$9:$ES$9,0),ROWS('6. Patients'!DN$10:DN$107))),0)+
IFERROR(SUMPRODUCT('6. Patients'!CA$10:CA$107,OFFSET('6. Patients'!$ET$9,1,MATCH($D51,'6. Patients'!$EU$9:$FI$9,0),ROWS('6. Patients'!DN$10:DN$107))),0)+
IFERROR(SUMPRODUCT('6. Patients'!CA$10:CA$107,OFFSET('6. Patients'!$FJ$9,1,MATCH($D51,'6. Patients'!$FK$9:$FY$9,0),ROWS('6. Patients'!DN$10:DN$107))),0),
IFERROR(SUMPRODUCT('6. Patients'!CA$10:CA$107,OFFSET('6. Patients'!$FZ$9,1,MATCH($D51,'6. Patients'!$GA$9:$GO$9,0),ROWS('6. Patients'!DN$10:DN$107))),0)+
IFERROR(SUMPRODUCT('6. Patients'!CA$10:CA$107,OFFSET('6. Patients'!$GP$9,1,MATCH($D51,'6. Patients'!$GQ$9:$HE$9,0),ROWS('6. Patients'!DN$10:DN$107))),0)+
IFERROR(SUMPRODUCT('6. Patients'!CA$10:CA$107,OFFSET('6. Patients'!$HF$9,1,MATCH($D51,'6. Patients'!$HG$9:$HU$9,0),ROWS('6. Patients'!DN$10:DN$107))),0)+
IFERROR(SUMPRODUCT('6. Patients'!CA$10:CA$107,OFFSET('6. Patients'!$HV$9,1,MATCH($D51,'6. Patients'!$HW$9:$IK$9,0),ROWS('6. Patients'!DN$10:DN$107))),0),
IFERROR(SUMPRODUCT('6. Patients'!CA$10:CA$107,OFFSET('6. Patients'!$IL$9,1,MATCH($D51,'6. Patients'!$IM$9:$JA$9,0),ROWS('6. Patients'!DN$10:DN$107))),0)+
IFERROR(SUMPRODUCT('6. Patients'!CA$10:CA$107,OFFSET('6. Patients'!$JB$9,1,MATCH($D51,'6. Patients'!$JC$9:$JQ$9,0),ROWS('6. Patients'!DN$10:DN$107))),0)+
IFERROR(SUMPRODUCT('6. Patients'!CA$10:CA$107,OFFSET('6. Patients'!$JR$9,1,MATCH($D51,'6. Patients'!$JS$9:$KG$9,0),ROWS('6. Patients'!DN$10:DN$107))),0)+
IFERROR(SUMPRODUCT('6. Patients'!CA$10:CA$107,OFFSET('6. Patients'!$KH$9,1,MATCH($D51,'6. Patients'!$KI$9:$KW$9,0),ROWS('6. Patients'!DN$10:DN$107))),0))+
IFERROR(VLOOKUP($D51,$H$61:$L$91,COLUMNS($H$60:$J$60)-1+H$7,0)*$E51*$F51*'1. General Inputs'!$J$25,0),0)</f>
        <v>0</v>
      </c>
      <c r="I51" s="3">
        <f ca="1">ROUNDUP($F51*$E51*CHOOSE(I$7,
IFERROR(SUMPRODUCT('6. Patients'!CB$10:CB$107,OFFSET('6. Patients'!$DN$9,1,MATCH($D51,'6. Patients'!$DO$9:$EC$9,0),ROWS('6. Patients'!DO$10:DO$107))),0)+
IFERROR(SUMPRODUCT('6. Patients'!CB$10:CB$107,OFFSET('6. Patients'!$ED$9,1,MATCH($D51,'6. Patients'!$EE$9:$ES$9,0),ROWS('6. Patients'!DO$10:DO$107))),0)+
IFERROR(SUMPRODUCT('6. Patients'!CB$10:CB$107,OFFSET('6. Patients'!$ET$9,1,MATCH($D51,'6. Patients'!$EU$9:$FI$9,0),ROWS('6. Patients'!DO$10:DO$107))),0)+
IFERROR(SUMPRODUCT('6. Patients'!CB$10:CB$107,OFFSET('6. Patients'!$FJ$9,1,MATCH($D51,'6. Patients'!$FK$9:$FY$9,0),ROWS('6. Patients'!DO$10:DO$107))),0),
IFERROR(SUMPRODUCT('6. Patients'!CB$10:CB$107,OFFSET('6. Patients'!$FZ$9,1,MATCH($D51,'6. Patients'!$GA$9:$GO$9,0),ROWS('6. Patients'!DO$10:DO$107))),0)+
IFERROR(SUMPRODUCT('6. Patients'!CB$10:CB$107,OFFSET('6. Patients'!$GP$9,1,MATCH($D51,'6. Patients'!$GQ$9:$HE$9,0),ROWS('6. Patients'!DO$10:DO$107))),0)+
IFERROR(SUMPRODUCT('6. Patients'!CB$10:CB$107,OFFSET('6. Patients'!$HF$9,1,MATCH($D51,'6. Patients'!$HG$9:$HU$9,0),ROWS('6. Patients'!DO$10:DO$107))),0)+
IFERROR(SUMPRODUCT('6. Patients'!CB$10:CB$107,OFFSET('6. Patients'!$HV$9,1,MATCH($D51,'6. Patients'!$HW$9:$IK$9,0),ROWS('6. Patients'!DO$10:DO$107))),0),
IFERROR(SUMPRODUCT('6. Patients'!CB$10:CB$107,OFFSET('6. Patients'!$IL$9,1,MATCH($D51,'6. Patients'!$IM$9:$JA$9,0),ROWS('6. Patients'!DO$10:DO$107))),0)+
IFERROR(SUMPRODUCT('6. Patients'!CB$10:CB$107,OFFSET('6. Patients'!$JB$9,1,MATCH($D51,'6. Patients'!$JC$9:$JQ$9,0),ROWS('6. Patients'!DO$10:DO$107))),0)+
IFERROR(SUMPRODUCT('6. Patients'!CB$10:CB$107,OFFSET('6. Patients'!$JR$9,1,MATCH($D51,'6. Patients'!$JS$9:$KG$9,0),ROWS('6. Patients'!DO$10:DO$107))),0)+
IFERROR(SUMPRODUCT('6. Patients'!CB$10:CB$107,OFFSET('6. Patients'!$KH$9,1,MATCH($D51,'6. Patients'!$KI$9:$KW$9,0),ROWS('6. Patients'!DO$10:DO$107))),0))+
IFERROR(VLOOKUP($D51,$H$61:$L$91,COLUMNS($H$60:$J$60)-1+I$7,0)*$E51*$F51*'1. General Inputs'!$J$25,0),0)</f>
        <v>0</v>
      </c>
      <c r="J51" s="3">
        <f ca="1">ROUNDUP($F51*$E51*CHOOSE(J$7,
IFERROR(SUMPRODUCT('6. Patients'!CC$10:CC$107,OFFSET('6. Patients'!$DN$9,1,MATCH($D51,'6. Patients'!$DO$9:$EC$9,0),ROWS('6. Patients'!DP$10:DP$107))),0)+
IFERROR(SUMPRODUCT('6. Patients'!CC$10:CC$107,OFFSET('6. Patients'!$ED$9,1,MATCH($D51,'6. Patients'!$EE$9:$ES$9,0),ROWS('6. Patients'!DP$10:DP$107))),0)+
IFERROR(SUMPRODUCT('6. Patients'!CC$10:CC$107,OFFSET('6. Patients'!$ET$9,1,MATCH($D51,'6. Patients'!$EU$9:$FI$9,0),ROWS('6. Patients'!DP$10:DP$107))),0)+
IFERROR(SUMPRODUCT('6. Patients'!CC$10:CC$107,OFFSET('6. Patients'!$FJ$9,1,MATCH($D51,'6. Patients'!$FK$9:$FY$9,0),ROWS('6. Patients'!DP$10:DP$107))),0),
IFERROR(SUMPRODUCT('6. Patients'!CC$10:CC$107,OFFSET('6. Patients'!$FZ$9,1,MATCH($D51,'6. Patients'!$GA$9:$GO$9,0),ROWS('6. Patients'!DP$10:DP$107))),0)+
IFERROR(SUMPRODUCT('6. Patients'!CC$10:CC$107,OFFSET('6. Patients'!$GP$9,1,MATCH($D51,'6. Patients'!$GQ$9:$HE$9,0),ROWS('6. Patients'!DP$10:DP$107))),0)+
IFERROR(SUMPRODUCT('6. Patients'!CC$10:CC$107,OFFSET('6. Patients'!$HF$9,1,MATCH($D51,'6. Patients'!$HG$9:$HU$9,0),ROWS('6. Patients'!DP$10:DP$107))),0)+
IFERROR(SUMPRODUCT('6. Patients'!CC$10:CC$107,OFFSET('6. Patients'!$HV$9,1,MATCH($D51,'6. Patients'!$HW$9:$IK$9,0),ROWS('6. Patients'!DP$10:DP$107))),0),
IFERROR(SUMPRODUCT('6. Patients'!CC$10:CC$107,OFFSET('6. Patients'!$IL$9,1,MATCH($D51,'6. Patients'!$IM$9:$JA$9,0),ROWS('6. Patients'!DP$10:DP$107))),0)+
IFERROR(SUMPRODUCT('6. Patients'!CC$10:CC$107,OFFSET('6. Patients'!$JB$9,1,MATCH($D51,'6. Patients'!$JC$9:$JQ$9,0),ROWS('6. Patients'!DP$10:DP$107))),0)+
IFERROR(SUMPRODUCT('6. Patients'!CC$10:CC$107,OFFSET('6. Patients'!$JR$9,1,MATCH($D51,'6. Patients'!$JS$9:$KG$9,0),ROWS('6. Patients'!DP$10:DP$107))),0)+
IFERROR(SUMPRODUCT('6. Patients'!CC$10:CC$107,OFFSET('6. Patients'!$KH$9,1,MATCH($D51,'6. Patients'!$KI$9:$KW$9,0),ROWS('6. Patients'!DP$10:DP$107))),0))+
IFERROR(VLOOKUP($D51,$H$61:$L$91,COLUMNS($H$60:$J$60)-1+J$7,0)*$E51*$F51*'1. General Inputs'!$J$25,0),0)</f>
        <v>0</v>
      </c>
      <c r="K51" s="3">
        <f ca="1">ROUNDUP($F51*$E51*CHOOSE(K$7,
IFERROR(SUMPRODUCT('6. Patients'!CD$10:CD$107,OFFSET('6. Patients'!$DN$9,1,MATCH($D51,'6. Patients'!$DO$9:$EC$9,0),ROWS('6. Patients'!DQ$10:DQ$107))),0)+
IFERROR(SUMPRODUCT('6. Patients'!CD$10:CD$107,OFFSET('6. Patients'!$ED$9,1,MATCH($D51,'6. Patients'!$EE$9:$ES$9,0),ROWS('6. Patients'!DQ$10:DQ$107))),0)+
IFERROR(SUMPRODUCT('6. Patients'!CD$10:CD$107,OFFSET('6. Patients'!$ET$9,1,MATCH($D51,'6. Patients'!$EU$9:$FI$9,0),ROWS('6. Patients'!DQ$10:DQ$107))),0)+
IFERROR(SUMPRODUCT('6. Patients'!CD$10:CD$107,OFFSET('6. Patients'!$FJ$9,1,MATCH($D51,'6. Patients'!$FK$9:$FY$9,0),ROWS('6. Patients'!DQ$10:DQ$107))),0),
IFERROR(SUMPRODUCT('6. Patients'!CD$10:CD$107,OFFSET('6. Patients'!$FZ$9,1,MATCH($D51,'6. Patients'!$GA$9:$GO$9,0),ROWS('6. Patients'!DQ$10:DQ$107))),0)+
IFERROR(SUMPRODUCT('6. Patients'!CD$10:CD$107,OFFSET('6. Patients'!$GP$9,1,MATCH($D51,'6. Patients'!$GQ$9:$HE$9,0),ROWS('6. Patients'!DQ$10:DQ$107))),0)+
IFERROR(SUMPRODUCT('6. Patients'!CD$10:CD$107,OFFSET('6. Patients'!$HF$9,1,MATCH($D51,'6. Patients'!$HG$9:$HU$9,0),ROWS('6. Patients'!DQ$10:DQ$107))),0)+
IFERROR(SUMPRODUCT('6. Patients'!CD$10:CD$107,OFFSET('6. Patients'!$HV$9,1,MATCH($D51,'6. Patients'!$HW$9:$IK$9,0),ROWS('6. Patients'!DQ$10:DQ$107))),0),
IFERROR(SUMPRODUCT('6. Patients'!CD$10:CD$107,OFFSET('6. Patients'!$IL$9,1,MATCH($D51,'6. Patients'!$IM$9:$JA$9,0),ROWS('6. Patients'!DQ$10:DQ$107))),0)+
IFERROR(SUMPRODUCT('6. Patients'!CD$10:CD$107,OFFSET('6. Patients'!$JB$9,1,MATCH($D51,'6. Patients'!$JC$9:$JQ$9,0),ROWS('6. Patients'!DQ$10:DQ$107))),0)+
IFERROR(SUMPRODUCT('6. Patients'!CD$10:CD$107,OFFSET('6. Patients'!$JR$9,1,MATCH($D51,'6. Patients'!$JS$9:$KG$9,0),ROWS('6. Patients'!DQ$10:DQ$107))),0)+
IFERROR(SUMPRODUCT('6. Patients'!CD$10:CD$107,OFFSET('6. Patients'!$KH$9,1,MATCH($D51,'6. Patients'!$KI$9:$KW$9,0),ROWS('6. Patients'!DQ$10:DQ$107))),0))+
IFERROR(VLOOKUP($D51,$H$61:$L$91,COLUMNS($H$60:$J$60)-1+K$7,0)*$E51*$F51*'1. General Inputs'!$J$25,0),0)</f>
        <v>0</v>
      </c>
      <c r="L51" s="3">
        <f ca="1">ROUNDUP($F51*$E51*CHOOSE(L$7,
IFERROR(SUMPRODUCT('6. Patients'!CE$10:CE$107,OFFSET('6. Patients'!$DN$9,1,MATCH($D51,'6. Patients'!$DO$9:$EC$9,0),ROWS('6. Patients'!DR$10:DR$107))),0)+
IFERROR(SUMPRODUCT('6. Patients'!CE$10:CE$107,OFFSET('6. Patients'!$ED$9,1,MATCH($D51,'6. Patients'!$EE$9:$ES$9,0),ROWS('6. Patients'!DR$10:DR$107))),0)+
IFERROR(SUMPRODUCT('6. Patients'!CE$10:CE$107,OFFSET('6. Patients'!$ET$9,1,MATCH($D51,'6. Patients'!$EU$9:$FI$9,0),ROWS('6. Patients'!DR$10:DR$107))),0)+
IFERROR(SUMPRODUCT('6. Patients'!CE$10:CE$107,OFFSET('6. Patients'!$FJ$9,1,MATCH($D51,'6. Patients'!$FK$9:$FY$9,0),ROWS('6. Patients'!DR$10:DR$107))),0),
IFERROR(SUMPRODUCT('6. Patients'!CE$10:CE$107,OFFSET('6. Patients'!$FZ$9,1,MATCH($D51,'6. Patients'!$GA$9:$GO$9,0),ROWS('6. Patients'!DR$10:DR$107))),0)+
IFERROR(SUMPRODUCT('6. Patients'!CE$10:CE$107,OFFSET('6. Patients'!$GP$9,1,MATCH($D51,'6. Patients'!$GQ$9:$HE$9,0),ROWS('6. Patients'!DR$10:DR$107))),0)+
IFERROR(SUMPRODUCT('6. Patients'!CE$10:CE$107,OFFSET('6. Patients'!$HF$9,1,MATCH($D51,'6. Patients'!$HG$9:$HU$9,0),ROWS('6. Patients'!DR$10:DR$107))),0)+
IFERROR(SUMPRODUCT('6. Patients'!CE$10:CE$107,OFFSET('6. Patients'!$HV$9,1,MATCH($D51,'6. Patients'!$HW$9:$IK$9,0),ROWS('6. Patients'!DR$10:DR$107))),0),
IFERROR(SUMPRODUCT('6. Patients'!CE$10:CE$107,OFFSET('6. Patients'!$IL$9,1,MATCH($D51,'6. Patients'!$IM$9:$JA$9,0),ROWS('6. Patients'!DR$10:DR$107))),0)+
IFERROR(SUMPRODUCT('6. Patients'!CE$10:CE$107,OFFSET('6. Patients'!$JB$9,1,MATCH($D51,'6. Patients'!$JC$9:$JQ$9,0),ROWS('6. Patients'!DR$10:DR$107))),0)+
IFERROR(SUMPRODUCT('6. Patients'!CE$10:CE$107,OFFSET('6. Patients'!$JR$9,1,MATCH($D51,'6. Patients'!$JS$9:$KG$9,0),ROWS('6. Patients'!DR$10:DR$107))),0)+
IFERROR(SUMPRODUCT('6. Patients'!CE$10:CE$107,OFFSET('6. Patients'!$KH$9,1,MATCH($D51,'6. Patients'!$KI$9:$KW$9,0),ROWS('6. Patients'!DR$10:DR$107))),0))+
IFERROR(VLOOKUP($D51,$H$61:$L$91,COLUMNS($H$60:$J$60)-1+L$7,0)*$E51*$F51*'1. General Inputs'!$J$25,0),0)</f>
        <v>0</v>
      </c>
      <c r="M51" s="3">
        <f ca="1">ROUNDUP($F51*$E51*CHOOSE(M$7,
IFERROR(SUMPRODUCT('6. Patients'!CF$10:CF$107,OFFSET('6. Patients'!$DN$9,1,MATCH($D51,'6. Patients'!$DO$9:$EC$9,0),ROWS('6. Patients'!DS$10:DS$107))),0)+
IFERROR(SUMPRODUCT('6. Patients'!CF$10:CF$107,OFFSET('6. Patients'!$ED$9,1,MATCH($D51,'6. Patients'!$EE$9:$ES$9,0),ROWS('6. Patients'!DS$10:DS$107))),0)+
IFERROR(SUMPRODUCT('6. Patients'!CF$10:CF$107,OFFSET('6. Patients'!$ET$9,1,MATCH($D51,'6. Patients'!$EU$9:$FI$9,0),ROWS('6. Patients'!DS$10:DS$107))),0)+
IFERROR(SUMPRODUCT('6. Patients'!CF$10:CF$107,OFFSET('6. Patients'!$FJ$9,1,MATCH($D51,'6. Patients'!$FK$9:$FY$9,0),ROWS('6. Patients'!DS$10:DS$107))),0),
IFERROR(SUMPRODUCT('6. Patients'!CF$10:CF$107,OFFSET('6. Patients'!$FZ$9,1,MATCH($D51,'6. Patients'!$GA$9:$GO$9,0),ROWS('6. Patients'!DS$10:DS$107))),0)+
IFERROR(SUMPRODUCT('6. Patients'!CF$10:CF$107,OFFSET('6. Patients'!$GP$9,1,MATCH($D51,'6. Patients'!$GQ$9:$HE$9,0),ROWS('6. Patients'!DS$10:DS$107))),0)+
IFERROR(SUMPRODUCT('6. Patients'!CF$10:CF$107,OFFSET('6. Patients'!$HF$9,1,MATCH($D51,'6. Patients'!$HG$9:$HU$9,0),ROWS('6. Patients'!DS$10:DS$107))),0)+
IFERROR(SUMPRODUCT('6. Patients'!CF$10:CF$107,OFFSET('6. Patients'!$HV$9,1,MATCH($D51,'6. Patients'!$HW$9:$IK$9,0),ROWS('6. Patients'!DS$10:DS$107))),0),
IFERROR(SUMPRODUCT('6. Patients'!CF$10:CF$107,OFFSET('6. Patients'!$IL$9,1,MATCH($D51,'6. Patients'!$IM$9:$JA$9,0),ROWS('6. Patients'!DS$10:DS$107))),0)+
IFERROR(SUMPRODUCT('6. Patients'!CF$10:CF$107,OFFSET('6. Patients'!$JB$9,1,MATCH($D51,'6. Patients'!$JC$9:$JQ$9,0),ROWS('6. Patients'!DS$10:DS$107))),0)+
IFERROR(SUMPRODUCT('6. Patients'!CF$10:CF$107,OFFSET('6. Patients'!$JR$9,1,MATCH($D51,'6. Patients'!$JS$9:$KG$9,0),ROWS('6. Patients'!DS$10:DS$107))),0)+
IFERROR(SUMPRODUCT('6. Patients'!CF$10:CF$107,OFFSET('6. Patients'!$KH$9,1,MATCH($D51,'6. Patients'!$KI$9:$KW$9,0),ROWS('6. Patients'!DS$10:DS$107))),0))+
IFERROR(VLOOKUP($D51,$H$61:$L$91,COLUMNS($H$60:$J$60)-1+M$7,0)*$E51*$F51*'1. General Inputs'!$J$25,0),0)</f>
        <v>0</v>
      </c>
      <c r="N51" s="3">
        <f ca="1">ROUNDUP($F51*$E51*CHOOSE(N$7,
IFERROR(SUMPRODUCT('6. Patients'!CG$10:CG$107,OFFSET('6. Patients'!$DN$9,1,MATCH($D51,'6. Patients'!$DO$9:$EC$9,0),ROWS('6. Patients'!DT$10:DT$107))),0)+
IFERROR(SUMPRODUCT('6. Patients'!CG$10:CG$107,OFFSET('6. Patients'!$ED$9,1,MATCH($D51,'6. Patients'!$EE$9:$ES$9,0),ROWS('6. Patients'!DT$10:DT$107))),0)+
IFERROR(SUMPRODUCT('6. Patients'!CG$10:CG$107,OFFSET('6. Patients'!$ET$9,1,MATCH($D51,'6. Patients'!$EU$9:$FI$9,0),ROWS('6. Patients'!DT$10:DT$107))),0)+
IFERROR(SUMPRODUCT('6. Patients'!CG$10:CG$107,OFFSET('6. Patients'!$FJ$9,1,MATCH($D51,'6. Patients'!$FK$9:$FY$9,0),ROWS('6. Patients'!DT$10:DT$107))),0),
IFERROR(SUMPRODUCT('6. Patients'!CG$10:CG$107,OFFSET('6. Patients'!$FZ$9,1,MATCH($D51,'6. Patients'!$GA$9:$GO$9,0),ROWS('6. Patients'!DT$10:DT$107))),0)+
IFERROR(SUMPRODUCT('6. Patients'!CG$10:CG$107,OFFSET('6. Patients'!$GP$9,1,MATCH($D51,'6. Patients'!$GQ$9:$HE$9,0),ROWS('6. Patients'!DT$10:DT$107))),0)+
IFERROR(SUMPRODUCT('6. Patients'!CG$10:CG$107,OFFSET('6. Patients'!$HF$9,1,MATCH($D51,'6. Patients'!$HG$9:$HU$9,0),ROWS('6. Patients'!DT$10:DT$107))),0)+
IFERROR(SUMPRODUCT('6. Patients'!CG$10:CG$107,OFFSET('6. Patients'!$HV$9,1,MATCH($D51,'6. Patients'!$HW$9:$IK$9,0),ROWS('6. Patients'!DT$10:DT$107))),0),
IFERROR(SUMPRODUCT('6. Patients'!CG$10:CG$107,OFFSET('6. Patients'!$IL$9,1,MATCH($D51,'6. Patients'!$IM$9:$JA$9,0),ROWS('6. Patients'!DT$10:DT$107))),0)+
IFERROR(SUMPRODUCT('6. Patients'!CG$10:CG$107,OFFSET('6. Patients'!$JB$9,1,MATCH($D51,'6. Patients'!$JC$9:$JQ$9,0),ROWS('6. Patients'!DT$10:DT$107))),0)+
IFERROR(SUMPRODUCT('6. Patients'!CG$10:CG$107,OFFSET('6. Patients'!$JR$9,1,MATCH($D51,'6. Patients'!$JS$9:$KG$9,0),ROWS('6. Patients'!DT$10:DT$107))),0)+
IFERROR(SUMPRODUCT('6. Patients'!CG$10:CG$107,OFFSET('6. Patients'!$KH$9,1,MATCH($D51,'6. Patients'!$KI$9:$KW$9,0),ROWS('6. Patients'!DT$10:DT$107))),0))+
IFERROR(VLOOKUP($D51,$H$61:$L$91,COLUMNS($H$60:$J$60)-1+N$7,0)*$E51*$F51*'1. General Inputs'!$J$25,0),0)</f>
        <v>0</v>
      </c>
      <c r="O51" s="3">
        <f ca="1">ROUNDUP($F51*$E51*CHOOSE(O$7,
IFERROR(SUMPRODUCT('6. Patients'!CH$10:CH$107,OFFSET('6. Patients'!$DN$9,1,MATCH($D51,'6. Patients'!$DO$9:$EC$9,0),ROWS('6. Patients'!DU$10:DU$107))),0)+
IFERROR(SUMPRODUCT('6. Patients'!CH$10:CH$107,OFFSET('6. Patients'!$ED$9,1,MATCH($D51,'6. Patients'!$EE$9:$ES$9,0),ROWS('6. Patients'!DU$10:DU$107))),0)+
IFERROR(SUMPRODUCT('6. Patients'!CH$10:CH$107,OFFSET('6. Patients'!$ET$9,1,MATCH($D51,'6. Patients'!$EU$9:$FI$9,0),ROWS('6. Patients'!DU$10:DU$107))),0)+
IFERROR(SUMPRODUCT('6. Patients'!CH$10:CH$107,OFFSET('6. Patients'!$FJ$9,1,MATCH($D51,'6. Patients'!$FK$9:$FY$9,0),ROWS('6. Patients'!DU$10:DU$107))),0),
IFERROR(SUMPRODUCT('6. Patients'!CH$10:CH$107,OFFSET('6. Patients'!$FZ$9,1,MATCH($D51,'6. Patients'!$GA$9:$GO$9,0),ROWS('6. Patients'!DU$10:DU$107))),0)+
IFERROR(SUMPRODUCT('6. Patients'!CH$10:CH$107,OFFSET('6. Patients'!$GP$9,1,MATCH($D51,'6. Patients'!$GQ$9:$HE$9,0),ROWS('6. Patients'!DU$10:DU$107))),0)+
IFERROR(SUMPRODUCT('6. Patients'!CH$10:CH$107,OFFSET('6. Patients'!$HF$9,1,MATCH($D51,'6. Patients'!$HG$9:$HU$9,0),ROWS('6. Patients'!DU$10:DU$107))),0)+
IFERROR(SUMPRODUCT('6. Patients'!CH$10:CH$107,OFFSET('6. Patients'!$HV$9,1,MATCH($D51,'6. Patients'!$HW$9:$IK$9,0),ROWS('6. Patients'!DU$10:DU$107))),0),
IFERROR(SUMPRODUCT('6. Patients'!CH$10:CH$107,OFFSET('6. Patients'!$IL$9,1,MATCH($D51,'6. Patients'!$IM$9:$JA$9,0),ROWS('6. Patients'!DU$10:DU$107))),0)+
IFERROR(SUMPRODUCT('6. Patients'!CH$10:CH$107,OFFSET('6. Patients'!$JB$9,1,MATCH($D51,'6. Patients'!$JC$9:$JQ$9,0),ROWS('6. Patients'!DU$10:DU$107))),0)+
IFERROR(SUMPRODUCT('6. Patients'!CH$10:CH$107,OFFSET('6. Patients'!$JR$9,1,MATCH($D51,'6. Patients'!$JS$9:$KG$9,0),ROWS('6. Patients'!DU$10:DU$107))),0)+
IFERROR(SUMPRODUCT('6. Patients'!CH$10:CH$107,OFFSET('6. Patients'!$KH$9,1,MATCH($D51,'6. Patients'!$KI$9:$KW$9,0),ROWS('6. Patients'!DU$10:DU$107))),0))+
IFERROR(VLOOKUP($D51,$H$61:$L$91,COLUMNS($H$60:$J$60)-1+O$7,0)*$E51*$F51*'1. General Inputs'!$J$25,0),0)</f>
        <v>0</v>
      </c>
      <c r="P51" s="3">
        <f ca="1">ROUNDUP($F51*$E51*CHOOSE(P$7,
IFERROR(SUMPRODUCT('6. Patients'!CI$10:CI$107,OFFSET('6. Patients'!$DN$9,1,MATCH($D51,'6. Patients'!$DO$9:$EC$9,0),ROWS('6. Patients'!DV$10:DV$107))),0)+
IFERROR(SUMPRODUCT('6. Patients'!CI$10:CI$107,OFFSET('6. Patients'!$ED$9,1,MATCH($D51,'6. Patients'!$EE$9:$ES$9,0),ROWS('6. Patients'!DV$10:DV$107))),0)+
IFERROR(SUMPRODUCT('6. Patients'!CI$10:CI$107,OFFSET('6. Patients'!$ET$9,1,MATCH($D51,'6. Patients'!$EU$9:$FI$9,0),ROWS('6. Patients'!DV$10:DV$107))),0)+
IFERROR(SUMPRODUCT('6. Patients'!CI$10:CI$107,OFFSET('6. Patients'!$FJ$9,1,MATCH($D51,'6. Patients'!$FK$9:$FY$9,0),ROWS('6. Patients'!DV$10:DV$107))),0),
IFERROR(SUMPRODUCT('6. Patients'!CI$10:CI$107,OFFSET('6. Patients'!$FZ$9,1,MATCH($D51,'6. Patients'!$GA$9:$GO$9,0),ROWS('6. Patients'!DV$10:DV$107))),0)+
IFERROR(SUMPRODUCT('6. Patients'!CI$10:CI$107,OFFSET('6. Patients'!$GP$9,1,MATCH($D51,'6. Patients'!$GQ$9:$HE$9,0),ROWS('6. Patients'!DV$10:DV$107))),0)+
IFERROR(SUMPRODUCT('6. Patients'!CI$10:CI$107,OFFSET('6. Patients'!$HF$9,1,MATCH($D51,'6. Patients'!$HG$9:$HU$9,0),ROWS('6. Patients'!DV$10:DV$107))),0)+
IFERROR(SUMPRODUCT('6. Patients'!CI$10:CI$107,OFFSET('6. Patients'!$HV$9,1,MATCH($D51,'6. Patients'!$HW$9:$IK$9,0),ROWS('6. Patients'!DV$10:DV$107))),0),
IFERROR(SUMPRODUCT('6. Patients'!CI$10:CI$107,OFFSET('6. Patients'!$IL$9,1,MATCH($D51,'6. Patients'!$IM$9:$JA$9,0),ROWS('6. Patients'!DV$10:DV$107))),0)+
IFERROR(SUMPRODUCT('6. Patients'!CI$10:CI$107,OFFSET('6. Patients'!$JB$9,1,MATCH($D51,'6. Patients'!$JC$9:$JQ$9,0),ROWS('6. Patients'!DV$10:DV$107))),0)+
IFERROR(SUMPRODUCT('6. Patients'!CI$10:CI$107,OFFSET('6. Patients'!$JR$9,1,MATCH($D51,'6. Patients'!$JS$9:$KG$9,0),ROWS('6. Patients'!DV$10:DV$107))),0)+
IFERROR(SUMPRODUCT('6. Patients'!CI$10:CI$107,OFFSET('6. Patients'!$KH$9,1,MATCH($D51,'6. Patients'!$KI$9:$KW$9,0),ROWS('6. Patients'!DV$10:DV$107))),0))+
IFERROR(VLOOKUP($D51,$H$61:$L$91,COLUMNS($H$60:$J$60)-1+P$7,0)*$E51*$F51*'1. General Inputs'!$J$25,0),0)</f>
        <v>0</v>
      </c>
      <c r="Q51" s="3">
        <f ca="1">ROUNDUP($F51*$E51*CHOOSE(Q$7,
IFERROR(SUMPRODUCT('6. Patients'!CJ$10:CJ$107,OFFSET('6. Patients'!$DN$9,1,MATCH($D51,'6. Patients'!$DO$9:$EC$9,0),ROWS('6. Patients'!DW$10:DW$107))),0)+
IFERROR(SUMPRODUCT('6. Patients'!CJ$10:CJ$107,OFFSET('6. Patients'!$ED$9,1,MATCH($D51,'6. Patients'!$EE$9:$ES$9,0),ROWS('6. Patients'!DW$10:DW$107))),0)+
IFERROR(SUMPRODUCT('6. Patients'!CJ$10:CJ$107,OFFSET('6. Patients'!$ET$9,1,MATCH($D51,'6. Patients'!$EU$9:$FI$9,0),ROWS('6. Patients'!DW$10:DW$107))),0)+
IFERROR(SUMPRODUCT('6. Patients'!CJ$10:CJ$107,OFFSET('6. Patients'!$FJ$9,1,MATCH($D51,'6. Patients'!$FK$9:$FY$9,0),ROWS('6. Patients'!DW$10:DW$107))),0),
IFERROR(SUMPRODUCT('6. Patients'!CJ$10:CJ$107,OFFSET('6. Patients'!$FZ$9,1,MATCH($D51,'6. Patients'!$GA$9:$GO$9,0),ROWS('6. Patients'!DW$10:DW$107))),0)+
IFERROR(SUMPRODUCT('6. Patients'!CJ$10:CJ$107,OFFSET('6. Patients'!$GP$9,1,MATCH($D51,'6. Patients'!$GQ$9:$HE$9,0),ROWS('6. Patients'!DW$10:DW$107))),0)+
IFERROR(SUMPRODUCT('6. Patients'!CJ$10:CJ$107,OFFSET('6. Patients'!$HF$9,1,MATCH($D51,'6. Patients'!$HG$9:$HU$9,0),ROWS('6. Patients'!DW$10:DW$107))),0)+
IFERROR(SUMPRODUCT('6. Patients'!CJ$10:CJ$107,OFFSET('6. Patients'!$HV$9,1,MATCH($D51,'6. Patients'!$HW$9:$IK$9,0),ROWS('6. Patients'!DW$10:DW$107))),0),
IFERROR(SUMPRODUCT('6. Patients'!CJ$10:CJ$107,OFFSET('6. Patients'!$IL$9,1,MATCH($D51,'6. Patients'!$IM$9:$JA$9,0),ROWS('6. Patients'!DW$10:DW$107))),0)+
IFERROR(SUMPRODUCT('6. Patients'!CJ$10:CJ$107,OFFSET('6. Patients'!$JB$9,1,MATCH($D51,'6. Patients'!$JC$9:$JQ$9,0),ROWS('6. Patients'!DW$10:DW$107))),0)+
IFERROR(SUMPRODUCT('6. Patients'!CJ$10:CJ$107,OFFSET('6. Patients'!$JR$9,1,MATCH($D51,'6. Patients'!$JS$9:$KG$9,0),ROWS('6. Patients'!DW$10:DW$107))),0)+
IFERROR(SUMPRODUCT('6. Patients'!CJ$10:CJ$107,OFFSET('6. Patients'!$KH$9,1,MATCH($D51,'6. Patients'!$KI$9:$KW$9,0),ROWS('6. Patients'!DW$10:DW$107))),0))+
IFERROR(VLOOKUP($D51,$H$61:$L$91,COLUMNS($H$60:$J$60)-1+Q$7,0)*$E51*$F51*'1. General Inputs'!$J$25,0),0)</f>
        <v>0</v>
      </c>
      <c r="R51" s="3">
        <f ca="1">ROUNDUP($F51*$E51*CHOOSE(R$7,
IFERROR(SUMPRODUCT('6. Patients'!CK$10:CK$107,OFFSET('6. Patients'!$DN$9,1,MATCH($D51,'6. Patients'!$DO$9:$EC$9,0),ROWS('6. Patients'!DX$10:DX$107))),0)+
IFERROR(SUMPRODUCT('6. Patients'!CK$10:CK$107,OFFSET('6. Patients'!$ED$9,1,MATCH($D51,'6. Patients'!$EE$9:$ES$9,0),ROWS('6. Patients'!DX$10:DX$107))),0)+
IFERROR(SUMPRODUCT('6. Patients'!CK$10:CK$107,OFFSET('6. Patients'!$ET$9,1,MATCH($D51,'6. Patients'!$EU$9:$FI$9,0),ROWS('6. Patients'!DX$10:DX$107))),0)+
IFERROR(SUMPRODUCT('6. Patients'!CK$10:CK$107,OFFSET('6. Patients'!$FJ$9,1,MATCH($D51,'6. Patients'!$FK$9:$FY$9,0),ROWS('6. Patients'!DX$10:DX$107))),0),
IFERROR(SUMPRODUCT('6. Patients'!CK$10:CK$107,OFFSET('6. Patients'!$FZ$9,1,MATCH($D51,'6. Patients'!$GA$9:$GO$9,0),ROWS('6. Patients'!DX$10:DX$107))),0)+
IFERROR(SUMPRODUCT('6. Patients'!CK$10:CK$107,OFFSET('6. Patients'!$GP$9,1,MATCH($D51,'6. Patients'!$GQ$9:$HE$9,0),ROWS('6. Patients'!DX$10:DX$107))),0)+
IFERROR(SUMPRODUCT('6. Patients'!CK$10:CK$107,OFFSET('6. Patients'!$HF$9,1,MATCH($D51,'6. Patients'!$HG$9:$HU$9,0),ROWS('6. Patients'!DX$10:DX$107))),0)+
IFERROR(SUMPRODUCT('6. Patients'!CK$10:CK$107,OFFSET('6. Patients'!$HV$9,1,MATCH($D51,'6. Patients'!$HW$9:$IK$9,0),ROWS('6. Patients'!DX$10:DX$107))),0),
IFERROR(SUMPRODUCT('6. Patients'!CK$10:CK$107,OFFSET('6. Patients'!$IL$9,1,MATCH($D51,'6. Patients'!$IM$9:$JA$9,0),ROWS('6. Patients'!DX$10:DX$107))),0)+
IFERROR(SUMPRODUCT('6. Patients'!CK$10:CK$107,OFFSET('6. Patients'!$JB$9,1,MATCH($D51,'6. Patients'!$JC$9:$JQ$9,0),ROWS('6. Patients'!DX$10:DX$107))),0)+
IFERROR(SUMPRODUCT('6. Patients'!CK$10:CK$107,OFFSET('6. Patients'!$JR$9,1,MATCH($D51,'6. Patients'!$JS$9:$KG$9,0),ROWS('6. Patients'!DX$10:DX$107))),0)+
IFERROR(SUMPRODUCT('6. Patients'!CK$10:CK$107,OFFSET('6. Patients'!$KH$9,1,MATCH($D51,'6. Patients'!$KI$9:$KW$9,0),ROWS('6. Patients'!DX$10:DX$107))),0))+
IFERROR(VLOOKUP($D51,$H$61:$L$91,COLUMNS($H$60:$J$60)-1+R$7,0)*$E51*$F51*'1. General Inputs'!$J$25,0),0)</f>
        <v>0</v>
      </c>
      <c r="S51" s="3">
        <f ca="1">ROUNDUP($F51*$E51*CHOOSE(S$7,
IFERROR(SUMPRODUCT('6. Patients'!CL$10:CL$107,OFFSET('6. Patients'!$DN$9,1,MATCH($D51,'6. Patients'!$DO$9:$EC$9,0),ROWS('6. Patients'!DY$10:DY$107))),0)+
IFERROR(SUMPRODUCT('6. Patients'!CL$10:CL$107,OFFSET('6. Patients'!$ED$9,1,MATCH($D51,'6. Patients'!$EE$9:$ES$9,0),ROWS('6. Patients'!DY$10:DY$107))),0)+
IFERROR(SUMPRODUCT('6. Patients'!CL$10:CL$107,OFFSET('6. Patients'!$ET$9,1,MATCH($D51,'6. Patients'!$EU$9:$FI$9,0),ROWS('6. Patients'!DY$10:DY$107))),0)+
IFERROR(SUMPRODUCT('6. Patients'!CL$10:CL$107,OFFSET('6. Patients'!$FJ$9,1,MATCH($D51,'6. Patients'!$FK$9:$FY$9,0),ROWS('6. Patients'!DY$10:DY$107))),0),
IFERROR(SUMPRODUCT('6. Patients'!CL$10:CL$107,OFFSET('6. Patients'!$FZ$9,1,MATCH($D51,'6. Patients'!$GA$9:$GO$9,0),ROWS('6. Patients'!DY$10:DY$107))),0)+
IFERROR(SUMPRODUCT('6. Patients'!CL$10:CL$107,OFFSET('6. Patients'!$GP$9,1,MATCH($D51,'6. Patients'!$GQ$9:$HE$9,0),ROWS('6. Patients'!DY$10:DY$107))),0)+
IFERROR(SUMPRODUCT('6. Patients'!CL$10:CL$107,OFFSET('6. Patients'!$HF$9,1,MATCH($D51,'6. Patients'!$HG$9:$HU$9,0),ROWS('6. Patients'!DY$10:DY$107))),0)+
IFERROR(SUMPRODUCT('6. Patients'!CL$10:CL$107,OFFSET('6. Patients'!$HV$9,1,MATCH($D51,'6. Patients'!$HW$9:$IK$9,0),ROWS('6. Patients'!DY$10:DY$107))),0),
IFERROR(SUMPRODUCT('6. Patients'!CL$10:CL$107,OFFSET('6. Patients'!$IL$9,1,MATCH($D51,'6. Patients'!$IM$9:$JA$9,0),ROWS('6. Patients'!DY$10:DY$107))),0)+
IFERROR(SUMPRODUCT('6. Patients'!CL$10:CL$107,OFFSET('6. Patients'!$JB$9,1,MATCH($D51,'6. Patients'!$JC$9:$JQ$9,0),ROWS('6. Patients'!DY$10:DY$107))),0)+
IFERROR(SUMPRODUCT('6. Patients'!CL$10:CL$107,OFFSET('6. Patients'!$JR$9,1,MATCH($D51,'6. Patients'!$JS$9:$KG$9,0),ROWS('6. Patients'!DY$10:DY$107))),0)+
IFERROR(SUMPRODUCT('6. Patients'!CL$10:CL$107,OFFSET('6. Patients'!$KH$9,1,MATCH($D51,'6. Patients'!$KI$9:$KW$9,0),ROWS('6. Patients'!DY$10:DY$107))),0))+
IFERROR(VLOOKUP($D51,$H$61:$L$91,COLUMNS($H$60:$J$60)-1+S$7,0)*$E51*$F51*'1. General Inputs'!$J$25,0),0)</f>
        <v>0</v>
      </c>
      <c r="T51" s="3">
        <f ca="1">ROUNDUP($F51*$E51*CHOOSE(T$7,
IFERROR(SUMPRODUCT('6. Patients'!CM$10:CM$107,OFFSET('6. Patients'!$DN$9,1,MATCH($D51,'6. Patients'!$DO$9:$EC$9,0),ROWS('6. Patients'!DZ$10:DZ$107))),0)+
IFERROR(SUMPRODUCT('6. Patients'!CM$10:CM$107,OFFSET('6. Patients'!$ED$9,1,MATCH($D51,'6. Patients'!$EE$9:$ES$9,0),ROWS('6. Patients'!DZ$10:DZ$107))),0)+
IFERROR(SUMPRODUCT('6. Patients'!CM$10:CM$107,OFFSET('6. Patients'!$ET$9,1,MATCH($D51,'6. Patients'!$EU$9:$FI$9,0),ROWS('6. Patients'!DZ$10:DZ$107))),0)+
IFERROR(SUMPRODUCT('6. Patients'!CM$10:CM$107,OFFSET('6. Patients'!$FJ$9,1,MATCH($D51,'6. Patients'!$FK$9:$FY$9,0),ROWS('6. Patients'!DZ$10:DZ$107))),0),
IFERROR(SUMPRODUCT('6. Patients'!CM$10:CM$107,OFFSET('6. Patients'!$FZ$9,1,MATCH($D51,'6. Patients'!$GA$9:$GO$9,0),ROWS('6. Patients'!DZ$10:DZ$107))),0)+
IFERROR(SUMPRODUCT('6. Patients'!CM$10:CM$107,OFFSET('6. Patients'!$GP$9,1,MATCH($D51,'6. Patients'!$GQ$9:$HE$9,0),ROWS('6. Patients'!DZ$10:DZ$107))),0)+
IFERROR(SUMPRODUCT('6. Patients'!CM$10:CM$107,OFFSET('6. Patients'!$HF$9,1,MATCH($D51,'6. Patients'!$HG$9:$HU$9,0),ROWS('6. Patients'!DZ$10:DZ$107))),0)+
IFERROR(SUMPRODUCT('6. Patients'!CM$10:CM$107,OFFSET('6. Patients'!$HV$9,1,MATCH($D51,'6. Patients'!$HW$9:$IK$9,0),ROWS('6. Patients'!DZ$10:DZ$107))),0),
IFERROR(SUMPRODUCT('6. Patients'!CM$10:CM$107,OFFSET('6. Patients'!$IL$9,1,MATCH($D51,'6. Patients'!$IM$9:$JA$9,0),ROWS('6. Patients'!DZ$10:DZ$107))),0)+
IFERROR(SUMPRODUCT('6. Patients'!CM$10:CM$107,OFFSET('6. Patients'!$JB$9,1,MATCH($D51,'6. Patients'!$JC$9:$JQ$9,0),ROWS('6. Patients'!DZ$10:DZ$107))),0)+
IFERROR(SUMPRODUCT('6. Patients'!CM$10:CM$107,OFFSET('6. Patients'!$JR$9,1,MATCH($D51,'6. Patients'!$JS$9:$KG$9,0),ROWS('6. Patients'!DZ$10:DZ$107))),0)+
IFERROR(SUMPRODUCT('6. Patients'!CM$10:CM$107,OFFSET('6. Patients'!$KH$9,1,MATCH($D51,'6. Patients'!$KI$9:$KW$9,0),ROWS('6. Patients'!DZ$10:DZ$107))),0))+
IFERROR(VLOOKUP($D51,$H$61:$L$91,COLUMNS($H$60:$J$60)-1+T$7,0)*$E51*$F51*'1. General Inputs'!$J$25,0),0)</f>
        <v>0</v>
      </c>
      <c r="U51" s="3">
        <f ca="1">ROUNDUP($F51*$E51*CHOOSE(U$7,
IFERROR(SUMPRODUCT('6. Patients'!CN$10:CN$107,OFFSET('6. Patients'!$DN$9,1,MATCH($D51,'6. Patients'!$DO$9:$EC$9,0),ROWS('6. Patients'!EA$10:EA$107))),0)+
IFERROR(SUMPRODUCT('6. Patients'!CN$10:CN$107,OFFSET('6. Patients'!$ED$9,1,MATCH($D51,'6. Patients'!$EE$9:$ES$9,0),ROWS('6. Patients'!EA$10:EA$107))),0)+
IFERROR(SUMPRODUCT('6. Patients'!CN$10:CN$107,OFFSET('6. Patients'!$ET$9,1,MATCH($D51,'6. Patients'!$EU$9:$FI$9,0),ROWS('6. Patients'!EA$10:EA$107))),0)+
IFERROR(SUMPRODUCT('6. Patients'!CN$10:CN$107,OFFSET('6. Patients'!$FJ$9,1,MATCH($D51,'6. Patients'!$FK$9:$FY$9,0),ROWS('6. Patients'!EA$10:EA$107))),0),
IFERROR(SUMPRODUCT('6. Patients'!CN$10:CN$107,OFFSET('6. Patients'!$FZ$9,1,MATCH($D51,'6. Patients'!$GA$9:$GO$9,0),ROWS('6. Patients'!EA$10:EA$107))),0)+
IFERROR(SUMPRODUCT('6. Patients'!CN$10:CN$107,OFFSET('6. Patients'!$GP$9,1,MATCH($D51,'6. Patients'!$GQ$9:$HE$9,0),ROWS('6. Patients'!EA$10:EA$107))),0)+
IFERROR(SUMPRODUCT('6. Patients'!CN$10:CN$107,OFFSET('6. Patients'!$HF$9,1,MATCH($D51,'6. Patients'!$HG$9:$HU$9,0),ROWS('6. Patients'!EA$10:EA$107))),0)+
IFERROR(SUMPRODUCT('6. Patients'!CN$10:CN$107,OFFSET('6. Patients'!$HV$9,1,MATCH($D51,'6. Patients'!$HW$9:$IK$9,0),ROWS('6. Patients'!EA$10:EA$107))),0),
IFERROR(SUMPRODUCT('6. Patients'!CN$10:CN$107,OFFSET('6. Patients'!$IL$9,1,MATCH($D51,'6. Patients'!$IM$9:$JA$9,0),ROWS('6. Patients'!EA$10:EA$107))),0)+
IFERROR(SUMPRODUCT('6. Patients'!CN$10:CN$107,OFFSET('6. Patients'!$JB$9,1,MATCH($D51,'6. Patients'!$JC$9:$JQ$9,0),ROWS('6. Patients'!EA$10:EA$107))),0)+
IFERROR(SUMPRODUCT('6. Patients'!CN$10:CN$107,OFFSET('6. Patients'!$JR$9,1,MATCH($D51,'6. Patients'!$JS$9:$KG$9,0),ROWS('6. Patients'!EA$10:EA$107))),0)+
IFERROR(SUMPRODUCT('6. Patients'!CN$10:CN$107,OFFSET('6. Patients'!$KH$9,1,MATCH($D51,'6. Patients'!$KI$9:$KW$9,0),ROWS('6. Patients'!EA$10:EA$107))),0))+
IFERROR(VLOOKUP($D51,$H$61:$L$91,COLUMNS($H$60:$J$60)-1+U$7,0)*$E51*$F51*'1. General Inputs'!$J$25,0),0)</f>
        <v>0</v>
      </c>
      <c r="V51" s="3">
        <f ca="1">ROUNDUP($F51*$E51*CHOOSE(V$7,
IFERROR(SUMPRODUCT('6. Patients'!CO$10:CO$107,OFFSET('6. Patients'!$DN$9,1,MATCH($D51,'6. Patients'!$DO$9:$EC$9,0),ROWS('6. Patients'!EB$10:EB$107))),0)+
IFERROR(SUMPRODUCT('6. Patients'!CO$10:CO$107,OFFSET('6. Patients'!$ED$9,1,MATCH($D51,'6. Patients'!$EE$9:$ES$9,0),ROWS('6. Patients'!EB$10:EB$107))),0)+
IFERROR(SUMPRODUCT('6. Patients'!CO$10:CO$107,OFFSET('6. Patients'!$ET$9,1,MATCH($D51,'6. Patients'!$EU$9:$FI$9,0),ROWS('6. Patients'!EB$10:EB$107))),0)+
IFERROR(SUMPRODUCT('6. Patients'!CO$10:CO$107,OFFSET('6. Patients'!$FJ$9,1,MATCH($D51,'6. Patients'!$FK$9:$FY$9,0),ROWS('6. Patients'!EB$10:EB$107))),0),
IFERROR(SUMPRODUCT('6. Patients'!CO$10:CO$107,OFFSET('6. Patients'!$FZ$9,1,MATCH($D51,'6. Patients'!$GA$9:$GO$9,0),ROWS('6. Patients'!EB$10:EB$107))),0)+
IFERROR(SUMPRODUCT('6. Patients'!CO$10:CO$107,OFFSET('6. Patients'!$GP$9,1,MATCH($D51,'6. Patients'!$GQ$9:$HE$9,0),ROWS('6. Patients'!EB$10:EB$107))),0)+
IFERROR(SUMPRODUCT('6. Patients'!CO$10:CO$107,OFFSET('6. Patients'!$HF$9,1,MATCH($D51,'6. Patients'!$HG$9:$HU$9,0),ROWS('6. Patients'!EB$10:EB$107))),0)+
IFERROR(SUMPRODUCT('6. Patients'!CO$10:CO$107,OFFSET('6. Patients'!$HV$9,1,MATCH($D51,'6. Patients'!$HW$9:$IK$9,0),ROWS('6. Patients'!EB$10:EB$107))),0),
IFERROR(SUMPRODUCT('6. Patients'!CO$10:CO$107,OFFSET('6. Patients'!$IL$9,1,MATCH($D51,'6. Patients'!$IM$9:$JA$9,0),ROWS('6. Patients'!EB$10:EB$107))),0)+
IFERROR(SUMPRODUCT('6. Patients'!CO$10:CO$107,OFFSET('6. Patients'!$JB$9,1,MATCH($D51,'6. Patients'!$JC$9:$JQ$9,0),ROWS('6. Patients'!EB$10:EB$107))),0)+
IFERROR(SUMPRODUCT('6. Patients'!CO$10:CO$107,OFFSET('6. Patients'!$JR$9,1,MATCH($D51,'6. Patients'!$JS$9:$KG$9,0),ROWS('6. Patients'!EB$10:EB$107))),0)+
IFERROR(SUMPRODUCT('6. Patients'!CO$10:CO$107,OFFSET('6. Patients'!$KH$9,1,MATCH($D51,'6. Patients'!$KI$9:$KW$9,0),ROWS('6. Patients'!EB$10:EB$107))),0))+
IFERROR(VLOOKUP($D51,$H$61:$L$91,COLUMNS($H$60:$J$60)-1+V$7,0)*$E51*$F51*'1. General Inputs'!$J$25,0),0)</f>
        <v>0</v>
      </c>
      <c r="W51" s="3">
        <f ca="1">ROUNDUP($F51*$E51*CHOOSE(W$7,
IFERROR(SUMPRODUCT('6. Patients'!CP$10:CP$107,OFFSET('6. Patients'!$DN$9,1,MATCH($D51,'6. Patients'!$DO$9:$EC$9,0),ROWS('6. Patients'!EC$10:EC$107))),0)+
IFERROR(SUMPRODUCT('6. Patients'!CP$10:CP$107,OFFSET('6. Patients'!$ED$9,1,MATCH($D51,'6. Patients'!$EE$9:$ES$9,0),ROWS('6. Patients'!EC$10:EC$107))),0)+
IFERROR(SUMPRODUCT('6. Patients'!CP$10:CP$107,OFFSET('6. Patients'!$ET$9,1,MATCH($D51,'6. Patients'!$EU$9:$FI$9,0),ROWS('6. Patients'!EC$10:EC$107))),0)+
IFERROR(SUMPRODUCT('6. Patients'!CP$10:CP$107,OFFSET('6. Patients'!$FJ$9,1,MATCH($D51,'6. Patients'!$FK$9:$FY$9,0),ROWS('6. Patients'!EC$10:EC$107))),0),
IFERROR(SUMPRODUCT('6. Patients'!CP$10:CP$107,OFFSET('6. Patients'!$FZ$9,1,MATCH($D51,'6. Patients'!$GA$9:$GO$9,0),ROWS('6. Patients'!EC$10:EC$107))),0)+
IFERROR(SUMPRODUCT('6. Patients'!CP$10:CP$107,OFFSET('6. Patients'!$GP$9,1,MATCH($D51,'6. Patients'!$GQ$9:$HE$9,0),ROWS('6. Patients'!EC$10:EC$107))),0)+
IFERROR(SUMPRODUCT('6. Patients'!CP$10:CP$107,OFFSET('6. Patients'!$HF$9,1,MATCH($D51,'6. Patients'!$HG$9:$HU$9,0),ROWS('6. Patients'!EC$10:EC$107))),0)+
IFERROR(SUMPRODUCT('6. Patients'!CP$10:CP$107,OFFSET('6. Patients'!$HV$9,1,MATCH($D51,'6. Patients'!$HW$9:$IK$9,0),ROWS('6. Patients'!EC$10:EC$107))),0),
IFERROR(SUMPRODUCT('6. Patients'!CP$10:CP$107,OFFSET('6. Patients'!$IL$9,1,MATCH($D51,'6. Patients'!$IM$9:$JA$9,0),ROWS('6. Patients'!EC$10:EC$107))),0)+
IFERROR(SUMPRODUCT('6. Patients'!CP$10:CP$107,OFFSET('6. Patients'!$JB$9,1,MATCH($D51,'6. Patients'!$JC$9:$JQ$9,0),ROWS('6. Patients'!EC$10:EC$107))),0)+
IFERROR(SUMPRODUCT('6. Patients'!CP$10:CP$107,OFFSET('6. Patients'!$JR$9,1,MATCH($D51,'6. Patients'!$JS$9:$KG$9,0),ROWS('6. Patients'!EC$10:EC$107))),0)+
IFERROR(SUMPRODUCT('6. Patients'!CP$10:CP$107,OFFSET('6. Patients'!$KH$9,1,MATCH($D51,'6. Patients'!$KI$9:$KW$9,0),ROWS('6. Patients'!EC$10:EC$107))),0))+
IFERROR(VLOOKUP($D51,$H$61:$L$91,COLUMNS($H$60:$J$60)-1+W$7,0)*$E51*$F51*'1. General Inputs'!$J$25,0),0)</f>
        <v>0</v>
      </c>
      <c r="X51" s="3">
        <f ca="1">ROUNDUP($F51*$E51*CHOOSE(X$7,
IFERROR(SUMPRODUCT('6. Patients'!CQ$10:CQ$107,OFFSET('6. Patients'!$DN$9,1,MATCH($D51,'6. Patients'!$DO$9:$EC$9,0),ROWS('6. Patients'!ED$10:ED$107))),0)+
IFERROR(SUMPRODUCT('6. Patients'!CQ$10:CQ$107,OFFSET('6. Patients'!$ED$9,1,MATCH($D51,'6. Patients'!$EE$9:$ES$9,0),ROWS('6. Patients'!ED$10:ED$107))),0)+
IFERROR(SUMPRODUCT('6. Patients'!CQ$10:CQ$107,OFFSET('6. Patients'!$ET$9,1,MATCH($D51,'6. Patients'!$EU$9:$FI$9,0),ROWS('6. Patients'!ED$10:ED$107))),0)+
IFERROR(SUMPRODUCT('6. Patients'!CQ$10:CQ$107,OFFSET('6. Patients'!$FJ$9,1,MATCH($D51,'6. Patients'!$FK$9:$FY$9,0),ROWS('6. Patients'!ED$10:ED$107))),0),
IFERROR(SUMPRODUCT('6. Patients'!CQ$10:CQ$107,OFFSET('6. Patients'!$FZ$9,1,MATCH($D51,'6. Patients'!$GA$9:$GO$9,0),ROWS('6. Patients'!ED$10:ED$107))),0)+
IFERROR(SUMPRODUCT('6. Patients'!CQ$10:CQ$107,OFFSET('6. Patients'!$GP$9,1,MATCH($D51,'6. Patients'!$GQ$9:$HE$9,0),ROWS('6. Patients'!ED$10:ED$107))),0)+
IFERROR(SUMPRODUCT('6. Patients'!CQ$10:CQ$107,OFFSET('6. Patients'!$HF$9,1,MATCH($D51,'6. Patients'!$HG$9:$HU$9,0),ROWS('6. Patients'!ED$10:ED$107))),0)+
IFERROR(SUMPRODUCT('6. Patients'!CQ$10:CQ$107,OFFSET('6. Patients'!$HV$9,1,MATCH($D51,'6. Patients'!$HW$9:$IK$9,0),ROWS('6. Patients'!ED$10:ED$107))),0),
IFERROR(SUMPRODUCT('6. Patients'!CQ$10:CQ$107,OFFSET('6. Patients'!$IL$9,1,MATCH($D51,'6. Patients'!$IM$9:$JA$9,0),ROWS('6. Patients'!ED$10:ED$107))),0)+
IFERROR(SUMPRODUCT('6. Patients'!CQ$10:CQ$107,OFFSET('6. Patients'!$JB$9,1,MATCH($D51,'6. Patients'!$JC$9:$JQ$9,0),ROWS('6. Patients'!ED$10:ED$107))),0)+
IFERROR(SUMPRODUCT('6. Patients'!CQ$10:CQ$107,OFFSET('6. Patients'!$JR$9,1,MATCH($D51,'6. Patients'!$JS$9:$KG$9,0),ROWS('6. Patients'!ED$10:ED$107))),0)+
IFERROR(SUMPRODUCT('6. Patients'!CQ$10:CQ$107,OFFSET('6. Patients'!$KH$9,1,MATCH($D51,'6. Patients'!$KI$9:$KW$9,0),ROWS('6. Patients'!ED$10:ED$107))),0))+
IFERROR(VLOOKUP($D51,$H$61:$L$91,COLUMNS($H$60:$J$60)-1+X$7,0)*$E51*$F51*'1. General Inputs'!$J$25,0),0)</f>
        <v>0</v>
      </c>
      <c r="Y51" s="3">
        <f ca="1">ROUNDUP($F51*$E51*CHOOSE(Y$7,
IFERROR(SUMPRODUCT('6. Patients'!CR$10:CR$107,OFFSET('6. Patients'!$DN$9,1,MATCH($D51,'6. Patients'!$DO$9:$EC$9,0),ROWS('6. Patients'!EE$10:EE$107))),0)+
IFERROR(SUMPRODUCT('6. Patients'!CR$10:CR$107,OFFSET('6. Patients'!$ED$9,1,MATCH($D51,'6. Patients'!$EE$9:$ES$9,0),ROWS('6. Patients'!EE$10:EE$107))),0)+
IFERROR(SUMPRODUCT('6. Patients'!CR$10:CR$107,OFFSET('6. Patients'!$ET$9,1,MATCH($D51,'6. Patients'!$EU$9:$FI$9,0),ROWS('6. Patients'!EE$10:EE$107))),0)+
IFERROR(SUMPRODUCT('6. Patients'!CR$10:CR$107,OFFSET('6. Patients'!$FJ$9,1,MATCH($D51,'6. Patients'!$FK$9:$FY$9,0),ROWS('6. Patients'!EE$10:EE$107))),0),
IFERROR(SUMPRODUCT('6. Patients'!CR$10:CR$107,OFFSET('6. Patients'!$FZ$9,1,MATCH($D51,'6. Patients'!$GA$9:$GO$9,0),ROWS('6. Patients'!EE$10:EE$107))),0)+
IFERROR(SUMPRODUCT('6. Patients'!CR$10:CR$107,OFFSET('6. Patients'!$GP$9,1,MATCH($D51,'6. Patients'!$GQ$9:$HE$9,0),ROWS('6. Patients'!EE$10:EE$107))),0)+
IFERROR(SUMPRODUCT('6. Patients'!CR$10:CR$107,OFFSET('6. Patients'!$HF$9,1,MATCH($D51,'6. Patients'!$HG$9:$HU$9,0),ROWS('6. Patients'!EE$10:EE$107))),0)+
IFERROR(SUMPRODUCT('6. Patients'!CR$10:CR$107,OFFSET('6. Patients'!$HV$9,1,MATCH($D51,'6. Patients'!$HW$9:$IK$9,0),ROWS('6. Patients'!EE$10:EE$107))),0),
IFERROR(SUMPRODUCT('6. Patients'!CR$10:CR$107,OFFSET('6. Patients'!$IL$9,1,MATCH($D51,'6. Patients'!$IM$9:$JA$9,0),ROWS('6. Patients'!EE$10:EE$107))),0)+
IFERROR(SUMPRODUCT('6. Patients'!CR$10:CR$107,OFFSET('6. Patients'!$JB$9,1,MATCH($D51,'6. Patients'!$JC$9:$JQ$9,0),ROWS('6. Patients'!EE$10:EE$107))),0)+
IFERROR(SUMPRODUCT('6. Patients'!CR$10:CR$107,OFFSET('6. Patients'!$JR$9,1,MATCH($D51,'6. Patients'!$JS$9:$KG$9,0),ROWS('6. Patients'!EE$10:EE$107))),0)+
IFERROR(SUMPRODUCT('6. Patients'!CR$10:CR$107,OFFSET('6. Patients'!$KH$9,1,MATCH($D51,'6. Patients'!$KI$9:$KW$9,0),ROWS('6. Patients'!EE$10:EE$107))),0))+
IFERROR(VLOOKUP($D51,$H$61:$L$91,COLUMNS($H$60:$J$60)-1+Y$7,0)*$E51*$F51*'1. General Inputs'!$J$25,0),0)</f>
        <v>0</v>
      </c>
      <c r="Z51" s="3">
        <f ca="1">ROUNDUP($F51*$E51*CHOOSE(Z$7,
IFERROR(SUMPRODUCT('6. Patients'!CS$10:CS$107,OFFSET('6. Patients'!$DN$9,1,MATCH($D51,'6. Patients'!$DO$9:$EC$9,0),ROWS('6. Patients'!EF$10:EF$107))),0)+
IFERROR(SUMPRODUCT('6. Patients'!CS$10:CS$107,OFFSET('6. Patients'!$ED$9,1,MATCH($D51,'6. Patients'!$EE$9:$ES$9,0),ROWS('6. Patients'!EF$10:EF$107))),0)+
IFERROR(SUMPRODUCT('6. Patients'!CS$10:CS$107,OFFSET('6. Patients'!$ET$9,1,MATCH($D51,'6. Patients'!$EU$9:$FI$9,0),ROWS('6. Patients'!EF$10:EF$107))),0)+
IFERROR(SUMPRODUCT('6. Patients'!CS$10:CS$107,OFFSET('6. Patients'!$FJ$9,1,MATCH($D51,'6. Patients'!$FK$9:$FY$9,0),ROWS('6. Patients'!EF$10:EF$107))),0),
IFERROR(SUMPRODUCT('6. Patients'!CS$10:CS$107,OFFSET('6. Patients'!$FZ$9,1,MATCH($D51,'6. Patients'!$GA$9:$GO$9,0),ROWS('6. Patients'!EF$10:EF$107))),0)+
IFERROR(SUMPRODUCT('6. Patients'!CS$10:CS$107,OFFSET('6. Patients'!$GP$9,1,MATCH($D51,'6. Patients'!$GQ$9:$HE$9,0),ROWS('6. Patients'!EF$10:EF$107))),0)+
IFERROR(SUMPRODUCT('6. Patients'!CS$10:CS$107,OFFSET('6. Patients'!$HF$9,1,MATCH($D51,'6. Patients'!$HG$9:$HU$9,0),ROWS('6. Patients'!EF$10:EF$107))),0)+
IFERROR(SUMPRODUCT('6. Patients'!CS$10:CS$107,OFFSET('6. Patients'!$HV$9,1,MATCH($D51,'6. Patients'!$HW$9:$IK$9,0),ROWS('6. Patients'!EF$10:EF$107))),0),
IFERROR(SUMPRODUCT('6. Patients'!CS$10:CS$107,OFFSET('6. Patients'!$IL$9,1,MATCH($D51,'6. Patients'!$IM$9:$JA$9,0),ROWS('6. Patients'!EF$10:EF$107))),0)+
IFERROR(SUMPRODUCT('6. Patients'!CS$10:CS$107,OFFSET('6. Patients'!$JB$9,1,MATCH($D51,'6. Patients'!$JC$9:$JQ$9,0),ROWS('6. Patients'!EF$10:EF$107))),0)+
IFERROR(SUMPRODUCT('6. Patients'!CS$10:CS$107,OFFSET('6. Patients'!$JR$9,1,MATCH($D51,'6. Patients'!$JS$9:$KG$9,0),ROWS('6. Patients'!EF$10:EF$107))),0)+
IFERROR(SUMPRODUCT('6. Patients'!CS$10:CS$107,OFFSET('6. Patients'!$KH$9,1,MATCH($D51,'6. Patients'!$KI$9:$KW$9,0),ROWS('6. Patients'!EF$10:EF$107))),0))+
IFERROR(VLOOKUP($D51,$H$61:$L$91,COLUMNS($H$60:$J$60)-1+Z$7,0)*$E51*$F51*'1. General Inputs'!$J$25,0),0)</f>
        <v>0</v>
      </c>
      <c r="AA51" s="3">
        <f ca="1">ROUNDUP($F51*$E51*CHOOSE(AA$7,
IFERROR(SUMPRODUCT('6. Patients'!CT$10:CT$107,OFFSET('6. Patients'!$DN$9,1,MATCH($D51,'6. Patients'!$DO$9:$EC$9,0),ROWS('6. Patients'!EG$10:EG$107))),0)+
IFERROR(SUMPRODUCT('6. Patients'!CT$10:CT$107,OFFSET('6. Patients'!$ED$9,1,MATCH($D51,'6. Patients'!$EE$9:$ES$9,0),ROWS('6. Patients'!EG$10:EG$107))),0)+
IFERROR(SUMPRODUCT('6. Patients'!CT$10:CT$107,OFFSET('6. Patients'!$ET$9,1,MATCH($D51,'6. Patients'!$EU$9:$FI$9,0),ROWS('6. Patients'!EG$10:EG$107))),0)+
IFERROR(SUMPRODUCT('6. Patients'!CT$10:CT$107,OFFSET('6. Patients'!$FJ$9,1,MATCH($D51,'6. Patients'!$FK$9:$FY$9,0),ROWS('6. Patients'!EG$10:EG$107))),0),
IFERROR(SUMPRODUCT('6. Patients'!CT$10:CT$107,OFFSET('6. Patients'!$FZ$9,1,MATCH($D51,'6. Patients'!$GA$9:$GO$9,0),ROWS('6. Patients'!EG$10:EG$107))),0)+
IFERROR(SUMPRODUCT('6. Patients'!CT$10:CT$107,OFFSET('6. Patients'!$GP$9,1,MATCH($D51,'6. Patients'!$GQ$9:$HE$9,0),ROWS('6. Patients'!EG$10:EG$107))),0)+
IFERROR(SUMPRODUCT('6. Patients'!CT$10:CT$107,OFFSET('6. Patients'!$HF$9,1,MATCH($D51,'6. Patients'!$HG$9:$HU$9,0),ROWS('6. Patients'!EG$10:EG$107))),0)+
IFERROR(SUMPRODUCT('6. Patients'!CT$10:CT$107,OFFSET('6. Patients'!$HV$9,1,MATCH($D51,'6. Patients'!$HW$9:$IK$9,0),ROWS('6. Patients'!EG$10:EG$107))),0),
IFERROR(SUMPRODUCT('6. Patients'!CT$10:CT$107,OFFSET('6. Patients'!$IL$9,1,MATCH($D51,'6. Patients'!$IM$9:$JA$9,0),ROWS('6. Patients'!EG$10:EG$107))),0)+
IFERROR(SUMPRODUCT('6. Patients'!CT$10:CT$107,OFFSET('6. Patients'!$JB$9,1,MATCH($D51,'6. Patients'!$JC$9:$JQ$9,0),ROWS('6. Patients'!EG$10:EG$107))),0)+
IFERROR(SUMPRODUCT('6. Patients'!CT$10:CT$107,OFFSET('6. Patients'!$JR$9,1,MATCH($D51,'6. Patients'!$JS$9:$KG$9,0),ROWS('6. Patients'!EG$10:EG$107))),0)+
IFERROR(SUMPRODUCT('6. Patients'!CT$10:CT$107,OFFSET('6. Patients'!$KH$9,1,MATCH($D51,'6. Patients'!$KI$9:$KW$9,0),ROWS('6. Patients'!EG$10:EG$107))),0))+
IFERROR(VLOOKUP($D51,$H$61:$L$91,COLUMNS($H$60:$J$60)-1+AA$7,0)*$E51*$F51*'1. General Inputs'!$J$25,0),0)</f>
        <v>0</v>
      </c>
      <c r="AB51" s="3">
        <f ca="1">ROUNDUP($F51*$E51*CHOOSE(AB$7,
IFERROR(SUMPRODUCT('6. Patients'!CU$10:CU$107,OFFSET('6. Patients'!$DN$9,1,MATCH($D51,'6. Patients'!$DO$9:$EC$9,0),ROWS('6. Patients'!EH$10:EH$107))),0)+
IFERROR(SUMPRODUCT('6. Patients'!CU$10:CU$107,OFFSET('6. Patients'!$ED$9,1,MATCH($D51,'6. Patients'!$EE$9:$ES$9,0),ROWS('6. Patients'!EH$10:EH$107))),0)+
IFERROR(SUMPRODUCT('6. Patients'!CU$10:CU$107,OFFSET('6. Patients'!$ET$9,1,MATCH($D51,'6. Patients'!$EU$9:$FI$9,0),ROWS('6. Patients'!EH$10:EH$107))),0)+
IFERROR(SUMPRODUCT('6. Patients'!CU$10:CU$107,OFFSET('6. Patients'!$FJ$9,1,MATCH($D51,'6. Patients'!$FK$9:$FY$9,0),ROWS('6. Patients'!EH$10:EH$107))),0),
IFERROR(SUMPRODUCT('6. Patients'!CU$10:CU$107,OFFSET('6. Patients'!$FZ$9,1,MATCH($D51,'6. Patients'!$GA$9:$GO$9,0),ROWS('6. Patients'!EH$10:EH$107))),0)+
IFERROR(SUMPRODUCT('6. Patients'!CU$10:CU$107,OFFSET('6. Patients'!$GP$9,1,MATCH($D51,'6. Patients'!$GQ$9:$HE$9,0),ROWS('6. Patients'!EH$10:EH$107))),0)+
IFERROR(SUMPRODUCT('6. Patients'!CU$10:CU$107,OFFSET('6. Patients'!$HF$9,1,MATCH($D51,'6. Patients'!$HG$9:$HU$9,0),ROWS('6. Patients'!EH$10:EH$107))),0)+
IFERROR(SUMPRODUCT('6. Patients'!CU$10:CU$107,OFFSET('6. Patients'!$HV$9,1,MATCH($D51,'6. Patients'!$HW$9:$IK$9,0),ROWS('6. Patients'!EH$10:EH$107))),0),
IFERROR(SUMPRODUCT('6. Patients'!CU$10:CU$107,OFFSET('6. Patients'!$IL$9,1,MATCH($D51,'6. Patients'!$IM$9:$JA$9,0),ROWS('6. Patients'!EH$10:EH$107))),0)+
IFERROR(SUMPRODUCT('6. Patients'!CU$10:CU$107,OFFSET('6. Patients'!$JB$9,1,MATCH($D51,'6. Patients'!$JC$9:$JQ$9,0),ROWS('6. Patients'!EH$10:EH$107))),0)+
IFERROR(SUMPRODUCT('6. Patients'!CU$10:CU$107,OFFSET('6. Patients'!$JR$9,1,MATCH($D51,'6. Patients'!$JS$9:$KG$9,0),ROWS('6. Patients'!EH$10:EH$107))),0)+
IFERROR(SUMPRODUCT('6. Patients'!CU$10:CU$107,OFFSET('6. Patients'!$KH$9,1,MATCH($D51,'6. Patients'!$KI$9:$KW$9,0),ROWS('6. Patients'!EH$10:EH$107))),0))+
IFERROR(VLOOKUP($D51,$H$61:$L$91,COLUMNS($H$60:$J$60)-1+AB$7,0)*$E51*$F51*'1. General Inputs'!$J$25,0),0)</f>
        <v>0</v>
      </c>
      <c r="AC51" s="3">
        <f ca="1">ROUNDUP($F51*$E51*CHOOSE(AC$7,
IFERROR(SUMPRODUCT('6. Patients'!CV$10:CV$107,OFFSET('6. Patients'!$DN$9,1,MATCH($D51,'6. Patients'!$DO$9:$EC$9,0),ROWS('6. Patients'!EI$10:EI$107))),0)+
IFERROR(SUMPRODUCT('6. Patients'!CV$10:CV$107,OFFSET('6. Patients'!$ED$9,1,MATCH($D51,'6. Patients'!$EE$9:$ES$9,0),ROWS('6. Patients'!EI$10:EI$107))),0)+
IFERROR(SUMPRODUCT('6. Patients'!CV$10:CV$107,OFFSET('6. Patients'!$ET$9,1,MATCH($D51,'6. Patients'!$EU$9:$FI$9,0),ROWS('6. Patients'!EI$10:EI$107))),0)+
IFERROR(SUMPRODUCT('6. Patients'!CV$10:CV$107,OFFSET('6. Patients'!$FJ$9,1,MATCH($D51,'6. Patients'!$FK$9:$FY$9,0),ROWS('6. Patients'!EI$10:EI$107))),0),
IFERROR(SUMPRODUCT('6. Patients'!CV$10:CV$107,OFFSET('6. Patients'!$FZ$9,1,MATCH($D51,'6. Patients'!$GA$9:$GO$9,0),ROWS('6. Patients'!EI$10:EI$107))),0)+
IFERROR(SUMPRODUCT('6. Patients'!CV$10:CV$107,OFFSET('6. Patients'!$GP$9,1,MATCH($D51,'6. Patients'!$GQ$9:$HE$9,0),ROWS('6. Patients'!EI$10:EI$107))),0)+
IFERROR(SUMPRODUCT('6. Patients'!CV$10:CV$107,OFFSET('6. Patients'!$HF$9,1,MATCH($D51,'6. Patients'!$HG$9:$HU$9,0),ROWS('6. Patients'!EI$10:EI$107))),0)+
IFERROR(SUMPRODUCT('6. Patients'!CV$10:CV$107,OFFSET('6. Patients'!$HV$9,1,MATCH($D51,'6. Patients'!$HW$9:$IK$9,0),ROWS('6. Patients'!EI$10:EI$107))),0),
IFERROR(SUMPRODUCT('6. Patients'!CV$10:CV$107,OFFSET('6. Patients'!$IL$9,1,MATCH($D51,'6. Patients'!$IM$9:$JA$9,0),ROWS('6. Patients'!EI$10:EI$107))),0)+
IFERROR(SUMPRODUCT('6. Patients'!CV$10:CV$107,OFFSET('6. Patients'!$JB$9,1,MATCH($D51,'6. Patients'!$JC$9:$JQ$9,0),ROWS('6. Patients'!EI$10:EI$107))),0)+
IFERROR(SUMPRODUCT('6. Patients'!CV$10:CV$107,OFFSET('6. Patients'!$JR$9,1,MATCH($D51,'6. Patients'!$JS$9:$KG$9,0),ROWS('6. Patients'!EI$10:EI$107))),0)+
IFERROR(SUMPRODUCT('6. Patients'!CV$10:CV$107,OFFSET('6. Patients'!$KH$9,1,MATCH($D51,'6. Patients'!$KI$9:$KW$9,0),ROWS('6. Patients'!EI$10:EI$107))),0))+
IFERROR(VLOOKUP($D51,$H$61:$L$91,COLUMNS($H$60:$J$60)-1+AC$7,0)*$E51*$F51*'1. General Inputs'!$J$25,0),0)</f>
        <v>0</v>
      </c>
      <c r="AD51" s="3">
        <f ca="1">ROUNDUP($F51*$E51*CHOOSE(AD$7,
IFERROR(SUMPRODUCT('6. Patients'!CW$10:CW$107,OFFSET('6. Patients'!$DN$9,1,MATCH($D51,'6. Patients'!$DO$9:$EC$9,0),ROWS('6. Patients'!EJ$10:EJ$107))),0)+
IFERROR(SUMPRODUCT('6. Patients'!CW$10:CW$107,OFFSET('6. Patients'!$ED$9,1,MATCH($D51,'6. Patients'!$EE$9:$ES$9,0),ROWS('6. Patients'!EJ$10:EJ$107))),0)+
IFERROR(SUMPRODUCT('6. Patients'!CW$10:CW$107,OFFSET('6. Patients'!$ET$9,1,MATCH($D51,'6. Patients'!$EU$9:$FI$9,0),ROWS('6. Patients'!EJ$10:EJ$107))),0)+
IFERROR(SUMPRODUCT('6. Patients'!CW$10:CW$107,OFFSET('6. Patients'!$FJ$9,1,MATCH($D51,'6. Patients'!$FK$9:$FY$9,0),ROWS('6. Patients'!EJ$10:EJ$107))),0),
IFERROR(SUMPRODUCT('6. Patients'!CW$10:CW$107,OFFSET('6. Patients'!$FZ$9,1,MATCH($D51,'6. Patients'!$GA$9:$GO$9,0),ROWS('6. Patients'!EJ$10:EJ$107))),0)+
IFERROR(SUMPRODUCT('6. Patients'!CW$10:CW$107,OFFSET('6. Patients'!$GP$9,1,MATCH($D51,'6. Patients'!$GQ$9:$HE$9,0),ROWS('6. Patients'!EJ$10:EJ$107))),0)+
IFERROR(SUMPRODUCT('6. Patients'!CW$10:CW$107,OFFSET('6. Patients'!$HF$9,1,MATCH($D51,'6. Patients'!$HG$9:$HU$9,0),ROWS('6. Patients'!EJ$10:EJ$107))),0)+
IFERROR(SUMPRODUCT('6. Patients'!CW$10:CW$107,OFFSET('6. Patients'!$HV$9,1,MATCH($D51,'6. Patients'!$HW$9:$IK$9,0),ROWS('6. Patients'!EJ$10:EJ$107))),0),
IFERROR(SUMPRODUCT('6. Patients'!CW$10:CW$107,OFFSET('6. Patients'!$IL$9,1,MATCH($D51,'6. Patients'!$IM$9:$JA$9,0),ROWS('6. Patients'!EJ$10:EJ$107))),0)+
IFERROR(SUMPRODUCT('6. Patients'!CW$10:CW$107,OFFSET('6. Patients'!$JB$9,1,MATCH($D51,'6. Patients'!$JC$9:$JQ$9,0),ROWS('6. Patients'!EJ$10:EJ$107))),0)+
IFERROR(SUMPRODUCT('6. Patients'!CW$10:CW$107,OFFSET('6. Patients'!$JR$9,1,MATCH($D51,'6. Patients'!$JS$9:$KG$9,0),ROWS('6. Patients'!EJ$10:EJ$107))),0)+
IFERROR(SUMPRODUCT('6. Patients'!CW$10:CW$107,OFFSET('6. Patients'!$KH$9,1,MATCH($D51,'6. Patients'!$KI$9:$KW$9,0),ROWS('6. Patients'!EJ$10:EJ$107))),0))+
IFERROR(VLOOKUP($D51,$H$61:$L$91,COLUMNS($H$60:$J$60)-1+AD$7,0)*$E51*$F51*'1. General Inputs'!$J$25,0),0)</f>
        <v>0</v>
      </c>
      <c r="AE51" s="3">
        <f ca="1">ROUNDUP($F51*$E51*CHOOSE(AE$7,
IFERROR(SUMPRODUCT('6. Patients'!CX$10:CX$107,OFFSET('6. Patients'!$DN$9,1,MATCH($D51,'6. Patients'!$DO$9:$EC$9,0),ROWS('6. Patients'!EK$10:EK$107))),0)+
IFERROR(SUMPRODUCT('6. Patients'!CX$10:CX$107,OFFSET('6. Patients'!$ED$9,1,MATCH($D51,'6. Patients'!$EE$9:$ES$9,0),ROWS('6. Patients'!EK$10:EK$107))),0)+
IFERROR(SUMPRODUCT('6. Patients'!CX$10:CX$107,OFFSET('6. Patients'!$ET$9,1,MATCH($D51,'6. Patients'!$EU$9:$FI$9,0),ROWS('6. Patients'!EK$10:EK$107))),0)+
IFERROR(SUMPRODUCT('6. Patients'!CX$10:CX$107,OFFSET('6. Patients'!$FJ$9,1,MATCH($D51,'6. Patients'!$FK$9:$FY$9,0),ROWS('6. Patients'!EK$10:EK$107))),0),
IFERROR(SUMPRODUCT('6. Patients'!CX$10:CX$107,OFFSET('6. Patients'!$FZ$9,1,MATCH($D51,'6. Patients'!$GA$9:$GO$9,0),ROWS('6. Patients'!EK$10:EK$107))),0)+
IFERROR(SUMPRODUCT('6. Patients'!CX$10:CX$107,OFFSET('6. Patients'!$GP$9,1,MATCH($D51,'6. Patients'!$GQ$9:$HE$9,0),ROWS('6. Patients'!EK$10:EK$107))),0)+
IFERROR(SUMPRODUCT('6. Patients'!CX$10:CX$107,OFFSET('6. Patients'!$HF$9,1,MATCH($D51,'6. Patients'!$HG$9:$HU$9,0),ROWS('6. Patients'!EK$10:EK$107))),0)+
IFERROR(SUMPRODUCT('6. Patients'!CX$10:CX$107,OFFSET('6. Patients'!$HV$9,1,MATCH($D51,'6. Patients'!$HW$9:$IK$9,0),ROWS('6. Patients'!EK$10:EK$107))),0),
IFERROR(SUMPRODUCT('6. Patients'!CX$10:CX$107,OFFSET('6. Patients'!$IL$9,1,MATCH($D51,'6. Patients'!$IM$9:$JA$9,0),ROWS('6. Patients'!EK$10:EK$107))),0)+
IFERROR(SUMPRODUCT('6. Patients'!CX$10:CX$107,OFFSET('6. Patients'!$JB$9,1,MATCH($D51,'6. Patients'!$JC$9:$JQ$9,0),ROWS('6. Patients'!EK$10:EK$107))),0)+
IFERROR(SUMPRODUCT('6. Patients'!CX$10:CX$107,OFFSET('6. Patients'!$JR$9,1,MATCH($D51,'6. Patients'!$JS$9:$KG$9,0),ROWS('6. Patients'!EK$10:EK$107))),0)+
IFERROR(SUMPRODUCT('6. Patients'!CX$10:CX$107,OFFSET('6. Patients'!$KH$9,1,MATCH($D51,'6. Patients'!$KI$9:$KW$9,0),ROWS('6. Patients'!EK$10:EK$107))),0))+
IFERROR(VLOOKUP($D51,$H$61:$L$91,COLUMNS($H$60:$J$60)-1+AE$7,0)*$E51*$F51*'1. General Inputs'!$J$25,0),0)</f>
        <v>0</v>
      </c>
      <c r="AF51" s="3">
        <f ca="1">ROUNDUP($F51*$E51*CHOOSE(AF$7,
IFERROR(SUMPRODUCT('6. Patients'!CY$10:CY$107,OFFSET('6. Patients'!$DN$9,1,MATCH($D51,'6. Patients'!$DO$9:$EC$9,0),ROWS('6. Patients'!EL$10:EL$107))),0)+
IFERROR(SUMPRODUCT('6. Patients'!CY$10:CY$107,OFFSET('6. Patients'!$ED$9,1,MATCH($D51,'6. Patients'!$EE$9:$ES$9,0),ROWS('6. Patients'!EL$10:EL$107))),0)+
IFERROR(SUMPRODUCT('6. Patients'!CY$10:CY$107,OFFSET('6. Patients'!$ET$9,1,MATCH($D51,'6. Patients'!$EU$9:$FI$9,0),ROWS('6. Patients'!EL$10:EL$107))),0)+
IFERROR(SUMPRODUCT('6. Patients'!CY$10:CY$107,OFFSET('6. Patients'!$FJ$9,1,MATCH($D51,'6. Patients'!$FK$9:$FY$9,0),ROWS('6. Patients'!EL$10:EL$107))),0),
IFERROR(SUMPRODUCT('6. Patients'!CY$10:CY$107,OFFSET('6. Patients'!$FZ$9,1,MATCH($D51,'6. Patients'!$GA$9:$GO$9,0),ROWS('6. Patients'!EL$10:EL$107))),0)+
IFERROR(SUMPRODUCT('6. Patients'!CY$10:CY$107,OFFSET('6. Patients'!$GP$9,1,MATCH($D51,'6. Patients'!$GQ$9:$HE$9,0),ROWS('6. Patients'!EL$10:EL$107))),0)+
IFERROR(SUMPRODUCT('6. Patients'!CY$10:CY$107,OFFSET('6. Patients'!$HF$9,1,MATCH($D51,'6. Patients'!$HG$9:$HU$9,0),ROWS('6. Patients'!EL$10:EL$107))),0)+
IFERROR(SUMPRODUCT('6. Patients'!CY$10:CY$107,OFFSET('6. Patients'!$HV$9,1,MATCH($D51,'6. Patients'!$HW$9:$IK$9,0),ROWS('6. Patients'!EL$10:EL$107))),0),
IFERROR(SUMPRODUCT('6. Patients'!CY$10:CY$107,OFFSET('6. Patients'!$IL$9,1,MATCH($D51,'6. Patients'!$IM$9:$JA$9,0),ROWS('6. Patients'!EL$10:EL$107))),0)+
IFERROR(SUMPRODUCT('6. Patients'!CY$10:CY$107,OFFSET('6. Patients'!$JB$9,1,MATCH($D51,'6. Patients'!$JC$9:$JQ$9,0),ROWS('6. Patients'!EL$10:EL$107))),0)+
IFERROR(SUMPRODUCT('6. Patients'!CY$10:CY$107,OFFSET('6. Patients'!$JR$9,1,MATCH($D51,'6. Patients'!$JS$9:$KG$9,0),ROWS('6. Patients'!EL$10:EL$107))),0)+
IFERROR(SUMPRODUCT('6. Patients'!CY$10:CY$107,OFFSET('6. Patients'!$KH$9,1,MATCH($D51,'6. Patients'!$KI$9:$KW$9,0),ROWS('6. Patients'!EL$10:EL$107))),0))+
IFERROR(VLOOKUP($D51,$H$61:$L$91,COLUMNS($H$60:$J$60)-1+AF$7,0)*$E51*$F51*'1. General Inputs'!$J$25,0),0)</f>
        <v>0</v>
      </c>
      <c r="AG51" s="3">
        <f ca="1">ROUNDUP($F51*$E51*CHOOSE(AG$7,
IFERROR(SUMPRODUCT('6. Patients'!CZ$10:CZ$107,OFFSET('6. Patients'!$DN$9,1,MATCH($D51,'6. Patients'!$DO$9:$EC$9,0),ROWS('6. Patients'!EM$10:EM$107))),0)+
IFERROR(SUMPRODUCT('6. Patients'!CZ$10:CZ$107,OFFSET('6. Patients'!$ED$9,1,MATCH($D51,'6. Patients'!$EE$9:$ES$9,0),ROWS('6. Patients'!EM$10:EM$107))),0)+
IFERROR(SUMPRODUCT('6. Patients'!CZ$10:CZ$107,OFFSET('6. Patients'!$ET$9,1,MATCH($D51,'6. Patients'!$EU$9:$FI$9,0),ROWS('6. Patients'!EM$10:EM$107))),0)+
IFERROR(SUMPRODUCT('6. Patients'!CZ$10:CZ$107,OFFSET('6. Patients'!$FJ$9,1,MATCH($D51,'6. Patients'!$FK$9:$FY$9,0),ROWS('6. Patients'!EM$10:EM$107))),0),
IFERROR(SUMPRODUCT('6. Patients'!CZ$10:CZ$107,OFFSET('6. Patients'!$FZ$9,1,MATCH($D51,'6. Patients'!$GA$9:$GO$9,0),ROWS('6. Patients'!EM$10:EM$107))),0)+
IFERROR(SUMPRODUCT('6. Patients'!CZ$10:CZ$107,OFFSET('6. Patients'!$GP$9,1,MATCH($D51,'6. Patients'!$GQ$9:$HE$9,0),ROWS('6. Patients'!EM$10:EM$107))),0)+
IFERROR(SUMPRODUCT('6. Patients'!CZ$10:CZ$107,OFFSET('6. Patients'!$HF$9,1,MATCH($D51,'6. Patients'!$HG$9:$HU$9,0),ROWS('6. Patients'!EM$10:EM$107))),0)+
IFERROR(SUMPRODUCT('6. Patients'!CZ$10:CZ$107,OFFSET('6. Patients'!$HV$9,1,MATCH($D51,'6. Patients'!$HW$9:$IK$9,0),ROWS('6. Patients'!EM$10:EM$107))),0),
IFERROR(SUMPRODUCT('6. Patients'!CZ$10:CZ$107,OFFSET('6. Patients'!$IL$9,1,MATCH($D51,'6. Patients'!$IM$9:$JA$9,0),ROWS('6. Patients'!EM$10:EM$107))),0)+
IFERROR(SUMPRODUCT('6. Patients'!CZ$10:CZ$107,OFFSET('6. Patients'!$JB$9,1,MATCH($D51,'6. Patients'!$JC$9:$JQ$9,0),ROWS('6. Patients'!EM$10:EM$107))),0)+
IFERROR(SUMPRODUCT('6. Patients'!CZ$10:CZ$107,OFFSET('6. Patients'!$JR$9,1,MATCH($D51,'6. Patients'!$JS$9:$KG$9,0),ROWS('6. Patients'!EM$10:EM$107))),0)+
IFERROR(SUMPRODUCT('6. Patients'!CZ$10:CZ$107,OFFSET('6. Patients'!$KH$9,1,MATCH($D51,'6. Patients'!$KI$9:$KW$9,0),ROWS('6. Patients'!EM$10:EM$107))),0))+
IFERROR(VLOOKUP($D51,$H$61:$L$91,COLUMNS($H$60:$J$60)-1+AG$7,0)*$E51*$F51*'1. General Inputs'!$J$25,0),0)</f>
        <v>0</v>
      </c>
      <c r="AH51" s="3">
        <f ca="1">ROUNDUP($F51*$E51*CHOOSE(AH$7,
IFERROR(SUMPRODUCT('6. Patients'!DA$10:DA$107,OFFSET('6. Patients'!$DN$9,1,MATCH($D51,'6. Patients'!$DO$9:$EC$9,0),ROWS('6. Patients'!EN$10:EN$107))),0)+
IFERROR(SUMPRODUCT('6. Patients'!DA$10:DA$107,OFFSET('6. Patients'!$ED$9,1,MATCH($D51,'6. Patients'!$EE$9:$ES$9,0),ROWS('6. Patients'!EN$10:EN$107))),0)+
IFERROR(SUMPRODUCT('6. Patients'!DA$10:DA$107,OFFSET('6. Patients'!$ET$9,1,MATCH($D51,'6. Patients'!$EU$9:$FI$9,0),ROWS('6. Patients'!EN$10:EN$107))),0)+
IFERROR(SUMPRODUCT('6. Patients'!DA$10:DA$107,OFFSET('6. Patients'!$FJ$9,1,MATCH($D51,'6. Patients'!$FK$9:$FY$9,0),ROWS('6. Patients'!EN$10:EN$107))),0),
IFERROR(SUMPRODUCT('6. Patients'!DA$10:DA$107,OFFSET('6. Patients'!$FZ$9,1,MATCH($D51,'6. Patients'!$GA$9:$GO$9,0),ROWS('6. Patients'!EN$10:EN$107))),0)+
IFERROR(SUMPRODUCT('6. Patients'!DA$10:DA$107,OFFSET('6. Patients'!$GP$9,1,MATCH($D51,'6. Patients'!$GQ$9:$HE$9,0),ROWS('6. Patients'!EN$10:EN$107))),0)+
IFERROR(SUMPRODUCT('6. Patients'!DA$10:DA$107,OFFSET('6. Patients'!$HF$9,1,MATCH($D51,'6. Patients'!$HG$9:$HU$9,0),ROWS('6. Patients'!EN$10:EN$107))),0)+
IFERROR(SUMPRODUCT('6. Patients'!DA$10:DA$107,OFFSET('6. Patients'!$HV$9,1,MATCH($D51,'6. Patients'!$HW$9:$IK$9,0),ROWS('6. Patients'!EN$10:EN$107))),0),
IFERROR(SUMPRODUCT('6. Patients'!DA$10:DA$107,OFFSET('6. Patients'!$IL$9,1,MATCH($D51,'6. Patients'!$IM$9:$JA$9,0),ROWS('6. Patients'!EN$10:EN$107))),0)+
IFERROR(SUMPRODUCT('6. Patients'!DA$10:DA$107,OFFSET('6. Patients'!$JB$9,1,MATCH($D51,'6. Patients'!$JC$9:$JQ$9,0),ROWS('6. Patients'!EN$10:EN$107))),0)+
IFERROR(SUMPRODUCT('6. Patients'!DA$10:DA$107,OFFSET('6. Patients'!$JR$9,1,MATCH($D51,'6. Patients'!$JS$9:$KG$9,0),ROWS('6. Patients'!EN$10:EN$107))),0)+
IFERROR(SUMPRODUCT('6. Patients'!DA$10:DA$107,OFFSET('6. Patients'!$KH$9,1,MATCH($D51,'6. Patients'!$KI$9:$KW$9,0),ROWS('6. Patients'!EN$10:EN$107))),0))+
IFERROR(VLOOKUP($D51,$H$61:$L$91,COLUMNS($H$60:$J$60)-1+AH$7,0)*$E51*$F51*'1. General Inputs'!$J$25,0),0)</f>
        <v>0</v>
      </c>
      <c r="AI51" s="3">
        <f ca="1">ROUNDUP($F51*$E51*CHOOSE(AI$7,
IFERROR(SUMPRODUCT('6. Patients'!DB$10:DB$107,OFFSET('6. Patients'!$DN$9,1,MATCH($D51,'6. Patients'!$DO$9:$EC$9,0),ROWS('6. Patients'!EO$10:EO$107))),0)+
IFERROR(SUMPRODUCT('6. Patients'!DB$10:DB$107,OFFSET('6. Patients'!$ED$9,1,MATCH($D51,'6. Patients'!$EE$9:$ES$9,0),ROWS('6. Patients'!EO$10:EO$107))),0)+
IFERROR(SUMPRODUCT('6. Patients'!DB$10:DB$107,OFFSET('6. Patients'!$ET$9,1,MATCH($D51,'6. Patients'!$EU$9:$FI$9,0),ROWS('6. Patients'!EO$10:EO$107))),0)+
IFERROR(SUMPRODUCT('6. Patients'!DB$10:DB$107,OFFSET('6. Patients'!$FJ$9,1,MATCH($D51,'6. Patients'!$FK$9:$FY$9,0),ROWS('6. Patients'!EO$10:EO$107))),0),
IFERROR(SUMPRODUCT('6. Patients'!DB$10:DB$107,OFFSET('6. Patients'!$FZ$9,1,MATCH($D51,'6. Patients'!$GA$9:$GO$9,0),ROWS('6. Patients'!EO$10:EO$107))),0)+
IFERROR(SUMPRODUCT('6. Patients'!DB$10:DB$107,OFFSET('6. Patients'!$GP$9,1,MATCH($D51,'6. Patients'!$GQ$9:$HE$9,0),ROWS('6. Patients'!EO$10:EO$107))),0)+
IFERROR(SUMPRODUCT('6. Patients'!DB$10:DB$107,OFFSET('6. Patients'!$HF$9,1,MATCH($D51,'6. Patients'!$HG$9:$HU$9,0),ROWS('6. Patients'!EO$10:EO$107))),0)+
IFERROR(SUMPRODUCT('6. Patients'!DB$10:DB$107,OFFSET('6. Patients'!$HV$9,1,MATCH($D51,'6. Patients'!$HW$9:$IK$9,0),ROWS('6. Patients'!EO$10:EO$107))),0),
IFERROR(SUMPRODUCT('6. Patients'!DB$10:DB$107,OFFSET('6. Patients'!$IL$9,1,MATCH($D51,'6. Patients'!$IM$9:$JA$9,0),ROWS('6. Patients'!EO$10:EO$107))),0)+
IFERROR(SUMPRODUCT('6. Patients'!DB$10:DB$107,OFFSET('6. Patients'!$JB$9,1,MATCH($D51,'6. Patients'!$JC$9:$JQ$9,0),ROWS('6. Patients'!EO$10:EO$107))),0)+
IFERROR(SUMPRODUCT('6. Patients'!DB$10:DB$107,OFFSET('6. Patients'!$JR$9,1,MATCH($D51,'6. Patients'!$JS$9:$KG$9,0),ROWS('6. Patients'!EO$10:EO$107))),0)+
IFERROR(SUMPRODUCT('6. Patients'!DB$10:DB$107,OFFSET('6. Patients'!$KH$9,1,MATCH($D51,'6. Patients'!$KI$9:$KW$9,0),ROWS('6. Patients'!EO$10:EO$107))),0))+
IFERROR(VLOOKUP($D51,$H$61:$L$91,COLUMNS($H$60:$J$60)-1+AI$7,0)*$E51*$F51*'1. General Inputs'!$J$25,0),0)</f>
        <v>0</v>
      </c>
      <c r="AJ51" s="3">
        <f ca="1">ROUNDUP($F51*$E51*CHOOSE(AJ$7,
IFERROR(SUMPRODUCT('6. Patients'!DC$10:DC$107,OFFSET('6. Patients'!$DN$9,1,MATCH($D51,'6. Patients'!$DO$9:$EC$9,0),ROWS('6. Patients'!EP$10:EP$107))),0)+
IFERROR(SUMPRODUCT('6. Patients'!DC$10:DC$107,OFFSET('6. Patients'!$ED$9,1,MATCH($D51,'6. Patients'!$EE$9:$ES$9,0),ROWS('6. Patients'!EP$10:EP$107))),0)+
IFERROR(SUMPRODUCT('6. Patients'!DC$10:DC$107,OFFSET('6. Patients'!$ET$9,1,MATCH($D51,'6. Patients'!$EU$9:$FI$9,0),ROWS('6. Patients'!EP$10:EP$107))),0)+
IFERROR(SUMPRODUCT('6. Patients'!DC$10:DC$107,OFFSET('6. Patients'!$FJ$9,1,MATCH($D51,'6. Patients'!$FK$9:$FY$9,0),ROWS('6. Patients'!EP$10:EP$107))),0),
IFERROR(SUMPRODUCT('6. Patients'!DC$10:DC$107,OFFSET('6. Patients'!$FZ$9,1,MATCH($D51,'6. Patients'!$GA$9:$GO$9,0),ROWS('6. Patients'!EP$10:EP$107))),0)+
IFERROR(SUMPRODUCT('6. Patients'!DC$10:DC$107,OFFSET('6. Patients'!$GP$9,1,MATCH($D51,'6. Patients'!$GQ$9:$HE$9,0),ROWS('6. Patients'!EP$10:EP$107))),0)+
IFERROR(SUMPRODUCT('6. Patients'!DC$10:DC$107,OFFSET('6. Patients'!$HF$9,1,MATCH($D51,'6. Patients'!$HG$9:$HU$9,0),ROWS('6. Patients'!EP$10:EP$107))),0)+
IFERROR(SUMPRODUCT('6. Patients'!DC$10:DC$107,OFFSET('6. Patients'!$HV$9,1,MATCH($D51,'6. Patients'!$HW$9:$IK$9,0),ROWS('6. Patients'!EP$10:EP$107))),0),
IFERROR(SUMPRODUCT('6. Patients'!DC$10:DC$107,OFFSET('6. Patients'!$IL$9,1,MATCH($D51,'6. Patients'!$IM$9:$JA$9,0),ROWS('6. Patients'!EP$10:EP$107))),0)+
IFERROR(SUMPRODUCT('6. Patients'!DC$10:DC$107,OFFSET('6. Patients'!$JB$9,1,MATCH($D51,'6. Patients'!$JC$9:$JQ$9,0),ROWS('6. Patients'!EP$10:EP$107))),0)+
IFERROR(SUMPRODUCT('6. Patients'!DC$10:DC$107,OFFSET('6. Patients'!$JR$9,1,MATCH($D51,'6. Patients'!$JS$9:$KG$9,0),ROWS('6. Patients'!EP$10:EP$107))),0)+
IFERROR(SUMPRODUCT('6. Patients'!DC$10:DC$107,OFFSET('6. Patients'!$KH$9,1,MATCH($D51,'6. Patients'!$KI$9:$KW$9,0),ROWS('6. Patients'!EP$10:EP$107))),0))+
IFERROR(VLOOKUP($D51,$H$61:$L$91,COLUMNS($H$60:$J$60)-1+AJ$7,0)*$E51*$F51*'1. General Inputs'!$J$25,0),0)</f>
        <v>0</v>
      </c>
      <c r="AK51" s="3">
        <f ca="1">ROUNDUP($F51*$E51*CHOOSE(AK$7,
IFERROR(SUMPRODUCT('6. Patients'!DD$10:DD$107,OFFSET('6. Patients'!$DN$9,1,MATCH($D51,'6. Patients'!$DO$9:$EC$9,0),ROWS('6. Patients'!EQ$10:EQ$107))),0)+
IFERROR(SUMPRODUCT('6. Patients'!DD$10:DD$107,OFFSET('6. Patients'!$ED$9,1,MATCH($D51,'6. Patients'!$EE$9:$ES$9,0),ROWS('6. Patients'!EQ$10:EQ$107))),0)+
IFERROR(SUMPRODUCT('6. Patients'!DD$10:DD$107,OFFSET('6. Patients'!$ET$9,1,MATCH($D51,'6. Patients'!$EU$9:$FI$9,0),ROWS('6. Patients'!EQ$10:EQ$107))),0)+
IFERROR(SUMPRODUCT('6. Patients'!DD$10:DD$107,OFFSET('6. Patients'!$FJ$9,1,MATCH($D51,'6. Patients'!$FK$9:$FY$9,0),ROWS('6. Patients'!EQ$10:EQ$107))),0),
IFERROR(SUMPRODUCT('6. Patients'!DD$10:DD$107,OFFSET('6. Patients'!$FZ$9,1,MATCH($D51,'6. Patients'!$GA$9:$GO$9,0),ROWS('6. Patients'!EQ$10:EQ$107))),0)+
IFERROR(SUMPRODUCT('6. Patients'!DD$10:DD$107,OFFSET('6. Patients'!$GP$9,1,MATCH($D51,'6. Patients'!$GQ$9:$HE$9,0),ROWS('6. Patients'!EQ$10:EQ$107))),0)+
IFERROR(SUMPRODUCT('6. Patients'!DD$10:DD$107,OFFSET('6. Patients'!$HF$9,1,MATCH($D51,'6. Patients'!$HG$9:$HU$9,0),ROWS('6. Patients'!EQ$10:EQ$107))),0)+
IFERROR(SUMPRODUCT('6. Patients'!DD$10:DD$107,OFFSET('6. Patients'!$HV$9,1,MATCH($D51,'6. Patients'!$HW$9:$IK$9,0),ROWS('6. Patients'!EQ$10:EQ$107))),0),
IFERROR(SUMPRODUCT('6. Patients'!DD$10:DD$107,OFFSET('6. Patients'!$IL$9,1,MATCH($D51,'6. Patients'!$IM$9:$JA$9,0),ROWS('6. Patients'!EQ$10:EQ$107))),0)+
IFERROR(SUMPRODUCT('6. Patients'!DD$10:DD$107,OFFSET('6. Patients'!$JB$9,1,MATCH($D51,'6. Patients'!$JC$9:$JQ$9,0),ROWS('6. Patients'!EQ$10:EQ$107))),0)+
IFERROR(SUMPRODUCT('6. Patients'!DD$10:DD$107,OFFSET('6. Patients'!$JR$9,1,MATCH($D51,'6. Patients'!$JS$9:$KG$9,0),ROWS('6. Patients'!EQ$10:EQ$107))),0)+
IFERROR(SUMPRODUCT('6. Patients'!DD$10:DD$107,OFFSET('6. Patients'!$KH$9,1,MATCH($D51,'6. Patients'!$KI$9:$KW$9,0),ROWS('6. Patients'!EQ$10:EQ$107))),0))+
IFERROR(VLOOKUP($D51,$H$61:$L$91,COLUMNS($H$60:$J$60)-1+AK$7,0)*$E51*$F51*'1. General Inputs'!$J$25,0),0)</f>
        <v>0</v>
      </c>
      <c r="AL51" s="3">
        <f ca="1">ROUNDUP($F51*$E51*CHOOSE(AL$7,
IFERROR(SUMPRODUCT('6. Patients'!DE$10:DE$107,OFFSET('6. Patients'!$DN$9,1,MATCH($D51,'6. Patients'!$DO$9:$EC$9,0),ROWS('6. Patients'!ER$10:ER$107))),0)+
IFERROR(SUMPRODUCT('6. Patients'!DE$10:DE$107,OFFSET('6. Patients'!$ED$9,1,MATCH($D51,'6. Patients'!$EE$9:$ES$9,0),ROWS('6. Patients'!ER$10:ER$107))),0)+
IFERROR(SUMPRODUCT('6. Patients'!DE$10:DE$107,OFFSET('6. Patients'!$ET$9,1,MATCH($D51,'6. Patients'!$EU$9:$FI$9,0),ROWS('6. Patients'!ER$10:ER$107))),0)+
IFERROR(SUMPRODUCT('6. Patients'!DE$10:DE$107,OFFSET('6. Patients'!$FJ$9,1,MATCH($D51,'6. Patients'!$FK$9:$FY$9,0),ROWS('6. Patients'!ER$10:ER$107))),0),
IFERROR(SUMPRODUCT('6. Patients'!DE$10:DE$107,OFFSET('6. Patients'!$FZ$9,1,MATCH($D51,'6. Patients'!$GA$9:$GO$9,0),ROWS('6. Patients'!ER$10:ER$107))),0)+
IFERROR(SUMPRODUCT('6. Patients'!DE$10:DE$107,OFFSET('6. Patients'!$GP$9,1,MATCH($D51,'6. Patients'!$GQ$9:$HE$9,0),ROWS('6. Patients'!ER$10:ER$107))),0)+
IFERROR(SUMPRODUCT('6. Patients'!DE$10:DE$107,OFFSET('6. Patients'!$HF$9,1,MATCH($D51,'6. Patients'!$HG$9:$HU$9,0),ROWS('6. Patients'!ER$10:ER$107))),0)+
IFERROR(SUMPRODUCT('6. Patients'!DE$10:DE$107,OFFSET('6. Patients'!$HV$9,1,MATCH($D51,'6. Patients'!$HW$9:$IK$9,0),ROWS('6. Patients'!ER$10:ER$107))),0),
IFERROR(SUMPRODUCT('6. Patients'!DE$10:DE$107,OFFSET('6. Patients'!$IL$9,1,MATCH($D51,'6. Patients'!$IM$9:$JA$9,0),ROWS('6. Patients'!ER$10:ER$107))),0)+
IFERROR(SUMPRODUCT('6. Patients'!DE$10:DE$107,OFFSET('6. Patients'!$JB$9,1,MATCH($D51,'6. Patients'!$JC$9:$JQ$9,0),ROWS('6. Patients'!ER$10:ER$107))),0)+
IFERROR(SUMPRODUCT('6. Patients'!DE$10:DE$107,OFFSET('6. Patients'!$JR$9,1,MATCH($D51,'6. Patients'!$JS$9:$KG$9,0),ROWS('6. Patients'!ER$10:ER$107))),0)+
IFERROR(SUMPRODUCT('6. Patients'!DE$10:DE$107,OFFSET('6. Patients'!$KH$9,1,MATCH($D51,'6. Patients'!$KI$9:$KW$9,0),ROWS('6. Patients'!ER$10:ER$107))),0))+
IFERROR(VLOOKUP($D51,$H$61:$L$91,COLUMNS($H$60:$J$60)-1+AL$7,0)*$E51*$F51*'1. General Inputs'!$J$25,0),0)</f>
        <v>0</v>
      </c>
      <c r="AM51" s="3">
        <f ca="1">ROUNDUP($F51*$E51*CHOOSE(AM$7,
IFERROR(SUMPRODUCT('6. Patients'!DF$10:DF$107,OFFSET('6. Patients'!$DN$9,1,MATCH($D51,'6. Patients'!$DO$9:$EC$9,0),ROWS('6. Patients'!ES$10:ES$107))),0)+
IFERROR(SUMPRODUCT('6. Patients'!DF$10:DF$107,OFFSET('6. Patients'!$ED$9,1,MATCH($D51,'6. Patients'!$EE$9:$ES$9,0),ROWS('6. Patients'!ES$10:ES$107))),0)+
IFERROR(SUMPRODUCT('6. Patients'!DF$10:DF$107,OFFSET('6. Patients'!$ET$9,1,MATCH($D51,'6. Patients'!$EU$9:$FI$9,0),ROWS('6. Patients'!ES$10:ES$107))),0)+
IFERROR(SUMPRODUCT('6. Patients'!DF$10:DF$107,OFFSET('6. Patients'!$FJ$9,1,MATCH($D51,'6. Patients'!$FK$9:$FY$9,0),ROWS('6. Patients'!ES$10:ES$107))),0),
IFERROR(SUMPRODUCT('6. Patients'!DF$10:DF$107,OFFSET('6. Patients'!$FZ$9,1,MATCH($D51,'6. Patients'!$GA$9:$GO$9,0),ROWS('6. Patients'!ES$10:ES$107))),0)+
IFERROR(SUMPRODUCT('6. Patients'!DF$10:DF$107,OFFSET('6. Patients'!$GP$9,1,MATCH($D51,'6. Patients'!$GQ$9:$HE$9,0),ROWS('6. Patients'!ES$10:ES$107))),0)+
IFERROR(SUMPRODUCT('6. Patients'!DF$10:DF$107,OFFSET('6. Patients'!$HF$9,1,MATCH($D51,'6. Patients'!$HG$9:$HU$9,0),ROWS('6. Patients'!ES$10:ES$107))),0)+
IFERROR(SUMPRODUCT('6. Patients'!DF$10:DF$107,OFFSET('6. Patients'!$HV$9,1,MATCH($D51,'6. Patients'!$HW$9:$IK$9,0),ROWS('6. Patients'!ES$10:ES$107))),0),
IFERROR(SUMPRODUCT('6. Patients'!DF$10:DF$107,OFFSET('6. Patients'!$IL$9,1,MATCH($D51,'6. Patients'!$IM$9:$JA$9,0),ROWS('6. Patients'!ES$10:ES$107))),0)+
IFERROR(SUMPRODUCT('6. Patients'!DF$10:DF$107,OFFSET('6. Patients'!$JB$9,1,MATCH($D51,'6. Patients'!$JC$9:$JQ$9,0),ROWS('6. Patients'!ES$10:ES$107))),0)+
IFERROR(SUMPRODUCT('6. Patients'!DF$10:DF$107,OFFSET('6. Patients'!$JR$9,1,MATCH($D51,'6. Patients'!$JS$9:$KG$9,0),ROWS('6. Patients'!ES$10:ES$107))),0)+
IFERROR(SUMPRODUCT('6. Patients'!DF$10:DF$107,OFFSET('6. Patients'!$KH$9,1,MATCH($D51,'6. Patients'!$KI$9:$KW$9,0),ROWS('6. Patients'!ES$10:ES$107))),0))+
IFERROR(VLOOKUP($D51,$H$61:$L$91,COLUMNS($H$60:$J$60)-1+AM$7,0)*$E51*$F51*'1. General Inputs'!$J$25,0),0)</f>
        <v>0</v>
      </c>
      <c r="AN51" s="3">
        <f ca="1">ROUNDUP($F51*$E51*CHOOSE(AN$7,
IFERROR(SUMPRODUCT('6. Patients'!DG$10:DG$107,OFFSET('6. Patients'!$DN$9,1,MATCH($D51,'6. Patients'!$DO$9:$EC$9,0),ROWS('6. Patients'!ET$10:ET$107))),0)+
IFERROR(SUMPRODUCT('6. Patients'!DG$10:DG$107,OFFSET('6. Patients'!$ED$9,1,MATCH($D51,'6. Patients'!$EE$9:$ES$9,0),ROWS('6. Patients'!ET$10:ET$107))),0)+
IFERROR(SUMPRODUCT('6. Patients'!DG$10:DG$107,OFFSET('6. Patients'!$ET$9,1,MATCH($D51,'6. Patients'!$EU$9:$FI$9,0),ROWS('6. Patients'!ET$10:ET$107))),0)+
IFERROR(SUMPRODUCT('6. Patients'!DG$10:DG$107,OFFSET('6. Patients'!$FJ$9,1,MATCH($D51,'6. Patients'!$FK$9:$FY$9,0),ROWS('6. Patients'!ET$10:ET$107))),0),
IFERROR(SUMPRODUCT('6. Patients'!DG$10:DG$107,OFFSET('6. Patients'!$FZ$9,1,MATCH($D51,'6. Patients'!$GA$9:$GO$9,0),ROWS('6. Patients'!ET$10:ET$107))),0)+
IFERROR(SUMPRODUCT('6. Patients'!DG$10:DG$107,OFFSET('6. Patients'!$GP$9,1,MATCH($D51,'6. Patients'!$GQ$9:$HE$9,0),ROWS('6. Patients'!ET$10:ET$107))),0)+
IFERROR(SUMPRODUCT('6. Patients'!DG$10:DG$107,OFFSET('6. Patients'!$HF$9,1,MATCH($D51,'6. Patients'!$HG$9:$HU$9,0),ROWS('6. Patients'!ET$10:ET$107))),0)+
IFERROR(SUMPRODUCT('6. Patients'!DG$10:DG$107,OFFSET('6. Patients'!$HV$9,1,MATCH($D51,'6. Patients'!$HW$9:$IK$9,0),ROWS('6. Patients'!ET$10:ET$107))),0),
IFERROR(SUMPRODUCT('6. Patients'!DG$10:DG$107,OFFSET('6. Patients'!$IL$9,1,MATCH($D51,'6. Patients'!$IM$9:$JA$9,0),ROWS('6. Patients'!ET$10:ET$107))),0)+
IFERROR(SUMPRODUCT('6. Patients'!DG$10:DG$107,OFFSET('6. Patients'!$JB$9,1,MATCH($D51,'6. Patients'!$JC$9:$JQ$9,0),ROWS('6. Patients'!ET$10:ET$107))),0)+
IFERROR(SUMPRODUCT('6. Patients'!DG$10:DG$107,OFFSET('6. Patients'!$JR$9,1,MATCH($D51,'6. Patients'!$JS$9:$KG$9,0),ROWS('6. Patients'!ET$10:ET$107))),0)+
IFERROR(SUMPRODUCT('6. Patients'!DG$10:DG$107,OFFSET('6. Patients'!$KH$9,1,MATCH($D51,'6. Patients'!$KI$9:$KW$9,0),ROWS('6. Patients'!ET$10:ET$107))),0))+
IFERROR(VLOOKUP($D51,$H$61:$L$91,COLUMNS($H$60:$J$60)-1+AN$7,0)*$E51*$F51*'1. General Inputs'!$J$25,0),0)</f>
        <v>0</v>
      </c>
      <c r="AO51" s="3">
        <f ca="1">ROUNDUP($F51*$E51*CHOOSE(AO$7,
IFERROR(SUMPRODUCT('6. Patients'!DH$10:DH$107,OFFSET('6. Patients'!$DN$9,1,MATCH($D51,'6. Patients'!$DO$9:$EC$9,0),ROWS('6. Patients'!EU$10:EU$107))),0)+
IFERROR(SUMPRODUCT('6. Patients'!DH$10:DH$107,OFFSET('6. Patients'!$ED$9,1,MATCH($D51,'6. Patients'!$EE$9:$ES$9,0),ROWS('6. Patients'!EU$10:EU$107))),0)+
IFERROR(SUMPRODUCT('6. Patients'!DH$10:DH$107,OFFSET('6. Patients'!$ET$9,1,MATCH($D51,'6. Patients'!$EU$9:$FI$9,0),ROWS('6. Patients'!EU$10:EU$107))),0)+
IFERROR(SUMPRODUCT('6. Patients'!DH$10:DH$107,OFFSET('6. Patients'!$FJ$9,1,MATCH($D51,'6. Patients'!$FK$9:$FY$9,0),ROWS('6. Patients'!EU$10:EU$107))),0),
IFERROR(SUMPRODUCT('6. Patients'!DH$10:DH$107,OFFSET('6. Patients'!$FZ$9,1,MATCH($D51,'6. Patients'!$GA$9:$GO$9,0),ROWS('6. Patients'!EU$10:EU$107))),0)+
IFERROR(SUMPRODUCT('6. Patients'!DH$10:DH$107,OFFSET('6. Patients'!$GP$9,1,MATCH($D51,'6. Patients'!$GQ$9:$HE$9,0),ROWS('6. Patients'!EU$10:EU$107))),0)+
IFERROR(SUMPRODUCT('6. Patients'!DH$10:DH$107,OFFSET('6. Patients'!$HF$9,1,MATCH($D51,'6. Patients'!$HG$9:$HU$9,0),ROWS('6. Patients'!EU$10:EU$107))),0)+
IFERROR(SUMPRODUCT('6. Patients'!DH$10:DH$107,OFFSET('6. Patients'!$HV$9,1,MATCH($D51,'6. Patients'!$HW$9:$IK$9,0),ROWS('6. Patients'!EU$10:EU$107))),0),
IFERROR(SUMPRODUCT('6. Patients'!DH$10:DH$107,OFFSET('6. Patients'!$IL$9,1,MATCH($D51,'6. Patients'!$IM$9:$JA$9,0),ROWS('6. Patients'!EU$10:EU$107))),0)+
IFERROR(SUMPRODUCT('6. Patients'!DH$10:DH$107,OFFSET('6. Patients'!$JB$9,1,MATCH($D51,'6. Patients'!$JC$9:$JQ$9,0),ROWS('6. Patients'!EU$10:EU$107))),0)+
IFERROR(SUMPRODUCT('6. Patients'!DH$10:DH$107,OFFSET('6. Patients'!$JR$9,1,MATCH($D51,'6. Patients'!$JS$9:$KG$9,0),ROWS('6. Patients'!EU$10:EU$107))),0)+
IFERROR(SUMPRODUCT('6. Patients'!DH$10:DH$107,OFFSET('6. Patients'!$KH$9,1,MATCH($D51,'6. Patients'!$KI$9:$KW$9,0),ROWS('6. Patients'!EU$10:EU$107))),0))+
IFERROR(VLOOKUP($D51,$H$61:$L$91,COLUMNS($H$60:$J$60)-1+AO$7,0)*$E51*$F51*'1. General Inputs'!$J$25,0),0)</f>
        <v>0</v>
      </c>
      <c r="AP51" s="3">
        <f ca="1">ROUNDUP($F51*$E51*CHOOSE(AP$7,
IFERROR(SUMPRODUCT('6. Patients'!DI$10:DI$107,OFFSET('6. Patients'!$DN$9,1,MATCH($D51,'6. Patients'!$DO$9:$EC$9,0),ROWS('6. Patients'!EV$10:EV$107))),0)+
IFERROR(SUMPRODUCT('6. Patients'!DI$10:DI$107,OFFSET('6. Patients'!$ED$9,1,MATCH($D51,'6. Patients'!$EE$9:$ES$9,0),ROWS('6. Patients'!EV$10:EV$107))),0)+
IFERROR(SUMPRODUCT('6. Patients'!DI$10:DI$107,OFFSET('6. Patients'!$ET$9,1,MATCH($D51,'6. Patients'!$EU$9:$FI$9,0),ROWS('6. Patients'!EV$10:EV$107))),0)+
IFERROR(SUMPRODUCT('6. Patients'!DI$10:DI$107,OFFSET('6. Patients'!$FJ$9,1,MATCH($D51,'6. Patients'!$FK$9:$FY$9,0),ROWS('6. Patients'!EV$10:EV$107))),0),
IFERROR(SUMPRODUCT('6. Patients'!DI$10:DI$107,OFFSET('6. Patients'!$FZ$9,1,MATCH($D51,'6. Patients'!$GA$9:$GO$9,0),ROWS('6. Patients'!EV$10:EV$107))),0)+
IFERROR(SUMPRODUCT('6. Patients'!DI$10:DI$107,OFFSET('6. Patients'!$GP$9,1,MATCH($D51,'6. Patients'!$GQ$9:$HE$9,0),ROWS('6. Patients'!EV$10:EV$107))),0)+
IFERROR(SUMPRODUCT('6. Patients'!DI$10:DI$107,OFFSET('6. Patients'!$HF$9,1,MATCH($D51,'6. Patients'!$HG$9:$HU$9,0),ROWS('6. Patients'!EV$10:EV$107))),0)+
IFERROR(SUMPRODUCT('6. Patients'!DI$10:DI$107,OFFSET('6. Patients'!$HV$9,1,MATCH($D51,'6. Patients'!$HW$9:$IK$9,0),ROWS('6. Patients'!EV$10:EV$107))),0),
IFERROR(SUMPRODUCT('6. Patients'!DI$10:DI$107,OFFSET('6. Patients'!$IL$9,1,MATCH($D51,'6. Patients'!$IM$9:$JA$9,0),ROWS('6. Patients'!EV$10:EV$107))),0)+
IFERROR(SUMPRODUCT('6. Patients'!DI$10:DI$107,OFFSET('6. Patients'!$JB$9,1,MATCH($D51,'6. Patients'!$JC$9:$JQ$9,0),ROWS('6. Patients'!EV$10:EV$107))),0)+
IFERROR(SUMPRODUCT('6. Patients'!DI$10:DI$107,OFFSET('6. Patients'!$JR$9,1,MATCH($D51,'6. Patients'!$JS$9:$KG$9,0),ROWS('6. Patients'!EV$10:EV$107))),0)+
IFERROR(SUMPRODUCT('6. Patients'!DI$10:DI$107,OFFSET('6. Patients'!$KH$9,1,MATCH($D51,'6. Patients'!$KI$9:$KW$9,0),ROWS('6. Patients'!EV$10:EV$107))),0))+
IFERROR(VLOOKUP($D51,$H$61:$L$91,COLUMNS($H$60:$J$60)-1+AP$7,0)*$E51*$F51*'1. General Inputs'!$J$25,0),0)</f>
        <v>0</v>
      </c>
      <c r="AQ51" s="3">
        <f ca="1">ROUNDUP($F51*$E51*CHOOSE(AQ$7,
IFERROR(SUMPRODUCT('6. Patients'!DJ$10:DJ$107,OFFSET('6. Patients'!$DN$9,1,MATCH($D51,'6. Patients'!$DO$9:$EC$9,0),ROWS('6. Patients'!EW$10:EW$107))),0)+
IFERROR(SUMPRODUCT('6. Patients'!DJ$10:DJ$107,OFFSET('6. Patients'!$ED$9,1,MATCH($D51,'6. Patients'!$EE$9:$ES$9,0),ROWS('6. Patients'!EW$10:EW$107))),0)+
IFERROR(SUMPRODUCT('6. Patients'!DJ$10:DJ$107,OFFSET('6. Patients'!$ET$9,1,MATCH($D51,'6. Patients'!$EU$9:$FI$9,0),ROWS('6. Patients'!EW$10:EW$107))),0)+
IFERROR(SUMPRODUCT('6. Patients'!DJ$10:DJ$107,OFFSET('6. Patients'!$FJ$9,1,MATCH($D51,'6. Patients'!$FK$9:$FY$9,0),ROWS('6. Patients'!EW$10:EW$107))),0),
IFERROR(SUMPRODUCT('6. Patients'!DJ$10:DJ$107,OFFSET('6. Patients'!$FZ$9,1,MATCH($D51,'6. Patients'!$GA$9:$GO$9,0),ROWS('6. Patients'!EW$10:EW$107))),0)+
IFERROR(SUMPRODUCT('6. Patients'!DJ$10:DJ$107,OFFSET('6. Patients'!$GP$9,1,MATCH($D51,'6. Patients'!$GQ$9:$HE$9,0),ROWS('6. Patients'!EW$10:EW$107))),0)+
IFERROR(SUMPRODUCT('6. Patients'!DJ$10:DJ$107,OFFSET('6. Patients'!$HF$9,1,MATCH($D51,'6. Patients'!$HG$9:$HU$9,0),ROWS('6. Patients'!EW$10:EW$107))),0)+
IFERROR(SUMPRODUCT('6. Patients'!DJ$10:DJ$107,OFFSET('6. Patients'!$HV$9,1,MATCH($D51,'6. Patients'!$HW$9:$IK$9,0),ROWS('6. Patients'!EW$10:EW$107))),0),
IFERROR(SUMPRODUCT('6. Patients'!DJ$10:DJ$107,OFFSET('6. Patients'!$IL$9,1,MATCH($D51,'6. Patients'!$IM$9:$JA$9,0),ROWS('6. Patients'!EW$10:EW$107))),0)+
IFERROR(SUMPRODUCT('6. Patients'!DJ$10:DJ$107,OFFSET('6. Patients'!$JB$9,1,MATCH($D51,'6. Patients'!$JC$9:$JQ$9,0),ROWS('6. Patients'!EW$10:EW$107))),0)+
IFERROR(SUMPRODUCT('6. Patients'!DJ$10:DJ$107,OFFSET('6. Patients'!$JR$9,1,MATCH($D51,'6. Patients'!$JS$9:$KG$9,0),ROWS('6. Patients'!EW$10:EW$107))),0)+
IFERROR(SUMPRODUCT('6. Patients'!DJ$10:DJ$107,OFFSET('6. Patients'!$KH$9,1,MATCH($D51,'6. Patients'!$KI$9:$KW$9,0),ROWS('6. Patients'!EW$10:EW$107))),0))+
IFERROR(VLOOKUP($D51,$H$61:$L$91,COLUMNS($H$60:$J$60)-1+AQ$7,0)*$E51*$F51*'1. General Inputs'!$J$25,0),0)</f>
        <v>0</v>
      </c>
      <c r="AR51" s="136"/>
      <c r="AZ51" s="135">
        <f ca="1">IFERROR(SUM(OFFSET('7. Consumption'!H51,0,1,,MIN('1. General Inputs'!$J$27,COLUMNS('7. Consumption'!H$9:$AQ$9)-1))),0)+MAX(0,$AQ51*('1. General Inputs'!$J$27-COLUMNS('7. Consumption'!H$9:$AQ$9)+1))</f>
        <v>0</v>
      </c>
      <c r="BA51" s="135">
        <f ca="1">IFERROR(SUM(OFFSET('7. Consumption'!I51,0,1,,MIN('1. General Inputs'!$J$27,COLUMNS('7. Consumption'!I$9:$AQ$9)-1))),0)+MAX(0,$AQ51*('1. General Inputs'!$J$27-COLUMNS('7. Consumption'!I$9:$AQ$9)+1))</f>
        <v>0</v>
      </c>
      <c r="BB51" s="135">
        <f ca="1">IFERROR(SUM(OFFSET('7. Consumption'!J51,0,1,,MIN('1. General Inputs'!$J$27,COLUMNS('7. Consumption'!J$9:$AQ$9)-1))),0)+MAX(0,$AQ51*('1. General Inputs'!$J$27-COLUMNS('7. Consumption'!J$9:$AQ$9)+1))</f>
        <v>0</v>
      </c>
      <c r="BC51" s="135">
        <f ca="1">IFERROR(SUM(OFFSET('7. Consumption'!K51,0,1,,MIN('1. General Inputs'!$J$27,COLUMNS('7. Consumption'!K$9:$AQ$9)-1))),0)+MAX(0,$AQ51*('1. General Inputs'!$J$27-COLUMNS('7. Consumption'!K$9:$AQ$9)+1))</f>
        <v>0</v>
      </c>
      <c r="BD51" s="135">
        <f ca="1">IFERROR(SUM(OFFSET('7. Consumption'!L51,0,1,,MIN('1. General Inputs'!$J$27,COLUMNS('7. Consumption'!L$9:$AQ$9)-1))),0)+MAX(0,$AQ51*('1. General Inputs'!$J$27-COLUMNS('7. Consumption'!L$9:$AQ$9)+1))</f>
        <v>0</v>
      </c>
      <c r="BE51" s="135">
        <f ca="1">IFERROR(SUM(OFFSET('7. Consumption'!M51,0,1,,MIN('1. General Inputs'!$J$27,COLUMNS('7. Consumption'!M$9:$AQ$9)-1))),0)+MAX(0,$AQ51*('1. General Inputs'!$J$27-COLUMNS('7. Consumption'!M$9:$AQ$9)+1))</f>
        <v>0</v>
      </c>
      <c r="BF51" s="135">
        <f ca="1">IFERROR(SUM(OFFSET('7. Consumption'!N51,0,1,,MIN('1. General Inputs'!$J$27,COLUMNS('7. Consumption'!N$9:$AQ$9)-1))),0)+MAX(0,$AQ51*('1. General Inputs'!$J$27-COLUMNS('7. Consumption'!N$9:$AQ$9)+1))</f>
        <v>0</v>
      </c>
      <c r="BG51" s="135">
        <f ca="1">IFERROR(SUM(OFFSET('7. Consumption'!O51,0,1,,MIN('1. General Inputs'!$J$27,COLUMNS('7. Consumption'!O$9:$AQ$9)-1))),0)+MAX(0,$AQ51*('1. General Inputs'!$J$27-COLUMNS('7. Consumption'!O$9:$AQ$9)+1))</f>
        <v>0</v>
      </c>
      <c r="BH51" s="135">
        <f ca="1">IFERROR(SUM(OFFSET('7. Consumption'!P51,0,1,,MIN('1. General Inputs'!$J$27,COLUMNS('7. Consumption'!P$9:$AQ$9)-1))),0)+MAX(0,$AQ51*('1. General Inputs'!$J$27-COLUMNS('7. Consumption'!P$9:$AQ$9)+1))</f>
        <v>0</v>
      </c>
      <c r="BI51" s="135">
        <f ca="1">IFERROR(SUM(OFFSET('7. Consumption'!Q51,0,1,,MIN('1. General Inputs'!$J$27,COLUMNS('7. Consumption'!Q$9:$AQ$9)-1))),0)+MAX(0,$AQ51*('1. General Inputs'!$J$27-COLUMNS('7. Consumption'!Q$9:$AQ$9)+1))</f>
        <v>0</v>
      </c>
      <c r="BJ51" s="135">
        <f ca="1">IFERROR(SUM(OFFSET('7. Consumption'!R51,0,1,,MIN('1. General Inputs'!$J$27,COLUMNS('7. Consumption'!R$9:$AQ$9)-1))),0)+MAX(0,$AQ51*('1. General Inputs'!$J$27-COLUMNS('7. Consumption'!R$9:$AQ$9)+1))</f>
        <v>0</v>
      </c>
      <c r="BK51" s="135">
        <f ca="1">IFERROR(SUM(OFFSET('7. Consumption'!S51,0,1,,MIN('1. General Inputs'!$J$27,COLUMNS('7. Consumption'!S$9:$AQ$9)-1))),0)+MAX(0,$AQ51*('1. General Inputs'!$J$27-COLUMNS('7. Consumption'!S$9:$AQ$9)+1))</f>
        <v>0</v>
      </c>
      <c r="BL51" s="135">
        <f ca="1">IFERROR(SUM(OFFSET('7. Consumption'!T51,0,1,,MIN('1. General Inputs'!$J$27,COLUMNS('7. Consumption'!T$9:$AQ$9)-1))),0)+MAX(0,$AQ51*('1. General Inputs'!$J$27-COLUMNS('7. Consumption'!T$9:$AQ$9)+1))</f>
        <v>0</v>
      </c>
      <c r="BM51" s="135">
        <f ca="1">IFERROR(SUM(OFFSET('7. Consumption'!U51,0,1,,MIN('1. General Inputs'!$J$27,COLUMNS('7. Consumption'!U$9:$AQ$9)-1))),0)+MAX(0,$AQ51*('1. General Inputs'!$J$27-COLUMNS('7. Consumption'!U$9:$AQ$9)+1))</f>
        <v>0</v>
      </c>
      <c r="BN51" s="135">
        <f ca="1">IFERROR(SUM(OFFSET('7. Consumption'!V51,0,1,,MIN('1. General Inputs'!$J$27,COLUMNS('7. Consumption'!V$9:$AQ$9)-1))),0)+MAX(0,$AQ51*('1. General Inputs'!$J$27-COLUMNS('7. Consumption'!V$9:$AQ$9)+1))</f>
        <v>0</v>
      </c>
      <c r="BO51" s="135">
        <f ca="1">IFERROR(SUM(OFFSET('7. Consumption'!W51,0,1,,MIN('1. General Inputs'!$J$27,COLUMNS('7. Consumption'!W$9:$AQ$9)-1))),0)+MAX(0,$AQ51*('1. General Inputs'!$J$27-COLUMNS('7. Consumption'!W$9:$AQ$9)+1))</f>
        <v>0</v>
      </c>
      <c r="BP51" s="135">
        <f ca="1">IFERROR(SUM(OFFSET('7. Consumption'!X51,0,1,,MIN('1. General Inputs'!$J$27,COLUMNS('7. Consumption'!X$9:$AQ$9)-1))),0)+MAX(0,$AQ51*('1. General Inputs'!$J$27-COLUMNS('7. Consumption'!X$9:$AQ$9)+1))</f>
        <v>0</v>
      </c>
      <c r="BQ51" s="135">
        <f ca="1">IFERROR(SUM(OFFSET('7. Consumption'!Y51,0,1,,MIN('1. General Inputs'!$J$27,COLUMNS('7. Consumption'!Y$9:$AQ$9)-1))),0)+MAX(0,$AQ51*('1. General Inputs'!$J$27-COLUMNS('7. Consumption'!Y$9:$AQ$9)+1))</f>
        <v>0</v>
      </c>
      <c r="BR51" s="135">
        <f ca="1">IFERROR(SUM(OFFSET('7. Consumption'!Z51,0,1,,MIN('1. General Inputs'!$J$27,COLUMNS('7. Consumption'!Z$9:$AQ$9)-1))),0)+MAX(0,$AQ51*('1. General Inputs'!$J$27-COLUMNS('7. Consumption'!Z$9:$AQ$9)+1))</f>
        <v>0</v>
      </c>
      <c r="BS51" s="135">
        <f ca="1">IFERROR(SUM(OFFSET('7. Consumption'!AA51,0,1,,MIN('1. General Inputs'!$J$27,COLUMNS('7. Consumption'!AA$9:$AQ$9)-1))),0)+MAX(0,$AQ51*('1. General Inputs'!$J$27-COLUMNS('7. Consumption'!AA$9:$AQ$9)+1))</f>
        <v>0</v>
      </c>
      <c r="BT51" s="135">
        <f ca="1">IFERROR(SUM(OFFSET('7. Consumption'!AB51,0,1,,MIN('1. General Inputs'!$J$27,COLUMNS('7. Consumption'!AB$9:$AQ$9)-1))),0)+MAX(0,$AQ51*('1. General Inputs'!$J$27-COLUMNS('7. Consumption'!AB$9:$AQ$9)+1))</f>
        <v>0</v>
      </c>
      <c r="BU51" s="135">
        <f ca="1">IFERROR(SUM(OFFSET('7. Consumption'!AC51,0,1,,MIN('1. General Inputs'!$J$27,COLUMNS('7. Consumption'!AC$9:$AQ$9)-1))),0)+MAX(0,$AQ51*('1. General Inputs'!$J$27-COLUMNS('7. Consumption'!AC$9:$AQ$9)+1))</f>
        <v>0</v>
      </c>
      <c r="BV51" s="135">
        <f ca="1">IFERROR(SUM(OFFSET('7. Consumption'!AD51,0,1,,MIN('1. General Inputs'!$J$27,COLUMNS('7. Consumption'!AD$9:$AQ$9)-1))),0)+MAX(0,$AQ51*('1. General Inputs'!$J$27-COLUMNS('7. Consumption'!AD$9:$AQ$9)+1))</f>
        <v>0</v>
      </c>
      <c r="BW51" s="135">
        <f ca="1">IFERROR(SUM(OFFSET('7. Consumption'!AE51,0,1,,MIN('1. General Inputs'!$J$27,COLUMNS('7. Consumption'!AE$9:$AQ$9)-1))),0)+MAX(0,$AQ51*('1. General Inputs'!$J$27-COLUMNS('7. Consumption'!AE$9:$AQ$9)+1))</f>
        <v>0</v>
      </c>
      <c r="BX51" s="135">
        <f ca="1">IFERROR(SUM(OFFSET('7. Consumption'!AF51,0,1,,MIN('1. General Inputs'!$J$27,COLUMNS('7. Consumption'!AF$9:$AQ$9)-1))),0)+MAX(0,$AQ51*('1. General Inputs'!$J$27-COLUMNS('7. Consumption'!AF$9:$AQ$9)+1))</f>
        <v>0</v>
      </c>
      <c r="BY51" s="135">
        <f ca="1">IFERROR(SUM(OFFSET('7. Consumption'!AG51,0,1,,MIN('1. General Inputs'!$J$27,COLUMNS('7. Consumption'!AG$9:$AQ$9)-1))),0)+MAX(0,$AQ51*('1. General Inputs'!$J$27-COLUMNS('7. Consumption'!AG$9:$AQ$9)+1))</f>
        <v>0</v>
      </c>
      <c r="BZ51" s="135">
        <f ca="1">IFERROR(SUM(OFFSET('7. Consumption'!AH51,0,1,,MIN('1. General Inputs'!$J$27,COLUMNS('7. Consumption'!AH$9:$AQ$9)-1))),0)+MAX(0,$AQ51*('1. General Inputs'!$J$27-COLUMNS('7. Consumption'!AH$9:$AQ$9)+1))</f>
        <v>0</v>
      </c>
      <c r="CA51" s="135">
        <f ca="1">IFERROR(SUM(OFFSET('7. Consumption'!AI51,0,1,,MIN('1. General Inputs'!$J$27,COLUMNS('7. Consumption'!AI$9:$AQ$9)-1))),0)+MAX(0,$AQ51*('1. General Inputs'!$J$27-COLUMNS('7. Consumption'!AI$9:$AQ$9)+1))</f>
        <v>0</v>
      </c>
      <c r="CB51" s="135">
        <f ca="1">IFERROR(SUM(OFFSET('7. Consumption'!AJ51,0,1,,MIN('1. General Inputs'!$J$27,COLUMNS('7. Consumption'!AJ$9:$AQ$9)-1))),0)+MAX(0,$AQ51*('1. General Inputs'!$J$27-COLUMNS('7. Consumption'!AJ$9:$AQ$9)+1))</f>
        <v>0</v>
      </c>
      <c r="CC51" s="135">
        <f ca="1">IFERROR(SUM(OFFSET('7. Consumption'!AK51,0,1,,MIN('1. General Inputs'!$J$27,COLUMNS('7. Consumption'!AK$9:$AQ$9)-1))),0)+MAX(0,$AQ51*('1. General Inputs'!$J$27-COLUMNS('7. Consumption'!AK$9:$AQ$9)+1))</f>
        <v>0</v>
      </c>
      <c r="CD51" s="135">
        <f ca="1">IFERROR(SUM(OFFSET('7. Consumption'!AL51,0,1,,MIN('1. General Inputs'!$J$27,COLUMNS('7. Consumption'!AL$9:$AQ$9)-1))),0)+MAX(0,$AQ51*('1. General Inputs'!$J$27-COLUMNS('7. Consumption'!AL$9:$AQ$9)+1))</f>
        <v>0</v>
      </c>
      <c r="CE51" s="135">
        <f ca="1">IFERROR(SUM(OFFSET('7. Consumption'!AM51,0,1,,MIN('1. General Inputs'!$J$27,COLUMNS('7. Consumption'!AM$9:$AQ$9)-1))),0)+MAX(0,$AQ51*('1. General Inputs'!$J$27-COLUMNS('7. Consumption'!AM$9:$AQ$9)+1))</f>
        <v>0</v>
      </c>
      <c r="CF51" s="135">
        <f ca="1">IFERROR(SUM(OFFSET('7. Consumption'!AN51,0,1,,MIN('1. General Inputs'!$J$27,COLUMNS('7. Consumption'!AN$9:$AQ$9)-1))),0)+MAX(0,$AQ51*('1. General Inputs'!$J$27-COLUMNS('7. Consumption'!AN$9:$AQ$9)+1))</f>
        <v>0</v>
      </c>
      <c r="CG51" s="135">
        <f ca="1">IFERROR(SUM(OFFSET('7. Consumption'!AO51,0,1,,MIN('1. General Inputs'!$J$27,COLUMNS('7. Consumption'!AO$9:$AQ$9)-1))),0)+MAX(0,$AQ51*('1. General Inputs'!$J$27-COLUMNS('7. Consumption'!AO$9:$AQ$9)+1))</f>
        <v>0</v>
      </c>
      <c r="CH51" s="135">
        <f ca="1">IFERROR(SUM(OFFSET('7. Consumption'!AP51,0,1,,MIN('1. General Inputs'!$J$27,COLUMNS('7. Consumption'!AP$9:$AQ$9)-1))),0)+MAX(0,$AQ51*('1. General Inputs'!$J$27-COLUMNS('7. Consumption'!AP$9:$AQ$9)+1))</f>
        <v>0</v>
      </c>
      <c r="CI51" s="135">
        <f ca="1">IFERROR(SUM(OFFSET('7. Consumption'!AQ51,0,1,,MIN('1. General Inputs'!$J$27,COLUMNS('7. Consumption'!AQ$9:$AQ$9)-1))),0)+MAX(0,$AQ51*('1. General Inputs'!$J$27-COLUMNS('7. Consumption'!AQ$9:$AQ$9)+1))</f>
        <v>0</v>
      </c>
    </row>
    <row r="52" spans="2:87" ht="15" hidden="1" outlineLevel="1" x14ac:dyDescent="0.25">
      <c r="B52" s="16"/>
      <c r="C52" s="16" t="str">
        <f>IFERROR(VLOOKUP(ROWS($C$9:$C52),'5. Dosing'!$L$14:$M$64,COLUMNS('5. Dosing'!$L$13:$M$13),0),"")</f>
        <v/>
      </c>
      <c r="D52" s="16" t="str">
        <f>IFERROR(INDEX('5. Dosing'!E$14:E$64,MATCH('7. Consumption'!$C52,'5. Dosing'!$M$14:$M$64,0)),"")</f>
        <v/>
      </c>
      <c r="E52" s="129">
        <f>IFERROR(INDEX('5. Dosing'!K$14:K$64,MATCH('7. Consumption'!$C52,'5. Dosing'!$M$14:$M$64,0)),0)</f>
        <v>0</v>
      </c>
      <c r="F52" s="130">
        <f>IFERROR(INDEX('5. Dosing'!J$14:J$64,MATCH('7. Consumption'!$C52,'5. Dosing'!$M$14:$M$64,0))*(30)/INDEX('5. Dosing'!H$14:H$64,MATCH('7. Consumption'!$C52,'5. Dosing'!$M$14:$M$64,0)),0)</f>
        <v>0</v>
      </c>
      <c r="H52" s="3">
        <f ca="1">ROUNDUP($F52*$E52*CHOOSE(H$7,
IFERROR(SUMPRODUCT('6. Patients'!CA$10:CA$107,OFFSET('6. Patients'!$DN$9,1,MATCH($D52,'6. Patients'!$DO$9:$EC$9,0),ROWS('6. Patients'!DN$10:DN$107))),0)+
IFERROR(SUMPRODUCT('6. Patients'!CA$10:CA$107,OFFSET('6. Patients'!$ED$9,1,MATCH($D52,'6. Patients'!$EE$9:$ES$9,0),ROWS('6. Patients'!DN$10:DN$107))),0)+
IFERROR(SUMPRODUCT('6. Patients'!CA$10:CA$107,OFFSET('6. Patients'!$ET$9,1,MATCH($D52,'6. Patients'!$EU$9:$FI$9,0),ROWS('6. Patients'!DN$10:DN$107))),0)+
IFERROR(SUMPRODUCT('6. Patients'!CA$10:CA$107,OFFSET('6. Patients'!$FJ$9,1,MATCH($D52,'6. Patients'!$FK$9:$FY$9,0),ROWS('6. Patients'!DN$10:DN$107))),0),
IFERROR(SUMPRODUCT('6. Patients'!CA$10:CA$107,OFFSET('6. Patients'!$FZ$9,1,MATCH($D52,'6. Patients'!$GA$9:$GO$9,0),ROWS('6. Patients'!DN$10:DN$107))),0)+
IFERROR(SUMPRODUCT('6. Patients'!CA$10:CA$107,OFFSET('6. Patients'!$GP$9,1,MATCH($D52,'6. Patients'!$GQ$9:$HE$9,0),ROWS('6. Patients'!DN$10:DN$107))),0)+
IFERROR(SUMPRODUCT('6. Patients'!CA$10:CA$107,OFFSET('6. Patients'!$HF$9,1,MATCH($D52,'6. Patients'!$HG$9:$HU$9,0),ROWS('6. Patients'!DN$10:DN$107))),0)+
IFERROR(SUMPRODUCT('6. Patients'!CA$10:CA$107,OFFSET('6. Patients'!$HV$9,1,MATCH($D52,'6. Patients'!$HW$9:$IK$9,0),ROWS('6. Patients'!DN$10:DN$107))),0),
IFERROR(SUMPRODUCT('6. Patients'!CA$10:CA$107,OFFSET('6. Patients'!$IL$9,1,MATCH($D52,'6. Patients'!$IM$9:$JA$9,0),ROWS('6. Patients'!DN$10:DN$107))),0)+
IFERROR(SUMPRODUCT('6. Patients'!CA$10:CA$107,OFFSET('6. Patients'!$JB$9,1,MATCH($D52,'6. Patients'!$JC$9:$JQ$9,0),ROWS('6. Patients'!DN$10:DN$107))),0)+
IFERROR(SUMPRODUCT('6. Patients'!CA$10:CA$107,OFFSET('6. Patients'!$JR$9,1,MATCH($D52,'6. Patients'!$JS$9:$KG$9,0),ROWS('6. Patients'!DN$10:DN$107))),0)+
IFERROR(SUMPRODUCT('6. Patients'!CA$10:CA$107,OFFSET('6. Patients'!$KH$9,1,MATCH($D52,'6. Patients'!$KI$9:$KW$9,0),ROWS('6. Patients'!DN$10:DN$107))),0))+
IFERROR(VLOOKUP($D52,$H$61:$L$91,COLUMNS($H$60:$J$60)-1+H$7,0)*$E52*$F52*'1. General Inputs'!$J$25,0),0)</f>
        <v>0</v>
      </c>
      <c r="I52" s="3">
        <f ca="1">ROUNDUP($F52*$E52*CHOOSE(I$7,
IFERROR(SUMPRODUCT('6. Patients'!CB$10:CB$107,OFFSET('6. Patients'!$DN$9,1,MATCH($D52,'6. Patients'!$DO$9:$EC$9,0),ROWS('6. Patients'!DO$10:DO$107))),0)+
IFERROR(SUMPRODUCT('6. Patients'!CB$10:CB$107,OFFSET('6. Patients'!$ED$9,1,MATCH($D52,'6. Patients'!$EE$9:$ES$9,0),ROWS('6. Patients'!DO$10:DO$107))),0)+
IFERROR(SUMPRODUCT('6. Patients'!CB$10:CB$107,OFFSET('6. Patients'!$ET$9,1,MATCH($D52,'6. Patients'!$EU$9:$FI$9,0),ROWS('6. Patients'!DO$10:DO$107))),0)+
IFERROR(SUMPRODUCT('6. Patients'!CB$10:CB$107,OFFSET('6. Patients'!$FJ$9,1,MATCH($D52,'6. Patients'!$FK$9:$FY$9,0),ROWS('6. Patients'!DO$10:DO$107))),0),
IFERROR(SUMPRODUCT('6. Patients'!CB$10:CB$107,OFFSET('6. Patients'!$FZ$9,1,MATCH($D52,'6. Patients'!$GA$9:$GO$9,0),ROWS('6. Patients'!DO$10:DO$107))),0)+
IFERROR(SUMPRODUCT('6. Patients'!CB$10:CB$107,OFFSET('6. Patients'!$GP$9,1,MATCH($D52,'6. Patients'!$GQ$9:$HE$9,0),ROWS('6. Patients'!DO$10:DO$107))),0)+
IFERROR(SUMPRODUCT('6. Patients'!CB$10:CB$107,OFFSET('6. Patients'!$HF$9,1,MATCH($D52,'6. Patients'!$HG$9:$HU$9,0),ROWS('6. Patients'!DO$10:DO$107))),0)+
IFERROR(SUMPRODUCT('6. Patients'!CB$10:CB$107,OFFSET('6. Patients'!$HV$9,1,MATCH($D52,'6. Patients'!$HW$9:$IK$9,0),ROWS('6. Patients'!DO$10:DO$107))),0),
IFERROR(SUMPRODUCT('6. Patients'!CB$10:CB$107,OFFSET('6. Patients'!$IL$9,1,MATCH($D52,'6. Patients'!$IM$9:$JA$9,0),ROWS('6. Patients'!DO$10:DO$107))),0)+
IFERROR(SUMPRODUCT('6. Patients'!CB$10:CB$107,OFFSET('6. Patients'!$JB$9,1,MATCH($D52,'6. Patients'!$JC$9:$JQ$9,0),ROWS('6. Patients'!DO$10:DO$107))),0)+
IFERROR(SUMPRODUCT('6. Patients'!CB$10:CB$107,OFFSET('6. Patients'!$JR$9,1,MATCH($D52,'6. Patients'!$JS$9:$KG$9,0),ROWS('6. Patients'!DO$10:DO$107))),0)+
IFERROR(SUMPRODUCT('6. Patients'!CB$10:CB$107,OFFSET('6. Patients'!$KH$9,1,MATCH($D52,'6. Patients'!$KI$9:$KW$9,0),ROWS('6. Patients'!DO$10:DO$107))),0))+
IFERROR(VLOOKUP($D52,$H$61:$L$91,COLUMNS($H$60:$J$60)-1+I$7,0)*$E52*$F52*'1. General Inputs'!$J$25,0),0)</f>
        <v>0</v>
      </c>
      <c r="J52" s="3">
        <f ca="1">ROUNDUP($F52*$E52*CHOOSE(J$7,
IFERROR(SUMPRODUCT('6. Patients'!CC$10:CC$107,OFFSET('6. Patients'!$DN$9,1,MATCH($D52,'6. Patients'!$DO$9:$EC$9,0),ROWS('6. Patients'!DP$10:DP$107))),0)+
IFERROR(SUMPRODUCT('6. Patients'!CC$10:CC$107,OFFSET('6. Patients'!$ED$9,1,MATCH($D52,'6. Patients'!$EE$9:$ES$9,0),ROWS('6. Patients'!DP$10:DP$107))),0)+
IFERROR(SUMPRODUCT('6. Patients'!CC$10:CC$107,OFFSET('6. Patients'!$ET$9,1,MATCH($D52,'6. Patients'!$EU$9:$FI$9,0),ROWS('6. Patients'!DP$10:DP$107))),0)+
IFERROR(SUMPRODUCT('6. Patients'!CC$10:CC$107,OFFSET('6. Patients'!$FJ$9,1,MATCH($D52,'6. Patients'!$FK$9:$FY$9,0),ROWS('6. Patients'!DP$10:DP$107))),0),
IFERROR(SUMPRODUCT('6. Patients'!CC$10:CC$107,OFFSET('6. Patients'!$FZ$9,1,MATCH($D52,'6. Patients'!$GA$9:$GO$9,0),ROWS('6. Patients'!DP$10:DP$107))),0)+
IFERROR(SUMPRODUCT('6. Patients'!CC$10:CC$107,OFFSET('6. Patients'!$GP$9,1,MATCH($D52,'6. Patients'!$GQ$9:$HE$9,0),ROWS('6. Patients'!DP$10:DP$107))),0)+
IFERROR(SUMPRODUCT('6. Patients'!CC$10:CC$107,OFFSET('6. Patients'!$HF$9,1,MATCH($D52,'6. Patients'!$HG$9:$HU$9,0),ROWS('6. Patients'!DP$10:DP$107))),0)+
IFERROR(SUMPRODUCT('6. Patients'!CC$10:CC$107,OFFSET('6. Patients'!$HV$9,1,MATCH($D52,'6. Patients'!$HW$9:$IK$9,0),ROWS('6. Patients'!DP$10:DP$107))),0),
IFERROR(SUMPRODUCT('6. Patients'!CC$10:CC$107,OFFSET('6. Patients'!$IL$9,1,MATCH($D52,'6. Patients'!$IM$9:$JA$9,0),ROWS('6. Patients'!DP$10:DP$107))),0)+
IFERROR(SUMPRODUCT('6. Patients'!CC$10:CC$107,OFFSET('6. Patients'!$JB$9,1,MATCH($D52,'6. Patients'!$JC$9:$JQ$9,0),ROWS('6. Patients'!DP$10:DP$107))),0)+
IFERROR(SUMPRODUCT('6. Patients'!CC$10:CC$107,OFFSET('6. Patients'!$JR$9,1,MATCH($D52,'6. Patients'!$JS$9:$KG$9,0),ROWS('6. Patients'!DP$10:DP$107))),0)+
IFERROR(SUMPRODUCT('6. Patients'!CC$10:CC$107,OFFSET('6. Patients'!$KH$9,1,MATCH($D52,'6. Patients'!$KI$9:$KW$9,0),ROWS('6. Patients'!DP$10:DP$107))),0))+
IFERROR(VLOOKUP($D52,$H$61:$L$91,COLUMNS($H$60:$J$60)-1+J$7,0)*$E52*$F52*'1. General Inputs'!$J$25,0),0)</f>
        <v>0</v>
      </c>
      <c r="K52" s="3">
        <f ca="1">ROUNDUP($F52*$E52*CHOOSE(K$7,
IFERROR(SUMPRODUCT('6. Patients'!CD$10:CD$107,OFFSET('6. Patients'!$DN$9,1,MATCH($D52,'6. Patients'!$DO$9:$EC$9,0),ROWS('6. Patients'!DQ$10:DQ$107))),0)+
IFERROR(SUMPRODUCT('6. Patients'!CD$10:CD$107,OFFSET('6. Patients'!$ED$9,1,MATCH($D52,'6. Patients'!$EE$9:$ES$9,0),ROWS('6. Patients'!DQ$10:DQ$107))),0)+
IFERROR(SUMPRODUCT('6. Patients'!CD$10:CD$107,OFFSET('6. Patients'!$ET$9,1,MATCH($D52,'6. Patients'!$EU$9:$FI$9,0),ROWS('6. Patients'!DQ$10:DQ$107))),0)+
IFERROR(SUMPRODUCT('6. Patients'!CD$10:CD$107,OFFSET('6. Patients'!$FJ$9,1,MATCH($D52,'6. Patients'!$FK$9:$FY$9,0),ROWS('6. Patients'!DQ$10:DQ$107))),0),
IFERROR(SUMPRODUCT('6. Patients'!CD$10:CD$107,OFFSET('6. Patients'!$FZ$9,1,MATCH($D52,'6. Patients'!$GA$9:$GO$9,0),ROWS('6. Patients'!DQ$10:DQ$107))),0)+
IFERROR(SUMPRODUCT('6. Patients'!CD$10:CD$107,OFFSET('6. Patients'!$GP$9,1,MATCH($D52,'6. Patients'!$GQ$9:$HE$9,0),ROWS('6. Patients'!DQ$10:DQ$107))),0)+
IFERROR(SUMPRODUCT('6. Patients'!CD$10:CD$107,OFFSET('6. Patients'!$HF$9,1,MATCH($D52,'6. Patients'!$HG$9:$HU$9,0),ROWS('6. Patients'!DQ$10:DQ$107))),0)+
IFERROR(SUMPRODUCT('6. Patients'!CD$10:CD$107,OFFSET('6. Patients'!$HV$9,1,MATCH($D52,'6. Patients'!$HW$9:$IK$9,0),ROWS('6. Patients'!DQ$10:DQ$107))),0),
IFERROR(SUMPRODUCT('6. Patients'!CD$10:CD$107,OFFSET('6. Patients'!$IL$9,1,MATCH($D52,'6. Patients'!$IM$9:$JA$9,0),ROWS('6. Patients'!DQ$10:DQ$107))),0)+
IFERROR(SUMPRODUCT('6. Patients'!CD$10:CD$107,OFFSET('6. Patients'!$JB$9,1,MATCH($D52,'6. Patients'!$JC$9:$JQ$9,0),ROWS('6. Patients'!DQ$10:DQ$107))),0)+
IFERROR(SUMPRODUCT('6. Patients'!CD$10:CD$107,OFFSET('6. Patients'!$JR$9,1,MATCH($D52,'6. Patients'!$JS$9:$KG$9,0),ROWS('6. Patients'!DQ$10:DQ$107))),0)+
IFERROR(SUMPRODUCT('6. Patients'!CD$10:CD$107,OFFSET('6. Patients'!$KH$9,1,MATCH($D52,'6. Patients'!$KI$9:$KW$9,0),ROWS('6. Patients'!DQ$10:DQ$107))),0))+
IFERROR(VLOOKUP($D52,$H$61:$L$91,COLUMNS($H$60:$J$60)-1+K$7,0)*$E52*$F52*'1. General Inputs'!$J$25,0),0)</f>
        <v>0</v>
      </c>
      <c r="L52" s="3">
        <f ca="1">ROUNDUP($F52*$E52*CHOOSE(L$7,
IFERROR(SUMPRODUCT('6. Patients'!CE$10:CE$107,OFFSET('6. Patients'!$DN$9,1,MATCH($D52,'6. Patients'!$DO$9:$EC$9,0),ROWS('6. Patients'!DR$10:DR$107))),0)+
IFERROR(SUMPRODUCT('6. Patients'!CE$10:CE$107,OFFSET('6. Patients'!$ED$9,1,MATCH($D52,'6. Patients'!$EE$9:$ES$9,0),ROWS('6. Patients'!DR$10:DR$107))),0)+
IFERROR(SUMPRODUCT('6. Patients'!CE$10:CE$107,OFFSET('6. Patients'!$ET$9,1,MATCH($D52,'6. Patients'!$EU$9:$FI$9,0),ROWS('6. Patients'!DR$10:DR$107))),0)+
IFERROR(SUMPRODUCT('6. Patients'!CE$10:CE$107,OFFSET('6. Patients'!$FJ$9,1,MATCH($D52,'6. Patients'!$FK$9:$FY$9,0),ROWS('6. Patients'!DR$10:DR$107))),0),
IFERROR(SUMPRODUCT('6. Patients'!CE$10:CE$107,OFFSET('6. Patients'!$FZ$9,1,MATCH($D52,'6. Patients'!$GA$9:$GO$9,0),ROWS('6. Patients'!DR$10:DR$107))),0)+
IFERROR(SUMPRODUCT('6. Patients'!CE$10:CE$107,OFFSET('6. Patients'!$GP$9,1,MATCH($D52,'6. Patients'!$GQ$9:$HE$9,0),ROWS('6. Patients'!DR$10:DR$107))),0)+
IFERROR(SUMPRODUCT('6. Patients'!CE$10:CE$107,OFFSET('6. Patients'!$HF$9,1,MATCH($D52,'6. Patients'!$HG$9:$HU$9,0),ROWS('6. Patients'!DR$10:DR$107))),0)+
IFERROR(SUMPRODUCT('6. Patients'!CE$10:CE$107,OFFSET('6. Patients'!$HV$9,1,MATCH($D52,'6. Patients'!$HW$9:$IK$9,0),ROWS('6. Patients'!DR$10:DR$107))),0),
IFERROR(SUMPRODUCT('6. Patients'!CE$10:CE$107,OFFSET('6. Patients'!$IL$9,1,MATCH($D52,'6. Patients'!$IM$9:$JA$9,0),ROWS('6. Patients'!DR$10:DR$107))),0)+
IFERROR(SUMPRODUCT('6. Patients'!CE$10:CE$107,OFFSET('6. Patients'!$JB$9,1,MATCH($D52,'6. Patients'!$JC$9:$JQ$9,0),ROWS('6. Patients'!DR$10:DR$107))),0)+
IFERROR(SUMPRODUCT('6. Patients'!CE$10:CE$107,OFFSET('6. Patients'!$JR$9,1,MATCH($D52,'6. Patients'!$JS$9:$KG$9,0),ROWS('6. Patients'!DR$10:DR$107))),0)+
IFERROR(SUMPRODUCT('6. Patients'!CE$10:CE$107,OFFSET('6. Patients'!$KH$9,1,MATCH($D52,'6. Patients'!$KI$9:$KW$9,0),ROWS('6. Patients'!DR$10:DR$107))),0))+
IFERROR(VLOOKUP($D52,$H$61:$L$91,COLUMNS($H$60:$J$60)-1+L$7,0)*$E52*$F52*'1. General Inputs'!$J$25,0),0)</f>
        <v>0</v>
      </c>
      <c r="M52" s="3">
        <f ca="1">ROUNDUP($F52*$E52*CHOOSE(M$7,
IFERROR(SUMPRODUCT('6. Patients'!CF$10:CF$107,OFFSET('6. Patients'!$DN$9,1,MATCH($D52,'6. Patients'!$DO$9:$EC$9,0),ROWS('6. Patients'!DS$10:DS$107))),0)+
IFERROR(SUMPRODUCT('6. Patients'!CF$10:CF$107,OFFSET('6. Patients'!$ED$9,1,MATCH($D52,'6. Patients'!$EE$9:$ES$9,0),ROWS('6. Patients'!DS$10:DS$107))),0)+
IFERROR(SUMPRODUCT('6. Patients'!CF$10:CF$107,OFFSET('6. Patients'!$ET$9,1,MATCH($D52,'6. Patients'!$EU$9:$FI$9,0),ROWS('6. Patients'!DS$10:DS$107))),0)+
IFERROR(SUMPRODUCT('6. Patients'!CF$10:CF$107,OFFSET('6. Patients'!$FJ$9,1,MATCH($D52,'6. Patients'!$FK$9:$FY$9,0),ROWS('6. Patients'!DS$10:DS$107))),0),
IFERROR(SUMPRODUCT('6. Patients'!CF$10:CF$107,OFFSET('6. Patients'!$FZ$9,1,MATCH($D52,'6. Patients'!$GA$9:$GO$9,0),ROWS('6. Patients'!DS$10:DS$107))),0)+
IFERROR(SUMPRODUCT('6. Patients'!CF$10:CF$107,OFFSET('6. Patients'!$GP$9,1,MATCH($D52,'6. Patients'!$GQ$9:$HE$9,0),ROWS('6. Patients'!DS$10:DS$107))),0)+
IFERROR(SUMPRODUCT('6. Patients'!CF$10:CF$107,OFFSET('6. Patients'!$HF$9,1,MATCH($D52,'6. Patients'!$HG$9:$HU$9,0),ROWS('6. Patients'!DS$10:DS$107))),0)+
IFERROR(SUMPRODUCT('6. Patients'!CF$10:CF$107,OFFSET('6. Patients'!$HV$9,1,MATCH($D52,'6. Patients'!$HW$9:$IK$9,0),ROWS('6. Patients'!DS$10:DS$107))),0),
IFERROR(SUMPRODUCT('6. Patients'!CF$10:CF$107,OFFSET('6. Patients'!$IL$9,1,MATCH($D52,'6. Patients'!$IM$9:$JA$9,0),ROWS('6. Patients'!DS$10:DS$107))),0)+
IFERROR(SUMPRODUCT('6. Patients'!CF$10:CF$107,OFFSET('6. Patients'!$JB$9,1,MATCH($D52,'6. Patients'!$JC$9:$JQ$9,0),ROWS('6. Patients'!DS$10:DS$107))),0)+
IFERROR(SUMPRODUCT('6. Patients'!CF$10:CF$107,OFFSET('6. Patients'!$JR$9,1,MATCH($D52,'6. Patients'!$JS$9:$KG$9,0),ROWS('6. Patients'!DS$10:DS$107))),0)+
IFERROR(SUMPRODUCT('6. Patients'!CF$10:CF$107,OFFSET('6. Patients'!$KH$9,1,MATCH($D52,'6. Patients'!$KI$9:$KW$9,0),ROWS('6. Patients'!DS$10:DS$107))),0))+
IFERROR(VLOOKUP($D52,$H$61:$L$91,COLUMNS($H$60:$J$60)-1+M$7,0)*$E52*$F52*'1. General Inputs'!$J$25,0),0)</f>
        <v>0</v>
      </c>
      <c r="N52" s="3">
        <f ca="1">ROUNDUP($F52*$E52*CHOOSE(N$7,
IFERROR(SUMPRODUCT('6. Patients'!CG$10:CG$107,OFFSET('6. Patients'!$DN$9,1,MATCH($D52,'6. Patients'!$DO$9:$EC$9,0),ROWS('6. Patients'!DT$10:DT$107))),0)+
IFERROR(SUMPRODUCT('6. Patients'!CG$10:CG$107,OFFSET('6. Patients'!$ED$9,1,MATCH($D52,'6. Patients'!$EE$9:$ES$9,0),ROWS('6. Patients'!DT$10:DT$107))),0)+
IFERROR(SUMPRODUCT('6. Patients'!CG$10:CG$107,OFFSET('6. Patients'!$ET$9,1,MATCH($D52,'6. Patients'!$EU$9:$FI$9,0),ROWS('6. Patients'!DT$10:DT$107))),0)+
IFERROR(SUMPRODUCT('6. Patients'!CG$10:CG$107,OFFSET('6. Patients'!$FJ$9,1,MATCH($D52,'6. Patients'!$FK$9:$FY$9,0),ROWS('6. Patients'!DT$10:DT$107))),0),
IFERROR(SUMPRODUCT('6. Patients'!CG$10:CG$107,OFFSET('6. Patients'!$FZ$9,1,MATCH($D52,'6. Patients'!$GA$9:$GO$9,0),ROWS('6. Patients'!DT$10:DT$107))),0)+
IFERROR(SUMPRODUCT('6. Patients'!CG$10:CG$107,OFFSET('6. Patients'!$GP$9,1,MATCH($D52,'6. Patients'!$GQ$9:$HE$9,0),ROWS('6. Patients'!DT$10:DT$107))),0)+
IFERROR(SUMPRODUCT('6. Patients'!CG$10:CG$107,OFFSET('6. Patients'!$HF$9,1,MATCH($D52,'6. Patients'!$HG$9:$HU$9,0),ROWS('6. Patients'!DT$10:DT$107))),0)+
IFERROR(SUMPRODUCT('6. Patients'!CG$10:CG$107,OFFSET('6. Patients'!$HV$9,1,MATCH($D52,'6. Patients'!$HW$9:$IK$9,0),ROWS('6. Patients'!DT$10:DT$107))),0),
IFERROR(SUMPRODUCT('6. Patients'!CG$10:CG$107,OFFSET('6. Patients'!$IL$9,1,MATCH($D52,'6. Patients'!$IM$9:$JA$9,0),ROWS('6. Patients'!DT$10:DT$107))),0)+
IFERROR(SUMPRODUCT('6. Patients'!CG$10:CG$107,OFFSET('6. Patients'!$JB$9,1,MATCH($D52,'6. Patients'!$JC$9:$JQ$9,0),ROWS('6. Patients'!DT$10:DT$107))),0)+
IFERROR(SUMPRODUCT('6. Patients'!CG$10:CG$107,OFFSET('6. Patients'!$JR$9,1,MATCH($D52,'6. Patients'!$JS$9:$KG$9,0),ROWS('6. Patients'!DT$10:DT$107))),0)+
IFERROR(SUMPRODUCT('6. Patients'!CG$10:CG$107,OFFSET('6. Patients'!$KH$9,1,MATCH($D52,'6. Patients'!$KI$9:$KW$9,0),ROWS('6. Patients'!DT$10:DT$107))),0))+
IFERROR(VLOOKUP($D52,$H$61:$L$91,COLUMNS($H$60:$J$60)-1+N$7,0)*$E52*$F52*'1. General Inputs'!$J$25,0),0)</f>
        <v>0</v>
      </c>
      <c r="O52" s="3">
        <f ca="1">ROUNDUP($F52*$E52*CHOOSE(O$7,
IFERROR(SUMPRODUCT('6. Patients'!CH$10:CH$107,OFFSET('6. Patients'!$DN$9,1,MATCH($D52,'6. Patients'!$DO$9:$EC$9,0),ROWS('6. Patients'!DU$10:DU$107))),0)+
IFERROR(SUMPRODUCT('6. Patients'!CH$10:CH$107,OFFSET('6. Patients'!$ED$9,1,MATCH($D52,'6. Patients'!$EE$9:$ES$9,0),ROWS('6. Patients'!DU$10:DU$107))),0)+
IFERROR(SUMPRODUCT('6. Patients'!CH$10:CH$107,OFFSET('6. Patients'!$ET$9,1,MATCH($D52,'6. Patients'!$EU$9:$FI$9,0),ROWS('6. Patients'!DU$10:DU$107))),0)+
IFERROR(SUMPRODUCT('6. Patients'!CH$10:CH$107,OFFSET('6. Patients'!$FJ$9,1,MATCH($D52,'6. Patients'!$FK$9:$FY$9,0),ROWS('6. Patients'!DU$10:DU$107))),0),
IFERROR(SUMPRODUCT('6. Patients'!CH$10:CH$107,OFFSET('6. Patients'!$FZ$9,1,MATCH($D52,'6. Patients'!$GA$9:$GO$9,0),ROWS('6. Patients'!DU$10:DU$107))),0)+
IFERROR(SUMPRODUCT('6. Patients'!CH$10:CH$107,OFFSET('6. Patients'!$GP$9,1,MATCH($D52,'6. Patients'!$GQ$9:$HE$9,0),ROWS('6. Patients'!DU$10:DU$107))),0)+
IFERROR(SUMPRODUCT('6. Patients'!CH$10:CH$107,OFFSET('6. Patients'!$HF$9,1,MATCH($D52,'6. Patients'!$HG$9:$HU$9,0),ROWS('6. Patients'!DU$10:DU$107))),0)+
IFERROR(SUMPRODUCT('6. Patients'!CH$10:CH$107,OFFSET('6. Patients'!$HV$9,1,MATCH($D52,'6. Patients'!$HW$9:$IK$9,0),ROWS('6. Patients'!DU$10:DU$107))),0),
IFERROR(SUMPRODUCT('6. Patients'!CH$10:CH$107,OFFSET('6. Patients'!$IL$9,1,MATCH($D52,'6. Patients'!$IM$9:$JA$9,0),ROWS('6. Patients'!DU$10:DU$107))),0)+
IFERROR(SUMPRODUCT('6. Patients'!CH$10:CH$107,OFFSET('6. Patients'!$JB$9,1,MATCH($D52,'6. Patients'!$JC$9:$JQ$9,0),ROWS('6. Patients'!DU$10:DU$107))),0)+
IFERROR(SUMPRODUCT('6. Patients'!CH$10:CH$107,OFFSET('6. Patients'!$JR$9,1,MATCH($D52,'6. Patients'!$JS$9:$KG$9,0),ROWS('6. Patients'!DU$10:DU$107))),0)+
IFERROR(SUMPRODUCT('6. Patients'!CH$10:CH$107,OFFSET('6. Patients'!$KH$9,1,MATCH($D52,'6. Patients'!$KI$9:$KW$9,0),ROWS('6. Patients'!DU$10:DU$107))),0))+
IFERROR(VLOOKUP($D52,$H$61:$L$91,COLUMNS($H$60:$J$60)-1+O$7,0)*$E52*$F52*'1. General Inputs'!$J$25,0),0)</f>
        <v>0</v>
      </c>
      <c r="P52" s="3">
        <f ca="1">ROUNDUP($F52*$E52*CHOOSE(P$7,
IFERROR(SUMPRODUCT('6. Patients'!CI$10:CI$107,OFFSET('6. Patients'!$DN$9,1,MATCH($D52,'6. Patients'!$DO$9:$EC$9,0),ROWS('6. Patients'!DV$10:DV$107))),0)+
IFERROR(SUMPRODUCT('6. Patients'!CI$10:CI$107,OFFSET('6. Patients'!$ED$9,1,MATCH($D52,'6. Patients'!$EE$9:$ES$9,0),ROWS('6. Patients'!DV$10:DV$107))),0)+
IFERROR(SUMPRODUCT('6. Patients'!CI$10:CI$107,OFFSET('6. Patients'!$ET$9,1,MATCH($D52,'6. Patients'!$EU$9:$FI$9,0),ROWS('6. Patients'!DV$10:DV$107))),0)+
IFERROR(SUMPRODUCT('6. Patients'!CI$10:CI$107,OFFSET('6. Patients'!$FJ$9,1,MATCH($D52,'6. Patients'!$FK$9:$FY$9,0),ROWS('6. Patients'!DV$10:DV$107))),0),
IFERROR(SUMPRODUCT('6. Patients'!CI$10:CI$107,OFFSET('6. Patients'!$FZ$9,1,MATCH($D52,'6. Patients'!$GA$9:$GO$9,0),ROWS('6. Patients'!DV$10:DV$107))),0)+
IFERROR(SUMPRODUCT('6. Patients'!CI$10:CI$107,OFFSET('6. Patients'!$GP$9,1,MATCH($D52,'6. Patients'!$GQ$9:$HE$9,0),ROWS('6. Patients'!DV$10:DV$107))),0)+
IFERROR(SUMPRODUCT('6. Patients'!CI$10:CI$107,OFFSET('6. Patients'!$HF$9,1,MATCH($D52,'6. Patients'!$HG$9:$HU$9,0),ROWS('6. Patients'!DV$10:DV$107))),0)+
IFERROR(SUMPRODUCT('6. Patients'!CI$10:CI$107,OFFSET('6. Patients'!$HV$9,1,MATCH($D52,'6. Patients'!$HW$9:$IK$9,0),ROWS('6. Patients'!DV$10:DV$107))),0),
IFERROR(SUMPRODUCT('6. Patients'!CI$10:CI$107,OFFSET('6. Patients'!$IL$9,1,MATCH($D52,'6. Patients'!$IM$9:$JA$9,0),ROWS('6. Patients'!DV$10:DV$107))),0)+
IFERROR(SUMPRODUCT('6. Patients'!CI$10:CI$107,OFFSET('6. Patients'!$JB$9,1,MATCH($D52,'6. Patients'!$JC$9:$JQ$9,0),ROWS('6. Patients'!DV$10:DV$107))),0)+
IFERROR(SUMPRODUCT('6. Patients'!CI$10:CI$107,OFFSET('6. Patients'!$JR$9,1,MATCH($D52,'6. Patients'!$JS$9:$KG$9,0),ROWS('6. Patients'!DV$10:DV$107))),0)+
IFERROR(SUMPRODUCT('6. Patients'!CI$10:CI$107,OFFSET('6. Patients'!$KH$9,1,MATCH($D52,'6. Patients'!$KI$9:$KW$9,0),ROWS('6. Patients'!DV$10:DV$107))),0))+
IFERROR(VLOOKUP($D52,$H$61:$L$91,COLUMNS($H$60:$J$60)-1+P$7,0)*$E52*$F52*'1. General Inputs'!$J$25,0),0)</f>
        <v>0</v>
      </c>
      <c r="Q52" s="3">
        <f ca="1">ROUNDUP($F52*$E52*CHOOSE(Q$7,
IFERROR(SUMPRODUCT('6. Patients'!CJ$10:CJ$107,OFFSET('6. Patients'!$DN$9,1,MATCH($D52,'6. Patients'!$DO$9:$EC$9,0),ROWS('6. Patients'!DW$10:DW$107))),0)+
IFERROR(SUMPRODUCT('6. Patients'!CJ$10:CJ$107,OFFSET('6. Patients'!$ED$9,1,MATCH($D52,'6. Patients'!$EE$9:$ES$9,0),ROWS('6. Patients'!DW$10:DW$107))),0)+
IFERROR(SUMPRODUCT('6. Patients'!CJ$10:CJ$107,OFFSET('6. Patients'!$ET$9,1,MATCH($D52,'6. Patients'!$EU$9:$FI$9,0),ROWS('6. Patients'!DW$10:DW$107))),0)+
IFERROR(SUMPRODUCT('6. Patients'!CJ$10:CJ$107,OFFSET('6. Patients'!$FJ$9,1,MATCH($D52,'6. Patients'!$FK$9:$FY$9,0),ROWS('6. Patients'!DW$10:DW$107))),0),
IFERROR(SUMPRODUCT('6. Patients'!CJ$10:CJ$107,OFFSET('6. Patients'!$FZ$9,1,MATCH($D52,'6. Patients'!$GA$9:$GO$9,0),ROWS('6. Patients'!DW$10:DW$107))),0)+
IFERROR(SUMPRODUCT('6. Patients'!CJ$10:CJ$107,OFFSET('6. Patients'!$GP$9,1,MATCH($D52,'6. Patients'!$GQ$9:$HE$9,0),ROWS('6. Patients'!DW$10:DW$107))),0)+
IFERROR(SUMPRODUCT('6. Patients'!CJ$10:CJ$107,OFFSET('6. Patients'!$HF$9,1,MATCH($D52,'6. Patients'!$HG$9:$HU$9,0),ROWS('6. Patients'!DW$10:DW$107))),0)+
IFERROR(SUMPRODUCT('6. Patients'!CJ$10:CJ$107,OFFSET('6. Patients'!$HV$9,1,MATCH($D52,'6. Patients'!$HW$9:$IK$9,0),ROWS('6. Patients'!DW$10:DW$107))),0),
IFERROR(SUMPRODUCT('6. Patients'!CJ$10:CJ$107,OFFSET('6. Patients'!$IL$9,1,MATCH($D52,'6. Patients'!$IM$9:$JA$9,0),ROWS('6. Patients'!DW$10:DW$107))),0)+
IFERROR(SUMPRODUCT('6. Patients'!CJ$10:CJ$107,OFFSET('6. Patients'!$JB$9,1,MATCH($D52,'6. Patients'!$JC$9:$JQ$9,0),ROWS('6. Patients'!DW$10:DW$107))),0)+
IFERROR(SUMPRODUCT('6. Patients'!CJ$10:CJ$107,OFFSET('6. Patients'!$JR$9,1,MATCH($D52,'6. Patients'!$JS$9:$KG$9,0),ROWS('6. Patients'!DW$10:DW$107))),0)+
IFERROR(SUMPRODUCT('6. Patients'!CJ$10:CJ$107,OFFSET('6. Patients'!$KH$9,1,MATCH($D52,'6. Patients'!$KI$9:$KW$9,0),ROWS('6. Patients'!DW$10:DW$107))),0))+
IFERROR(VLOOKUP($D52,$H$61:$L$91,COLUMNS($H$60:$J$60)-1+Q$7,0)*$E52*$F52*'1. General Inputs'!$J$25,0),0)</f>
        <v>0</v>
      </c>
      <c r="R52" s="3">
        <f ca="1">ROUNDUP($F52*$E52*CHOOSE(R$7,
IFERROR(SUMPRODUCT('6. Patients'!CK$10:CK$107,OFFSET('6. Patients'!$DN$9,1,MATCH($D52,'6. Patients'!$DO$9:$EC$9,0),ROWS('6. Patients'!DX$10:DX$107))),0)+
IFERROR(SUMPRODUCT('6. Patients'!CK$10:CK$107,OFFSET('6. Patients'!$ED$9,1,MATCH($D52,'6. Patients'!$EE$9:$ES$9,0),ROWS('6. Patients'!DX$10:DX$107))),0)+
IFERROR(SUMPRODUCT('6. Patients'!CK$10:CK$107,OFFSET('6. Patients'!$ET$9,1,MATCH($D52,'6. Patients'!$EU$9:$FI$9,0),ROWS('6. Patients'!DX$10:DX$107))),0)+
IFERROR(SUMPRODUCT('6. Patients'!CK$10:CK$107,OFFSET('6. Patients'!$FJ$9,1,MATCH($D52,'6. Patients'!$FK$9:$FY$9,0),ROWS('6. Patients'!DX$10:DX$107))),0),
IFERROR(SUMPRODUCT('6. Patients'!CK$10:CK$107,OFFSET('6. Patients'!$FZ$9,1,MATCH($D52,'6. Patients'!$GA$9:$GO$9,0),ROWS('6. Patients'!DX$10:DX$107))),0)+
IFERROR(SUMPRODUCT('6. Patients'!CK$10:CK$107,OFFSET('6. Patients'!$GP$9,1,MATCH($D52,'6. Patients'!$GQ$9:$HE$9,0),ROWS('6. Patients'!DX$10:DX$107))),0)+
IFERROR(SUMPRODUCT('6. Patients'!CK$10:CK$107,OFFSET('6. Patients'!$HF$9,1,MATCH($D52,'6. Patients'!$HG$9:$HU$9,0),ROWS('6. Patients'!DX$10:DX$107))),0)+
IFERROR(SUMPRODUCT('6. Patients'!CK$10:CK$107,OFFSET('6. Patients'!$HV$9,1,MATCH($D52,'6. Patients'!$HW$9:$IK$9,0),ROWS('6. Patients'!DX$10:DX$107))),0),
IFERROR(SUMPRODUCT('6. Patients'!CK$10:CK$107,OFFSET('6. Patients'!$IL$9,1,MATCH($D52,'6. Patients'!$IM$9:$JA$9,0),ROWS('6. Patients'!DX$10:DX$107))),0)+
IFERROR(SUMPRODUCT('6. Patients'!CK$10:CK$107,OFFSET('6. Patients'!$JB$9,1,MATCH($D52,'6. Patients'!$JC$9:$JQ$9,0),ROWS('6. Patients'!DX$10:DX$107))),0)+
IFERROR(SUMPRODUCT('6. Patients'!CK$10:CK$107,OFFSET('6. Patients'!$JR$9,1,MATCH($D52,'6. Patients'!$JS$9:$KG$9,0),ROWS('6. Patients'!DX$10:DX$107))),0)+
IFERROR(SUMPRODUCT('6. Patients'!CK$10:CK$107,OFFSET('6. Patients'!$KH$9,1,MATCH($D52,'6. Patients'!$KI$9:$KW$9,0),ROWS('6. Patients'!DX$10:DX$107))),0))+
IFERROR(VLOOKUP($D52,$H$61:$L$91,COLUMNS($H$60:$J$60)-1+R$7,0)*$E52*$F52*'1. General Inputs'!$J$25,0),0)</f>
        <v>0</v>
      </c>
      <c r="S52" s="3">
        <f ca="1">ROUNDUP($F52*$E52*CHOOSE(S$7,
IFERROR(SUMPRODUCT('6. Patients'!CL$10:CL$107,OFFSET('6. Patients'!$DN$9,1,MATCH($D52,'6. Patients'!$DO$9:$EC$9,0),ROWS('6. Patients'!DY$10:DY$107))),0)+
IFERROR(SUMPRODUCT('6. Patients'!CL$10:CL$107,OFFSET('6. Patients'!$ED$9,1,MATCH($D52,'6. Patients'!$EE$9:$ES$9,0),ROWS('6. Patients'!DY$10:DY$107))),0)+
IFERROR(SUMPRODUCT('6. Patients'!CL$10:CL$107,OFFSET('6. Patients'!$ET$9,1,MATCH($D52,'6. Patients'!$EU$9:$FI$9,0),ROWS('6. Patients'!DY$10:DY$107))),0)+
IFERROR(SUMPRODUCT('6. Patients'!CL$10:CL$107,OFFSET('6. Patients'!$FJ$9,1,MATCH($D52,'6. Patients'!$FK$9:$FY$9,0),ROWS('6. Patients'!DY$10:DY$107))),0),
IFERROR(SUMPRODUCT('6. Patients'!CL$10:CL$107,OFFSET('6. Patients'!$FZ$9,1,MATCH($D52,'6. Patients'!$GA$9:$GO$9,0),ROWS('6. Patients'!DY$10:DY$107))),0)+
IFERROR(SUMPRODUCT('6. Patients'!CL$10:CL$107,OFFSET('6. Patients'!$GP$9,1,MATCH($D52,'6. Patients'!$GQ$9:$HE$9,0),ROWS('6. Patients'!DY$10:DY$107))),0)+
IFERROR(SUMPRODUCT('6. Patients'!CL$10:CL$107,OFFSET('6. Patients'!$HF$9,1,MATCH($D52,'6. Patients'!$HG$9:$HU$9,0),ROWS('6. Patients'!DY$10:DY$107))),0)+
IFERROR(SUMPRODUCT('6. Patients'!CL$10:CL$107,OFFSET('6. Patients'!$HV$9,1,MATCH($D52,'6. Patients'!$HW$9:$IK$9,0),ROWS('6. Patients'!DY$10:DY$107))),0),
IFERROR(SUMPRODUCT('6. Patients'!CL$10:CL$107,OFFSET('6. Patients'!$IL$9,1,MATCH($D52,'6. Patients'!$IM$9:$JA$9,0),ROWS('6. Patients'!DY$10:DY$107))),0)+
IFERROR(SUMPRODUCT('6. Patients'!CL$10:CL$107,OFFSET('6. Patients'!$JB$9,1,MATCH($D52,'6. Patients'!$JC$9:$JQ$9,0),ROWS('6. Patients'!DY$10:DY$107))),0)+
IFERROR(SUMPRODUCT('6. Patients'!CL$10:CL$107,OFFSET('6. Patients'!$JR$9,1,MATCH($D52,'6. Patients'!$JS$9:$KG$9,0),ROWS('6. Patients'!DY$10:DY$107))),0)+
IFERROR(SUMPRODUCT('6. Patients'!CL$10:CL$107,OFFSET('6. Patients'!$KH$9,1,MATCH($D52,'6. Patients'!$KI$9:$KW$9,0),ROWS('6. Patients'!DY$10:DY$107))),0))+
IFERROR(VLOOKUP($D52,$H$61:$L$91,COLUMNS($H$60:$J$60)-1+S$7,0)*$E52*$F52*'1. General Inputs'!$J$25,0),0)</f>
        <v>0</v>
      </c>
      <c r="T52" s="3">
        <f ca="1">ROUNDUP($F52*$E52*CHOOSE(T$7,
IFERROR(SUMPRODUCT('6. Patients'!CM$10:CM$107,OFFSET('6. Patients'!$DN$9,1,MATCH($D52,'6. Patients'!$DO$9:$EC$9,0),ROWS('6. Patients'!DZ$10:DZ$107))),0)+
IFERROR(SUMPRODUCT('6. Patients'!CM$10:CM$107,OFFSET('6. Patients'!$ED$9,1,MATCH($D52,'6. Patients'!$EE$9:$ES$9,0),ROWS('6. Patients'!DZ$10:DZ$107))),0)+
IFERROR(SUMPRODUCT('6. Patients'!CM$10:CM$107,OFFSET('6. Patients'!$ET$9,1,MATCH($D52,'6. Patients'!$EU$9:$FI$9,0),ROWS('6. Patients'!DZ$10:DZ$107))),0)+
IFERROR(SUMPRODUCT('6. Patients'!CM$10:CM$107,OFFSET('6. Patients'!$FJ$9,1,MATCH($D52,'6. Patients'!$FK$9:$FY$9,0),ROWS('6. Patients'!DZ$10:DZ$107))),0),
IFERROR(SUMPRODUCT('6. Patients'!CM$10:CM$107,OFFSET('6. Patients'!$FZ$9,1,MATCH($D52,'6. Patients'!$GA$9:$GO$9,0),ROWS('6. Patients'!DZ$10:DZ$107))),0)+
IFERROR(SUMPRODUCT('6. Patients'!CM$10:CM$107,OFFSET('6. Patients'!$GP$9,1,MATCH($D52,'6. Patients'!$GQ$9:$HE$9,0),ROWS('6. Patients'!DZ$10:DZ$107))),0)+
IFERROR(SUMPRODUCT('6. Patients'!CM$10:CM$107,OFFSET('6. Patients'!$HF$9,1,MATCH($D52,'6. Patients'!$HG$9:$HU$9,0),ROWS('6. Patients'!DZ$10:DZ$107))),0)+
IFERROR(SUMPRODUCT('6. Patients'!CM$10:CM$107,OFFSET('6. Patients'!$HV$9,1,MATCH($D52,'6. Patients'!$HW$9:$IK$9,0),ROWS('6. Patients'!DZ$10:DZ$107))),0),
IFERROR(SUMPRODUCT('6. Patients'!CM$10:CM$107,OFFSET('6. Patients'!$IL$9,1,MATCH($D52,'6. Patients'!$IM$9:$JA$9,0),ROWS('6. Patients'!DZ$10:DZ$107))),0)+
IFERROR(SUMPRODUCT('6. Patients'!CM$10:CM$107,OFFSET('6. Patients'!$JB$9,1,MATCH($D52,'6. Patients'!$JC$9:$JQ$9,0),ROWS('6. Patients'!DZ$10:DZ$107))),0)+
IFERROR(SUMPRODUCT('6. Patients'!CM$10:CM$107,OFFSET('6. Patients'!$JR$9,1,MATCH($D52,'6. Patients'!$JS$9:$KG$9,0),ROWS('6. Patients'!DZ$10:DZ$107))),0)+
IFERROR(SUMPRODUCT('6. Patients'!CM$10:CM$107,OFFSET('6. Patients'!$KH$9,1,MATCH($D52,'6. Patients'!$KI$9:$KW$9,0),ROWS('6. Patients'!DZ$10:DZ$107))),0))+
IFERROR(VLOOKUP($D52,$H$61:$L$91,COLUMNS($H$60:$J$60)-1+T$7,0)*$E52*$F52*'1. General Inputs'!$J$25,0),0)</f>
        <v>0</v>
      </c>
      <c r="U52" s="3">
        <f ca="1">ROUNDUP($F52*$E52*CHOOSE(U$7,
IFERROR(SUMPRODUCT('6. Patients'!CN$10:CN$107,OFFSET('6. Patients'!$DN$9,1,MATCH($D52,'6. Patients'!$DO$9:$EC$9,0),ROWS('6. Patients'!EA$10:EA$107))),0)+
IFERROR(SUMPRODUCT('6. Patients'!CN$10:CN$107,OFFSET('6. Patients'!$ED$9,1,MATCH($D52,'6. Patients'!$EE$9:$ES$9,0),ROWS('6. Patients'!EA$10:EA$107))),0)+
IFERROR(SUMPRODUCT('6. Patients'!CN$10:CN$107,OFFSET('6. Patients'!$ET$9,1,MATCH($D52,'6. Patients'!$EU$9:$FI$9,0),ROWS('6. Patients'!EA$10:EA$107))),0)+
IFERROR(SUMPRODUCT('6. Patients'!CN$10:CN$107,OFFSET('6. Patients'!$FJ$9,1,MATCH($D52,'6. Patients'!$FK$9:$FY$9,0),ROWS('6. Patients'!EA$10:EA$107))),0),
IFERROR(SUMPRODUCT('6. Patients'!CN$10:CN$107,OFFSET('6. Patients'!$FZ$9,1,MATCH($D52,'6. Patients'!$GA$9:$GO$9,0),ROWS('6. Patients'!EA$10:EA$107))),0)+
IFERROR(SUMPRODUCT('6. Patients'!CN$10:CN$107,OFFSET('6. Patients'!$GP$9,1,MATCH($D52,'6. Patients'!$GQ$9:$HE$9,0),ROWS('6. Patients'!EA$10:EA$107))),0)+
IFERROR(SUMPRODUCT('6. Patients'!CN$10:CN$107,OFFSET('6. Patients'!$HF$9,1,MATCH($D52,'6. Patients'!$HG$9:$HU$9,0),ROWS('6. Patients'!EA$10:EA$107))),0)+
IFERROR(SUMPRODUCT('6. Patients'!CN$10:CN$107,OFFSET('6. Patients'!$HV$9,1,MATCH($D52,'6. Patients'!$HW$9:$IK$9,0),ROWS('6. Patients'!EA$10:EA$107))),0),
IFERROR(SUMPRODUCT('6. Patients'!CN$10:CN$107,OFFSET('6. Patients'!$IL$9,1,MATCH($D52,'6. Patients'!$IM$9:$JA$9,0),ROWS('6. Patients'!EA$10:EA$107))),0)+
IFERROR(SUMPRODUCT('6. Patients'!CN$10:CN$107,OFFSET('6. Patients'!$JB$9,1,MATCH($D52,'6. Patients'!$JC$9:$JQ$9,0),ROWS('6. Patients'!EA$10:EA$107))),0)+
IFERROR(SUMPRODUCT('6. Patients'!CN$10:CN$107,OFFSET('6. Patients'!$JR$9,1,MATCH($D52,'6. Patients'!$JS$9:$KG$9,0),ROWS('6. Patients'!EA$10:EA$107))),0)+
IFERROR(SUMPRODUCT('6. Patients'!CN$10:CN$107,OFFSET('6. Patients'!$KH$9,1,MATCH($D52,'6. Patients'!$KI$9:$KW$9,0),ROWS('6. Patients'!EA$10:EA$107))),0))+
IFERROR(VLOOKUP($D52,$H$61:$L$91,COLUMNS($H$60:$J$60)-1+U$7,0)*$E52*$F52*'1. General Inputs'!$J$25,0),0)</f>
        <v>0</v>
      </c>
      <c r="V52" s="3">
        <f ca="1">ROUNDUP($F52*$E52*CHOOSE(V$7,
IFERROR(SUMPRODUCT('6. Patients'!CO$10:CO$107,OFFSET('6. Patients'!$DN$9,1,MATCH($D52,'6. Patients'!$DO$9:$EC$9,0),ROWS('6. Patients'!EB$10:EB$107))),0)+
IFERROR(SUMPRODUCT('6. Patients'!CO$10:CO$107,OFFSET('6. Patients'!$ED$9,1,MATCH($D52,'6. Patients'!$EE$9:$ES$9,0),ROWS('6. Patients'!EB$10:EB$107))),0)+
IFERROR(SUMPRODUCT('6. Patients'!CO$10:CO$107,OFFSET('6. Patients'!$ET$9,1,MATCH($D52,'6. Patients'!$EU$9:$FI$9,0),ROWS('6. Patients'!EB$10:EB$107))),0)+
IFERROR(SUMPRODUCT('6. Patients'!CO$10:CO$107,OFFSET('6. Patients'!$FJ$9,1,MATCH($D52,'6. Patients'!$FK$9:$FY$9,0),ROWS('6. Patients'!EB$10:EB$107))),0),
IFERROR(SUMPRODUCT('6. Patients'!CO$10:CO$107,OFFSET('6. Patients'!$FZ$9,1,MATCH($D52,'6. Patients'!$GA$9:$GO$9,0),ROWS('6. Patients'!EB$10:EB$107))),0)+
IFERROR(SUMPRODUCT('6. Patients'!CO$10:CO$107,OFFSET('6. Patients'!$GP$9,1,MATCH($D52,'6. Patients'!$GQ$9:$HE$9,0),ROWS('6. Patients'!EB$10:EB$107))),0)+
IFERROR(SUMPRODUCT('6. Patients'!CO$10:CO$107,OFFSET('6. Patients'!$HF$9,1,MATCH($D52,'6. Patients'!$HG$9:$HU$9,0),ROWS('6. Patients'!EB$10:EB$107))),0)+
IFERROR(SUMPRODUCT('6. Patients'!CO$10:CO$107,OFFSET('6. Patients'!$HV$9,1,MATCH($D52,'6. Patients'!$HW$9:$IK$9,0),ROWS('6. Patients'!EB$10:EB$107))),0),
IFERROR(SUMPRODUCT('6. Patients'!CO$10:CO$107,OFFSET('6. Patients'!$IL$9,1,MATCH($D52,'6. Patients'!$IM$9:$JA$9,0),ROWS('6. Patients'!EB$10:EB$107))),0)+
IFERROR(SUMPRODUCT('6. Patients'!CO$10:CO$107,OFFSET('6. Patients'!$JB$9,1,MATCH($D52,'6. Patients'!$JC$9:$JQ$9,0),ROWS('6. Patients'!EB$10:EB$107))),0)+
IFERROR(SUMPRODUCT('6. Patients'!CO$10:CO$107,OFFSET('6. Patients'!$JR$9,1,MATCH($D52,'6. Patients'!$JS$9:$KG$9,0),ROWS('6. Patients'!EB$10:EB$107))),0)+
IFERROR(SUMPRODUCT('6. Patients'!CO$10:CO$107,OFFSET('6. Patients'!$KH$9,1,MATCH($D52,'6. Patients'!$KI$9:$KW$9,0),ROWS('6. Patients'!EB$10:EB$107))),0))+
IFERROR(VLOOKUP($D52,$H$61:$L$91,COLUMNS($H$60:$J$60)-1+V$7,0)*$E52*$F52*'1. General Inputs'!$J$25,0),0)</f>
        <v>0</v>
      </c>
      <c r="W52" s="3">
        <f ca="1">ROUNDUP($F52*$E52*CHOOSE(W$7,
IFERROR(SUMPRODUCT('6. Patients'!CP$10:CP$107,OFFSET('6. Patients'!$DN$9,1,MATCH($D52,'6. Patients'!$DO$9:$EC$9,0),ROWS('6. Patients'!EC$10:EC$107))),0)+
IFERROR(SUMPRODUCT('6. Patients'!CP$10:CP$107,OFFSET('6. Patients'!$ED$9,1,MATCH($D52,'6. Patients'!$EE$9:$ES$9,0),ROWS('6. Patients'!EC$10:EC$107))),0)+
IFERROR(SUMPRODUCT('6. Patients'!CP$10:CP$107,OFFSET('6. Patients'!$ET$9,1,MATCH($D52,'6. Patients'!$EU$9:$FI$9,0),ROWS('6. Patients'!EC$10:EC$107))),0)+
IFERROR(SUMPRODUCT('6. Patients'!CP$10:CP$107,OFFSET('6. Patients'!$FJ$9,1,MATCH($D52,'6. Patients'!$FK$9:$FY$9,0),ROWS('6. Patients'!EC$10:EC$107))),0),
IFERROR(SUMPRODUCT('6. Patients'!CP$10:CP$107,OFFSET('6. Patients'!$FZ$9,1,MATCH($D52,'6. Patients'!$GA$9:$GO$9,0),ROWS('6. Patients'!EC$10:EC$107))),0)+
IFERROR(SUMPRODUCT('6. Patients'!CP$10:CP$107,OFFSET('6. Patients'!$GP$9,1,MATCH($D52,'6. Patients'!$GQ$9:$HE$9,0),ROWS('6. Patients'!EC$10:EC$107))),0)+
IFERROR(SUMPRODUCT('6. Patients'!CP$10:CP$107,OFFSET('6. Patients'!$HF$9,1,MATCH($D52,'6. Patients'!$HG$9:$HU$9,0),ROWS('6. Patients'!EC$10:EC$107))),0)+
IFERROR(SUMPRODUCT('6. Patients'!CP$10:CP$107,OFFSET('6. Patients'!$HV$9,1,MATCH($D52,'6. Patients'!$HW$9:$IK$9,0),ROWS('6. Patients'!EC$10:EC$107))),0),
IFERROR(SUMPRODUCT('6. Patients'!CP$10:CP$107,OFFSET('6. Patients'!$IL$9,1,MATCH($D52,'6. Patients'!$IM$9:$JA$9,0),ROWS('6. Patients'!EC$10:EC$107))),0)+
IFERROR(SUMPRODUCT('6. Patients'!CP$10:CP$107,OFFSET('6. Patients'!$JB$9,1,MATCH($D52,'6. Patients'!$JC$9:$JQ$9,0),ROWS('6. Patients'!EC$10:EC$107))),0)+
IFERROR(SUMPRODUCT('6. Patients'!CP$10:CP$107,OFFSET('6. Patients'!$JR$9,1,MATCH($D52,'6. Patients'!$JS$9:$KG$9,0),ROWS('6. Patients'!EC$10:EC$107))),0)+
IFERROR(SUMPRODUCT('6. Patients'!CP$10:CP$107,OFFSET('6. Patients'!$KH$9,1,MATCH($D52,'6. Patients'!$KI$9:$KW$9,0),ROWS('6. Patients'!EC$10:EC$107))),0))+
IFERROR(VLOOKUP($D52,$H$61:$L$91,COLUMNS($H$60:$J$60)-1+W$7,0)*$E52*$F52*'1. General Inputs'!$J$25,0),0)</f>
        <v>0</v>
      </c>
      <c r="X52" s="3">
        <f ca="1">ROUNDUP($F52*$E52*CHOOSE(X$7,
IFERROR(SUMPRODUCT('6. Patients'!CQ$10:CQ$107,OFFSET('6. Patients'!$DN$9,1,MATCH($D52,'6. Patients'!$DO$9:$EC$9,0),ROWS('6. Patients'!ED$10:ED$107))),0)+
IFERROR(SUMPRODUCT('6. Patients'!CQ$10:CQ$107,OFFSET('6. Patients'!$ED$9,1,MATCH($D52,'6. Patients'!$EE$9:$ES$9,0),ROWS('6. Patients'!ED$10:ED$107))),0)+
IFERROR(SUMPRODUCT('6. Patients'!CQ$10:CQ$107,OFFSET('6. Patients'!$ET$9,1,MATCH($D52,'6. Patients'!$EU$9:$FI$9,0),ROWS('6. Patients'!ED$10:ED$107))),0)+
IFERROR(SUMPRODUCT('6. Patients'!CQ$10:CQ$107,OFFSET('6. Patients'!$FJ$9,1,MATCH($D52,'6. Patients'!$FK$9:$FY$9,0),ROWS('6. Patients'!ED$10:ED$107))),0),
IFERROR(SUMPRODUCT('6. Patients'!CQ$10:CQ$107,OFFSET('6. Patients'!$FZ$9,1,MATCH($D52,'6. Patients'!$GA$9:$GO$9,0),ROWS('6. Patients'!ED$10:ED$107))),0)+
IFERROR(SUMPRODUCT('6. Patients'!CQ$10:CQ$107,OFFSET('6. Patients'!$GP$9,1,MATCH($D52,'6. Patients'!$GQ$9:$HE$9,0),ROWS('6. Patients'!ED$10:ED$107))),0)+
IFERROR(SUMPRODUCT('6. Patients'!CQ$10:CQ$107,OFFSET('6. Patients'!$HF$9,1,MATCH($D52,'6. Patients'!$HG$9:$HU$9,0),ROWS('6. Patients'!ED$10:ED$107))),0)+
IFERROR(SUMPRODUCT('6. Patients'!CQ$10:CQ$107,OFFSET('6. Patients'!$HV$9,1,MATCH($D52,'6. Patients'!$HW$9:$IK$9,0),ROWS('6. Patients'!ED$10:ED$107))),0),
IFERROR(SUMPRODUCT('6. Patients'!CQ$10:CQ$107,OFFSET('6. Patients'!$IL$9,1,MATCH($D52,'6. Patients'!$IM$9:$JA$9,0),ROWS('6. Patients'!ED$10:ED$107))),0)+
IFERROR(SUMPRODUCT('6. Patients'!CQ$10:CQ$107,OFFSET('6. Patients'!$JB$9,1,MATCH($D52,'6. Patients'!$JC$9:$JQ$9,0),ROWS('6. Patients'!ED$10:ED$107))),0)+
IFERROR(SUMPRODUCT('6. Patients'!CQ$10:CQ$107,OFFSET('6. Patients'!$JR$9,1,MATCH($D52,'6. Patients'!$JS$9:$KG$9,0),ROWS('6. Patients'!ED$10:ED$107))),0)+
IFERROR(SUMPRODUCT('6. Patients'!CQ$10:CQ$107,OFFSET('6. Patients'!$KH$9,1,MATCH($D52,'6. Patients'!$KI$9:$KW$9,0),ROWS('6. Patients'!ED$10:ED$107))),0))+
IFERROR(VLOOKUP($D52,$H$61:$L$91,COLUMNS($H$60:$J$60)-1+X$7,0)*$E52*$F52*'1. General Inputs'!$J$25,0),0)</f>
        <v>0</v>
      </c>
      <c r="Y52" s="3">
        <f ca="1">ROUNDUP($F52*$E52*CHOOSE(Y$7,
IFERROR(SUMPRODUCT('6. Patients'!CR$10:CR$107,OFFSET('6. Patients'!$DN$9,1,MATCH($D52,'6. Patients'!$DO$9:$EC$9,0),ROWS('6. Patients'!EE$10:EE$107))),0)+
IFERROR(SUMPRODUCT('6. Patients'!CR$10:CR$107,OFFSET('6. Patients'!$ED$9,1,MATCH($D52,'6. Patients'!$EE$9:$ES$9,0),ROWS('6. Patients'!EE$10:EE$107))),0)+
IFERROR(SUMPRODUCT('6. Patients'!CR$10:CR$107,OFFSET('6. Patients'!$ET$9,1,MATCH($D52,'6. Patients'!$EU$9:$FI$9,0),ROWS('6. Patients'!EE$10:EE$107))),0)+
IFERROR(SUMPRODUCT('6. Patients'!CR$10:CR$107,OFFSET('6. Patients'!$FJ$9,1,MATCH($D52,'6. Patients'!$FK$9:$FY$9,0),ROWS('6. Patients'!EE$10:EE$107))),0),
IFERROR(SUMPRODUCT('6. Patients'!CR$10:CR$107,OFFSET('6. Patients'!$FZ$9,1,MATCH($D52,'6. Patients'!$GA$9:$GO$9,0),ROWS('6. Patients'!EE$10:EE$107))),0)+
IFERROR(SUMPRODUCT('6. Patients'!CR$10:CR$107,OFFSET('6. Patients'!$GP$9,1,MATCH($D52,'6. Patients'!$GQ$9:$HE$9,0),ROWS('6. Patients'!EE$10:EE$107))),0)+
IFERROR(SUMPRODUCT('6. Patients'!CR$10:CR$107,OFFSET('6. Patients'!$HF$9,1,MATCH($D52,'6. Patients'!$HG$9:$HU$9,0),ROWS('6. Patients'!EE$10:EE$107))),0)+
IFERROR(SUMPRODUCT('6. Patients'!CR$10:CR$107,OFFSET('6. Patients'!$HV$9,1,MATCH($D52,'6. Patients'!$HW$9:$IK$9,0),ROWS('6. Patients'!EE$10:EE$107))),0),
IFERROR(SUMPRODUCT('6. Patients'!CR$10:CR$107,OFFSET('6. Patients'!$IL$9,1,MATCH($D52,'6. Patients'!$IM$9:$JA$9,0),ROWS('6. Patients'!EE$10:EE$107))),0)+
IFERROR(SUMPRODUCT('6. Patients'!CR$10:CR$107,OFFSET('6. Patients'!$JB$9,1,MATCH($D52,'6. Patients'!$JC$9:$JQ$9,0),ROWS('6. Patients'!EE$10:EE$107))),0)+
IFERROR(SUMPRODUCT('6. Patients'!CR$10:CR$107,OFFSET('6. Patients'!$JR$9,1,MATCH($D52,'6. Patients'!$JS$9:$KG$9,0),ROWS('6. Patients'!EE$10:EE$107))),0)+
IFERROR(SUMPRODUCT('6. Patients'!CR$10:CR$107,OFFSET('6. Patients'!$KH$9,1,MATCH($D52,'6. Patients'!$KI$9:$KW$9,0),ROWS('6. Patients'!EE$10:EE$107))),0))+
IFERROR(VLOOKUP($D52,$H$61:$L$91,COLUMNS($H$60:$J$60)-1+Y$7,0)*$E52*$F52*'1. General Inputs'!$J$25,0),0)</f>
        <v>0</v>
      </c>
      <c r="Z52" s="3">
        <f ca="1">ROUNDUP($F52*$E52*CHOOSE(Z$7,
IFERROR(SUMPRODUCT('6. Patients'!CS$10:CS$107,OFFSET('6. Patients'!$DN$9,1,MATCH($D52,'6. Patients'!$DO$9:$EC$9,0),ROWS('6. Patients'!EF$10:EF$107))),0)+
IFERROR(SUMPRODUCT('6. Patients'!CS$10:CS$107,OFFSET('6. Patients'!$ED$9,1,MATCH($D52,'6. Patients'!$EE$9:$ES$9,0),ROWS('6. Patients'!EF$10:EF$107))),0)+
IFERROR(SUMPRODUCT('6. Patients'!CS$10:CS$107,OFFSET('6. Patients'!$ET$9,1,MATCH($D52,'6. Patients'!$EU$9:$FI$9,0),ROWS('6. Patients'!EF$10:EF$107))),0)+
IFERROR(SUMPRODUCT('6. Patients'!CS$10:CS$107,OFFSET('6. Patients'!$FJ$9,1,MATCH($D52,'6. Patients'!$FK$9:$FY$9,0),ROWS('6. Patients'!EF$10:EF$107))),0),
IFERROR(SUMPRODUCT('6. Patients'!CS$10:CS$107,OFFSET('6. Patients'!$FZ$9,1,MATCH($D52,'6. Patients'!$GA$9:$GO$9,0),ROWS('6. Patients'!EF$10:EF$107))),0)+
IFERROR(SUMPRODUCT('6. Patients'!CS$10:CS$107,OFFSET('6. Patients'!$GP$9,1,MATCH($D52,'6. Patients'!$GQ$9:$HE$9,0),ROWS('6. Patients'!EF$10:EF$107))),0)+
IFERROR(SUMPRODUCT('6. Patients'!CS$10:CS$107,OFFSET('6. Patients'!$HF$9,1,MATCH($D52,'6. Patients'!$HG$9:$HU$9,0),ROWS('6. Patients'!EF$10:EF$107))),0)+
IFERROR(SUMPRODUCT('6. Patients'!CS$10:CS$107,OFFSET('6. Patients'!$HV$9,1,MATCH($D52,'6. Patients'!$HW$9:$IK$9,0),ROWS('6. Patients'!EF$10:EF$107))),0),
IFERROR(SUMPRODUCT('6. Patients'!CS$10:CS$107,OFFSET('6. Patients'!$IL$9,1,MATCH($D52,'6. Patients'!$IM$9:$JA$9,0),ROWS('6. Patients'!EF$10:EF$107))),0)+
IFERROR(SUMPRODUCT('6. Patients'!CS$10:CS$107,OFFSET('6. Patients'!$JB$9,1,MATCH($D52,'6. Patients'!$JC$9:$JQ$9,0),ROWS('6. Patients'!EF$10:EF$107))),0)+
IFERROR(SUMPRODUCT('6. Patients'!CS$10:CS$107,OFFSET('6. Patients'!$JR$9,1,MATCH($D52,'6. Patients'!$JS$9:$KG$9,0),ROWS('6. Patients'!EF$10:EF$107))),0)+
IFERROR(SUMPRODUCT('6. Patients'!CS$10:CS$107,OFFSET('6. Patients'!$KH$9,1,MATCH($D52,'6. Patients'!$KI$9:$KW$9,0),ROWS('6. Patients'!EF$10:EF$107))),0))+
IFERROR(VLOOKUP($D52,$H$61:$L$91,COLUMNS($H$60:$J$60)-1+Z$7,0)*$E52*$F52*'1. General Inputs'!$J$25,0),0)</f>
        <v>0</v>
      </c>
      <c r="AA52" s="3">
        <f ca="1">ROUNDUP($F52*$E52*CHOOSE(AA$7,
IFERROR(SUMPRODUCT('6. Patients'!CT$10:CT$107,OFFSET('6. Patients'!$DN$9,1,MATCH($D52,'6. Patients'!$DO$9:$EC$9,0),ROWS('6. Patients'!EG$10:EG$107))),0)+
IFERROR(SUMPRODUCT('6. Patients'!CT$10:CT$107,OFFSET('6. Patients'!$ED$9,1,MATCH($D52,'6. Patients'!$EE$9:$ES$9,0),ROWS('6. Patients'!EG$10:EG$107))),0)+
IFERROR(SUMPRODUCT('6. Patients'!CT$10:CT$107,OFFSET('6. Patients'!$ET$9,1,MATCH($D52,'6. Patients'!$EU$9:$FI$9,0),ROWS('6. Patients'!EG$10:EG$107))),0)+
IFERROR(SUMPRODUCT('6. Patients'!CT$10:CT$107,OFFSET('6. Patients'!$FJ$9,1,MATCH($D52,'6. Patients'!$FK$9:$FY$9,0),ROWS('6. Patients'!EG$10:EG$107))),0),
IFERROR(SUMPRODUCT('6. Patients'!CT$10:CT$107,OFFSET('6. Patients'!$FZ$9,1,MATCH($D52,'6. Patients'!$GA$9:$GO$9,0),ROWS('6. Patients'!EG$10:EG$107))),0)+
IFERROR(SUMPRODUCT('6. Patients'!CT$10:CT$107,OFFSET('6. Patients'!$GP$9,1,MATCH($D52,'6. Patients'!$GQ$9:$HE$9,0),ROWS('6. Patients'!EG$10:EG$107))),0)+
IFERROR(SUMPRODUCT('6. Patients'!CT$10:CT$107,OFFSET('6. Patients'!$HF$9,1,MATCH($D52,'6. Patients'!$HG$9:$HU$9,0),ROWS('6. Patients'!EG$10:EG$107))),0)+
IFERROR(SUMPRODUCT('6. Patients'!CT$10:CT$107,OFFSET('6. Patients'!$HV$9,1,MATCH($D52,'6. Patients'!$HW$9:$IK$9,0),ROWS('6. Patients'!EG$10:EG$107))),0),
IFERROR(SUMPRODUCT('6. Patients'!CT$10:CT$107,OFFSET('6. Patients'!$IL$9,1,MATCH($D52,'6. Patients'!$IM$9:$JA$9,0),ROWS('6. Patients'!EG$10:EG$107))),0)+
IFERROR(SUMPRODUCT('6. Patients'!CT$10:CT$107,OFFSET('6. Patients'!$JB$9,1,MATCH($D52,'6. Patients'!$JC$9:$JQ$9,0),ROWS('6. Patients'!EG$10:EG$107))),0)+
IFERROR(SUMPRODUCT('6. Patients'!CT$10:CT$107,OFFSET('6. Patients'!$JR$9,1,MATCH($D52,'6. Patients'!$JS$9:$KG$9,0),ROWS('6. Patients'!EG$10:EG$107))),0)+
IFERROR(SUMPRODUCT('6. Patients'!CT$10:CT$107,OFFSET('6. Patients'!$KH$9,1,MATCH($D52,'6. Patients'!$KI$9:$KW$9,0),ROWS('6. Patients'!EG$10:EG$107))),0))+
IFERROR(VLOOKUP($D52,$H$61:$L$91,COLUMNS($H$60:$J$60)-1+AA$7,0)*$E52*$F52*'1. General Inputs'!$J$25,0),0)</f>
        <v>0</v>
      </c>
      <c r="AB52" s="3">
        <f ca="1">ROUNDUP($F52*$E52*CHOOSE(AB$7,
IFERROR(SUMPRODUCT('6. Patients'!CU$10:CU$107,OFFSET('6. Patients'!$DN$9,1,MATCH($D52,'6. Patients'!$DO$9:$EC$9,0),ROWS('6. Patients'!EH$10:EH$107))),0)+
IFERROR(SUMPRODUCT('6. Patients'!CU$10:CU$107,OFFSET('6. Patients'!$ED$9,1,MATCH($D52,'6. Patients'!$EE$9:$ES$9,0),ROWS('6. Patients'!EH$10:EH$107))),0)+
IFERROR(SUMPRODUCT('6. Patients'!CU$10:CU$107,OFFSET('6. Patients'!$ET$9,1,MATCH($D52,'6. Patients'!$EU$9:$FI$9,0),ROWS('6. Patients'!EH$10:EH$107))),0)+
IFERROR(SUMPRODUCT('6. Patients'!CU$10:CU$107,OFFSET('6. Patients'!$FJ$9,1,MATCH($D52,'6. Patients'!$FK$9:$FY$9,0),ROWS('6. Patients'!EH$10:EH$107))),0),
IFERROR(SUMPRODUCT('6. Patients'!CU$10:CU$107,OFFSET('6. Patients'!$FZ$9,1,MATCH($D52,'6. Patients'!$GA$9:$GO$9,0),ROWS('6. Patients'!EH$10:EH$107))),0)+
IFERROR(SUMPRODUCT('6. Patients'!CU$10:CU$107,OFFSET('6. Patients'!$GP$9,1,MATCH($D52,'6. Patients'!$GQ$9:$HE$9,0),ROWS('6. Patients'!EH$10:EH$107))),0)+
IFERROR(SUMPRODUCT('6. Patients'!CU$10:CU$107,OFFSET('6. Patients'!$HF$9,1,MATCH($D52,'6. Patients'!$HG$9:$HU$9,0),ROWS('6. Patients'!EH$10:EH$107))),0)+
IFERROR(SUMPRODUCT('6. Patients'!CU$10:CU$107,OFFSET('6. Patients'!$HV$9,1,MATCH($D52,'6. Patients'!$HW$9:$IK$9,0),ROWS('6. Patients'!EH$10:EH$107))),0),
IFERROR(SUMPRODUCT('6. Patients'!CU$10:CU$107,OFFSET('6. Patients'!$IL$9,1,MATCH($D52,'6. Patients'!$IM$9:$JA$9,0),ROWS('6. Patients'!EH$10:EH$107))),0)+
IFERROR(SUMPRODUCT('6. Patients'!CU$10:CU$107,OFFSET('6. Patients'!$JB$9,1,MATCH($D52,'6. Patients'!$JC$9:$JQ$9,0),ROWS('6. Patients'!EH$10:EH$107))),0)+
IFERROR(SUMPRODUCT('6. Patients'!CU$10:CU$107,OFFSET('6. Patients'!$JR$9,1,MATCH($D52,'6. Patients'!$JS$9:$KG$9,0),ROWS('6. Patients'!EH$10:EH$107))),0)+
IFERROR(SUMPRODUCT('6. Patients'!CU$10:CU$107,OFFSET('6. Patients'!$KH$9,1,MATCH($D52,'6. Patients'!$KI$9:$KW$9,0),ROWS('6. Patients'!EH$10:EH$107))),0))+
IFERROR(VLOOKUP($D52,$H$61:$L$91,COLUMNS($H$60:$J$60)-1+AB$7,0)*$E52*$F52*'1. General Inputs'!$J$25,0),0)</f>
        <v>0</v>
      </c>
      <c r="AC52" s="3">
        <f ca="1">ROUNDUP($F52*$E52*CHOOSE(AC$7,
IFERROR(SUMPRODUCT('6. Patients'!CV$10:CV$107,OFFSET('6. Patients'!$DN$9,1,MATCH($D52,'6. Patients'!$DO$9:$EC$9,0),ROWS('6. Patients'!EI$10:EI$107))),0)+
IFERROR(SUMPRODUCT('6. Patients'!CV$10:CV$107,OFFSET('6. Patients'!$ED$9,1,MATCH($D52,'6. Patients'!$EE$9:$ES$9,0),ROWS('6. Patients'!EI$10:EI$107))),0)+
IFERROR(SUMPRODUCT('6. Patients'!CV$10:CV$107,OFFSET('6. Patients'!$ET$9,1,MATCH($D52,'6. Patients'!$EU$9:$FI$9,0),ROWS('6. Patients'!EI$10:EI$107))),0)+
IFERROR(SUMPRODUCT('6. Patients'!CV$10:CV$107,OFFSET('6. Patients'!$FJ$9,1,MATCH($D52,'6. Patients'!$FK$9:$FY$9,0),ROWS('6. Patients'!EI$10:EI$107))),0),
IFERROR(SUMPRODUCT('6. Patients'!CV$10:CV$107,OFFSET('6. Patients'!$FZ$9,1,MATCH($D52,'6. Patients'!$GA$9:$GO$9,0),ROWS('6. Patients'!EI$10:EI$107))),0)+
IFERROR(SUMPRODUCT('6. Patients'!CV$10:CV$107,OFFSET('6. Patients'!$GP$9,1,MATCH($D52,'6. Patients'!$GQ$9:$HE$9,0),ROWS('6. Patients'!EI$10:EI$107))),0)+
IFERROR(SUMPRODUCT('6. Patients'!CV$10:CV$107,OFFSET('6. Patients'!$HF$9,1,MATCH($D52,'6. Patients'!$HG$9:$HU$9,0),ROWS('6. Patients'!EI$10:EI$107))),0)+
IFERROR(SUMPRODUCT('6. Patients'!CV$10:CV$107,OFFSET('6. Patients'!$HV$9,1,MATCH($D52,'6. Patients'!$HW$9:$IK$9,0),ROWS('6. Patients'!EI$10:EI$107))),0),
IFERROR(SUMPRODUCT('6. Patients'!CV$10:CV$107,OFFSET('6. Patients'!$IL$9,1,MATCH($D52,'6. Patients'!$IM$9:$JA$9,0),ROWS('6. Patients'!EI$10:EI$107))),0)+
IFERROR(SUMPRODUCT('6. Patients'!CV$10:CV$107,OFFSET('6. Patients'!$JB$9,1,MATCH($D52,'6. Patients'!$JC$9:$JQ$9,0),ROWS('6. Patients'!EI$10:EI$107))),0)+
IFERROR(SUMPRODUCT('6. Patients'!CV$10:CV$107,OFFSET('6. Patients'!$JR$9,1,MATCH($D52,'6. Patients'!$JS$9:$KG$9,0),ROWS('6. Patients'!EI$10:EI$107))),0)+
IFERROR(SUMPRODUCT('6. Patients'!CV$10:CV$107,OFFSET('6. Patients'!$KH$9,1,MATCH($D52,'6. Patients'!$KI$9:$KW$9,0),ROWS('6. Patients'!EI$10:EI$107))),0))+
IFERROR(VLOOKUP($D52,$H$61:$L$91,COLUMNS($H$60:$J$60)-1+AC$7,0)*$E52*$F52*'1. General Inputs'!$J$25,0),0)</f>
        <v>0</v>
      </c>
      <c r="AD52" s="3">
        <f ca="1">ROUNDUP($F52*$E52*CHOOSE(AD$7,
IFERROR(SUMPRODUCT('6. Patients'!CW$10:CW$107,OFFSET('6. Patients'!$DN$9,1,MATCH($D52,'6. Patients'!$DO$9:$EC$9,0),ROWS('6. Patients'!EJ$10:EJ$107))),0)+
IFERROR(SUMPRODUCT('6. Patients'!CW$10:CW$107,OFFSET('6. Patients'!$ED$9,1,MATCH($D52,'6. Patients'!$EE$9:$ES$9,0),ROWS('6. Patients'!EJ$10:EJ$107))),0)+
IFERROR(SUMPRODUCT('6. Patients'!CW$10:CW$107,OFFSET('6. Patients'!$ET$9,1,MATCH($D52,'6. Patients'!$EU$9:$FI$9,0),ROWS('6. Patients'!EJ$10:EJ$107))),0)+
IFERROR(SUMPRODUCT('6. Patients'!CW$10:CW$107,OFFSET('6. Patients'!$FJ$9,1,MATCH($D52,'6. Patients'!$FK$9:$FY$9,0),ROWS('6. Patients'!EJ$10:EJ$107))),0),
IFERROR(SUMPRODUCT('6. Patients'!CW$10:CW$107,OFFSET('6. Patients'!$FZ$9,1,MATCH($D52,'6. Patients'!$GA$9:$GO$9,0),ROWS('6. Patients'!EJ$10:EJ$107))),0)+
IFERROR(SUMPRODUCT('6. Patients'!CW$10:CW$107,OFFSET('6. Patients'!$GP$9,1,MATCH($D52,'6. Patients'!$GQ$9:$HE$9,0),ROWS('6. Patients'!EJ$10:EJ$107))),0)+
IFERROR(SUMPRODUCT('6. Patients'!CW$10:CW$107,OFFSET('6. Patients'!$HF$9,1,MATCH($D52,'6. Patients'!$HG$9:$HU$9,0),ROWS('6. Patients'!EJ$10:EJ$107))),0)+
IFERROR(SUMPRODUCT('6. Patients'!CW$10:CW$107,OFFSET('6. Patients'!$HV$9,1,MATCH($D52,'6. Patients'!$HW$9:$IK$9,0),ROWS('6. Patients'!EJ$10:EJ$107))),0),
IFERROR(SUMPRODUCT('6. Patients'!CW$10:CW$107,OFFSET('6. Patients'!$IL$9,1,MATCH($D52,'6. Patients'!$IM$9:$JA$9,0),ROWS('6. Patients'!EJ$10:EJ$107))),0)+
IFERROR(SUMPRODUCT('6. Patients'!CW$10:CW$107,OFFSET('6. Patients'!$JB$9,1,MATCH($D52,'6. Patients'!$JC$9:$JQ$9,0),ROWS('6. Patients'!EJ$10:EJ$107))),0)+
IFERROR(SUMPRODUCT('6. Patients'!CW$10:CW$107,OFFSET('6. Patients'!$JR$9,1,MATCH($D52,'6. Patients'!$JS$9:$KG$9,0),ROWS('6. Patients'!EJ$10:EJ$107))),0)+
IFERROR(SUMPRODUCT('6. Patients'!CW$10:CW$107,OFFSET('6. Patients'!$KH$9,1,MATCH($D52,'6. Patients'!$KI$9:$KW$9,0),ROWS('6. Patients'!EJ$10:EJ$107))),0))+
IFERROR(VLOOKUP($D52,$H$61:$L$91,COLUMNS($H$60:$J$60)-1+AD$7,0)*$E52*$F52*'1. General Inputs'!$J$25,0),0)</f>
        <v>0</v>
      </c>
      <c r="AE52" s="3">
        <f ca="1">ROUNDUP($F52*$E52*CHOOSE(AE$7,
IFERROR(SUMPRODUCT('6. Patients'!CX$10:CX$107,OFFSET('6. Patients'!$DN$9,1,MATCH($D52,'6. Patients'!$DO$9:$EC$9,0),ROWS('6. Patients'!EK$10:EK$107))),0)+
IFERROR(SUMPRODUCT('6. Patients'!CX$10:CX$107,OFFSET('6. Patients'!$ED$9,1,MATCH($D52,'6. Patients'!$EE$9:$ES$9,0),ROWS('6. Patients'!EK$10:EK$107))),0)+
IFERROR(SUMPRODUCT('6. Patients'!CX$10:CX$107,OFFSET('6. Patients'!$ET$9,1,MATCH($D52,'6. Patients'!$EU$9:$FI$9,0),ROWS('6. Patients'!EK$10:EK$107))),0)+
IFERROR(SUMPRODUCT('6. Patients'!CX$10:CX$107,OFFSET('6. Patients'!$FJ$9,1,MATCH($D52,'6. Patients'!$FK$9:$FY$9,0),ROWS('6. Patients'!EK$10:EK$107))),0),
IFERROR(SUMPRODUCT('6. Patients'!CX$10:CX$107,OFFSET('6. Patients'!$FZ$9,1,MATCH($D52,'6. Patients'!$GA$9:$GO$9,0),ROWS('6. Patients'!EK$10:EK$107))),0)+
IFERROR(SUMPRODUCT('6. Patients'!CX$10:CX$107,OFFSET('6. Patients'!$GP$9,1,MATCH($D52,'6. Patients'!$GQ$9:$HE$9,0),ROWS('6. Patients'!EK$10:EK$107))),0)+
IFERROR(SUMPRODUCT('6. Patients'!CX$10:CX$107,OFFSET('6. Patients'!$HF$9,1,MATCH($D52,'6. Patients'!$HG$9:$HU$9,0),ROWS('6. Patients'!EK$10:EK$107))),0)+
IFERROR(SUMPRODUCT('6. Patients'!CX$10:CX$107,OFFSET('6. Patients'!$HV$9,1,MATCH($D52,'6. Patients'!$HW$9:$IK$9,0),ROWS('6. Patients'!EK$10:EK$107))),0),
IFERROR(SUMPRODUCT('6. Patients'!CX$10:CX$107,OFFSET('6. Patients'!$IL$9,1,MATCH($D52,'6. Patients'!$IM$9:$JA$9,0),ROWS('6. Patients'!EK$10:EK$107))),0)+
IFERROR(SUMPRODUCT('6. Patients'!CX$10:CX$107,OFFSET('6. Patients'!$JB$9,1,MATCH($D52,'6. Patients'!$JC$9:$JQ$9,0),ROWS('6. Patients'!EK$10:EK$107))),0)+
IFERROR(SUMPRODUCT('6. Patients'!CX$10:CX$107,OFFSET('6. Patients'!$JR$9,1,MATCH($D52,'6. Patients'!$JS$9:$KG$9,0),ROWS('6. Patients'!EK$10:EK$107))),0)+
IFERROR(SUMPRODUCT('6. Patients'!CX$10:CX$107,OFFSET('6. Patients'!$KH$9,1,MATCH($D52,'6. Patients'!$KI$9:$KW$9,0),ROWS('6. Patients'!EK$10:EK$107))),0))+
IFERROR(VLOOKUP($D52,$H$61:$L$91,COLUMNS($H$60:$J$60)-1+AE$7,0)*$E52*$F52*'1. General Inputs'!$J$25,0),0)</f>
        <v>0</v>
      </c>
      <c r="AF52" s="3">
        <f ca="1">ROUNDUP($F52*$E52*CHOOSE(AF$7,
IFERROR(SUMPRODUCT('6. Patients'!CY$10:CY$107,OFFSET('6. Patients'!$DN$9,1,MATCH($D52,'6. Patients'!$DO$9:$EC$9,0),ROWS('6. Patients'!EL$10:EL$107))),0)+
IFERROR(SUMPRODUCT('6. Patients'!CY$10:CY$107,OFFSET('6. Patients'!$ED$9,1,MATCH($D52,'6. Patients'!$EE$9:$ES$9,0),ROWS('6. Patients'!EL$10:EL$107))),0)+
IFERROR(SUMPRODUCT('6. Patients'!CY$10:CY$107,OFFSET('6. Patients'!$ET$9,1,MATCH($D52,'6. Patients'!$EU$9:$FI$9,0),ROWS('6. Patients'!EL$10:EL$107))),0)+
IFERROR(SUMPRODUCT('6. Patients'!CY$10:CY$107,OFFSET('6. Patients'!$FJ$9,1,MATCH($D52,'6. Patients'!$FK$9:$FY$9,0),ROWS('6. Patients'!EL$10:EL$107))),0),
IFERROR(SUMPRODUCT('6. Patients'!CY$10:CY$107,OFFSET('6. Patients'!$FZ$9,1,MATCH($D52,'6. Patients'!$GA$9:$GO$9,0),ROWS('6. Patients'!EL$10:EL$107))),0)+
IFERROR(SUMPRODUCT('6. Patients'!CY$10:CY$107,OFFSET('6. Patients'!$GP$9,1,MATCH($D52,'6. Patients'!$GQ$9:$HE$9,0),ROWS('6. Patients'!EL$10:EL$107))),0)+
IFERROR(SUMPRODUCT('6. Patients'!CY$10:CY$107,OFFSET('6. Patients'!$HF$9,1,MATCH($D52,'6. Patients'!$HG$9:$HU$9,0),ROWS('6. Patients'!EL$10:EL$107))),0)+
IFERROR(SUMPRODUCT('6. Patients'!CY$10:CY$107,OFFSET('6. Patients'!$HV$9,1,MATCH($D52,'6. Patients'!$HW$9:$IK$9,0),ROWS('6. Patients'!EL$10:EL$107))),0),
IFERROR(SUMPRODUCT('6. Patients'!CY$10:CY$107,OFFSET('6. Patients'!$IL$9,1,MATCH($D52,'6. Patients'!$IM$9:$JA$9,0),ROWS('6. Patients'!EL$10:EL$107))),0)+
IFERROR(SUMPRODUCT('6. Patients'!CY$10:CY$107,OFFSET('6. Patients'!$JB$9,1,MATCH($D52,'6. Patients'!$JC$9:$JQ$9,0),ROWS('6. Patients'!EL$10:EL$107))),0)+
IFERROR(SUMPRODUCT('6. Patients'!CY$10:CY$107,OFFSET('6. Patients'!$JR$9,1,MATCH($D52,'6. Patients'!$JS$9:$KG$9,0),ROWS('6. Patients'!EL$10:EL$107))),0)+
IFERROR(SUMPRODUCT('6. Patients'!CY$10:CY$107,OFFSET('6. Patients'!$KH$9,1,MATCH($D52,'6. Patients'!$KI$9:$KW$9,0),ROWS('6. Patients'!EL$10:EL$107))),0))+
IFERROR(VLOOKUP($D52,$H$61:$L$91,COLUMNS($H$60:$J$60)-1+AF$7,0)*$E52*$F52*'1. General Inputs'!$J$25,0),0)</f>
        <v>0</v>
      </c>
      <c r="AG52" s="3">
        <f ca="1">ROUNDUP($F52*$E52*CHOOSE(AG$7,
IFERROR(SUMPRODUCT('6. Patients'!CZ$10:CZ$107,OFFSET('6. Patients'!$DN$9,1,MATCH($D52,'6. Patients'!$DO$9:$EC$9,0),ROWS('6. Patients'!EM$10:EM$107))),0)+
IFERROR(SUMPRODUCT('6. Patients'!CZ$10:CZ$107,OFFSET('6. Patients'!$ED$9,1,MATCH($D52,'6. Patients'!$EE$9:$ES$9,0),ROWS('6. Patients'!EM$10:EM$107))),0)+
IFERROR(SUMPRODUCT('6. Patients'!CZ$10:CZ$107,OFFSET('6. Patients'!$ET$9,1,MATCH($D52,'6. Patients'!$EU$9:$FI$9,0),ROWS('6. Patients'!EM$10:EM$107))),0)+
IFERROR(SUMPRODUCT('6. Patients'!CZ$10:CZ$107,OFFSET('6. Patients'!$FJ$9,1,MATCH($D52,'6. Patients'!$FK$9:$FY$9,0),ROWS('6. Patients'!EM$10:EM$107))),0),
IFERROR(SUMPRODUCT('6. Patients'!CZ$10:CZ$107,OFFSET('6. Patients'!$FZ$9,1,MATCH($D52,'6. Patients'!$GA$9:$GO$9,0),ROWS('6. Patients'!EM$10:EM$107))),0)+
IFERROR(SUMPRODUCT('6. Patients'!CZ$10:CZ$107,OFFSET('6. Patients'!$GP$9,1,MATCH($D52,'6. Patients'!$GQ$9:$HE$9,0),ROWS('6. Patients'!EM$10:EM$107))),0)+
IFERROR(SUMPRODUCT('6. Patients'!CZ$10:CZ$107,OFFSET('6. Patients'!$HF$9,1,MATCH($D52,'6. Patients'!$HG$9:$HU$9,0),ROWS('6. Patients'!EM$10:EM$107))),0)+
IFERROR(SUMPRODUCT('6. Patients'!CZ$10:CZ$107,OFFSET('6. Patients'!$HV$9,1,MATCH($D52,'6. Patients'!$HW$9:$IK$9,0),ROWS('6. Patients'!EM$10:EM$107))),0),
IFERROR(SUMPRODUCT('6. Patients'!CZ$10:CZ$107,OFFSET('6. Patients'!$IL$9,1,MATCH($D52,'6. Patients'!$IM$9:$JA$9,0),ROWS('6. Patients'!EM$10:EM$107))),0)+
IFERROR(SUMPRODUCT('6. Patients'!CZ$10:CZ$107,OFFSET('6. Patients'!$JB$9,1,MATCH($D52,'6. Patients'!$JC$9:$JQ$9,0),ROWS('6. Patients'!EM$10:EM$107))),0)+
IFERROR(SUMPRODUCT('6. Patients'!CZ$10:CZ$107,OFFSET('6. Patients'!$JR$9,1,MATCH($D52,'6. Patients'!$JS$9:$KG$9,0),ROWS('6. Patients'!EM$10:EM$107))),0)+
IFERROR(SUMPRODUCT('6. Patients'!CZ$10:CZ$107,OFFSET('6. Patients'!$KH$9,1,MATCH($D52,'6. Patients'!$KI$9:$KW$9,0),ROWS('6. Patients'!EM$10:EM$107))),0))+
IFERROR(VLOOKUP($D52,$H$61:$L$91,COLUMNS($H$60:$J$60)-1+AG$7,0)*$E52*$F52*'1. General Inputs'!$J$25,0),0)</f>
        <v>0</v>
      </c>
      <c r="AH52" s="3">
        <f ca="1">ROUNDUP($F52*$E52*CHOOSE(AH$7,
IFERROR(SUMPRODUCT('6. Patients'!DA$10:DA$107,OFFSET('6. Patients'!$DN$9,1,MATCH($D52,'6. Patients'!$DO$9:$EC$9,0),ROWS('6. Patients'!EN$10:EN$107))),0)+
IFERROR(SUMPRODUCT('6. Patients'!DA$10:DA$107,OFFSET('6. Patients'!$ED$9,1,MATCH($D52,'6. Patients'!$EE$9:$ES$9,0),ROWS('6. Patients'!EN$10:EN$107))),0)+
IFERROR(SUMPRODUCT('6. Patients'!DA$10:DA$107,OFFSET('6. Patients'!$ET$9,1,MATCH($D52,'6. Patients'!$EU$9:$FI$9,0),ROWS('6. Patients'!EN$10:EN$107))),0)+
IFERROR(SUMPRODUCT('6. Patients'!DA$10:DA$107,OFFSET('6. Patients'!$FJ$9,1,MATCH($D52,'6. Patients'!$FK$9:$FY$9,0),ROWS('6. Patients'!EN$10:EN$107))),0),
IFERROR(SUMPRODUCT('6. Patients'!DA$10:DA$107,OFFSET('6. Patients'!$FZ$9,1,MATCH($D52,'6. Patients'!$GA$9:$GO$9,0),ROWS('6. Patients'!EN$10:EN$107))),0)+
IFERROR(SUMPRODUCT('6. Patients'!DA$10:DA$107,OFFSET('6. Patients'!$GP$9,1,MATCH($D52,'6. Patients'!$GQ$9:$HE$9,0),ROWS('6. Patients'!EN$10:EN$107))),0)+
IFERROR(SUMPRODUCT('6. Patients'!DA$10:DA$107,OFFSET('6. Patients'!$HF$9,1,MATCH($D52,'6. Patients'!$HG$9:$HU$9,0),ROWS('6. Patients'!EN$10:EN$107))),0)+
IFERROR(SUMPRODUCT('6. Patients'!DA$10:DA$107,OFFSET('6. Patients'!$HV$9,1,MATCH($D52,'6. Patients'!$HW$9:$IK$9,0),ROWS('6. Patients'!EN$10:EN$107))),0),
IFERROR(SUMPRODUCT('6. Patients'!DA$10:DA$107,OFFSET('6. Patients'!$IL$9,1,MATCH($D52,'6. Patients'!$IM$9:$JA$9,0),ROWS('6. Patients'!EN$10:EN$107))),0)+
IFERROR(SUMPRODUCT('6. Patients'!DA$10:DA$107,OFFSET('6. Patients'!$JB$9,1,MATCH($D52,'6. Patients'!$JC$9:$JQ$9,0),ROWS('6. Patients'!EN$10:EN$107))),0)+
IFERROR(SUMPRODUCT('6. Patients'!DA$10:DA$107,OFFSET('6. Patients'!$JR$9,1,MATCH($D52,'6. Patients'!$JS$9:$KG$9,0),ROWS('6. Patients'!EN$10:EN$107))),0)+
IFERROR(SUMPRODUCT('6. Patients'!DA$10:DA$107,OFFSET('6. Patients'!$KH$9,1,MATCH($D52,'6. Patients'!$KI$9:$KW$9,0),ROWS('6. Patients'!EN$10:EN$107))),0))+
IFERROR(VLOOKUP($D52,$H$61:$L$91,COLUMNS($H$60:$J$60)-1+AH$7,0)*$E52*$F52*'1. General Inputs'!$J$25,0),0)</f>
        <v>0</v>
      </c>
      <c r="AI52" s="3">
        <f ca="1">ROUNDUP($F52*$E52*CHOOSE(AI$7,
IFERROR(SUMPRODUCT('6. Patients'!DB$10:DB$107,OFFSET('6. Patients'!$DN$9,1,MATCH($D52,'6. Patients'!$DO$9:$EC$9,0),ROWS('6. Patients'!EO$10:EO$107))),0)+
IFERROR(SUMPRODUCT('6. Patients'!DB$10:DB$107,OFFSET('6. Patients'!$ED$9,1,MATCH($D52,'6. Patients'!$EE$9:$ES$9,0),ROWS('6. Patients'!EO$10:EO$107))),0)+
IFERROR(SUMPRODUCT('6. Patients'!DB$10:DB$107,OFFSET('6. Patients'!$ET$9,1,MATCH($D52,'6. Patients'!$EU$9:$FI$9,0),ROWS('6. Patients'!EO$10:EO$107))),0)+
IFERROR(SUMPRODUCT('6. Patients'!DB$10:DB$107,OFFSET('6. Patients'!$FJ$9,1,MATCH($D52,'6. Patients'!$FK$9:$FY$9,0),ROWS('6. Patients'!EO$10:EO$107))),0),
IFERROR(SUMPRODUCT('6. Patients'!DB$10:DB$107,OFFSET('6. Patients'!$FZ$9,1,MATCH($D52,'6. Patients'!$GA$9:$GO$9,0),ROWS('6. Patients'!EO$10:EO$107))),0)+
IFERROR(SUMPRODUCT('6. Patients'!DB$10:DB$107,OFFSET('6. Patients'!$GP$9,1,MATCH($D52,'6. Patients'!$GQ$9:$HE$9,0),ROWS('6. Patients'!EO$10:EO$107))),0)+
IFERROR(SUMPRODUCT('6. Patients'!DB$10:DB$107,OFFSET('6. Patients'!$HF$9,1,MATCH($D52,'6. Patients'!$HG$9:$HU$9,0),ROWS('6. Patients'!EO$10:EO$107))),0)+
IFERROR(SUMPRODUCT('6. Patients'!DB$10:DB$107,OFFSET('6. Patients'!$HV$9,1,MATCH($D52,'6. Patients'!$HW$9:$IK$9,0),ROWS('6. Patients'!EO$10:EO$107))),0),
IFERROR(SUMPRODUCT('6. Patients'!DB$10:DB$107,OFFSET('6. Patients'!$IL$9,1,MATCH($D52,'6. Patients'!$IM$9:$JA$9,0),ROWS('6. Patients'!EO$10:EO$107))),0)+
IFERROR(SUMPRODUCT('6. Patients'!DB$10:DB$107,OFFSET('6. Patients'!$JB$9,1,MATCH($D52,'6. Patients'!$JC$9:$JQ$9,0),ROWS('6. Patients'!EO$10:EO$107))),0)+
IFERROR(SUMPRODUCT('6. Patients'!DB$10:DB$107,OFFSET('6. Patients'!$JR$9,1,MATCH($D52,'6. Patients'!$JS$9:$KG$9,0),ROWS('6. Patients'!EO$10:EO$107))),0)+
IFERROR(SUMPRODUCT('6. Patients'!DB$10:DB$107,OFFSET('6. Patients'!$KH$9,1,MATCH($D52,'6. Patients'!$KI$9:$KW$9,0),ROWS('6. Patients'!EO$10:EO$107))),0))+
IFERROR(VLOOKUP($D52,$H$61:$L$91,COLUMNS($H$60:$J$60)-1+AI$7,0)*$E52*$F52*'1. General Inputs'!$J$25,0),0)</f>
        <v>0</v>
      </c>
      <c r="AJ52" s="3">
        <f ca="1">ROUNDUP($F52*$E52*CHOOSE(AJ$7,
IFERROR(SUMPRODUCT('6. Patients'!DC$10:DC$107,OFFSET('6. Patients'!$DN$9,1,MATCH($D52,'6. Patients'!$DO$9:$EC$9,0),ROWS('6. Patients'!EP$10:EP$107))),0)+
IFERROR(SUMPRODUCT('6. Patients'!DC$10:DC$107,OFFSET('6. Patients'!$ED$9,1,MATCH($D52,'6. Patients'!$EE$9:$ES$9,0),ROWS('6. Patients'!EP$10:EP$107))),0)+
IFERROR(SUMPRODUCT('6. Patients'!DC$10:DC$107,OFFSET('6. Patients'!$ET$9,1,MATCH($D52,'6. Patients'!$EU$9:$FI$9,0),ROWS('6. Patients'!EP$10:EP$107))),0)+
IFERROR(SUMPRODUCT('6. Patients'!DC$10:DC$107,OFFSET('6. Patients'!$FJ$9,1,MATCH($D52,'6. Patients'!$FK$9:$FY$9,0),ROWS('6. Patients'!EP$10:EP$107))),0),
IFERROR(SUMPRODUCT('6. Patients'!DC$10:DC$107,OFFSET('6. Patients'!$FZ$9,1,MATCH($D52,'6. Patients'!$GA$9:$GO$9,0),ROWS('6. Patients'!EP$10:EP$107))),0)+
IFERROR(SUMPRODUCT('6. Patients'!DC$10:DC$107,OFFSET('6. Patients'!$GP$9,1,MATCH($D52,'6. Patients'!$GQ$9:$HE$9,0),ROWS('6. Patients'!EP$10:EP$107))),0)+
IFERROR(SUMPRODUCT('6. Patients'!DC$10:DC$107,OFFSET('6. Patients'!$HF$9,1,MATCH($D52,'6. Patients'!$HG$9:$HU$9,0),ROWS('6. Patients'!EP$10:EP$107))),0)+
IFERROR(SUMPRODUCT('6. Patients'!DC$10:DC$107,OFFSET('6. Patients'!$HV$9,1,MATCH($D52,'6. Patients'!$HW$9:$IK$9,0),ROWS('6. Patients'!EP$10:EP$107))),0),
IFERROR(SUMPRODUCT('6. Patients'!DC$10:DC$107,OFFSET('6. Patients'!$IL$9,1,MATCH($D52,'6. Patients'!$IM$9:$JA$9,0),ROWS('6. Patients'!EP$10:EP$107))),0)+
IFERROR(SUMPRODUCT('6. Patients'!DC$10:DC$107,OFFSET('6. Patients'!$JB$9,1,MATCH($D52,'6. Patients'!$JC$9:$JQ$9,0),ROWS('6. Patients'!EP$10:EP$107))),0)+
IFERROR(SUMPRODUCT('6. Patients'!DC$10:DC$107,OFFSET('6. Patients'!$JR$9,1,MATCH($D52,'6. Patients'!$JS$9:$KG$9,0),ROWS('6. Patients'!EP$10:EP$107))),0)+
IFERROR(SUMPRODUCT('6. Patients'!DC$10:DC$107,OFFSET('6. Patients'!$KH$9,1,MATCH($D52,'6. Patients'!$KI$9:$KW$9,0),ROWS('6. Patients'!EP$10:EP$107))),0))+
IFERROR(VLOOKUP($D52,$H$61:$L$91,COLUMNS($H$60:$J$60)-1+AJ$7,0)*$E52*$F52*'1. General Inputs'!$J$25,0),0)</f>
        <v>0</v>
      </c>
      <c r="AK52" s="3">
        <f ca="1">ROUNDUP($F52*$E52*CHOOSE(AK$7,
IFERROR(SUMPRODUCT('6. Patients'!DD$10:DD$107,OFFSET('6. Patients'!$DN$9,1,MATCH($D52,'6. Patients'!$DO$9:$EC$9,0),ROWS('6. Patients'!EQ$10:EQ$107))),0)+
IFERROR(SUMPRODUCT('6. Patients'!DD$10:DD$107,OFFSET('6. Patients'!$ED$9,1,MATCH($D52,'6. Patients'!$EE$9:$ES$9,0),ROWS('6. Patients'!EQ$10:EQ$107))),0)+
IFERROR(SUMPRODUCT('6. Patients'!DD$10:DD$107,OFFSET('6. Patients'!$ET$9,1,MATCH($D52,'6. Patients'!$EU$9:$FI$9,0),ROWS('6. Patients'!EQ$10:EQ$107))),0)+
IFERROR(SUMPRODUCT('6. Patients'!DD$10:DD$107,OFFSET('6. Patients'!$FJ$9,1,MATCH($D52,'6. Patients'!$FK$9:$FY$9,0),ROWS('6. Patients'!EQ$10:EQ$107))),0),
IFERROR(SUMPRODUCT('6. Patients'!DD$10:DD$107,OFFSET('6. Patients'!$FZ$9,1,MATCH($D52,'6. Patients'!$GA$9:$GO$9,0),ROWS('6. Patients'!EQ$10:EQ$107))),0)+
IFERROR(SUMPRODUCT('6. Patients'!DD$10:DD$107,OFFSET('6. Patients'!$GP$9,1,MATCH($D52,'6. Patients'!$GQ$9:$HE$9,0),ROWS('6. Patients'!EQ$10:EQ$107))),0)+
IFERROR(SUMPRODUCT('6. Patients'!DD$10:DD$107,OFFSET('6. Patients'!$HF$9,1,MATCH($D52,'6. Patients'!$HG$9:$HU$9,0),ROWS('6. Patients'!EQ$10:EQ$107))),0)+
IFERROR(SUMPRODUCT('6. Patients'!DD$10:DD$107,OFFSET('6. Patients'!$HV$9,1,MATCH($D52,'6. Patients'!$HW$9:$IK$9,0),ROWS('6. Patients'!EQ$10:EQ$107))),0),
IFERROR(SUMPRODUCT('6. Patients'!DD$10:DD$107,OFFSET('6. Patients'!$IL$9,1,MATCH($D52,'6. Patients'!$IM$9:$JA$9,0),ROWS('6. Patients'!EQ$10:EQ$107))),0)+
IFERROR(SUMPRODUCT('6. Patients'!DD$10:DD$107,OFFSET('6. Patients'!$JB$9,1,MATCH($D52,'6. Patients'!$JC$9:$JQ$9,0),ROWS('6. Patients'!EQ$10:EQ$107))),0)+
IFERROR(SUMPRODUCT('6. Patients'!DD$10:DD$107,OFFSET('6. Patients'!$JR$9,1,MATCH($D52,'6. Patients'!$JS$9:$KG$9,0),ROWS('6. Patients'!EQ$10:EQ$107))),0)+
IFERROR(SUMPRODUCT('6. Patients'!DD$10:DD$107,OFFSET('6. Patients'!$KH$9,1,MATCH($D52,'6. Patients'!$KI$9:$KW$9,0),ROWS('6. Patients'!EQ$10:EQ$107))),0))+
IFERROR(VLOOKUP($D52,$H$61:$L$91,COLUMNS($H$60:$J$60)-1+AK$7,0)*$E52*$F52*'1. General Inputs'!$J$25,0),0)</f>
        <v>0</v>
      </c>
      <c r="AL52" s="3">
        <f ca="1">ROUNDUP($F52*$E52*CHOOSE(AL$7,
IFERROR(SUMPRODUCT('6. Patients'!DE$10:DE$107,OFFSET('6. Patients'!$DN$9,1,MATCH($D52,'6. Patients'!$DO$9:$EC$9,0),ROWS('6. Patients'!ER$10:ER$107))),0)+
IFERROR(SUMPRODUCT('6. Patients'!DE$10:DE$107,OFFSET('6. Patients'!$ED$9,1,MATCH($D52,'6. Patients'!$EE$9:$ES$9,0),ROWS('6. Patients'!ER$10:ER$107))),0)+
IFERROR(SUMPRODUCT('6. Patients'!DE$10:DE$107,OFFSET('6. Patients'!$ET$9,1,MATCH($D52,'6. Patients'!$EU$9:$FI$9,0),ROWS('6. Patients'!ER$10:ER$107))),0)+
IFERROR(SUMPRODUCT('6. Patients'!DE$10:DE$107,OFFSET('6. Patients'!$FJ$9,1,MATCH($D52,'6. Patients'!$FK$9:$FY$9,0),ROWS('6. Patients'!ER$10:ER$107))),0),
IFERROR(SUMPRODUCT('6. Patients'!DE$10:DE$107,OFFSET('6. Patients'!$FZ$9,1,MATCH($D52,'6. Patients'!$GA$9:$GO$9,0),ROWS('6. Patients'!ER$10:ER$107))),0)+
IFERROR(SUMPRODUCT('6. Patients'!DE$10:DE$107,OFFSET('6. Patients'!$GP$9,1,MATCH($D52,'6. Patients'!$GQ$9:$HE$9,0),ROWS('6. Patients'!ER$10:ER$107))),0)+
IFERROR(SUMPRODUCT('6. Patients'!DE$10:DE$107,OFFSET('6. Patients'!$HF$9,1,MATCH($D52,'6. Patients'!$HG$9:$HU$9,0),ROWS('6. Patients'!ER$10:ER$107))),0)+
IFERROR(SUMPRODUCT('6. Patients'!DE$10:DE$107,OFFSET('6. Patients'!$HV$9,1,MATCH($D52,'6. Patients'!$HW$9:$IK$9,0),ROWS('6. Patients'!ER$10:ER$107))),0),
IFERROR(SUMPRODUCT('6. Patients'!DE$10:DE$107,OFFSET('6. Patients'!$IL$9,1,MATCH($D52,'6. Patients'!$IM$9:$JA$9,0),ROWS('6. Patients'!ER$10:ER$107))),0)+
IFERROR(SUMPRODUCT('6. Patients'!DE$10:DE$107,OFFSET('6. Patients'!$JB$9,1,MATCH($D52,'6. Patients'!$JC$9:$JQ$9,0),ROWS('6. Patients'!ER$10:ER$107))),0)+
IFERROR(SUMPRODUCT('6. Patients'!DE$10:DE$107,OFFSET('6. Patients'!$JR$9,1,MATCH($D52,'6. Patients'!$JS$9:$KG$9,0),ROWS('6. Patients'!ER$10:ER$107))),0)+
IFERROR(SUMPRODUCT('6. Patients'!DE$10:DE$107,OFFSET('6. Patients'!$KH$9,1,MATCH($D52,'6. Patients'!$KI$9:$KW$9,0),ROWS('6. Patients'!ER$10:ER$107))),0))+
IFERROR(VLOOKUP($D52,$H$61:$L$91,COLUMNS($H$60:$J$60)-1+AL$7,0)*$E52*$F52*'1. General Inputs'!$J$25,0),0)</f>
        <v>0</v>
      </c>
      <c r="AM52" s="3">
        <f ca="1">ROUNDUP($F52*$E52*CHOOSE(AM$7,
IFERROR(SUMPRODUCT('6. Patients'!DF$10:DF$107,OFFSET('6. Patients'!$DN$9,1,MATCH($D52,'6. Patients'!$DO$9:$EC$9,0),ROWS('6. Patients'!ES$10:ES$107))),0)+
IFERROR(SUMPRODUCT('6. Patients'!DF$10:DF$107,OFFSET('6. Patients'!$ED$9,1,MATCH($D52,'6. Patients'!$EE$9:$ES$9,0),ROWS('6. Patients'!ES$10:ES$107))),0)+
IFERROR(SUMPRODUCT('6. Patients'!DF$10:DF$107,OFFSET('6. Patients'!$ET$9,1,MATCH($D52,'6. Patients'!$EU$9:$FI$9,0),ROWS('6. Patients'!ES$10:ES$107))),0)+
IFERROR(SUMPRODUCT('6. Patients'!DF$10:DF$107,OFFSET('6. Patients'!$FJ$9,1,MATCH($D52,'6. Patients'!$FK$9:$FY$9,0),ROWS('6. Patients'!ES$10:ES$107))),0),
IFERROR(SUMPRODUCT('6. Patients'!DF$10:DF$107,OFFSET('6. Patients'!$FZ$9,1,MATCH($D52,'6. Patients'!$GA$9:$GO$9,0),ROWS('6. Patients'!ES$10:ES$107))),0)+
IFERROR(SUMPRODUCT('6. Patients'!DF$10:DF$107,OFFSET('6. Patients'!$GP$9,1,MATCH($D52,'6. Patients'!$GQ$9:$HE$9,0),ROWS('6. Patients'!ES$10:ES$107))),0)+
IFERROR(SUMPRODUCT('6. Patients'!DF$10:DF$107,OFFSET('6. Patients'!$HF$9,1,MATCH($D52,'6. Patients'!$HG$9:$HU$9,0),ROWS('6. Patients'!ES$10:ES$107))),0)+
IFERROR(SUMPRODUCT('6. Patients'!DF$10:DF$107,OFFSET('6. Patients'!$HV$9,1,MATCH($D52,'6. Patients'!$HW$9:$IK$9,0),ROWS('6. Patients'!ES$10:ES$107))),0),
IFERROR(SUMPRODUCT('6. Patients'!DF$10:DF$107,OFFSET('6. Patients'!$IL$9,1,MATCH($D52,'6. Patients'!$IM$9:$JA$9,0),ROWS('6. Patients'!ES$10:ES$107))),0)+
IFERROR(SUMPRODUCT('6. Patients'!DF$10:DF$107,OFFSET('6. Patients'!$JB$9,1,MATCH($D52,'6. Patients'!$JC$9:$JQ$9,0),ROWS('6. Patients'!ES$10:ES$107))),0)+
IFERROR(SUMPRODUCT('6. Patients'!DF$10:DF$107,OFFSET('6. Patients'!$JR$9,1,MATCH($D52,'6. Patients'!$JS$9:$KG$9,0),ROWS('6. Patients'!ES$10:ES$107))),0)+
IFERROR(SUMPRODUCT('6. Patients'!DF$10:DF$107,OFFSET('6. Patients'!$KH$9,1,MATCH($D52,'6. Patients'!$KI$9:$KW$9,0),ROWS('6. Patients'!ES$10:ES$107))),0))+
IFERROR(VLOOKUP($D52,$H$61:$L$91,COLUMNS($H$60:$J$60)-1+AM$7,0)*$E52*$F52*'1. General Inputs'!$J$25,0),0)</f>
        <v>0</v>
      </c>
      <c r="AN52" s="3">
        <f ca="1">ROUNDUP($F52*$E52*CHOOSE(AN$7,
IFERROR(SUMPRODUCT('6. Patients'!DG$10:DG$107,OFFSET('6. Patients'!$DN$9,1,MATCH($D52,'6. Patients'!$DO$9:$EC$9,0),ROWS('6. Patients'!ET$10:ET$107))),0)+
IFERROR(SUMPRODUCT('6. Patients'!DG$10:DG$107,OFFSET('6. Patients'!$ED$9,1,MATCH($D52,'6. Patients'!$EE$9:$ES$9,0),ROWS('6. Patients'!ET$10:ET$107))),0)+
IFERROR(SUMPRODUCT('6. Patients'!DG$10:DG$107,OFFSET('6. Patients'!$ET$9,1,MATCH($D52,'6. Patients'!$EU$9:$FI$9,0),ROWS('6. Patients'!ET$10:ET$107))),0)+
IFERROR(SUMPRODUCT('6. Patients'!DG$10:DG$107,OFFSET('6. Patients'!$FJ$9,1,MATCH($D52,'6. Patients'!$FK$9:$FY$9,0),ROWS('6. Patients'!ET$10:ET$107))),0),
IFERROR(SUMPRODUCT('6. Patients'!DG$10:DG$107,OFFSET('6. Patients'!$FZ$9,1,MATCH($D52,'6. Patients'!$GA$9:$GO$9,0),ROWS('6. Patients'!ET$10:ET$107))),0)+
IFERROR(SUMPRODUCT('6. Patients'!DG$10:DG$107,OFFSET('6. Patients'!$GP$9,1,MATCH($D52,'6. Patients'!$GQ$9:$HE$9,0),ROWS('6. Patients'!ET$10:ET$107))),0)+
IFERROR(SUMPRODUCT('6. Patients'!DG$10:DG$107,OFFSET('6. Patients'!$HF$9,1,MATCH($D52,'6. Patients'!$HG$9:$HU$9,0),ROWS('6. Patients'!ET$10:ET$107))),0)+
IFERROR(SUMPRODUCT('6. Patients'!DG$10:DG$107,OFFSET('6. Patients'!$HV$9,1,MATCH($D52,'6. Patients'!$HW$9:$IK$9,0),ROWS('6. Patients'!ET$10:ET$107))),0),
IFERROR(SUMPRODUCT('6. Patients'!DG$10:DG$107,OFFSET('6. Patients'!$IL$9,1,MATCH($D52,'6. Patients'!$IM$9:$JA$9,0),ROWS('6. Patients'!ET$10:ET$107))),0)+
IFERROR(SUMPRODUCT('6. Patients'!DG$10:DG$107,OFFSET('6. Patients'!$JB$9,1,MATCH($D52,'6. Patients'!$JC$9:$JQ$9,0),ROWS('6. Patients'!ET$10:ET$107))),0)+
IFERROR(SUMPRODUCT('6. Patients'!DG$10:DG$107,OFFSET('6. Patients'!$JR$9,1,MATCH($D52,'6. Patients'!$JS$9:$KG$9,0),ROWS('6. Patients'!ET$10:ET$107))),0)+
IFERROR(SUMPRODUCT('6. Patients'!DG$10:DG$107,OFFSET('6. Patients'!$KH$9,1,MATCH($D52,'6. Patients'!$KI$9:$KW$9,0),ROWS('6. Patients'!ET$10:ET$107))),0))+
IFERROR(VLOOKUP($D52,$H$61:$L$91,COLUMNS($H$60:$J$60)-1+AN$7,0)*$E52*$F52*'1. General Inputs'!$J$25,0),0)</f>
        <v>0</v>
      </c>
      <c r="AO52" s="3">
        <f ca="1">ROUNDUP($F52*$E52*CHOOSE(AO$7,
IFERROR(SUMPRODUCT('6. Patients'!DH$10:DH$107,OFFSET('6. Patients'!$DN$9,1,MATCH($D52,'6. Patients'!$DO$9:$EC$9,0),ROWS('6. Patients'!EU$10:EU$107))),0)+
IFERROR(SUMPRODUCT('6. Patients'!DH$10:DH$107,OFFSET('6. Patients'!$ED$9,1,MATCH($D52,'6. Patients'!$EE$9:$ES$9,0),ROWS('6. Patients'!EU$10:EU$107))),0)+
IFERROR(SUMPRODUCT('6. Patients'!DH$10:DH$107,OFFSET('6. Patients'!$ET$9,1,MATCH($D52,'6. Patients'!$EU$9:$FI$9,0),ROWS('6. Patients'!EU$10:EU$107))),0)+
IFERROR(SUMPRODUCT('6. Patients'!DH$10:DH$107,OFFSET('6. Patients'!$FJ$9,1,MATCH($D52,'6. Patients'!$FK$9:$FY$9,0),ROWS('6. Patients'!EU$10:EU$107))),0),
IFERROR(SUMPRODUCT('6. Patients'!DH$10:DH$107,OFFSET('6. Patients'!$FZ$9,1,MATCH($D52,'6. Patients'!$GA$9:$GO$9,0),ROWS('6. Patients'!EU$10:EU$107))),0)+
IFERROR(SUMPRODUCT('6. Patients'!DH$10:DH$107,OFFSET('6. Patients'!$GP$9,1,MATCH($D52,'6. Patients'!$GQ$9:$HE$9,0),ROWS('6. Patients'!EU$10:EU$107))),0)+
IFERROR(SUMPRODUCT('6. Patients'!DH$10:DH$107,OFFSET('6. Patients'!$HF$9,1,MATCH($D52,'6. Patients'!$HG$9:$HU$9,0),ROWS('6. Patients'!EU$10:EU$107))),0)+
IFERROR(SUMPRODUCT('6. Patients'!DH$10:DH$107,OFFSET('6. Patients'!$HV$9,1,MATCH($D52,'6. Patients'!$HW$9:$IK$9,0),ROWS('6. Patients'!EU$10:EU$107))),0),
IFERROR(SUMPRODUCT('6. Patients'!DH$10:DH$107,OFFSET('6. Patients'!$IL$9,1,MATCH($D52,'6. Patients'!$IM$9:$JA$9,0),ROWS('6. Patients'!EU$10:EU$107))),0)+
IFERROR(SUMPRODUCT('6. Patients'!DH$10:DH$107,OFFSET('6. Patients'!$JB$9,1,MATCH($D52,'6. Patients'!$JC$9:$JQ$9,0),ROWS('6. Patients'!EU$10:EU$107))),0)+
IFERROR(SUMPRODUCT('6. Patients'!DH$10:DH$107,OFFSET('6. Patients'!$JR$9,1,MATCH($D52,'6. Patients'!$JS$9:$KG$9,0),ROWS('6. Patients'!EU$10:EU$107))),0)+
IFERROR(SUMPRODUCT('6. Patients'!DH$10:DH$107,OFFSET('6. Patients'!$KH$9,1,MATCH($D52,'6. Patients'!$KI$9:$KW$9,0),ROWS('6. Patients'!EU$10:EU$107))),0))+
IFERROR(VLOOKUP($D52,$H$61:$L$91,COLUMNS($H$60:$J$60)-1+AO$7,0)*$E52*$F52*'1. General Inputs'!$J$25,0),0)</f>
        <v>0</v>
      </c>
      <c r="AP52" s="3">
        <f ca="1">ROUNDUP($F52*$E52*CHOOSE(AP$7,
IFERROR(SUMPRODUCT('6. Patients'!DI$10:DI$107,OFFSET('6. Patients'!$DN$9,1,MATCH($D52,'6. Patients'!$DO$9:$EC$9,0),ROWS('6. Patients'!EV$10:EV$107))),0)+
IFERROR(SUMPRODUCT('6. Patients'!DI$10:DI$107,OFFSET('6. Patients'!$ED$9,1,MATCH($D52,'6. Patients'!$EE$9:$ES$9,0),ROWS('6. Patients'!EV$10:EV$107))),0)+
IFERROR(SUMPRODUCT('6. Patients'!DI$10:DI$107,OFFSET('6. Patients'!$ET$9,1,MATCH($D52,'6. Patients'!$EU$9:$FI$9,0),ROWS('6. Patients'!EV$10:EV$107))),0)+
IFERROR(SUMPRODUCT('6. Patients'!DI$10:DI$107,OFFSET('6. Patients'!$FJ$9,1,MATCH($D52,'6. Patients'!$FK$9:$FY$9,0),ROWS('6. Patients'!EV$10:EV$107))),0),
IFERROR(SUMPRODUCT('6. Patients'!DI$10:DI$107,OFFSET('6. Patients'!$FZ$9,1,MATCH($D52,'6. Patients'!$GA$9:$GO$9,0),ROWS('6. Patients'!EV$10:EV$107))),0)+
IFERROR(SUMPRODUCT('6. Patients'!DI$10:DI$107,OFFSET('6. Patients'!$GP$9,1,MATCH($D52,'6. Patients'!$GQ$9:$HE$9,0),ROWS('6. Patients'!EV$10:EV$107))),0)+
IFERROR(SUMPRODUCT('6. Patients'!DI$10:DI$107,OFFSET('6. Patients'!$HF$9,1,MATCH($D52,'6. Patients'!$HG$9:$HU$9,0),ROWS('6. Patients'!EV$10:EV$107))),0)+
IFERROR(SUMPRODUCT('6. Patients'!DI$10:DI$107,OFFSET('6. Patients'!$HV$9,1,MATCH($D52,'6. Patients'!$HW$9:$IK$9,0),ROWS('6. Patients'!EV$10:EV$107))),0),
IFERROR(SUMPRODUCT('6. Patients'!DI$10:DI$107,OFFSET('6. Patients'!$IL$9,1,MATCH($D52,'6. Patients'!$IM$9:$JA$9,0),ROWS('6. Patients'!EV$10:EV$107))),0)+
IFERROR(SUMPRODUCT('6. Patients'!DI$10:DI$107,OFFSET('6. Patients'!$JB$9,1,MATCH($D52,'6. Patients'!$JC$9:$JQ$9,0),ROWS('6. Patients'!EV$10:EV$107))),0)+
IFERROR(SUMPRODUCT('6. Patients'!DI$10:DI$107,OFFSET('6. Patients'!$JR$9,1,MATCH($D52,'6. Patients'!$JS$9:$KG$9,0),ROWS('6. Patients'!EV$10:EV$107))),0)+
IFERROR(SUMPRODUCT('6. Patients'!DI$10:DI$107,OFFSET('6. Patients'!$KH$9,1,MATCH($D52,'6. Patients'!$KI$9:$KW$9,0),ROWS('6. Patients'!EV$10:EV$107))),0))+
IFERROR(VLOOKUP($D52,$H$61:$L$91,COLUMNS($H$60:$J$60)-1+AP$7,0)*$E52*$F52*'1. General Inputs'!$J$25,0),0)</f>
        <v>0</v>
      </c>
      <c r="AQ52" s="3">
        <f ca="1">ROUNDUP($F52*$E52*CHOOSE(AQ$7,
IFERROR(SUMPRODUCT('6. Patients'!DJ$10:DJ$107,OFFSET('6. Patients'!$DN$9,1,MATCH($D52,'6. Patients'!$DO$9:$EC$9,0),ROWS('6. Patients'!EW$10:EW$107))),0)+
IFERROR(SUMPRODUCT('6. Patients'!DJ$10:DJ$107,OFFSET('6. Patients'!$ED$9,1,MATCH($D52,'6. Patients'!$EE$9:$ES$9,0),ROWS('6. Patients'!EW$10:EW$107))),0)+
IFERROR(SUMPRODUCT('6. Patients'!DJ$10:DJ$107,OFFSET('6. Patients'!$ET$9,1,MATCH($D52,'6. Patients'!$EU$9:$FI$9,0),ROWS('6. Patients'!EW$10:EW$107))),0)+
IFERROR(SUMPRODUCT('6. Patients'!DJ$10:DJ$107,OFFSET('6. Patients'!$FJ$9,1,MATCH($D52,'6. Patients'!$FK$9:$FY$9,0),ROWS('6. Patients'!EW$10:EW$107))),0),
IFERROR(SUMPRODUCT('6. Patients'!DJ$10:DJ$107,OFFSET('6. Patients'!$FZ$9,1,MATCH($D52,'6. Patients'!$GA$9:$GO$9,0),ROWS('6. Patients'!EW$10:EW$107))),0)+
IFERROR(SUMPRODUCT('6. Patients'!DJ$10:DJ$107,OFFSET('6. Patients'!$GP$9,1,MATCH($D52,'6. Patients'!$GQ$9:$HE$9,0),ROWS('6. Patients'!EW$10:EW$107))),0)+
IFERROR(SUMPRODUCT('6. Patients'!DJ$10:DJ$107,OFFSET('6. Patients'!$HF$9,1,MATCH($D52,'6. Patients'!$HG$9:$HU$9,0),ROWS('6. Patients'!EW$10:EW$107))),0)+
IFERROR(SUMPRODUCT('6. Patients'!DJ$10:DJ$107,OFFSET('6. Patients'!$HV$9,1,MATCH($D52,'6. Patients'!$HW$9:$IK$9,0),ROWS('6. Patients'!EW$10:EW$107))),0),
IFERROR(SUMPRODUCT('6. Patients'!DJ$10:DJ$107,OFFSET('6. Patients'!$IL$9,1,MATCH($D52,'6. Patients'!$IM$9:$JA$9,0),ROWS('6. Patients'!EW$10:EW$107))),0)+
IFERROR(SUMPRODUCT('6. Patients'!DJ$10:DJ$107,OFFSET('6. Patients'!$JB$9,1,MATCH($D52,'6. Patients'!$JC$9:$JQ$9,0),ROWS('6. Patients'!EW$10:EW$107))),0)+
IFERROR(SUMPRODUCT('6. Patients'!DJ$10:DJ$107,OFFSET('6. Patients'!$JR$9,1,MATCH($D52,'6. Patients'!$JS$9:$KG$9,0),ROWS('6. Patients'!EW$10:EW$107))),0)+
IFERROR(SUMPRODUCT('6. Patients'!DJ$10:DJ$107,OFFSET('6. Patients'!$KH$9,1,MATCH($D52,'6. Patients'!$KI$9:$KW$9,0),ROWS('6. Patients'!EW$10:EW$107))),0))+
IFERROR(VLOOKUP($D52,$H$61:$L$91,COLUMNS($H$60:$J$60)-1+AQ$7,0)*$E52*$F52*'1. General Inputs'!$J$25,0),0)</f>
        <v>0</v>
      </c>
      <c r="AR52" s="136"/>
      <c r="AZ52" s="135">
        <f ca="1">IFERROR(SUM(OFFSET('7. Consumption'!H52,0,1,,MIN('1. General Inputs'!$J$27,COLUMNS('7. Consumption'!H$9:$AQ$9)-1))),0)+MAX(0,$AQ52*('1. General Inputs'!$J$27-COLUMNS('7. Consumption'!H$9:$AQ$9)+1))</f>
        <v>0</v>
      </c>
      <c r="BA52" s="135">
        <f ca="1">IFERROR(SUM(OFFSET('7. Consumption'!I52,0,1,,MIN('1. General Inputs'!$J$27,COLUMNS('7. Consumption'!I$9:$AQ$9)-1))),0)+MAX(0,$AQ52*('1. General Inputs'!$J$27-COLUMNS('7. Consumption'!I$9:$AQ$9)+1))</f>
        <v>0</v>
      </c>
      <c r="BB52" s="135">
        <f ca="1">IFERROR(SUM(OFFSET('7. Consumption'!J52,0,1,,MIN('1. General Inputs'!$J$27,COLUMNS('7. Consumption'!J$9:$AQ$9)-1))),0)+MAX(0,$AQ52*('1. General Inputs'!$J$27-COLUMNS('7. Consumption'!J$9:$AQ$9)+1))</f>
        <v>0</v>
      </c>
      <c r="BC52" s="135">
        <f ca="1">IFERROR(SUM(OFFSET('7. Consumption'!K52,0,1,,MIN('1. General Inputs'!$J$27,COLUMNS('7. Consumption'!K$9:$AQ$9)-1))),0)+MAX(0,$AQ52*('1. General Inputs'!$J$27-COLUMNS('7. Consumption'!K$9:$AQ$9)+1))</f>
        <v>0</v>
      </c>
      <c r="BD52" s="135">
        <f ca="1">IFERROR(SUM(OFFSET('7. Consumption'!L52,0,1,,MIN('1. General Inputs'!$J$27,COLUMNS('7. Consumption'!L$9:$AQ$9)-1))),0)+MAX(0,$AQ52*('1. General Inputs'!$J$27-COLUMNS('7. Consumption'!L$9:$AQ$9)+1))</f>
        <v>0</v>
      </c>
      <c r="BE52" s="135">
        <f ca="1">IFERROR(SUM(OFFSET('7. Consumption'!M52,0,1,,MIN('1. General Inputs'!$J$27,COLUMNS('7. Consumption'!M$9:$AQ$9)-1))),0)+MAX(0,$AQ52*('1. General Inputs'!$J$27-COLUMNS('7. Consumption'!M$9:$AQ$9)+1))</f>
        <v>0</v>
      </c>
      <c r="BF52" s="135">
        <f ca="1">IFERROR(SUM(OFFSET('7. Consumption'!N52,0,1,,MIN('1. General Inputs'!$J$27,COLUMNS('7. Consumption'!N$9:$AQ$9)-1))),0)+MAX(0,$AQ52*('1. General Inputs'!$J$27-COLUMNS('7. Consumption'!N$9:$AQ$9)+1))</f>
        <v>0</v>
      </c>
      <c r="BG52" s="135">
        <f ca="1">IFERROR(SUM(OFFSET('7. Consumption'!O52,0,1,,MIN('1. General Inputs'!$J$27,COLUMNS('7. Consumption'!O$9:$AQ$9)-1))),0)+MAX(0,$AQ52*('1. General Inputs'!$J$27-COLUMNS('7. Consumption'!O$9:$AQ$9)+1))</f>
        <v>0</v>
      </c>
      <c r="BH52" s="135">
        <f ca="1">IFERROR(SUM(OFFSET('7. Consumption'!P52,0,1,,MIN('1. General Inputs'!$J$27,COLUMNS('7. Consumption'!P$9:$AQ$9)-1))),0)+MAX(0,$AQ52*('1. General Inputs'!$J$27-COLUMNS('7. Consumption'!P$9:$AQ$9)+1))</f>
        <v>0</v>
      </c>
      <c r="BI52" s="135">
        <f ca="1">IFERROR(SUM(OFFSET('7. Consumption'!Q52,0,1,,MIN('1. General Inputs'!$J$27,COLUMNS('7. Consumption'!Q$9:$AQ$9)-1))),0)+MAX(0,$AQ52*('1. General Inputs'!$J$27-COLUMNS('7. Consumption'!Q$9:$AQ$9)+1))</f>
        <v>0</v>
      </c>
      <c r="BJ52" s="135">
        <f ca="1">IFERROR(SUM(OFFSET('7. Consumption'!R52,0,1,,MIN('1. General Inputs'!$J$27,COLUMNS('7. Consumption'!R$9:$AQ$9)-1))),0)+MAX(0,$AQ52*('1. General Inputs'!$J$27-COLUMNS('7. Consumption'!R$9:$AQ$9)+1))</f>
        <v>0</v>
      </c>
      <c r="BK52" s="135">
        <f ca="1">IFERROR(SUM(OFFSET('7. Consumption'!S52,0,1,,MIN('1. General Inputs'!$J$27,COLUMNS('7. Consumption'!S$9:$AQ$9)-1))),0)+MAX(0,$AQ52*('1. General Inputs'!$J$27-COLUMNS('7. Consumption'!S$9:$AQ$9)+1))</f>
        <v>0</v>
      </c>
      <c r="BL52" s="135">
        <f ca="1">IFERROR(SUM(OFFSET('7. Consumption'!T52,0,1,,MIN('1. General Inputs'!$J$27,COLUMNS('7. Consumption'!T$9:$AQ$9)-1))),0)+MAX(0,$AQ52*('1. General Inputs'!$J$27-COLUMNS('7. Consumption'!T$9:$AQ$9)+1))</f>
        <v>0</v>
      </c>
      <c r="BM52" s="135">
        <f ca="1">IFERROR(SUM(OFFSET('7. Consumption'!U52,0,1,,MIN('1. General Inputs'!$J$27,COLUMNS('7. Consumption'!U$9:$AQ$9)-1))),0)+MAX(0,$AQ52*('1. General Inputs'!$J$27-COLUMNS('7. Consumption'!U$9:$AQ$9)+1))</f>
        <v>0</v>
      </c>
      <c r="BN52" s="135">
        <f ca="1">IFERROR(SUM(OFFSET('7. Consumption'!V52,0,1,,MIN('1. General Inputs'!$J$27,COLUMNS('7. Consumption'!V$9:$AQ$9)-1))),0)+MAX(0,$AQ52*('1. General Inputs'!$J$27-COLUMNS('7. Consumption'!V$9:$AQ$9)+1))</f>
        <v>0</v>
      </c>
      <c r="BO52" s="135">
        <f ca="1">IFERROR(SUM(OFFSET('7. Consumption'!W52,0,1,,MIN('1. General Inputs'!$J$27,COLUMNS('7. Consumption'!W$9:$AQ$9)-1))),0)+MAX(0,$AQ52*('1. General Inputs'!$J$27-COLUMNS('7. Consumption'!W$9:$AQ$9)+1))</f>
        <v>0</v>
      </c>
      <c r="BP52" s="135">
        <f ca="1">IFERROR(SUM(OFFSET('7. Consumption'!X52,0,1,,MIN('1. General Inputs'!$J$27,COLUMNS('7. Consumption'!X$9:$AQ$9)-1))),0)+MAX(0,$AQ52*('1. General Inputs'!$J$27-COLUMNS('7. Consumption'!X$9:$AQ$9)+1))</f>
        <v>0</v>
      </c>
      <c r="BQ52" s="135">
        <f ca="1">IFERROR(SUM(OFFSET('7. Consumption'!Y52,0,1,,MIN('1. General Inputs'!$J$27,COLUMNS('7. Consumption'!Y$9:$AQ$9)-1))),0)+MAX(0,$AQ52*('1. General Inputs'!$J$27-COLUMNS('7. Consumption'!Y$9:$AQ$9)+1))</f>
        <v>0</v>
      </c>
      <c r="BR52" s="135">
        <f ca="1">IFERROR(SUM(OFFSET('7. Consumption'!Z52,0,1,,MIN('1. General Inputs'!$J$27,COLUMNS('7. Consumption'!Z$9:$AQ$9)-1))),0)+MAX(0,$AQ52*('1. General Inputs'!$J$27-COLUMNS('7. Consumption'!Z$9:$AQ$9)+1))</f>
        <v>0</v>
      </c>
      <c r="BS52" s="135">
        <f ca="1">IFERROR(SUM(OFFSET('7. Consumption'!AA52,0,1,,MIN('1. General Inputs'!$J$27,COLUMNS('7. Consumption'!AA$9:$AQ$9)-1))),0)+MAX(0,$AQ52*('1. General Inputs'!$J$27-COLUMNS('7. Consumption'!AA$9:$AQ$9)+1))</f>
        <v>0</v>
      </c>
      <c r="BT52" s="135">
        <f ca="1">IFERROR(SUM(OFFSET('7. Consumption'!AB52,0,1,,MIN('1. General Inputs'!$J$27,COLUMNS('7. Consumption'!AB$9:$AQ$9)-1))),0)+MAX(0,$AQ52*('1. General Inputs'!$J$27-COLUMNS('7. Consumption'!AB$9:$AQ$9)+1))</f>
        <v>0</v>
      </c>
      <c r="BU52" s="135">
        <f ca="1">IFERROR(SUM(OFFSET('7. Consumption'!AC52,0,1,,MIN('1. General Inputs'!$J$27,COLUMNS('7. Consumption'!AC$9:$AQ$9)-1))),0)+MAX(0,$AQ52*('1. General Inputs'!$J$27-COLUMNS('7. Consumption'!AC$9:$AQ$9)+1))</f>
        <v>0</v>
      </c>
      <c r="BV52" s="135">
        <f ca="1">IFERROR(SUM(OFFSET('7. Consumption'!AD52,0,1,,MIN('1. General Inputs'!$J$27,COLUMNS('7. Consumption'!AD$9:$AQ$9)-1))),0)+MAX(0,$AQ52*('1. General Inputs'!$J$27-COLUMNS('7. Consumption'!AD$9:$AQ$9)+1))</f>
        <v>0</v>
      </c>
      <c r="BW52" s="135">
        <f ca="1">IFERROR(SUM(OFFSET('7. Consumption'!AE52,0,1,,MIN('1. General Inputs'!$J$27,COLUMNS('7. Consumption'!AE$9:$AQ$9)-1))),0)+MAX(0,$AQ52*('1. General Inputs'!$J$27-COLUMNS('7. Consumption'!AE$9:$AQ$9)+1))</f>
        <v>0</v>
      </c>
      <c r="BX52" s="135">
        <f ca="1">IFERROR(SUM(OFFSET('7. Consumption'!AF52,0,1,,MIN('1. General Inputs'!$J$27,COLUMNS('7. Consumption'!AF$9:$AQ$9)-1))),0)+MAX(0,$AQ52*('1. General Inputs'!$J$27-COLUMNS('7. Consumption'!AF$9:$AQ$9)+1))</f>
        <v>0</v>
      </c>
      <c r="BY52" s="135">
        <f ca="1">IFERROR(SUM(OFFSET('7. Consumption'!AG52,0,1,,MIN('1. General Inputs'!$J$27,COLUMNS('7. Consumption'!AG$9:$AQ$9)-1))),0)+MAX(0,$AQ52*('1. General Inputs'!$J$27-COLUMNS('7. Consumption'!AG$9:$AQ$9)+1))</f>
        <v>0</v>
      </c>
      <c r="BZ52" s="135">
        <f ca="1">IFERROR(SUM(OFFSET('7. Consumption'!AH52,0,1,,MIN('1. General Inputs'!$J$27,COLUMNS('7. Consumption'!AH$9:$AQ$9)-1))),0)+MAX(0,$AQ52*('1. General Inputs'!$J$27-COLUMNS('7. Consumption'!AH$9:$AQ$9)+1))</f>
        <v>0</v>
      </c>
      <c r="CA52" s="135">
        <f ca="1">IFERROR(SUM(OFFSET('7. Consumption'!AI52,0,1,,MIN('1. General Inputs'!$J$27,COLUMNS('7. Consumption'!AI$9:$AQ$9)-1))),0)+MAX(0,$AQ52*('1. General Inputs'!$J$27-COLUMNS('7. Consumption'!AI$9:$AQ$9)+1))</f>
        <v>0</v>
      </c>
      <c r="CB52" s="135">
        <f ca="1">IFERROR(SUM(OFFSET('7. Consumption'!AJ52,0,1,,MIN('1. General Inputs'!$J$27,COLUMNS('7. Consumption'!AJ$9:$AQ$9)-1))),0)+MAX(0,$AQ52*('1. General Inputs'!$J$27-COLUMNS('7. Consumption'!AJ$9:$AQ$9)+1))</f>
        <v>0</v>
      </c>
      <c r="CC52" s="135">
        <f ca="1">IFERROR(SUM(OFFSET('7. Consumption'!AK52,0,1,,MIN('1. General Inputs'!$J$27,COLUMNS('7. Consumption'!AK$9:$AQ$9)-1))),0)+MAX(0,$AQ52*('1. General Inputs'!$J$27-COLUMNS('7. Consumption'!AK$9:$AQ$9)+1))</f>
        <v>0</v>
      </c>
      <c r="CD52" s="135">
        <f ca="1">IFERROR(SUM(OFFSET('7. Consumption'!AL52,0,1,,MIN('1. General Inputs'!$J$27,COLUMNS('7. Consumption'!AL$9:$AQ$9)-1))),0)+MAX(0,$AQ52*('1. General Inputs'!$J$27-COLUMNS('7. Consumption'!AL$9:$AQ$9)+1))</f>
        <v>0</v>
      </c>
      <c r="CE52" s="135">
        <f ca="1">IFERROR(SUM(OFFSET('7. Consumption'!AM52,0,1,,MIN('1. General Inputs'!$J$27,COLUMNS('7. Consumption'!AM$9:$AQ$9)-1))),0)+MAX(0,$AQ52*('1. General Inputs'!$J$27-COLUMNS('7. Consumption'!AM$9:$AQ$9)+1))</f>
        <v>0</v>
      </c>
      <c r="CF52" s="135">
        <f ca="1">IFERROR(SUM(OFFSET('7. Consumption'!AN52,0,1,,MIN('1. General Inputs'!$J$27,COLUMNS('7. Consumption'!AN$9:$AQ$9)-1))),0)+MAX(0,$AQ52*('1. General Inputs'!$J$27-COLUMNS('7. Consumption'!AN$9:$AQ$9)+1))</f>
        <v>0</v>
      </c>
      <c r="CG52" s="135">
        <f ca="1">IFERROR(SUM(OFFSET('7. Consumption'!AO52,0,1,,MIN('1. General Inputs'!$J$27,COLUMNS('7. Consumption'!AO$9:$AQ$9)-1))),0)+MAX(0,$AQ52*('1. General Inputs'!$J$27-COLUMNS('7. Consumption'!AO$9:$AQ$9)+1))</f>
        <v>0</v>
      </c>
      <c r="CH52" s="135">
        <f ca="1">IFERROR(SUM(OFFSET('7. Consumption'!AP52,0,1,,MIN('1. General Inputs'!$J$27,COLUMNS('7. Consumption'!AP$9:$AQ$9)-1))),0)+MAX(0,$AQ52*('1. General Inputs'!$J$27-COLUMNS('7. Consumption'!AP$9:$AQ$9)+1))</f>
        <v>0</v>
      </c>
      <c r="CI52" s="135">
        <f ca="1">IFERROR(SUM(OFFSET('7. Consumption'!AQ52,0,1,,MIN('1. General Inputs'!$J$27,COLUMNS('7. Consumption'!AQ$9:$AQ$9)-1))),0)+MAX(0,$AQ52*('1. General Inputs'!$J$27-COLUMNS('7. Consumption'!AQ$9:$AQ$9)+1))</f>
        <v>0</v>
      </c>
    </row>
    <row r="53" spans="2:87" collapsed="1" x14ac:dyDescent="0.3">
      <c r="B53" s="16"/>
      <c r="C53" s="16" t="str">
        <f>IFERROR(VLOOKUP(ROWS($C$9:$C53),'5. Dosing'!$L$14:$M$64,COLUMNS('5. Dosing'!$L$13:$M$13),0),"")</f>
        <v/>
      </c>
      <c r="D53" s="16" t="str">
        <f>IFERROR(INDEX('5. Dosing'!E$14:E$64,MATCH('7. Consumption'!$C53,'5. Dosing'!$M$14:$M$64,0)),"")</f>
        <v/>
      </c>
      <c r="E53" s="129">
        <f>IFERROR(INDEX('5. Dosing'!K$14:K$64,MATCH('7. Consumption'!$C53,'5. Dosing'!$M$14:$M$64,0)),0)</f>
        <v>0</v>
      </c>
      <c r="F53" s="130">
        <f>IFERROR(INDEX('5. Dosing'!J$14:J$64,MATCH('7. Consumption'!$C53,'5. Dosing'!$M$14:$M$64,0))*(30)/INDEX('5. Dosing'!H$14:H$64,MATCH('7. Consumption'!$C53,'5. Dosing'!$M$14:$M$64,0)),0)</f>
        <v>0</v>
      </c>
      <c r="H53" s="3">
        <f ca="1">ROUNDUP($F53*$E53*CHOOSE(H$7,
IFERROR(SUMPRODUCT('6. Patients'!CA$10:CA$107,OFFSET('6. Patients'!$DN$9,1,MATCH($D53,'6. Patients'!$DO$9:$EC$9,0),ROWS('6. Patients'!DN$10:DN$107))),0)+
IFERROR(SUMPRODUCT('6. Patients'!CA$10:CA$107,OFFSET('6. Patients'!$ED$9,1,MATCH($D53,'6. Patients'!$EE$9:$ES$9,0),ROWS('6. Patients'!DN$10:DN$107))),0)+
IFERROR(SUMPRODUCT('6. Patients'!CA$10:CA$107,OFFSET('6. Patients'!$ET$9,1,MATCH($D53,'6. Patients'!$EU$9:$FI$9,0),ROWS('6. Patients'!DN$10:DN$107))),0)+
IFERROR(SUMPRODUCT('6. Patients'!CA$10:CA$107,OFFSET('6. Patients'!$FJ$9,1,MATCH($D53,'6. Patients'!$FK$9:$FY$9,0),ROWS('6. Patients'!DN$10:DN$107))),0),
IFERROR(SUMPRODUCT('6. Patients'!CA$10:CA$107,OFFSET('6. Patients'!$FZ$9,1,MATCH($D53,'6. Patients'!$GA$9:$GO$9,0),ROWS('6. Patients'!DN$10:DN$107))),0)+
IFERROR(SUMPRODUCT('6. Patients'!CA$10:CA$107,OFFSET('6. Patients'!$GP$9,1,MATCH($D53,'6. Patients'!$GQ$9:$HE$9,0),ROWS('6. Patients'!DN$10:DN$107))),0)+
IFERROR(SUMPRODUCT('6. Patients'!CA$10:CA$107,OFFSET('6. Patients'!$HF$9,1,MATCH($D53,'6. Patients'!$HG$9:$HU$9,0),ROWS('6. Patients'!DN$10:DN$107))),0)+
IFERROR(SUMPRODUCT('6. Patients'!CA$10:CA$107,OFFSET('6. Patients'!$HV$9,1,MATCH($D53,'6. Patients'!$HW$9:$IK$9,0),ROWS('6. Patients'!DN$10:DN$107))),0),
IFERROR(SUMPRODUCT('6. Patients'!CA$10:CA$107,OFFSET('6. Patients'!$IL$9,1,MATCH($D53,'6. Patients'!$IM$9:$JA$9,0),ROWS('6. Patients'!DN$10:DN$107))),0)+
IFERROR(SUMPRODUCT('6. Patients'!CA$10:CA$107,OFFSET('6. Patients'!$JB$9,1,MATCH($D53,'6. Patients'!$JC$9:$JQ$9,0),ROWS('6. Patients'!DN$10:DN$107))),0)+
IFERROR(SUMPRODUCT('6. Patients'!CA$10:CA$107,OFFSET('6. Patients'!$JR$9,1,MATCH($D53,'6. Patients'!$JS$9:$KG$9,0),ROWS('6. Patients'!DN$10:DN$107))),0)+
IFERROR(SUMPRODUCT('6. Patients'!CA$10:CA$107,OFFSET('6. Patients'!$KH$9,1,MATCH($D53,'6. Patients'!$KI$9:$KW$9,0),ROWS('6. Patients'!DN$10:DN$107))),0))+
IFERROR(VLOOKUP($D53,$H$61:$L$91,COLUMNS($H$60:$J$60)-1+H$7,0)*$E53*$F53*'1. General Inputs'!$J$25,0),0)</f>
        <v>0</v>
      </c>
      <c r="I53" s="3">
        <f ca="1">ROUNDUP($F53*$E53*CHOOSE(I$7,
IFERROR(SUMPRODUCT('6. Patients'!CB$10:CB$107,OFFSET('6. Patients'!$DN$9,1,MATCH($D53,'6. Patients'!$DO$9:$EC$9,0),ROWS('6. Patients'!DO$10:DO$107))),0)+
IFERROR(SUMPRODUCT('6. Patients'!CB$10:CB$107,OFFSET('6. Patients'!$ED$9,1,MATCH($D53,'6. Patients'!$EE$9:$ES$9,0),ROWS('6. Patients'!DO$10:DO$107))),0)+
IFERROR(SUMPRODUCT('6. Patients'!CB$10:CB$107,OFFSET('6. Patients'!$ET$9,1,MATCH($D53,'6. Patients'!$EU$9:$FI$9,0),ROWS('6. Patients'!DO$10:DO$107))),0)+
IFERROR(SUMPRODUCT('6. Patients'!CB$10:CB$107,OFFSET('6. Patients'!$FJ$9,1,MATCH($D53,'6. Patients'!$FK$9:$FY$9,0),ROWS('6. Patients'!DO$10:DO$107))),0),
IFERROR(SUMPRODUCT('6. Patients'!CB$10:CB$107,OFFSET('6. Patients'!$FZ$9,1,MATCH($D53,'6. Patients'!$GA$9:$GO$9,0),ROWS('6. Patients'!DO$10:DO$107))),0)+
IFERROR(SUMPRODUCT('6. Patients'!CB$10:CB$107,OFFSET('6. Patients'!$GP$9,1,MATCH($D53,'6. Patients'!$GQ$9:$HE$9,0),ROWS('6. Patients'!DO$10:DO$107))),0)+
IFERROR(SUMPRODUCT('6. Patients'!CB$10:CB$107,OFFSET('6. Patients'!$HF$9,1,MATCH($D53,'6. Patients'!$HG$9:$HU$9,0),ROWS('6. Patients'!DO$10:DO$107))),0)+
IFERROR(SUMPRODUCT('6. Patients'!CB$10:CB$107,OFFSET('6. Patients'!$HV$9,1,MATCH($D53,'6. Patients'!$HW$9:$IK$9,0),ROWS('6. Patients'!DO$10:DO$107))),0),
IFERROR(SUMPRODUCT('6. Patients'!CB$10:CB$107,OFFSET('6. Patients'!$IL$9,1,MATCH($D53,'6. Patients'!$IM$9:$JA$9,0),ROWS('6. Patients'!DO$10:DO$107))),0)+
IFERROR(SUMPRODUCT('6. Patients'!CB$10:CB$107,OFFSET('6. Patients'!$JB$9,1,MATCH($D53,'6. Patients'!$JC$9:$JQ$9,0),ROWS('6. Patients'!DO$10:DO$107))),0)+
IFERROR(SUMPRODUCT('6. Patients'!CB$10:CB$107,OFFSET('6. Patients'!$JR$9,1,MATCH($D53,'6. Patients'!$JS$9:$KG$9,0),ROWS('6. Patients'!DO$10:DO$107))),0)+
IFERROR(SUMPRODUCT('6. Patients'!CB$10:CB$107,OFFSET('6. Patients'!$KH$9,1,MATCH($D53,'6. Patients'!$KI$9:$KW$9,0),ROWS('6. Patients'!DO$10:DO$107))),0))+
IFERROR(VLOOKUP($D53,$H$61:$L$91,COLUMNS($H$60:$J$60)-1+I$7,0)*$E53*$F53*'1. General Inputs'!$J$25,0),0)</f>
        <v>0</v>
      </c>
      <c r="J53" s="3">
        <f ca="1">ROUNDUP($F53*$E53*CHOOSE(J$7,
IFERROR(SUMPRODUCT('6. Patients'!CC$10:CC$107,OFFSET('6. Patients'!$DN$9,1,MATCH($D53,'6. Patients'!$DO$9:$EC$9,0),ROWS('6. Patients'!DP$10:DP$107))),0)+
IFERROR(SUMPRODUCT('6. Patients'!CC$10:CC$107,OFFSET('6. Patients'!$ED$9,1,MATCH($D53,'6. Patients'!$EE$9:$ES$9,0),ROWS('6. Patients'!DP$10:DP$107))),0)+
IFERROR(SUMPRODUCT('6. Patients'!CC$10:CC$107,OFFSET('6. Patients'!$ET$9,1,MATCH($D53,'6. Patients'!$EU$9:$FI$9,0),ROWS('6. Patients'!DP$10:DP$107))),0)+
IFERROR(SUMPRODUCT('6. Patients'!CC$10:CC$107,OFFSET('6. Patients'!$FJ$9,1,MATCH($D53,'6. Patients'!$FK$9:$FY$9,0),ROWS('6. Patients'!DP$10:DP$107))),0),
IFERROR(SUMPRODUCT('6. Patients'!CC$10:CC$107,OFFSET('6. Patients'!$FZ$9,1,MATCH($D53,'6. Patients'!$GA$9:$GO$9,0),ROWS('6. Patients'!DP$10:DP$107))),0)+
IFERROR(SUMPRODUCT('6. Patients'!CC$10:CC$107,OFFSET('6. Patients'!$GP$9,1,MATCH($D53,'6. Patients'!$GQ$9:$HE$9,0),ROWS('6. Patients'!DP$10:DP$107))),0)+
IFERROR(SUMPRODUCT('6. Patients'!CC$10:CC$107,OFFSET('6. Patients'!$HF$9,1,MATCH($D53,'6. Patients'!$HG$9:$HU$9,0),ROWS('6. Patients'!DP$10:DP$107))),0)+
IFERROR(SUMPRODUCT('6. Patients'!CC$10:CC$107,OFFSET('6. Patients'!$HV$9,1,MATCH($D53,'6. Patients'!$HW$9:$IK$9,0),ROWS('6. Patients'!DP$10:DP$107))),0),
IFERROR(SUMPRODUCT('6. Patients'!CC$10:CC$107,OFFSET('6. Patients'!$IL$9,1,MATCH($D53,'6. Patients'!$IM$9:$JA$9,0),ROWS('6. Patients'!DP$10:DP$107))),0)+
IFERROR(SUMPRODUCT('6. Patients'!CC$10:CC$107,OFFSET('6. Patients'!$JB$9,1,MATCH($D53,'6. Patients'!$JC$9:$JQ$9,0),ROWS('6. Patients'!DP$10:DP$107))),0)+
IFERROR(SUMPRODUCT('6. Patients'!CC$10:CC$107,OFFSET('6. Patients'!$JR$9,1,MATCH($D53,'6. Patients'!$JS$9:$KG$9,0),ROWS('6. Patients'!DP$10:DP$107))),0)+
IFERROR(SUMPRODUCT('6. Patients'!CC$10:CC$107,OFFSET('6. Patients'!$KH$9,1,MATCH($D53,'6. Patients'!$KI$9:$KW$9,0),ROWS('6. Patients'!DP$10:DP$107))),0))+
IFERROR(VLOOKUP($D53,$H$61:$L$91,COLUMNS($H$60:$J$60)-1+J$7,0)*$E53*$F53*'1. General Inputs'!$J$25,0),0)</f>
        <v>0</v>
      </c>
      <c r="K53" s="3">
        <f ca="1">ROUNDUP($F53*$E53*CHOOSE(K$7,
IFERROR(SUMPRODUCT('6. Patients'!CD$10:CD$107,OFFSET('6. Patients'!$DN$9,1,MATCH($D53,'6. Patients'!$DO$9:$EC$9,0),ROWS('6. Patients'!DQ$10:DQ$107))),0)+
IFERROR(SUMPRODUCT('6. Patients'!CD$10:CD$107,OFFSET('6. Patients'!$ED$9,1,MATCH($D53,'6. Patients'!$EE$9:$ES$9,0),ROWS('6. Patients'!DQ$10:DQ$107))),0)+
IFERROR(SUMPRODUCT('6. Patients'!CD$10:CD$107,OFFSET('6. Patients'!$ET$9,1,MATCH($D53,'6. Patients'!$EU$9:$FI$9,0),ROWS('6. Patients'!DQ$10:DQ$107))),0)+
IFERROR(SUMPRODUCT('6. Patients'!CD$10:CD$107,OFFSET('6. Patients'!$FJ$9,1,MATCH($D53,'6. Patients'!$FK$9:$FY$9,0),ROWS('6. Patients'!DQ$10:DQ$107))),0),
IFERROR(SUMPRODUCT('6. Patients'!CD$10:CD$107,OFFSET('6. Patients'!$FZ$9,1,MATCH($D53,'6. Patients'!$GA$9:$GO$9,0),ROWS('6. Patients'!DQ$10:DQ$107))),0)+
IFERROR(SUMPRODUCT('6. Patients'!CD$10:CD$107,OFFSET('6. Patients'!$GP$9,1,MATCH($D53,'6. Patients'!$GQ$9:$HE$9,0),ROWS('6. Patients'!DQ$10:DQ$107))),0)+
IFERROR(SUMPRODUCT('6. Patients'!CD$10:CD$107,OFFSET('6. Patients'!$HF$9,1,MATCH($D53,'6. Patients'!$HG$9:$HU$9,0),ROWS('6. Patients'!DQ$10:DQ$107))),0)+
IFERROR(SUMPRODUCT('6. Patients'!CD$10:CD$107,OFFSET('6. Patients'!$HV$9,1,MATCH($D53,'6. Patients'!$HW$9:$IK$9,0),ROWS('6. Patients'!DQ$10:DQ$107))),0),
IFERROR(SUMPRODUCT('6. Patients'!CD$10:CD$107,OFFSET('6. Patients'!$IL$9,1,MATCH($D53,'6. Patients'!$IM$9:$JA$9,0),ROWS('6. Patients'!DQ$10:DQ$107))),0)+
IFERROR(SUMPRODUCT('6. Patients'!CD$10:CD$107,OFFSET('6. Patients'!$JB$9,1,MATCH($D53,'6. Patients'!$JC$9:$JQ$9,0),ROWS('6. Patients'!DQ$10:DQ$107))),0)+
IFERROR(SUMPRODUCT('6. Patients'!CD$10:CD$107,OFFSET('6. Patients'!$JR$9,1,MATCH($D53,'6. Patients'!$JS$9:$KG$9,0),ROWS('6. Patients'!DQ$10:DQ$107))),0)+
IFERROR(SUMPRODUCT('6. Patients'!CD$10:CD$107,OFFSET('6. Patients'!$KH$9,1,MATCH($D53,'6. Patients'!$KI$9:$KW$9,0),ROWS('6. Patients'!DQ$10:DQ$107))),0))+
IFERROR(VLOOKUP($D53,$H$61:$L$91,COLUMNS($H$60:$J$60)-1+K$7,0)*$E53*$F53*'1. General Inputs'!$J$25,0),0)</f>
        <v>0</v>
      </c>
      <c r="L53" s="3">
        <f ca="1">ROUNDUP($F53*$E53*CHOOSE(L$7,
IFERROR(SUMPRODUCT('6. Patients'!CE$10:CE$107,OFFSET('6. Patients'!$DN$9,1,MATCH($D53,'6. Patients'!$DO$9:$EC$9,0),ROWS('6. Patients'!DR$10:DR$107))),0)+
IFERROR(SUMPRODUCT('6. Patients'!CE$10:CE$107,OFFSET('6. Patients'!$ED$9,1,MATCH($D53,'6. Patients'!$EE$9:$ES$9,0),ROWS('6. Patients'!DR$10:DR$107))),0)+
IFERROR(SUMPRODUCT('6. Patients'!CE$10:CE$107,OFFSET('6. Patients'!$ET$9,1,MATCH($D53,'6. Patients'!$EU$9:$FI$9,0),ROWS('6. Patients'!DR$10:DR$107))),0)+
IFERROR(SUMPRODUCT('6. Patients'!CE$10:CE$107,OFFSET('6. Patients'!$FJ$9,1,MATCH($D53,'6. Patients'!$FK$9:$FY$9,0),ROWS('6. Patients'!DR$10:DR$107))),0),
IFERROR(SUMPRODUCT('6. Patients'!CE$10:CE$107,OFFSET('6. Patients'!$FZ$9,1,MATCH($D53,'6. Patients'!$GA$9:$GO$9,0),ROWS('6. Patients'!DR$10:DR$107))),0)+
IFERROR(SUMPRODUCT('6. Patients'!CE$10:CE$107,OFFSET('6. Patients'!$GP$9,1,MATCH($D53,'6. Patients'!$GQ$9:$HE$9,0),ROWS('6. Patients'!DR$10:DR$107))),0)+
IFERROR(SUMPRODUCT('6. Patients'!CE$10:CE$107,OFFSET('6. Patients'!$HF$9,1,MATCH($D53,'6. Patients'!$HG$9:$HU$9,0),ROWS('6. Patients'!DR$10:DR$107))),0)+
IFERROR(SUMPRODUCT('6. Patients'!CE$10:CE$107,OFFSET('6. Patients'!$HV$9,1,MATCH($D53,'6. Patients'!$HW$9:$IK$9,0),ROWS('6. Patients'!DR$10:DR$107))),0),
IFERROR(SUMPRODUCT('6. Patients'!CE$10:CE$107,OFFSET('6. Patients'!$IL$9,1,MATCH($D53,'6. Patients'!$IM$9:$JA$9,0),ROWS('6. Patients'!DR$10:DR$107))),0)+
IFERROR(SUMPRODUCT('6. Patients'!CE$10:CE$107,OFFSET('6. Patients'!$JB$9,1,MATCH($D53,'6. Patients'!$JC$9:$JQ$9,0),ROWS('6. Patients'!DR$10:DR$107))),0)+
IFERROR(SUMPRODUCT('6. Patients'!CE$10:CE$107,OFFSET('6. Patients'!$JR$9,1,MATCH($D53,'6. Patients'!$JS$9:$KG$9,0),ROWS('6. Patients'!DR$10:DR$107))),0)+
IFERROR(SUMPRODUCT('6. Patients'!CE$10:CE$107,OFFSET('6. Patients'!$KH$9,1,MATCH($D53,'6. Patients'!$KI$9:$KW$9,0),ROWS('6. Patients'!DR$10:DR$107))),0))+
IFERROR(VLOOKUP($D53,$H$61:$L$91,COLUMNS($H$60:$J$60)-1+L$7,0)*$E53*$F53*'1. General Inputs'!$J$25,0),0)</f>
        <v>0</v>
      </c>
      <c r="M53" s="3">
        <f ca="1">ROUNDUP($F53*$E53*CHOOSE(M$7,
IFERROR(SUMPRODUCT('6. Patients'!CF$10:CF$107,OFFSET('6. Patients'!$DN$9,1,MATCH($D53,'6. Patients'!$DO$9:$EC$9,0),ROWS('6. Patients'!DS$10:DS$107))),0)+
IFERROR(SUMPRODUCT('6. Patients'!CF$10:CF$107,OFFSET('6. Patients'!$ED$9,1,MATCH($D53,'6. Patients'!$EE$9:$ES$9,0),ROWS('6. Patients'!DS$10:DS$107))),0)+
IFERROR(SUMPRODUCT('6. Patients'!CF$10:CF$107,OFFSET('6. Patients'!$ET$9,1,MATCH($D53,'6. Patients'!$EU$9:$FI$9,0),ROWS('6. Patients'!DS$10:DS$107))),0)+
IFERROR(SUMPRODUCT('6. Patients'!CF$10:CF$107,OFFSET('6. Patients'!$FJ$9,1,MATCH($D53,'6. Patients'!$FK$9:$FY$9,0),ROWS('6. Patients'!DS$10:DS$107))),0),
IFERROR(SUMPRODUCT('6. Patients'!CF$10:CF$107,OFFSET('6. Patients'!$FZ$9,1,MATCH($D53,'6. Patients'!$GA$9:$GO$9,0),ROWS('6. Patients'!DS$10:DS$107))),0)+
IFERROR(SUMPRODUCT('6. Patients'!CF$10:CF$107,OFFSET('6. Patients'!$GP$9,1,MATCH($D53,'6. Patients'!$GQ$9:$HE$9,0),ROWS('6. Patients'!DS$10:DS$107))),0)+
IFERROR(SUMPRODUCT('6. Patients'!CF$10:CF$107,OFFSET('6. Patients'!$HF$9,1,MATCH($D53,'6. Patients'!$HG$9:$HU$9,0),ROWS('6. Patients'!DS$10:DS$107))),0)+
IFERROR(SUMPRODUCT('6. Patients'!CF$10:CF$107,OFFSET('6. Patients'!$HV$9,1,MATCH($D53,'6. Patients'!$HW$9:$IK$9,0),ROWS('6. Patients'!DS$10:DS$107))),0),
IFERROR(SUMPRODUCT('6. Patients'!CF$10:CF$107,OFFSET('6. Patients'!$IL$9,1,MATCH($D53,'6. Patients'!$IM$9:$JA$9,0),ROWS('6. Patients'!DS$10:DS$107))),0)+
IFERROR(SUMPRODUCT('6. Patients'!CF$10:CF$107,OFFSET('6. Patients'!$JB$9,1,MATCH($D53,'6. Patients'!$JC$9:$JQ$9,0),ROWS('6. Patients'!DS$10:DS$107))),0)+
IFERROR(SUMPRODUCT('6. Patients'!CF$10:CF$107,OFFSET('6. Patients'!$JR$9,1,MATCH($D53,'6. Patients'!$JS$9:$KG$9,0),ROWS('6. Patients'!DS$10:DS$107))),0)+
IFERROR(SUMPRODUCT('6. Patients'!CF$10:CF$107,OFFSET('6. Patients'!$KH$9,1,MATCH($D53,'6. Patients'!$KI$9:$KW$9,0),ROWS('6. Patients'!DS$10:DS$107))),0))+
IFERROR(VLOOKUP($D53,$H$61:$L$91,COLUMNS($H$60:$J$60)-1+M$7,0)*$E53*$F53*'1. General Inputs'!$J$25,0),0)</f>
        <v>0</v>
      </c>
      <c r="N53" s="3">
        <f ca="1">ROUNDUP($F53*$E53*CHOOSE(N$7,
IFERROR(SUMPRODUCT('6. Patients'!CG$10:CG$107,OFFSET('6. Patients'!$DN$9,1,MATCH($D53,'6. Patients'!$DO$9:$EC$9,0),ROWS('6. Patients'!DT$10:DT$107))),0)+
IFERROR(SUMPRODUCT('6. Patients'!CG$10:CG$107,OFFSET('6. Patients'!$ED$9,1,MATCH($D53,'6. Patients'!$EE$9:$ES$9,0),ROWS('6. Patients'!DT$10:DT$107))),0)+
IFERROR(SUMPRODUCT('6. Patients'!CG$10:CG$107,OFFSET('6. Patients'!$ET$9,1,MATCH($D53,'6. Patients'!$EU$9:$FI$9,0),ROWS('6. Patients'!DT$10:DT$107))),0)+
IFERROR(SUMPRODUCT('6. Patients'!CG$10:CG$107,OFFSET('6. Patients'!$FJ$9,1,MATCH($D53,'6. Patients'!$FK$9:$FY$9,0),ROWS('6. Patients'!DT$10:DT$107))),0),
IFERROR(SUMPRODUCT('6. Patients'!CG$10:CG$107,OFFSET('6. Patients'!$FZ$9,1,MATCH($D53,'6. Patients'!$GA$9:$GO$9,0),ROWS('6. Patients'!DT$10:DT$107))),0)+
IFERROR(SUMPRODUCT('6. Patients'!CG$10:CG$107,OFFSET('6. Patients'!$GP$9,1,MATCH($D53,'6. Patients'!$GQ$9:$HE$9,0),ROWS('6. Patients'!DT$10:DT$107))),0)+
IFERROR(SUMPRODUCT('6. Patients'!CG$10:CG$107,OFFSET('6. Patients'!$HF$9,1,MATCH($D53,'6. Patients'!$HG$9:$HU$9,0),ROWS('6. Patients'!DT$10:DT$107))),0)+
IFERROR(SUMPRODUCT('6. Patients'!CG$10:CG$107,OFFSET('6. Patients'!$HV$9,1,MATCH($D53,'6. Patients'!$HW$9:$IK$9,0),ROWS('6. Patients'!DT$10:DT$107))),0),
IFERROR(SUMPRODUCT('6. Patients'!CG$10:CG$107,OFFSET('6. Patients'!$IL$9,1,MATCH($D53,'6. Patients'!$IM$9:$JA$9,0),ROWS('6. Patients'!DT$10:DT$107))),0)+
IFERROR(SUMPRODUCT('6. Patients'!CG$10:CG$107,OFFSET('6. Patients'!$JB$9,1,MATCH($D53,'6. Patients'!$JC$9:$JQ$9,0),ROWS('6. Patients'!DT$10:DT$107))),0)+
IFERROR(SUMPRODUCT('6. Patients'!CG$10:CG$107,OFFSET('6. Patients'!$JR$9,1,MATCH($D53,'6. Patients'!$JS$9:$KG$9,0),ROWS('6. Patients'!DT$10:DT$107))),0)+
IFERROR(SUMPRODUCT('6. Patients'!CG$10:CG$107,OFFSET('6. Patients'!$KH$9,1,MATCH($D53,'6. Patients'!$KI$9:$KW$9,0),ROWS('6. Patients'!DT$10:DT$107))),0))+
IFERROR(VLOOKUP($D53,$H$61:$L$91,COLUMNS($H$60:$J$60)-1+N$7,0)*$E53*$F53*'1. General Inputs'!$J$25,0),0)</f>
        <v>0</v>
      </c>
      <c r="O53" s="3">
        <f ca="1">ROUNDUP($F53*$E53*CHOOSE(O$7,
IFERROR(SUMPRODUCT('6. Patients'!CH$10:CH$107,OFFSET('6. Patients'!$DN$9,1,MATCH($D53,'6. Patients'!$DO$9:$EC$9,0),ROWS('6. Patients'!DU$10:DU$107))),0)+
IFERROR(SUMPRODUCT('6. Patients'!CH$10:CH$107,OFFSET('6. Patients'!$ED$9,1,MATCH($D53,'6. Patients'!$EE$9:$ES$9,0),ROWS('6. Patients'!DU$10:DU$107))),0)+
IFERROR(SUMPRODUCT('6. Patients'!CH$10:CH$107,OFFSET('6. Patients'!$ET$9,1,MATCH($D53,'6. Patients'!$EU$9:$FI$9,0),ROWS('6. Patients'!DU$10:DU$107))),0)+
IFERROR(SUMPRODUCT('6. Patients'!CH$10:CH$107,OFFSET('6. Patients'!$FJ$9,1,MATCH($D53,'6. Patients'!$FK$9:$FY$9,0),ROWS('6. Patients'!DU$10:DU$107))),0),
IFERROR(SUMPRODUCT('6. Patients'!CH$10:CH$107,OFFSET('6. Patients'!$FZ$9,1,MATCH($D53,'6. Patients'!$GA$9:$GO$9,0),ROWS('6. Patients'!DU$10:DU$107))),0)+
IFERROR(SUMPRODUCT('6. Patients'!CH$10:CH$107,OFFSET('6. Patients'!$GP$9,1,MATCH($D53,'6. Patients'!$GQ$9:$HE$9,0),ROWS('6. Patients'!DU$10:DU$107))),0)+
IFERROR(SUMPRODUCT('6. Patients'!CH$10:CH$107,OFFSET('6. Patients'!$HF$9,1,MATCH($D53,'6. Patients'!$HG$9:$HU$9,0),ROWS('6. Patients'!DU$10:DU$107))),0)+
IFERROR(SUMPRODUCT('6. Patients'!CH$10:CH$107,OFFSET('6. Patients'!$HV$9,1,MATCH($D53,'6. Patients'!$HW$9:$IK$9,0),ROWS('6. Patients'!DU$10:DU$107))),0),
IFERROR(SUMPRODUCT('6. Patients'!CH$10:CH$107,OFFSET('6. Patients'!$IL$9,1,MATCH($D53,'6. Patients'!$IM$9:$JA$9,0),ROWS('6. Patients'!DU$10:DU$107))),0)+
IFERROR(SUMPRODUCT('6. Patients'!CH$10:CH$107,OFFSET('6. Patients'!$JB$9,1,MATCH($D53,'6. Patients'!$JC$9:$JQ$9,0),ROWS('6. Patients'!DU$10:DU$107))),0)+
IFERROR(SUMPRODUCT('6. Patients'!CH$10:CH$107,OFFSET('6. Patients'!$JR$9,1,MATCH($D53,'6. Patients'!$JS$9:$KG$9,0),ROWS('6. Patients'!DU$10:DU$107))),0)+
IFERROR(SUMPRODUCT('6. Patients'!CH$10:CH$107,OFFSET('6. Patients'!$KH$9,1,MATCH($D53,'6. Patients'!$KI$9:$KW$9,0),ROWS('6. Patients'!DU$10:DU$107))),0))+
IFERROR(VLOOKUP($D53,$H$61:$L$91,COLUMNS($H$60:$J$60)-1+O$7,0)*$E53*$F53*'1. General Inputs'!$J$25,0),0)</f>
        <v>0</v>
      </c>
      <c r="P53" s="3">
        <f ca="1">ROUNDUP($F53*$E53*CHOOSE(P$7,
IFERROR(SUMPRODUCT('6. Patients'!CI$10:CI$107,OFFSET('6. Patients'!$DN$9,1,MATCH($D53,'6. Patients'!$DO$9:$EC$9,0),ROWS('6. Patients'!DV$10:DV$107))),0)+
IFERROR(SUMPRODUCT('6. Patients'!CI$10:CI$107,OFFSET('6. Patients'!$ED$9,1,MATCH($D53,'6. Patients'!$EE$9:$ES$9,0),ROWS('6. Patients'!DV$10:DV$107))),0)+
IFERROR(SUMPRODUCT('6. Patients'!CI$10:CI$107,OFFSET('6. Patients'!$ET$9,1,MATCH($D53,'6. Patients'!$EU$9:$FI$9,0),ROWS('6. Patients'!DV$10:DV$107))),0)+
IFERROR(SUMPRODUCT('6. Patients'!CI$10:CI$107,OFFSET('6. Patients'!$FJ$9,1,MATCH($D53,'6. Patients'!$FK$9:$FY$9,0),ROWS('6. Patients'!DV$10:DV$107))),0),
IFERROR(SUMPRODUCT('6. Patients'!CI$10:CI$107,OFFSET('6. Patients'!$FZ$9,1,MATCH($D53,'6. Patients'!$GA$9:$GO$9,0),ROWS('6. Patients'!DV$10:DV$107))),0)+
IFERROR(SUMPRODUCT('6. Patients'!CI$10:CI$107,OFFSET('6. Patients'!$GP$9,1,MATCH($D53,'6. Patients'!$GQ$9:$HE$9,0),ROWS('6. Patients'!DV$10:DV$107))),0)+
IFERROR(SUMPRODUCT('6. Patients'!CI$10:CI$107,OFFSET('6. Patients'!$HF$9,1,MATCH($D53,'6. Patients'!$HG$9:$HU$9,0),ROWS('6. Patients'!DV$10:DV$107))),0)+
IFERROR(SUMPRODUCT('6. Patients'!CI$10:CI$107,OFFSET('6. Patients'!$HV$9,1,MATCH($D53,'6. Patients'!$HW$9:$IK$9,0),ROWS('6. Patients'!DV$10:DV$107))),0),
IFERROR(SUMPRODUCT('6. Patients'!CI$10:CI$107,OFFSET('6. Patients'!$IL$9,1,MATCH($D53,'6. Patients'!$IM$9:$JA$9,0),ROWS('6. Patients'!DV$10:DV$107))),0)+
IFERROR(SUMPRODUCT('6. Patients'!CI$10:CI$107,OFFSET('6. Patients'!$JB$9,1,MATCH($D53,'6. Patients'!$JC$9:$JQ$9,0),ROWS('6. Patients'!DV$10:DV$107))),0)+
IFERROR(SUMPRODUCT('6. Patients'!CI$10:CI$107,OFFSET('6. Patients'!$JR$9,1,MATCH($D53,'6. Patients'!$JS$9:$KG$9,0),ROWS('6. Patients'!DV$10:DV$107))),0)+
IFERROR(SUMPRODUCT('6. Patients'!CI$10:CI$107,OFFSET('6. Patients'!$KH$9,1,MATCH($D53,'6. Patients'!$KI$9:$KW$9,0),ROWS('6. Patients'!DV$10:DV$107))),0))+
IFERROR(VLOOKUP($D53,$H$61:$L$91,COLUMNS($H$60:$J$60)-1+P$7,0)*$E53*$F53*'1. General Inputs'!$J$25,0),0)</f>
        <v>0</v>
      </c>
      <c r="Q53" s="3">
        <f ca="1">ROUNDUP($F53*$E53*CHOOSE(Q$7,
IFERROR(SUMPRODUCT('6. Patients'!CJ$10:CJ$107,OFFSET('6. Patients'!$DN$9,1,MATCH($D53,'6. Patients'!$DO$9:$EC$9,0),ROWS('6. Patients'!DW$10:DW$107))),0)+
IFERROR(SUMPRODUCT('6. Patients'!CJ$10:CJ$107,OFFSET('6. Patients'!$ED$9,1,MATCH($D53,'6. Patients'!$EE$9:$ES$9,0),ROWS('6. Patients'!DW$10:DW$107))),0)+
IFERROR(SUMPRODUCT('6. Patients'!CJ$10:CJ$107,OFFSET('6. Patients'!$ET$9,1,MATCH($D53,'6. Patients'!$EU$9:$FI$9,0),ROWS('6. Patients'!DW$10:DW$107))),0)+
IFERROR(SUMPRODUCT('6. Patients'!CJ$10:CJ$107,OFFSET('6. Patients'!$FJ$9,1,MATCH($D53,'6. Patients'!$FK$9:$FY$9,0),ROWS('6. Patients'!DW$10:DW$107))),0),
IFERROR(SUMPRODUCT('6. Patients'!CJ$10:CJ$107,OFFSET('6. Patients'!$FZ$9,1,MATCH($D53,'6. Patients'!$GA$9:$GO$9,0),ROWS('6. Patients'!DW$10:DW$107))),0)+
IFERROR(SUMPRODUCT('6. Patients'!CJ$10:CJ$107,OFFSET('6. Patients'!$GP$9,1,MATCH($D53,'6. Patients'!$GQ$9:$HE$9,0),ROWS('6. Patients'!DW$10:DW$107))),0)+
IFERROR(SUMPRODUCT('6. Patients'!CJ$10:CJ$107,OFFSET('6. Patients'!$HF$9,1,MATCH($D53,'6. Patients'!$HG$9:$HU$9,0),ROWS('6. Patients'!DW$10:DW$107))),0)+
IFERROR(SUMPRODUCT('6. Patients'!CJ$10:CJ$107,OFFSET('6. Patients'!$HV$9,1,MATCH($D53,'6. Patients'!$HW$9:$IK$9,0),ROWS('6. Patients'!DW$10:DW$107))),0),
IFERROR(SUMPRODUCT('6. Patients'!CJ$10:CJ$107,OFFSET('6. Patients'!$IL$9,1,MATCH($D53,'6. Patients'!$IM$9:$JA$9,0),ROWS('6. Patients'!DW$10:DW$107))),0)+
IFERROR(SUMPRODUCT('6. Patients'!CJ$10:CJ$107,OFFSET('6. Patients'!$JB$9,1,MATCH($D53,'6. Patients'!$JC$9:$JQ$9,0),ROWS('6. Patients'!DW$10:DW$107))),0)+
IFERROR(SUMPRODUCT('6. Patients'!CJ$10:CJ$107,OFFSET('6. Patients'!$JR$9,1,MATCH($D53,'6. Patients'!$JS$9:$KG$9,0),ROWS('6. Patients'!DW$10:DW$107))),0)+
IFERROR(SUMPRODUCT('6. Patients'!CJ$10:CJ$107,OFFSET('6. Patients'!$KH$9,1,MATCH($D53,'6. Patients'!$KI$9:$KW$9,0),ROWS('6. Patients'!DW$10:DW$107))),0))+
IFERROR(VLOOKUP($D53,$H$61:$L$91,COLUMNS($H$60:$J$60)-1+Q$7,0)*$E53*$F53*'1. General Inputs'!$J$25,0),0)</f>
        <v>0</v>
      </c>
      <c r="R53" s="3">
        <f ca="1">ROUNDUP($F53*$E53*CHOOSE(R$7,
IFERROR(SUMPRODUCT('6. Patients'!CK$10:CK$107,OFFSET('6. Patients'!$DN$9,1,MATCH($D53,'6. Patients'!$DO$9:$EC$9,0),ROWS('6. Patients'!DX$10:DX$107))),0)+
IFERROR(SUMPRODUCT('6. Patients'!CK$10:CK$107,OFFSET('6. Patients'!$ED$9,1,MATCH($D53,'6. Patients'!$EE$9:$ES$9,0),ROWS('6. Patients'!DX$10:DX$107))),0)+
IFERROR(SUMPRODUCT('6. Patients'!CK$10:CK$107,OFFSET('6. Patients'!$ET$9,1,MATCH($D53,'6. Patients'!$EU$9:$FI$9,0),ROWS('6. Patients'!DX$10:DX$107))),0)+
IFERROR(SUMPRODUCT('6. Patients'!CK$10:CK$107,OFFSET('6. Patients'!$FJ$9,1,MATCH($D53,'6. Patients'!$FK$9:$FY$9,0),ROWS('6. Patients'!DX$10:DX$107))),0),
IFERROR(SUMPRODUCT('6. Patients'!CK$10:CK$107,OFFSET('6. Patients'!$FZ$9,1,MATCH($D53,'6. Patients'!$GA$9:$GO$9,0),ROWS('6. Patients'!DX$10:DX$107))),0)+
IFERROR(SUMPRODUCT('6. Patients'!CK$10:CK$107,OFFSET('6. Patients'!$GP$9,1,MATCH($D53,'6. Patients'!$GQ$9:$HE$9,0),ROWS('6. Patients'!DX$10:DX$107))),0)+
IFERROR(SUMPRODUCT('6. Patients'!CK$10:CK$107,OFFSET('6. Patients'!$HF$9,1,MATCH($D53,'6. Patients'!$HG$9:$HU$9,0),ROWS('6. Patients'!DX$10:DX$107))),0)+
IFERROR(SUMPRODUCT('6. Patients'!CK$10:CK$107,OFFSET('6. Patients'!$HV$9,1,MATCH($D53,'6. Patients'!$HW$9:$IK$9,0),ROWS('6. Patients'!DX$10:DX$107))),0),
IFERROR(SUMPRODUCT('6. Patients'!CK$10:CK$107,OFFSET('6. Patients'!$IL$9,1,MATCH($D53,'6. Patients'!$IM$9:$JA$9,0),ROWS('6. Patients'!DX$10:DX$107))),0)+
IFERROR(SUMPRODUCT('6. Patients'!CK$10:CK$107,OFFSET('6. Patients'!$JB$9,1,MATCH($D53,'6. Patients'!$JC$9:$JQ$9,0),ROWS('6. Patients'!DX$10:DX$107))),0)+
IFERROR(SUMPRODUCT('6. Patients'!CK$10:CK$107,OFFSET('6. Patients'!$JR$9,1,MATCH($D53,'6. Patients'!$JS$9:$KG$9,0),ROWS('6. Patients'!DX$10:DX$107))),0)+
IFERROR(SUMPRODUCT('6. Patients'!CK$10:CK$107,OFFSET('6. Patients'!$KH$9,1,MATCH($D53,'6. Patients'!$KI$9:$KW$9,0),ROWS('6. Patients'!DX$10:DX$107))),0))+
IFERROR(VLOOKUP($D53,$H$61:$L$91,COLUMNS($H$60:$J$60)-1+R$7,0)*$E53*$F53*'1. General Inputs'!$J$25,0),0)</f>
        <v>0</v>
      </c>
      <c r="S53" s="3">
        <f ca="1">ROUNDUP($F53*$E53*CHOOSE(S$7,
IFERROR(SUMPRODUCT('6. Patients'!CL$10:CL$107,OFFSET('6. Patients'!$DN$9,1,MATCH($D53,'6. Patients'!$DO$9:$EC$9,0),ROWS('6. Patients'!DY$10:DY$107))),0)+
IFERROR(SUMPRODUCT('6. Patients'!CL$10:CL$107,OFFSET('6. Patients'!$ED$9,1,MATCH($D53,'6. Patients'!$EE$9:$ES$9,0),ROWS('6. Patients'!DY$10:DY$107))),0)+
IFERROR(SUMPRODUCT('6. Patients'!CL$10:CL$107,OFFSET('6. Patients'!$ET$9,1,MATCH($D53,'6. Patients'!$EU$9:$FI$9,0),ROWS('6. Patients'!DY$10:DY$107))),0)+
IFERROR(SUMPRODUCT('6. Patients'!CL$10:CL$107,OFFSET('6. Patients'!$FJ$9,1,MATCH($D53,'6. Patients'!$FK$9:$FY$9,0),ROWS('6. Patients'!DY$10:DY$107))),0),
IFERROR(SUMPRODUCT('6. Patients'!CL$10:CL$107,OFFSET('6. Patients'!$FZ$9,1,MATCH($D53,'6. Patients'!$GA$9:$GO$9,0),ROWS('6. Patients'!DY$10:DY$107))),0)+
IFERROR(SUMPRODUCT('6. Patients'!CL$10:CL$107,OFFSET('6. Patients'!$GP$9,1,MATCH($D53,'6. Patients'!$GQ$9:$HE$9,0),ROWS('6. Patients'!DY$10:DY$107))),0)+
IFERROR(SUMPRODUCT('6. Patients'!CL$10:CL$107,OFFSET('6. Patients'!$HF$9,1,MATCH($D53,'6. Patients'!$HG$9:$HU$9,0),ROWS('6. Patients'!DY$10:DY$107))),0)+
IFERROR(SUMPRODUCT('6. Patients'!CL$10:CL$107,OFFSET('6. Patients'!$HV$9,1,MATCH($D53,'6. Patients'!$HW$9:$IK$9,0),ROWS('6. Patients'!DY$10:DY$107))),0),
IFERROR(SUMPRODUCT('6. Patients'!CL$10:CL$107,OFFSET('6. Patients'!$IL$9,1,MATCH($D53,'6. Patients'!$IM$9:$JA$9,0),ROWS('6. Patients'!DY$10:DY$107))),0)+
IFERROR(SUMPRODUCT('6. Patients'!CL$10:CL$107,OFFSET('6. Patients'!$JB$9,1,MATCH($D53,'6. Patients'!$JC$9:$JQ$9,0),ROWS('6. Patients'!DY$10:DY$107))),0)+
IFERROR(SUMPRODUCT('6. Patients'!CL$10:CL$107,OFFSET('6. Patients'!$JR$9,1,MATCH($D53,'6. Patients'!$JS$9:$KG$9,0),ROWS('6. Patients'!DY$10:DY$107))),0)+
IFERROR(SUMPRODUCT('6. Patients'!CL$10:CL$107,OFFSET('6. Patients'!$KH$9,1,MATCH($D53,'6. Patients'!$KI$9:$KW$9,0),ROWS('6. Patients'!DY$10:DY$107))),0))+
IFERROR(VLOOKUP($D53,$H$61:$L$91,COLUMNS($H$60:$J$60)-1+S$7,0)*$E53*$F53*'1. General Inputs'!$J$25,0),0)</f>
        <v>0</v>
      </c>
      <c r="T53" s="3">
        <f ca="1">ROUNDUP($F53*$E53*CHOOSE(T$7,
IFERROR(SUMPRODUCT('6. Patients'!CM$10:CM$107,OFFSET('6. Patients'!$DN$9,1,MATCH($D53,'6. Patients'!$DO$9:$EC$9,0),ROWS('6. Patients'!DZ$10:DZ$107))),0)+
IFERROR(SUMPRODUCT('6. Patients'!CM$10:CM$107,OFFSET('6. Patients'!$ED$9,1,MATCH($D53,'6. Patients'!$EE$9:$ES$9,0),ROWS('6. Patients'!DZ$10:DZ$107))),0)+
IFERROR(SUMPRODUCT('6. Patients'!CM$10:CM$107,OFFSET('6. Patients'!$ET$9,1,MATCH($D53,'6. Patients'!$EU$9:$FI$9,0),ROWS('6. Patients'!DZ$10:DZ$107))),0)+
IFERROR(SUMPRODUCT('6. Patients'!CM$10:CM$107,OFFSET('6. Patients'!$FJ$9,1,MATCH($D53,'6. Patients'!$FK$9:$FY$9,0),ROWS('6. Patients'!DZ$10:DZ$107))),0),
IFERROR(SUMPRODUCT('6. Patients'!CM$10:CM$107,OFFSET('6. Patients'!$FZ$9,1,MATCH($D53,'6. Patients'!$GA$9:$GO$9,0),ROWS('6. Patients'!DZ$10:DZ$107))),0)+
IFERROR(SUMPRODUCT('6. Patients'!CM$10:CM$107,OFFSET('6. Patients'!$GP$9,1,MATCH($D53,'6. Patients'!$GQ$9:$HE$9,0),ROWS('6. Patients'!DZ$10:DZ$107))),0)+
IFERROR(SUMPRODUCT('6. Patients'!CM$10:CM$107,OFFSET('6. Patients'!$HF$9,1,MATCH($D53,'6. Patients'!$HG$9:$HU$9,0),ROWS('6. Patients'!DZ$10:DZ$107))),0)+
IFERROR(SUMPRODUCT('6. Patients'!CM$10:CM$107,OFFSET('6. Patients'!$HV$9,1,MATCH($D53,'6. Patients'!$HW$9:$IK$9,0),ROWS('6. Patients'!DZ$10:DZ$107))),0),
IFERROR(SUMPRODUCT('6. Patients'!CM$10:CM$107,OFFSET('6. Patients'!$IL$9,1,MATCH($D53,'6. Patients'!$IM$9:$JA$9,0),ROWS('6. Patients'!DZ$10:DZ$107))),0)+
IFERROR(SUMPRODUCT('6. Patients'!CM$10:CM$107,OFFSET('6. Patients'!$JB$9,1,MATCH($D53,'6. Patients'!$JC$9:$JQ$9,0),ROWS('6. Patients'!DZ$10:DZ$107))),0)+
IFERROR(SUMPRODUCT('6. Patients'!CM$10:CM$107,OFFSET('6. Patients'!$JR$9,1,MATCH($D53,'6. Patients'!$JS$9:$KG$9,0),ROWS('6. Patients'!DZ$10:DZ$107))),0)+
IFERROR(SUMPRODUCT('6. Patients'!CM$10:CM$107,OFFSET('6. Patients'!$KH$9,1,MATCH($D53,'6. Patients'!$KI$9:$KW$9,0),ROWS('6. Patients'!DZ$10:DZ$107))),0))+
IFERROR(VLOOKUP($D53,$H$61:$L$91,COLUMNS($H$60:$J$60)-1+T$7,0)*$E53*$F53*'1. General Inputs'!$J$25,0),0)</f>
        <v>0</v>
      </c>
      <c r="U53" s="3">
        <f ca="1">ROUNDUP($F53*$E53*CHOOSE(U$7,
IFERROR(SUMPRODUCT('6. Patients'!CN$10:CN$107,OFFSET('6. Patients'!$DN$9,1,MATCH($D53,'6. Patients'!$DO$9:$EC$9,0),ROWS('6. Patients'!EA$10:EA$107))),0)+
IFERROR(SUMPRODUCT('6. Patients'!CN$10:CN$107,OFFSET('6. Patients'!$ED$9,1,MATCH($D53,'6. Patients'!$EE$9:$ES$9,0),ROWS('6. Patients'!EA$10:EA$107))),0)+
IFERROR(SUMPRODUCT('6. Patients'!CN$10:CN$107,OFFSET('6. Patients'!$ET$9,1,MATCH($D53,'6. Patients'!$EU$9:$FI$9,0),ROWS('6. Patients'!EA$10:EA$107))),0)+
IFERROR(SUMPRODUCT('6. Patients'!CN$10:CN$107,OFFSET('6. Patients'!$FJ$9,1,MATCH($D53,'6. Patients'!$FK$9:$FY$9,0),ROWS('6. Patients'!EA$10:EA$107))),0),
IFERROR(SUMPRODUCT('6. Patients'!CN$10:CN$107,OFFSET('6. Patients'!$FZ$9,1,MATCH($D53,'6. Patients'!$GA$9:$GO$9,0),ROWS('6. Patients'!EA$10:EA$107))),0)+
IFERROR(SUMPRODUCT('6. Patients'!CN$10:CN$107,OFFSET('6. Patients'!$GP$9,1,MATCH($D53,'6. Patients'!$GQ$9:$HE$9,0),ROWS('6. Patients'!EA$10:EA$107))),0)+
IFERROR(SUMPRODUCT('6. Patients'!CN$10:CN$107,OFFSET('6. Patients'!$HF$9,1,MATCH($D53,'6. Patients'!$HG$9:$HU$9,0),ROWS('6. Patients'!EA$10:EA$107))),0)+
IFERROR(SUMPRODUCT('6. Patients'!CN$10:CN$107,OFFSET('6. Patients'!$HV$9,1,MATCH($D53,'6. Patients'!$HW$9:$IK$9,0),ROWS('6. Patients'!EA$10:EA$107))),0),
IFERROR(SUMPRODUCT('6. Patients'!CN$10:CN$107,OFFSET('6. Patients'!$IL$9,1,MATCH($D53,'6. Patients'!$IM$9:$JA$9,0),ROWS('6. Patients'!EA$10:EA$107))),0)+
IFERROR(SUMPRODUCT('6. Patients'!CN$10:CN$107,OFFSET('6. Patients'!$JB$9,1,MATCH($D53,'6. Patients'!$JC$9:$JQ$9,0),ROWS('6. Patients'!EA$10:EA$107))),0)+
IFERROR(SUMPRODUCT('6. Patients'!CN$10:CN$107,OFFSET('6. Patients'!$JR$9,1,MATCH($D53,'6. Patients'!$JS$9:$KG$9,0),ROWS('6. Patients'!EA$10:EA$107))),0)+
IFERROR(SUMPRODUCT('6. Patients'!CN$10:CN$107,OFFSET('6. Patients'!$KH$9,1,MATCH($D53,'6. Patients'!$KI$9:$KW$9,0),ROWS('6. Patients'!EA$10:EA$107))),0))+
IFERROR(VLOOKUP($D53,$H$61:$L$91,COLUMNS($H$60:$J$60)-1+U$7,0)*$E53*$F53*'1. General Inputs'!$J$25,0),0)</f>
        <v>0</v>
      </c>
      <c r="V53" s="3">
        <f ca="1">ROUNDUP($F53*$E53*CHOOSE(V$7,
IFERROR(SUMPRODUCT('6. Patients'!CO$10:CO$107,OFFSET('6. Patients'!$DN$9,1,MATCH($D53,'6. Patients'!$DO$9:$EC$9,0),ROWS('6. Patients'!EB$10:EB$107))),0)+
IFERROR(SUMPRODUCT('6. Patients'!CO$10:CO$107,OFFSET('6. Patients'!$ED$9,1,MATCH($D53,'6. Patients'!$EE$9:$ES$9,0),ROWS('6. Patients'!EB$10:EB$107))),0)+
IFERROR(SUMPRODUCT('6. Patients'!CO$10:CO$107,OFFSET('6. Patients'!$ET$9,1,MATCH($D53,'6. Patients'!$EU$9:$FI$9,0),ROWS('6. Patients'!EB$10:EB$107))),0)+
IFERROR(SUMPRODUCT('6. Patients'!CO$10:CO$107,OFFSET('6. Patients'!$FJ$9,1,MATCH($D53,'6. Patients'!$FK$9:$FY$9,0),ROWS('6. Patients'!EB$10:EB$107))),0),
IFERROR(SUMPRODUCT('6. Patients'!CO$10:CO$107,OFFSET('6. Patients'!$FZ$9,1,MATCH($D53,'6. Patients'!$GA$9:$GO$9,0),ROWS('6. Patients'!EB$10:EB$107))),0)+
IFERROR(SUMPRODUCT('6. Patients'!CO$10:CO$107,OFFSET('6. Patients'!$GP$9,1,MATCH($D53,'6. Patients'!$GQ$9:$HE$9,0),ROWS('6. Patients'!EB$10:EB$107))),0)+
IFERROR(SUMPRODUCT('6. Patients'!CO$10:CO$107,OFFSET('6. Patients'!$HF$9,1,MATCH($D53,'6. Patients'!$HG$9:$HU$9,0),ROWS('6. Patients'!EB$10:EB$107))),0)+
IFERROR(SUMPRODUCT('6. Patients'!CO$10:CO$107,OFFSET('6. Patients'!$HV$9,1,MATCH($D53,'6. Patients'!$HW$9:$IK$9,0),ROWS('6. Patients'!EB$10:EB$107))),0),
IFERROR(SUMPRODUCT('6. Patients'!CO$10:CO$107,OFFSET('6. Patients'!$IL$9,1,MATCH($D53,'6. Patients'!$IM$9:$JA$9,0),ROWS('6. Patients'!EB$10:EB$107))),0)+
IFERROR(SUMPRODUCT('6. Patients'!CO$10:CO$107,OFFSET('6. Patients'!$JB$9,1,MATCH($D53,'6. Patients'!$JC$9:$JQ$9,0),ROWS('6. Patients'!EB$10:EB$107))),0)+
IFERROR(SUMPRODUCT('6. Patients'!CO$10:CO$107,OFFSET('6. Patients'!$JR$9,1,MATCH($D53,'6. Patients'!$JS$9:$KG$9,0),ROWS('6. Patients'!EB$10:EB$107))),0)+
IFERROR(SUMPRODUCT('6. Patients'!CO$10:CO$107,OFFSET('6. Patients'!$KH$9,1,MATCH($D53,'6. Patients'!$KI$9:$KW$9,0),ROWS('6. Patients'!EB$10:EB$107))),0))+
IFERROR(VLOOKUP($D53,$H$61:$L$91,COLUMNS($H$60:$J$60)-1+V$7,0)*$E53*$F53*'1. General Inputs'!$J$25,0),0)</f>
        <v>0</v>
      </c>
      <c r="W53" s="3">
        <f ca="1">ROUNDUP($F53*$E53*CHOOSE(W$7,
IFERROR(SUMPRODUCT('6. Patients'!CP$10:CP$107,OFFSET('6. Patients'!$DN$9,1,MATCH($D53,'6. Patients'!$DO$9:$EC$9,0),ROWS('6. Patients'!EC$10:EC$107))),0)+
IFERROR(SUMPRODUCT('6. Patients'!CP$10:CP$107,OFFSET('6. Patients'!$ED$9,1,MATCH($D53,'6. Patients'!$EE$9:$ES$9,0),ROWS('6. Patients'!EC$10:EC$107))),0)+
IFERROR(SUMPRODUCT('6. Patients'!CP$10:CP$107,OFFSET('6. Patients'!$ET$9,1,MATCH($D53,'6. Patients'!$EU$9:$FI$9,0),ROWS('6. Patients'!EC$10:EC$107))),0)+
IFERROR(SUMPRODUCT('6. Patients'!CP$10:CP$107,OFFSET('6. Patients'!$FJ$9,1,MATCH($D53,'6. Patients'!$FK$9:$FY$9,0),ROWS('6. Patients'!EC$10:EC$107))),0),
IFERROR(SUMPRODUCT('6. Patients'!CP$10:CP$107,OFFSET('6. Patients'!$FZ$9,1,MATCH($D53,'6. Patients'!$GA$9:$GO$9,0),ROWS('6. Patients'!EC$10:EC$107))),0)+
IFERROR(SUMPRODUCT('6. Patients'!CP$10:CP$107,OFFSET('6. Patients'!$GP$9,1,MATCH($D53,'6. Patients'!$GQ$9:$HE$9,0),ROWS('6. Patients'!EC$10:EC$107))),0)+
IFERROR(SUMPRODUCT('6. Patients'!CP$10:CP$107,OFFSET('6. Patients'!$HF$9,1,MATCH($D53,'6. Patients'!$HG$9:$HU$9,0),ROWS('6. Patients'!EC$10:EC$107))),0)+
IFERROR(SUMPRODUCT('6. Patients'!CP$10:CP$107,OFFSET('6. Patients'!$HV$9,1,MATCH($D53,'6. Patients'!$HW$9:$IK$9,0),ROWS('6. Patients'!EC$10:EC$107))),0),
IFERROR(SUMPRODUCT('6. Patients'!CP$10:CP$107,OFFSET('6. Patients'!$IL$9,1,MATCH($D53,'6. Patients'!$IM$9:$JA$9,0),ROWS('6. Patients'!EC$10:EC$107))),0)+
IFERROR(SUMPRODUCT('6. Patients'!CP$10:CP$107,OFFSET('6. Patients'!$JB$9,1,MATCH($D53,'6. Patients'!$JC$9:$JQ$9,0),ROWS('6. Patients'!EC$10:EC$107))),0)+
IFERROR(SUMPRODUCT('6. Patients'!CP$10:CP$107,OFFSET('6. Patients'!$JR$9,1,MATCH($D53,'6. Patients'!$JS$9:$KG$9,0),ROWS('6. Patients'!EC$10:EC$107))),0)+
IFERROR(SUMPRODUCT('6. Patients'!CP$10:CP$107,OFFSET('6. Patients'!$KH$9,1,MATCH($D53,'6. Patients'!$KI$9:$KW$9,0),ROWS('6. Patients'!EC$10:EC$107))),0))+
IFERROR(VLOOKUP($D53,$H$61:$L$91,COLUMNS($H$60:$J$60)-1+W$7,0)*$E53*$F53*'1. General Inputs'!$J$25,0),0)</f>
        <v>0</v>
      </c>
      <c r="X53" s="3">
        <f ca="1">ROUNDUP($F53*$E53*CHOOSE(X$7,
IFERROR(SUMPRODUCT('6. Patients'!CQ$10:CQ$107,OFFSET('6. Patients'!$DN$9,1,MATCH($D53,'6. Patients'!$DO$9:$EC$9,0),ROWS('6. Patients'!ED$10:ED$107))),0)+
IFERROR(SUMPRODUCT('6. Patients'!CQ$10:CQ$107,OFFSET('6. Patients'!$ED$9,1,MATCH($D53,'6. Patients'!$EE$9:$ES$9,0),ROWS('6. Patients'!ED$10:ED$107))),0)+
IFERROR(SUMPRODUCT('6. Patients'!CQ$10:CQ$107,OFFSET('6. Patients'!$ET$9,1,MATCH($D53,'6. Patients'!$EU$9:$FI$9,0),ROWS('6. Patients'!ED$10:ED$107))),0)+
IFERROR(SUMPRODUCT('6. Patients'!CQ$10:CQ$107,OFFSET('6. Patients'!$FJ$9,1,MATCH($D53,'6. Patients'!$FK$9:$FY$9,0),ROWS('6. Patients'!ED$10:ED$107))),0),
IFERROR(SUMPRODUCT('6. Patients'!CQ$10:CQ$107,OFFSET('6. Patients'!$FZ$9,1,MATCH($D53,'6. Patients'!$GA$9:$GO$9,0),ROWS('6. Patients'!ED$10:ED$107))),0)+
IFERROR(SUMPRODUCT('6. Patients'!CQ$10:CQ$107,OFFSET('6. Patients'!$GP$9,1,MATCH($D53,'6. Patients'!$GQ$9:$HE$9,0),ROWS('6. Patients'!ED$10:ED$107))),0)+
IFERROR(SUMPRODUCT('6. Patients'!CQ$10:CQ$107,OFFSET('6. Patients'!$HF$9,1,MATCH($D53,'6. Patients'!$HG$9:$HU$9,0),ROWS('6. Patients'!ED$10:ED$107))),0)+
IFERROR(SUMPRODUCT('6. Patients'!CQ$10:CQ$107,OFFSET('6. Patients'!$HV$9,1,MATCH($D53,'6. Patients'!$HW$9:$IK$9,0),ROWS('6. Patients'!ED$10:ED$107))),0),
IFERROR(SUMPRODUCT('6. Patients'!CQ$10:CQ$107,OFFSET('6. Patients'!$IL$9,1,MATCH($D53,'6. Patients'!$IM$9:$JA$9,0),ROWS('6. Patients'!ED$10:ED$107))),0)+
IFERROR(SUMPRODUCT('6. Patients'!CQ$10:CQ$107,OFFSET('6. Patients'!$JB$9,1,MATCH($D53,'6. Patients'!$JC$9:$JQ$9,0),ROWS('6. Patients'!ED$10:ED$107))),0)+
IFERROR(SUMPRODUCT('6. Patients'!CQ$10:CQ$107,OFFSET('6. Patients'!$JR$9,1,MATCH($D53,'6. Patients'!$JS$9:$KG$9,0),ROWS('6. Patients'!ED$10:ED$107))),0)+
IFERROR(SUMPRODUCT('6. Patients'!CQ$10:CQ$107,OFFSET('6. Patients'!$KH$9,1,MATCH($D53,'6. Patients'!$KI$9:$KW$9,0),ROWS('6. Patients'!ED$10:ED$107))),0))+
IFERROR(VLOOKUP($D53,$H$61:$L$91,COLUMNS($H$60:$J$60)-1+X$7,0)*$E53*$F53*'1. General Inputs'!$J$25,0),0)</f>
        <v>0</v>
      </c>
      <c r="Y53" s="3">
        <f ca="1">ROUNDUP($F53*$E53*CHOOSE(Y$7,
IFERROR(SUMPRODUCT('6. Patients'!CR$10:CR$107,OFFSET('6. Patients'!$DN$9,1,MATCH($D53,'6. Patients'!$DO$9:$EC$9,0),ROWS('6. Patients'!EE$10:EE$107))),0)+
IFERROR(SUMPRODUCT('6. Patients'!CR$10:CR$107,OFFSET('6. Patients'!$ED$9,1,MATCH($D53,'6. Patients'!$EE$9:$ES$9,0),ROWS('6. Patients'!EE$10:EE$107))),0)+
IFERROR(SUMPRODUCT('6. Patients'!CR$10:CR$107,OFFSET('6. Patients'!$ET$9,1,MATCH($D53,'6. Patients'!$EU$9:$FI$9,0),ROWS('6. Patients'!EE$10:EE$107))),0)+
IFERROR(SUMPRODUCT('6. Patients'!CR$10:CR$107,OFFSET('6. Patients'!$FJ$9,1,MATCH($D53,'6. Patients'!$FK$9:$FY$9,0),ROWS('6. Patients'!EE$10:EE$107))),0),
IFERROR(SUMPRODUCT('6. Patients'!CR$10:CR$107,OFFSET('6. Patients'!$FZ$9,1,MATCH($D53,'6. Patients'!$GA$9:$GO$9,0),ROWS('6. Patients'!EE$10:EE$107))),0)+
IFERROR(SUMPRODUCT('6. Patients'!CR$10:CR$107,OFFSET('6. Patients'!$GP$9,1,MATCH($D53,'6. Patients'!$GQ$9:$HE$9,0),ROWS('6. Patients'!EE$10:EE$107))),0)+
IFERROR(SUMPRODUCT('6. Patients'!CR$10:CR$107,OFFSET('6. Patients'!$HF$9,1,MATCH($D53,'6. Patients'!$HG$9:$HU$9,0),ROWS('6. Patients'!EE$10:EE$107))),0)+
IFERROR(SUMPRODUCT('6. Patients'!CR$10:CR$107,OFFSET('6. Patients'!$HV$9,1,MATCH($D53,'6. Patients'!$HW$9:$IK$9,0),ROWS('6. Patients'!EE$10:EE$107))),0),
IFERROR(SUMPRODUCT('6. Patients'!CR$10:CR$107,OFFSET('6. Patients'!$IL$9,1,MATCH($D53,'6. Patients'!$IM$9:$JA$9,0),ROWS('6. Patients'!EE$10:EE$107))),0)+
IFERROR(SUMPRODUCT('6. Patients'!CR$10:CR$107,OFFSET('6. Patients'!$JB$9,1,MATCH($D53,'6. Patients'!$JC$9:$JQ$9,0),ROWS('6. Patients'!EE$10:EE$107))),0)+
IFERROR(SUMPRODUCT('6. Patients'!CR$10:CR$107,OFFSET('6. Patients'!$JR$9,1,MATCH($D53,'6. Patients'!$JS$9:$KG$9,0),ROWS('6. Patients'!EE$10:EE$107))),0)+
IFERROR(SUMPRODUCT('6. Patients'!CR$10:CR$107,OFFSET('6. Patients'!$KH$9,1,MATCH($D53,'6. Patients'!$KI$9:$KW$9,0),ROWS('6. Patients'!EE$10:EE$107))),0))+
IFERROR(VLOOKUP($D53,$H$61:$L$91,COLUMNS($H$60:$J$60)-1+Y$7,0)*$E53*$F53*'1. General Inputs'!$J$25,0),0)</f>
        <v>0</v>
      </c>
      <c r="Z53" s="3">
        <f ca="1">ROUNDUP($F53*$E53*CHOOSE(Z$7,
IFERROR(SUMPRODUCT('6. Patients'!CS$10:CS$107,OFFSET('6. Patients'!$DN$9,1,MATCH($D53,'6. Patients'!$DO$9:$EC$9,0),ROWS('6. Patients'!EF$10:EF$107))),0)+
IFERROR(SUMPRODUCT('6. Patients'!CS$10:CS$107,OFFSET('6. Patients'!$ED$9,1,MATCH($D53,'6. Patients'!$EE$9:$ES$9,0),ROWS('6. Patients'!EF$10:EF$107))),0)+
IFERROR(SUMPRODUCT('6. Patients'!CS$10:CS$107,OFFSET('6. Patients'!$ET$9,1,MATCH($D53,'6. Patients'!$EU$9:$FI$9,0),ROWS('6. Patients'!EF$10:EF$107))),0)+
IFERROR(SUMPRODUCT('6. Patients'!CS$10:CS$107,OFFSET('6. Patients'!$FJ$9,1,MATCH($D53,'6. Patients'!$FK$9:$FY$9,0),ROWS('6. Patients'!EF$10:EF$107))),0),
IFERROR(SUMPRODUCT('6. Patients'!CS$10:CS$107,OFFSET('6. Patients'!$FZ$9,1,MATCH($D53,'6. Patients'!$GA$9:$GO$9,0),ROWS('6. Patients'!EF$10:EF$107))),0)+
IFERROR(SUMPRODUCT('6. Patients'!CS$10:CS$107,OFFSET('6. Patients'!$GP$9,1,MATCH($D53,'6. Patients'!$GQ$9:$HE$9,0),ROWS('6. Patients'!EF$10:EF$107))),0)+
IFERROR(SUMPRODUCT('6. Patients'!CS$10:CS$107,OFFSET('6. Patients'!$HF$9,1,MATCH($D53,'6. Patients'!$HG$9:$HU$9,0),ROWS('6. Patients'!EF$10:EF$107))),0)+
IFERROR(SUMPRODUCT('6. Patients'!CS$10:CS$107,OFFSET('6. Patients'!$HV$9,1,MATCH($D53,'6. Patients'!$HW$9:$IK$9,0),ROWS('6. Patients'!EF$10:EF$107))),0),
IFERROR(SUMPRODUCT('6. Patients'!CS$10:CS$107,OFFSET('6. Patients'!$IL$9,1,MATCH($D53,'6. Patients'!$IM$9:$JA$9,0),ROWS('6. Patients'!EF$10:EF$107))),0)+
IFERROR(SUMPRODUCT('6. Patients'!CS$10:CS$107,OFFSET('6. Patients'!$JB$9,1,MATCH($D53,'6. Patients'!$JC$9:$JQ$9,0),ROWS('6. Patients'!EF$10:EF$107))),0)+
IFERROR(SUMPRODUCT('6. Patients'!CS$10:CS$107,OFFSET('6. Patients'!$JR$9,1,MATCH($D53,'6. Patients'!$JS$9:$KG$9,0),ROWS('6. Patients'!EF$10:EF$107))),0)+
IFERROR(SUMPRODUCT('6. Patients'!CS$10:CS$107,OFFSET('6. Patients'!$KH$9,1,MATCH($D53,'6. Patients'!$KI$9:$KW$9,0),ROWS('6. Patients'!EF$10:EF$107))),0))+
IFERROR(VLOOKUP($D53,$H$61:$L$91,COLUMNS($H$60:$J$60)-1+Z$7,0)*$E53*$F53*'1. General Inputs'!$J$25,0),0)</f>
        <v>0</v>
      </c>
      <c r="AA53" s="3">
        <f ca="1">ROUNDUP($F53*$E53*CHOOSE(AA$7,
IFERROR(SUMPRODUCT('6. Patients'!CT$10:CT$107,OFFSET('6. Patients'!$DN$9,1,MATCH($D53,'6. Patients'!$DO$9:$EC$9,0),ROWS('6. Patients'!EG$10:EG$107))),0)+
IFERROR(SUMPRODUCT('6. Patients'!CT$10:CT$107,OFFSET('6. Patients'!$ED$9,1,MATCH($D53,'6. Patients'!$EE$9:$ES$9,0),ROWS('6. Patients'!EG$10:EG$107))),0)+
IFERROR(SUMPRODUCT('6. Patients'!CT$10:CT$107,OFFSET('6. Patients'!$ET$9,1,MATCH($D53,'6. Patients'!$EU$9:$FI$9,0),ROWS('6. Patients'!EG$10:EG$107))),0)+
IFERROR(SUMPRODUCT('6. Patients'!CT$10:CT$107,OFFSET('6. Patients'!$FJ$9,1,MATCH($D53,'6. Patients'!$FK$9:$FY$9,0),ROWS('6. Patients'!EG$10:EG$107))),0),
IFERROR(SUMPRODUCT('6. Patients'!CT$10:CT$107,OFFSET('6. Patients'!$FZ$9,1,MATCH($D53,'6. Patients'!$GA$9:$GO$9,0),ROWS('6. Patients'!EG$10:EG$107))),0)+
IFERROR(SUMPRODUCT('6. Patients'!CT$10:CT$107,OFFSET('6. Patients'!$GP$9,1,MATCH($D53,'6. Patients'!$GQ$9:$HE$9,0),ROWS('6. Patients'!EG$10:EG$107))),0)+
IFERROR(SUMPRODUCT('6. Patients'!CT$10:CT$107,OFFSET('6. Patients'!$HF$9,1,MATCH($D53,'6. Patients'!$HG$9:$HU$9,0),ROWS('6. Patients'!EG$10:EG$107))),0)+
IFERROR(SUMPRODUCT('6. Patients'!CT$10:CT$107,OFFSET('6. Patients'!$HV$9,1,MATCH($D53,'6. Patients'!$HW$9:$IK$9,0),ROWS('6. Patients'!EG$10:EG$107))),0),
IFERROR(SUMPRODUCT('6. Patients'!CT$10:CT$107,OFFSET('6. Patients'!$IL$9,1,MATCH($D53,'6. Patients'!$IM$9:$JA$9,0),ROWS('6. Patients'!EG$10:EG$107))),0)+
IFERROR(SUMPRODUCT('6. Patients'!CT$10:CT$107,OFFSET('6. Patients'!$JB$9,1,MATCH($D53,'6. Patients'!$JC$9:$JQ$9,0),ROWS('6. Patients'!EG$10:EG$107))),0)+
IFERROR(SUMPRODUCT('6. Patients'!CT$10:CT$107,OFFSET('6. Patients'!$JR$9,1,MATCH($D53,'6. Patients'!$JS$9:$KG$9,0),ROWS('6. Patients'!EG$10:EG$107))),0)+
IFERROR(SUMPRODUCT('6. Patients'!CT$10:CT$107,OFFSET('6. Patients'!$KH$9,1,MATCH($D53,'6. Patients'!$KI$9:$KW$9,0),ROWS('6. Patients'!EG$10:EG$107))),0))+
IFERROR(VLOOKUP($D53,$H$61:$L$91,COLUMNS($H$60:$J$60)-1+AA$7,0)*$E53*$F53*'1. General Inputs'!$J$25,0),0)</f>
        <v>0</v>
      </c>
      <c r="AB53" s="3">
        <f ca="1">ROUNDUP($F53*$E53*CHOOSE(AB$7,
IFERROR(SUMPRODUCT('6. Patients'!CU$10:CU$107,OFFSET('6. Patients'!$DN$9,1,MATCH($D53,'6. Patients'!$DO$9:$EC$9,0),ROWS('6. Patients'!EH$10:EH$107))),0)+
IFERROR(SUMPRODUCT('6. Patients'!CU$10:CU$107,OFFSET('6. Patients'!$ED$9,1,MATCH($D53,'6. Patients'!$EE$9:$ES$9,0),ROWS('6. Patients'!EH$10:EH$107))),0)+
IFERROR(SUMPRODUCT('6. Patients'!CU$10:CU$107,OFFSET('6. Patients'!$ET$9,1,MATCH($D53,'6. Patients'!$EU$9:$FI$9,0),ROWS('6. Patients'!EH$10:EH$107))),0)+
IFERROR(SUMPRODUCT('6. Patients'!CU$10:CU$107,OFFSET('6. Patients'!$FJ$9,1,MATCH($D53,'6. Patients'!$FK$9:$FY$9,0),ROWS('6. Patients'!EH$10:EH$107))),0),
IFERROR(SUMPRODUCT('6. Patients'!CU$10:CU$107,OFFSET('6. Patients'!$FZ$9,1,MATCH($D53,'6. Patients'!$GA$9:$GO$9,0),ROWS('6. Patients'!EH$10:EH$107))),0)+
IFERROR(SUMPRODUCT('6. Patients'!CU$10:CU$107,OFFSET('6. Patients'!$GP$9,1,MATCH($D53,'6. Patients'!$GQ$9:$HE$9,0),ROWS('6. Patients'!EH$10:EH$107))),0)+
IFERROR(SUMPRODUCT('6. Patients'!CU$10:CU$107,OFFSET('6. Patients'!$HF$9,1,MATCH($D53,'6. Patients'!$HG$9:$HU$9,0),ROWS('6. Patients'!EH$10:EH$107))),0)+
IFERROR(SUMPRODUCT('6. Patients'!CU$10:CU$107,OFFSET('6. Patients'!$HV$9,1,MATCH($D53,'6. Patients'!$HW$9:$IK$9,0),ROWS('6. Patients'!EH$10:EH$107))),0),
IFERROR(SUMPRODUCT('6. Patients'!CU$10:CU$107,OFFSET('6. Patients'!$IL$9,1,MATCH($D53,'6. Patients'!$IM$9:$JA$9,0),ROWS('6. Patients'!EH$10:EH$107))),0)+
IFERROR(SUMPRODUCT('6. Patients'!CU$10:CU$107,OFFSET('6. Patients'!$JB$9,1,MATCH($D53,'6. Patients'!$JC$9:$JQ$9,0),ROWS('6. Patients'!EH$10:EH$107))),0)+
IFERROR(SUMPRODUCT('6. Patients'!CU$10:CU$107,OFFSET('6. Patients'!$JR$9,1,MATCH($D53,'6. Patients'!$JS$9:$KG$9,0),ROWS('6. Patients'!EH$10:EH$107))),0)+
IFERROR(SUMPRODUCT('6. Patients'!CU$10:CU$107,OFFSET('6. Patients'!$KH$9,1,MATCH($D53,'6. Patients'!$KI$9:$KW$9,0),ROWS('6. Patients'!EH$10:EH$107))),0))+
IFERROR(VLOOKUP($D53,$H$61:$L$91,COLUMNS($H$60:$J$60)-1+AB$7,0)*$E53*$F53*'1. General Inputs'!$J$25,0),0)</f>
        <v>0</v>
      </c>
      <c r="AC53" s="3">
        <f ca="1">ROUNDUP($F53*$E53*CHOOSE(AC$7,
IFERROR(SUMPRODUCT('6. Patients'!CV$10:CV$107,OFFSET('6. Patients'!$DN$9,1,MATCH($D53,'6. Patients'!$DO$9:$EC$9,0),ROWS('6. Patients'!EI$10:EI$107))),0)+
IFERROR(SUMPRODUCT('6. Patients'!CV$10:CV$107,OFFSET('6. Patients'!$ED$9,1,MATCH($D53,'6. Patients'!$EE$9:$ES$9,0),ROWS('6. Patients'!EI$10:EI$107))),0)+
IFERROR(SUMPRODUCT('6. Patients'!CV$10:CV$107,OFFSET('6. Patients'!$ET$9,1,MATCH($D53,'6. Patients'!$EU$9:$FI$9,0),ROWS('6. Patients'!EI$10:EI$107))),0)+
IFERROR(SUMPRODUCT('6. Patients'!CV$10:CV$107,OFFSET('6. Patients'!$FJ$9,1,MATCH($D53,'6. Patients'!$FK$9:$FY$9,0),ROWS('6. Patients'!EI$10:EI$107))),0),
IFERROR(SUMPRODUCT('6. Patients'!CV$10:CV$107,OFFSET('6. Patients'!$FZ$9,1,MATCH($D53,'6. Patients'!$GA$9:$GO$9,0),ROWS('6. Patients'!EI$10:EI$107))),0)+
IFERROR(SUMPRODUCT('6. Patients'!CV$10:CV$107,OFFSET('6. Patients'!$GP$9,1,MATCH($D53,'6. Patients'!$GQ$9:$HE$9,0),ROWS('6. Patients'!EI$10:EI$107))),0)+
IFERROR(SUMPRODUCT('6. Patients'!CV$10:CV$107,OFFSET('6. Patients'!$HF$9,1,MATCH($D53,'6. Patients'!$HG$9:$HU$9,0),ROWS('6. Patients'!EI$10:EI$107))),0)+
IFERROR(SUMPRODUCT('6. Patients'!CV$10:CV$107,OFFSET('6. Patients'!$HV$9,1,MATCH($D53,'6. Patients'!$HW$9:$IK$9,0),ROWS('6. Patients'!EI$10:EI$107))),0),
IFERROR(SUMPRODUCT('6. Patients'!CV$10:CV$107,OFFSET('6. Patients'!$IL$9,1,MATCH($D53,'6. Patients'!$IM$9:$JA$9,0),ROWS('6. Patients'!EI$10:EI$107))),0)+
IFERROR(SUMPRODUCT('6. Patients'!CV$10:CV$107,OFFSET('6. Patients'!$JB$9,1,MATCH($D53,'6. Patients'!$JC$9:$JQ$9,0),ROWS('6. Patients'!EI$10:EI$107))),0)+
IFERROR(SUMPRODUCT('6. Patients'!CV$10:CV$107,OFFSET('6. Patients'!$JR$9,1,MATCH($D53,'6. Patients'!$JS$9:$KG$9,0),ROWS('6. Patients'!EI$10:EI$107))),0)+
IFERROR(SUMPRODUCT('6. Patients'!CV$10:CV$107,OFFSET('6. Patients'!$KH$9,1,MATCH($D53,'6. Patients'!$KI$9:$KW$9,0),ROWS('6. Patients'!EI$10:EI$107))),0))+
IFERROR(VLOOKUP($D53,$H$61:$L$91,COLUMNS($H$60:$J$60)-1+AC$7,0)*$E53*$F53*'1. General Inputs'!$J$25,0),0)</f>
        <v>0</v>
      </c>
      <c r="AD53" s="3">
        <f ca="1">ROUNDUP($F53*$E53*CHOOSE(AD$7,
IFERROR(SUMPRODUCT('6. Patients'!CW$10:CW$107,OFFSET('6. Patients'!$DN$9,1,MATCH($D53,'6. Patients'!$DO$9:$EC$9,0),ROWS('6. Patients'!EJ$10:EJ$107))),0)+
IFERROR(SUMPRODUCT('6. Patients'!CW$10:CW$107,OFFSET('6. Patients'!$ED$9,1,MATCH($D53,'6. Patients'!$EE$9:$ES$9,0),ROWS('6. Patients'!EJ$10:EJ$107))),0)+
IFERROR(SUMPRODUCT('6. Patients'!CW$10:CW$107,OFFSET('6. Patients'!$ET$9,1,MATCH($D53,'6. Patients'!$EU$9:$FI$9,0),ROWS('6. Patients'!EJ$10:EJ$107))),0)+
IFERROR(SUMPRODUCT('6. Patients'!CW$10:CW$107,OFFSET('6. Patients'!$FJ$9,1,MATCH($D53,'6. Patients'!$FK$9:$FY$9,0),ROWS('6. Patients'!EJ$10:EJ$107))),0),
IFERROR(SUMPRODUCT('6. Patients'!CW$10:CW$107,OFFSET('6. Patients'!$FZ$9,1,MATCH($D53,'6. Patients'!$GA$9:$GO$9,0),ROWS('6. Patients'!EJ$10:EJ$107))),0)+
IFERROR(SUMPRODUCT('6. Patients'!CW$10:CW$107,OFFSET('6. Patients'!$GP$9,1,MATCH($D53,'6. Patients'!$GQ$9:$HE$9,0),ROWS('6. Patients'!EJ$10:EJ$107))),0)+
IFERROR(SUMPRODUCT('6. Patients'!CW$10:CW$107,OFFSET('6. Patients'!$HF$9,1,MATCH($D53,'6. Patients'!$HG$9:$HU$9,0),ROWS('6. Patients'!EJ$10:EJ$107))),0)+
IFERROR(SUMPRODUCT('6. Patients'!CW$10:CW$107,OFFSET('6. Patients'!$HV$9,1,MATCH($D53,'6. Patients'!$HW$9:$IK$9,0),ROWS('6. Patients'!EJ$10:EJ$107))),0),
IFERROR(SUMPRODUCT('6. Patients'!CW$10:CW$107,OFFSET('6. Patients'!$IL$9,1,MATCH($D53,'6. Patients'!$IM$9:$JA$9,0),ROWS('6. Patients'!EJ$10:EJ$107))),0)+
IFERROR(SUMPRODUCT('6. Patients'!CW$10:CW$107,OFFSET('6. Patients'!$JB$9,1,MATCH($D53,'6. Patients'!$JC$9:$JQ$9,0),ROWS('6. Patients'!EJ$10:EJ$107))),0)+
IFERROR(SUMPRODUCT('6. Patients'!CW$10:CW$107,OFFSET('6. Patients'!$JR$9,1,MATCH($D53,'6. Patients'!$JS$9:$KG$9,0),ROWS('6. Patients'!EJ$10:EJ$107))),0)+
IFERROR(SUMPRODUCT('6. Patients'!CW$10:CW$107,OFFSET('6. Patients'!$KH$9,1,MATCH($D53,'6. Patients'!$KI$9:$KW$9,0),ROWS('6. Patients'!EJ$10:EJ$107))),0))+
IFERROR(VLOOKUP($D53,$H$61:$L$91,COLUMNS($H$60:$J$60)-1+AD$7,0)*$E53*$F53*'1. General Inputs'!$J$25,0),0)</f>
        <v>0</v>
      </c>
      <c r="AE53" s="3">
        <f ca="1">ROUNDUP($F53*$E53*CHOOSE(AE$7,
IFERROR(SUMPRODUCT('6. Patients'!CX$10:CX$107,OFFSET('6. Patients'!$DN$9,1,MATCH($D53,'6. Patients'!$DO$9:$EC$9,0),ROWS('6. Patients'!EK$10:EK$107))),0)+
IFERROR(SUMPRODUCT('6. Patients'!CX$10:CX$107,OFFSET('6. Patients'!$ED$9,1,MATCH($D53,'6. Patients'!$EE$9:$ES$9,0),ROWS('6. Patients'!EK$10:EK$107))),0)+
IFERROR(SUMPRODUCT('6. Patients'!CX$10:CX$107,OFFSET('6. Patients'!$ET$9,1,MATCH($D53,'6. Patients'!$EU$9:$FI$9,0),ROWS('6. Patients'!EK$10:EK$107))),0)+
IFERROR(SUMPRODUCT('6. Patients'!CX$10:CX$107,OFFSET('6. Patients'!$FJ$9,1,MATCH($D53,'6. Patients'!$FK$9:$FY$9,0),ROWS('6. Patients'!EK$10:EK$107))),0),
IFERROR(SUMPRODUCT('6. Patients'!CX$10:CX$107,OFFSET('6. Patients'!$FZ$9,1,MATCH($D53,'6. Patients'!$GA$9:$GO$9,0),ROWS('6. Patients'!EK$10:EK$107))),0)+
IFERROR(SUMPRODUCT('6. Patients'!CX$10:CX$107,OFFSET('6. Patients'!$GP$9,1,MATCH($D53,'6. Patients'!$GQ$9:$HE$9,0),ROWS('6. Patients'!EK$10:EK$107))),0)+
IFERROR(SUMPRODUCT('6. Patients'!CX$10:CX$107,OFFSET('6. Patients'!$HF$9,1,MATCH($D53,'6. Patients'!$HG$9:$HU$9,0),ROWS('6. Patients'!EK$10:EK$107))),0)+
IFERROR(SUMPRODUCT('6. Patients'!CX$10:CX$107,OFFSET('6. Patients'!$HV$9,1,MATCH($D53,'6. Patients'!$HW$9:$IK$9,0),ROWS('6. Patients'!EK$10:EK$107))),0),
IFERROR(SUMPRODUCT('6. Patients'!CX$10:CX$107,OFFSET('6. Patients'!$IL$9,1,MATCH($D53,'6. Patients'!$IM$9:$JA$9,0),ROWS('6. Patients'!EK$10:EK$107))),0)+
IFERROR(SUMPRODUCT('6. Patients'!CX$10:CX$107,OFFSET('6. Patients'!$JB$9,1,MATCH($D53,'6. Patients'!$JC$9:$JQ$9,0),ROWS('6. Patients'!EK$10:EK$107))),0)+
IFERROR(SUMPRODUCT('6. Patients'!CX$10:CX$107,OFFSET('6. Patients'!$JR$9,1,MATCH($D53,'6. Patients'!$JS$9:$KG$9,0),ROWS('6. Patients'!EK$10:EK$107))),0)+
IFERROR(SUMPRODUCT('6. Patients'!CX$10:CX$107,OFFSET('6. Patients'!$KH$9,1,MATCH($D53,'6. Patients'!$KI$9:$KW$9,0),ROWS('6. Patients'!EK$10:EK$107))),0))+
IFERROR(VLOOKUP($D53,$H$61:$L$91,COLUMNS($H$60:$J$60)-1+AE$7,0)*$E53*$F53*'1. General Inputs'!$J$25,0),0)</f>
        <v>0</v>
      </c>
      <c r="AF53" s="3">
        <f ca="1">ROUNDUP($F53*$E53*CHOOSE(AF$7,
IFERROR(SUMPRODUCT('6. Patients'!CY$10:CY$107,OFFSET('6. Patients'!$DN$9,1,MATCH($D53,'6. Patients'!$DO$9:$EC$9,0),ROWS('6. Patients'!EL$10:EL$107))),0)+
IFERROR(SUMPRODUCT('6. Patients'!CY$10:CY$107,OFFSET('6. Patients'!$ED$9,1,MATCH($D53,'6. Patients'!$EE$9:$ES$9,0),ROWS('6. Patients'!EL$10:EL$107))),0)+
IFERROR(SUMPRODUCT('6. Patients'!CY$10:CY$107,OFFSET('6. Patients'!$ET$9,1,MATCH($D53,'6. Patients'!$EU$9:$FI$9,0),ROWS('6. Patients'!EL$10:EL$107))),0)+
IFERROR(SUMPRODUCT('6. Patients'!CY$10:CY$107,OFFSET('6. Patients'!$FJ$9,1,MATCH($D53,'6. Patients'!$FK$9:$FY$9,0),ROWS('6. Patients'!EL$10:EL$107))),0),
IFERROR(SUMPRODUCT('6. Patients'!CY$10:CY$107,OFFSET('6. Patients'!$FZ$9,1,MATCH($D53,'6. Patients'!$GA$9:$GO$9,0),ROWS('6. Patients'!EL$10:EL$107))),0)+
IFERROR(SUMPRODUCT('6. Patients'!CY$10:CY$107,OFFSET('6. Patients'!$GP$9,1,MATCH($D53,'6. Patients'!$GQ$9:$HE$9,0),ROWS('6. Patients'!EL$10:EL$107))),0)+
IFERROR(SUMPRODUCT('6. Patients'!CY$10:CY$107,OFFSET('6. Patients'!$HF$9,1,MATCH($D53,'6. Patients'!$HG$9:$HU$9,0),ROWS('6. Patients'!EL$10:EL$107))),0)+
IFERROR(SUMPRODUCT('6. Patients'!CY$10:CY$107,OFFSET('6. Patients'!$HV$9,1,MATCH($D53,'6. Patients'!$HW$9:$IK$9,0),ROWS('6. Patients'!EL$10:EL$107))),0),
IFERROR(SUMPRODUCT('6. Patients'!CY$10:CY$107,OFFSET('6. Patients'!$IL$9,1,MATCH($D53,'6. Patients'!$IM$9:$JA$9,0),ROWS('6. Patients'!EL$10:EL$107))),0)+
IFERROR(SUMPRODUCT('6. Patients'!CY$10:CY$107,OFFSET('6. Patients'!$JB$9,1,MATCH($D53,'6. Patients'!$JC$9:$JQ$9,0),ROWS('6. Patients'!EL$10:EL$107))),0)+
IFERROR(SUMPRODUCT('6. Patients'!CY$10:CY$107,OFFSET('6. Patients'!$JR$9,1,MATCH($D53,'6. Patients'!$JS$9:$KG$9,0),ROWS('6. Patients'!EL$10:EL$107))),0)+
IFERROR(SUMPRODUCT('6. Patients'!CY$10:CY$107,OFFSET('6. Patients'!$KH$9,1,MATCH($D53,'6. Patients'!$KI$9:$KW$9,0),ROWS('6. Patients'!EL$10:EL$107))),0))+
IFERROR(VLOOKUP($D53,$H$61:$L$91,COLUMNS($H$60:$J$60)-1+AF$7,0)*$E53*$F53*'1. General Inputs'!$J$25,0),0)</f>
        <v>0</v>
      </c>
      <c r="AG53" s="3">
        <f ca="1">ROUNDUP($F53*$E53*CHOOSE(AG$7,
IFERROR(SUMPRODUCT('6. Patients'!CZ$10:CZ$107,OFFSET('6. Patients'!$DN$9,1,MATCH($D53,'6. Patients'!$DO$9:$EC$9,0),ROWS('6. Patients'!EM$10:EM$107))),0)+
IFERROR(SUMPRODUCT('6. Patients'!CZ$10:CZ$107,OFFSET('6. Patients'!$ED$9,1,MATCH($D53,'6. Patients'!$EE$9:$ES$9,0),ROWS('6. Patients'!EM$10:EM$107))),0)+
IFERROR(SUMPRODUCT('6. Patients'!CZ$10:CZ$107,OFFSET('6. Patients'!$ET$9,1,MATCH($D53,'6. Patients'!$EU$9:$FI$9,0),ROWS('6. Patients'!EM$10:EM$107))),0)+
IFERROR(SUMPRODUCT('6. Patients'!CZ$10:CZ$107,OFFSET('6. Patients'!$FJ$9,1,MATCH($D53,'6. Patients'!$FK$9:$FY$9,0),ROWS('6. Patients'!EM$10:EM$107))),0),
IFERROR(SUMPRODUCT('6. Patients'!CZ$10:CZ$107,OFFSET('6. Patients'!$FZ$9,1,MATCH($D53,'6. Patients'!$GA$9:$GO$9,0),ROWS('6. Patients'!EM$10:EM$107))),0)+
IFERROR(SUMPRODUCT('6. Patients'!CZ$10:CZ$107,OFFSET('6. Patients'!$GP$9,1,MATCH($D53,'6. Patients'!$GQ$9:$HE$9,0),ROWS('6. Patients'!EM$10:EM$107))),0)+
IFERROR(SUMPRODUCT('6. Patients'!CZ$10:CZ$107,OFFSET('6. Patients'!$HF$9,1,MATCH($D53,'6. Patients'!$HG$9:$HU$9,0),ROWS('6. Patients'!EM$10:EM$107))),0)+
IFERROR(SUMPRODUCT('6. Patients'!CZ$10:CZ$107,OFFSET('6. Patients'!$HV$9,1,MATCH($D53,'6. Patients'!$HW$9:$IK$9,0),ROWS('6. Patients'!EM$10:EM$107))),0),
IFERROR(SUMPRODUCT('6. Patients'!CZ$10:CZ$107,OFFSET('6. Patients'!$IL$9,1,MATCH($D53,'6. Patients'!$IM$9:$JA$9,0),ROWS('6. Patients'!EM$10:EM$107))),0)+
IFERROR(SUMPRODUCT('6. Patients'!CZ$10:CZ$107,OFFSET('6. Patients'!$JB$9,1,MATCH($D53,'6. Patients'!$JC$9:$JQ$9,0),ROWS('6. Patients'!EM$10:EM$107))),0)+
IFERROR(SUMPRODUCT('6. Patients'!CZ$10:CZ$107,OFFSET('6. Patients'!$JR$9,1,MATCH($D53,'6. Patients'!$JS$9:$KG$9,0),ROWS('6. Patients'!EM$10:EM$107))),0)+
IFERROR(SUMPRODUCT('6. Patients'!CZ$10:CZ$107,OFFSET('6. Patients'!$KH$9,1,MATCH($D53,'6. Patients'!$KI$9:$KW$9,0),ROWS('6. Patients'!EM$10:EM$107))),0))+
IFERROR(VLOOKUP($D53,$H$61:$L$91,COLUMNS($H$60:$J$60)-1+AG$7,0)*$E53*$F53*'1. General Inputs'!$J$25,0),0)</f>
        <v>0</v>
      </c>
      <c r="AH53" s="3">
        <f ca="1">ROUNDUP($F53*$E53*CHOOSE(AH$7,
IFERROR(SUMPRODUCT('6. Patients'!DA$10:DA$107,OFFSET('6. Patients'!$DN$9,1,MATCH($D53,'6. Patients'!$DO$9:$EC$9,0),ROWS('6. Patients'!EN$10:EN$107))),0)+
IFERROR(SUMPRODUCT('6. Patients'!DA$10:DA$107,OFFSET('6. Patients'!$ED$9,1,MATCH($D53,'6. Patients'!$EE$9:$ES$9,0),ROWS('6. Patients'!EN$10:EN$107))),0)+
IFERROR(SUMPRODUCT('6. Patients'!DA$10:DA$107,OFFSET('6. Patients'!$ET$9,1,MATCH($D53,'6. Patients'!$EU$9:$FI$9,0),ROWS('6. Patients'!EN$10:EN$107))),0)+
IFERROR(SUMPRODUCT('6. Patients'!DA$10:DA$107,OFFSET('6. Patients'!$FJ$9,1,MATCH($D53,'6. Patients'!$FK$9:$FY$9,0),ROWS('6. Patients'!EN$10:EN$107))),0),
IFERROR(SUMPRODUCT('6. Patients'!DA$10:DA$107,OFFSET('6. Patients'!$FZ$9,1,MATCH($D53,'6. Patients'!$GA$9:$GO$9,0),ROWS('6. Patients'!EN$10:EN$107))),0)+
IFERROR(SUMPRODUCT('6. Patients'!DA$10:DA$107,OFFSET('6. Patients'!$GP$9,1,MATCH($D53,'6. Patients'!$GQ$9:$HE$9,0),ROWS('6. Patients'!EN$10:EN$107))),0)+
IFERROR(SUMPRODUCT('6. Patients'!DA$10:DA$107,OFFSET('6. Patients'!$HF$9,1,MATCH($D53,'6. Patients'!$HG$9:$HU$9,0),ROWS('6. Patients'!EN$10:EN$107))),0)+
IFERROR(SUMPRODUCT('6. Patients'!DA$10:DA$107,OFFSET('6. Patients'!$HV$9,1,MATCH($D53,'6. Patients'!$HW$9:$IK$9,0),ROWS('6. Patients'!EN$10:EN$107))),0),
IFERROR(SUMPRODUCT('6. Patients'!DA$10:DA$107,OFFSET('6. Patients'!$IL$9,1,MATCH($D53,'6. Patients'!$IM$9:$JA$9,0),ROWS('6. Patients'!EN$10:EN$107))),0)+
IFERROR(SUMPRODUCT('6. Patients'!DA$10:DA$107,OFFSET('6. Patients'!$JB$9,1,MATCH($D53,'6. Patients'!$JC$9:$JQ$9,0),ROWS('6. Patients'!EN$10:EN$107))),0)+
IFERROR(SUMPRODUCT('6. Patients'!DA$10:DA$107,OFFSET('6. Patients'!$JR$9,1,MATCH($D53,'6. Patients'!$JS$9:$KG$9,0),ROWS('6. Patients'!EN$10:EN$107))),0)+
IFERROR(SUMPRODUCT('6. Patients'!DA$10:DA$107,OFFSET('6. Patients'!$KH$9,1,MATCH($D53,'6. Patients'!$KI$9:$KW$9,0),ROWS('6. Patients'!EN$10:EN$107))),0))+
IFERROR(VLOOKUP($D53,$H$61:$L$91,COLUMNS($H$60:$J$60)-1+AH$7,0)*$E53*$F53*'1. General Inputs'!$J$25,0),0)</f>
        <v>0</v>
      </c>
      <c r="AI53" s="3">
        <f ca="1">ROUNDUP($F53*$E53*CHOOSE(AI$7,
IFERROR(SUMPRODUCT('6. Patients'!DB$10:DB$107,OFFSET('6. Patients'!$DN$9,1,MATCH($D53,'6. Patients'!$DO$9:$EC$9,0),ROWS('6. Patients'!EO$10:EO$107))),0)+
IFERROR(SUMPRODUCT('6. Patients'!DB$10:DB$107,OFFSET('6. Patients'!$ED$9,1,MATCH($D53,'6. Patients'!$EE$9:$ES$9,0),ROWS('6. Patients'!EO$10:EO$107))),0)+
IFERROR(SUMPRODUCT('6. Patients'!DB$10:DB$107,OFFSET('6. Patients'!$ET$9,1,MATCH($D53,'6. Patients'!$EU$9:$FI$9,0),ROWS('6. Patients'!EO$10:EO$107))),0)+
IFERROR(SUMPRODUCT('6. Patients'!DB$10:DB$107,OFFSET('6. Patients'!$FJ$9,1,MATCH($D53,'6. Patients'!$FK$9:$FY$9,0),ROWS('6. Patients'!EO$10:EO$107))),0),
IFERROR(SUMPRODUCT('6. Patients'!DB$10:DB$107,OFFSET('6. Patients'!$FZ$9,1,MATCH($D53,'6. Patients'!$GA$9:$GO$9,0),ROWS('6. Patients'!EO$10:EO$107))),0)+
IFERROR(SUMPRODUCT('6. Patients'!DB$10:DB$107,OFFSET('6. Patients'!$GP$9,1,MATCH($D53,'6. Patients'!$GQ$9:$HE$9,0),ROWS('6. Patients'!EO$10:EO$107))),0)+
IFERROR(SUMPRODUCT('6. Patients'!DB$10:DB$107,OFFSET('6. Patients'!$HF$9,1,MATCH($D53,'6. Patients'!$HG$9:$HU$9,0),ROWS('6. Patients'!EO$10:EO$107))),0)+
IFERROR(SUMPRODUCT('6. Patients'!DB$10:DB$107,OFFSET('6. Patients'!$HV$9,1,MATCH($D53,'6. Patients'!$HW$9:$IK$9,0),ROWS('6. Patients'!EO$10:EO$107))),0),
IFERROR(SUMPRODUCT('6. Patients'!DB$10:DB$107,OFFSET('6. Patients'!$IL$9,1,MATCH($D53,'6. Patients'!$IM$9:$JA$9,0),ROWS('6. Patients'!EO$10:EO$107))),0)+
IFERROR(SUMPRODUCT('6. Patients'!DB$10:DB$107,OFFSET('6. Patients'!$JB$9,1,MATCH($D53,'6. Patients'!$JC$9:$JQ$9,0),ROWS('6. Patients'!EO$10:EO$107))),0)+
IFERROR(SUMPRODUCT('6. Patients'!DB$10:DB$107,OFFSET('6. Patients'!$JR$9,1,MATCH($D53,'6. Patients'!$JS$9:$KG$9,0),ROWS('6. Patients'!EO$10:EO$107))),0)+
IFERROR(SUMPRODUCT('6. Patients'!DB$10:DB$107,OFFSET('6. Patients'!$KH$9,1,MATCH($D53,'6. Patients'!$KI$9:$KW$9,0),ROWS('6. Patients'!EO$10:EO$107))),0))+
IFERROR(VLOOKUP($D53,$H$61:$L$91,COLUMNS($H$60:$J$60)-1+AI$7,0)*$E53*$F53*'1. General Inputs'!$J$25,0),0)</f>
        <v>0</v>
      </c>
      <c r="AJ53" s="3">
        <f ca="1">ROUNDUP($F53*$E53*CHOOSE(AJ$7,
IFERROR(SUMPRODUCT('6. Patients'!DC$10:DC$107,OFFSET('6. Patients'!$DN$9,1,MATCH($D53,'6. Patients'!$DO$9:$EC$9,0),ROWS('6. Patients'!EP$10:EP$107))),0)+
IFERROR(SUMPRODUCT('6. Patients'!DC$10:DC$107,OFFSET('6. Patients'!$ED$9,1,MATCH($D53,'6. Patients'!$EE$9:$ES$9,0),ROWS('6. Patients'!EP$10:EP$107))),0)+
IFERROR(SUMPRODUCT('6. Patients'!DC$10:DC$107,OFFSET('6. Patients'!$ET$9,1,MATCH($D53,'6. Patients'!$EU$9:$FI$9,0),ROWS('6. Patients'!EP$10:EP$107))),0)+
IFERROR(SUMPRODUCT('6. Patients'!DC$10:DC$107,OFFSET('6. Patients'!$FJ$9,1,MATCH($D53,'6. Patients'!$FK$9:$FY$9,0),ROWS('6. Patients'!EP$10:EP$107))),0),
IFERROR(SUMPRODUCT('6. Patients'!DC$10:DC$107,OFFSET('6. Patients'!$FZ$9,1,MATCH($D53,'6. Patients'!$GA$9:$GO$9,0),ROWS('6. Patients'!EP$10:EP$107))),0)+
IFERROR(SUMPRODUCT('6. Patients'!DC$10:DC$107,OFFSET('6. Patients'!$GP$9,1,MATCH($D53,'6. Patients'!$GQ$9:$HE$9,0),ROWS('6. Patients'!EP$10:EP$107))),0)+
IFERROR(SUMPRODUCT('6. Patients'!DC$10:DC$107,OFFSET('6. Patients'!$HF$9,1,MATCH($D53,'6. Patients'!$HG$9:$HU$9,0),ROWS('6. Patients'!EP$10:EP$107))),0)+
IFERROR(SUMPRODUCT('6. Patients'!DC$10:DC$107,OFFSET('6. Patients'!$HV$9,1,MATCH($D53,'6. Patients'!$HW$9:$IK$9,0),ROWS('6. Patients'!EP$10:EP$107))),0),
IFERROR(SUMPRODUCT('6. Patients'!DC$10:DC$107,OFFSET('6. Patients'!$IL$9,1,MATCH($D53,'6. Patients'!$IM$9:$JA$9,0),ROWS('6. Patients'!EP$10:EP$107))),0)+
IFERROR(SUMPRODUCT('6. Patients'!DC$10:DC$107,OFFSET('6. Patients'!$JB$9,1,MATCH($D53,'6. Patients'!$JC$9:$JQ$9,0),ROWS('6. Patients'!EP$10:EP$107))),0)+
IFERROR(SUMPRODUCT('6. Patients'!DC$10:DC$107,OFFSET('6. Patients'!$JR$9,1,MATCH($D53,'6. Patients'!$JS$9:$KG$9,0),ROWS('6. Patients'!EP$10:EP$107))),0)+
IFERROR(SUMPRODUCT('6. Patients'!DC$10:DC$107,OFFSET('6. Patients'!$KH$9,1,MATCH($D53,'6. Patients'!$KI$9:$KW$9,0),ROWS('6. Patients'!EP$10:EP$107))),0))+
IFERROR(VLOOKUP($D53,$H$61:$L$91,COLUMNS($H$60:$J$60)-1+AJ$7,0)*$E53*$F53*'1. General Inputs'!$J$25,0),0)</f>
        <v>0</v>
      </c>
      <c r="AK53" s="3">
        <f ca="1">ROUNDUP($F53*$E53*CHOOSE(AK$7,
IFERROR(SUMPRODUCT('6. Patients'!DD$10:DD$107,OFFSET('6. Patients'!$DN$9,1,MATCH($D53,'6. Patients'!$DO$9:$EC$9,0),ROWS('6. Patients'!EQ$10:EQ$107))),0)+
IFERROR(SUMPRODUCT('6. Patients'!DD$10:DD$107,OFFSET('6. Patients'!$ED$9,1,MATCH($D53,'6. Patients'!$EE$9:$ES$9,0),ROWS('6. Patients'!EQ$10:EQ$107))),0)+
IFERROR(SUMPRODUCT('6. Patients'!DD$10:DD$107,OFFSET('6. Patients'!$ET$9,1,MATCH($D53,'6. Patients'!$EU$9:$FI$9,0),ROWS('6. Patients'!EQ$10:EQ$107))),0)+
IFERROR(SUMPRODUCT('6. Patients'!DD$10:DD$107,OFFSET('6. Patients'!$FJ$9,1,MATCH($D53,'6. Patients'!$FK$9:$FY$9,0),ROWS('6. Patients'!EQ$10:EQ$107))),0),
IFERROR(SUMPRODUCT('6. Patients'!DD$10:DD$107,OFFSET('6. Patients'!$FZ$9,1,MATCH($D53,'6. Patients'!$GA$9:$GO$9,0),ROWS('6. Patients'!EQ$10:EQ$107))),0)+
IFERROR(SUMPRODUCT('6. Patients'!DD$10:DD$107,OFFSET('6. Patients'!$GP$9,1,MATCH($D53,'6. Patients'!$GQ$9:$HE$9,0),ROWS('6. Patients'!EQ$10:EQ$107))),0)+
IFERROR(SUMPRODUCT('6. Patients'!DD$10:DD$107,OFFSET('6. Patients'!$HF$9,1,MATCH($D53,'6. Patients'!$HG$9:$HU$9,0),ROWS('6. Patients'!EQ$10:EQ$107))),0)+
IFERROR(SUMPRODUCT('6. Patients'!DD$10:DD$107,OFFSET('6. Patients'!$HV$9,1,MATCH($D53,'6. Patients'!$HW$9:$IK$9,0),ROWS('6. Patients'!EQ$10:EQ$107))),0),
IFERROR(SUMPRODUCT('6. Patients'!DD$10:DD$107,OFFSET('6. Patients'!$IL$9,1,MATCH($D53,'6. Patients'!$IM$9:$JA$9,0),ROWS('6. Patients'!EQ$10:EQ$107))),0)+
IFERROR(SUMPRODUCT('6. Patients'!DD$10:DD$107,OFFSET('6. Patients'!$JB$9,1,MATCH($D53,'6. Patients'!$JC$9:$JQ$9,0),ROWS('6. Patients'!EQ$10:EQ$107))),0)+
IFERROR(SUMPRODUCT('6. Patients'!DD$10:DD$107,OFFSET('6. Patients'!$JR$9,1,MATCH($D53,'6. Patients'!$JS$9:$KG$9,0),ROWS('6. Patients'!EQ$10:EQ$107))),0)+
IFERROR(SUMPRODUCT('6. Patients'!DD$10:DD$107,OFFSET('6. Patients'!$KH$9,1,MATCH($D53,'6. Patients'!$KI$9:$KW$9,0),ROWS('6. Patients'!EQ$10:EQ$107))),0))+
IFERROR(VLOOKUP($D53,$H$61:$L$91,COLUMNS($H$60:$J$60)-1+AK$7,0)*$E53*$F53*'1. General Inputs'!$J$25,0),0)</f>
        <v>0</v>
      </c>
      <c r="AL53" s="3">
        <f ca="1">ROUNDUP($F53*$E53*CHOOSE(AL$7,
IFERROR(SUMPRODUCT('6. Patients'!DE$10:DE$107,OFFSET('6. Patients'!$DN$9,1,MATCH($D53,'6. Patients'!$DO$9:$EC$9,0),ROWS('6. Patients'!ER$10:ER$107))),0)+
IFERROR(SUMPRODUCT('6. Patients'!DE$10:DE$107,OFFSET('6. Patients'!$ED$9,1,MATCH($D53,'6. Patients'!$EE$9:$ES$9,0),ROWS('6. Patients'!ER$10:ER$107))),0)+
IFERROR(SUMPRODUCT('6. Patients'!DE$10:DE$107,OFFSET('6. Patients'!$ET$9,1,MATCH($D53,'6. Patients'!$EU$9:$FI$9,0),ROWS('6. Patients'!ER$10:ER$107))),0)+
IFERROR(SUMPRODUCT('6. Patients'!DE$10:DE$107,OFFSET('6. Patients'!$FJ$9,1,MATCH($D53,'6. Patients'!$FK$9:$FY$9,0),ROWS('6. Patients'!ER$10:ER$107))),0),
IFERROR(SUMPRODUCT('6. Patients'!DE$10:DE$107,OFFSET('6. Patients'!$FZ$9,1,MATCH($D53,'6. Patients'!$GA$9:$GO$9,0),ROWS('6. Patients'!ER$10:ER$107))),0)+
IFERROR(SUMPRODUCT('6. Patients'!DE$10:DE$107,OFFSET('6. Patients'!$GP$9,1,MATCH($D53,'6. Patients'!$GQ$9:$HE$9,0),ROWS('6. Patients'!ER$10:ER$107))),0)+
IFERROR(SUMPRODUCT('6. Patients'!DE$10:DE$107,OFFSET('6. Patients'!$HF$9,1,MATCH($D53,'6. Patients'!$HG$9:$HU$9,0),ROWS('6. Patients'!ER$10:ER$107))),0)+
IFERROR(SUMPRODUCT('6. Patients'!DE$10:DE$107,OFFSET('6. Patients'!$HV$9,1,MATCH($D53,'6. Patients'!$HW$9:$IK$9,0),ROWS('6. Patients'!ER$10:ER$107))),0),
IFERROR(SUMPRODUCT('6. Patients'!DE$10:DE$107,OFFSET('6. Patients'!$IL$9,1,MATCH($D53,'6. Patients'!$IM$9:$JA$9,0),ROWS('6. Patients'!ER$10:ER$107))),0)+
IFERROR(SUMPRODUCT('6. Patients'!DE$10:DE$107,OFFSET('6. Patients'!$JB$9,1,MATCH($D53,'6. Patients'!$JC$9:$JQ$9,0),ROWS('6. Patients'!ER$10:ER$107))),0)+
IFERROR(SUMPRODUCT('6. Patients'!DE$10:DE$107,OFFSET('6. Patients'!$JR$9,1,MATCH($D53,'6. Patients'!$JS$9:$KG$9,0),ROWS('6. Patients'!ER$10:ER$107))),0)+
IFERROR(SUMPRODUCT('6. Patients'!DE$10:DE$107,OFFSET('6. Patients'!$KH$9,1,MATCH($D53,'6. Patients'!$KI$9:$KW$9,0),ROWS('6. Patients'!ER$10:ER$107))),0))+
IFERROR(VLOOKUP($D53,$H$61:$L$91,COLUMNS($H$60:$J$60)-1+AL$7,0)*$E53*$F53*'1. General Inputs'!$J$25,0),0)</f>
        <v>0</v>
      </c>
      <c r="AM53" s="3">
        <f ca="1">ROUNDUP($F53*$E53*CHOOSE(AM$7,
IFERROR(SUMPRODUCT('6. Patients'!DF$10:DF$107,OFFSET('6. Patients'!$DN$9,1,MATCH($D53,'6. Patients'!$DO$9:$EC$9,0),ROWS('6. Patients'!ES$10:ES$107))),0)+
IFERROR(SUMPRODUCT('6. Patients'!DF$10:DF$107,OFFSET('6. Patients'!$ED$9,1,MATCH($D53,'6. Patients'!$EE$9:$ES$9,0),ROWS('6. Patients'!ES$10:ES$107))),0)+
IFERROR(SUMPRODUCT('6. Patients'!DF$10:DF$107,OFFSET('6. Patients'!$ET$9,1,MATCH($D53,'6. Patients'!$EU$9:$FI$9,0),ROWS('6. Patients'!ES$10:ES$107))),0)+
IFERROR(SUMPRODUCT('6. Patients'!DF$10:DF$107,OFFSET('6. Patients'!$FJ$9,1,MATCH($D53,'6. Patients'!$FK$9:$FY$9,0),ROWS('6. Patients'!ES$10:ES$107))),0),
IFERROR(SUMPRODUCT('6. Patients'!DF$10:DF$107,OFFSET('6. Patients'!$FZ$9,1,MATCH($D53,'6. Patients'!$GA$9:$GO$9,0),ROWS('6. Patients'!ES$10:ES$107))),0)+
IFERROR(SUMPRODUCT('6. Patients'!DF$10:DF$107,OFFSET('6. Patients'!$GP$9,1,MATCH($D53,'6. Patients'!$GQ$9:$HE$9,0),ROWS('6. Patients'!ES$10:ES$107))),0)+
IFERROR(SUMPRODUCT('6. Patients'!DF$10:DF$107,OFFSET('6. Patients'!$HF$9,1,MATCH($D53,'6. Patients'!$HG$9:$HU$9,0),ROWS('6. Patients'!ES$10:ES$107))),0)+
IFERROR(SUMPRODUCT('6. Patients'!DF$10:DF$107,OFFSET('6. Patients'!$HV$9,1,MATCH($D53,'6. Patients'!$HW$9:$IK$9,0),ROWS('6. Patients'!ES$10:ES$107))),0),
IFERROR(SUMPRODUCT('6. Patients'!DF$10:DF$107,OFFSET('6. Patients'!$IL$9,1,MATCH($D53,'6. Patients'!$IM$9:$JA$9,0),ROWS('6. Patients'!ES$10:ES$107))),0)+
IFERROR(SUMPRODUCT('6. Patients'!DF$10:DF$107,OFFSET('6. Patients'!$JB$9,1,MATCH($D53,'6. Patients'!$JC$9:$JQ$9,0),ROWS('6. Patients'!ES$10:ES$107))),0)+
IFERROR(SUMPRODUCT('6. Patients'!DF$10:DF$107,OFFSET('6. Patients'!$JR$9,1,MATCH($D53,'6. Patients'!$JS$9:$KG$9,0),ROWS('6. Patients'!ES$10:ES$107))),0)+
IFERROR(SUMPRODUCT('6. Patients'!DF$10:DF$107,OFFSET('6. Patients'!$KH$9,1,MATCH($D53,'6. Patients'!$KI$9:$KW$9,0),ROWS('6. Patients'!ES$10:ES$107))),0))+
IFERROR(VLOOKUP($D53,$H$61:$L$91,COLUMNS($H$60:$J$60)-1+AM$7,0)*$E53*$F53*'1. General Inputs'!$J$25,0),0)</f>
        <v>0</v>
      </c>
      <c r="AN53" s="3">
        <f ca="1">ROUNDUP($F53*$E53*CHOOSE(AN$7,
IFERROR(SUMPRODUCT('6. Patients'!DG$10:DG$107,OFFSET('6. Patients'!$DN$9,1,MATCH($D53,'6. Patients'!$DO$9:$EC$9,0),ROWS('6. Patients'!ET$10:ET$107))),0)+
IFERROR(SUMPRODUCT('6. Patients'!DG$10:DG$107,OFFSET('6. Patients'!$ED$9,1,MATCH($D53,'6. Patients'!$EE$9:$ES$9,0),ROWS('6. Patients'!ET$10:ET$107))),0)+
IFERROR(SUMPRODUCT('6. Patients'!DG$10:DG$107,OFFSET('6. Patients'!$ET$9,1,MATCH($D53,'6. Patients'!$EU$9:$FI$9,0),ROWS('6. Patients'!ET$10:ET$107))),0)+
IFERROR(SUMPRODUCT('6. Patients'!DG$10:DG$107,OFFSET('6. Patients'!$FJ$9,1,MATCH($D53,'6. Patients'!$FK$9:$FY$9,0),ROWS('6. Patients'!ET$10:ET$107))),0),
IFERROR(SUMPRODUCT('6. Patients'!DG$10:DG$107,OFFSET('6. Patients'!$FZ$9,1,MATCH($D53,'6. Patients'!$GA$9:$GO$9,0),ROWS('6. Patients'!ET$10:ET$107))),0)+
IFERROR(SUMPRODUCT('6. Patients'!DG$10:DG$107,OFFSET('6. Patients'!$GP$9,1,MATCH($D53,'6. Patients'!$GQ$9:$HE$9,0),ROWS('6. Patients'!ET$10:ET$107))),0)+
IFERROR(SUMPRODUCT('6. Patients'!DG$10:DG$107,OFFSET('6. Patients'!$HF$9,1,MATCH($D53,'6. Patients'!$HG$9:$HU$9,0),ROWS('6. Patients'!ET$10:ET$107))),0)+
IFERROR(SUMPRODUCT('6. Patients'!DG$10:DG$107,OFFSET('6. Patients'!$HV$9,1,MATCH($D53,'6. Patients'!$HW$9:$IK$9,0),ROWS('6. Patients'!ET$10:ET$107))),0),
IFERROR(SUMPRODUCT('6. Patients'!DG$10:DG$107,OFFSET('6. Patients'!$IL$9,1,MATCH($D53,'6. Patients'!$IM$9:$JA$9,0),ROWS('6. Patients'!ET$10:ET$107))),0)+
IFERROR(SUMPRODUCT('6. Patients'!DG$10:DG$107,OFFSET('6. Patients'!$JB$9,1,MATCH($D53,'6. Patients'!$JC$9:$JQ$9,0),ROWS('6. Patients'!ET$10:ET$107))),0)+
IFERROR(SUMPRODUCT('6. Patients'!DG$10:DG$107,OFFSET('6. Patients'!$JR$9,1,MATCH($D53,'6. Patients'!$JS$9:$KG$9,0),ROWS('6. Patients'!ET$10:ET$107))),0)+
IFERROR(SUMPRODUCT('6. Patients'!DG$10:DG$107,OFFSET('6. Patients'!$KH$9,1,MATCH($D53,'6. Patients'!$KI$9:$KW$9,0),ROWS('6. Patients'!ET$10:ET$107))),0))+
IFERROR(VLOOKUP($D53,$H$61:$L$91,COLUMNS($H$60:$J$60)-1+AN$7,0)*$E53*$F53*'1. General Inputs'!$J$25,0),0)</f>
        <v>0</v>
      </c>
      <c r="AO53" s="3">
        <f ca="1">ROUNDUP($F53*$E53*CHOOSE(AO$7,
IFERROR(SUMPRODUCT('6. Patients'!DH$10:DH$107,OFFSET('6. Patients'!$DN$9,1,MATCH($D53,'6. Patients'!$DO$9:$EC$9,0),ROWS('6. Patients'!EU$10:EU$107))),0)+
IFERROR(SUMPRODUCT('6. Patients'!DH$10:DH$107,OFFSET('6. Patients'!$ED$9,1,MATCH($D53,'6. Patients'!$EE$9:$ES$9,0),ROWS('6. Patients'!EU$10:EU$107))),0)+
IFERROR(SUMPRODUCT('6. Patients'!DH$10:DH$107,OFFSET('6. Patients'!$ET$9,1,MATCH($D53,'6. Patients'!$EU$9:$FI$9,0),ROWS('6. Patients'!EU$10:EU$107))),0)+
IFERROR(SUMPRODUCT('6. Patients'!DH$10:DH$107,OFFSET('6. Patients'!$FJ$9,1,MATCH($D53,'6. Patients'!$FK$9:$FY$9,0),ROWS('6. Patients'!EU$10:EU$107))),0),
IFERROR(SUMPRODUCT('6. Patients'!DH$10:DH$107,OFFSET('6. Patients'!$FZ$9,1,MATCH($D53,'6. Patients'!$GA$9:$GO$9,0),ROWS('6. Patients'!EU$10:EU$107))),0)+
IFERROR(SUMPRODUCT('6. Patients'!DH$10:DH$107,OFFSET('6. Patients'!$GP$9,1,MATCH($D53,'6. Patients'!$GQ$9:$HE$9,0),ROWS('6. Patients'!EU$10:EU$107))),0)+
IFERROR(SUMPRODUCT('6. Patients'!DH$10:DH$107,OFFSET('6. Patients'!$HF$9,1,MATCH($D53,'6. Patients'!$HG$9:$HU$9,0),ROWS('6. Patients'!EU$10:EU$107))),0)+
IFERROR(SUMPRODUCT('6. Patients'!DH$10:DH$107,OFFSET('6. Patients'!$HV$9,1,MATCH($D53,'6. Patients'!$HW$9:$IK$9,0),ROWS('6. Patients'!EU$10:EU$107))),0),
IFERROR(SUMPRODUCT('6. Patients'!DH$10:DH$107,OFFSET('6. Patients'!$IL$9,1,MATCH($D53,'6. Patients'!$IM$9:$JA$9,0),ROWS('6. Patients'!EU$10:EU$107))),0)+
IFERROR(SUMPRODUCT('6. Patients'!DH$10:DH$107,OFFSET('6. Patients'!$JB$9,1,MATCH($D53,'6. Patients'!$JC$9:$JQ$9,0),ROWS('6. Patients'!EU$10:EU$107))),0)+
IFERROR(SUMPRODUCT('6. Patients'!DH$10:DH$107,OFFSET('6. Patients'!$JR$9,1,MATCH($D53,'6. Patients'!$JS$9:$KG$9,0),ROWS('6. Patients'!EU$10:EU$107))),0)+
IFERROR(SUMPRODUCT('6. Patients'!DH$10:DH$107,OFFSET('6. Patients'!$KH$9,1,MATCH($D53,'6. Patients'!$KI$9:$KW$9,0),ROWS('6. Patients'!EU$10:EU$107))),0))+
IFERROR(VLOOKUP($D53,$H$61:$L$91,COLUMNS($H$60:$J$60)-1+AO$7,0)*$E53*$F53*'1. General Inputs'!$J$25,0),0)</f>
        <v>0</v>
      </c>
      <c r="AP53" s="3">
        <f ca="1">ROUNDUP($F53*$E53*CHOOSE(AP$7,
IFERROR(SUMPRODUCT('6. Patients'!DI$10:DI$107,OFFSET('6. Patients'!$DN$9,1,MATCH($D53,'6. Patients'!$DO$9:$EC$9,0),ROWS('6. Patients'!EV$10:EV$107))),0)+
IFERROR(SUMPRODUCT('6. Patients'!DI$10:DI$107,OFFSET('6. Patients'!$ED$9,1,MATCH($D53,'6. Patients'!$EE$9:$ES$9,0),ROWS('6. Patients'!EV$10:EV$107))),0)+
IFERROR(SUMPRODUCT('6. Patients'!DI$10:DI$107,OFFSET('6. Patients'!$ET$9,1,MATCH($D53,'6. Patients'!$EU$9:$FI$9,0),ROWS('6. Patients'!EV$10:EV$107))),0)+
IFERROR(SUMPRODUCT('6. Patients'!DI$10:DI$107,OFFSET('6. Patients'!$FJ$9,1,MATCH($D53,'6. Patients'!$FK$9:$FY$9,0),ROWS('6. Patients'!EV$10:EV$107))),0),
IFERROR(SUMPRODUCT('6. Patients'!DI$10:DI$107,OFFSET('6. Patients'!$FZ$9,1,MATCH($D53,'6. Patients'!$GA$9:$GO$9,0),ROWS('6. Patients'!EV$10:EV$107))),0)+
IFERROR(SUMPRODUCT('6. Patients'!DI$10:DI$107,OFFSET('6. Patients'!$GP$9,1,MATCH($D53,'6. Patients'!$GQ$9:$HE$9,0),ROWS('6. Patients'!EV$10:EV$107))),0)+
IFERROR(SUMPRODUCT('6. Patients'!DI$10:DI$107,OFFSET('6. Patients'!$HF$9,1,MATCH($D53,'6. Patients'!$HG$9:$HU$9,0),ROWS('6. Patients'!EV$10:EV$107))),0)+
IFERROR(SUMPRODUCT('6. Patients'!DI$10:DI$107,OFFSET('6. Patients'!$HV$9,1,MATCH($D53,'6. Patients'!$HW$9:$IK$9,0),ROWS('6. Patients'!EV$10:EV$107))),0),
IFERROR(SUMPRODUCT('6. Patients'!DI$10:DI$107,OFFSET('6. Patients'!$IL$9,1,MATCH($D53,'6. Patients'!$IM$9:$JA$9,0),ROWS('6. Patients'!EV$10:EV$107))),0)+
IFERROR(SUMPRODUCT('6. Patients'!DI$10:DI$107,OFFSET('6. Patients'!$JB$9,1,MATCH($D53,'6. Patients'!$JC$9:$JQ$9,0),ROWS('6. Patients'!EV$10:EV$107))),0)+
IFERROR(SUMPRODUCT('6. Patients'!DI$10:DI$107,OFFSET('6. Patients'!$JR$9,1,MATCH($D53,'6. Patients'!$JS$9:$KG$9,0),ROWS('6. Patients'!EV$10:EV$107))),0)+
IFERROR(SUMPRODUCT('6. Patients'!DI$10:DI$107,OFFSET('6. Patients'!$KH$9,1,MATCH($D53,'6. Patients'!$KI$9:$KW$9,0),ROWS('6. Patients'!EV$10:EV$107))),0))+
IFERROR(VLOOKUP($D53,$H$61:$L$91,COLUMNS($H$60:$J$60)-1+AP$7,0)*$E53*$F53*'1. General Inputs'!$J$25,0),0)</f>
        <v>0</v>
      </c>
      <c r="AQ53" s="3">
        <f ca="1">ROUNDUP($F53*$E53*CHOOSE(AQ$7,
IFERROR(SUMPRODUCT('6. Patients'!DJ$10:DJ$107,OFFSET('6. Patients'!$DN$9,1,MATCH($D53,'6. Patients'!$DO$9:$EC$9,0),ROWS('6. Patients'!EW$10:EW$107))),0)+
IFERROR(SUMPRODUCT('6. Patients'!DJ$10:DJ$107,OFFSET('6. Patients'!$ED$9,1,MATCH($D53,'6. Patients'!$EE$9:$ES$9,0),ROWS('6. Patients'!EW$10:EW$107))),0)+
IFERROR(SUMPRODUCT('6. Patients'!DJ$10:DJ$107,OFFSET('6. Patients'!$ET$9,1,MATCH($D53,'6. Patients'!$EU$9:$FI$9,0),ROWS('6. Patients'!EW$10:EW$107))),0)+
IFERROR(SUMPRODUCT('6. Patients'!DJ$10:DJ$107,OFFSET('6. Patients'!$FJ$9,1,MATCH($D53,'6. Patients'!$FK$9:$FY$9,0),ROWS('6. Patients'!EW$10:EW$107))),0),
IFERROR(SUMPRODUCT('6. Patients'!DJ$10:DJ$107,OFFSET('6. Patients'!$FZ$9,1,MATCH($D53,'6. Patients'!$GA$9:$GO$9,0),ROWS('6. Patients'!EW$10:EW$107))),0)+
IFERROR(SUMPRODUCT('6. Patients'!DJ$10:DJ$107,OFFSET('6. Patients'!$GP$9,1,MATCH($D53,'6. Patients'!$GQ$9:$HE$9,0),ROWS('6. Patients'!EW$10:EW$107))),0)+
IFERROR(SUMPRODUCT('6. Patients'!DJ$10:DJ$107,OFFSET('6. Patients'!$HF$9,1,MATCH($D53,'6. Patients'!$HG$9:$HU$9,0),ROWS('6. Patients'!EW$10:EW$107))),0)+
IFERROR(SUMPRODUCT('6. Patients'!DJ$10:DJ$107,OFFSET('6. Patients'!$HV$9,1,MATCH($D53,'6. Patients'!$HW$9:$IK$9,0),ROWS('6. Patients'!EW$10:EW$107))),0),
IFERROR(SUMPRODUCT('6. Patients'!DJ$10:DJ$107,OFFSET('6. Patients'!$IL$9,1,MATCH($D53,'6. Patients'!$IM$9:$JA$9,0),ROWS('6. Patients'!EW$10:EW$107))),0)+
IFERROR(SUMPRODUCT('6. Patients'!DJ$10:DJ$107,OFFSET('6. Patients'!$JB$9,1,MATCH($D53,'6. Patients'!$JC$9:$JQ$9,0),ROWS('6. Patients'!EW$10:EW$107))),0)+
IFERROR(SUMPRODUCT('6. Patients'!DJ$10:DJ$107,OFFSET('6. Patients'!$JR$9,1,MATCH($D53,'6. Patients'!$JS$9:$KG$9,0),ROWS('6. Patients'!EW$10:EW$107))),0)+
IFERROR(SUMPRODUCT('6. Patients'!DJ$10:DJ$107,OFFSET('6. Patients'!$KH$9,1,MATCH($D53,'6. Patients'!$KI$9:$KW$9,0),ROWS('6. Patients'!EW$10:EW$107))),0))+
IFERROR(VLOOKUP($D53,$H$61:$L$91,COLUMNS($H$60:$J$60)-1+AQ$7,0)*$E53*$F53*'1. General Inputs'!$J$25,0),0)</f>
        <v>0</v>
      </c>
      <c r="AR53" s="136"/>
      <c r="AZ53" s="135">
        <f ca="1">IFERROR(SUM(OFFSET('7. Consumption'!H53,0,1,,MIN('1. General Inputs'!$J$27,COLUMNS('7. Consumption'!H$9:$AQ$9)-1))),0)+MAX(0,$AQ53*('1. General Inputs'!$J$27-COLUMNS('7. Consumption'!H$9:$AQ$9)+1))</f>
        <v>0</v>
      </c>
      <c r="BA53" s="135">
        <f ca="1">IFERROR(SUM(OFFSET('7. Consumption'!I53,0,1,,MIN('1. General Inputs'!$J$27,COLUMNS('7. Consumption'!I$9:$AQ$9)-1))),0)+MAX(0,$AQ53*('1. General Inputs'!$J$27-COLUMNS('7. Consumption'!I$9:$AQ$9)+1))</f>
        <v>0</v>
      </c>
      <c r="BB53" s="135">
        <f ca="1">IFERROR(SUM(OFFSET('7. Consumption'!J53,0,1,,MIN('1. General Inputs'!$J$27,COLUMNS('7. Consumption'!J$9:$AQ$9)-1))),0)+MAX(0,$AQ53*('1. General Inputs'!$J$27-COLUMNS('7. Consumption'!J$9:$AQ$9)+1))</f>
        <v>0</v>
      </c>
      <c r="BC53" s="135">
        <f ca="1">IFERROR(SUM(OFFSET('7. Consumption'!K53,0,1,,MIN('1. General Inputs'!$J$27,COLUMNS('7. Consumption'!K$9:$AQ$9)-1))),0)+MAX(0,$AQ53*('1. General Inputs'!$J$27-COLUMNS('7. Consumption'!K$9:$AQ$9)+1))</f>
        <v>0</v>
      </c>
      <c r="BD53" s="135">
        <f ca="1">IFERROR(SUM(OFFSET('7. Consumption'!L53,0,1,,MIN('1. General Inputs'!$J$27,COLUMNS('7. Consumption'!L$9:$AQ$9)-1))),0)+MAX(0,$AQ53*('1. General Inputs'!$J$27-COLUMNS('7. Consumption'!L$9:$AQ$9)+1))</f>
        <v>0</v>
      </c>
      <c r="BE53" s="135">
        <f ca="1">IFERROR(SUM(OFFSET('7. Consumption'!M53,0,1,,MIN('1. General Inputs'!$J$27,COLUMNS('7. Consumption'!M$9:$AQ$9)-1))),0)+MAX(0,$AQ53*('1. General Inputs'!$J$27-COLUMNS('7. Consumption'!M$9:$AQ$9)+1))</f>
        <v>0</v>
      </c>
      <c r="BF53" s="135">
        <f ca="1">IFERROR(SUM(OFFSET('7. Consumption'!N53,0,1,,MIN('1. General Inputs'!$J$27,COLUMNS('7. Consumption'!N$9:$AQ$9)-1))),0)+MAX(0,$AQ53*('1. General Inputs'!$J$27-COLUMNS('7. Consumption'!N$9:$AQ$9)+1))</f>
        <v>0</v>
      </c>
      <c r="BG53" s="135">
        <f ca="1">IFERROR(SUM(OFFSET('7. Consumption'!O53,0,1,,MIN('1. General Inputs'!$J$27,COLUMNS('7. Consumption'!O$9:$AQ$9)-1))),0)+MAX(0,$AQ53*('1. General Inputs'!$J$27-COLUMNS('7. Consumption'!O$9:$AQ$9)+1))</f>
        <v>0</v>
      </c>
      <c r="BH53" s="135">
        <f ca="1">IFERROR(SUM(OFFSET('7. Consumption'!P53,0,1,,MIN('1. General Inputs'!$J$27,COLUMNS('7. Consumption'!P$9:$AQ$9)-1))),0)+MAX(0,$AQ53*('1. General Inputs'!$J$27-COLUMNS('7. Consumption'!P$9:$AQ$9)+1))</f>
        <v>0</v>
      </c>
      <c r="BI53" s="135">
        <f ca="1">IFERROR(SUM(OFFSET('7. Consumption'!Q53,0,1,,MIN('1. General Inputs'!$J$27,COLUMNS('7. Consumption'!Q$9:$AQ$9)-1))),0)+MAX(0,$AQ53*('1. General Inputs'!$J$27-COLUMNS('7. Consumption'!Q$9:$AQ$9)+1))</f>
        <v>0</v>
      </c>
      <c r="BJ53" s="135">
        <f ca="1">IFERROR(SUM(OFFSET('7. Consumption'!R53,0,1,,MIN('1. General Inputs'!$J$27,COLUMNS('7. Consumption'!R$9:$AQ$9)-1))),0)+MAX(0,$AQ53*('1. General Inputs'!$J$27-COLUMNS('7. Consumption'!R$9:$AQ$9)+1))</f>
        <v>0</v>
      </c>
      <c r="BK53" s="135">
        <f ca="1">IFERROR(SUM(OFFSET('7. Consumption'!S53,0,1,,MIN('1. General Inputs'!$J$27,COLUMNS('7. Consumption'!S$9:$AQ$9)-1))),0)+MAX(0,$AQ53*('1. General Inputs'!$J$27-COLUMNS('7. Consumption'!S$9:$AQ$9)+1))</f>
        <v>0</v>
      </c>
      <c r="BL53" s="135">
        <f ca="1">IFERROR(SUM(OFFSET('7. Consumption'!T53,0,1,,MIN('1. General Inputs'!$J$27,COLUMNS('7. Consumption'!T$9:$AQ$9)-1))),0)+MAX(0,$AQ53*('1. General Inputs'!$J$27-COLUMNS('7. Consumption'!T$9:$AQ$9)+1))</f>
        <v>0</v>
      </c>
      <c r="BM53" s="135">
        <f ca="1">IFERROR(SUM(OFFSET('7. Consumption'!U53,0,1,,MIN('1. General Inputs'!$J$27,COLUMNS('7. Consumption'!U$9:$AQ$9)-1))),0)+MAX(0,$AQ53*('1. General Inputs'!$J$27-COLUMNS('7. Consumption'!U$9:$AQ$9)+1))</f>
        <v>0</v>
      </c>
      <c r="BN53" s="135">
        <f ca="1">IFERROR(SUM(OFFSET('7. Consumption'!V53,0,1,,MIN('1. General Inputs'!$J$27,COLUMNS('7. Consumption'!V$9:$AQ$9)-1))),0)+MAX(0,$AQ53*('1. General Inputs'!$J$27-COLUMNS('7. Consumption'!V$9:$AQ$9)+1))</f>
        <v>0</v>
      </c>
      <c r="BO53" s="135">
        <f ca="1">IFERROR(SUM(OFFSET('7. Consumption'!W53,0,1,,MIN('1. General Inputs'!$J$27,COLUMNS('7. Consumption'!W$9:$AQ$9)-1))),0)+MAX(0,$AQ53*('1. General Inputs'!$J$27-COLUMNS('7. Consumption'!W$9:$AQ$9)+1))</f>
        <v>0</v>
      </c>
      <c r="BP53" s="135">
        <f ca="1">IFERROR(SUM(OFFSET('7. Consumption'!X53,0,1,,MIN('1. General Inputs'!$J$27,COLUMNS('7. Consumption'!X$9:$AQ$9)-1))),0)+MAX(0,$AQ53*('1. General Inputs'!$J$27-COLUMNS('7. Consumption'!X$9:$AQ$9)+1))</f>
        <v>0</v>
      </c>
      <c r="BQ53" s="135">
        <f ca="1">IFERROR(SUM(OFFSET('7. Consumption'!Y53,0,1,,MIN('1. General Inputs'!$J$27,COLUMNS('7. Consumption'!Y$9:$AQ$9)-1))),0)+MAX(0,$AQ53*('1. General Inputs'!$J$27-COLUMNS('7. Consumption'!Y$9:$AQ$9)+1))</f>
        <v>0</v>
      </c>
      <c r="BR53" s="135">
        <f ca="1">IFERROR(SUM(OFFSET('7. Consumption'!Z53,0,1,,MIN('1. General Inputs'!$J$27,COLUMNS('7. Consumption'!Z$9:$AQ$9)-1))),0)+MAX(0,$AQ53*('1. General Inputs'!$J$27-COLUMNS('7. Consumption'!Z$9:$AQ$9)+1))</f>
        <v>0</v>
      </c>
      <c r="BS53" s="135">
        <f ca="1">IFERROR(SUM(OFFSET('7. Consumption'!AA53,0,1,,MIN('1. General Inputs'!$J$27,COLUMNS('7. Consumption'!AA$9:$AQ$9)-1))),0)+MAX(0,$AQ53*('1. General Inputs'!$J$27-COLUMNS('7. Consumption'!AA$9:$AQ$9)+1))</f>
        <v>0</v>
      </c>
      <c r="BT53" s="135">
        <f ca="1">IFERROR(SUM(OFFSET('7. Consumption'!AB53,0,1,,MIN('1. General Inputs'!$J$27,COLUMNS('7. Consumption'!AB$9:$AQ$9)-1))),0)+MAX(0,$AQ53*('1. General Inputs'!$J$27-COLUMNS('7. Consumption'!AB$9:$AQ$9)+1))</f>
        <v>0</v>
      </c>
      <c r="BU53" s="135">
        <f ca="1">IFERROR(SUM(OFFSET('7. Consumption'!AC53,0,1,,MIN('1. General Inputs'!$J$27,COLUMNS('7. Consumption'!AC$9:$AQ$9)-1))),0)+MAX(0,$AQ53*('1. General Inputs'!$J$27-COLUMNS('7. Consumption'!AC$9:$AQ$9)+1))</f>
        <v>0</v>
      </c>
      <c r="BV53" s="135">
        <f ca="1">IFERROR(SUM(OFFSET('7. Consumption'!AD53,0,1,,MIN('1. General Inputs'!$J$27,COLUMNS('7. Consumption'!AD$9:$AQ$9)-1))),0)+MAX(0,$AQ53*('1. General Inputs'!$J$27-COLUMNS('7. Consumption'!AD$9:$AQ$9)+1))</f>
        <v>0</v>
      </c>
      <c r="BW53" s="135">
        <f ca="1">IFERROR(SUM(OFFSET('7. Consumption'!AE53,0,1,,MIN('1. General Inputs'!$J$27,COLUMNS('7. Consumption'!AE$9:$AQ$9)-1))),0)+MAX(0,$AQ53*('1. General Inputs'!$J$27-COLUMNS('7. Consumption'!AE$9:$AQ$9)+1))</f>
        <v>0</v>
      </c>
      <c r="BX53" s="135">
        <f ca="1">IFERROR(SUM(OFFSET('7. Consumption'!AF53,0,1,,MIN('1. General Inputs'!$J$27,COLUMNS('7. Consumption'!AF$9:$AQ$9)-1))),0)+MAX(0,$AQ53*('1. General Inputs'!$J$27-COLUMNS('7. Consumption'!AF$9:$AQ$9)+1))</f>
        <v>0</v>
      </c>
      <c r="BY53" s="135">
        <f ca="1">IFERROR(SUM(OFFSET('7. Consumption'!AG53,0,1,,MIN('1. General Inputs'!$J$27,COLUMNS('7. Consumption'!AG$9:$AQ$9)-1))),0)+MAX(0,$AQ53*('1. General Inputs'!$J$27-COLUMNS('7. Consumption'!AG$9:$AQ$9)+1))</f>
        <v>0</v>
      </c>
      <c r="BZ53" s="135">
        <f ca="1">IFERROR(SUM(OFFSET('7. Consumption'!AH53,0,1,,MIN('1. General Inputs'!$J$27,COLUMNS('7. Consumption'!AH$9:$AQ$9)-1))),0)+MAX(0,$AQ53*('1. General Inputs'!$J$27-COLUMNS('7. Consumption'!AH$9:$AQ$9)+1))</f>
        <v>0</v>
      </c>
      <c r="CA53" s="135">
        <f ca="1">IFERROR(SUM(OFFSET('7. Consumption'!AI53,0,1,,MIN('1. General Inputs'!$J$27,COLUMNS('7. Consumption'!AI$9:$AQ$9)-1))),0)+MAX(0,$AQ53*('1. General Inputs'!$J$27-COLUMNS('7. Consumption'!AI$9:$AQ$9)+1))</f>
        <v>0</v>
      </c>
      <c r="CB53" s="135">
        <f ca="1">IFERROR(SUM(OFFSET('7. Consumption'!AJ53,0,1,,MIN('1. General Inputs'!$J$27,COLUMNS('7. Consumption'!AJ$9:$AQ$9)-1))),0)+MAX(0,$AQ53*('1. General Inputs'!$J$27-COLUMNS('7. Consumption'!AJ$9:$AQ$9)+1))</f>
        <v>0</v>
      </c>
      <c r="CC53" s="135">
        <f ca="1">IFERROR(SUM(OFFSET('7. Consumption'!AK53,0,1,,MIN('1. General Inputs'!$J$27,COLUMNS('7. Consumption'!AK$9:$AQ$9)-1))),0)+MAX(0,$AQ53*('1. General Inputs'!$J$27-COLUMNS('7. Consumption'!AK$9:$AQ$9)+1))</f>
        <v>0</v>
      </c>
      <c r="CD53" s="135">
        <f ca="1">IFERROR(SUM(OFFSET('7. Consumption'!AL53,0,1,,MIN('1. General Inputs'!$J$27,COLUMNS('7. Consumption'!AL$9:$AQ$9)-1))),0)+MAX(0,$AQ53*('1. General Inputs'!$J$27-COLUMNS('7. Consumption'!AL$9:$AQ$9)+1))</f>
        <v>0</v>
      </c>
      <c r="CE53" s="135">
        <f ca="1">IFERROR(SUM(OFFSET('7. Consumption'!AM53,0,1,,MIN('1. General Inputs'!$J$27,COLUMNS('7. Consumption'!AM$9:$AQ$9)-1))),0)+MAX(0,$AQ53*('1. General Inputs'!$J$27-COLUMNS('7. Consumption'!AM$9:$AQ$9)+1))</f>
        <v>0</v>
      </c>
      <c r="CF53" s="135">
        <f ca="1">IFERROR(SUM(OFFSET('7. Consumption'!AN53,0,1,,MIN('1. General Inputs'!$J$27,COLUMNS('7. Consumption'!AN$9:$AQ$9)-1))),0)+MAX(0,$AQ53*('1. General Inputs'!$J$27-COLUMNS('7. Consumption'!AN$9:$AQ$9)+1))</f>
        <v>0</v>
      </c>
      <c r="CG53" s="135">
        <f ca="1">IFERROR(SUM(OFFSET('7. Consumption'!AO53,0,1,,MIN('1. General Inputs'!$J$27,COLUMNS('7. Consumption'!AO$9:$AQ$9)-1))),0)+MAX(0,$AQ53*('1. General Inputs'!$J$27-COLUMNS('7. Consumption'!AO$9:$AQ$9)+1))</f>
        <v>0</v>
      </c>
      <c r="CH53" s="135">
        <f ca="1">IFERROR(SUM(OFFSET('7. Consumption'!AP53,0,1,,MIN('1. General Inputs'!$J$27,COLUMNS('7. Consumption'!AP$9:$AQ$9)-1))),0)+MAX(0,$AQ53*('1. General Inputs'!$J$27-COLUMNS('7. Consumption'!AP$9:$AQ$9)+1))</f>
        <v>0</v>
      </c>
      <c r="CI53" s="135">
        <f ca="1">IFERROR(SUM(OFFSET('7. Consumption'!AQ53,0,1,,MIN('1. General Inputs'!$J$27,COLUMNS('7. Consumption'!AQ$9:$AQ$9)-1))),0)+MAX(0,$AQ53*('1. General Inputs'!$J$27-COLUMNS('7. Consumption'!AQ$9:$AQ$9)+1))</f>
        <v>0</v>
      </c>
    </row>
    <row r="54" spans="2:87" x14ac:dyDescent="0.3">
      <c r="AT54" s="54"/>
    </row>
    <row r="57" spans="2:87" ht="15.6" x14ac:dyDescent="0.3">
      <c r="C57" s="131" t="s">
        <v>129</v>
      </c>
      <c r="F57" s="18"/>
    </row>
    <row r="58" spans="2:87" ht="18" x14ac:dyDescent="0.35">
      <c r="C58" s="132" t="s">
        <v>285</v>
      </c>
      <c r="H58" s="62" t="s">
        <v>167</v>
      </c>
      <c r="I58" s="62"/>
      <c r="J58" s="64"/>
      <c r="K58" s="64"/>
      <c r="L58" s="64"/>
      <c r="M58" t="s">
        <v>140</v>
      </c>
    </row>
    <row r="60" spans="2:87" ht="18" x14ac:dyDescent="0.35">
      <c r="C60" s="133" t="s">
        <v>165</v>
      </c>
      <c r="H60" s="230" t="s">
        <v>166</v>
      </c>
      <c r="I60" s="230"/>
      <c r="J60" s="17" t="s">
        <v>89</v>
      </c>
      <c r="K60" s="17" t="s">
        <v>90</v>
      </c>
      <c r="L60" s="17" t="s">
        <v>91</v>
      </c>
    </row>
    <row r="61" spans="2:87" x14ac:dyDescent="0.3">
      <c r="C61" s="123" t="str">
        <f>'6. Patients'!C10</f>
        <v>TDF+3TC+EFV</v>
      </c>
      <c r="H61" s="231">
        <f>IF(ISNUMBER(SEARCHB("NVP",C61)),LEFT(C61,7),0)</f>
        <v>0</v>
      </c>
      <c r="I61" s="232"/>
      <c r="J61" s="33">
        <f>IF(AND($H61&lt;&gt;0,'1. General Inputs'!$J$23="Yes"),'1. General Inputs'!$J$15/12*'2. Protocols'!$K9*'4. Formulations'!K9,0)</f>
        <v>0</v>
      </c>
      <c r="K61" s="33">
        <f>IF(AND($H61&lt;&gt;0,'1. General Inputs'!$J$23="Yes"),'1. General Inputs'!$L$15/12*'2. Protocols'!$L9*'4. Formulations'!N9,0)</f>
        <v>0</v>
      </c>
      <c r="L61" s="33">
        <f>IF(AND($H61&lt;&gt;0,'1. General Inputs'!$J$23="Yes"),'1. General Inputs'!$N$15/12*'2. Protocols'!$M9*'4. Formulations'!Q9,0)</f>
        <v>0</v>
      </c>
    </row>
    <row r="62" spans="2:87" x14ac:dyDescent="0.3">
      <c r="C62" s="123" t="str">
        <f>'6. Patients'!C11</f>
        <v/>
      </c>
      <c r="H62" s="231">
        <f t="shared" ref="H62:H90" si="1">IF(ISNUMBER(SEARCHB("NVP",C62)),LEFT(C62,7),0)</f>
        <v>0</v>
      </c>
      <c r="I62" s="232"/>
      <c r="J62" s="33">
        <f>IF(AND($H62&lt;&gt;0,'1. General Inputs'!$J$23="Yes"),'1. General Inputs'!$J$15/12*'2. Protocols'!$K10*'4. Formulations'!K10,0)</f>
        <v>0</v>
      </c>
      <c r="K62" s="33">
        <f>IF(AND($H62&lt;&gt;0,'1. General Inputs'!$J$23="Yes"),'1. General Inputs'!$L$15/12*'2. Protocols'!$L10*'4. Formulations'!N10,0)</f>
        <v>0</v>
      </c>
      <c r="L62" s="33">
        <f>IF(AND($H62&lt;&gt;0,'1. General Inputs'!$J$23="Yes"),'1. General Inputs'!$N$15/12*'2. Protocols'!$M10*'4. Formulations'!Q10,0)</f>
        <v>0</v>
      </c>
    </row>
    <row r="63" spans="2:87" x14ac:dyDescent="0.3">
      <c r="C63" s="123" t="str">
        <f>'6. Patients'!C12</f>
        <v/>
      </c>
      <c r="H63" s="231">
        <f t="shared" si="1"/>
        <v>0</v>
      </c>
      <c r="I63" s="232"/>
      <c r="J63" s="33">
        <f>IF(AND($H63&lt;&gt;0,'1. General Inputs'!$J$23="Yes"),'1. General Inputs'!$J$15/12*'2. Protocols'!$K11*'4. Formulations'!K11,0)</f>
        <v>0</v>
      </c>
      <c r="K63" s="33">
        <f>IF(AND($H63&lt;&gt;0,'1. General Inputs'!$J$23="Yes"),'1. General Inputs'!$L$15/12*'2. Protocols'!$L11*'4. Formulations'!N11,0)</f>
        <v>0</v>
      </c>
      <c r="L63" s="33">
        <f>IF(AND($H63&lt;&gt;0,'1. General Inputs'!$J$23="Yes"),'1. General Inputs'!$N$15/12*'2. Protocols'!$M11*'4. Formulations'!Q11,0)</f>
        <v>0</v>
      </c>
    </row>
    <row r="64" spans="2:87" x14ac:dyDescent="0.3">
      <c r="C64" s="123" t="str">
        <f>'6. Patients'!C13</f>
        <v/>
      </c>
      <c r="H64" s="231">
        <f t="shared" si="1"/>
        <v>0</v>
      </c>
      <c r="I64" s="232"/>
      <c r="J64" s="33">
        <f>IF(AND($H64&lt;&gt;0,'1. General Inputs'!$J$23="Yes"),'1. General Inputs'!$J$15/12*'2. Protocols'!$K12*'4. Formulations'!K12,0)</f>
        <v>0</v>
      </c>
      <c r="K64" s="33">
        <f>IF(AND($H64&lt;&gt;0,'1. General Inputs'!$J$23="Yes"),'1. General Inputs'!$L$15/12*'2. Protocols'!$L12*'4. Formulations'!N12,0)</f>
        <v>0</v>
      </c>
      <c r="L64" s="33">
        <f>IF(AND($H64&lt;&gt;0,'1. General Inputs'!$J$23="Yes"),'1. General Inputs'!$N$15/12*'2. Protocols'!$M12*'4. Formulations'!Q12,0)</f>
        <v>0</v>
      </c>
    </row>
    <row r="65" spans="3:12" x14ac:dyDescent="0.3">
      <c r="C65" s="123" t="str">
        <f>'6. Patients'!C14</f>
        <v/>
      </c>
      <c r="H65" s="231">
        <f t="shared" si="1"/>
        <v>0</v>
      </c>
      <c r="I65" s="232"/>
      <c r="J65" s="33">
        <f>IF(AND($H65&lt;&gt;0,'1. General Inputs'!$J$23="Yes"),'1. General Inputs'!$J$15/12*'2. Protocols'!$K13*'4. Formulations'!K13,0)</f>
        <v>0</v>
      </c>
      <c r="K65" s="33">
        <f>IF(AND($H65&lt;&gt;0,'1. General Inputs'!$J$23="Yes"),'1. General Inputs'!$L$15/12*'2. Protocols'!$L13*'4. Formulations'!N13,0)</f>
        <v>0</v>
      </c>
      <c r="L65" s="33">
        <f>IF(AND($H65&lt;&gt;0,'1. General Inputs'!$J$23="Yes"),'1. General Inputs'!$N$15/12*'2. Protocols'!$M13*'4. Formulations'!Q13,0)</f>
        <v>0</v>
      </c>
    </row>
    <row r="66" spans="3:12" x14ac:dyDescent="0.3">
      <c r="C66" s="123" t="str">
        <f>'6. Patients'!C15</f>
        <v/>
      </c>
      <c r="H66" s="231">
        <f t="shared" si="1"/>
        <v>0</v>
      </c>
      <c r="I66" s="232"/>
      <c r="J66" s="33">
        <f>IF(AND($H66&lt;&gt;0,'1. General Inputs'!$J$23="Yes"),'1. General Inputs'!$J$15/12*'2. Protocols'!$K14*'4. Formulations'!K14,0)</f>
        <v>0</v>
      </c>
      <c r="K66" s="33">
        <f>IF(AND($H66&lt;&gt;0,'1. General Inputs'!$J$23="Yes"),'1. General Inputs'!$L$15/12*'2. Protocols'!$L14*'4. Formulations'!N14,0)</f>
        <v>0</v>
      </c>
      <c r="L66" s="33">
        <f>IF(AND($H66&lt;&gt;0,'1. General Inputs'!$J$23="Yes"),'1. General Inputs'!$N$15/12*'2. Protocols'!$M14*'4. Formulations'!Q14,0)</f>
        <v>0</v>
      </c>
    </row>
    <row r="67" spans="3:12" x14ac:dyDescent="0.3">
      <c r="C67" s="123" t="str">
        <f>'6. Patients'!C16</f>
        <v/>
      </c>
      <c r="H67" s="231">
        <f t="shared" si="1"/>
        <v>0</v>
      </c>
      <c r="I67" s="232"/>
      <c r="J67" s="33">
        <f>IF(AND($H67&lt;&gt;0,'1. General Inputs'!$J$23="Yes"),'1. General Inputs'!$J$15/12*'2. Protocols'!$K15*'4. Formulations'!K15,0)</f>
        <v>0</v>
      </c>
      <c r="K67" s="33">
        <f>IF(AND($H67&lt;&gt;0,'1. General Inputs'!$J$23="Yes"),'1. General Inputs'!$L$15/12*'2. Protocols'!$L15*'4. Formulations'!N15,0)</f>
        <v>0</v>
      </c>
      <c r="L67" s="33">
        <f>IF(AND($H67&lt;&gt;0,'1. General Inputs'!$J$23="Yes"),'1. General Inputs'!$N$15/12*'2. Protocols'!$M15*'4. Formulations'!Q15,0)</f>
        <v>0</v>
      </c>
    </row>
    <row r="68" spans="3:12" x14ac:dyDescent="0.3">
      <c r="C68" s="123" t="str">
        <f>'6. Patients'!C17</f>
        <v/>
      </c>
      <c r="H68" s="231">
        <f t="shared" si="1"/>
        <v>0</v>
      </c>
      <c r="I68" s="232"/>
      <c r="J68" s="33">
        <f>IF(AND($H68&lt;&gt;0,'1. General Inputs'!$J$23="Yes"),'1. General Inputs'!$J$15/12*'2. Protocols'!$K16*'4. Formulations'!K16,0)</f>
        <v>0</v>
      </c>
      <c r="K68" s="33">
        <f>IF(AND($H68&lt;&gt;0,'1. General Inputs'!$J$23="Yes"),'1. General Inputs'!$L$15/12*'2. Protocols'!$L16*'4. Formulations'!N16,0)</f>
        <v>0</v>
      </c>
      <c r="L68" s="33">
        <f>IF(AND($H68&lt;&gt;0,'1. General Inputs'!$J$23="Yes"),'1. General Inputs'!$N$15/12*'2. Protocols'!$M16*'4. Formulations'!Q16,0)</f>
        <v>0</v>
      </c>
    </row>
    <row r="69" spans="3:12" x14ac:dyDescent="0.3">
      <c r="C69" s="123" t="str">
        <f>'6. Patients'!C18</f>
        <v/>
      </c>
      <c r="H69" s="231">
        <f t="shared" si="1"/>
        <v>0</v>
      </c>
      <c r="I69" s="232"/>
      <c r="J69" s="33">
        <f>IF(AND($H69&lt;&gt;0,'1. General Inputs'!$J$23="Yes"),'1. General Inputs'!$J$15/12*'2. Protocols'!$K17*'4. Formulations'!K17,0)</f>
        <v>0</v>
      </c>
      <c r="K69" s="33">
        <f>IF(AND($H69&lt;&gt;0,'1. General Inputs'!$J$23="Yes"),'1. General Inputs'!$L$15/12*'2. Protocols'!$L17*'4. Formulations'!N17,0)</f>
        <v>0</v>
      </c>
      <c r="L69" s="33">
        <f>IF(AND($H69&lt;&gt;0,'1. General Inputs'!$J$23="Yes"),'1. General Inputs'!$N$15/12*'2. Protocols'!$M17*'4. Formulations'!Q17,0)</f>
        <v>0</v>
      </c>
    </row>
    <row r="70" spans="3:12" x14ac:dyDescent="0.3">
      <c r="C70" s="123" t="str">
        <f>'6. Patients'!C19</f>
        <v/>
      </c>
      <c r="H70" s="231">
        <f t="shared" si="1"/>
        <v>0</v>
      </c>
      <c r="I70" s="232"/>
      <c r="J70" s="33">
        <f>IF(AND($H70&lt;&gt;0,'1. General Inputs'!$J$23="Yes"),'1. General Inputs'!$J$15/12*'2. Protocols'!$K18*'4. Formulations'!K18,0)</f>
        <v>0</v>
      </c>
      <c r="K70" s="33">
        <f>IF(AND($H70&lt;&gt;0,'1. General Inputs'!$J$23="Yes"),'1. General Inputs'!$L$15/12*'2. Protocols'!$L18*'4. Formulations'!N18,0)</f>
        <v>0</v>
      </c>
      <c r="L70" s="33">
        <f>IF(AND($H70&lt;&gt;0,'1. General Inputs'!$J$23="Yes"),'1. General Inputs'!$N$15/12*'2. Protocols'!$M18*'4. Formulations'!Q18,0)</f>
        <v>0</v>
      </c>
    </row>
    <row r="71" spans="3:12" x14ac:dyDescent="0.3">
      <c r="C71" s="123" t="str">
        <f>'6. Patients'!C20</f>
        <v/>
      </c>
      <c r="H71" s="231">
        <f t="shared" si="1"/>
        <v>0</v>
      </c>
      <c r="I71" s="232"/>
      <c r="J71" s="33">
        <f>IF(AND($H71&lt;&gt;0,'1. General Inputs'!$J$23="Yes"),'1. General Inputs'!$J$15/12*'2. Protocols'!$K19*'4. Formulations'!K19,0)</f>
        <v>0</v>
      </c>
      <c r="K71" s="33">
        <f>IF(AND($H71&lt;&gt;0,'1. General Inputs'!$J$23="Yes"),'1. General Inputs'!$L$15/12*'2. Protocols'!$L19*'4. Formulations'!N19,0)</f>
        <v>0</v>
      </c>
      <c r="L71" s="33">
        <f>IF(AND($H71&lt;&gt;0,'1. General Inputs'!$J$23="Yes"),'1. General Inputs'!$N$15/12*'2. Protocols'!$M19*'4. Formulations'!Q19,0)</f>
        <v>0</v>
      </c>
    </row>
    <row r="72" spans="3:12" x14ac:dyDescent="0.3">
      <c r="C72" s="123" t="str">
        <f>'6. Patients'!C21</f>
        <v/>
      </c>
      <c r="H72" s="231">
        <f t="shared" si="1"/>
        <v>0</v>
      </c>
      <c r="I72" s="232"/>
      <c r="J72" s="33">
        <f>IF(AND($H72&lt;&gt;0,'1. General Inputs'!$J$23="Yes"),'1. General Inputs'!$J$15/12*'2. Protocols'!$K20*'4. Formulations'!K20,0)</f>
        <v>0</v>
      </c>
      <c r="K72" s="33">
        <f>IF(AND($H72&lt;&gt;0,'1. General Inputs'!$J$23="Yes"),'1. General Inputs'!$L$15/12*'2. Protocols'!$L20*'4. Formulations'!N20,0)</f>
        <v>0</v>
      </c>
      <c r="L72" s="33">
        <f>IF(AND($H72&lt;&gt;0,'1. General Inputs'!$J$23="Yes"),'1. General Inputs'!$N$15/12*'2. Protocols'!$M20*'4. Formulations'!Q20,0)</f>
        <v>0</v>
      </c>
    </row>
    <row r="73" spans="3:12" x14ac:dyDescent="0.3">
      <c r="C73" s="123" t="str">
        <f>'6. Patients'!C22</f>
        <v/>
      </c>
      <c r="H73" s="231">
        <f t="shared" si="1"/>
        <v>0</v>
      </c>
      <c r="I73" s="232"/>
      <c r="J73" s="33">
        <f>IF(AND($H73&lt;&gt;0,'1. General Inputs'!$J$23="Yes"),'1. General Inputs'!$J$15/12*'2. Protocols'!$K21*'4. Formulations'!K21,0)</f>
        <v>0</v>
      </c>
      <c r="K73" s="33">
        <f>IF(AND($H73&lt;&gt;0,'1. General Inputs'!$J$23="Yes"),'1. General Inputs'!$L$15/12*'2. Protocols'!$L21*'4. Formulations'!N21,0)</f>
        <v>0</v>
      </c>
      <c r="L73" s="33">
        <f>IF(AND($H73&lt;&gt;0,'1. General Inputs'!$J$23="Yes"),'1. General Inputs'!$N$15/12*'2. Protocols'!$M21*'4. Formulations'!Q21,0)</f>
        <v>0</v>
      </c>
    </row>
    <row r="74" spans="3:12" x14ac:dyDescent="0.3">
      <c r="C74" s="123" t="str">
        <f>'6. Patients'!C23</f>
        <v/>
      </c>
      <c r="H74" s="231">
        <f t="shared" si="1"/>
        <v>0</v>
      </c>
      <c r="I74" s="232"/>
      <c r="J74" s="33">
        <f>IF(AND($H74&lt;&gt;0,'1. General Inputs'!$J$23="Yes"),'1. General Inputs'!$J$15/12*'2. Protocols'!$K22*'4. Formulations'!K22,0)</f>
        <v>0</v>
      </c>
      <c r="K74" s="33">
        <f>IF(AND($H74&lt;&gt;0,'1. General Inputs'!$J$23="Yes"),'1. General Inputs'!$L$15/12*'2. Protocols'!$L22*'4. Formulations'!N22,0)</f>
        <v>0</v>
      </c>
      <c r="L74" s="33">
        <f>IF(AND($H74&lt;&gt;0,'1. General Inputs'!$J$23="Yes"),'1. General Inputs'!$N$15/12*'2. Protocols'!$M22*'4. Formulations'!Q22,0)</f>
        <v>0</v>
      </c>
    </row>
    <row r="75" spans="3:12" ht="15" hidden="1" outlineLevel="1" x14ac:dyDescent="0.25">
      <c r="C75" s="123" t="str">
        <f>'6. Patients'!C24</f>
        <v/>
      </c>
      <c r="H75" s="231">
        <f t="shared" si="1"/>
        <v>0</v>
      </c>
      <c r="I75" s="232"/>
      <c r="J75" s="33">
        <f>IF(AND($H75&lt;&gt;0,'1. General Inputs'!$J$23="Yes"),'1. General Inputs'!$J$15/12*'2. Protocols'!$K23*'4. Formulations'!K23,0)</f>
        <v>0</v>
      </c>
      <c r="K75" s="33">
        <f>IF(AND($H75&lt;&gt;0,'1. General Inputs'!$J$23="Yes"),'1. General Inputs'!$L$15/12*'2. Protocols'!$L23*'4. Formulations'!N23,0)</f>
        <v>0</v>
      </c>
      <c r="L75" s="33">
        <f>IF(AND($H75&lt;&gt;0,'1. General Inputs'!$J$23="Yes"),'1. General Inputs'!$N$15/12*'2. Protocols'!$M23*'4. Formulations'!Q23,0)</f>
        <v>0</v>
      </c>
    </row>
    <row r="76" spans="3:12" ht="15" hidden="1" outlineLevel="1" x14ac:dyDescent="0.25">
      <c r="C76" s="123" t="str">
        <f>'6. Patients'!C25</f>
        <v/>
      </c>
      <c r="H76" s="231">
        <f t="shared" si="1"/>
        <v>0</v>
      </c>
      <c r="I76" s="232"/>
      <c r="J76" s="33">
        <f>IF(AND($H76&lt;&gt;0,'1. General Inputs'!$J$23="Yes"),'1. General Inputs'!$J$15/12*'2. Protocols'!$K24*'4. Formulations'!K24,0)</f>
        <v>0</v>
      </c>
      <c r="K76" s="33">
        <f>IF(AND($H76&lt;&gt;0,'1. General Inputs'!$J$23="Yes"),'1. General Inputs'!$L$15/12*'2. Protocols'!$L24*'4. Formulations'!N24,0)</f>
        <v>0</v>
      </c>
      <c r="L76" s="33">
        <f>IF(AND($H76&lt;&gt;0,'1. General Inputs'!$J$23="Yes"),'1. General Inputs'!$N$15/12*'2. Protocols'!$M24*'4. Formulations'!Q24,0)</f>
        <v>0</v>
      </c>
    </row>
    <row r="77" spans="3:12" ht="15" hidden="1" outlineLevel="1" x14ac:dyDescent="0.25">
      <c r="C77" s="123" t="str">
        <f>'6. Patients'!C26</f>
        <v/>
      </c>
      <c r="H77" s="231">
        <f t="shared" si="1"/>
        <v>0</v>
      </c>
      <c r="I77" s="232"/>
      <c r="J77" s="33">
        <f>IF(AND($H77&lt;&gt;0,'1. General Inputs'!$J$23="Yes"),'1. General Inputs'!$J$15/12*'2. Protocols'!$K25*'4. Formulations'!K25,0)</f>
        <v>0</v>
      </c>
      <c r="K77" s="33">
        <f>IF(AND($H77&lt;&gt;0,'1. General Inputs'!$J$23="Yes"),'1. General Inputs'!$L$15/12*'2. Protocols'!$L25*'4. Formulations'!N25,0)</f>
        <v>0</v>
      </c>
      <c r="L77" s="33">
        <f>IF(AND($H77&lt;&gt;0,'1. General Inputs'!$J$23="Yes"),'1. General Inputs'!$N$15/12*'2. Protocols'!$M25*'4. Formulations'!Q25,0)</f>
        <v>0</v>
      </c>
    </row>
    <row r="78" spans="3:12" ht="15" hidden="1" outlineLevel="1" x14ac:dyDescent="0.25">
      <c r="C78" s="123" t="str">
        <f>'6. Patients'!C27</f>
        <v/>
      </c>
      <c r="H78" s="231">
        <f t="shared" si="1"/>
        <v>0</v>
      </c>
      <c r="I78" s="232"/>
      <c r="J78" s="33">
        <f>IF(AND($H78&lt;&gt;0,'1. General Inputs'!$J$23="Yes"),'1. General Inputs'!$J$15/12*'2. Protocols'!$K26*'4. Formulations'!K26,0)</f>
        <v>0</v>
      </c>
      <c r="K78" s="33">
        <f>IF(AND($H78&lt;&gt;0,'1. General Inputs'!$J$23="Yes"),'1. General Inputs'!$L$15/12*'2. Protocols'!$L26*'4. Formulations'!N26,0)</f>
        <v>0</v>
      </c>
      <c r="L78" s="33">
        <f>IF(AND($H78&lt;&gt;0,'1. General Inputs'!$J$23="Yes"),'1. General Inputs'!$N$15/12*'2. Protocols'!$M26*'4. Formulations'!Q26,0)</f>
        <v>0</v>
      </c>
    </row>
    <row r="79" spans="3:12" ht="15" hidden="1" outlineLevel="1" x14ac:dyDescent="0.25">
      <c r="C79" s="123" t="str">
        <f>'6. Patients'!C28</f>
        <v/>
      </c>
      <c r="H79" s="231">
        <f t="shared" si="1"/>
        <v>0</v>
      </c>
      <c r="I79" s="232"/>
      <c r="J79" s="33">
        <f>IF(AND($H79&lt;&gt;0,'1. General Inputs'!$J$23="Yes"),'1. General Inputs'!$J$15/12*'2. Protocols'!$K27*'4. Formulations'!K27,0)</f>
        <v>0</v>
      </c>
      <c r="K79" s="33">
        <f>IF(AND($H79&lt;&gt;0,'1. General Inputs'!$J$23="Yes"),'1. General Inputs'!$L$15/12*'2. Protocols'!$L27*'4. Formulations'!N27,0)</f>
        <v>0</v>
      </c>
      <c r="L79" s="33">
        <f>IF(AND($H79&lt;&gt;0,'1. General Inputs'!$J$23="Yes"),'1. General Inputs'!$N$15/12*'2. Protocols'!$M27*'4. Formulations'!Q27,0)</f>
        <v>0</v>
      </c>
    </row>
    <row r="80" spans="3:12" ht="15" hidden="1" outlineLevel="1" x14ac:dyDescent="0.25">
      <c r="C80" s="123" t="str">
        <f>'6. Patients'!C29</f>
        <v/>
      </c>
      <c r="H80" s="231">
        <f t="shared" si="1"/>
        <v>0</v>
      </c>
      <c r="I80" s="232"/>
      <c r="J80" s="33">
        <f>IF(AND($H80&lt;&gt;0,'1. General Inputs'!$J$23="Yes"),'1. General Inputs'!$J$15/12*'2. Protocols'!$K28*'4. Formulations'!K28,0)</f>
        <v>0</v>
      </c>
      <c r="K80" s="33">
        <f>IF(AND($H80&lt;&gt;0,'1. General Inputs'!$J$23="Yes"),'1. General Inputs'!$L$15/12*'2. Protocols'!$L28*'4. Formulations'!N28,0)</f>
        <v>0</v>
      </c>
      <c r="L80" s="33">
        <f>IF(AND($H80&lt;&gt;0,'1. General Inputs'!$J$23="Yes"),'1. General Inputs'!$N$15/12*'2. Protocols'!$M28*'4. Formulations'!Q28,0)</f>
        <v>0</v>
      </c>
    </row>
    <row r="81" spans="3:12" ht="15" hidden="1" outlineLevel="1" x14ac:dyDescent="0.25">
      <c r="C81" s="123" t="str">
        <f>'6. Patients'!C30</f>
        <v/>
      </c>
      <c r="H81" s="231">
        <f t="shared" si="1"/>
        <v>0</v>
      </c>
      <c r="I81" s="232"/>
      <c r="J81" s="33">
        <f>IF(AND($H81&lt;&gt;0,'1. General Inputs'!$J$23="Yes"),'1. General Inputs'!$J$15/12*'2. Protocols'!$K29*'4. Formulations'!K29,0)</f>
        <v>0</v>
      </c>
      <c r="K81" s="33">
        <f>IF(AND($H81&lt;&gt;0,'1. General Inputs'!$J$23="Yes"),'1. General Inputs'!$L$15/12*'2. Protocols'!$L29*'4. Formulations'!N29,0)</f>
        <v>0</v>
      </c>
      <c r="L81" s="33">
        <f>IF(AND($H81&lt;&gt;0,'1. General Inputs'!$J$23="Yes"),'1. General Inputs'!$N$15/12*'2. Protocols'!$M29*'4. Formulations'!Q29,0)</f>
        <v>0</v>
      </c>
    </row>
    <row r="82" spans="3:12" ht="15" hidden="1" outlineLevel="1" x14ac:dyDescent="0.25">
      <c r="C82" s="123" t="str">
        <f>'6. Patients'!C31</f>
        <v/>
      </c>
      <c r="H82" s="231">
        <f t="shared" si="1"/>
        <v>0</v>
      </c>
      <c r="I82" s="232"/>
      <c r="J82" s="33">
        <f>IF(AND($H82&lt;&gt;0,'1. General Inputs'!$J$23="Yes"),'1. General Inputs'!$J$15/12*'2. Protocols'!$K30*'4. Formulations'!K30,0)</f>
        <v>0</v>
      </c>
      <c r="K82" s="33">
        <f>IF(AND($H82&lt;&gt;0,'1. General Inputs'!$J$23="Yes"),'1. General Inputs'!$L$15/12*'2. Protocols'!$L30*'4. Formulations'!N30,0)</f>
        <v>0</v>
      </c>
      <c r="L82" s="33">
        <f>IF(AND($H82&lt;&gt;0,'1. General Inputs'!$J$23="Yes"),'1. General Inputs'!$N$15/12*'2. Protocols'!$M30*'4. Formulations'!Q30,0)</f>
        <v>0</v>
      </c>
    </row>
    <row r="83" spans="3:12" ht="15" hidden="1" outlineLevel="1" x14ac:dyDescent="0.25">
      <c r="C83" s="123" t="str">
        <f>'6. Patients'!C32</f>
        <v/>
      </c>
      <c r="H83" s="231">
        <f t="shared" si="1"/>
        <v>0</v>
      </c>
      <c r="I83" s="232"/>
      <c r="J83" s="33">
        <f>IF(AND($H83&lt;&gt;0,'1. General Inputs'!$J$23="Yes"),'1. General Inputs'!$J$15/12*'2. Protocols'!$K31*'4. Formulations'!K31,0)</f>
        <v>0</v>
      </c>
      <c r="K83" s="33">
        <f>IF(AND($H83&lt;&gt;0,'1. General Inputs'!$J$23="Yes"),'1. General Inputs'!$L$15/12*'2. Protocols'!$L31*'4. Formulations'!N31,0)</f>
        <v>0</v>
      </c>
      <c r="L83" s="33">
        <f>IF(AND($H83&lt;&gt;0,'1. General Inputs'!$J$23="Yes"),'1. General Inputs'!$N$15/12*'2. Protocols'!$M31*'4. Formulations'!Q31,0)</f>
        <v>0</v>
      </c>
    </row>
    <row r="84" spans="3:12" ht="15" hidden="1" outlineLevel="1" x14ac:dyDescent="0.25">
      <c r="C84" s="123" t="str">
        <f>'6. Patients'!C33</f>
        <v/>
      </c>
      <c r="H84" s="231">
        <f t="shared" si="1"/>
        <v>0</v>
      </c>
      <c r="I84" s="232"/>
      <c r="J84" s="33">
        <f>IF(AND($H84&lt;&gt;0,'1. General Inputs'!$J$23="Yes"),'1. General Inputs'!$J$15/12*'2. Protocols'!$K32*'4. Formulations'!K32,0)</f>
        <v>0</v>
      </c>
      <c r="K84" s="33">
        <f>IF(AND($H84&lt;&gt;0,'1. General Inputs'!$J$23="Yes"),'1. General Inputs'!$L$15/12*'2. Protocols'!$L32*'4. Formulations'!N32,0)</f>
        <v>0</v>
      </c>
      <c r="L84" s="33">
        <f>IF(AND($H84&lt;&gt;0,'1. General Inputs'!$J$23="Yes"),'1. General Inputs'!$N$15/12*'2. Protocols'!$M32*'4. Formulations'!Q32,0)</f>
        <v>0</v>
      </c>
    </row>
    <row r="85" spans="3:12" ht="15" hidden="1" outlineLevel="1" x14ac:dyDescent="0.25">
      <c r="C85" s="123" t="str">
        <f>'6. Patients'!C34</f>
        <v/>
      </c>
      <c r="H85" s="231">
        <f t="shared" si="1"/>
        <v>0</v>
      </c>
      <c r="I85" s="232"/>
      <c r="J85" s="33">
        <f>IF(AND($H85&lt;&gt;0,'1. General Inputs'!$J$23="Yes"),'1. General Inputs'!$J$15/12*'2. Protocols'!$K33*'4. Formulations'!K33,0)</f>
        <v>0</v>
      </c>
      <c r="K85" s="33">
        <f>IF(AND($H85&lt;&gt;0,'1. General Inputs'!$J$23="Yes"),'1. General Inputs'!$L$15/12*'2. Protocols'!$L33*'4. Formulations'!N33,0)</f>
        <v>0</v>
      </c>
      <c r="L85" s="33">
        <f>IF(AND($H85&lt;&gt;0,'1. General Inputs'!$J$23="Yes"),'1. General Inputs'!$N$15/12*'2. Protocols'!$M33*'4. Formulations'!Q33,0)</f>
        <v>0</v>
      </c>
    </row>
    <row r="86" spans="3:12" ht="15" hidden="1" outlineLevel="1" x14ac:dyDescent="0.25">
      <c r="C86" s="123" t="str">
        <f>'6. Patients'!C35</f>
        <v/>
      </c>
      <c r="H86" s="231">
        <f t="shared" si="1"/>
        <v>0</v>
      </c>
      <c r="I86" s="232"/>
      <c r="J86" s="33">
        <f>IF(AND($H86&lt;&gt;0,'1. General Inputs'!$J$23="Yes"),'1. General Inputs'!$J$15/12*'2. Protocols'!$K34*'4. Formulations'!K34,0)</f>
        <v>0</v>
      </c>
      <c r="K86" s="33">
        <f>IF(AND($H86&lt;&gt;0,'1. General Inputs'!$J$23="Yes"),'1. General Inputs'!$L$15/12*'2. Protocols'!$L34*'4. Formulations'!N34,0)</f>
        <v>0</v>
      </c>
      <c r="L86" s="33">
        <f>IF(AND($H86&lt;&gt;0,'1. General Inputs'!$J$23="Yes"),'1. General Inputs'!$N$15/12*'2. Protocols'!$M34*'4. Formulations'!Q34,0)</f>
        <v>0</v>
      </c>
    </row>
    <row r="87" spans="3:12" ht="15" hidden="1" outlineLevel="1" x14ac:dyDescent="0.25">
      <c r="C87" s="123" t="str">
        <f>'6. Patients'!C36</f>
        <v/>
      </c>
      <c r="H87" s="231">
        <f t="shared" si="1"/>
        <v>0</v>
      </c>
      <c r="I87" s="232"/>
      <c r="J87" s="33">
        <f>IF(AND($H87&lt;&gt;0,'1. General Inputs'!$J$23="Yes"),'1. General Inputs'!$J$15/12*'2. Protocols'!$K35*'4. Formulations'!K35,0)</f>
        <v>0</v>
      </c>
      <c r="K87" s="33">
        <f>IF(AND($H87&lt;&gt;0,'1. General Inputs'!$J$23="Yes"),'1. General Inputs'!$L$15/12*'2. Protocols'!$L35*'4. Formulations'!N35,0)</f>
        <v>0</v>
      </c>
      <c r="L87" s="33">
        <f>IF(AND($H87&lt;&gt;0,'1. General Inputs'!$J$23="Yes"),'1. General Inputs'!$N$15/12*'2. Protocols'!$M35*'4. Formulations'!Q35,0)</f>
        <v>0</v>
      </c>
    </row>
    <row r="88" spans="3:12" ht="15" hidden="1" outlineLevel="1" x14ac:dyDescent="0.25">
      <c r="C88" s="123" t="str">
        <f>'6. Patients'!C37</f>
        <v/>
      </c>
      <c r="H88" s="231">
        <f t="shared" si="1"/>
        <v>0</v>
      </c>
      <c r="I88" s="232"/>
      <c r="J88" s="33">
        <f>IF(AND($H88&lt;&gt;0,'1. General Inputs'!$J$23="Yes"),'1. General Inputs'!$J$15/12*'2. Protocols'!$K36*'4. Formulations'!K36,0)</f>
        <v>0</v>
      </c>
      <c r="K88" s="33">
        <f>IF(AND($H88&lt;&gt;0,'1. General Inputs'!$J$23="Yes"),'1. General Inputs'!$L$15/12*'2. Protocols'!$L36*'4. Formulations'!N36,0)</f>
        <v>0</v>
      </c>
      <c r="L88" s="33">
        <f>IF(AND($H88&lt;&gt;0,'1. General Inputs'!$J$23="Yes"),'1. General Inputs'!$N$15/12*'2. Protocols'!$M36*'4. Formulations'!Q36,0)</f>
        <v>0</v>
      </c>
    </row>
    <row r="89" spans="3:12" ht="15" hidden="1" outlineLevel="1" x14ac:dyDescent="0.25">
      <c r="C89" s="123" t="str">
        <f>'6. Patients'!C38</f>
        <v/>
      </c>
      <c r="H89" s="231">
        <f t="shared" si="1"/>
        <v>0</v>
      </c>
      <c r="I89" s="232"/>
      <c r="J89" s="33">
        <f>IF(AND($H89&lt;&gt;0,'1. General Inputs'!$J$23="Yes"),'1. General Inputs'!$J$15/12*'2. Protocols'!$K37*'4. Formulations'!K37,0)</f>
        <v>0</v>
      </c>
      <c r="K89" s="33">
        <f>IF(AND($H89&lt;&gt;0,'1. General Inputs'!$J$23="Yes"),'1. General Inputs'!$L$15/12*'2. Protocols'!$L37*'4. Formulations'!N37,0)</f>
        <v>0</v>
      </c>
      <c r="L89" s="33">
        <f>IF(AND($H89&lt;&gt;0,'1. General Inputs'!$J$23="Yes"),'1. General Inputs'!$N$15/12*'2. Protocols'!$M37*'4. Formulations'!Q37,0)</f>
        <v>0</v>
      </c>
    </row>
    <row r="90" spans="3:12" ht="15" hidden="1" outlineLevel="1" x14ac:dyDescent="0.25">
      <c r="C90" s="123" t="str">
        <f>'6. Patients'!C39</f>
        <v/>
      </c>
      <c r="H90" s="231">
        <f t="shared" si="1"/>
        <v>0</v>
      </c>
      <c r="I90" s="232"/>
      <c r="J90" s="33">
        <f>IF(AND($H90&lt;&gt;0,'1. General Inputs'!$J$23="Yes"),'1. General Inputs'!$J$15/12*'2. Protocols'!$K38*'4. Formulations'!K38,0)</f>
        <v>0</v>
      </c>
      <c r="K90" s="33">
        <f>IF(AND($H90&lt;&gt;0,'1. General Inputs'!$J$23="Yes"),'1. General Inputs'!$L$15/12*'2. Protocols'!$L38*'4. Formulations'!N38,0)</f>
        <v>0</v>
      </c>
      <c r="L90" s="33">
        <f>IF(AND($H90&lt;&gt;0,'1. General Inputs'!$J$23="Yes"),'1. General Inputs'!$N$15/12*'2. Protocols'!$M38*'4. Formulations'!Q38,0)</f>
        <v>0</v>
      </c>
    </row>
    <row r="91" spans="3:12" collapsed="1" x14ac:dyDescent="0.3"/>
    <row r="110" ht="15" hidden="1" x14ac:dyDescent="0.25"/>
  </sheetData>
  <sheetProtection sheet="1" objects="1" scenarios="1"/>
  <conditionalFormatting sqref="H9:AQ53">
    <cfRule type="expression" dxfId="87" priority="6">
      <formula>H9=0</formula>
    </cfRule>
  </conditionalFormatting>
  <conditionalFormatting sqref="C9:F53">
    <cfRule type="expression" dxfId="86" priority="173">
      <formula>SUM($H9:$AQ9)=0</formula>
    </cfRule>
  </conditionalFormatting>
  <conditionalFormatting sqref="B9:B53">
    <cfRule type="expression" dxfId="85" priority="5">
      <formula>SUM(G9:AP9)=0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21" id="{9E19928C-DF15-4C78-8AB2-DD4F0D234B28}">
            <xm:f>INDEX('5. Dosing'!$I$14:$I$64,MATCH(C9,'5.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22" id="{A83D4903-1E27-4CB8-A890-D7D6BE27F05A}">
            <xm:f>INDEX('5. Dosing'!$I$14:$I$64,MATCH(C9,'5.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23" id="{80B078C9-2C1B-41A6-9B96-5219E0BD558E}">
            <xm:f>INDEX('5. Dosing'!$I$14:$I$64,MATCH(C9,'5.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24" id="{9B58D427-DE5E-41D4-AAEE-6DDAA5B03022}">
            <xm:f>INDEX('5. Dosing'!$I$14:$I$64,MATCH(C9,'5.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2:AZ153"/>
  <sheetViews>
    <sheetView showGridLines="0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outlineLevelRow="1" x14ac:dyDescent="0.3"/>
  <cols>
    <col min="1" max="2" width="1.6640625" customWidth="1"/>
    <col min="3" max="3" width="49.6640625" customWidth="1"/>
    <col min="4" max="4" width="1.88671875" customWidth="1"/>
    <col min="5" max="5" width="0.44140625" customWidth="1"/>
    <col min="6" max="6" width="9.5546875" bestFit="1" customWidth="1"/>
    <col min="7" max="7" width="9.6640625" bestFit="1" customWidth="1"/>
    <col min="8" max="8" width="9.5546875" bestFit="1" customWidth="1"/>
    <col min="9" max="9" width="9.33203125" bestFit="1" customWidth="1"/>
    <col min="10" max="10" width="10" bestFit="1" customWidth="1"/>
    <col min="11" max="11" width="9.5546875" bestFit="1" customWidth="1"/>
    <col min="12" max="14" width="10" bestFit="1" customWidth="1"/>
    <col min="15" max="15" width="9.5546875" bestFit="1" customWidth="1"/>
    <col min="16" max="16" width="9.6640625" bestFit="1" customWidth="1"/>
    <col min="17" max="17" width="10" bestFit="1" customWidth="1"/>
    <col min="18" max="18" width="9.5546875" bestFit="1" customWidth="1"/>
    <col min="19" max="19" width="9.6640625" bestFit="1" customWidth="1"/>
    <col min="20" max="20" width="9.5546875" bestFit="1" customWidth="1"/>
    <col min="21" max="21" width="9.33203125" bestFit="1" customWidth="1"/>
    <col min="22" max="22" width="10" bestFit="1" customWidth="1"/>
    <col min="23" max="23" width="9.5546875" bestFit="1" customWidth="1"/>
    <col min="24" max="24" width="9.33203125" customWidth="1"/>
    <col min="25" max="26" width="10" bestFit="1" customWidth="1"/>
    <col min="27" max="27" width="9.5546875" bestFit="1" customWidth="1"/>
    <col min="28" max="28" width="9.6640625" bestFit="1" customWidth="1"/>
    <col min="29" max="29" width="10" bestFit="1" customWidth="1"/>
    <col min="30" max="30" width="9.5546875" bestFit="1" customWidth="1"/>
    <col min="31" max="31" width="9.6640625" bestFit="1" customWidth="1"/>
    <col min="32" max="32" width="9.5546875" bestFit="1" customWidth="1"/>
    <col min="33" max="33" width="9.33203125" bestFit="1" customWidth="1"/>
    <col min="34" max="34" width="10" bestFit="1" customWidth="1"/>
    <col min="35" max="35" width="9.5546875" bestFit="1" customWidth="1"/>
    <col min="36" max="36" width="8.6640625" bestFit="1" customWidth="1"/>
    <col min="37" max="38" width="10" bestFit="1" customWidth="1"/>
    <col min="39" max="39" width="9.5546875" bestFit="1" customWidth="1"/>
    <col min="40" max="40" width="9.6640625" bestFit="1" customWidth="1"/>
    <col min="41" max="41" width="10" bestFit="1" customWidth="1"/>
    <col min="42" max="42" width="11.5546875" bestFit="1" customWidth="1"/>
    <col min="45" max="48" width="0" hidden="1" customWidth="1"/>
    <col min="49" max="49" width="10" hidden="1" customWidth="1"/>
    <col min="50" max="56" width="0" hidden="1" customWidth="1"/>
  </cols>
  <sheetData>
    <row r="2" spans="1:52" s="1" customFormat="1" ht="26.25" x14ac:dyDescent="0.4">
      <c r="B2" s="61" t="s">
        <v>183</v>
      </c>
    </row>
    <row r="4" spans="1:52" ht="15" x14ac:dyDescent="0.25">
      <c r="F4" s="244" t="s">
        <v>197</v>
      </c>
    </row>
    <row r="5" spans="1:52" ht="18.75" x14ac:dyDescent="0.3">
      <c r="B5" s="132" t="s">
        <v>230</v>
      </c>
      <c r="C5" s="66"/>
    </row>
    <row r="6" spans="1:52" ht="15" x14ac:dyDescent="0.25">
      <c r="F6" s="82">
        <f>'1. General Inputs'!J11</f>
        <v>0</v>
      </c>
      <c r="G6" s="82">
        <f>DATE(YEAR(F6),MONTH(F6)+1,DAY(F6))</f>
        <v>31</v>
      </c>
      <c r="H6" s="82">
        <f t="shared" ref="H6:AO6" si="0">DATE(YEAR(G6),MONTH(G6)+1,DAY(G6))</f>
        <v>62</v>
      </c>
      <c r="I6" s="82">
        <f t="shared" si="0"/>
        <v>93</v>
      </c>
      <c r="J6" s="82">
        <f t="shared" si="0"/>
        <v>123</v>
      </c>
      <c r="K6" s="82">
        <f t="shared" si="0"/>
        <v>154</v>
      </c>
      <c r="L6" s="82">
        <f t="shared" si="0"/>
        <v>184</v>
      </c>
      <c r="M6" s="82">
        <f t="shared" si="0"/>
        <v>215</v>
      </c>
      <c r="N6" s="82">
        <f t="shared" si="0"/>
        <v>246</v>
      </c>
      <c r="O6" s="82">
        <f t="shared" si="0"/>
        <v>276</v>
      </c>
      <c r="P6" s="82">
        <f t="shared" si="0"/>
        <v>307</v>
      </c>
      <c r="Q6" s="82">
        <f t="shared" si="0"/>
        <v>337</v>
      </c>
      <c r="R6" s="82">
        <f t="shared" si="0"/>
        <v>368</v>
      </c>
      <c r="S6" s="82">
        <f t="shared" si="0"/>
        <v>399</v>
      </c>
      <c r="T6" s="82">
        <f t="shared" si="0"/>
        <v>427</v>
      </c>
      <c r="U6" s="82">
        <f t="shared" si="0"/>
        <v>458</v>
      </c>
      <c r="V6" s="82">
        <f t="shared" si="0"/>
        <v>488</v>
      </c>
      <c r="W6" s="82">
        <f t="shared" si="0"/>
        <v>519</v>
      </c>
      <c r="X6" s="82">
        <f t="shared" si="0"/>
        <v>549</v>
      </c>
      <c r="Y6" s="82">
        <f t="shared" si="0"/>
        <v>580</v>
      </c>
      <c r="Z6" s="82">
        <f t="shared" si="0"/>
        <v>611</v>
      </c>
      <c r="AA6" s="82">
        <f t="shared" si="0"/>
        <v>641</v>
      </c>
      <c r="AB6" s="82">
        <f t="shared" si="0"/>
        <v>672</v>
      </c>
      <c r="AC6" s="82">
        <f t="shared" si="0"/>
        <v>702</v>
      </c>
      <c r="AD6" s="82">
        <f t="shared" si="0"/>
        <v>733</v>
      </c>
      <c r="AE6" s="82">
        <f t="shared" si="0"/>
        <v>764</v>
      </c>
      <c r="AF6" s="82">
        <f t="shared" si="0"/>
        <v>792</v>
      </c>
      <c r="AG6" s="82">
        <f t="shared" si="0"/>
        <v>823</v>
      </c>
      <c r="AH6" s="82">
        <f t="shared" si="0"/>
        <v>853</v>
      </c>
      <c r="AI6" s="82">
        <f t="shared" si="0"/>
        <v>884</v>
      </c>
      <c r="AJ6" s="82">
        <f t="shared" si="0"/>
        <v>914</v>
      </c>
      <c r="AK6" s="82">
        <f t="shared" si="0"/>
        <v>945</v>
      </c>
      <c r="AL6" s="82">
        <f t="shared" si="0"/>
        <v>976</v>
      </c>
      <c r="AM6" s="82">
        <f t="shared" si="0"/>
        <v>1006</v>
      </c>
      <c r="AN6" s="82">
        <f t="shared" si="0"/>
        <v>1037</v>
      </c>
      <c r="AO6" s="82">
        <f t="shared" si="0"/>
        <v>1067</v>
      </c>
      <c r="AP6" s="86" t="s">
        <v>125</v>
      </c>
      <c r="AQ6" s="322"/>
    </row>
    <row r="7" spans="1:52" ht="15" x14ac:dyDescent="0.25">
      <c r="B7" s="144" t="s">
        <v>168</v>
      </c>
      <c r="C7" s="145"/>
      <c r="E7" s="322"/>
      <c r="F7" s="83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5"/>
      <c r="AQ7" s="322"/>
    </row>
    <row r="8" spans="1:52" ht="15" x14ac:dyDescent="0.25">
      <c r="A8" s="322"/>
      <c r="B8" s="16"/>
      <c r="C8" s="16" t="str">
        <f>'7. Consumption'!C9</f>
        <v>3TC (150) - 60 tab</v>
      </c>
      <c r="D8" s="216"/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85">
        <f t="shared" ref="AP8:AP52" si="1">SUM(E8:AO8)</f>
        <v>0</v>
      </c>
      <c r="AQ8" s="322"/>
      <c r="AS8" t="s">
        <v>11</v>
      </c>
      <c r="AU8" t="s">
        <v>109</v>
      </c>
      <c r="AV8" t="s">
        <v>202</v>
      </c>
      <c r="AW8" t="str">
        <f>CONCATENATE(AS8,AU8,AV8)</f>
        <v>3TCtab150</v>
      </c>
      <c r="AZ8" t="s">
        <v>207</v>
      </c>
    </row>
    <row r="9" spans="1:52" ht="15" x14ac:dyDescent="0.25">
      <c r="A9" s="322"/>
      <c r="B9" s="16"/>
      <c r="C9" s="16" t="str">
        <f>'7. Consumption'!C10</f>
        <v>3TC (300) - 30 tab</v>
      </c>
      <c r="D9" s="216"/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85">
        <f t="shared" si="1"/>
        <v>0</v>
      </c>
      <c r="AQ9" s="322"/>
      <c r="AS9" t="s">
        <v>10</v>
      </c>
      <c r="AU9" t="s">
        <v>109</v>
      </c>
      <c r="AV9">
        <v>300</v>
      </c>
      <c r="AW9" t="str">
        <f t="shared" ref="AW9:AW21" si="2">CONCATENATE(AS9,AU9,AV9)</f>
        <v>ABCtab300</v>
      </c>
      <c r="AZ9" t="s">
        <v>208</v>
      </c>
    </row>
    <row r="10" spans="1:52" ht="15" x14ac:dyDescent="0.25">
      <c r="A10" s="322"/>
      <c r="B10" s="16"/>
      <c r="C10" s="16" t="str">
        <f>'7. Consumption'!C11</f>
        <v>ABC (300) - 60 tab</v>
      </c>
      <c r="D10" s="216"/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85">
        <f t="shared" si="1"/>
        <v>0</v>
      </c>
      <c r="AQ10" s="322"/>
      <c r="AS10" t="s">
        <v>99</v>
      </c>
      <c r="AU10" t="s">
        <v>109</v>
      </c>
      <c r="AV10" t="s">
        <v>198</v>
      </c>
      <c r="AW10" t="str">
        <f t="shared" si="2"/>
        <v>ABC+3TCtab600/300</v>
      </c>
      <c r="AZ10" t="s">
        <v>209</v>
      </c>
    </row>
    <row r="11" spans="1:52" ht="15" x14ac:dyDescent="0.25">
      <c r="A11" s="322"/>
      <c r="B11" s="16"/>
      <c r="C11" s="16" t="str">
        <f>'7. Consumption'!C12</f>
        <v>ABC+3TC (600/300) - 30 tab</v>
      </c>
      <c r="D11" s="216"/>
      <c r="E11" s="216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85">
        <f t="shared" si="1"/>
        <v>0</v>
      </c>
      <c r="AQ11" s="322"/>
      <c r="AS11" t="s">
        <v>105</v>
      </c>
      <c r="AU11" t="s">
        <v>109</v>
      </c>
      <c r="AV11" t="s">
        <v>111</v>
      </c>
      <c r="AW11" t="str">
        <f t="shared" si="2"/>
        <v>ABC+3TC+NVPtab300/150/200</v>
      </c>
      <c r="AZ11" t="s">
        <v>210</v>
      </c>
    </row>
    <row r="12" spans="1:52" ht="15" x14ac:dyDescent="0.25">
      <c r="A12" s="322"/>
      <c r="B12" s="16"/>
      <c r="C12" s="16" t="str">
        <f>'7. Consumption'!C13</f>
        <v>ATV/r (300/100) - 30 tab</v>
      </c>
      <c r="D12" s="216"/>
      <c r="E12" s="216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85">
        <f t="shared" si="1"/>
        <v>0</v>
      </c>
      <c r="AQ12" s="322"/>
      <c r="AS12" t="s">
        <v>15</v>
      </c>
      <c r="AU12" t="s">
        <v>109</v>
      </c>
      <c r="AV12" t="s">
        <v>118</v>
      </c>
      <c r="AW12" t="str">
        <f t="shared" si="2"/>
        <v>ATV/rtab300/100</v>
      </c>
      <c r="AZ12" t="s">
        <v>211</v>
      </c>
    </row>
    <row r="13" spans="1:52" ht="15" x14ac:dyDescent="0.25">
      <c r="A13" s="322"/>
      <c r="B13" s="16"/>
      <c r="C13" s="16" t="str">
        <f>'7. Consumption'!C14</f>
        <v>AZT (300) - 60 tab</v>
      </c>
      <c r="D13" s="216"/>
      <c r="E13" s="216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85">
        <f t="shared" si="1"/>
        <v>0</v>
      </c>
      <c r="AQ13" s="322"/>
      <c r="AS13" t="s">
        <v>7</v>
      </c>
      <c r="AU13" t="s">
        <v>109</v>
      </c>
      <c r="AV13">
        <v>300</v>
      </c>
      <c r="AW13" t="str">
        <f t="shared" si="2"/>
        <v>AZTtab300</v>
      </c>
      <c r="AZ13" t="s">
        <v>212</v>
      </c>
    </row>
    <row r="14" spans="1:52" ht="15" x14ac:dyDescent="0.25">
      <c r="A14" s="322"/>
      <c r="B14" s="16"/>
      <c r="C14" s="16" t="str">
        <f>'7. Consumption'!C15</f>
        <v>AZT+3TC (300/150) - 60 tab</v>
      </c>
      <c r="D14" s="216"/>
      <c r="E14" s="216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85">
        <f t="shared" si="1"/>
        <v>0</v>
      </c>
      <c r="AQ14" s="322"/>
      <c r="AS14" t="s">
        <v>98</v>
      </c>
      <c r="AU14" t="s">
        <v>109</v>
      </c>
      <c r="AV14" t="s">
        <v>110</v>
      </c>
      <c r="AW14" t="str">
        <f t="shared" si="2"/>
        <v>AZT+3TCtab300/150</v>
      </c>
      <c r="AZ14" t="s">
        <v>213</v>
      </c>
    </row>
    <row r="15" spans="1:52" ht="15" x14ac:dyDescent="0.25">
      <c r="A15" s="322"/>
      <c r="B15" s="16"/>
      <c r="C15" s="16" t="str">
        <f>'7. Consumption'!C16</f>
        <v>AZT+3TC+ABC (300/150/300) - 60 tab</v>
      </c>
      <c r="D15" s="216"/>
      <c r="E15" s="216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85">
        <f t="shared" si="1"/>
        <v>0</v>
      </c>
      <c r="AQ15" s="322"/>
      <c r="AS15" t="s">
        <v>108</v>
      </c>
      <c r="AU15" t="s">
        <v>109</v>
      </c>
      <c r="AV15" t="s">
        <v>199</v>
      </c>
      <c r="AW15" t="str">
        <f t="shared" si="2"/>
        <v>AZT+3TC+ABCtab300/150/300</v>
      </c>
      <c r="AZ15" t="s">
        <v>214</v>
      </c>
    </row>
    <row r="16" spans="1:52" ht="15" x14ac:dyDescent="0.25">
      <c r="A16" s="322"/>
      <c r="B16" s="16"/>
      <c r="C16" s="16" t="str">
        <f>'7. Consumption'!C17</f>
        <v>AZT+3TC+ATV/r ((300/150)+(300/100)) - 30 co-pck</v>
      </c>
      <c r="D16" s="216"/>
      <c r="E16" s="216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85">
        <f t="shared" si="1"/>
        <v>0</v>
      </c>
      <c r="AQ16" s="322"/>
      <c r="AS16" t="s">
        <v>103</v>
      </c>
      <c r="AU16" t="s">
        <v>112</v>
      </c>
      <c r="AV16" t="s">
        <v>111</v>
      </c>
      <c r="AW16" t="str">
        <f t="shared" si="2"/>
        <v>AZT+3TC+NVPcaps300/150/200</v>
      </c>
      <c r="AZ16" t="s">
        <v>215</v>
      </c>
    </row>
    <row r="17" spans="1:52" ht="15" x14ac:dyDescent="0.25">
      <c r="A17" s="322"/>
      <c r="B17" s="16"/>
      <c r="C17" s="16" t="str">
        <f>'7. Consumption'!C18</f>
        <v>AZT+3TC+NVP (300/150/200) - 60 tab</v>
      </c>
      <c r="D17" s="216"/>
      <c r="E17" s="216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85">
        <f t="shared" si="1"/>
        <v>0</v>
      </c>
      <c r="AQ17" s="322"/>
      <c r="AS17" t="s">
        <v>8</v>
      </c>
      <c r="AU17" t="s">
        <v>112</v>
      </c>
      <c r="AV17">
        <v>30</v>
      </c>
      <c r="AW17" t="str">
        <f t="shared" si="2"/>
        <v>d4Tcaps30</v>
      </c>
      <c r="AZ17" t="s">
        <v>216</v>
      </c>
    </row>
    <row r="18" spans="1:52" ht="15" x14ac:dyDescent="0.25">
      <c r="A18" s="322"/>
      <c r="B18" s="16"/>
      <c r="C18" s="16" t="str">
        <f>'7. Consumption'!C19</f>
        <v>DRV (300) - 120 tab</v>
      </c>
      <c r="D18" s="216"/>
      <c r="E18" s="216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85">
        <f t="shared" si="1"/>
        <v>0</v>
      </c>
      <c r="AQ18" s="322"/>
      <c r="AS18" t="s">
        <v>100</v>
      </c>
      <c r="AU18" t="s">
        <v>109</v>
      </c>
      <c r="AV18" t="s">
        <v>113</v>
      </c>
      <c r="AW18" t="str">
        <f t="shared" si="2"/>
        <v>d4T+3TCtab30/150</v>
      </c>
      <c r="AZ18" t="s">
        <v>217</v>
      </c>
    </row>
    <row r="19" spans="1:52" ht="15" x14ac:dyDescent="0.25">
      <c r="A19" s="322"/>
      <c r="B19" s="16"/>
      <c r="C19" s="16" t="str">
        <f>'7. Consumption'!C20</f>
        <v>DRV (600) - 60 tab</v>
      </c>
      <c r="D19" s="216"/>
      <c r="E19" s="216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85">
        <f t="shared" si="1"/>
        <v>0</v>
      </c>
      <c r="AQ19" s="322"/>
      <c r="AS19" t="s">
        <v>104</v>
      </c>
      <c r="AU19" t="s">
        <v>109</v>
      </c>
      <c r="AV19" t="s">
        <v>114</v>
      </c>
      <c r="AW19" t="str">
        <f t="shared" si="2"/>
        <v>d4T+3TC+NVPtab30/150/200</v>
      </c>
      <c r="AZ19" t="s">
        <v>218</v>
      </c>
    </row>
    <row r="20" spans="1:52" ht="15" x14ac:dyDescent="0.25">
      <c r="A20" s="322"/>
      <c r="B20" s="16"/>
      <c r="C20" s="16" t="str">
        <f>'7. Consumption'!C21</f>
        <v>DTG (50) - 30 tab</v>
      </c>
      <c r="D20" s="216"/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85">
        <f t="shared" si="1"/>
        <v>0</v>
      </c>
      <c r="AQ20" s="322"/>
      <c r="AS20" t="s">
        <v>13</v>
      </c>
      <c r="AU20" t="s">
        <v>112</v>
      </c>
      <c r="AV20" t="s">
        <v>200</v>
      </c>
      <c r="AW20" t="str">
        <f t="shared" si="2"/>
        <v>ddIcaps250</v>
      </c>
      <c r="AZ20" t="s">
        <v>219</v>
      </c>
    </row>
    <row r="21" spans="1:52" ht="15" x14ac:dyDescent="0.25">
      <c r="A21" s="322"/>
      <c r="B21" s="16"/>
      <c r="C21" s="16" t="str">
        <f>'7. Consumption'!C22</f>
        <v>EFV (600) - 30 tab</v>
      </c>
      <c r="D21" s="216"/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85">
        <f t="shared" si="1"/>
        <v>0</v>
      </c>
      <c r="AQ21" s="322"/>
      <c r="AS21" t="s">
        <v>13</v>
      </c>
      <c r="AU21" t="s">
        <v>112</v>
      </c>
      <c r="AV21" t="s">
        <v>201</v>
      </c>
      <c r="AW21" t="str">
        <f t="shared" si="2"/>
        <v>ddIcaps400</v>
      </c>
      <c r="AZ21" t="s">
        <v>220</v>
      </c>
    </row>
    <row r="22" spans="1:52" ht="15" x14ac:dyDescent="0.25">
      <c r="A22" s="322"/>
      <c r="B22" s="16"/>
      <c r="C22" s="16" t="str">
        <f>'7. Consumption'!C23</f>
        <v>ETV (100) - 120 tab</v>
      </c>
      <c r="D22" s="216"/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85">
        <f t="shared" si="1"/>
        <v>0</v>
      </c>
      <c r="AQ22" s="322"/>
      <c r="AS22" t="s">
        <v>16</v>
      </c>
      <c r="AU22" t="s">
        <v>109</v>
      </c>
      <c r="AV22" t="s">
        <v>203</v>
      </c>
      <c r="AW22" t="str">
        <f t="shared" ref="AW22:AW29" si="3">CONCATENATE(AS22,AU22,AV22)</f>
        <v>EFVtab600</v>
      </c>
      <c r="AZ22" t="s">
        <v>221</v>
      </c>
    </row>
    <row r="23" spans="1:52" ht="15" x14ac:dyDescent="0.25">
      <c r="A23" s="322"/>
      <c r="B23" s="16"/>
      <c r="C23" s="16" t="str">
        <f>'7. Consumption'!C24</f>
        <v>ETV (200) - 60 tab</v>
      </c>
      <c r="D23" s="216"/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85">
        <f t="shared" si="1"/>
        <v>0</v>
      </c>
      <c r="AQ23" s="322"/>
      <c r="AS23" t="s">
        <v>14</v>
      </c>
      <c r="AU23" t="s">
        <v>109</v>
      </c>
      <c r="AV23" t="s">
        <v>115</v>
      </c>
      <c r="AW23" t="str">
        <f t="shared" si="3"/>
        <v>LPV/rtab200/50</v>
      </c>
      <c r="AZ23" t="s">
        <v>222</v>
      </c>
    </row>
    <row r="24" spans="1:52" ht="15" x14ac:dyDescent="0.25">
      <c r="A24" s="322"/>
      <c r="B24" s="16"/>
      <c r="C24" s="16" t="str">
        <f>'7. Consumption'!C25</f>
        <v>FTC (200) - 30 tab</v>
      </c>
      <c r="D24" s="216"/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85">
        <f t="shared" si="1"/>
        <v>0</v>
      </c>
      <c r="AQ24" s="322"/>
      <c r="AS24" t="s">
        <v>17</v>
      </c>
      <c r="AU24" t="s">
        <v>109</v>
      </c>
      <c r="AV24" t="s">
        <v>204</v>
      </c>
      <c r="AW24" t="str">
        <f t="shared" si="3"/>
        <v>NVPtab200</v>
      </c>
      <c r="AZ24" t="s">
        <v>223</v>
      </c>
    </row>
    <row r="25" spans="1:52" ht="15" x14ac:dyDescent="0.25">
      <c r="A25" s="322"/>
      <c r="B25" s="16"/>
      <c r="C25" s="16" t="str">
        <f>'7. Consumption'!C26</f>
        <v>LPV/r (200/50) - 120 tab</v>
      </c>
      <c r="D25" s="216"/>
      <c r="E25" s="216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85">
        <f t="shared" si="1"/>
        <v>0</v>
      </c>
      <c r="AQ25" s="322"/>
      <c r="AS25" t="s">
        <v>9</v>
      </c>
      <c r="AU25" t="s">
        <v>109</v>
      </c>
      <c r="AV25">
        <v>300</v>
      </c>
      <c r="AW25" t="str">
        <f t="shared" si="3"/>
        <v>TDFtab300</v>
      </c>
      <c r="AZ25" t="s">
        <v>224</v>
      </c>
    </row>
    <row r="26" spans="1:52" ht="15" x14ac:dyDescent="0.25">
      <c r="A26" s="322"/>
      <c r="B26" s="16"/>
      <c r="C26" s="16" t="str">
        <f>'7. Consumption'!C27</f>
        <v>NVP (200) - 60 tab</v>
      </c>
      <c r="D26" s="216"/>
      <c r="E26" s="216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85">
        <f t="shared" si="1"/>
        <v>0</v>
      </c>
      <c r="AQ26" s="322"/>
      <c r="AS26" t="s">
        <v>101</v>
      </c>
      <c r="AU26" t="s">
        <v>109</v>
      </c>
      <c r="AV26" t="s">
        <v>205</v>
      </c>
      <c r="AW26" t="str">
        <f t="shared" si="3"/>
        <v>TDF+3TCtab300/300</v>
      </c>
      <c r="AZ26" t="s">
        <v>225</v>
      </c>
    </row>
    <row r="27" spans="1:52" ht="15" x14ac:dyDescent="0.25">
      <c r="A27" s="322"/>
      <c r="B27" s="16"/>
      <c r="C27" s="16" t="str">
        <f>'7. Consumption'!C28</f>
        <v>RAL (400) - 60 tab</v>
      </c>
      <c r="D27" s="216"/>
      <c r="E27" s="216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85">
        <f t="shared" si="1"/>
        <v>0</v>
      </c>
      <c r="AQ27" s="322"/>
      <c r="AS27" t="s">
        <v>107</v>
      </c>
      <c r="AU27" t="s">
        <v>109</v>
      </c>
      <c r="AV27" t="s">
        <v>206</v>
      </c>
      <c r="AW27" t="str">
        <f t="shared" si="3"/>
        <v>TDF+3TC+EFVtab300/300/600</v>
      </c>
      <c r="AZ27" t="s">
        <v>226</v>
      </c>
    </row>
    <row r="28" spans="1:52" ht="15" x14ac:dyDescent="0.25">
      <c r="A28" s="322"/>
      <c r="B28" s="16"/>
      <c r="C28" s="16" t="str">
        <f>'7. Consumption'!C29</f>
        <v>RTV (100) -  tab</v>
      </c>
      <c r="D28" s="216"/>
      <c r="E28" s="216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85">
        <f t="shared" si="1"/>
        <v>0</v>
      </c>
      <c r="AQ28" s="322"/>
      <c r="AS28" t="s">
        <v>102</v>
      </c>
      <c r="AU28" t="s">
        <v>109</v>
      </c>
      <c r="AV28" t="s">
        <v>116</v>
      </c>
      <c r="AW28" t="str">
        <f t="shared" si="3"/>
        <v>TDF+FTCtab300/200</v>
      </c>
      <c r="AZ28" t="s">
        <v>227</v>
      </c>
    </row>
    <row r="29" spans="1:52" ht="15" x14ac:dyDescent="0.25">
      <c r="A29" s="322"/>
      <c r="B29" s="16"/>
      <c r="C29" s="16" t="str">
        <f>'7. Consumption'!C30</f>
        <v>SQV (200) - 270 caps</v>
      </c>
      <c r="D29" s="216"/>
      <c r="E29" s="216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85">
        <f t="shared" si="1"/>
        <v>0</v>
      </c>
      <c r="AQ29" s="322"/>
      <c r="AS29" t="s">
        <v>106</v>
      </c>
      <c r="AU29" t="s">
        <v>109</v>
      </c>
      <c r="AV29" t="s">
        <v>117</v>
      </c>
      <c r="AW29" t="str">
        <f t="shared" si="3"/>
        <v>TDF+FTC+EFVtab300/200/600</v>
      </c>
      <c r="AZ29" t="s">
        <v>228</v>
      </c>
    </row>
    <row r="30" spans="1:52" ht="15" x14ac:dyDescent="0.25">
      <c r="A30" s="322"/>
      <c r="B30" s="16"/>
      <c r="C30" s="16" t="str">
        <f>'7. Consumption'!C31</f>
        <v>TDF (300) - 30 tab</v>
      </c>
      <c r="D30" s="216"/>
      <c r="E30" s="216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85">
        <f t="shared" si="1"/>
        <v>0</v>
      </c>
      <c r="AQ30" s="322"/>
      <c r="AZ30" t="s">
        <v>229</v>
      </c>
    </row>
    <row r="31" spans="1:52" ht="15" x14ac:dyDescent="0.25">
      <c r="A31" s="322"/>
      <c r="B31" s="16"/>
      <c r="C31" s="16" t="str">
        <f>'7. Consumption'!C32</f>
        <v>TDF+3TC (300/300) - 30 tab</v>
      </c>
      <c r="D31" s="216"/>
      <c r="E31" s="216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85">
        <f t="shared" si="1"/>
        <v>0</v>
      </c>
      <c r="AQ31" s="322"/>
      <c r="AZ31" t="s">
        <v>229</v>
      </c>
    </row>
    <row r="32" spans="1:52" ht="15" x14ac:dyDescent="0.25">
      <c r="A32" s="322"/>
      <c r="B32" s="16"/>
      <c r="C32" s="16" t="str">
        <f>'7. Consumption'!C33</f>
        <v>TDF+3TC+ATV/r ((300/300)+300+100) - 60 co-pck</v>
      </c>
      <c r="D32" s="216"/>
      <c r="E32" s="216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85">
        <f t="shared" si="1"/>
        <v>0</v>
      </c>
      <c r="AQ32" s="322"/>
      <c r="AZ32" t="s">
        <v>229</v>
      </c>
    </row>
    <row r="33" spans="1:52" ht="15" x14ac:dyDescent="0.25">
      <c r="A33" s="322"/>
      <c r="B33" s="16"/>
      <c r="C33" s="16" t="str">
        <f>'7. Consumption'!C34</f>
        <v>TDF+3TC+EFV (300/300/400) - 30 tab</v>
      </c>
      <c r="D33" s="216"/>
      <c r="E33" s="216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85">
        <f t="shared" si="1"/>
        <v>0</v>
      </c>
      <c r="AQ33" s="322"/>
      <c r="AZ33" t="s">
        <v>229</v>
      </c>
    </row>
    <row r="34" spans="1:52" ht="15" x14ac:dyDescent="0.25">
      <c r="A34" s="322"/>
      <c r="B34" s="16"/>
      <c r="C34" s="16" t="str">
        <f>'7. Consumption'!C35</f>
        <v>TDF+3TC+EFV (300/300/600) -  tab</v>
      </c>
      <c r="D34" s="216"/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85">
        <f t="shared" si="1"/>
        <v>0</v>
      </c>
      <c r="AQ34" s="322"/>
      <c r="AZ34" t="s">
        <v>229</v>
      </c>
    </row>
    <row r="35" spans="1:52" ht="15" x14ac:dyDescent="0.25">
      <c r="A35" s="322"/>
      <c r="B35" s="16"/>
      <c r="C35" s="16" t="str">
        <f>'7. Consumption'!C36</f>
        <v>TDF+FTC (300/200) - 30 tab</v>
      </c>
      <c r="D35" s="216"/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85">
        <f t="shared" si="1"/>
        <v>0</v>
      </c>
      <c r="AQ35" s="322"/>
      <c r="AZ35" t="s">
        <v>229</v>
      </c>
    </row>
    <row r="36" spans="1:52" ht="15" x14ac:dyDescent="0.25">
      <c r="A36" s="322"/>
      <c r="B36" s="16"/>
      <c r="C36" s="16" t="str">
        <f>'7. Consumption'!C37</f>
        <v>TDF+FTC+EFV (300/200/600) - 30 tab</v>
      </c>
      <c r="D36" s="216"/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85">
        <f t="shared" si="1"/>
        <v>0</v>
      </c>
      <c r="AQ36" s="322"/>
      <c r="AZ36" t="s">
        <v>229</v>
      </c>
    </row>
    <row r="37" spans="1:52" ht="15" hidden="1" outlineLevel="1" x14ac:dyDescent="0.25">
      <c r="A37" s="322"/>
      <c r="B37" s="16"/>
      <c r="C37" s="16" t="str">
        <f>'7. Consumption'!C38</f>
        <v>x-- ( DRV/r 400/50) - 60 tab</v>
      </c>
      <c r="D37" s="216"/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85">
        <f t="shared" si="1"/>
        <v>0</v>
      </c>
      <c r="AQ37" s="322"/>
      <c r="AZ37" t="s">
        <v>229</v>
      </c>
    </row>
    <row r="38" spans="1:52" ht="15" hidden="1" outlineLevel="1" x14ac:dyDescent="0.25">
      <c r="A38" s="322"/>
      <c r="B38" s="16"/>
      <c r="C38" s="16" t="str">
        <f>'7. Consumption'!C39</f>
        <v xml:space="preserve">x- (TAF) -  </v>
      </c>
      <c r="D38" s="216"/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85">
        <f t="shared" si="1"/>
        <v>0</v>
      </c>
      <c r="AQ38" s="322"/>
      <c r="AZ38" t="s">
        <v>229</v>
      </c>
    </row>
    <row r="39" spans="1:52" ht="15" hidden="1" outlineLevel="1" x14ac:dyDescent="0.25">
      <c r="A39" s="322"/>
      <c r="B39" s="16"/>
      <c r="C39" s="16" t="str">
        <f>'7. Consumption'!C40</f>
        <v xml:space="preserve">x---- (TAF+3TC) -  </v>
      </c>
      <c r="D39" s="216"/>
      <c r="E39" s="216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85">
        <f t="shared" si="1"/>
        <v>0</v>
      </c>
      <c r="AQ39" s="322"/>
      <c r="AZ39" t="s">
        <v>229</v>
      </c>
    </row>
    <row r="40" spans="1:52" ht="15" hidden="1" outlineLevel="1" x14ac:dyDescent="0.25">
      <c r="A40" s="322"/>
      <c r="B40" s="16"/>
      <c r="C40" s="16" t="str">
        <f>'7. Consumption'!C41</f>
        <v xml:space="preserve">x--- (TDF+3TC+DTG) -  </v>
      </c>
      <c r="D40" s="216"/>
      <c r="E40" s="216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85">
        <f t="shared" si="1"/>
        <v>0</v>
      </c>
      <c r="AQ40" s="322"/>
      <c r="AZ40" t="s">
        <v>229</v>
      </c>
    </row>
    <row r="41" spans="1:52" ht="15" hidden="1" outlineLevel="1" x14ac:dyDescent="0.25">
      <c r="A41" s="322"/>
      <c r="B41" s="16"/>
      <c r="C41" s="16" t="str">
        <f>'7. Consumption'!C42</f>
        <v xml:space="preserve">z--blank-- () -  </v>
      </c>
      <c r="D41" s="216"/>
      <c r="E41" s="216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85">
        <f t="shared" si="1"/>
        <v>0</v>
      </c>
      <c r="AQ41" s="322"/>
      <c r="AZ41" t="s">
        <v>229</v>
      </c>
    </row>
    <row r="42" spans="1:52" ht="15" hidden="1" outlineLevel="1" x14ac:dyDescent="0.25">
      <c r="A42" s="322"/>
      <c r="B42" s="16"/>
      <c r="C42" s="16" t="str">
        <f>'7. Consumption'!C43</f>
        <v/>
      </c>
      <c r="D42" s="216"/>
      <c r="E42" s="216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85">
        <f t="shared" si="1"/>
        <v>0</v>
      </c>
      <c r="AQ42" s="322"/>
      <c r="AZ42" t="s">
        <v>229</v>
      </c>
    </row>
    <row r="43" spans="1:52" ht="15" hidden="1" outlineLevel="1" x14ac:dyDescent="0.25">
      <c r="A43" s="322"/>
      <c r="B43" s="16"/>
      <c r="C43" s="16" t="str">
        <f>'7. Consumption'!C44</f>
        <v/>
      </c>
      <c r="D43" s="216"/>
      <c r="E43" s="216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85">
        <f t="shared" si="1"/>
        <v>0</v>
      </c>
      <c r="AQ43" s="322"/>
      <c r="AZ43" t="s">
        <v>229</v>
      </c>
    </row>
    <row r="44" spans="1:52" ht="15" hidden="1" outlineLevel="1" x14ac:dyDescent="0.25">
      <c r="A44" s="322"/>
      <c r="B44" s="16"/>
      <c r="C44" s="16" t="str">
        <f>'7. Consumption'!C45</f>
        <v/>
      </c>
      <c r="D44" s="216"/>
      <c r="E44" s="216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85">
        <f t="shared" si="1"/>
        <v>0</v>
      </c>
      <c r="AQ44" s="322"/>
      <c r="AZ44" t="s">
        <v>229</v>
      </c>
    </row>
    <row r="45" spans="1:52" ht="15" hidden="1" outlineLevel="1" x14ac:dyDescent="0.25">
      <c r="A45" s="322"/>
      <c r="B45" s="16"/>
      <c r="C45" s="16" t="str">
        <f>'7. Consumption'!C46</f>
        <v/>
      </c>
      <c r="D45" s="216"/>
      <c r="E45" s="216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85">
        <f t="shared" si="1"/>
        <v>0</v>
      </c>
      <c r="AQ45" s="322"/>
      <c r="AZ45" t="s">
        <v>229</v>
      </c>
    </row>
    <row r="46" spans="1:52" ht="15" hidden="1" outlineLevel="1" x14ac:dyDescent="0.25">
      <c r="A46" s="322"/>
      <c r="B46" s="16"/>
      <c r="C46" s="16" t="str">
        <f>'7. Consumption'!C47</f>
        <v/>
      </c>
      <c r="D46" s="216"/>
      <c r="E46" s="216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85">
        <f t="shared" si="1"/>
        <v>0</v>
      </c>
      <c r="AQ46" s="322"/>
      <c r="AZ46" t="s">
        <v>229</v>
      </c>
    </row>
    <row r="47" spans="1:52" ht="15" hidden="1" outlineLevel="1" x14ac:dyDescent="0.25">
      <c r="A47" s="322"/>
      <c r="B47" s="16"/>
      <c r="C47" s="16" t="str">
        <f>'7. Consumption'!C48</f>
        <v/>
      </c>
      <c r="D47" s="216"/>
      <c r="E47" s="216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85">
        <f t="shared" si="1"/>
        <v>0</v>
      </c>
      <c r="AQ47" s="322"/>
      <c r="AZ47" t="s">
        <v>229</v>
      </c>
    </row>
    <row r="48" spans="1:52" ht="15" hidden="1" outlineLevel="1" x14ac:dyDescent="0.25">
      <c r="A48" s="322"/>
      <c r="B48" s="16"/>
      <c r="C48" s="16" t="str">
        <f>'7. Consumption'!C49</f>
        <v/>
      </c>
      <c r="D48" s="216"/>
      <c r="E48" s="216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85">
        <f t="shared" si="1"/>
        <v>0</v>
      </c>
      <c r="AQ48" s="322"/>
      <c r="AZ48" t="s">
        <v>229</v>
      </c>
    </row>
    <row r="49" spans="1:52" ht="15" hidden="1" outlineLevel="1" x14ac:dyDescent="0.25">
      <c r="A49" s="322"/>
      <c r="B49" s="16"/>
      <c r="C49" s="16" t="str">
        <f>'7. Consumption'!C50</f>
        <v/>
      </c>
      <c r="D49" s="216"/>
      <c r="E49" s="216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85">
        <f t="shared" si="1"/>
        <v>0</v>
      </c>
      <c r="AQ49" s="322"/>
      <c r="AZ49" t="s">
        <v>229</v>
      </c>
    </row>
    <row r="50" spans="1:52" ht="15" hidden="1" outlineLevel="1" x14ac:dyDescent="0.25">
      <c r="A50" s="322"/>
      <c r="B50" s="16"/>
      <c r="C50" s="16" t="str">
        <f>'7. Consumption'!C51</f>
        <v/>
      </c>
      <c r="D50" s="216"/>
      <c r="E50" s="216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85">
        <f t="shared" si="1"/>
        <v>0</v>
      </c>
      <c r="AQ50" s="322"/>
      <c r="AZ50" t="s">
        <v>229</v>
      </c>
    </row>
    <row r="51" spans="1:52" ht="15" hidden="1" outlineLevel="1" x14ac:dyDescent="0.25">
      <c r="A51" s="322"/>
      <c r="B51" s="16"/>
      <c r="C51" s="16" t="str">
        <f>'7. Consumption'!C52</f>
        <v/>
      </c>
      <c r="D51" s="216"/>
      <c r="E51" s="216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85">
        <f t="shared" si="1"/>
        <v>0</v>
      </c>
      <c r="AQ51" s="322"/>
    </row>
    <row r="52" spans="1:52" collapsed="1" x14ac:dyDescent="0.3">
      <c r="A52" s="322"/>
      <c r="B52" s="16"/>
      <c r="C52" s="16" t="str">
        <f>'7. Consumption'!C53</f>
        <v/>
      </c>
      <c r="D52" s="216"/>
      <c r="E52" s="216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85">
        <f t="shared" si="1"/>
        <v>0</v>
      </c>
      <c r="AQ52" s="322"/>
    </row>
    <row r="53" spans="1:52" x14ac:dyDescent="0.3">
      <c r="A53" s="322"/>
      <c r="D53" s="216"/>
      <c r="E53" s="216"/>
      <c r="AQ53" s="322"/>
    </row>
    <row r="54" spans="1:52" x14ac:dyDescent="0.3">
      <c r="A54" s="322"/>
      <c r="D54" s="216"/>
      <c r="E54" s="216"/>
      <c r="AQ54" s="322"/>
    </row>
    <row r="55" spans="1:52" x14ac:dyDescent="0.3">
      <c r="A55" s="322"/>
      <c r="D55" s="216"/>
      <c r="E55" s="216"/>
      <c r="F55" s="2" t="s">
        <v>232</v>
      </c>
      <c r="AQ55" s="322"/>
    </row>
    <row r="56" spans="1:52" ht="18" x14ac:dyDescent="0.35">
      <c r="A56" s="322"/>
      <c r="B56" s="132" t="s">
        <v>231</v>
      </c>
      <c r="C56" s="66"/>
      <c r="D56" s="216"/>
      <c r="E56" s="216"/>
      <c r="AQ56" s="322"/>
    </row>
    <row r="57" spans="1:52" x14ac:dyDescent="0.3">
      <c r="A57" s="322"/>
      <c r="D57" s="216"/>
      <c r="E57" s="216"/>
      <c r="F57" s="82">
        <f>+F6</f>
        <v>0</v>
      </c>
      <c r="G57" s="82">
        <f t="shared" ref="G57:AO57" si="4">+G6</f>
        <v>31</v>
      </c>
      <c r="H57" s="82">
        <f t="shared" si="4"/>
        <v>62</v>
      </c>
      <c r="I57" s="82">
        <f t="shared" si="4"/>
        <v>93</v>
      </c>
      <c r="J57" s="82">
        <f t="shared" si="4"/>
        <v>123</v>
      </c>
      <c r="K57" s="82">
        <f t="shared" si="4"/>
        <v>154</v>
      </c>
      <c r="L57" s="82">
        <f t="shared" si="4"/>
        <v>184</v>
      </c>
      <c r="M57" s="82">
        <f t="shared" si="4"/>
        <v>215</v>
      </c>
      <c r="N57" s="82">
        <f t="shared" si="4"/>
        <v>246</v>
      </c>
      <c r="O57" s="82">
        <f t="shared" si="4"/>
        <v>276</v>
      </c>
      <c r="P57" s="82">
        <f t="shared" si="4"/>
        <v>307</v>
      </c>
      <c r="Q57" s="82">
        <f t="shared" si="4"/>
        <v>337</v>
      </c>
      <c r="R57" s="82">
        <f t="shared" si="4"/>
        <v>368</v>
      </c>
      <c r="S57" s="82">
        <f t="shared" si="4"/>
        <v>399</v>
      </c>
      <c r="T57" s="82">
        <f t="shared" si="4"/>
        <v>427</v>
      </c>
      <c r="U57" s="82">
        <f t="shared" si="4"/>
        <v>458</v>
      </c>
      <c r="V57" s="82">
        <f t="shared" si="4"/>
        <v>488</v>
      </c>
      <c r="W57" s="82">
        <f t="shared" si="4"/>
        <v>519</v>
      </c>
      <c r="X57" s="82">
        <f t="shared" si="4"/>
        <v>549</v>
      </c>
      <c r="Y57" s="82">
        <f t="shared" si="4"/>
        <v>580</v>
      </c>
      <c r="Z57" s="82">
        <f t="shared" si="4"/>
        <v>611</v>
      </c>
      <c r="AA57" s="82">
        <f t="shared" si="4"/>
        <v>641</v>
      </c>
      <c r="AB57" s="82">
        <f t="shared" si="4"/>
        <v>672</v>
      </c>
      <c r="AC57" s="82">
        <f t="shared" si="4"/>
        <v>702</v>
      </c>
      <c r="AD57" s="82">
        <f t="shared" si="4"/>
        <v>733</v>
      </c>
      <c r="AE57" s="82">
        <f t="shared" si="4"/>
        <v>764</v>
      </c>
      <c r="AF57" s="82">
        <f t="shared" si="4"/>
        <v>792</v>
      </c>
      <c r="AG57" s="82">
        <f t="shared" si="4"/>
        <v>823</v>
      </c>
      <c r="AH57" s="82">
        <f t="shared" si="4"/>
        <v>853</v>
      </c>
      <c r="AI57" s="82">
        <f t="shared" si="4"/>
        <v>884</v>
      </c>
      <c r="AJ57" s="82">
        <f t="shared" si="4"/>
        <v>914</v>
      </c>
      <c r="AK57" s="82">
        <f t="shared" si="4"/>
        <v>945</v>
      </c>
      <c r="AL57" s="82">
        <f t="shared" si="4"/>
        <v>976</v>
      </c>
      <c r="AM57" s="82">
        <f t="shared" si="4"/>
        <v>1006</v>
      </c>
      <c r="AN57" s="82">
        <f t="shared" si="4"/>
        <v>1037</v>
      </c>
      <c r="AO57" s="82">
        <f t="shared" si="4"/>
        <v>1067</v>
      </c>
      <c r="AP57" s="86" t="s">
        <v>125</v>
      </c>
      <c r="AQ57" s="322"/>
    </row>
    <row r="58" spans="1:52" x14ac:dyDescent="0.3">
      <c r="A58" s="322"/>
      <c r="B58" s="144" t="s">
        <v>168</v>
      </c>
      <c r="C58" s="145"/>
      <c r="D58" s="216"/>
      <c r="E58" s="216"/>
      <c r="F58" s="83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5"/>
      <c r="AQ58" s="322"/>
    </row>
    <row r="59" spans="1:52" x14ac:dyDescent="0.3">
      <c r="A59" s="322"/>
      <c r="B59" s="16"/>
      <c r="C59" s="16" t="str">
        <f>+C8</f>
        <v>3TC (150) - 60 tab</v>
      </c>
      <c r="D59" s="216"/>
      <c r="E59" s="216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85">
        <f t="shared" ref="AP59:AP103" si="5">SUM(E59:AO59)</f>
        <v>0</v>
      </c>
      <c r="AQ59" s="322"/>
    </row>
    <row r="60" spans="1:52" x14ac:dyDescent="0.3">
      <c r="A60" s="322"/>
      <c r="B60" s="16"/>
      <c r="C60" s="16" t="str">
        <f t="shared" ref="C60:C103" si="6">+C9</f>
        <v>3TC (300) - 30 tab</v>
      </c>
      <c r="D60" s="216"/>
      <c r="E60" s="216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85">
        <f t="shared" si="5"/>
        <v>0</v>
      </c>
      <c r="AQ60" s="322"/>
    </row>
    <row r="61" spans="1:52" x14ac:dyDescent="0.3">
      <c r="A61" s="322"/>
      <c r="B61" s="16"/>
      <c r="C61" s="16" t="str">
        <f t="shared" si="6"/>
        <v>ABC (300) - 60 tab</v>
      </c>
      <c r="D61" s="216"/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85">
        <f t="shared" si="5"/>
        <v>0</v>
      </c>
      <c r="AQ61" s="322"/>
    </row>
    <row r="62" spans="1:52" x14ac:dyDescent="0.3">
      <c r="A62" s="322"/>
      <c r="B62" s="16"/>
      <c r="C62" s="16" t="str">
        <f t="shared" si="6"/>
        <v>ABC+3TC (600/300) - 30 tab</v>
      </c>
      <c r="D62" s="216"/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85">
        <f t="shared" si="5"/>
        <v>0</v>
      </c>
      <c r="AQ62" s="322"/>
    </row>
    <row r="63" spans="1:52" x14ac:dyDescent="0.3">
      <c r="A63" s="322"/>
      <c r="B63" s="16"/>
      <c r="C63" s="16" t="str">
        <f t="shared" si="6"/>
        <v>ATV/r (300/100) - 30 tab</v>
      </c>
      <c r="D63" s="216"/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85">
        <f t="shared" si="5"/>
        <v>0</v>
      </c>
      <c r="AQ63" s="322"/>
    </row>
    <row r="64" spans="1:52" x14ac:dyDescent="0.3">
      <c r="A64" s="322"/>
      <c r="B64" s="16"/>
      <c r="C64" s="16" t="str">
        <f t="shared" si="6"/>
        <v>AZT (300) - 60 tab</v>
      </c>
      <c r="D64" s="216"/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85">
        <f t="shared" si="5"/>
        <v>0</v>
      </c>
      <c r="AQ64" s="322"/>
    </row>
    <row r="65" spans="1:43" x14ac:dyDescent="0.3">
      <c r="A65" s="322"/>
      <c r="B65" s="16"/>
      <c r="C65" s="16" t="str">
        <f t="shared" si="6"/>
        <v>AZT+3TC (300/150) - 60 tab</v>
      </c>
      <c r="D65" s="216"/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85">
        <f t="shared" si="5"/>
        <v>0</v>
      </c>
      <c r="AQ65" s="322"/>
    </row>
    <row r="66" spans="1:43" x14ac:dyDescent="0.3">
      <c r="A66" s="322"/>
      <c r="B66" s="16"/>
      <c r="C66" s="16" t="str">
        <f t="shared" si="6"/>
        <v>AZT+3TC+ABC (300/150/300) - 60 tab</v>
      </c>
      <c r="D66" s="216"/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85">
        <f t="shared" si="5"/>
        <v>0</v>
      </c>
      <c r="AQ66" s="322"/>
    </row>
    <row r="67" spans="1:43" x14ac:dyDescent="0.3">
      <c r="A67" s="322"/>
      <c r="B67" s="16"/>
      <c r="C67" s="16" t="str">
        <f t="shared" si="6"/>
        <v>AZT+3TC+ATV/r ((300/150)+(300/100)) - 30 co-pck</v>
      </c>
      <c r="D67" s="216"/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85">
        <f t="shared" si="5"/>
        <v>0</v>
      </c>
      <c r="AQ67" s="322"/>
    </row>
    <row r="68" spans="1:43" x14ac:dyDescent="0.3">
      <c r="A68" s="322"/>
      <c r="B68" s="16"/>
      <c r="C68" s="16" t="str">
        <f t="shared" si="6"/>
        <v>AZT+3TC+NVP (300/150/200) - 60 tab</v>
      </c>
      <c r="D68" s="216"/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85">
        <f t="shared" si="5"/>
        <v>0</v>
      </c>
      <c r="AQ68" s="322"/>
    </row>
    <row r="69" spans="1:43" x14ac:dyDescent="0.3">
      <c r="A69" s="322"/>
      <c r="B69" s="16"/>
      <c r="C69" s="16" t="str">
        <f t="shared" si="6"/>
        <v>DRV (300) - 120 tab</v>
      </c>
      <c r="D69" s="216"/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85">
        <f t="shared" si="5"/>
        <v>0</v>
      </c>
      <c r="AQ69" s="322"/>
    </row>
    <row r="70" spans="1:43" x14ac:dyDescent="0.3">
      <c r="A70" s="322"/>
      <c r="B70" s="16"/>
      <c r="C70" s="16" t="str">
        <f t="shared" si="6"/>
        <v>DRV (600) - 60 tab</v>
      </c>
      <c r="D70" s="216"/>
      <c r="E70" s="216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85">
        <f t="shared" si="5"/>
        <v>0</v>
      </c>
      <c r="AQ70" s="322"/>
    </row>
    <row r="71" spans="1:43" x14ac:dyDescent="0.3">
      <c r="A71" s="322"/>
      <c r="B71" s="16"/>
      <c r="C71" s="16" t="str">
        <f t="shared" si="6"/>
        <v>DTG (50) - 30 tab</v>
      </c>
      <c r="D71" s="216"/>
      <c r="E71" s="216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85">
        <f t="shared" si="5"/>
        <v>0</v>
      </c>
      <c r="AQ71" s="322"/>
    </row>
    <row r="72" spans="1:43" x14ac:dyDescent="0.3">
      <c r="A72" s="322"/>
      <c r="B72" s="16"/>
      <c r="C72" s="16" t="str">
        <f t="shared" si="6"/>
        <v>EFV (600) - 30 tab</v>
      </c>
      <c r="D72" s="216"/>
      <c r="E72" s="216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85">
        <f t="shared" si="5"/>
        <v>0</v>
      </c>
      <c r="AQ72" s="322"/>
    </row>
    <row r="73" spans="1:43" x14ac:dyDescent="0.3">
      <c r="A73" s="322"/>
      <c r="B73" s="16"/>
      <c r="C73" s="16" t="str">
        <f t="shared" si="6"/>
        <v>ETV (100) - 120 tab</v>
      </c>
      <c r="D73" s="216"/>
      <c r="E73" s="216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85">
        <f t="shared" si="5"/>
        <v>0</v>
      </c>
      <c r="AQ73" s="322"/>
    </row>
    <row r="74" spans="1:43" x14ac:dyDescent="0.3">
      <c r="A74" s="322"/>
      <c r="B74" s="16"/>
      <c r="C74" s="16" t="str">
        <f t="shared" si="6"/>
        <v>ETV (200) - 60 tab</v>
      </c>
      <c r="D74" s="216"/>
      <c r="E74" s="216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85">
        <f t="shared" si="5"/>
        <v>0</v>
      </c>
      <c r="AQ74" s="322"/>
    </row>
    <row r="75" spans="1:43" x14ac:dyDescent="0.3">
      <c r="A75" s="322"/>
      <c r="B75" s="16"/>
      <c r="C75" s="16" t="str">
        <f t="shared" si="6"/>
        <v>FTC (200) - 30 tab</v>
      </c>
      <c r="D75" s="216"/>
      <c r="E75" s="216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85">
        <f t="shared" si="5"/>
        <v>0</v>
      </c>
      <c r="AQ75" s="322"/>
    </row>
    <row r="76" spans="1:43" x14ac:dyDescent="0.3">
      <c r="A76" s="322"/>
      <c r="B76" s="16"/>
      <c r="C76" s="16" t="str">
        <f t="shared" si="6"/>
        <v>LPV/r (200/50) - 120 tab</v>
      </c>
      <c r="D76" s="216"/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85">
        <f t="shared" si="5"/>
        <v>0</v>
      </c>
      <c r="AQ76" s="322"/>
    </row>
    <row r="77" spans="1:43" x14ac:dyDescent="0.3">
      <c r="A77" s="322"/>
      <c r="B77" s="16"/>
      <c r="C77" s="16" t="str">
        <f t="shared" si="6"/>
        <v>NVP (200) - 60 tab</v>
      </c>
      <c r="D77" s="216"/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85">
        <f t="shared" si="5"/>
        <v>0</v>
      </c>
      <c r="AQ77" s="322"/>
    </row>
    <row r="78" spans="1:43" x14ac:dyDescent="0.3">
      <c r="A78" s="322"/>
      <c r="B78" s="16"/>
      <c r="C78" s="16" t="str">
        <f t="shared" si="6"/>
        <v>RAL (400) - 60 tab</v>
      </c>
      <c r="D78" s="216"/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85">
        <f t="shared" si="5"/>
        <v>0</v>
      </c>
      <c r="AQ78" s="322"/>
    </row>
    <row r="79" spans="1:43" x14ac:dyDescent="0.3">
      <c r="A79" s="322"/>
      <c r="B79" s="16"/>
      <c r="C79" s="16" t="str">
        <f t="shared" si="6"/>
        <v>RTV (100) -  tab</v>
      </c>
      <c r="D79" s="216"/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85">
        <f t="shared" si="5"/>
        <v>0</v>
      </c>
      <c r="AQ79" s="322"/>
    </row>
    <row r="80" spans="1:43" x14ac:dyDescent="0.3">
      <c r="A80" s="322"/>
      <c r="B80" s="16"/>
      <c r="C80" s="16" t="str">
        <f t="shared" si="6"/>
        <v>SQV (200) - 270 caps</v>
      </c>
      <c r="D80" s="216"/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85">
        <f t="shared" si="5"/>
        <v>0</v>
      </c>
      <c r="AQ80" s="322"/>
    </row>
    <row r="81" spans="1:43" x14ac:dyDescent="0.3">
      <c r="A81" s="322"/>
      <c r="B81" s="16"/>
      <c r="C81" s="16" t="str">
        <f t="shared" si="6"/>
        <v>TDF (300) - 30 tab</v>
      </c>
      <c r="D81" s="216"/>
      <c r="E81" s="216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85">
        <f t="shared" si="5"/>
        <v>0</v>
      </c>
      <c r="AQ81" s="322"/>
    </row>
    <row r="82" spans="1:43" x14ac:dyDescent="0.3">
      <c r="A82" s="322"/>
      <c r="B82" s="16"/>
      <c r="C82" s="16" t="str">
        <f t="shared" si="6"/>
        <v>TDF+3TC (300/300) - 30 tab</v>
      </c>
      <c r="D82" s="216"/>
      <c r="E82" s="216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85">
        <f t="shared" si="5"/>
        <v>0</v>
      </c>
      <c r="AQ82" s="322"/>
    </row>
    <row r="83" spans="1:43" x14ac:dyDescent="0.3">
      <c r="A83" s="322"/>
      <c r="B83" s="16"/>
      <c r="C83" s="16" t="str">
        <f t="shared" si="6"/>
        <v>TDF+3TC+ATV/r ((300/300)+300+100) - 60 co-pck</v>
      </c>
      <c r="D83" s="216"/>
      <c r="E83" s="216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85">
        <f t="shared" si="5"/>
        <v>0</v>
      </c>
      <c r="AQ83" s="322"/>
    </row>
    <row r="84" spans="1:43" x14ac:dyDescent="0.3">
      <c r="A84" s="322"/>
      <c r="B84" s="16"/>
      <c r="C84" s="16" t="str">
        <f t="shared" si="6"/>
        <v>TDF+3TC+EFV (300/300/400) - 30 tab</v>
      </c>
      <c r="D84" s="216"/>
      <c r="E84" s="216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85">
        <f t="shared" si="5"/>
        <v>0</v>
      </c>
      <c r="AQ84" s="322"/>
    </row>
    <row r="85" spans="1:43" x14ac:dyDescent="0.3">
      <c r="A85" s="322"/>
      <c r="B85" s="16"/>
      <c r="C85" s="16" t="str">
        <f t="shared" si="6"/>
        <v>TDF+3TC+EFV (300/300/600) -  tab</v>
      </c>
      <c r="D85" s="216"/>
      <c r="E85" s="216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85">
        <f t="shared" si="5"/>
        <v>0</v>
      </c>
      <c r="AQ85" s="322"/>
    </row>
    <row r="86" spans="1:43" x14ac:dyDescent="0.3">
      <c r="A86" s="322"/>
      <c r="B86" s="16"/>
      <c r="C86" s="16" t="str">
        <f t="shared" si="6"/>
        <v>TDF+FTC (300/200) - 30 tab</v>
      </c>
      <c r="D86" s="216"/>
      <c r="E86" s="216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85">
        <f t="shared" si="5"/>
        <v>0</v>
      </c>
      <c r="AQ86" s="322"/>
    </row>
    <row r="87" spans="1:43" x14ac:dyDescent="0.3">
      <c r="A87" s="322"/>
      <c r="B87" s="16"/>
      <c r="C87" s="16" t="str">
        <f t="shared" si="6"/>
        <v>TDF+FTC+EFV (300/200/600) - 30 tab</v>
      </c>
      <c r="D87" s="216"/>
      <c r="E87" s="216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85">
        <f t="shared" si="5"/>
        <v>0</v>
      </c>
      <c r="AQ87" s="322"/>
    </row>
    <row r="88" spans="1:43" ht="15" hidden="1" outlineLevel="1" x14ac:dyDescent="0.25">
      <c r="A88" s="322"/>
      <c r="B88" s="16"/>
      <c r="C88" s="16" t="str">
        <f t="shared" si="6"/>
        <v>x-- ( DRV/r 400/50) - 60 tab</v>
      </c>
      <c r="E88" s="322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85">
        <f t="shared" si="5"/>
        <v>0</v>
      </c>
      <c r="AQ88" s="322"/>
    </row>
    <row r="89" spans="1:43" ht="15" hidden="1" outlineLevel="1" x14ac:dyDescent="0.25">
      <c r="A89" s="322"/>
      <c r="B89" s="16"/>
      <c r="C89" s="16" t="str">
        <f t="shared" si="6"/>
        <v xml:space="preserve">x- (TAF) -  </v>
      </c>
      <c r="E89" s="322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85">
        <f t="shared" si="5"/>
        <v>0</v>
      </c>
      <c r="AQ89" s="322"/>
    </row>
    <row r="90" spans="1:43" ht="15" hidden="1" outlineLevel="1" x14ac:dyDescent="0.25">
      <c r="A90" s="322"/>
      <c r="B90" s="16"/>
      <c r="C90" s="16" t="str">
        <f t="shared" si="6"/>
        <v xml:space="preserve">x---- (TAF+3TC) -  </v>
      </c>
      <c r="E90" s="322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85">
        <f t="shared" si="5"/>
        <v>0</v>
      </c>
      <c r="AQ90" s="322"/>
    </row>
    <row r="91" spans="1:43" ht="15" hidden="1" outlineLevel="1" x14ac:dyDescent="0.25">
      <c r="A91" s="322"/>
      <c r="B91" s="16"/>
      <c r="C91" s="16" t="str">
        <f t="shared" si="6"/>
        <v xml:space="preserve">x--- (TDF+3TC+DTG) -  </v>
      </c>
      <c r="E91" s="322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85">
        <f t="shared" si="5"/>
        <v>0</v>
      </c>
      <c r="AQ91" s="322"/>
    </row>
    <row r="92" spans="1:43" ht="15" hidden="1" outlineLevel="1" x14ac:dyDescent="0.25">
      <c r="A92" s="322"/>
      <c r="B92" s="16"/>
      <c r="C92" s="16" t="str">
        <f t="shared" si="6"/>
        <v xml:space="preserve">z--blank-- () -  </v>
      </c>
      <c r="E92" s="322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85">
        <f t="shared" si="5"/>
        <v>0</v>
      </c>
      <c r="AQ92" s="322"/>
    </row>
    <row r="93" spans="1:43" ht="15" hidden="1" outlineLevel="1" x14ac:dyDescent="0.25">
      <c r="A93" s="322"/>
      <c r="B93" s="16"/>
      <c r="C93" s="16" t="str">
        <f t="shared" si="6"/>
        <v/>
      </c>
      <c r="E93" s="322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85">
        <f t="shared" si="5"/>
        <v>0</v>
      </c>
      <c r="AQ93" s="322"/>
    </row>
    <row r="94" spans="1:43" ht="15" hidden="1" outlineLevel="1" x14ac:dyDescent="0.25">
      <c r="A94" s="322"/>
      <c r="B94" s="16"/>
      <c r="C94" s="16" t="str">
        <f t="shared" si="6"/>
        <v/>
      </c>
      <c r="E94" s="322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85">
        <f t="shared" si="5"/>
        <v>0</v>
      </c>
      <c r="AQ94" s="322"/>
    </row>
    <row r="95" spans="1:43" ht="15" hidden="1" outlineLevel="1" x14ac:dyDescent="0.25">
      <c r="A95" s="322"/>
      <c r="B95" s="16"/>
      <c r="C95" s="16" t="str">
        <f t="shared" si="6"/>
        <v/>
      </c>
      <c r="E95" s="322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85">
        <f t="shared" si="5"/>
        <v>0</v>
      </c>
      <c r="AQ95" s="322"/>
    </row>
    <row r="96" spans="1:43" ht="15" hidden="1" outlineLevel="1" x14ac:dyDescent="0.25">
      <c r="A96" s="322"/>
      <c r="B96" s="16"/>
      <c r="C96" s="16" t="str">
        <f t="shared" si="6"/>
        <v/>
      </c>
      <c r="E96" s="322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85">
        <f t="shared" si="5"/>
        <v>0</v>
      </c>
      <c r="AQ96" s="322"/>
    </row>
    <row r="97" spans="1:43" ht="15" hidden="1" outlineLevel="1" x14ac:dyDescent="0.25">
      <c r="A97" s="322"/>
      <c r="B97" s="16"/>
      <c r="C97" s="16" t="str">
        <f t="shared" si="6"/>
        <v/>
      </c>
      <c r="E97" s="322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85">
        <f t="shared" si="5"/>
        <v>0</v>
      </c>
      <c r="AQ97" s="322"/>
    </row>
    <row r="98" spans="1:43" ht="15" hidden="1" outlineLevel="1" x14ac:dyDescent="0.25">
      <c r="A98" s="322"/>
      <c r="B98" s="16"/>
      <c r="C98" s="16" t="str">
        <f t="shared" si="6"/>
        <v/>
      </c>
      <c r="E98" s="322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85">
        <f t="shared" si="5"/>
        <v>0</v>
      </c>
      <c r="AQ98" s="322"/>
    </row>
    <row r="99" spans="1:43" ht="15" hidden="1" outlineLevel="1" x14ac:dyDescent="0.25">
      <c r="A99" s="322"/>
      <c r="B99" s="16"/>
      <c r="C99" s="16" t="str">
        <f t="shared" si="6"/>
        <v/>
      </c>
      <c r="E99" s="322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85">
        <f t="shared" si="5"/>
        <v>0</v>
      </c>
      <c r="AQ99" s="322"/>
    </row>
    <row r="100" spans="1:43" ht="15" hidden="1" outlineLevel="1" x14ac:dyDescent="0.25">
      <c r="A100" s="322"/>
      <c r="B100" s="16"/>
      <c r="C100" s="16" t="str">
        <f t="shared" si="6"/>
        <v/>
      </c>
      <c r="E100" s="322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85">
        <f t="shared" si="5"/>
        <v>0</v>
      </c>
      <c r="AQ100" s="322"/>
    </row>
    <row r="101" spans="1:43" ht="15" hidden="1" outlineLevel="1" x14ac:dyDescent="0.25">
      <c r="A101" s="322"/>
      <c r="B101" s="16"/>
      <c r="C101" s="16" t="str">
        <f t="shared" si="6"/>
        <v/>
      </c>
      <c r="E101" s="322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85">
        <f t="shared" si="5"/>
        <v>0</v>
      </c>
      <c r="AQ101" s="322"/>
    </row>
    <row r="102" spans="1:43" ht="15" hidden="1" outlineLevel="1" x14ac:dyDescent="0.25">
      <c r="A102" s="322"/>
      <c r="B102" s="16"/>
      <c r="C102" s="16" t="str">
        <f t="shared" si="6"/>
        <v/>
      </c>
      <c r="E102" s="322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85">
        <f t="shared" si="5"/>
        <v>0</v>
      </c>
      <c r="AQ102" s="322"/>
    </row>
    <row r="103" spans="1:43" collapsed="1" x14ac:dyDescent="0.3">
      <c r="A103" s="322"/>
      <c r="B103" s="16"/>
      <c r="C103" s="16" t="str">
        <f t="shared" si="6"/>
        <v/>
      </c>
      <c r="E103" s="322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85">
        <f t="shared" si="5"/>
        <v>0</v>
      </c>
      <c r="AQ103" s="322"/>
    </row>
    <row r="104" spans="1:43" x14ac:dyDescent="0.3">
      <c r="A104" s="322"/>
      <c r="AQ104" s="322"/>
    </row>
    <row r="105" spans="1:43" x14ac:dyDescent="0.3">
      <c r="A105" s="322"/>
      <c r="E105" s="2" t="s">
        <v>233</v>
      </c>
      <c r="AQ105" s="322"/>
    </row>
    <row r="106" spans="1:43" ht="18" x14ac:dyDescent="0.35">
      <c r="A106" s="322"/>
      <c r="B106" s="132" t="s">
        <v>234</v>
      </c>
      <c r="C106" s="66"/>
      <c r="AQ106" s="322"/>
    </row>
    <row r="107" spans="1:43" x14ac:dyDescent="0.3">
      <c r="A107" s="322"/>
      <c r="E107" s="82" t="s">
        <v>169</v>
      </c>
      <c r="F107" s="82">
        <f t="shared" ref="F107:AP107" si="7">+F6</f>
        <v>0</v>
      </c>
      <c r="G107" s="82">
        <f t="shared" si="7"/>
        <v>31</v>
      </c>
      <c r="H107" s="82">
        <f t="shared" si="7"/>
        <v>62</v>
      </c>
      <c r="I107" s="82">
        <f t="shared" si="7"/>
        <v>93</v>
      </c>
      <c r="J107" s="82">
        <f t="shared" si="7"/>
        <v>123</v>
      </c>
      <c r="K107" s="82">
        <f t="shared" si="7"/>
        <v>154</v>
      </c>
      <c r="L107" s="82">
        <f t="shared" si="7"/>
        <v>184</v>
      </c>
      <c r="M107" s="82">
        <f t="shared" si="7"/>
        <v>215</v>
      </c>
      <c r="N107" s="82">
        <f t="shared" si="7"/>
        <v>246</v>
      </c>
      <c r="O107" s="82">
        <f t="shared" si="7"/>
        <v>276</v>
      </c>
      <c r="P107" s="82">
        <f t="shared" si="7"/>
        <v>307</v>
      </c>
      <c r="Q107" s="82">
        <f t="shared" si="7"/>
        <v>337</v>
      </c>
      <c r="R107" s="82">
        <f t="shared" si="7"/>
        <v>368</v>
      </c>
      <c r="S107" s="82">
        <f t="shared" si="7"/>
        <v>399</v>
      </c>
      <c r="T107" s="82">
        <f t="shared" si="7"/>
        <v>427</v>
      </c>
      <c r="U107" s="82">
        <f t="shared" si="7"/>
        <v>458</v>
      </c>
      <c r="V107" s="82">
        <f t="shared" si="7"/>
        <v>488</v>
      </c>
      <c r="W107" s="82">
        <f t="shared" si="7"/>
        <v>519</v>
      </c>
      <c r="X107" s="82">
        <f t="shared" si="7"/>
        <v>549</v>
      </c>
      <c r="Y107" s="82">
        <f t="shared" si="7"/>
        <v>580</v>
      </c>
      <c r="Z107" s="82">
        <f t="shared" si="7"/>
        <v>611</v>
      </c>
      <c r="AA107" s="82">
        <f t="shared" si="7"/>
        <v>641</v>
      </c>
      <c r="AB107" s="82">
        <f t="shared" si="7"/>
        <v>672</v>
      </c>
      <c r="AC107" s="82">
        <f t="shared" si="7"/>
        <v>702</v>
      </c>
      <c r="AD107" s="82">
        <f t="shared" si="7"/>
        <v>733</v>
      </c>
      <c r="AE107" s="82">
        <f t="shared" si="7"/>
        <v>764</v>
      </c>
      <c r="AF107" s="82">
        <f t="shared" si="7"/>
        <v>792</v>
      </c>
      <c r="AG107" s="82">
        <f t="shared" si="7"/>
        <v>823</v>
      </c>
      <c r="AH107" s="82">
        <f t="shared" si="7"/>
        <v>853</v>
      </c>
      <c r="AI107" s="82">
        <f t="shared" si="7"/>
        <v>884</v>
      </c>
      <c r="AJ107" s="82">
        <f t="shared" si="7"/>
        <v>914</v>
      </c>
      <c r="AK107" s="82">
        <f t="shared" si="7"/>
        <v>945</v>
      </c>
      <c r="AL107" s="82">
        <f t="shared" si="7"/>
        <v>976</v>
      </c>
      <c r="AM107" s="82">
        <f t="shared" si="7"/>
        <v>1006</v>
      </c>
      <c r="AN107" s="82">
        <f t="shared" si="7"/>
        <v>1037</v>
      </c>
      <c r="AO107" s="82">
        <f t="shared" si="7"/>
        <v>1067</v>
      </c>
      <c r="AP107" s="86" t="str">
        <f t="shared" si="7"/>
        <v>TOTAL</v>
      </c>
      <c r="AQ107" s="322"/>
    </row>
    <row r="108" spans="1:43" x14ac:dyDescent="0.3">
      <c r="A108" s="322"/>
      <c r="B108" s="144" t="s">
        <v>168</v>
      </c>
      <c r="C108" s="145"/>
      <c r="E108" s="134"/>
      <c r="F108" s="83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5"/>
      <c r="AQ108" s="322"/>
    </row>
    <row r="109" spans="1:43" x14ac:dyDescent="0.3">
      <c r="A109" s="322"/>
      <c r="B109" s="16"/>
      <c r="C109" s="16" t="str">
        <f>+C8</f>
        <v>3TC (150) - 60 tab</v>
      </c>
      <c r="E109" s="192">
        <f t="shared" ref="E109:E153" si="8">+AP8</f>
        <v>0</v>
      </c>
      <c r="F109" s="135">
        <f ca="1">MAX(0,MIN($E109-SUM($E8:F8)+SUM($E59:F59),E109-F8+F59-'7. Consumption'!H9))</f>
        <v>0</v>
      </c>
      <c r="G109" s="135">
        <f ca="1">MAX(0,MIN($E109-SUM($E8:G8)+SUM($E59:G59),F109-G8+G59-'7. Consumption'!I9))</f>
        <v>0</v>
      </c>
      <c r="H109" s="135">
        <f ca="1">MAX(0,MIN($E109-SUM($E8:H8)+SUM($E59:H59),G109-H8+H59-'7. Consumption'!J9))</f>
        <v>0</v>
      </c>
      <c r="I109" s="135">
        <f ca="1">MAX(0,MIN($E109-SUM($E8:I8)+SUM($E59:I59),H109-I8+I59-'7. Consumption'!K9))</f>
        <v>0</v>
      </c>
      <c r="J109" s="135">
        <f ca="1">MAX(0,MIN($E109-SUM($E8:J8)+SUM($E59:J59),I109-J8+J59-'7. Consumption'!L9))</f>
        <v>0</v>
      </c>
      <c r="K109" s="135">
        <f ca="1">MAX(0,MIN($E109-SUM($E8:K8)+SUM($E59:K59),J109-K8+K59-'7. Consumption'!M9))</f>
        <v>0</v>
      </c>
      <c r="L109" s="135">
        <f ca="1">MAX(0,MIN($E109-SUM($E8:L8)+SUM($E59:L59),K109-L8+L59-'7. Consumption'!N9))</f>
        <v>0</v>
      </c>
      <c r="M109" s="135">
        <f ca="1">MAX(0,MIN($E109-SUM($E8:M8)+SUM($E59:M59),L109-M8+M59-'7. Consumption'!O9))</f>
        <v>0</v>
      </c>
      <c r="N109" s="135">
        <f ca="1">MAX(0,MIN($E109-SUM($E8:N8)+SUM($E59:N59),M109-N8+N59-'7. Consumption'!P9))</f>
        <v>0</v>
      </c>
      <c r="O109" s="135">
        <f ca="1">MAX(0,MIN($E109-SUM($E8:O8)+SUM($E59:O59),N109-O8+O59-'7. Consumption'!Q9))</f>
        <v>0</v>
      </c>
      <c r="P109" s="135">
        <f ca="1">MAX(0,MIN($E109-SUM($E8:P8)+SUM($E59:P59),O109-P8+P59-'7. Consumption'!R9))</f>
        <v>0</v>
      </c>
      <c r="Q109" s="135">
        <f ca="1">MAX(0,MIN($E109-SUM($E8:Q8)+SUM($E59:Q59),P109-Q8+Q59-'7. Consumption'!S9))</f>
        <v>0</v>
      </c>
      <c r="R109" s="135">
        <f ca="1">MAX(0,MIN($E109-SUM($E8:R8)+SUM($E59:R59),Q109-R8+R59-'7. Consumption'!T9))</f>
        <v>0</v>
      </c>
      <c r="S109" s="135">
        <f ca="1">MAX(0,MIN($E109-SUM($E8:S8)+SUM($E59:S59),R109-S8+S59-'7. Consumption'!U9))</f>
        <v>0</v>
      </c>
      <c r="T109" s="135">
        <f ca="1">MAX(0,MIN($E109-SUM($E8:T8)+SUM($E59:T59),S109-T8+T59-'7. Consumption'!V9))</f>
        <v>0</v>
      </c>
      <c r="U109" s="135">
        <f ca="1">MAX(0,MIN($E109-SUM($E8:U8)+SUM($E59:U59),T109-U8+U59-'7. Consumption'!W9))</f>
        <v>0</v>
      </c>
      <c r="V109" s="135">
        <f ca="1">MAX(0,MIN($E109-SUM($E8:V8)+SUM($E59:V59),U109-V8+V59-'7. Consumption'!X9))</f>
        <v>0</v>
      </c>
      <c r="W109" s="135">
        <f ca="1">MAX(0,MIN($E109-SUM($E8:W8)+SUM($E59:W59),V109-W8+W59-'7. Consumption'!Y9))</f>
        <v>0</v>
      </c>
      <c r="X109" s="135">
        <f ca="1">MAX(0,MIN($E109-SUM($E8:X8)+SUM($E59:X59),W109-X8+X59-'7. Consumption'!Z9))</f>
        <v>0</v>
      </c>
      <c r="Y109" s="135">
        <f ca="1">MAX(0,MIN($E109-SUM($E8:Y8)+SUM($E59:Y59),X109-Y8+Y59-'7. Consumption'!AA9))</f>
        <v>0</v>
      </c>
      <c r="Z109" s="135">
        <f ca="1">MAX(0,MIN($E109-SUM($E8:Z8)+SUM($E59:Z59),Y109-Z8+Z59-'7. Consumption'!AB9))</f>
        <v>0</v>
      </c>
      <c r="AA109" s="135">
        <f ca="1">MAX(0,MIN($E109-SUM($E8:AA8)+SUM($E59:AA59),Z109-AA8+AA59-'7. Consumption'!AC9))</f>
        <v>0</v>
      </c>
      <c r="AB109" s="135">
        <f ca="1">MAX(0,MIN($E109-SUM($E8:AB8)+SUM($E59:AB59),AA109-AB8+AB59-'7. Consumption'!AD9))</f>
        <v>0</v>
      </c>
      <c r="AC109" s="135">
        <f ca="1">MAX(0,MIN($E109-SUM($E8:AC8)+SUM($E59:AC59),AB109-AC8+AC59-'7. Consumption'!AE9))</f>
        <v>0</v>
      </c>
      <c r="AD109" s="135">
        <f ca="1">MAX(0,MIN($E109-SUM($E8:AD8)+SUM($E59:AD59),AC109-AD8+AD59-'7. Consumption'!AF9))</f>
        <v>0</v>
      </c>
      <c r="AE109" s="135">
        <f ca="1">MAX(0,MIN($E109-SUM($E8:AE8)+SUM($E59:AE59),AD109-AE8+AE59-'7. Consumption'!AG9))</f>
        <v>0</v>
      </c>
      <c r="AF109" s="135">
        <f ca="1">MAX(0,MIN($E109-SUM($E8:AF8)+SUM($E59:AF59),AE109-AF8+AF59-'7. Consumption'!AH9))</f>
        <v>0</v>
      </c>
      <c r="AG109" s="135">
        <f ca="1">MAX(0,MIN($E109-SUM($E8:AG8)+SUM($E59:AG59),AF109-AG8+AG59-'7. Consumption'!AI9))</f>
        <v>0</v>
      </c>
      <c r="AH109" s="135">
        <f ca="1">MAX(0,MIN($E109-SUM($E8:AH8)+SUM($E59:AH59),AG109-AH8+AH59-'7. Consumption'!AJ9))</f>
        <v>0</v>
      </c>
      <c r="AI109" s="135">
        <f ca="1">MAX(0,MIN($E109-SUM($E8:AI8)+SUM($E59:AI59),AH109-AI8+AI59-'7. Consumption'!AK9))</f>
        <v>0</v>
      </c>
      <c r="AJ109" s="135">
        <f ca="1">MAX(0,MIN($E109-SUM($E8:AJ8)+SUM($E59:AJ59),AI109-AJ8+AJ59-'7. Consumption'!AL9))</f>
        <v>0</v>
      </c>
      <c r="AK109" s="135">
        <f ca="1">MAX(0,MIN($E109-SUM($E8:AK8)+SUM($E59:AK59),AJ109-AK8+AK59-'7. Consumption'!AM9))</f>
        <v>0</v>
      </c>
      <c r="AL109" s="135">
        <f ca="1">MAX(0,MIN($E109-SUM($E8:AL8)+SUM($E59:AL59),AK109-AL8+AL59-'7. Consumption'!AN9))</f>
        <v>0</v>
      </c>
      <c r="AM109" s="135">
        <f ca="1">MAX(0,MIN($E109-SUM($E8:AM8)+SUM($E59:AM59),AL109-AM8+AM59-'7. Consumption'!AO9))</f>
        <v>0</v>
      </c>
      <c r="AN109" s="135">
        <f ca="1">MAX(0,MIN($E109-SUM($E8:AN8)+SUM($E59:AN59),AM109-AN8+AN59-'7. Consumption'!AP9))</f>
        <v>0</v>
      </c>
      <c r="AO109" s="135">
        <f ca="1">MAX(0,MIN($E109-SUM($E8:AO8)+SUM($E59:AO59),AN109-AO8+AO59-'7. Consumption'!AQ9))</f>
        <v>0</v>
      </c>
      <c r="AP109" s="85">
        <f t="shared" ref="AP109:AP153" ca="1" si="9">SUM(E109:AO109)</f>
        <v>0</v>
      </c>
      <c r="AQ109" s="322"/>
    </row>
    <row r="110" spans="1:43" x14ac:dyDescent="0.3">
      <c r="A110" s="322"/>
      <c r="B110" s="16"/>
      <c r="C110" s="16" t="str">
        <f t="shared" ref="C110:C153" si="10">+C9</f>
        <v>3TC (300) - 30 tab</v>
      </c>
      <c r="E110" s="192">
        <f t="shared" si="8"/>
        <v>0</v>
      </c>
      <c r="F110" s="135">
        <f ca="1">MAX(0,MIN($E110-SUM($E9:F9)+SUM($E60:F60),E110-F9+F60-'7. Consumption'!H10))</f>
        <v>0</v>
      </c>
      <c r="G110" s="135">
        <f ca="1">MAX(0,MIN($E110-SUM($E9:G9)+SUM($E60:G60),F110-G9+G60-'7. Consumption'!I10))</f>
        <v>0</v>
      </c>
      <c r="H110" s="135">
        <f ca="1">MAX(0,MIN($E110-SUM($E9:H9)+SUM($E60:H60),G110-H9+H60-'7. Consumption'!J10))</f>
        <v>0</v>
      </c>
      <c r="I110" s="135">
        <f ca="1">MAX(0,MIN($E110-SUM($E9:I9)+SUM($E60:I60),H110-I9+I60-'7. Consumption'!K10))</f>
        <v>0</v>
      </c>
      <c r="J110" s="135">
        <f ca="1">MAX(0,MIN($E110-SUM($E9:J9)+SUM($E60:J60),I110-J9+J60-'7. Consumption'!L10))</f>
        <v>0</v>
      </c>
      <c r="K110" s="135">
        <f ca="1">MAX(0,MIN($E110-SUM($E9:K9)+SUM($E60:K60),J110-K9+K60-'7. Consumption'!M10))</f>
        <v>0</v>
      </c>
      <c r="L110" s="135">
        <f ca="1">MAX(0,MIN($E110-SUM($E9:L9)+SUM($E60:L60),K110-L9+L60-'7. Consumption'!N10))</f>
        <v>0</v>
      </c>
      <c r="M110" s="135">
        <f ca="1">MAX(0,MIN($E110-SUM($E9:M9)+SUM($E60:M60),L110-M9+M60-'7. Consumption'!O10))</f>
        <v>0</v>
      </c>
      <c r="N110" s="135">
        <f ca="1">MAX(0,MIN($E110-SUM($E9:N9)+SUM($E60:N60),M110-N9+N60-'7. Consumption'!P10))</f>
        <v>0</v>
      </c>
      <c r="O110" s="135">
        <f ca="1">MAX(0,MIN($E110-SUM($E9:O9)+SUM($E60:O60),N110-O9+O60-'7. Consumption'!Q10))</f>
        <v>0</v>
      </c>
      <c r="P110" s="135">
        <f ca="1">MAX(0,MIN($E110-SUM($E9:P9)+SUM($E60:P60),O110-P9+P60-'7. Consumption'!R10))</f>
        <v>0</v>
      </c>
      <c r="Q110" s="135">
        <f ca="1">MAX(0,MIN($E110-SUM($E9:Q9)+SUM($E60:Q60),P110-Q9+Q60-'7. Consumption'!S10))</f>
        <v>0</v>
      </c>
      <c r="R110" s="135">
        <f ca="1">MAX(0,MIN($E110-SUM($E9:R9)+SUM($E60:R60),Q110-R9+R60-'7. Consumption'!T10))</f>
        <v>0</v>
      </c>
      <c r="S110" s="135">
        <f ca="1">MAX(0,MIN($E110-SUM($E9:S9)+SUM($E60:S60),R110-S9+S60-'7. Consumption'!U10))</f>
        <v>0</v>
      </c>
      <c r="T110" s="135">
        <f ca="1">MAX(0,MIN($E110-SUM($E9:T9)+SUM($E60:T60),S110-T9+T60-'7. Consumption'!V10))</f>
        <v>0</v>
      </c>
      <c r="U110" s="135">
        <f ca="1">MAX(0,MIN($E110-SUM($E9:U9)+SUM($E60:U60),T110-U9+U60-'7. Consumption'!W10))</f>
        <v>0</v>
      </c>
      <c r="V110" s="135">
        <f ca="1">MAX(0,MIN($E110-SUM($E9:V9)+SUM($E60:V60),U110-V9+V60-'7. Consumption'!X10))</f>
        <v>0</v>
      </c>
      <c r="W110" s="135">
        <f ca="1">MAX(0,MIN($E110-SUM($E9:W9)+SUM($E60:W60),V110-W9+W60-'7. Consumption'!Y10))</f>
        <v>0</v>
      </c>
      <c r="X110" s="135">
        <f ca="1">MAX(0,MIN($E110-SUM($E9:X9)+SUM($E60:X60),W110-X9+X60-'7. Consumption'!Z10))</f>
        <v>0</v>
      </c>
      <c r="Y110" s="135">
        <f ca="1">MAX(0,MIN($E110-SUM($E9:Y9)+SUM($E60:Y60),X110-Y9+Y60-'7. Consumption'!AA10))</f>
        <v>0</v>
      </c>
      <c r="Z110" s="135">
        <f ca="1">MAX(0,MIN($E110-SUM($E9:Z9)+SUM($E60:Z60),Y110-Z9+Z60-'7. Consumption'!AB10))</f>
        <v>0</v>
      </c>
      <c r="AA110" s="135">
        <f ca="1">MAX(0,MIN($E110-SUM($E9:AA9)+SUM($E60:AA60),Z110-AA9+AA60-'7. Consumption'!AC10))</f>
        <v>0</v>
      </c>
      <c r="AB110" s="135">
        <f ca="1">MAX(0,MIN($E110-SUM($E9:AB9)+SUM($E60:AB60),AA110-AB9+AB60-'7. Consumption'!AD10))</f>
        <v>0</v>
      </c>
      <c r="AC110" s="135">
        <f ca="1">MAX(0,MIN($E110-SUM($E9:AC9)+SUM($E60:AC60),AB110-AC9+AC60-'7. Consumption'!AE10))</f>
        <v>0</v>
      </c>
      <c r="AD110" s="135">
        <f ca="1">MAX(0,MIN($E110-SUM($E9:AD9)+SUM($E60:AD60),AC110-AD9+AD60-'7. Consumption'!AF10))</f>
        <v>0</v>
      </c>
      <c r="AE110" s="135">
        <f ca="1">MAX(0,MIN($E110-SUM($E9:AE9)+SUM($E60:AE60),AD110-AE9+AE60-'7. Consumption'!AG10))</f>
        <v>0</v>
      </c>
      <c r="AF110" s="135">
        <f ca="1">MAX(0,MIN($E110-SUM($E9:AF9)+SUM($E60:AF60),AE110-AF9+AF60-'7. Consumption'!AH10))</f>
        <v>0</v>
      </c>
      <c r="AG110" s="135">
        <f ca="1">MAX(0,MIN($E110-SUM($E9:AG9)+SUM($E60:AG60),AF110-AG9+AG60-'7. Consumption'!AI10))</f>
        <v>0</v>
      </c>
      <c r="AH110" s="135">
        <f ca="1">MAX(0,MIN($E110-SUM($E9:AH9)+SUM($E60:AH60),AG110-AH9+AH60-'7. Consumption'!AJ10))</f>
        <v>0</v>
      </c>
      <c r="AI110" s="135">
        <f ca="1">MAX(0,MIN($E110-SUM($E9:AI9)+SUM($E60:AI60),AH110-AI9+AI60-'7. Consumption'!AK10))</f>
        <v>0</v>
      </c>
      <c r="AJ110" s="135">
        <f ca="1">MAX(0,MIN($E110-SUM($E9:AJ9)+SUM($E60:AJ60),AI110-AJ9+AJ60-'7. Consumption'!AL10))</f>
        <v>0</v>
      </c>
      <c r="AK110" s="135">
        <f ca="1">MAX(0,MIN($E110-SUM($E9:AK9)+SUM($E60:AK60),AJ110-AK9+AK60-'7. Consumption'!AM10))</f>
        <v>0</v>
      </c>
      <c r="AL110" s="135">
        <f ca="1">MAX(0,MIN($E110-SUM($E9:AL9)+SUM($E60:AL60),AK110-AL9+AL60-'7. Consumption'!AN10))</f>
        <v>0</v>
      </c>
      <c r="AM110" s="135">
        <f ca="1">MAX(0,MIN($E110-SUM($E9:AM9)+SUM($E60:AM60),AL110-AM9+AM60-'7. Consumption'!AO10))</f>
        <v>0</v>
      </c>
      <c r="AN110" s="135">
        <f ca="1">MAX(0,MIN($E110-SUM($E9:AN9)+SUM($E60:AN60),AM110-AN9+AN60-'7. Consumption'!AP10))</f>
        <v>0</v>
      </c>
      <c r="AO110" s="135">
        <f ca="1">MAX(0,MIN($E110-SUM($E9:AO9)+SUM($E60:AO60),AN110-AO9+AO60-'7. Consumption'!AQ10))</f>
        <v>0</v>
      </c>
      <c r="AP110" s="85">
        <f t="shared" ca="1" si="9"/>
        <v>0</v>
      </c>
      <c r="AQ110" s="322"/>
    </row>
    <row r="111" spans="1:43" x14ac:dyDescent="0.3">
      <c r="A111" s="322"/>
      <c r="B111" s="16"/>
      <c r="C111" s="16" t="str">
        <f t="shared" si="10"/>
        <v>ABC (300) - 60 tab</v>
      </c>
      <c r="E111" s="192">
        <f t="shared" si="8"/>
        <v>0</v>
      </c>
      <c r="F111" s="135">
        <f ca="1">MAX(0,MIN($E111-SUM($E10:F10)+SUM($E61:F61),E111-F10+F61-'7. Consumption'!H11))</f>
        <v>0</v>
      </c>
      <c r="G111" s="135">
        <f ca="1">MAX(0,MIN($E111-SUM($E10:G10)+SUM($E61:G61),F111-G10+G61-'7. Consumption'!I11))</f>
        <v>0</v>
      </c>
      <c r="H111" s="135">
        <f ca="1">MAX(0,MIN($E111-SUM($E10:H10)+SUM($E61:H61),G111-H10+H61-'7. Consumption'!J11))</f>
        <v>0</v>
      </c>
      <c r="I111" s="135">
        <f ca="1">MAX(0,MIN($E111-SUM($E10:I10)+SUM($E61:I61),H111-I10+I61-'7. Consumption'!K11))</f>
        <v>0</v>
      </c>
      <c r="J111" s="135">
        <f ca="1">MAX(0,MIN($E111-SUM($E10:J10)+SUM($E61:J61),I111-J10+J61-'7. Consumption'!L11))</f>
        <v>0</v>
      </c>
      <c r="K111" s="135">
        <f ca="1">MAX(0,MIN($E111-SUM($E10:K10)+SUM($E61:K61),J111-K10+K61-'7. Consumption'!M11))</f>
        <v>0</v>
      </c>
      <c r="L111" s="135">
        <f ca="1">MAX(0,MIN($E111-SUM($E10:L10)+SUM($E61:L61),K111-L10+L61-'7. Consumption'!N11))</f>
        <v>0</v>
      </c>
      <c r="M111" s="135">
        <f ca="1">MAX(0,MIN($E111-SUM($E10:M10)+SUM($E61:M61),L111-M10+M61-'7. Consumption'!O11))</f>
        <v>0</v>
      </c>
      <c r="N111" s="135">
        <f ca="1">MAX(0,MIN($E111-SUM($E10:N10)+SUM($E61:N61),M111-N10+N61-'7. Consumption'!P11))</f>
        <v>0</v>
      </c>
      <c r="O111" s="135">
        <f ca="1">MAX(0,MIN($E111-SUM($E10:O10)+SUM($E61:O61),N111-O10+O61-'7. Consumption'!Q11))</f>
        <v>0</v>
      </c>
      <c r="P111" s="135">
        <f ca="1">MAX(0,MIN($E111-SUM($E10:P10)+SUM($E61:P61),O111-P10+P61-'7. Consumption'!R11))</f>
        <v>0</v>
      </c>
      <c r="Q111" s="135">
        <f ca="1">MAX(0,MIN($E111-SUM($E10:Q10)+SUM($E61:Q61),P111-Q10+Q61-'7. Consumption'!S11))</f>
        <v>0</v>
      </c>
      <c r="R111" s="135">
        <f ca="1">MAX(0,MIN($E111-SUM($E10:R10)+SUM($E61:R61),Q111-R10+R61-'7. Consumption'!T11))</f>
        <v>0</v>
      </c>
      <c r="S111" s="135">
        <f ca="1">MAX(0,MIN($E111-SUM($E10:S10)+SUM($E61:S61),R111-S10+S61-'7. Consumption'!U11))</f>
        <v>0</v>
      </c>
      <c r="T111" s="135">
        <f ca="1">MAX(0,MIN($E111-SUM($E10:T10)+SUM($E61:T61),S111-T10+T61-'7. Consumption'!V11))</f>
        <v>0</v>
      </c>
      <c r="U111" s="135">
        <f ca="1">MAX(0,MIN($E111-SUM($E10:U10)+SUM($E61:U61),T111-U10+U61-'7. Consumption'!W11))</f>
        <v>0</v>
      </c>
      <c r="V111" s="135">
        <f ca="1">MAX(0,MIN($E111-SUM($E10:V10)+SUM($E61:V61),U111-V10+V61-'7. Consumption'!X11))</f>
        <v>0</v>
      </c>
      <c r="W111" s="135">
        <f ca="1">MAX(0,MIN($E111-SUM($E10:W10)+SUM($E61:W61),V111-W10+W61-'7. Consumption'!Y11))</f>
        <v>0</v>
      </c>
      <c r="X111" s="135">
        <f ca="1">MAX(0,MIN($E111-SUM($E10:X10)+SUM($E61:X61),W111-X10+X61-'7. Consumption'!Z11))</f>
        <v>0</v>
      </c>
      <c r="Y111" s="135">
        <f ca="1">MAX(0,MIN($E111-SUM($E10:Y10)+SUM($E61:Y61),X111-Y10+Y61-'7. Consumption'!AA11))</f>
        <v>0</v>
      </c>
      <c r="Z111" s="135">
        <f ca="1">MAX(0,MIN($E111-SUM($E10:Z10)+SUM($E61:Z61),Y111-Z10+Z61-'7. Consumption'!AB11))</f>
        <v>0</v>
      </c>
      <c r="AA111" s="135">
        <f ca="1">MAX(0,MIN($E111-SUM($E10:AA10)+SUM($E61:AA61),Z111-AA10+AA61-'7. Consumption'!AC11))</f>
        <v>0</v>
      </c>
      <c r="AB111" s="135">
        <f ca="1">MAX(0,MIN($E111-SUM($E10:AB10)+SUM($E61:AB61),AA111-AB10+AB61-'7. Consumption'!AD11))</f>
        <v>0</v>
      </c>
      <c r="AC111" s="135">
        <f ca="1">MAX(0,MIN($E111-SUM($E10:AC10)+SUM($E61:AC61),AB111-AC10+AC61-'7. Consumption'!AE11))</f>
        <v>0</v>
      </c>
      <c r="AD111" s="135">
        <f ca="1">MAX(0,MIN($E111-SUM($E10:AD10)+SUM($E61:AD61),AC111-AD10+AD61-'7. Consumption'!AF11))</f>
        <v>0</v>
      </c>
      <c r="AE111" s="135">
        <f ca="1">MAX(0,MIN($E111-SUM($E10:AE10)+SUM($E61:AE61),AD111-AE10+AE61-'7. Consumption'!AG11))</f>
        <v>0</v>
      </c>
      <c r="AF111" s="135">
        <f ca="1">MAX(0,MIN($E111-SUM($E10:AF10)+SUM($E61:AF61),AE111-AF10+AF61-'7. Consumption'!AH11))</f>
        <v>0</v>
      </c>
      <c r="AG111" s="135">
        <f ca="1">MAX(0,MIN($E111-SUM($E10:AG10)+SUM($E61:AG61),AF111-AG10+AG61-'7. Consumption'!AI11))</f>
        <v>0</v>
      </c>
      <c r="AH111" s="135">
        <f ca="1">MAX(0,MIN($E111-SUM($E10:AH10)+SUM($E61:AH61),AG111-AH10+AH61-'7. Consumption'!AJ11))</f>
        <v>0</v>
      </c>
      <c r="AI111" s="135">
        <f ca="1">MAX(0,MIN($E111-SUM($E10:AI10)+SUM($E61:AI61),AH111-AI10+AI61-'7. Consumption'!AK11))</f>
        <v>0</v>
      </c>
      <c r="AJ111" s="135">
        <f ca="1">MAX(0,MIN($E111-SUM($E10:AJ10)+SUM($E61:AJ61),AI111-AJ10+AJ61-'7. Consumption'!AL11))</f>
        <v>0</v>
      </c>
      <c r="AK111" s="135">
        <f ca="1">MAX(0,MIN($E111-SUM($E10:AK10)+SUM($E61:AK61),AJ111-AK10+AK61-'7. Consumption'!AM11))</f>
        <v>0</v>
      </c>
      <c r="AL111" s="135">
        <f ca="1">MAX(0,MIN($E111-SUM($E10:AL10)+SUM($E61:AL61),AK111-AL10+AL61-'7. Consumption'!AN11))</f>
        <v>0</v>
      </c>
      <c r="AM111" s="135">
        <f ca="1">MAX(0,MIN($E111-SUM($E10:AM10)+SUM($E61:AM61),AL111-AM10+AM61-'7. Consumption'!AO11))</f>
        <v>0</v>
      </c>
      <c r="AN111" s="135">
        <f ca="1">MAX(0,MIN($E111-SUM($E10:AN10)+SUM($E61:AN61),AM111-AN10+AN61-'7. Consumption'!AP11))</f>
        <v>0</v>
      </c>
      <c r="AO111" s="135">
        <f ca="1">MAX(0,MIN($E111-SUM($E10:AO10)+SUM($E61:AO61),AN111-AO10+AO61-'7. Consumption'!AQ11))</f>
        <v>0</v>
      </c>
      <c r="AP111" s="85">
        <f t="shared" ca="1" si="9"/>
        <v>0</v>
      </c>
      <c r="AQ111" s="322"/>
    </row>
    <row r="112" spans="1:43" x14ac:dyDescent="0.3">
      <c r="A112" s="322"/>
      <c r="B112" s="16"/>
      <c r="C112" s="16" t="str">
        <f t="shared" si="10"/>
        <v>ABC+3TC (600/300) - 30 tab</v>
      </c>
      <c r="E112" s="192">
        <f t="shared" si="8"/>
        <v>0</v>
      </c>
      <c r="F112" s="135">
        <f ca="1">MAX(0,MIN($E112-SUM($E11:F11)+SUM($E62:F62),E112-F11+F62-'7. Consumption'!H12))</f>
        <v>0</v>
      </c>
      <c r="G112" s="135">
        <f ca="1">MAX(0,MIN($E112-SUM($E11:G11)+SUM($E62:G62),F112-G11+G62-'7. Consumption'!I12))</f>
        <v>0</v>
      </c>
      <c r="H112" s="135">
        <f ca="1">MAX(0,MIN($E112-SUM($E11:H11)+SUM($E62:H62),G112-H11+H62-'7. Consumption'!J12))</f>
        <v>0</v>
      </c>
      <c r="I112" s="135">
        <f ca="1">MAX(0,MIN($E112-SUM($E11:I11)+SUM($E62:I62),H112-I11+I62-'7. Consumption'!K12))</f>
        <v>0</v>
      </c>
      <c r="J112" s="135">
        <f ca="1">MAX(0,MIN($E112-SUM($E11:J11)+SUM($E62:J62),I112-J11+J62-'7. Consumption'!L12))</f>
        <v>0</v>
      </c>
      <c r="K112" s="135">
        <f ca="1">MAX(0,MIN($E112-SUM($E11:K11)+SUM($E62:K62),J112-K11+K62-'7. Consumption'!M12))</f>
        <v>0</v>
      </c>
      <c r="L112" s="135">
        <f ca="1">MAX(0,MIN($E112-SUM($E11:L11)+SUM($E62:L62),K112-L11+L62-'7. Consumption'!N12))</f>
        <v>0</v>
      </c>
      <c r="M112" s="135">
        <f ca="1">MAX(0,MIN($E112-SUM($E11:M11)+SUM($E62:M62),L112-M11+M62-'7. Consumption'!O12))</f>
        <v>0</v>
      </c>
      <c r="N112" s="135">
        <f ca="1">MAX(0,MIN($E112-SUM($E11:N11)+SUM($E62:N62),M112-N11+N62-'7. Consumption'!P12))</f>
        <v>0</v>
      </c>
      <c r="O112" s="135">
        <f ca="1">MAX(0,MIN($E112-SUM($E11:O11)+SUM($E62:O62),N112-O11+O62-'7. Consumption'!Q12))</f>
        <v>0</v>
      </c>
      <c r="P112" s="135">
        <f ca="1">MAX(0,MIN($E112-SUM($E11:P11)+SUM($E62:P62),O112-P11+P62-'7. Consumption'!R12))</f>
        <v>0</v>
      </c>
      <c r="Q112" s="135">
        <f ca="1">MAX(0,MIN($E112-SUM($E11:Q11)+SUM($E62:Q62),P112-Q11+Q62-'7. Consumption'!S12))</f>
        <v>0</v>
      </c>
      <c r="R112" s="135">
        <f ca="1">MAX(0,MIN($E112-SUM($E11:R11)+SUM($E62:R62),Q112-R11+R62-'7. Consumption'!T12))</f>
        <v>0</v>
      </c>
      <c r="S112" s="135">
        <f ca="1">MAX(0,MIN($E112-SUM($E11:S11)+SUM($E62:S62),R112-S11+S62-'7. Consumption'!U12))</f>
        <v>0</v>
      </c>
      <c r="T112" s="135">
        <f ca="1">MAX(0,MIN($E112-SUM($E11:T11)+SUM($E62:T62),S112-T11+T62-'7. Consumption'!V12))</f>
        <v>0</v>
      </c>
      <c r="U112" s="135">
        <f ca="1">MAX(0,MIN($E112-SUM($E11:U11)+SUM($E62:U62),T112-U11+U62-'7. Consumption'!W12))</f>
        <v>0</v>
      </c>
      <c r="V112" s="135">
        <f ca="1">MAX(0,MIN($E112-SUM($E11:V11)+SUM($E62:V62),U112-V11+V62-'7. Consumption'!X12))</f>
        <v>0</v>
      </c>
      <c r="W112" s="135">
        <f ca="1">MAX(0,MIN($E112-SUM($E11:W11)+SUM($E62:W62),V112-W11+W62-'7. Consumption'!Y12))</f>
        <v>0</v>
      </c>
      <c r="X112" s="135">
        <f ca="1">MAX(0,MIN($E112-SUM($E11:X11)+SUM($E62:X62),W112-X11+X62-'7. Consumption'!Z12))</f>
        <v>0</v>
      </c>
      <c r="Y112" s="135">
        <f ca="1">MAX(0,MIN($E112-SUM($E11:Y11)+SUM($E62:Y62),X112-Y11+Y62-'7. Consumption'!AA12))</f>
        <v>0</v>
      </c>
      <c r="Z112" s="135">
        <f ca="1">MAX(0,MIN($E112-SUM($E11:Z11)+SUM($E62:Z62),Y112-Z11+Z62-'7. Consumption'!AB12))</f>
        <v>0</v>
      </c>
      <c r="AA112" s="135">
        <f ca="1">MAX(0,MIN($E112-SUM($E11:AA11)+SUM($E62:AA62),Z112-AA11+AA62-'7. Consumption'!AC12))</f>
        <v>0</v>
      </c>
      <c r="AB112" s="135">
        <f ca="1">MAX(0,MIN($E112-SUM($E11:AB11)+SUM($E62:AB62),AA112-AB11+AB62-'7. Consumption'!AD12))</f>
        <v>0</v>
      </c>
      <c r="AC112" s="135">
        <f ca="1">MAX(0,MIN($E112-SUM($E11:AC11)+SUM($E62:AC62),AB112-AC11+AC62-'7. Consumption'!AE12))</f>
        <v>0</v>
      </c>
      <c r="AD112" s="135">
        <f ca="1">MAX(0,MIN($E112-SUM($E11:AD11)+SUM($E62:AD62),AC112-AD11+AD62-'7. Consumption'!AF12))</f>
        <v>0</v>
      </c>
      <c r="AE112" s="135">
        <f ca="1">MAX(0,MIN($E112-SUM($E11:AE11)+SUM($E62:AE62),AD112-AE11+AE62-'7. Consumption'!AG12))</f>
        <v>0</v>
      </c>
      <c r="AF112" s="135">
        <f ca="1">MAX(0,MIN($E112-SUM($E11:AF11)+SUM($E62:AF62),AE112-AF11+AF62-'7. Consumption'!AH12))</f>
        <v>0</v>
      </c>
      <c r="AG112" s="135">
        <f ca="1">MAX(0,MIN($E112-SUM($E11:AG11)+SUM($E62:AG62),AF112-AG11+AG62-'7. Consumption'!AI12))</f>
        <v>0</v>
      </c>
      <c r="AH112" s="135">
        <f ca="1">MAX(0,MIN($E112-SUM($E11:AH11)+SUM($E62:AH62),AG112-AH11+AH62-'7. Consumption'!AJ12))</f>
        <v>0</v>
      </c>
      <c r="AI112" s="135">
        <f ca="1">MAX(0,MIN($E112-SUM($E11:AI11)+SUM($E62:AI62),AH112-AI11+AI62-'7. Consumption'!AK12))</f>
        <v>0</v>
      </c>
      <c r="AJ112" s="135">
        <f ca="1">MAX(0,MIN($E112-SUM($E11:AJ11)+SUM($E62:AJ62),AI112-AJ11+AJ62-'7. Consumption'!AL12))</f>
        <v>0</v>
      </c>
      <c r="AK112" s="135">
        <f ca="1">MAX(0,MIN($E112-SUM($E11:AK11)+SUM($E62:AK62),AJ112-AK11+AK62-'7. Consumption'!AM12))</f>
        <v>0</v>
      </c>
      <c r="AL112" s="135">
        <f ca="1">MAX(0,MIN($E112-SUM($E11:AL11)+SUM($E62:AL62),AK112-AL11+AL62-'7. Consumption'!AN12))</f>
        <v>0</v>
      </c>
      <c r="AM112" s="135">
        <f ca="1">MAX(0,MIN($E112-SUM($E11:AM11)+SUM($E62:AM62),AL112-AM11+AM62-'7. Consumption'!AO12))</f>
        <v>0</v>
      </c>
      <c r="AN112" s="135">
        <f ca="1">MAX(0,MIN($E112-SUM($E11:AN11)+SUM($E62:AN62),AM112-AN11+AN62-'7. Consumption'!AP12))</f>
        <v>0</v>
      </c>
      <c r="AO112" s="135">
        <f ca="1">MAX(0,MIN($E112-SUM($E11:AO11)+SUM($E62:AO62),AN112-AO11+AO62-'7. Consumption'!AQ12))</f>
        <v>0</v>
      </c>
      <c r="AP112" s="85">
        <f t="shared" ca="1" si="9"/>
        <v>0</v>
      </c>
      <c r="AQ112" s="322"/>
    </row>
    <row r="113" spans="1:43" x14ac:dyDescent="0.3">
      <c r="A113" s="322"/>
      <c r="B113" s="16"/>
      <c r="C113" s="16" t="str">
        <f t="shared" si="10"/>
        <v>ATV/r (300/100) - 30 tab</v>
      </c>
      <c r="E113" s="192">
        <f t="shared" si="8"/>
        <v>0</v>
      </c>
      <c r="F113" s="135">
        <f ca="1">MAX(0,MIN($E113-SUM($E12:F12)+SUM($E63:F63),E113-F12+F63-'7. Consumption'!H13))</f>
        <v>0</v>
      </c>
      <c r="G113" s="135">
        <f ca="1">MAX(0,MIN($E113-SUM($E12:G12)+SUM($E63:G63),F113-G12+G63-'7. Consumption'!I13))</f>
        <v>0</v>
      </c>
      <c r="H113" s="135">
        <f ca="1">MAX(0,MIN($E113-SUM($E12:H12)+SUM($E63:H63),G113-H12+H63-'7. Consumption'!J13))</f>
        <v>0</v>
      </c>
      <c r="I113" s="135">
        <f ca="1">MAX(0,MIN($E113-SUM($E12:I12)+SUM($E63:I63),H113-I12+I63-'7. Consumption'!K13))</f>
        <v>0</v>
      </c>
      <c r="J113" s="135">
        <f ca="1">MAX(0,MIN($E113-SUM($E12:J12)+SUM($E63:J63),I113-J12+J63-'7. Consumption'!L13))</f>
        <v>0</v>
      </c>
      <c r="K113" s="135">
        <f ca="1">MAX(0,MIN($E113-SUM($E12:K12)+SUM($E63:K63),J113-K12+K63-'7. Consumption'!M13))</f>
        <v>0</v>
      </c>
      <c r="L113" s="135">
        <f ca="1">MAX(0,MIN($E113-SUM($E12:L12)+SUM($E63:L63),K113-L12+L63-'7. Consumption'!N13))</f>
        <v>0</v>
      </c>
      <c r="M113" s="135">
        <f ca="1">MAX(0,MIN($E113-SUM($E12:M12)+SUM($E63:M63),L113-M12+M63-'7. Consumption'!O13))</f>
        <v>0</v>
      </c>
      <c r="N113" s="135">
        <f ca="1">MAX(0,MIN($E113-SUM($E12:N12)+SUM($E63:N63),M113-N12+N63-'7. Consumption'!P13))</f>
        <v>0</v>
      </c>
      <c r="O113" s="135">
        <f ca="1">MAX(0,MIN($E113-SUM($E12:O12)+SUM($E63:O63),N113-O12+O63-'7. Consumption'!Q13))</f>
        <v>0</v>
      </c>
      <c r="P113" s="135">
        <f ca="1">MAX(0,MIN($E113-SUM($E12:P12)+SUM($E63:P63),O113-P12+P63-'7. Consumption'!R13))</f>
        <v>0</v>
      </c>
      <c r="Q113" s="135">
        <f ca="1">MAX(0,MIN($E113-SUM($E12:Q12)+SUM($E63:Q63),P113-Q12+Q63-'7. Consumption'!S13))</f>
        <v>0</v>
      </c>
      <c r="R113" s="135">
        <f ca="1">MAX(0,MIN($E113-SUM($E12:R12)+SUM($E63:R63),Q113-R12+R63-'7. Consumption'!T13))</f>
        <v>0</v>
      </c>
      <c r="S113" s="135">
        <f ca="1">MAX(0,MIN($E113-SUM($E12:S12)+SUM($E63:S63),R113-S12+S63-'7. Consumption'!U13))</f>
        <v>0</v>
      </c>
      <c r="T113" s="135">
        <f ca="1">MAX(0,MIN($E113-SUM($E12:T12)+SUM($E63:T63),S113-T12+T63-'7. Consumption'!V13))</f>
        <v>0</v>
      </c>
      <c r="U113" s="135">
        <f ca="1">MAX(0,MIN($E113-SUM($E12:U12)+SUM($E63:U63),T113-U12+U63-'7. Consumption'!W13))</f>
        <v>0</v>
      </c>
      <c r="V113" s="135">
        <f ca="1">MAX(0,MIN($E113-SUM($E12:V12)+SUM($E63:V63),U113-V12+V63-'7. Consumption'!X13))</f>
        <v>0</v>
      </c>
      <c r="W113" s="135">
        <f ca="1">MAX(0,MIN($E113-SUM($E12:W12)+SUM($E63:W63),V113-W12+W63-'7. Consumption'!Y13))</f>
        <v>0</v>
      </c>
      <c r="X113" s="135">
        <f ca="1">MAX(0,MIN($E113-SUM($E12:X12)+SUM($E63:X63),W113-X12+X63-'7. Consumption'!Z13))</f>
        <v>0</v>
      </c>
      <c r="Y113" s="135">
        <f ca="1">MAX(0,MIN($E113-SUM($E12:Y12)+SUM($E63:Y63),X113-Y12+Y63-'7. Consumption'!AA13))</f>
        <v>0</v>
      </c>
      <c r="Z113" s="135">
        <f ca="1">MAX(0,MIN($E113-SUM($E12:Z12)+SUM($E63:Z63),Y113-Z12+Z63-'7. Consumption'!AB13))</f>
        <v>0</v>
      </c>
      <c r="AA113" s="135">
        <f ca="1">MAX(0,MIN($E113-SUM($E12:AA12)+SUM($E63:AA63),Z113-AA12+AA63-'7. Consumption'!AC13))</f>
        <v>0</v>
      </c>
      <c r="AB113" s="135">
        <f ca="1">MAX(0,MIN($E113-SUM($E12:AB12)+SUM($E63:AB63),AA113-AB12+AB63-'7. Consumption'!AD13))</f>
        <v>0</v>
      </c>
      <c r="AC113" s="135">
        <f ca="1">MAX(0,MIN($E113-SUM($E12:AC12)+SUM($E63:AC63),AB113-AC12+AC63-'7. Consumption'!AE13))</f>
        <v>0</v>
      </c>
      <c r="AD113" s="135">
        <f ca="1">MAX(0,MIN($E113-SUM($E12:AD12)+SUM($E63:AD63),AC113-AD12+AD63-'7. Consumption'!AF13))</f>
        <v>0</v>
      </c>
      <c r="AE113" s="135">
        <f ca="1">MAX(0,MIN($E113-SUM($E12:AE12)+SUM($E63:AE63),AD113-AE12+AE63-'7. Consumption'!AG13))</f>
        <v>0</v>
      </c>
      <c r="AF113" s="135">
        <f ca="1">MAX(0,MIN($E113-SUM($E12:AF12)+SUM($E63:AF63),AE113-AF12+AF63-'7. Consumption'!AH13))</f>
        <v>0</v>
      </c>
      <c r="AG113" s="135">
        <f ca="1">MAX(0,MIN($E113-SUM($E12:AG12)+SUM($E63:AG63),AF113-AG12+AG63-'7. Consumption'!AI13))</f>
        <v>0</v>
      </c>
      <c r="AH113" s="135">
        <f ca="1">MAX(0,MIN($E113-SUM($E12:AH12)+SUM($E63:AH63),AG113-AH12+AH63-'7. Consumption'!AJ13))</f>
        <v>0</v>
      </c>
      <c r="AI113" s="135">
        <f ca="1">MAX(0,MIN($E113-SUM($E12:AI12)+SUM($E63:AI63),AH113-AI12+AI63-'7. Consumption'!AK13))</f>
        <v>0</v>
      </c>
      <c r="AJ113" s="135">
        <f ca="1">MAX(0,MIN($E113-SUM($E12:AJ12)+SUM($E63:AJ63),AI113-AJ12+AJ63-'7. Consumption'!AL13))</f>
        <v>0</v>
      </c>
      <c r="AK113" s="135">
        <f ca="1">MAX(0,MIN($E113-SUM($E12:AK12)+SUM($E63:AK63),AJ113-AK12+AK63-'7. Consumption'!AM13))</f>
        <v>0</v>
      </c>
      <c r="AL113" s="135">
        <f ca="1">MAX(0,MIN($E113-SUM($E12:AL12)+SUM($E63:AL63),AK113-AL12+AL63-'7. Consumption'!AN13))</f>
        <v>0</v>
      </c>
      <c r="AM113" s="135">
        <f ca="1">MAX(0,MIN($E113-SUM($E12:AM12)+SUM($E63:AM63),AL113-AM12+AM63-'7. Consumption'!AO13))</f>
        <v>0</v>
      </c>
      <c r="AN113" s="135">
        <f ca="1">MAX(0,MIN($E113-SUM($E12:AN12)+SUM($E63:AN63),AM113-AN12+AN63-'7. Consumption'!AP13))</f>
        <v>0</v>
      </c>
      <c r="AO113" s="135">
        <f ca="1">MAX(0,MIN($E113-SUM($E12:AO12)+SUM($E63:AO63),AN113-AO12+AO63-'7. Consumption'!AQ13))</f>
        <v>0</v>
      </c>
      <c r="AP113" s="85">
        <f t="shared" ca="1" si="9"/>
        <v>0</v>
      </c>
      <c r="AQ113" s="322"/>
    </row>
    <row r="114" spans="1:43" x14ac:dyDescent="0.3">
      <c r="A114" s="322"/>
      <c r="B114" s="16"/>
      <c r="C114" s="16" t="str">
        <f t="shared" si="10"/>
        <v>AZT (300) - 60 tab</v>
      </c>
      <c r="E114" s="192">
        <f t="shared" si="8"/>
        <v>0</v>
      </c>
      <c r="F114" s="135">
        <f ca="1">MAX(0,MIN($E114-SUM($E13:F13)+SUM($E64:F64),E114-F13+F64-'7. Consumption'!H14))</f>
        <v>0</v>
      </c>
      <c r="G114" s="135">
        <f ca="1">MAX(0,MIN($E114-SUM($E13:G13)+SUM($E64:G64),F114-G13+G64-'7. Consumption'!I14))</f>
        <v>0</v>
      </c>
      <c r="H114" s="135">
        <f ca="1">MAX(0,MIN($E114-SUM($E13:H13)+SUM($E64:H64),G114-H13+H64-'7. Consumption'!J14))</f>
        <v>0</v>
      </c>
      <c r="I114" s="135">
        <f ca="1">MAX(0,MIN($E114-SUM($E13:I13)+SUM($E64:I64),H114-I13+I64-'7. Consumption'!K14))</f>
        <v>0</v>
      </c>
      <c r="J114" s="135">
        <f ca="1">MAX(0,MIN($E114-SUM($E13:J13)+SUM($E64:J64),I114-J13+J64-'7. Consumption'!L14))</f>
        <v>0</v>
      </c>
      <c r="K114" s="135">
        <f ca="1">MAX(0,MIN($E114-SUM($E13:K13)+SUM($E64:K64),J114-K13+K64-'7. Consumption'!M14))</f>
        <v>0</v>
      </c>
      <c r="L114" s="135">
        <f ca="1">MAX(0,MIN($E114-SUM($E13:L13)+SUM($E64:L64),K114-L13+L64-'7. Consumption'!N14))</f>
        <v>0</v>
      </c>
      <c r="M114" s="135">
        <f ca="1">MAX(0,MIN($E114-SUM($E13:M13)+SUM($E64:M64),L114-M13+M64-'7. Consumption'!O14))</f>
        <v>0</v>
      </c>
      <c r="N114" s="135">
        <f ca="1">MAX(0,MIN($E114-SUM($E13:N13)+SUM($E64:N64),M114-N13+N64-'7. Consumption'!P14))</f>
        <v>0</v>
      </c>
      <c r="O114" s="135">
        <f ca="1">MAX(0,MIN($E114-SUM($E13:O13)+SUM($E64:O64),N114-O13+O64-'7. Consumption'!Q14))</f>
        <v>0</v>
      </c>
      <c r="P114" s="135">
        <f ca="1">MAX(0,MIN($E114-SUM($E13:P13)+SUM($E64:P64),O114-P13+P64-'7. Consumption'!R14))</f>
        <v>0</v>
      </c>
      <c r="Q114" s="135">
        <f ca="1">MAX(0,MIN($E114-SUM($E13:Q13)+SUM($E64:Q64),P114-Q13+Q64-'7. Consumption'!S14))</f>
        <v>0</v>
      </c>
      <c r="R114" s="135">
        <f ca="1">MAX(0,MIN($E114-SUM($E13:R13)+SUM($E64:R64),Q114-R13+R64-'7. Consumption'!T14))</f>
        <v>0</v>
      </c>
      <c r="S114" s="135">
        <f ca="1">MAX(0,MIN($E114-SUM($E13:S13)+SUM($E64:S64),R114-S13+S64-'7. Consumption'!U14))</f>
        <v>0</v>
      </c>
      <c r="T114" s="135">
        <f ca="1">MAX(0,MIN($E114-SUM($E13:T13)+SUM($E64:T64),S114-T13+T64-'7. Consumption'!V14))</f>
        <v>0</v>
      </c>
      <c r="U114" s="135">
        <f ca="1">MAX(0,MIN($E114-SUM($E13:U13)+SUM($E64:U64),T114-U13+U64-'7. Consumption'!W14))</f>
        <v>0</v>
      </c>
      <c r="V114" s="135">
        <f ca="1">MAX(0,MIN($E114-SUM($E13:V13)+SUM($E64:V64),U114-V13+V64-'7. Consumption'!X14))</f>
        <v>0</v>
      </c>
      <c r="W114" s="135">
        <f ca="1">MAX(0,MIN($E114-SUM($E13:W13)+SUM($E64:W64),V114-W13+W64-'7. Consumption'!Y14))</f>
        <v>0</v>
      </c>
      <c r="X114" s="135">
        <f ca="1">MAX(0,MIN($E114-SUM($E13:X13)+SUM($E64:X64),W114-X13+X64-'7. Consumption'!Z14))</f>
        <v>0</v>
      </c>
      <c r="Y114" s="135">
        <f ca="1">MAX(0,MIN($E114-SUM($E13:Y13)+SUM($E64:Y64),X114-Y13+Y64-'7. Consumption'!AA14))</f>
        <v>0</v>
      </c>
      <c r="Z114" s="135">
        <f ca="1">MAX(0,MIN($E114-SUM($E13:Z13)+SUM($E64:Z64),Y114-Z13+Z64-'7. Consumption'!AB14))</f>
        <v>0</v>
      </c>
      <c r="AA114" s="135">
        <f ca="1">MAX(0,MIN($E114-SUM($E13:AA13)+SUM($E64:AA64),Z114-AA13+AA64-'7. Consumption'!AC14))</f>
        <v>0</v>
      </c>
      <c r="AB114" s="135">
        <f ca="1">MAX(0,MIN($E114-SUM($E13:AB13)+SUM($E64:AB64),AA114-AB13+AB64-'7. Consumption'!AD14))</f>
        <v>0</v>
      </c>
      <c r="AC114" s="135">
        <f ca="1">MAX(0,MIN($E114-SUM($E13:AC13)+SUM($E64:AC64),AB114-AC13+AC64-'7. Consumption'!AE14))</f>
        <v>0</v>
      </c>
      <c r="AD114" s="135">
        <f ca="1">MAX(0,MIN($E114-SUM($E13:AD13)+SUM($E64:AD64),AC114-AD13+AD64-'7. Consumption'!AF14))</f>
        <v>0</v>
      </c>
      <c r="AE114" s="135">
        <f ca="1">MAX(0,MIN($E114-SUM($E13:AE13)+SUM($E64:AE64),AD114-AE13+AE64-'7. Consumption'!AG14))</f>
        <v>0</v>
      </c>
      <c r="AF114" s="135">
        <f ca="1">MAX(0,MIN($E114-SUM($E13:AF13)+SUM($E64:AF64),AE114-AF13+AF64-'7. Consumption'!AH14))</f>
        <v>0</v>
      </c>
      <c r="AG114" s="135">
        <f ca="1">MAX(0,MIN($E114-SUM($E13:AG13)+SUM($E64:AG64),AF114-AG13+AG64-'7. Consumption'!AI14))</f>
        <v>0</v>
      </c>
      <c r="AH114" s="135">
        <f ca="1">MAX(0,MIN($E114-SUM($E13:AH13)+SUM($E64:AH64),AG114-AH13+AH64-'7. Consumption'!AJ14))</f>
        <v>0</v>
      </c>
      <c r="AI114" s="135">
        <f ca="1">MAX(0,MIN($E114-SUM($E13:AI13)+SUM($E64:AI64),AH114-AI13+AI64-'7. Consumption'!AK14))</f>
        <v>0</v>
      </c>
      <c r="AJ114" s="135">
        <f ca="1">MAX(0,MIN($E114-SUM($E13:AJ13)+SUM($E64:AJ64),AI114-AJ13+AJ64-'7. Consumption'!AL14))</f>
        <v>0</v>
      </c>
      <c r="AK114" s="135">
        <f ca="1">MAX(0,MIN($E114-SUM($E13:AK13)+SUM($E64:AK64),AJ114-AK13+AK64-'7. Consumption'!AM14))</f>
        <v>0</v>
      </c>
      <c r="AL114" s="135">
        <f ca="1">MAX(0,MIN($E114-SUM($E13:AL13)+SUM($E64:AL64),AK114-AL13+AL64-'7. Consumption'!AN14))</f>
        <v>0</v>
      </c>
      <c r="AM114" s="135">
        <f ca="1">MAX(0,MIN($E114-SUM($E13:AM13)+SUM($E64:AM64),AL114-AM13+AM64-'7. Consumption'!AO14))</f>
        <v>0</v>
      </c>
      <c r="AN114" s="135">
        <f ca="1">MAX(0,MIN($E114-SUM($E13:AN13)+SUM($E64:AN64),AM114-AN13+AN64-'7. Consumption'!AP14))</f>
        <v>0</v>
      </c>
      <c r="AO114" s="135">
        <f ca="1">MAX(0,MIN($E114-SUM($E13:AO13)+SUM($E64:AO64),AN114-AO13+AO64-'7. Consumption'!AQ14))</f>
        <v>0</v>
      </c>
      <c r="AP114" s="85">
        <f t="shared" ca="1" si="9"/>
        <v>0</v>
      </c>
      <c r="AQ114" s="322"/>
    </row>
    <row r="115" spans="1:43" x14ac:dyDescent="0.3">
      <c r="A115" s="322"/>
      <c r="B115" s="16"/>
      <c r="C115" s="16" t="str">
        <f t="shared" si="10"/>
        <v>AZT+3TC (300/150) - 60 tab</v>
      </c>
      <c r="E115" s="192">
        <f t="shared" si="8"/>
        <v>0</v>
      </c>
      <c r="F115" s="135">
        <f ca="1">MAX(0,MIN($E115-SUM($E14:F14)+SUM($E65:F65),E115-F14+F65-'7. Consumption'!H15))</f>
        <v>0</v>
      </c>
      <c r="G115" s="135">
        <f ca="1">MAX(0,MIN($E115-SUM($E14:G14)+SUM($E65:G65),F115-G14+G65-'7. Consumption'!I15))</f>
        <v>0</v>
      </c>
      <c r="H115" s="135">
        <f ca="1">MAX(0,MIN($E115-SUM($E14:H14)+SUM($E65:H65),G115-H14+H65-'7. Consumption'!J15))</f>
        <v>0</v>
      </c>
      <c r="I115" s="135">
        <f ca="1">MAX(0,MIN($E115-SUM($E14:I14)+SUM($E65:I65),H115-I14+I65-'7. Consumption'!K15))</f>
        <v>0</v>
      </c>
      <c r="J115" s="135">
        <f ca="1">MAX(0,MIN($E115-SUM($E14:J14)+SUM($E65:J65),I115-J14+J65-'7. Consumption'!L15))</f>
        <v>0</v>
      </c>
      <c r="K115" s="135">
        <f ca="1">MAX(0,MIN($E115-SUM($E14:K14)+SUM($E65:K65),J115-K14+K65-'7. Consumption'!M15))</f>
        <v>0</v>
      </c>
      <c r="L115" s="135">
        <f ca="1">MAX(0,MIN($E115-SUM($E14:L14)+SUM($E65:L65),K115-L14+L65-'7. Consumption'!N15))</f>
        <v>0</v>
      </c>
      <c r="M115" s="135">
        <f ca="1">MAX(0,MIN($E115-SUM($E14:M14)+SUM($E65:M65),L115-M14+M65-'7. Consumption'!O15))</f>
        <v>0</v>
      </c>
      <c r="N115" s="135">
        <f ca="1">MAX(0,MIN($E115-SUM($E14:N14)+SUM($E65:N65),M115-N14+N65-'7. Consumption'!P15))</f>
        <v>0</v>
      </c>
      <c r="O115" s="135">
        <f ca="1">MAX(0,MIN($E115-SUM($E14:O14)+SUM($E65:O65),N115-O14+O65-'7. Consumption'!Q15))</f>
        <v>0</v>
      </c>
      <c r="P115" s="135">
        <f ca="1">MAX(0,MIN($E115-SUM($E14:P14)+SUM($E65:P65),O115-P14+P65-'7. Consumption'!R15))</f>
        <v>0</v>
      </c>
      <c r="Q115" s="135">
        <f ca="1">MAX(0,MIN($E115-SUM($E14:Q14)+SUM($E65:Q65),P115-Q14+Q65-'7. Consumption'!S15))</f>
        <v>0</v>
      </c>
      <c r="R115" s="135">
        <f ca="1">MAX(0,MIN($E115-SUM($E14:R14)+SUM($E65:R65),Q115-R14+R65-'7. Consumption'!T15))</f>
        <v>0</v>
      </c>
      <c r="S115" s="135">
        <f ca="1">MAX(0,MIN($E115-SUM($E14:S14)+SUM($E65:S65),R115-S14+S65-'7. Consumption'!U15))</f>
        <v>0</v>
      </c>
      <c r="T115" s="135">
        <f ca="1">MAX(0,MIN($E115-SUM($E14:T14)+SUM($E65:T65),S115-T14+T65-'7. Consumption'!V15))</f>
        <v>0</v>
      </c>
      <c r="U115" s="135">
        <f ca="1">MAX(0,MIN($E115-SUM($E14:U14)+SUM($E65:U65),T115-U14+U65-'7. Consumption'!W15))</f>
        <v>0</v>
      </c>
      <c r="V115" s="135">
        <f ca="1">MAX(0,MIN($E115-SUM($E14:V14)+SUM($E65:V65),U115-V14+V65-'7. Consumption'!X15))</f>
        <v>0</v>
      </c>
      <c r="W115" s="135">
        <f ca="1">MAX(0,MIN($E115-SUM($E14:W14)+SUM($E65:W65),V115-W14+W65-'7. Consumption'!Y15))</f>
        <v>0</v>
      </c>
      <c r="X115" s="135">
        <f ca="1">MAX(0,MIN($E115-SUM($E14:X14)+SUM($E65:X65),W115-X14+X65-'7. Consumption'!Z15))</f>
        <v>0</v>
      </c>
      <c r="Y115" s="135">
        <f ca="1">MAX(0,MIN($E115-SUM($E14:Y14)+SUM($E65:Y65),X115-Y14+Y65-'7. Consumption'!AA15))</f>
        <v>0</v>
      </c>
      <c r="Z115" s="135">
        <f ca="1">MAX(0,MIN($E115-SUM($E14:Z14)+SUM($E65:Z65),Y115-Z14+Z65-'7. Consumption'!AB15))</f>
        <v>0</v>
      </c>
      <c r="AA115" s="135">
        <f ca="1">MAX(0,MIN($E115-SUM($E14:AA14)+SUM($E65:AA65),Z115-AA14+AA65-'7. Consumption'!AC15))</f>
        <v>0</v>
      </c>
      <c r="AB115" s="135">
        <f ca="1">MAX(0,MIN($E115-SUM($E14:AB14)+SUM($E65:AB65),AA115-AB14+AB65-'7. Consumption'!AD15))</f>
        <v>0</v>
      </c>
      <c r="AC115" s="135">
        <f ca="1">MAX(0,MIN($E115-SUM($E14:AC14)+SUM($E65:AC65),AB115-AC14+AC65-'7. Consumption'!AE15))</f>
        <v>0</v>
      </c>
      <c r="AD115" s="135">
        <f ca="1">MAX(0,MIN($E115-SUM($E14:AD14)+SUM($E65:AD65),AC115-AD14+AD65-'7. Consumption'!AF15))</f>
        <v>0</v>
      </c>
      <c r="AE115" s="135">
        <f ca="1">MAX(0,MIN($E115-SUM($E14:AE14)+SUM($E65:AE65),AD115-AE14+AE65-'7. Consumption'!AG15))</f>
        <v>0</v>
      </c>
      <c r="AF115" s="135">
        <f ca="1">MAX(0,MIN($E115-SUM($E14:AF14)+SUM($E65:AF65),AE115-AF14+AF65-'7. Consumption'!AH15))</f>
        <v>0</v>
      </c>
      <c r="AG115" s="135">
        <f ca="1">MAX(0,MIN($E115-SUM($E14:AG14)+SUM($E65:AG65),AF115-AG14+AG65-'7. Consumption'!AI15))</f>
        <v>0</v>
      </c>
      <c r="AH115" s="135">
        <f ca="1">MAX(0,MIN($E115-SUM($E14:AH14)+SUM($E65:AH65),AG115-AH14+AH65-'7. Consumption'!AJ15))</f>
        <v>0</v>
      </c>
      <c r="AI115" s="135">
        <f ca="1">MAX(0,MIN($E115-SUM($E14:AI14)+SUM($E65:AI65),AH115-AI14+AI65-'7. Consumption'!AK15))</f>
        <v>0</v>
      </c>
      <c r="AJ115" s="135">
        <f ca="1">MAX(0,MIN($E115-SUM($E14:AJ14)+SUM($E65:AJ65),AI115-AJ14+AJ65-'7. Consumption'!AL15))</f>
        <v>0</v>
      </c>
      <c r="AK115" s="135">
        <f ca="1">MAX(0,MIN($E115-SUM($E14:AK14)+SUM($E65:AK65),AJ115-AK14+AK65-'7. Consumption'!AM15))</f>
        <v>0</v>
      </c>
      <c r="AL115" s="135">
        <f ca="1">MAX(0,MIN($E115-SUM($E14:AL14)+SUM($E65:AL65),AK115-AL14+AL65-'7. Consumption'!AN15))</f>
        <v>0</v>
      </c>
      <c r="AM115" s="135">
        <f ca="1">MAX(0,MIN($E115-SUM($E14:AM14)+SUM($E65:AM65),AL115-AM14+AM65-'7. Consumption'!AO15))</f>
        <v>0</v>
      </c>
      <c r="AN115" s="135">
        <f ca="1">MAX(0,MIN($E115-SUM($E14:AN14)+SUM($E65:AN65),AM115-AN14+AN65-'7. Consumption'!AP15))</f>
        <v>0</v>
      </c>
      <c r="AO115" s="135">
        <f ca="1">MAX(0,MIN($E115-SUM($E14:AO14)+SUM($E65:AO65),AN115-AO14+AO65-'7. Consumption'!AQ15))</f>
        <v>0</v>
      </c>
      <c r="AP115" s="85">
        <f t="shared" ca="1" si="9"/>
        <v>0</v>
      </c>
      <c r="AQ115" s="322"/>
    </row>
    <row r="116" spans="1:43" x14ac:dyDescent="0.3">
      <c r="A116" s="322"/>
      <c r="B116" s="16"/>
      <c r="C116" s="16" t="str">
        <f t="shared" si="10"/>
        <v>AZT+3TC+ABC (300/150/300) - 60 tab</v>
      </c>
      <c r="E116" s="192">
        <f t="shared" si="8"/>
        <v>0</v>
      </c>
      <c r="F116" s="135">
        <f ca="1">MAX(0,MIN($E116-SUM($E15:F15)+SUM($E66:F66),E116-F15+F66-'7. Consumption'!H16))</f>
        <v>0</v>
      </c>
      <c r="G116" s="135">
        <f ca="1">MAX(0,MIN($E116-SUM($E15:G15)+SUM($E66:G66),F116-G15+G66-'7. Consumption'!I16))</f>
        <v>0</v>
      </c>
      <c r="H116" s="135">
        <f ca="1">MAX(0,MIN($E116-SUM($E15:H15)+SUM($E66:H66),G116-H15+H66-'7. Consumption'!J16))</f>
        <v>0</v>
      </c>
      <c r="I116" s="135">
        <f ca="1">MAX(0,MIN($E116-SUM($E15:I15)+SUM($E66:I66),H116-I15+I66-'7. Consumption'!K16))</f>
        <v>0</v>
      </c>
      <c r="J116" s="135">
        <f ca="1">MAX(0,MIN($E116-SUM($E15:J15)+SUM($E66:J66),I116-J15+J66-'7. Consumption'!L16))</f>
        <v>0</v>
      </c>
      <c r="K116" s="135">
        <f ca="1">MAX(0,MIN($E116-SUM($E15:K15)+SUM($E66:K66),J116-K15+K66-'7. Consumption'!M16))</f>
        <v>0</v>
      </c>
      <c r="L116" s="135">
        <f ca="1">MAX(0,MIN($E116-SUM($E15:L15)+SUM($E66:L66),K116-L15+L66-'7. Consumption'!N16))</f>
        <v>0</v>
      </c>
      <c r="M116" s="135">
        <f ca="1">MAX(0,MIN($E116-SUM($E15:M15)+SUM($E66:M66),L116-M15+M66-'7. Consumption'!O16))</f>
        <v>0</v>
      </c>
      <c r="N116" s="135">
        <f ca="1">MAX(0,MIN($E116-SUM($E15:N15)+SUM($E66:N66),M116-N15+N66-'7. Consumption'!P16))</f>
        <v>0</v>
      </c>
      <c r="O116" s="135">
        <f ca="1">MAX(0,MIN($E116-SUM($E15:O15)+SUM($E66:O66),N116-O15+O66-'7. Consumption'!Q16))</f>
        <v>0</v>
      </c>
      <c r="P116" s="135">
        <f ca="1">MAX(0,MIN($E116-SUM($E15:P15)+SUM($E66:P66),O116-P15+P66-'7. Consumption'!R16))</f>
        <v>0</v>
      </c>
      <c r="Q116" s="135">
        <f ca="1">MAX(0,MIN($E116-SUM($E15:Q15)+SUM($E66:Q66),P116-Q15+Q66-'7. Consumption'!S16))</f>
        <v>0</v>
      </c>
      <c r="R116" s="135">
        <f ca="1">MAX(0,MIN($E116-SUM($E15:R15)+SUM($E66:R66),Q116-R15+R66-'7. Consumption'!T16))</f>
        <v>0</v>
      </c>
      <c r="S116" s="135">
        <f ca="1">MAX(0,MIN($E116-SUM($E15:S15)+SUM($E66:S66),R116-S15+S66-'7. Consumption'!U16))</f>
        <v>0</v>
      </c>
      <c r="T116" s="135">
        <f ca="1">MAX(0,MIN($E116-SUM($E15:T15)+SUM($E66:T66),S116-T15+T66-'7. Consumption'!V16))</f>
        <v>0</v>
      </c>
      <c r="U116" s="135">
        <f ca="1">MAX(0,MIN($E116-SUM($E15:U15)+SUM($E66:U66),T116-U15+U66-'7. Consumption'!W16))</f>
        <v>0</v>
      </c>
      <c r="V116" s="135">
        <f ca="1">MAX(0,MIN($E116-SUM($E15:V15)+SUM($E66:V66),U116-V15+V66-'7. Consumption'!X16))</f>
        <v>0</v>
      </c>
      <c r="W116" s="135">
        <f ca="1">MAX(0,MIN($E116-SUM($E15:W15)+SUM($E66:W66),V116-W15+W66-'7. Consumption'!Y16))</f>
        <v>0</v>
      </c>
      <c r="X116" s="135">
        <f ca="1">MAX(0,MIN($E116-SUM($E15:X15)+SUM($E66:X66),W116-X15+X66-'7. Consumption'!Z16))</f>
        <v>0</v>
      </c>
      <c r="Y116" s="135">
        <f ca="1">MAX(0,MIN($E116-SUM($E15:Y15)+SUM($E66:Y66),X116-Y15+Y66-'7. Consumption'!AA16))</f>
        <v>0</v>
      </c>
      <c r="Z116" s="135">
        <f ca="1">MAX(0,MIN($E116-SUM($E15:Z15)+SUM($E66:Z66),Y116-Z15+Z66-'7. Consumption'!AB16))</f>
        <v>0</v>
      </c>
      <c r="AA116" s="135">
        <f ca="1">MAX(0,MIN($E116-SUM($E15:AA15)+SUM($E66:AA66),Z116-AA15+AA66-'7. Consumption'!AC16))</f>
        <v>0</v>
      </c>
      <c r="AB116" s="135">
        <f ca="1">MAX(0,MIN($E116-SUM($E15:AB15)+SUM($E66:AB66),AA116-AB15+AB66-'7. Consumption'!AD16))</f>
        <v>0</v>
      </c>
      <c r="AC116" s="135">
        <f ca="1">MAX(0,MIN($E116-SUM($E15:AC15)+SUM($E66:AC66),AB116-AC15+AC66-'7. Consumption'!AE16))</f>
        <v>0</v>
      </c>
      <c r="AD116" s="135">
        <f ca="1">MAX(0,MIN($E116-SUM($E15:AD15)+SUM($E66:AD66),AC116-AD15+AD66-'7. Consumption'!AF16))</f>
        <v>0</v>
      </c>
      <c r="AE116" s="135">
        <f ca="1">MAX(0,MIN($E116-SUM($E15:AE15)+SUM($E66:AE66),AD116-AE15+AE66-'7. Consumption'!AG16))</f>
        <v>0</v>
      </c>
      <c r="AF116" s="135">
        <f ca="1">MAX(0,MIN($E116-SUM($E15:AF15)+SUM($E66:AF66),AE116-AF15+AF66-'7. Consumption'!AH16))</f>
        <v>0</v>
      </c>
      <c r="AG116" s="135">
        <f ca="1">MAX(0,MIN($E116-SUM($E15:AG15)+SUM($E66:AG66),AF116-AG15+AG66-'7. Consumption'!AI16))</f>
        <v>0</v>
      </c>
      <c r="AH116" s="135">
        <f ca="1">MAX(0,MIN($E116-SUM($E15:AH15)+SUM($E66:AH66),AG116-AH15+AH66-'7. Consumption'!AJ16))</f>
        <v>0</v>
      </c>
      <c r="AI116" s="135">
        <f ca="1">MAX(0,MIN($E116-SUM($E15:AI15)+SUM($E66:AI66),AH116-AI15+AI66-'7. Consumption'!AK16))</f>
        <v>0</v>
      </c>
      <c r="AJ116" s="135">
        <f ca="1">MAX(0,MIN($E116-SUM($E15:AJ15)+SUM($E66:AJ66),AI116-AJ15+AJ66-'7. Consumption'!AL16))</f>
        <v>0</v>
      </c>
      <c r="AK116" s="135">
        <f ca="1">MAX(0,MIN($E116-SUM($E15:AK15)+SUM($E66:AK66),AJ116-AK15+AK66-'7. Consumption'!AM16))</f>
        <v>0</v>
      </c>
      <c r="AL116" s="135">
        <f ca="1">MAX(0,MIN($E116-SUM($E15:AL15)+SUM($E66:AL66),AK116-AL15+AL66-'7. Consumption'!AN16))</f>
        <v>0</v>
      </c>
      <c r="AM116" s="135">
        <f ca="1">MAX(0,MIN($E116-SUM($E15:AM15)+SUM($E66:AM66),AL116-AM15+AM66-'7. Consumption'!AO16))</f>
        <v>0</v>
      </c>
      <c r="AN116" s="135">
        <f ca="1">MAX(0,MIN($E116-SUM($E15:AN15)+SUM($E66:AN66),AM116-AN15+AN66-'7. Consumption'!AP16))</f>
        <v>0</v>
      </c>
      <c r="AO116" s="135">
        <f ca="1">MAX(0,MIN($E116-SUM($E15:AO15)+SUM($E66:AO66),AN116-AO15+AO66-'7. Consumption'!AQ16))</f>
        <v>0</v>
      </c>
      <c r="AP116" s="85">
        <f t="shared" ca="1" si="9"/>
        <v>0</v>
      </c>
      <c r="AQ116" s="322"/>
    </row>
    <row r="117" spans="1:43" x14ac:dyDescent="0.3">
      <c r="A117" s="322"/>
      <c r="B117" s="16"/>
      <c r="C117" s="16" t="str">
        <f t="shared" si="10"/>
        <v>AZT+3TC+ATV/r ((300/150)+(300/100)) - 30 co-pck</v>
      </c>
      <c r="E117" s="192">
        <f t="shared" si="8"/>
        <v>0</v>
      </c>
      <c r="F117" s="135">
        <f ca="1">MAX(0,MIN($E117-SUM($E16:F16)+SUM($E67:F67),E117-F16+F67-'7. Consumption'!H17))</f>
        <v>0</v>
      </c>
      <c r="G117" s="135">
        <f ca="1">MAX(0,MIN($E117-SUM($E16:G16)+SUM($E67:G67),F117-G16+G67-'7. Consumption'!I17))</f>
        <v>0</v>
      </c>
      <c r="H117" s="135">
        <f ca="1">MAX(0,MIN($E117-SUM($E16:H16)+SUM($E67:H67),G117-H16+H67-'7. Consumption'!J17))</f>
        <v>0</v>
      </c>
      <c r="I117" s="135">
        <f ca="1">MAX(0,MIN($E117-SUM($E16:I16)+SUM($E67:I67),H117-I16+I67-'7. Consumption'!K17))</f>
        <v>0</v>
      </c>
      <c r="J117" s="135">
        <f ca="1">MAX(0,MIN($E117-SUM($E16:J16)+SUM($E67:J67),I117-J16+J67-'7. Consumption'!L17))</f>
        <v>0</v>
      </c>
      <c r="K117" s="135">
        <f ca="1">MAX(0,MIN($E117-SUM($E16:K16)+SUM($E67:K67),J117-K16+K67-'7. Consumption'!M17))</f>
        <v>0</v>
      </c>
      <c r="L117" s="135">
        <f ca="1">MAX(0,MIN($E117-SUM($E16:L16)+SUM($E67:L67),K117-L16+L67-'7. Consumption'!N17))</f>
        <v>0</v>
      </c>
      <c r="M117" s="135">
        <f ca="1">MAX(0,MIN($E117-SUM($E16:M16)+SUM($E67:M67),L117-M16+M67-'7. Consumption'!O17))</f>
        <v>0</v>
      </c>
      <c r="N117" s="135">
        <f ca="1">MAX(0,MIN($E117-SUM($E16:N16)+SUM($E67:N67),M117-N16+N67-'7. Consumption'!P17))</f>
        <v>0</v>
      </c>
      <c r="O117" s="135">
        <f ca="1">MAX(0,MIN($E117-SUM($E16:O16)+SUM($E67:O67),N117-O16+O67-'7. Consumption'!Q17))</f>
        <v>0</v>
      </c>
      <c r="P117" s="135">
        <f ca="1">MAX(0,MIN($E117-SUM($E16:P16)+SUM($E67:P67),O117-P16+P67-'7. Consumption'!R17))</f>
        <v>0</v>
      </c>
      <c r="Q117" s="135">
        <f ca="1">MAX(0,MIN($E117-SUM($E16:Q16)+SUM($E67:Q67),P117-Q16+Q67-'7. Consumption'!S17))</f>
        <v>0</v>
      </c>
      <c r="R117" s="135">
        <f ca="1">MAX(0,MIN($E117-SUM($E16:R16)+SUM($E67:R67),Q117-R16+R67-'7. Consumption'!T17))</f>
        <v>0</v>
      </c>
      <c r="S117" s="135">
        <f ca="1">MAX(0,MIN($E117-SUM($E16:S16)+SUM($E67:S67),R117-S16+S67-'7. Consumption'!U17))</f>
        <v>0</v>
      </c>
      <c r="T117" s="135">
        <f ca="1">MAX(0,MIN($E117-SUM($E16:T16)+SUM($E67:T67),S117-T16+T67-'7. Consumption'!V17))</f>
        <v>0</v>
      </c>
      <c r="U117" s="135">
        <f ca="1">MAX(0,MIN($E117-SUM($E16:U16)+SUM($E67:U67),T117-U16+U67-'7. Consumption'!W17))</f>
        <v>0</v>
      </c>
      <c r="V117" s="135">
        <f ca="1">MAX(0,MIN($E117-SUM($E16:V16)+SUM($E67:V67),U117-V16+V67-'7. Consumption'!X17))</f>
        <v>0</v>
      </c>
      <c r="W117" s="135">
        <f ca="1">MAX(0,MIN($E117-SUM($E16:W16)+SUM($E67:W67),V117-W16+W67-'7. Consumption'!Y17))</f>
        <v>0</v>
      </c>
      <c r="X117" s="135">
        <f ca="1">MAX(0,MIN($E117-SUM($E16:X16)+SUM($E67:X67),W117-X16+X67-'7. Consumption'!Z17))</f>
        <v>0</v>
      </c>
      <c r="Y117" s="135">
        <f ca="1">MAX(0,MIN($E117-SUM($E16:Y16)+SUM($E67:Y67),X117-Y16+Y67-'7. Consumption'!AA17))</f>
        <v>0</v>
      </c>
      <c r="Z117" s="135">
        <f ca="1">MAX(0,MIN($E117-SUM($E16:Z16)+SUM($E67:Z67),Y117-Z16+Z67-'7. Consumption'!AB17))</f>
        <v>0</v>
      </c>
      <c r="AA117" s="135">
        <f ca="1">MAX(0,MIN($E117-SUM($E16:AA16)+SUM($E67:AA67),Z117-AA16+AA67-'7. Consumption'!AC17))</f>
        <v>0</v>
      </c>
      <c r="AB117" s="135">
        <f ca="1">MAX(0,MIN($E117-SUM($E16:AB16)+SUM($E67:AB67),AA117-AB16+AB67-'7. Consumption'!AD17))</f>
        <v>0</v>
      </c>
      <c r="AC117" s="135">
        <f ca="1">MAX(0,MIN($E117-SUM($E16:AC16)+SUM($E67:AC67),AB117-AC16+AC67-'7. Consumption'!AE17))</f>
        <v>0</v>
      </c>
      <c r="AD117" s="135">
        <f ca="1">MAX(0,MIN($E117-SUM($E16:AD16)+SUM($E67:AD67),AC117-AD16+AD67-'7. Consumption'!AF17))</f>
        <v>0</v>
      </c>
      <c r="AE117" s="135">
        <f ca="1">MAX(0,MIN($E117-SUM($E16:AE16)+SUM($E67:AE67),AD117-AE16+AE67-'7. Consumption'!AG17))</f>
        <v>0</v>
      </c>
      <c r="AF117" s="135">
        <f ca="1">MAX(0,MIN($E117-SUM($E16:AF16)+SUM($E67:AF67),AE117-AF16+AF67-'7. Consumption'!AH17))</f>
        <v>0</v>
      </c>
      <c r="AG117" s="135">
        <f ca="1">MAX(0,MIN($E117-SUM($E16:AG16)+SUM($E67:AG67),AF117-AG16+AG67-'7. Consumption'!AI17))</f>
        <v>0</v>
      </c>
      <c r="AH117" s="135">
        <f ca="1">MAX(0,MIN($E117-SUM($E16:AH16)+SUM($E67:AH67),AG117-AH16+AH67-'7. Consumption'!AJ17))</f>
        <v>0</v>
      </c>
      <c r="AI117" s="135">
        <f ca="1">MAX(0,MIN($E117-SUM($E16:AI16)+SUM($E67:AI67),AH117-AI16+AI67-'7. Consumption'!AK17))</f>
        <v>0</v>
      </c>
      <c r="AJ117" s="135">
        <f ca="1">MAX(0,MIN($E117-SUM($E16:AJ16)+SUM($E67:AJ67),AI117-AJ16+AJ67-'7. Consumption'!AL17))</f>
        <v>0</v>
      </c>
      <c r="AK117" s="135">
        <f ca="1">MAX(0,MIN($E117-SUM($E16:AK16)+SUM($E67:AK67),AJ117-AK16+AK67-'7. Consumption'!AM17))</f>
        <v>0</v>
      </c>
      <c r="AL117" s="135">
        <f ca="1">MAX(0,MIN($E117-SUM($E16:AL16)+SUM($E67:AL67),AK117-AL16+AL67-'7. Consumption'!AN17))</f>
        <v>0</v>
      </c>
      <c r="AM117" s="135">
        <f ca="1">MAX(0,MIN($E117-SUM($E16:AM16)+SUM($E67:AM67),AL117-AM16+AM67-'7. Consumption'!AO17))</f>
        <v>0</v>
      </c>
      <c r="AN117" s="135">
        <f ca="1">MAX(0,MIN($E117-SUM($E16:AN16)+SUM($E67:AN67),AM117-AN16+AN67-'7. Consumption'!AP17))</f>
        <v>0</v>
      </c>
      <c r="AO117" s="135">
        <f ca="1">MAX(0,MIN($E117-SUM($E16:AO16)+SUM($E67:AO67),AN117-AO16+AO67-'7. Consumption'!AQ17))</f>
        <v>0</v>
      </c>
      <c r="AP117" s="85">
        <f t="shared" ca="1" si="9"/>
        <v>0</v>
      </c>
      <c r="AQ117" s="322"/>
    </row>
    <row r="118" spans="1:43" x14ac:dyDescent="0.3">
      <c r="A118" s="322"/>
      <c r="B118" s="16"/>
      <c r="C118" s="16" t="str">
        <f t="shared" si="10"/>
        <v>AZT+3TC+NVP (300/150/200) - 60 tab</v>
      </c>
      <c r="E118" s="192">
        <f t="shared" si="8"/>
        <v>0</v>
      </c>
      <c r="F118" s="135">
        <f ca="1">MAX(0,MIN($E118-SUM($E17:F17)+SUM($E68:F68),E118-F17+F68-'7. Consumption'!H18))</f>
        <v>0</v>
      </c>
      <c r="G118" s="135">
        <f ca="1">MAX(0,MIN($E118-SUM($E17:G17)+SUM($E68:G68),F118-G17+G68-'7. Consumption'!I18))</f>
        <v>0</v>
      </c>
      <c r="H118" s="135">
        <f ca="1">MAX(0,MIN($E118-SUM($E17:H17)+SUM($E68:H68),G118-H17+H68-'7. Consumption'!J18))</f>
        <v>0</v>
      </c>
      <c r="I118" s="135">
        <f ca="1">MAX(0,MIN($E118-SUM($E17:I17)+SUM($E68:I68),H118-I17+I68-'7. Consumption'!K18))</f>
        <v>0</v>
      </c>
      <c r="J118" s="135">
        <f ca="1">MAX(0,MIN($E118-SUM($E17:J17)+SUM($E68:J68),I118-J17+J68-'7. Consumption'!L18))</f>
        <v>0</v>
      </c>
      <c r="K118" s="135">
        <f ca="1">MAX(0,MIN($E118-SUM($E17:K17)+SUM($E68:K68),J118-K17+K68-'7. Consumption'!M18))</f>
        <v>0</v>
      </c>
      <c r="L118" s="135">
        <f ca="1">MAX(0,MIN($E118-SUM($E17:L17)+SUM($E68:L68),K118-L17+L68-'7. Consumption'!N18))</f>
        <v>0</v>
      </c>
      <c r="M118" s="135">
        <f ca="1">MAX(0,MIN($E118-SUM($E17:M17)+SUM($E68:M68),L118-M17+M68-'7. Consumption'!O18))</f>
        <v>0</v>
      </c>
      <c r="N118" s="135">
        <f ca="1">MAX(0,MIN($E118-SUM($E17:N17)+SUM($E68:N68),M118-N17+N68-'7. Consumption'!P18))</f>
        <v>0</v>
      </c>
      <c r="O118" s="135">
        <f ca="1">MAX(0,MIN($E118-SUM($E17:O17)+SUM($E68:O68),N118-O17+O68-'7. Consumption'!Q18))</f>
        <v>0</v>
      </c>
      <c r="P118" s="135">
        <f ca="1">MAX(0,MIN($E118-SUM($E17:P17)+SUM($E68:P68),O118-P17+P68-'7. Consumption'!R18))</f>
        <v>0</v>
      </c>
      <c r="Q118" s="135">
        <f ca="1">MAX(0,MIN($E118-SUM($E17:Q17)+SUM($E68:Q68),P118-Q17+Q68-'7. Consumption'!S18))</f>
        <v>0</v>
      </c>
      <c r="R118" s="135">
        <f ca="1">MAX(0,MIN($E118-SUM($E17:R17)+SUM($E68:R68),Q118-R17+R68-'7. Consumption'!T18))</f>
        <v>0</v>
      </c>
      <c r="S118" s="135">
        <f ca="1">MAX(0,MIN($E118-SUM($E17:S17)+SUM($E68:S68),R118-S17+S68-'7. Consumption'!U18))</f>
        <v>0</v>
      </c>
      <c r="T118" s="135">
        <f ca="1">MAX(0,MIN($E118-SUM($E17:T17)+SUM($E68:T68),S118-T17+T68-'7. Consumption'!V18))</f>
        <v>0</v>
      </c>
      <c r="U118" s="135">
        <f ca="1">MAX(0,MIN($E118-SUM($E17:U17)+SUM($E68:U68),T118-U17+U68-'7. Consumption'!W18))</f>
        <v>0</v>
      </c>
      <c r="V118" s="135">
        <f ca="1">MAX(0,MIN($E118-SUM($E17:V17)+SUM($E68:V68),U118-V17+V68-'7. Consumption'!X18))</f>
        <v>0</v>
      </c>
      <c r="W118" s="135">
        <f ca="1">MAX(0,MIN($E118-SUM($E17:W17)+SUM($E68:W68),V118-W17+W68-'7. Consumption'!Y18))</f>
        <v>0</v>
      </c>
      <c r="X118" s="135">
        <f ca="1">MAX(0,MIN($E118-SUM($E17:X17)+SUM($E68:X68),W118-X17+X68-'7. Consumption'!Z18))</f>
        <v>0</v>
      </c>
      <c r="Y118" s="135">
        <f ca="1">MAX(0,MIN($E118-SUM($E17:Y17)+SUM($E68:Y68),X118-Y17+Y68-'7. Consumption'!AA18))</f>
        <v>0</v>
      </c>
      <c r="Z118" s="135">
        <f ca="1">MAX(0,MIN($E118-SUM($E17:Z17)+SUM($E68:Z68),Y118-Z17+Z68-'7. Consumption'!AB18))</f>
        <v>0</v>
      </c>
      <c r="AA118" s="135">
        <f ca="1">MAX(0,MIN($E118-SUM($E17:AA17)+SUM($E68:AA68),Z118-AA17+AA68-'7. Consumption'!AC18))</f>
        <v>0</v>
      </c>
      <c r="AB118" s="135">
        <f ca="1">MAX(0,MIN($E118-SUM($E17:AB17)+SUM($E68:AB68),AA118-AB17+AB68-'7. Consumption'!AD18))</f>
        <v>0</v>
      </c>
      <c r="AC118" s="135">
        <f ca="1">MAX(0,MIN($E118-SUM($E17:AC17)+SUM($E68:AC68),AB118-AC17+AC68-'7. Consumption'!AE18))</f>
        <v>0</v>
      </c>
      <c r="AD118" s="135">
        <f ca="1">MAX(0,MIN($E118-SUM($E17:AD17)+SUM($E68:AD68),AC118-AD17+AD68-'7. Consumption'!AF18))</f>
        <v>0</v>
      </c>
      <c r="AE118" s="135">
        <f ca="1">MAX(0,MIN($E118-SUM($E17:AE17)+SUM($E68:AE68),AD118-AE17+AE68-'7. Consumption'!AG18))</f>
        <v>0</v>
      </c>
      <c r="AF118" s="135">
        <f ca="1">MAX(0,MIN($E118-SUM($E17:AF17)+SUM($E68:AF68),AE118-AF17+AF68-'7. Consumption'!AH18))</f>
        <v>0</v>
      </c>
      <c r="AG118" s="135">
        <f ca="1">MAX(0,MIN($E118-SUM($E17:AG17)+SUM($E68:AG68),AF118-AG17+AG68-'7. Consumption'!AI18))</f>
        <v>0</v>
      </c>
      <c r="AH118" s="135">
        <f ca="1">MAX(0,MIN($E118-SUM($E17:AH17)+SUM($E68:AH68),AG118-AH17+AH68-'7. Consumption'!AJ18))</f>
        <v>0</v>
      </c>
      <c r="AI118" s="135">
        <f ca="1">MAX(0,MIN($E118-SUM($E17:AI17)+SUM($E68:AI68),AH118-AI17+AI68-'7. Consumption'!AK18))</f>
        <v>0</v>
      </c>
      <c r="AJ118" s="135">
        <f ca="1">MAX(0,MIN($E118-SUM($E17:AJ17)+SUM($E68:AJ68),AI118-AJ17+AJ68-'7. Consumption'!AL18))</f>
        <v>0</v>
      </c>
      <c r="AK118" s="135">
        <f ca="1">MAX(0,MIN($E118-SUM($E17:AK17)+SUM($E68:AK68),AJ118-AK17+AK68-'7. Consumption'!AM18))</f>
        <v>0</v>
      </c>
      <c r="AL118" s="135">
        <f ca="1">MAX(0,MIN($E118-SUM($E17:AL17)+SUM($E68:AL68),AK118-AL17+AL68-'7. Consumption'!AN18))</f>
        <v>0</v>
      </c>
      <c r="AM118" s="135">
        <f ca="1">MAX(0,MIN($E118-SUM($E17:AM17)+SUM($E68:AM68),AL118-AM17+AM68-'7. Consumption'!AO18))</f>
        <v>0</v>
      </c>
      <c r="AN118" s="135">
        <f ca="1">MAX(0,MIN($E118-SUM($E17:AN17)+SUM($E68:AN68),AM118-AN17+AN68-'7. Consumption'!AP18))</f>
        <v>0</v>
      </c>
      <c r="AO118" s="135">
        <f ca="1">MAX(0,MIN($E118-SUM($E17:AO17)+SUM($E68:AO68),AN118-AO17+AO68-'7. Consumption'!AQ18))</f>
        <v>0</v>
      </c>
      <c r="AP118" s="85">
        <f t="shared" ca="1" si="9"/>
        <v>0</v>
      </c>
      <c r="AQ118" s="322"/>
    </row>
    <row r="119" spans="1:43" x14ac:dyDescent="0.3">
      <c r="A119" s="322"/>
      <c r="B119" s="16"/>
      <c r="C119" s="16" t="str">
        <f t="shared" si="10"/>
        <v>DRV (300) - 120 tab</v>
      </c>
      <c r="E119" s="192">
        <f t="shared" si="8"/>
        <v>0</v>
      </c>
      <c r="F119" s="135">
        <f ca="1">MAX(0,MIN($E119-SUM($E18:F18)+SUM($E69:F69),E119-F18+F69-'7. Consumption'!H19))</f>
        <v>0</v>
      </c>
      <c r="G119" s="135">
        <f ca="1">MAX(0,MIN($E119-SUM($E18:G18)+SUM($E69:G69),F119-G18+G69-'7. Consumption'!I19))</f>
        <v>0</v>
      </c>
      <c r="H119" s="135">
        <f ca="1">MAX(0,MIN($E119-SUM($E18:H18)+SUM($E69:H69),G119-H18+H69-'7. Consumption'!J19))</f>
        <v>0</v>
      </c>
      <c r="I119" s="135">
        <f ca="1">MAX(0,MIN($E119-SUM($E18:I18)+SUM($E69:I69),H119-I18+I69-'7. Consumption'!K19))</f>
        <v>0</v>
      </c>
      <c r="J119" s="135">
        <f ca="1">MAX(0,MIN($E119-SUM($E18:J18)+SUM($E69:J69),I119-J18+J69-'7. Consumption'!L19))</f>
        <v>0</v>
      </c>
      <c r="K119" s="135">
        <f ca="1">MAX(0,MIN($E119-SUM($E18:K18)+SUM($E69:K69),J119-K18+K69-'7. Consumption'!M19))</f>
        <v>0</v>
      </c>
      <c r="L119" s="135">
        <f ca="1">MAX(0,MIN($E119-SUM($E18:L18)+SUM($E69:L69),K119-L18+L69-'7. Consumption'!N19))</f>
        <v>0</v>
      </c>
      <c r="M119" s="135">
        <f ca="1">MAX(0,MIN($E119-SUM($E18:M18)+SUM($E69:M69),L119-M18+M69-'7. Consumption'!O19))</f>
        <v>0</v>
      </c>
      <c r="N119" s="135">
        <f ca="1">MAX(0,MIN($E119-SUM($E18:N18)+SUM($E69:N69),M119-N18+N69-'7. Consumption'!P19))</f>
        <v>0</v>
      </c>
      <c r="O119" s="135">
        <f ca="1">MAX(0,MIN($E119-SUM($E18:O18)+SUM($E69:O69),N119-O18+O69-'7. Consumption'!Q19))</f>
        <v>0</v>
      </c>
      <c r="P119" s="135">
        <f ca="1">MAX(0,MIN($E119-SUM($E18:P18)+SUM($E69:P69),O119-P18+P69-'7. Consumption'!R19))</f>
        <v>0</v>
      </c>
      <c r="Q119" s="135">
        <f ca="1">MAX(0,MIN($E119-SUM($E18:Q18)+SUM($E69:Q69),P119-Q18+Q69-'7. Consumption'!S19))</f>
        <v>0</v>
      </c>
      <c r="R119" s="135">
        <f ca="1">MAX(0,MIN($E119-SUM($E18:R18)+SUM($E69:R69),Q119-R18+R69-'7. Consumption'!T19))</f>
        <v>0</v>
      </c>
      <c r="S119" s="135">
        <f ca="1">MAX(0,MIN($E119-SUM($E18:S18)+SUM($E69:S69),R119-S18+S69-'7. Consumption'!U19))</f>
        <v>0</v>
      </c>
      <c r="T119" s="135">
        <f ca="1">MAX(0,MIN($E119-SUM($E18:T18)+SUM($E69:T69),S119-T18+T69-'7. Consumption'!V19))</f>
        <v>0</v>
      </c>
      <c r="U119" s="135">
        <f ca="1">MAX(0,MIN($E119-SUM($E18:U18)+SUM($E69:U69),T119-U18+U69-'7. Consumption'!W19))</f>
        <v>0</v>
      </c>
      <c r="V119" s="135">
        <f ca="1">MAX(0,MIN($E119-SUM($E18:V18)+SUM($E69:V69),U119-V18+V69-'7. Consumption'!X19))</f>
        <v>0</v>
      </c>
      <c r="W119" s="135">
        <f ca="1">MAX(0,MIN($E119-SUM($E18:W18)+SUM($E69:W69),V119-W18+W69-'7. Consumption'!Y19))</f>
        <v>0</v>
      </c>
      <c r="X119" s="135">
        <f ca="1">MAX(0,MIN($E119-SUM($E18:X18)+SUM($E69:X69),W119-X18+X69-'7. Consumption'!Z19))</f>
        <v>0</v>
      </c>
      <c r="Y119" s="135">
        <f ca="1">MAX(0,MIN($E119-SUM($E18:Y18)+SUM($E69:Y69),X119-Y18+Y69-'7. Consumption'!AA19))</f>
        <v>0</v>
      </c>
      <c r="Z119" s="135">
        <f ca="1">MAX(0,MIN($E119-SUM($E18:Z18)+SUM($E69:Z69),Y119-Z18+Z69-'7. Consumption'!AB19))</f>
        <v>0</v>
      </c>
      <c r="AA119" s="135">
        <f ca="1">MAX(0,MIN($E119-SUM($E18:AA18)+SUM($E69:AA69),Z119-AA18+AA69-'7. Consumption'!AC19))</f>
        <v>0</v>
      </c>
      <c r="AB119" s="135">
        <f ca="1">MAX(0,MIN($E119-SUM($E18:AB18)+SUM($E69:AB69),AA119-AB18+AB69-'7. Consumption'!AD19))</f>
        <v>0</v>
      </c>
      <c r="AC119" s="135">
        <f ca="1">MAX(0,MIN($E119-SUM($E18:AC18)+SUM($E69:AC69),AB119-AC18+AC69-'7. Consumption'!AE19))</f>
        <v>0</v>
      </c>
      <c r="AD119" s="135">
        <f ca="1">MAX(0,MIN($E119-SUM($E18:AD18)+SUM($E69:AD69),AC119-AD18+AD69-'7. Consumption'!AF19))</f>
        <v>0</v>
      </c>
      <c r="AE119" s="135">
        <f ca="1">MAX(0,MIN($E119-SUM($E18:AE18)+SUM($E69:AE69),AD119-AE18+AE69-'7. Consumption'!AG19))</f>
        <v>0</v>
      </c>
      <c r="AF119" s="135">
        <f ca="1">MAX(0,MIN($E119-SUM($E18:AF18)+SUM($E69:AF69),AE119-AF18+AF69-'7. Consumption'!AH19))</f>
        <v>0</v>
      </c>
      <c r="AG119" s="135">
        <f ca="1">MAX(0,MIN($E119-SUM($E18:AG18)+SUM($E69:AG69),AF119-AG18+AG69-'7. Consumption'!AI19))</f>
        <v>0</v>
      </c>
      <c r="AH119" s="135">
        <f ca="1">MAX(0,MIN($E119-SUM($E18:AH18)+SUM($E69:AH69),AG119-AH18+AH69-'7. Consumption'!AJ19))</f>
        <v>0</v>
      </c>
      <c r="AI119" s="135">
        <f ca="1">MAX(0,MIN($E119-SUM($E18:AI18)+SUM($E69:AI69),AH119-AI18+AI69-'7. Consumption'!AK19))</f>
        <v>0</v>
      </c>
      <c r="AJ119" s="135">
        <f ca="1">MAX(0,MIN($E119-SUM($E18:AJ18)+SUM($E69:AJ69),AI119-AJ18+AJ69-'7. Consumption'!AL19))</f>
        <v>0</v>
      </c>
      <c r="AK119" s="135">
        <f ca="1">MAX(0,MIN($E119-SUM($E18:AK18)+SUM($E69:AK69),AJ119-AK18+AK69-'7. Consumption'!AM19))</f>
        <v>0</v>
      </c>
      <c r="AL119" s="135">
        <f ca="1">MAX(0,MIN($E119-SUM($E18:AL18)+SUM($E69:AL69),AK119-AL18+AL69-'7. Consumption'!AN19))</f>
        <v>0</v>
      </c>
      <c r="AM119" s="135">
        <f ca="1">MAX(0,MIN($E119-SUM($E18:AM18)+SUM($E69:AM69),AL119-AM18+AM69-'7. Consumption'!AO19))</f>
        <v>0</v>
      </c>
      <c r="AN119" s="135">
        <f ca="1">MAX(0,MIN($E119-SUM($E18:AN18)+SUM($E69:AN69),AM119-AN18+AN69-'7. Consumption'!AP19))</f>
        <v>0</v>
      </c>
      <c r="AO119" s="135">
        <f ca="1">MAX(0,MIN($E119-SUM($E18:AO18)+SUM($E69:AO69),AN119-AO18+AO69-'7. Consumption'!AQ19))</f>
        <v>0</v>
      </c>
      <c r="AP119" s="85">
        <f t="shared" ca="1" si="9"/>
        <v>0</v>
      </c>
      <c r="AQ119" s="322"/>
    </row>
    <row r="120" spans="1:43" x14ac:dyDescent="0.3">
      <c r="A120" s="322"/>
      <c r="B120" s="16"/>
      <c r="C120" s="16" t="str">
        <f t="shared" si="10"/>
        <v>DRV (600) - 60 tab</v>
      </c>
      <c r="E120" s="192">
        <f t="shared" si="8"/>
        <v>0</v>
      </c>
      <c r="F120" s="135">
        <f ca="1">MAX(0,MIN($E120-SUM($E19:F19)+SUM($E70:F70),E120-F19+F70-'7. Consumption'!H20))</f>
        <v>0</v>
      </c>
      <c r="G120" s="135">
        <f ca="1">MAX(0,MIN($E120-SUM($E19:G19)+SUM($E70:G70),F120-G19+G70-'7. Consumption'!I20))</f>
        <v>0</v>
      </c>
      <c r="H120" s="135">
        <f ca="1">MAX(0,MIN($E120-SUM($E19:H19)+SUM($E70:H70),G120-H19+H70-'7. Consumption'!J20))</f>
        <v>0</v>
      </c>
      <c r="I120" s="135">
        <f ca="1">MAX(0,MIN($E120-SUM($E19:I19)+SUM($E70:I70),H120-I19+I70-'7. Consumption'!K20))</f>
        <v>0</v>
      </c>
      <c r="J120" s="135">
        <f ca="1">MAX(0,MIN($E120-SUM($E19:J19)+SUM($E70:J70),I120-J19+J70-'7. Consumption'!L20))</f>
        <v>0</v>
      </c>
      <c r="K120" s="135">
        <f ca="1">MAX(0,MIN($E120-SUM($E19:K19)+SUM($E70:K70),J120-K19+K70-'7. Consumption'!M20))</f>
        <v>0</v>
      </c>
      <c r="L120" s="135">
        <f ca="1">MAX(0,MIN($E120-SUM($E19:L19)+SUM($E70:L70),K120-L19+L70-'7. Consumption'!N20))</f>
        <v>0</v>
      </c>
      <c r="M120" s="135">
        <f ca="1">MAX(0,MIN($E120-SUM($E19:M19)+SUM($E70:M70),L120-M19+M70-'7. Consumption'!O20))</f>
        <v>0</v>
      </c>
      <c r="N120" s="135">
        <f ca="1">MAX(0,MIN($E120-SUM($E19:N19)+SUM($E70:N70),M120-N19+N70-'7. Consumption'!P20))</f>
        <v>0</v>
      </c>
      <c r="O120" s="135">
        <f ca="1">MAX(0,MIN($E120-SUM($E19:O19)+SUM($E70:O70),N120-O19+O70-'7. Consumption'!Q20))</f>
        <v>0</v>
      </c>
      <c r="P120" s="135">
        <f ca="1">MAX(0,MIN($E120-SUM($E19:P19)+SUM($E70:P70),O120-P19+P70-'7. Consumption'!R20))</f>
        <v>0</v>
      </c>
      <c r="Q120" s="135">
        <f ca="1">MAX(0,MIN($E120-SUM($E19:Q19)+SUM($E70:Q70),P120-Q19+Q70-'7. Consumption'!S20))</f>
        <v>0</v>
      </c>
      <c r="R120" s="135">
        <f ca="1">MAX(0,MIN($E120-SUM($E19:R19)+SUM($E70:R70),Q120-R19+R70-'7. Consumption'!T20))</f>
        <v>0</v>
      </c>
      <c r="S120" s="135">
        <f ca="1">MAX(0,MIN($E120-SUM($E19:S19)+SUM($E70:S70),R120-S19+S70-'7. Consumption'!U20))</f>
        <v>0</v>
      </c>
      <c r="T120" s="135">
        <f ca="1">MAX(0,MIN($E120-SUM($E19:T19)+SUM($E70:T70),S120-T19+T70-'7. Consumption'!V20))</f>
        <v>0</v>
      </c>
      <c r="U120" s="135">
        <f ca="1">MAX(0,MIN($E120-SUM($E19:U19)+SUM($E70:U70),T120-U19+U70-'7. Consumption'!W20))</f>
        <v>0</v>
      </c>
      <c r="V120" s="135">
        <f ca="1">MAX(0,MIN($E120-SUM($E19:V19)+SUM($E70:V70),U120-V19+V70-'7. Consumption'!X20))</f>
        <v>0</v>
      </c>
      <c r="W120" s="135">
        <f ca="1">MAX(0,MIN($E120-SUM($E19:W19)+SUM($E70:W70),V120-W19+W70-'7. Consumption'!Y20))</f>
        <v>0</v>
      </c>
      <c r="X120" s="135">
        <f ca="1">MAX(0,MIN($E120-SUM($E19:X19)+SUM($E70:X70),W120-X19+X70-'7. Consumption'!Z20))</f>
        <v>0</v>
      </c>
      <c r="Y120" s="135">
        <f ca="1">MAX(0,MIN($E120-SUM($E19:Y19)+SUM($E70:Y70),X120-Y19+Y70-'7. Consumption'!AA20))</f>
        <v>0</v>
      </c>
      <c r="Z120" s="135">
        <f ca="1">MAX(0,MIN($E120-SUM($E19:Z19)+SUM($E70:Z70),Y120-Z19+Z70-'7. Consumption'!AB20))</f>
        <v>0</v>
      </c>
      <c r="AA120" s="135">
        <f ca="1">MAX(0,MIN($E120-SUM($E19:AA19)+SUM($E70:AA70),Z120-AA19+AA70-'7. Consumption'!AC20))</f>
        <v>0</v>
      </c>
      <c r="AB120" s="135">
        <f ca="1">MAX(0,MIN($E120-SUM($E19:AB19)+SUM($E70:AB70),AA120-AB19+AB70-'7. Consumption'!AD20))</f>
        <v>0</v>
      </c>
      <c r="AC120" s="135">
        <f ca="1">MAX(0,MIN($E120-SUM($E19:AC19)+SUM($E70:AC70),AB120-AC19+AC70-'7. Consumption'!AE20))</f>
        <v>0</v>
      </c>
      <c r="AD120" s="135">
        <f ca="1">MAX(0,MIN($E120-SUM($E19:AD19)+SUM($E70:AD70),AC120-AD19+AD70-'7. Consumption'!AF20))</f>
        <v>0</v>
      </c>
      <c r="AE120" s="135">
        <f ca="1">MAX(0,MIN($E120-SUM($E19:AE19)+SUM($E70:AE70),AD120-AE19+AE70-'7. Consumption'!AG20))</f>
        <v>0</v>
      </c>
      <c r="AF120" s="135">
        <f ca="1">MAX(0,MIN($E120-SUM($E19:AF19)+SUM($E70:AF70),AE120-AF19+AF70-'7. Consumption'!AH20))</f>
        <v>0</v>
      </c>
      <c r="AG120" s="135">
        <f ca="1">MAX(0,MIN($E120-SUM($E19:AG19)+SUM($E70:AG70),AF120-AG19+AG70-'7. Consumption'!AI20))</f>
        <v>0</v>
      </c>
      <c r="AH120" s="135">
        <f ca="1">MAX(0,MIN($E120-SUM($E19:AH19)+SUM($E70:AH70),AG120-AH19+AH70-'7. Consumption'!AJ20))</f>
        <v>0</v>
      </c>
      <c r="AI120" s="135">
        <f ca="1">MAX(0,MIN($E120-SUM($E19:AI19)+SUM($E70:AI70),AH120-AI19+AI70-'7. Consumption'!AK20))</f>
        <v>0</v>
      </c>
      <c r="AJ120" s="135">
        <f ca="1">MAX(0,MIN($E120-SUM($E19:AJ19)+SUM($E70:AJ70),AI120-AJ19+AJ70-'7. Consumption'!AL20))</f>
        <v>0</v>
      </c>
      <c r="AK120" s="135">
        <f ca="1">MAX(0,MIN($E120-SUM($E19:AK19)+SUM($E70:AK70),AJ120-AK19+AK70-'7. Consumption'!AM20))</f>
        <v>0</v>
      </c>
      <c r="AL120" s="135">
        <f ca="1">MAX(0,MIN($E120-SUM($E19:AL19)+SUM($E70:AL70),AK120-AL19+AL70-'7. Consumption'!AN20))</f>
        <v>0</v>
      </c>
      <c r="AM120" s="135">
        <f ca="1">MAX(0,MIN($E120-SUM($E19:AM19)+SUM($E70:AM70),AL120-AM19+AM70-'7. Consumption'!AO20))</f>
        <v>0</v>
      </c>
      <c r="AN120" s="135">
        <f ca="1">MAX(0,MIN($E120-SUM($E19:AN19)+SUM($E70:AN70),AM120-AN19+AN70-'7. Consumption'!AP20))</f>
        <v>0</v>
      </c>
      <c r="AO120" s="135">
        <f ca="1">MAX(0,MIN($E120-SUM($E19:AO19)+SUM($E70:AO70),AN120-AO19+AO70-'7. Consumption'!AQ20))</f>
        <v>0</v>
      </c>
      <c r="AP120" s="85">
        <f t="shared" ca="1" si="9"/>
        <v>0</v>
      </c>
      <c r="AQ120" s="322"/>
    </row>
    <row r="121" spans="1:43" x14ac:dyDescent="0.3">
      <c r="A121" s="322"/>
      <c r="B121" s="16"/>
      <c r="C121" s="16" t="str">
        <f t="shared" si="10"/>
        <v>DTG (50) - 30 tab</v>
      </c>
      <c r="E121" s="192">
        <f t="shared" si="8"/>
        <v>0</v>
      </c>
      <c r="F121" s="135">
        <f ca="1">MAX(0,MIN($E121-SUM($E20:F20)+SUM($E71:F71),E121-F20+F71-'7. Consumption'!H21))</f>
        <v>0</v>
      </c>
      <c r="G121" s="135">
        <f ca="1">MAX(0,MIN($E121-SUM($E20:G20)+SUM($E71:G71),F121-G20+G71-'7. Consumption'!I21))</f>
        <v>0</v>
      </c>
      <c r="H121" s="135">
        <f ca="1">MAX(0,MIN($E121-SUM($E20:H20)+SUM($E71:H71),G121-H20+H71-'7. Consumption'!J21))</f>
        <v>0</v>
      </c>
      <c r="I121" s="135">
        <f ca="1">MAX(0,MIN($E121-SUM($E20:I20)+SUM($E71:I71),H121-I20+I71-'7. Consumption'!K21))</f>
        <v>0</v>
      </c>
      <c r="J121" s="135">
        <f ca="1">MAX(0,MIN($E121-SUM($E20:J20)+SUM($E71:J71),I121-J20+J71-'7. Consumption'!L21))</f>
        <v>0</v>
      </c>
      <c r="K121" s="135">
        <f ca="1">MAX(0,MIN($E121-SUM($E20:K20)+SUM($E71:K71),J121-K20+K71-'7. Consumption'!M21))</f>
        <v>0</v>
      </c>
      <c r="L121" s="135">
        <f ca="1">MAX(0,MIN($E121-SUM($E20:L20)+SUM($E71:L71),K121-L20+L71-'7. Consumption'!N21))</f>
        <v>0</v>
      </c>
      <c r="M121" s="135">
        <f ca="1">MAX(0,MIN($E121-SUM($E20:M20)+SUM($E71:M71),L121-M20+M71-'7. Consumption'!O21))</f>
        <v>0</v>
      </c>
      <c r="N121" s="135">
        <f ca="1">MAX(0,MIN($E121-SUM($E20:N20)+SUM($E71:N71),M121-N20+N71-'7. Consumption'!P21))</f>
        <v>0</v>
      </c>
      <c r="O121" s="135">
        <f ca="1">MAX(0,MIN($E121-SUM($E20:O20)+SUM($E71:O71),N121-O20+O71-'7. Consumption'!Q21))</f>
        <v>0</v>
      </c>
      <c r="P121" s="135">
        <f ca="1">MAX(0,MIN($E121-SUM($E20:P20)+SUM($E71:P71),O121-P20+P71-'7. Consumption'!R21))</f>
        <v>0</v>
      </c>
      <c r="Q121" s="135">
        <f ca="1">MAX(0,MIN($E121-SUM($E20:Q20)+SUM($E71:Q71),P121-Q20+Q71-'7. Consumption'!S21))</f>
        <v>0</v>
      </c>
      <c r="R121" s="135">
        <f ca="1">MAX(0,MIN($E121-SUM($E20:R20)+SUM($E71:R71),Q121-R20+R71-'7. Consumption'!T21))</f>
        <v>0</v>
      </c>
      <c r="S121" s="135">
        <f ca="1">MAX(0,MIN($E121-SUM($E20:S20)+SUM($E71:S71),R121-S20+S71-'7. Consumption'!U21))</f>
        <v>0</v>
      </c>
      <c r="T121" s="135">
        <f ca="1">MAX(0,MIN($E121-SUM($E20:T20)+SUM($E71:T71),S121-T20+T71-'7. Consumption'!V21))</f>
        <v>0</v>
      </c>
      <c r="U121" s="135">
        <f ca="1">MAX(0,MIN($E121-SUM($E20:U20)+SUM($E71:U71),T121-U20+U71-'7. Consumption'!W21))</f>
        <v>0</v>
      </c>
      <c r="V121" s="135">
        <f ca="1">MAX(0,MIN($E121-SUM($E20:V20)+SUM($E71:V71),U121-V20+V71-'7. Consumption'!X21))</f>
        <v>0</v>
      </c>
      <c r="W121" s="135">
        <f ca="1">MAX(0,MIN($E121-SUM($E20:W20)+SUM($E71:W71),V121-W20+W71-'7. Consumption'!Y21))</f>
        <v>0</v>
      </c>
      <c r="X121" s="135">
        <f ca="1">MAX(0,MIN($E121-SUM($E20:X20)+SUM($E71:X71),W121-X20+X71-'7. Consumption'!Z21))</f>
        <v>0</v>
      </c>
      <c r="Y121" s="135">
        <f ca="1">MAX(0,MIN($E121-SUM($E20:Y20)+SUM($E71:Y71),X121-Y20+Y71-'7. Consumption'!AA21))</f>
        <v>0</v>
      </c>
      <c r="Z121" s="135">
        <f ca="1">MAX(0,MIN($E121-SUM($E20:Z20)+SUM($E71:Z71),Y121-Z20+Z71-'7. Consumption'!AB21))</f>
        <v>0</v>
      </c>
      <c r="AA121" s="135">
        <f ca="1">MAX(0,MIN($E121-SUM($E20:AA20)+SUM($E71:AA71),Z121-AA20+AA71-'7. Consumption'!AC21))</f>
        <v>0</v>
      </c>
      <c r="AB121" s="135">
        <f ca="1">MAX(0,MIN($E121-SUM($E20:AB20)+SUM($E71:AB71),AA121-AB20+AB71-'7. Consumption'!AD21))</f>
        <v>0</v>
      </c>
      <c r="AC121" s="135">
        <f ca="1">MAX(0,MIN($E121-SUM($E20:AC20)+SUM($E71:AC71),AB121-AC20+AC71-'7. Consumption'!AE21))</f>
        <v>0</v>
      </c>
      <c r="AD121" s="135">
        <f ca="1">MAX(0,MIN($E121-SUM($E20:AD20)+SUM($E71:AD71),AC121-AD20+AD71-'7. Consumption'!AF21))</f>
        <v>0</v>
      </c>
      <c r="AE121" s="135">
        <f ca="1">MAX(0,MIN($E121-SUM($E20:AE20)+SUM($E71:AE71),AD121-AE20+AE71-'7. Consumption'!AG21))</f>
        <v>0</v>
      </c>
      <c r="AF121" s="135">
        <f ca="1">MAX(0,MIN($E121-SUM($E20:AF20)+SUM($E71:AF71),AE121-AF20+AF71-'7. Consumption'!AH21))</f>
        <v>0</v>
      </c>
      <c r="AG121" s="135">
        <f ca="1">MAX(0,MIN($E121-SUM($E20:AG20)+SUM($E71:AG71),AF121-AG20+AG71-'7. Consumption'!AI21))</f>
        <v>0</v>
      </c>
      <c r="AH121" s="135">
        <f ca="1">MAX(0,MIN($E121-SUM($E20:AH20)+SUM($E71:AH71),AG121-AH20+AH71-'7. Consumption'!AJ21))</f>
        <v>0</v>
      </c>
      <c r="AI121" s="135">
        <f ca="1">MAX(0,MIN($E121-SUM($E20:AI20)+SUM($E71:AI71),AH121-AI20+AI71-'7. Consumption'!AK21))</f>
        <v>0</v>
      </c>
      <c r="AJ121" s="135">
        <f ca="1">MAX(0,MIN($E121-SUM($E20:AJ20)+SUM($E71:AJ71),AI121-AJ20+AJ71-'7. Consumption'!AL21))</f>
        <v>0</v>
      </c>
      <c r="AK121" s="135">
        <f ca="1">MAX(0,MIN($E121-SUM($E20:AK20)+SUM($E71:AK71),AJ121-AK20+AK71-'7. Consumption'!AM21))</f>
        <v>0</v>
      </c>
      <c r="AL121" s="135">
        <f ca="1">MAX(0,MIN($E121-SUM($E20:AL20)+SUM($E71:AL71),AK121-AL20+AL71-'7. Consumption'!AN21))</f>
        <v>0</v>
      </c>
      <c r="AM121" s="135">
        <f ca="1">MAX(0,MIN($E121-SUM($E20:AM20)+SUM($E71:AM71),AL121-AM20+AM71-'7. Consumption'!AO21))</f>
        <v>0</v>
      </c>
      <c r="AN121" s="135">
        <f ca="1">MAX(0,MIN($E121-SUM($E20:AN20)+SUM($E71:AN71),AM121-AN20+AN71-'7. Consumption'!AP21))</f>
        <v>0</v>
      </c>
      <c r="AO121" s="135">
        <f ca="1">MAX(0,MIN($E121-SUM($E20:AO20)+SUM($E71:AO71),AN121-AO20+AO71-'7. Consumption'!AQ21))</f>
        <v>0</v>
      </c>
      <c r="AP121" s="85">
        <f t="shared" ca="1" si="9"/>
        <v>0</v>
      </c>
      <c r="AQ121" s="322"/>
    </row>
    <row r="122" spans="1:43" x14ac:dyDescent="0.3">
      <c r="A122" s="322"/>
      <c r="B122" s="16"/>
      <c r="C122" s="16" t="str">
        <f t="shared" si="10"/>
        <v>EFV (600) - 30 tab</v>
      </c>
      <c r="E122" s="192">
        <f t="shared" si="8"/>
        <v>0</v>
      </c>
      <c r="F122" s="135">
        <f ca="1">MAX(0,MIN($E122-SUM($E21:F21)+SUM($E72:F72),E122-F21+F72-'7. Consumption'!H22))</f>
        <v>0</v>
      </c>
      <c r="G122" s="135">
        <f ca="1">MAX(0,MIN($E122-SUM($E21:G21)+SUM($E72:G72),F122-G21+G72-'7. Consumption'!I22))</f>
        <v>0</v>
      </c>
      <c r="H122" s="135">
        <f ca="1">MAX(0,MIN($E122-SUM($E21:H21)+SUM($E72:H72),G122-H21+H72-'7. Consumption'!J22))</f>
        <v>0</v>
      </c>
      <c r="I122" s="135">
        <f ca="1">MAX(0,MIN($E122-SUM($E21:I21)+SUM($E72:I72),H122-I21+I72-'7. Consumption'!K22))</f>
        <v>0</v>
      </c>
      <c r="J122" s="135">
        <f ca="1">MAX(0,MIN($E122-SUM($E21:J21)+SUM($E72:J72),I122-J21+J72-'7. Consumption'!L22))</f>
        <v>0</v>
      </c>
      <c r="K122" s="135">
        <f ca="1">MAX(0,MIN($E122-SUM($E21:K21)+SUM($E72:K72),J122-K21+K72-'7. Consumption'!M22))</f>
        <v>0</v>
      </c>
      <c r="L122" s="135">
        <f ca="1">MAX(0,MIN($E122-SUM($E21:L21)+SUM($E72:L72),K122-L21+L72-'7. Consumption'!N22))</f>
        <v>0</v>
      </c>
      <c r="M122" s="135">
        <f ca="1">MAX(0,MIN($E122-SUM($E21:M21)+SUM($E72:M72),L122-M21+M72-'7. Consumption'!O22))</f>
        <v>0</v>
      </c>
      <c r="N122" s="135">
        <f ca="1">MAX(0,MIN($E122-SUM($E21:N21)+SUM($E72:N72),M122-N21+N72-'7. Consumption'!P22))</f>
        <v>0</v>
      </c>
      <c r="O122" s="135">
        <f ca="1">MAX(0,MIN($E122-SUM($E21:O21)+SUM($E72:O72),N122-O21+O72-'7. Consumption'!Q22))</f>
        <v>0</v>
      </c>
      <c r="P122" s="135">
        <f ca="1">MAX(0,MIN($E122-SUM($E21:P21)+SUM($E72:P72),O122-P21+P72-'7. Consumption'!R22))</f>
        <v>0</v>
      </c>
      <c r="Q122" s="135">
        <f ca="1">MAX(0,MIN($E122-SUM($E21:Q21)+SUM($E72:Q72),P122-Q21+Q72-'7. Consumption'!S22))</f>
        <v>0</v>
      </c>
      <c r="R122" s="135">
        <f ca="1">MAX(0,MIN($E122-SUM($E21:R21)+SUM($E72:R72),Q122-R21+R72-'7. Consumption'!T22))</f>
        <v>0</v>
      </c>
      <c r="S122" s="135">
        <f ca="1">MAX(0,MIN($E122-SUM($E21:S21)+SUM($E72:S72),R122-S21+S72-'7. Consumption'!U22))</f>
        <v>0</v>
      </c>
      <c r="T122" s="135">
        <f ca="1">MAX(0,MIN($E122-SUM($E21:T21)+SUM($E72:T72),S122-T21+T72-'7. Consumption'!V22))</f>
        <v>0</v>
      </c>
      <c r="U122" s="135">
        <f ca="1">MAX(0,MIN($E122-SUM($E21:U21)+SUM($E72:U72),T122-U21+U72-'7. Consumption'!W22))</f>
        <v>0</v>
      </c>
      <c r="V122" s="135">
        <f ca="1">MAX(0,MIN($E122-SUM($E21:V21)+SUM($E72:V72),U122-V21+V72-'7. Consumption'!X22))</f>
        <v>0</v>
      </c>
      <c r="W122" s="135">
        <f ca="1">MAX(0,MIN($E122-SUM($E21:W21)+SUM($E72:W72),V122-W21+W72-'7. Consumption'!Y22))</f>
        <v>0</v>
      </c>
      <c r="X122" s="135">
        <f ca="1">MAX(0,MIN($E122-SUM($E21:X21)+SUM($E72:X72),W122-X21+X72-'7. Consumption'!Z22))</f>
        <v>0</v>
      </c>
      <c r="Y122" s="135">
        <f ca="1">MAX(0,MIN($E122-SUM($E21:Y21)+SUM($E72:Y72),X122-Y21+Y72-'7. Consumption'!AA22))</f>
        <v>0</v>
      </c>
      <c r="Z122" s="135">
        <f ca="1">MAX(0,MIN($E122-SUM($E21:Z21)+SUM($E72:Z72),Y122-Z21+Z72-'7. Consumption'!AB22))</f>
        <v>0</v>
      </c>
      <c r="AA122" s="135">
        <f ca="1">MAX(0,MIN($E122-SUM($E21:AA21)+SUM($E72:AA72),Z122-AA21+AA72-'7. Consumption'!AC22))</f>
        <v>0</v>
      </c>
      <c r="AB122" s="135">
        <f ca="1">MAX(0,MIN($E122-SUM($E21:AB21)+SUM($E72:AB72),AA122-AB21+AB72-'7. Consumption'!AD22))</f>
        <v>0</v>
      </c>
      <c r="AC122" s="135">
        <f ca="1">MAX(0,MIN($E122-SUM($E21:AC21)+SUM($E72:AC72),AB122-AC21+AC72-'7. Consumption'!AE22))</f>
        <v>0</v>
      </c>
      <c r="AD122" s="135">
        <f ca="1">MAX(0,MIN($E122-SUM($E21:AD21)+SUM($E72:AD72),AC122-AD21+AD72-'7. Consumption'!AF22))</f>
        <v>0</v>
      </c>
      <c r="AE122" s="135">
        <f ca="1">MAX(0,MIN($E122-SUM($E21:AE21)+SUM($E72:AE72),AD122-AE21+AE72-'7. Consumption'!AG22))</f>
        <v>0</v>
      </c>
      <c r="AF122" s="135">
        <f ca="1">MAX(0,MIN($E122-SUM($E21:AF21)+SUM($E72:AF72),AE122-AF21+AF72-'7. Consumption'!AH22))</f>
        <v>0</v>
      </c>
      <c r="AG122" s="135">
        <f ca="1">MAX(0,MIN($E122-SUM($E21:AG21)+SUM($E72:AG72),AF122-AG21+AG72-'7. Consumption'!AI22))</f>
        <v>0</v>
      </c>
      <c r="AH122" s="135">
        <f ca="1">MAX(0,MIN($E122-SUM($E21:AH21)+SUM($E72:AH72),AG122-AH21+AH72-'7. Consumption'!AJ22))</f>
        <v>0</v>
      </c>
      <c r="AI122" s="135">
        <f ca="1">MAX(0,MIN($E122-SUM($E21:AI21)+SUM($E72:AI72),AH122-AI21+AI72-'7. Consumption'!AK22))</f>
        <v>0</v>
      </c>
      <c r="AJ122" s="135">
        <f ca="1">MAX(0,MIN($E122-SUM($E21:AJ21)+SUM($E72:AJ72),AI122-AJ21+AJ72-'7. Consumption'!AL22))</f>
        <v>0</v>
      </c>
      <c r="AK122" s="135">
        <f ca="1">MAX(0,MIN($E122-SUM($E21:AK21)+SUM($E72:AK72),AJ122-AK21+AK72-'7. Consumption'!AM22))</f>
        <v>0</v>
      </c>
      <c r="AL122" s="135">
        <f ca="1">MAX(0,MIN($E122-SUM($E21:AL21)+SUM($E72:AL72),AK122-AL21+AL72-'7. Consumption'!AN22))</f>
        <v>0</v>
      </c>
      <c r="AM122" s="135">
        <f ca="1">MAX(0,MIN($E122-SUM($E21:AM21)+SUM($E72:AM72),AL122-AM21+AM72-'7. Consumption'!AO22))</f>
        <v>0</v>
      </c>
      <c r="AN122" s="135">
        <f ca="1">MAX(0,MIN($E122-SUM($E21:AN21)+SUM($E72:AN72),AM122-AN21+AN72-'7. Consumption'!AP22))</f>
        <v>0</v>
      </c>
      <c r="AO122" s="135">
        <f ca="1">MAX(0,MIN($E122-SUM($E21:AO21)+SUM($E72:AO72),AN122-AO21+AO72-'7. Consumption'!AQ22))</f>
        <v>0</v>
      </c>
      <c r="AP122" s="85">
        <f t="shared" ca="1" si="9"/>
        <v>0</v>
      </c>
      <c r="AQ122" s="322"/>
    </row>
    <row r="123" spans="1:43" x14ac:dyDescent="0.3">
      <c r="A123" s="322"/>
      <c r="B123" s="16"/>
      <c r="C123" s="16" t="str">
        <f t="shared" si="10"/>
        <v>ETV (100) - 120 tab</v>
      </c>
      <c r="E123" s="192">
        <f t="shared" si="8"/>
        <v>0</v>
      </c>
      <c r="F123" s="135">
        <f ca="1">MAX(0,MIN($E123-SUM($E22:F22)+SUM($E73:F73),E123-F22+F73-'7. Consumption'!H23))</f>
        <v>0</v>
      </c>
      <c r="G123" s="135">
        <f ca="1">MAX(0,MIN($E123-SUM($E22:G22)+SUM($E73:G73),F123-G22+G73-'7. Consumption'!I23))</f>
        <v>0</v>
      </c>
      <c r="H123" s="135">
        <f ca="1">MAX(0,MIN($E123-SUM($E22:H22)+SUM($E73:H73),G123-H22+H73-'7. Consumption'!J23))</f>
        <v>0</v>
      </c>
      <c r="I123" s="135">
        <f ca="1">MAX(0,MIN($E123-SUM($E22:I22)+SUM($E73:I73),H123-I22+I73-'7. Consumption'!K23))</f>
        <v>0</v>
      </c>
      <c r="J123" s="135">
        <f ca="1">MAX(0,MIN($E123-SUM($E22:J22)+SUM($E73:J73),I123-J22+J73-'7. Consumption'!L23))</f>
        <v>0</v>
      </c>
      <c r="K123" s="135">
        <f ca="1">MAX(0,MIN($E123-SUM($E22:K22)+SUM($E73:K73),J123-K22+K73-'7. Consumption'!M23))</f>
        <v>0</v>
      </c>
      <c r="L123" s="135">
        <f ca="1">MAX(0,MIN($E123-SUM($E22:L22)+SUM($E73:L73),K123-L22+L73-'7. Consumption'!N23))</f>
        <v>0</v>
      </c>
      <c r="M123" s="135">
        <f ca="1">MAX(0,MIN($E123-SUM($E22:M22)+SUM($E73:M73),L123-M22+M73-'7. Consumption'!O23))</f>
        <v>0</v>
      </c>
      <c r="N123" s="135">
        <f ca="1">MAX(0,MIN($E123-SUM($E22:N22)+SUM($E73:N73),M123-N22+N73-'7. Consumption'!P23))</f>
        <v>0</v>
      </c>
      <c r="O123" s="135">
        <f ca="1">MAX(0,MIN($E123-SUM($E22:O22)+SUM($E73:O73),N123-O22+O73-'7. Consumption'!Q23))</f>
        <v>0</v>
      </c>
      <c r="P123" s="135">
        <f ca="1">MAX(0,MIN($E123-SUM($E22:P22)+SUM($E73:P73),O123-P22+P73-'7. Consumption'!R23))</f>
        <v>0</v>
      </c>
      <c r="Q123" s="135">
        <f ca="1">MAX(0,MIN($E123-SUM($E22:Q22)+SUM($E73:Q73),P123-Q22+Q73-'7. Consumption'!S23))</f>
        <v>0</v>
      </c>
      <c r="R123" s="135">
        <f ca="1">MAX(0,MIN($E123-SUM($E22:R22)+SUM($E73:R73),Q123-R22+R73-'7. Consumption'!T23))</f>
        <v>0</v>
      </c>
      <c r="S123" s="135">
        <f ca="1">MAX(0,MIN($E123-SUM($E22:S22)+SUM($E73:S73),R123-S22+S73-'7. Consumption'!U23))</f>
        <v>0</v>
      </c>
      <c r="T123" s="135">
        <f ca="1">MAX(0,MIN($E123-SUM($E22:T22)+SUM($E73:T73),S123-T22+T73-'7. Consumption'!V23))</f>
        <v>0</v>
      </c>
      <c r="U123" s="135">
        <f ca="1">MAX(0,MIN($E123-SUM($E22:U22)+SUM($E73:U73),T123-U22+U73-'7. Consumption'!W23))</f>
        <v>0</v>
      </c>
      <c r="V123" s="135">
        <f ca="1">MAX(0,MIN($E123-SUM($E22:V22)+SUM($E73:V73),U123-V22+V73-'7. Consumption'!X23))</f>
        <v>0</v>
      </c>
      <c r="W123" s="135">
        <f ca="1">MAX(0,MIN($E123-SUM($E22:W22)+SUM($E73:W73),V123-W22+W73-'7. Consumption'!Y23))</f>
        <v>0</v>
      </c>
      <c r="X123" s="135">
        <f ca="1">MAX(0,MIN($E123-SUM($E22:X22)+SUM($E73:X73),W123-X22+X73-'7. Consumption'!Z23))</f>
        <v>0</v>
      </c>
      <c r="Y123" s="135">
        <f ca="1">MAX(0,MIN($E123-SUM($E22:Y22)+SUM($E73:Y73),X123-Y22+Y73-'7. Consumption'!AA23))</f>
        <v>0</v>
      </c>
      <c r="Z123" s="135">
        <f ca="1">MAX(0,MIN($E123-SUM($E22:Z22)+SUM($E73:Z73),Y123-Z22+Z73-'7. Consumption'!AB23))</f>
        <v>0</v>
      </c>
      <c r="AA123" s="135">
        <f ca="1">MAX(0,MIN($E123-SUM($E22:AA22)+SUM($E73:AA73),Z123-AA22+AA73-'7. Consumption'!AC23))</f>
        <v>0</v>
      </c>
      <c r="AB123" s="135">
        <f ca="1">MAX(0,MIN($E123-SUM($E22:AB22)+SUM($E73:AB73),AA123-AB22+AB73-'7. Consumption'!AD23))</f>
        <v>0</v>
      </c>
      <c r="AC123" s="135">
        <f ca="1">MAX(0,MIN($E123-SUM($E22:AC22)+SUM($E73:AC73),AB123-AC22+AC73-'7. Consumption'!AE23))</f>
        <v>0</v>
      </c>
      <c r="AD123" s="135">
        <f ca="1">MAX(0,MIN($E123-SUM($E22:AD22)+SUM($E73:AD73),AC123-AD22+AD73-'7. Consumption'!AF23))</f>
        <v>0</v>
      </c>
      <c r="AE123" s="135">
        <f ca="1">MAX(0,MIN($E123-SUM($E22:AE22)+SUM($E73:AE73),AD123-AE22+AE73-'7. Consumption'!AG23))</f>
        <v>0</v>
      </c>
      <c r="AF123" s="135">
        <f ca="1">MAX(0,MIN($E123-SUM($E22:AF22)+SUM($E73:AF73),AE123-AF22+AF73-'7. Consumption'!AH23))</f>
        <v>0</v>
      </c>
      <c r="AG123" s="135">
        <f ca="1">MAX(0,MIN($E123-SUM($E22:AG22)+SUM($E73:AG73),AF123-AG22+AG73-'7. Consumption'!AI23))</f>
        <v>0</v>
      </c>
      <c r="AH123" s="135">
        <f ca="1">MAX(0,MIN($E123-SUM($E22:AH22)+SUM($E73:AH73),AG123-AH22+AH73-'7. Consumption'!AJ23))</f>
        <v>0</v>
      </c>
      <c r="AI123" s="135">
        <f ca="1">MAX(0,MIN($E123-SUM($E22:AI22)+SUM($E73:AI73),AH123-AI22+AI73-'7. Consumption'!AK23))</f>
        <v>0</v>
      </c>
      <c r="AJ123" s="135">
        <f ca="1">MAX(0,MIN($E123-SUM($E22:AJ22)+SUM($E73:AJ73),AI123-AJ22+AJ73-'7. Consumption'!AL23))</f>
        <v>0</v>
      </c>
      <c r="AK123" s="135">
        <f ca="1">MAX(0,MIN($E123-SUM($E22:AK22)+SUM($E73:AK73),AJ123-AK22+AK73-'7. Consumption'!AM23))</f>
        <v>0</v>
      </c>
      <c r="AL123" s="135">
        <f ca="1">MAX(0,MIN($E123-SUM($E22:AL22)+SUM($E73:AL73),AK123-AL22+AL73-'7. Consumption'!AN23))</f>
        <v>0</v>
      </c>
      <c r="AM123" s="135">
        <f ca="1">MAX(0,MIN($E123-SUM($E22:AM22)+SUM($E73:AM73),AL123-AM22+AM73-'7. Consumption'!AO23))</f>
        <v>0</v>
      </c>
      <c r="AN123" s="135">
        <f ca="1">MAX(0,MIN($E123-SUM($E22:AN22)+SUM($E73:AN73),AM123-AN22+AN73-'7. Consumption'!AP23))</f>
        <v>0</v>
      </c>
      <c r="AO123" s="135">
        <f ca="1">MAX(0,MIN($E123-SUM($E22:AO22)+SUM($E73:AO73),AN123-AO22+AO73-'7. Consumption'!AQ23))</f>
        <v>0</v>
      </c>
      <c r="AP123" s="85">
        <f t="shared" ca="1" si="9"/>
        <v>0</v>
      </c>
      <c r="AQ123" s="322"/>
    </row>
    <row r="124" spans="1:43" x14ac:dyDescent="0.3">
      <c r="A124" s="322"/>
      <c r="B124" s="16"/>
      <c r="C124" s="16" t="str">
        <f t="shared" si="10"/>
        <v>ETV (200) - 60 tab</v>
      </c>
      <c r="E124" s="192">
        <f t="shared" si="8"/>
        <v>0</v>
      </c>
      <c r="F124" s="135">
        <f ca="1">MAX(0,MIN($E124-SUM($E23:F23)+SUM($E74:F74),E124-F23+F74-'7. Consumption'!H24))</f>
        <v>0</v>
      </c>
      <c r="G124" s="135">
        <f ca="1">MAX(0,MIN($E124-SUM($E23:G23)+SUM($E74:G74),F124-G23+G74-'7. Consumption'!I24))</f>
        <v>0</v>
      </c>
      <c r="H124" s="135">
        <f ca="1">MAX(0,MIN($E124-SUM($E23:H23)+SUM($E74:H74),G124-H23+H74-'7. Consumption'!J24))</f>
        <v>0</v>
      </c>
      <c r="I124" s="135">
        <f ca="1">MAX(0,MIN($E124-SUM($E23:I23)+SUM($E74:I74),H124-I23+I74-'7. Consumption'!K24))</f>
        <v>0</v>
      </c>
      <c r="J124" s="135">
        <f ca="1">MAX(0,MIN($E124-SUM($E23:J23)+SUM($E74:J74),I124-J23+J74-'7. Consumption'!L24))</f>
        <v>0</v>
      </c>
      <c r="K124" s="135">
        <f ca="1">MAX(0,MIN($E124-SUM($E23:K23)+SUM($E74:K74),J124-K23+K74-'7. Consumption'!M24))</f>
        <v>0</v>
      </c>
      <c r="L124" s="135">
        <f ca="1">MAX(0,MIN($E124-SUM($E23:L23)+SUM($E74:L74),K124-L23+L74-'7. Consumption'!N24))</f>
        <v>0</v>
      </c>
      <c r="M124" s="135">
        <f ca="1">MAX(0,MIN($E124-SUM($E23:M23)+SUM($E74:M74),L124-M23+M74-'7. Consumption'!O24))</f>
        <v>0</v>
      </c>
      <c r="N124" s="135">
        <f ca="1">MAX(0,MIN($E124-SUM($E23:N23)+SUM($E74:N74),M124-N23+N74-'7. Consumption'!P24))</f>
        <v>0</v>
      </c>
      <c r="O124" s="135">
        <f ca="1">MAX(0,MIN($E124-SUM($E23:O23)+SUM($E74:O74),N124-O23+O74-'7. Consumption'!Q24))</f>
        <v>0</v>
      </c>
      <c r="P124" s="135">
        <f ca="1">MAX(0,MIN($E124-SUM($E23:P23)+SUM($E74:P74),O124-P23+P74-'7. Consumption'!R24))</f>
        <v>0</v>
      </c>
      <c r="Q124" s="135">
        <f ca="1">MAX(0,MIN($E124-SUM($E23:Q23)+SUM($E74:Q74),P124-Q23+Q74-'7. Consumption'!S24))</f>
        <v>0</v>
      </c>
      <c r="R124" s="135">
        <f ca="1">MAX(0,MIN($E124-SUM($E23:R23)+SUM($E74:R74),Q124-R23+R74-'7. Consumption'!T24))</f>
        <v>0</v>
      </c>
      <c r="S124" s="135">
        <f ca="1">MAX(0,MIN($E124-SUM($E23:S23)+SUM($E74:S74),R124-S23+S74-'7. Consumption'!U24))</f>
        <v>0</v>
      </c>
      <c r="T124" s="135">
        <f ca="1">MAX(0,MIN($E124-SUM($E23:T23)+SUM($E74:T74),S124-T23+T74-'7. Consumption'!V24))</f>
        <v>0</v>
      </c>
      <c r="U124" s="135">
        <f ca="1">MAX(0,MIN($E124-SUM($E23:U23)+SUM($E74:U74),T124-U23+U74-'7. Consumption'!W24))</f>
        <v>0</v>
      </c>
      <c r="V124" s="135">
        <f ca="1">MAX(0,MIN($E124-SUM($E23:V23)+SUM($E74:V74),U124-V23+V74-'7. Consumption'!X24))</f>
        <v>0</v>
      </c>
      <c r="W124" s="135">
        <f ca="1">MAX(0,MIN($E124-SUM($E23:W23)+SUM($E74:W74),V124-W23+W74-'7. Consumption'!Y24))</f>
        <v>0</v>
      </c>
      <c r="X124" s="135">
        <f ca="1">MAX(0,MIN($E124-SUM($E23:X23)+SUM($E74:X74),W124-X23+X74-'7. Consumption'!Z24))</f>
        <v>0</v>
      </c>
      <c r="Y124" s="135">
        <f ca="1">MAX(0,MIN($E124-SUM($E23:Y23)+SUM($E74:Y74),X124-Y23+Y74-'7. Consumption'!AA24))</f>
        <v>0</v>
      </c>
      <c r="Z124" s="135">
        <f ca="1">MAX(0,MIN($E124-SUM($E23:Z23)+SUM($E74:Z74),Y124-Z23+Z74-'7. Consumption'!AB24))</f>
        <v>0</v>
      </c>
      <c r="AA124" s="135">
        <f ca="1">MAX(0,MIN($E124-SUM($E23:AA23)+SUM($E74:AA74),Z124-AA23+AA74-'7. Consumption'!AC24))</f>
        <v>0</v>
      </c>
      <c r="AB124" s="135">
        <f ca="1">MAX(0,MIN($E124-SUM($E23:AB23)+SUM($E74:AB74),AA124-AB23+AB74-'7. Consumption'!AD24))</f>
        <v>0</v>
      </c>
      <c r="AC124" s="135">
        <f ca="1">MAX(0,MIN($E124-SUM($E23:AC23)+SUM($E74:AC74),AB124-AC23+AC74-'7. Consumption'!AE24))</f>
        <v>0</v>
      </c>
      <c r="AD124" s="135">
        <f ca="1">MAX(0,MIN($E124-SUM($E23:AD23)+SUM($E74:AD74),AC124-AD23+AD74-'7. Consumption'!AF24))</f>
        <v>0</v>
      </c>
      <c r="AE124" s="135">
        <f ca="1">MAX(0,MIN($E124-SUM($E23:AE23)+SUM($E74:AE74),AD124-AE23+AE74-'7. Consumption'!AG24))</f>
        <v>0</v>
      </c>
      <c r="AF124" s="135">
        <f ca="1">MAX(0,MIN($E124-SUM($E23:AF23)+SUM($E74:AF74),AE124-AF23+AF74-'7. Consumption'!AH24))</f>
        <v>0</v>
      </c>
      <c r="AG124" s="135">
        <f ca="1">MAX(0,MIN($E124-SUM($E23:AG23)+SUM($E74:AG74),AF124-AG23+AG74-'7. Consumption'!AI24))</f>
        <v>0</v>
      </c>
      <c r="AH124" s="135">
        <f ca="1">MAX(0,MIN($E124-SUM($E23:AH23)+SUM($E74:AH74),AG124-AH23+AH74-'7. Consumption'!AJ24))</f>
        <v>0</v>
      </c>
      <c r="AI124" s="135">
        <f ca="1">MAX(0,MIN($E124-SUM($E23:AI23)+SUM($E74:AI74),AH124-AI23+AI74-'7. Consumption'!AK24))</f>
        <v>0</v>
      </c>
      <c r="AJ124" s="135">
        <f ca="1">MAX(0,MIN($E124-SUM($E23:AJ23)+SUM($E74:AJ74),AI124-AJ23+AJ74-'7. Consumption'!AL24))</f>
        <v>0</v>
      </c>
      <c r="AK124" s="135">
        <f ca="1">MAX(0,MIN($E124-SUM($E23:AK23)+SUM($E74:AK74),AJ124-AK23+AK74-'7. Consumption'!AM24))</f>
        <v>0</v>
      </c>
      <c r="AL124" s="135">
        <f ca="1">MAX(0,MIN($E124-SUM($E23:AL23)+SUM($E74:AL74),AK124-AL23+AL74-'7. Consumption'!AN24))</f>
        <v>0</v>
      </c>
      <c r="AM124" s="135">
        <f ca="1">MAX(0,MIN($E124-SUM($E23:AM23)+SUM($E74:AM74),AL124-AM23+AM74-'7. Consumption'!AO24))</f>
        <v>0</v>
      </c>
      <c r="AN124" s="135">
        <f ca="1">MAX(0,MIN($E124-SUM($E23:AN23)+SUM($E74:AN74),AM124-AN23+AN74-'7. Consumption'!AP24))</f>
        <v>0</v>
      </c>
      <c r="AO124" s="135">
        <f ca="1">MAX(0,MIN($E124-SUM($E23:AO23)+SUM($E74:AO74),AN124-AO23+AO74-'7. Consumption'!AQ24))</f>
        <v>0</v>
      </c>
      <c r="AP124" s="85">
        <f t="shared" ca="1" si="9"/>
        <v>0</v>
      </c>
      <c r="AQ124" s="322"/>
    </row>
    <row r="125" spans="1:43" x14ac:dyDescent="0.3">
      <c r="A125" s="322"/>
      <c r="B125" s="16"/>
      <c r="C125" s="16" t="str">
        <f t="shared" si="10"/>
        <v>FTC (200) - 30 tab</v>
      </c>
      <c r="E125" s="192">
        <f t="shared" si="8"/>
        <v>0</v>
      </c>
      <c r="F125" s="135">
        <f ca="1">MAX(0,MIN($E125-SUM($E24:F24)+SUM($E75:F75),E125-F24+F75-'7. Consumption'!H25))</f>
        <v>0</v>
      </c>
      <c r="G125" s="135">
        <f ca="1">MAX(0,MIN($E125-SUM($E24:G24)+SUM($E75:G75),F125-G24+G75-'7. Consumption'!I25))</f>
        <v>0</v>
      </c>
      <c r="H125" s="135">
        <f ca="1">MAX(0,MIN($E125-SUM($E24:H24)+SUM($E75:H75),G125-H24+H75-'7. Consumption'!J25))</f>
        <v>0</v>
      </c>
      <c r="I125" s="135">
        <f ca="1">MAX(0,MIN($E125-SUM($E24:I24)+SUM($E75:I75),H125-I24+I75-'7. Consumption'!K25))</f>
        <v>0</v>
      </c>
      <c r="J125" s="135">
        <f ca="1">MAX(0,MIN($E125-SUM($E24:J24)+SUM($E75:J75),I125-J24+J75-'7. Consumption'!L25))</f>
        <v>0</v>
      </c>
      <c r="K125" s="135">
        <f ca="1">MAX(0,MIN($E125-SUM($E24:K24)+SUM($E75:K75),J125-K24+K75-'7. Consumption'!M25))</f>
        <v>0</v>
      </c>
      <c r="L125" s="135">
        <f ca="1">MAX(0,MIN($E125-SUM($E24:L24)+SUM($E75:L75),K125-L24+L75-'7. Consumption'!N25))</f>
        <v>0</v>
      </c>
      <c r="M125" s="135">
        <f ca="1">MAX(0,MIN($E125-SUM($E24:M24)+SUM($E75:M75),L125-M24+M75-'7. Consumption'!O25))</f>
        <v>0</v>
      </c>
      <c r="N125" s="135">
        <f ca="1">MAX(0,MIN($E125-SUM($E24:N24)+SUM($E75:N75),M125-N24+N75-'7. Consumption'!P25))</f>
        <v>0</v>
      </c>
      <c r="O125" s="135">
        <f ca="1">MAX(0,MIN($E125-SUM($E24:O24)+SUM($E75:O75),N125-O24+O75-'7. Consumption'!Q25))</f>
        <v>0</v>
      </c>
      <c r="P125" s="135">
        <f ca="1">MAX(0,MIN($E125-SUM($E24:P24)+SUM($E75:P75),O125-P24+P75-'7. Consumption'!R25))</f>
        <v>0</v>
      </c>
      <c r="Q125" s="135">
        <f ca="1">MAX(0,MIN($E125-SUM($E24:Q24)+SUM($E75:Q75),P125-Q24+Q75-'7. Consumption'!S25))</f>
        <v>0</v>
      </c>
      <c r="R125" s="135">
        <f ca="1">MAX(0,MIN($E125-SUM($E24:R24)+SUM($E75:R75),Q125-R24+R75-'7. Consumption'!T25))</f>
        <v>0</v>
      </c>
      <c r="S125" s="135">
        <f ca="1">MAX(0,MIN($E125-SUM($E24:S24)+SUM($E75:S75),R125-S24+S75-'7. Consumption'!U25))</f>
        <v>0</v>
      </c>
      <c r="T125" s="135">
        <f ca="1">MAX(0,MIN($E125-SUM($E24:T24)+SUM($E75:T75),S125-T24+T75-'7. Consumption'!V25))</f>
        <v>0</v>
      </c>
      <c r="U125" s="135">
        <f ca="1">MAX(0,MIN($E125-SUM($E24:U24)+SUM($E75:U75),T125-U24+U75-'7. Consumption'!W25))</f>
        <v>0</v>
      </c>
      <c r="V125" s="135">
        <f ca="1">MAX(0,MIN($E125-SUM($E24:V24)+SUM($E75:V75),U125-V24+V75-'7. Consumption'!X25))</f>
        <v>0</v>
      </c>
      <c r="W125" s="135">
        <f ca="1">MAX(0,MIN($E125-SUM($E24:W24)+SUM($E75:W75),V125-W24+W75-'7. Consumption'!Y25))</f>
        <v>0</v>
      </c>
      <c r="X125" s="135">
        <f ca="1">MAX(0,MIN($E125-SUM($E24:X24)+SUM($E75:X75),W125-X24+X75-'7. Consumption'!Z25))</f>
        <v>0</v>
      </c>
      <c r="Y125" s="135">
        <f ca="1">MAX(0,MIN($E125-SUM($E24:Y24)+SUM($E75:Y75),X125-Y24+Y75-'7. Consumption'!AA25))</f>
        <v>0</v>
      </c>
      <c r="Z125" s="135">
        <f ca="1">MAX(0,MIN($E125-SUM($E24:Z24)+SUM($E75:Z75),Y125-Z24+Z75-'7. Consumption'!AB25))</f>
        <v>0</v>
      </c>
      <c r="AA125" s="135">
        <f ca="1">MAX(0,MIN($E125-SUM($E24:AA24)+SUM($E75:AA75),Z125-AA24+AA75-'7. Consumption'!AC25))</f>
        <v>0</v>
      </c>
      <c r="AB125" s="135">
        <f ca="1">MAX(0,MIN($E125-SUM($E24:AB24)+SUM($E75:AB75),AA125-AB24+AB75-'7. Consumption'!AD25))</f>
        <v>0</v>
      </c>
      <c r="AC125" s="135">
        <f ca="1">MAX(0,MIN($E125-SUM($E24:AC24)+SUM($E75:AC75),AB125-AC24+AC75-'7. Consumption'!AE25))</f>
        <v>0</v>
      </c>
      <c r="AD125" s="135">
        <f ca="1">MAX(0,MIN($E125-SUM($E24:AD24)+SUM($E75:AD75),AC125-AD24+AD75-'7. Consumption'!AF25))</f>
        <v>0</v>
      </c>
      <c r="AE125" s="135">
        <f ca="1">MAX(0,MIN($E125-SUM($E24:AE24)+SUM($E75:AE75),AD125-AE24+AE75-'7. Consumption'!AG25))</f>
        <v>0</v>
      </c>
      <c r="AF125" s="135">
        <f ca="1">MAX(0,MIN($E125-SUM($E24:AF24)+SUM($E75:AF75),AE125-AF24+AF75-'7. Consumption'!AH25))</f>
        <v>0</v>
      </c>
      <c r="AG125" s="135">
        <f ca="1">MAX(0,MIN($E125-SUM($E24:AG24)+SUM($E75:AG75),AF125-AG24+AG75-'7. Consumption'!AI25))</f>
        <v>0</v>
      </c>
      <c r="AH125" s="135">
        <f ca="1">MAX(0,MIN($E125-SUM($E24:AH24)+SUM($E75:AH75),AG125-AH24+AH75-'7. Consumption'!AJ25))</f>
        <v>0</v>
      </c>
      <c r="AI125" s="135">
        <f ca="1">MAX(0,MIN($E125-SUM($E24:AI24)+SUM($E75:AI75),AH125-AI24+AI75-'7. Consumption'!AK25))</f>
        <v>0</v>
      </c>
      <c r="AJ125" s="135">
        <f ca="1">MAX(0,MIN($E125-SUM($E24:AJ24)+SUM($E75:AJ75),AI125-AJ24+AJ75-'7. Consumption'!AL25))</f>
        <v>0</v>
      </c>
      <c r="AK125" s="135">
        <f ca="1">MAX(0,MIN($E125-SUM($E24:AK24)+SUM($E75:AK75),AJ125-AK24+AK75-'7. Consumption'!AM25))</f>
        <v>0</v>
      </c>
      <c r="AL125" s="135">
        <f ca="1">MAX(0,MIN($E125-SUM($E24:AL24)+SUM($E75:AL75),AK125-AL24+AL75-'7. Consumption'!AN25))</f>
        <v>0</v>
      </c>
      <c r="AM125" s="135">
        <f ca="1">MAX(0,MIN($E125-SUM($E24:AM24)+SUM($E75:AM75),AL125-AM24+AM75-'7. Consumption'!AO25))</f>
        <v>0</v>
      </c>
      <c r="AN125" s="135">
        <f ca="1">MAX(0,MIN($E125-SUM($E24:AN24)+SUM($E75:AN75),AM125-AN24+AN75-'7. Consumption'!AP25))</f>
        <v>0</v>
      </c>
      <c r="AO125" s="135">
        <f ca="1">MAX(0,MIN($E125-SUM($E24:AO24)+SUM($E75:AO75),AN125-AO24+AO75-'7. Consumption'!AQ25))</f>
        <v>0</v>
      </c>
      <c r="AP125" s="85">
        <f t="shared" ca="1" si="9"/>
        <v>0</v>
      </c>
      <c r="AQ125" s="322"/>
    </row>
    <row r="126" spans="1:43" x14ac:dyDescent="0.3">
      <c r="A126" s="322"/>
      <c r="B126" s="16"/>
      <c r="C126" s="16" t="str">
        <f t="shared" si="10"/>
        <v>LPV/r (200/50) - 120 tab</v>
      </c>
      <c r="E126" s="192">
        <f t="shared" si="8"/>
        <v>0</v>
      </c>
      <c r="F126" s="135">
        <f ca="1">MAX(0,MIN($E126-SUM($E25:F25)+SUM($E76:F76),E126-F25+F76-'7. Consumption'!H26))</f>
        <v>0</v>
      </c>
      <c r="G126" s="135">
        <f ca="1">MAX(0,MIN($E126-SUM($E25:G25)+SUM($E76:G76),F126-G25+G76-'7. Consumption'!I26))</f>
        <v>0</v>
      </c>
      <c r="H126" s="135">
        <f ca="1">MAX(0,MIN($E126-SUM($E25:H25)+SUM($E76:H76),G126-H25+H76-'7. Consumption'!J26))</f>
        <v>0</v>
      </c>
      <c r="I126" s="135">
        <f ca="1">MAX(0,MIN($E126-SUM($E25:I25)+SUM($E76:I76),H126-I25+I76-'7. Consumption'!K26))</f>
        <v>0</v>
      </c>
      <c r="J126" s="135">
        <f ca="1">MAX(0,MIN($E126-SUM($E25:J25)+SUM($E76:J76),I126-J25+J76-'7. Consumption'!L26))</f>
        <v>0</v>
      </c>
      <c r="K126" s="135">
        <f ca="1">MAX(0,MIN($E126-SUM($E25:K25)+SUM($E76:K76),J126-K25+K76-'7. Consumption'!M26))</f>
        <v>0</v>
      </c>
      <c r="L126" s="135">
        <f ca="1">MAX(0,MIN($E126-SUM($E25:L25)+SUM($E76:L76),K126-L25+L76-'7. Consumption'!N26))</f>
        <v>0</v>
      </c>
      <c r="M126" s="135">
        <f ca="1">MAX(0,MIN($E126-SUM($E25:M25)+SUM($E76:M76),L126-M25+M76-'7. Consumption'!O26))</f>
        <v>0</v>
      </c>
      <c r="N126" s="135">
        <f ca="1">MAX(0,MIN($E126-SUM($E25:N25)+SUM($E76:N76),M126-N25+N76-'7. Consumption'!P26))</f>
        <v>0</v>
      </c>
      <c r="O126" s="135">
        <f ca="1">MAX(0,MIN($E126-SUM($E25:O25)+SUM($E76:O76),N126-O25+O76-'7. Consumption'!Q26))</f>
        <v>0</v>
      </c>
      <c r="P126" s="135">
        <f ca="1">MAX(0,MIN($E126-SUM($E25:P25)+SUM($E76:P76),O126-P25+P76-'7. Consumption'!R26))</f>
        <v>0</v>
      </c>
      <c r="Q126" s="135">
        <f ca="1">MAX(0,MIN($E126-SUM($E25:Q25)+SUM($E76:Q76),P126-Q25+Q76-'7. Consumption'!S26))</f>
        <v>0</v>
      </c>
      <c r="R126" s="135">
        <f ca="1">MAX(0,MIN($E126-SUM($E25:R25)+SUM($E76:R76),Q126-R25+R76-'7. Consumption'!T26))</f>
        <v>0</v>
      </c>
      <c r="S126" s="135">
        <f ca="1">MAX(0,MIN($E126-SUM($E25:S25)+SUM($E76:S76),R126-S25+S76-'7. Consumption'!U26))</f>
        <v>0</v>
      </c>
      <c r="T126" s="135">
        <f ca="1">MAX(0,MIN($E126-SUM($E25:T25)+SUM($E76:T76),S126-T25+T76-'7. Consumption'!V26))</f>
        <v>0</v>
      </c>
      <c r="U126" s="135">
        <f ca="1">MAX(0,MIN($E126-SUM($E25:U25)+SUM($E76:U76),T126-U25+U76-'7. Consumption'!W26))</f>
        <v>0</v>
      </c>
      <c r="V126" s="135">
        <f ca="1">MAX(0,MIN($E126-SUM($E25:V25)+SUM($E76:V76),U126-V25+V76-'7. Consumption'!X26))</f>
        <v>0</v>
      </c>
      <c r="W126" s="135">
        <f ca="1">MAX(0,MIN($E126-SUM($E25:W25)+SUM($E76:W76),V126-W25+W76-'7. Consumption'!Y26))</f>
        <v>0</v>
      </c>
      <c r="X126" s="135">
        <f ca="1">MAX(0,MIN($E126-SUM($E25:X25)+SUM($E76:X76),W126-X25+X76-'7. Consumption'!Z26))</f>
        <v>0</v>
      </c>
      <c r="Y126" s="135">
        <f ca="1">MAX(0,MIN($E126-SUM($E25:Y25)+SUM($E76:Y76),X126-Y25+Y76-'7. Consumption'!AA26))</f>
        <v>0</v>
      </c>
      <c r="Z126" s="135">
        <f ca="1">MAX(0,MIN($E126-SUM($E25:Z25)+SUM($E76:Z76),Y126-Z25+Z76-'7. Consumption'!AB26))</f>
        <v>0</v>
      </c>
      <c r="AA126" s="135">
        <f ca="1">MAX(0,MIN($E126-SUM($E25:AA25)+SUM($E76:AA76),Z126-AA25+AA76-'7. Consumption'!AC26))</f>
        <v>0</v>
      </c>
      <c r="AB126" s="135">
        <f ca="1">MAX(0,MIN($E126-SUM($E25:AB25)+SUM($E76:AB76),AA126-AB25+AB76-'7. Consumption'!AD26))</f>
        <v>0</v>
      </c>
      <c r="AC126" s="135">
        <f ca="1">MAX(0,MIN($E126-SUM($E25:AC25)+SUM($E76:AC76),AB126-AC25+AC76-'7. Consumption'!AE26))</f>
        <v>0</v>
      </c>
      <c r="AD126" s="135">
        <f ca="1">MAX(0,MIN($E126-SUM($E25:AD25)+SUM($E76:AD76),AC126-AD25+AD76-'7. Consumption'!AF26))</f>
        <v>0</v>
      </c>
      <c r="AE126" s="135">
        <f ca="1">MAX(0,MIN($E126-SUM($E25:AE25)+SUM($E76:AE76),AD126-AE25+AE76-'7. Consumption'!AG26))</f>
        <v>0</v>
      </c>
      <c r="AF126" s="135">
        <f ca="1">MAX(0,MIN($E126-SUM($E25:AF25)+SUM($E76:AF76),AE126-AF25+AF76-'7. Consumption'!AH26))</f>
        <v>0</v>
      </c>
      <c r="AG126" s="135">
        <f ca="1">MAX(0,MIN($E126-SUM($E25:AG25)+SUM($E76:AG76),AF126-AG25+AG76-'7. Consumption'!AI26))</f>
        <v>0</v>
      </c>
      <c r="AH126" s="135">
        <f ca="1">MAX(0,MIN($E126-SUM($E25:AH25)+SUM($E76:AH76),AG126-AH25+AH76-'7. Consumption'!AJ26))</f>
        <v>0</v>
      </c>
      <c r="AI126" s="135">
        <f ca="1">MAX(0,MIN($E126-SUM($E25:AI25)+SUM($E76:AI76),AH126-AI25+AI76-'7. Consumption'!AK26))</f>
        <v>0</v>
      </c>
      <c r="AJ126" s="135">
        <f ca="1">MAX(0,MIN($E126-SUM($E25:AJ25)+SUM($E76:AJ76),AI126-AJ25+AJ76-'7. Consumption'!AL26))</f>
        <v>0</v>
      </c>
      <c r="AK126" s="135">
        <f ca="1">MAX(0,MIN($E126-SUM($E25:AK25)+SUM($E76:AK76),AJ126-AK25+AK76-'7. Consumption'!AM26))</f>
        <v>0</v>
      </c>
      <c r="AL126" s="135">
        <f ca="1">MAX(0,MIN($E126-SUM($E25:AL25)+SUM($E76:AL76),AK126-AL25+AL76-'7. Consumption'!AN26))</f>
        <v>0</v>
      </c>
      <c r="AM126" s="135">
        <f ca="1">MAX(0,MIN($E126-SUM($E25:AM25)+SUM($E76:AM76),AL126-AM25+AM76-'7. Consumption'!AO26))</f>
        <v>0</v>
      </c>
      <c r="AN126" s="135">
        <f ca="1">MAX(0,MIN($E126-SUM($E25:AN25)+SUM($E76:AN76),AM126-AN25+AN76-'7. Consumption'!AP26))</f>
        <v>0</v>
      </c>
      <c r="AO126" s="135">
        <f ca="1">MAX(0,MIN($E126-SUM($E25:AO25)+SUM($E76:AO76),AN126-AO25+AO76-'7. Consumption'!AQ26))</f>
        <v>0</v>
      </c>
      <c r="AP126" s="85">
        <f t="shared" ca="1" si="9"/>
        <v>0</v>
      </c>
      <c r="AQ126" s="322"/>
    </row>
    <row r="127" spans="1:43" x14ac:dyDescent="0.3">
      <c r="A127" s="322"/>
      <c r="B127" s="16"/>
      <c r="C127" s="16" t="str">
        <f t="shared" si="10"/>
        <v>NVP (200) - 60 tab</v>
      </c>
      <c r="E127" s="192">
        <f t="shared" si="8"/>
        <v>0</v>
      </c>
      <c r="F127" s="135">
        <f ca="1">MAX(0,MIN($E127-SUM($E26:F26)+SUM($E77:F77),E127-F26+F77-'7. Consumption'!H27))</f>
        <v>0</v>
      </c>
      <c r="G127" s="135">
        <f ca="1">MAX(0,MIN($E127-SUM($E26:G26)+SUM($E77:G77),F127-G26+G77-'7. Consumption'!I27))</f>
        <v>0</v>
      </c>
      <c r="H127" s="135">
        <f ca="1">MAX(0,MIN($E127-SUM($E26:H26)+SUM($E77:H77),G127-H26+H77-'7. Consumption'!J27))</f>
        <v>0</v>
      </c>
      <c r="I127" s="135">
        <f ca="1">MAX(0,MIN($E127-SUM($E26:I26)+SUM($E77:I77),H127-I26+I77-'7. Consumption'!K27))</f>
        <v>0</v>
      </c>
      <c r="J127" s="135">
        <f ca="1">MAX(0,MIN($E127-SUM($E26:J26)+SUM($E77:J77),I127-J26+J77-'7. Consumption'!L27))</f>
        <v>0</v>
      </c>
      <c r="K127" s="135">
        <f ca="1">MAX(0,MIN($E127-SUM($E26:K26)+SUM($E77:K77),J127-K26+K77-'7. Consumption'!M27))</f>
        <v>0</v>
      </c>
      <c r="L127" s="135">
        <f ca="1">MAX(0,MIN($E127-SUM($E26:L26)+SUM($E77:L77),K127-L26+L77-'7. Consumption'!N27))</f>
        <v>0</v>
      </c>
      <c r="M127" s="135">
        <f ca="1">MAX(0,MIN($E127-SUM($E26:M26)+SUM($E77:M77),L127-M26+M77-'7. Consumption'!O27))</f>
        <v>0</v>
      </c>
      <c r="N127" s="135">
        <f ca="1">MAX(0,MIN($E127-SUM($E26:N26)+SUM($E77:N77),M127-N26+N77-'7. Consumption'!P27))</f>
        <v>0</v>
      </c>
      <c r="O127" s="135">
        <f ca="1">MAX(0,MIN($E127-SUM($E26:O26)+SUM($E77:O77),N127-O26+O77-'7. Consumption'!Q27))</f>
        <v>0</v>
      </c>
      <c r="P127" s="135">
        <f ca="1">MAX(0,MIN($E127-SUM($E26:P26)+SUM($E77:P77),O127-P26+P77-'7. Consumption'!R27))</f>
        <v>0</v>
      </c>
      <c r="Q127" s="135">
        <f ca="1">MAX(0,MIN($E127-SUM($E26:Q26)+SUM($E77:Q77),P127-Q26+Q77-'7. Consumption'!S27))</f>
        <v>0</v>
      </c>
      <c r="R127" s="135">
        <f ca="1">MAX(0,MIN($E127-SUM($E26:R26)+SUM($E77:R77),Q127-R26+R77-'7. Consumption'!T27))</f>
        <v>0</v>
      </c>
      <c r="S127" s="135">
        <f ca="1">MAX(0,MIN($E127-SUM($E26:S26)+SUM($E77:S77),R127-S26+S77-'7. Consumption'!U27))</f>
        <v>0</v>
      </c>
      <c r="T127" s="135">
        <f ca="1">MAX(0,MIN($E127-SUM($E26:T26)+SUM($E77:T77),S127-T26+T77-'7. Consumption'!V27))</f>
        <v>0</v>
      </c>
      <c r="U127" s="135">
        <f ca="1">MAX(0,MIN($E127-SUM($E26:U26)+SUM($E77:U77),T127-U26+U77-'7. Consumption'!W27))</f>
        <v>0</v>
      </c>
      <c r="V127" s="135">
        <f ca="1">MAX(0,MIN($E127-SUM($E26:V26)+SUM($E77:V77),U127-V26+V77-'7. Consumption'!X27))</f>
        <v>0</v>
      </c>
      <c r="W127" s="135">
        <f ca="1">MAX(0,MIN($E127-SUM($E26:W26)+SUM($E77:W77),V127-W26+W77-'7. Consumption'!Y27))</f>
        <v>0</v>
      </c>
      <c r="X127" s="135">
        <f ca="1">MAX(0,MIN($E127-SUM($E26:X26)+SUM($E77:X77),W127-X26+X77-'7. Consumption'!Z27))</f>
        <v>0</v>
      </c>
      <c r="Y127" s="135">
        <f ca="1">MAX(0,MIN($E127-SUM($E26:Y26)+SUM($E77:Y77),X127-Y26+Y77-'7. Consumption'!AA27))</f>
        <v>0</v>
      </c>
      <c r="Z127" s="135">
        <f ca="1">MAX(0,MIN($E127-SUM($E26:Z26)+SUM($E77:Z77),Y127-Z26+Z77-'7. Consumption'!AB27))</f>
        <v>0</v>
      </c>
      <c r="AA127" s="135">
        <f ca="1">MAX(0,MIN($E127-SUM($E26:AA26)+SUM($E77:AA77),Z127-AA26+AA77-'7. Consumption'!AC27))</f>
        <v>0</v>
      </c>
      <c r="AB127" s="135">
        <f ca="1">MAX(0,MIN($E127-SUM($E26:AB26)+SUM($E77:AB77),AA127-AB26+AB77-'7. Consumption'!AD27))</f>
        <v>0</v>
      </c>
      <c r="AC127" s="135">
        <f ca="1">MAX(0,MIN($E127-SUM($E26:AC26)+SUM($E77:AC77),AB127-AC26+AC77-'7. Consumption'!AE27))</f>
        <v>0</v>
      </c>
      <c r="AD127" s="135">
        <f ca="1">MAX(0,MIN($E127-SUM($E26:AD26)+SUM($E77:AD77),AC127-AD26+AD77-'7. Consumption'!AF27))</f>
        <v>0</v>
      </c>
      <c r="AE127" s="135">
        <f ca="1">MAX(0,MIN($E127-SUM($E26:AE26)+SUM($E77:AE77),AD127-AE26+AE77-'7. Consumption'!AG27))</f>
        <v>0</v>
      </c>
      <c r="AF127" s="135">
        <f ca="1">MAX(0,MIN($E127-SUM($E26:AF26)+SUM($E77:AF77),AE127-AF26+AF77-'7. Consumption'!AH27))</f>
        <v>0</v>
      </c>
      <c r="AG127" s="135">
        <f ca="1">MAX(0,MIN($E127-SUM($E26:AG26)+SUM($E77:AG77),AF127-AG26+AG77-'7. Consumption'!AI27))</f>
        <v>0</v>
      </c>
      <c r="AH127" s="135">
        <f ca="1">MAX(0,MIN($E127-SUM($E26:AH26)+SUM($E77:AH77),AG127-AH26+AH77-'7. Consumption'!AJ27))</f>
        <v>0</v>
      </c>
      <c r="AI127" s="135">
        <f ca="1">MAX(0,MIN($E127-SUM($E26:AI26)+SUM($E77:AI77),AH127-AI26+AI77-'7. Consumption'!AK27))</f>
        <v>0</v>
      </c>
      <c r="AJ127" s="135">
        <f ca="1">MAX(0,MIN($E127-SUM($E26:AJ26)+SUM($E77:AJ77),AI127-AJ26+AJ77-'7. Consumption'!AL27))</f>
        <v>0</v>
      </c>
      <c r="AK127" s="135">
        <f ca="1">MAX(0,MIN($E127-SUM($E26:AK26)+SUM($E77:AK77),AJ127-AK26+AK77-'7. Consumption'!AM27))</f>
        <v>0</v>
      </c>
      <c r="AL127" s="135">
        <f ca="1">MAX(0,MIN($E127-SUM($E26:AL26)+SUM($E77:AL77),AK127-AL26+AL77-'7. Consumption'!AN27))</f>
        <v>0</v>
      </c>
      <c r="AM127" s="135">
        <f ca="1">MAX(0,MIN($E127-SUM($E26:AM26)+SUM($E77:AM77),AL127-AM26+AM77-'7. Consumption'!AO27))</f>
        <v>0</v>
      </c>
      <c r="AN127" s="135">
        <f ca="1">MAX(0,MIN($E127-SUM($E26:AN26)+SUM($E77:AN77),AM127-AN26+AN77-'7. Consumption'!AP27))</f>
        <v>0</v>
      </c>
      <c r="AO127" s="135">
        <f ca="1">MAX(0,MIN($E127-SUM($E26:AO26)+SUM($E77:AO77),AN127-AO26+AO77-'7. Consumption'!AQ27))</f>
        <v>0</v>
      </c>
      <c r="AP127" s="85">
        <f t="shared" ca="1" si="9"/>
        <v>0</v>
      </c>
      <c r="AQ127" s="322"/>
    </row>
    <row r="128" spans="1:43" x14ac:dyDescent="0.3">
      <c r="A128" s="322"/>
      <c r="B128" s="16"/>
      <c r="C128" s="16" t="str">
        <f t="shared" si="10"/>
        <v>RAL (400) - 60 tab</v>
      </c>
      <c r="E128" s="192">
        <f t="shared" si="8"/>
        <v>0</v>
      </c>
      <c r="F128" s="135">
        <f ca="1">MAX(0,MIN($E128-SUM($E27:F27)+SUM($E78:F78),E128-F27+F78-'7. Consumption'!H28))</f>
        <v>0</v>
      </c>
      <c r="G128" s="135">
        <f ca="1">MAX(0,MIN($E128-SUM($E27:G27)+SUM($E78:G78),F128-G27+G78-'7. Consumption'!I28))</f>
        <v>0</v>
      </c>
      <c r="H128" s="135">
        <f ca="1">MAX(0,MIN($E128-SUM($E27:H27)+SUM($E78:H78),G128-H27+H78-'7. Consumption'!J28))</f>
        <v>0</v>
      </c>
      <c r="I128" s="135">
        <f ca="1">MAX(0,MIN($E128-SUM($E27:I27)+SUM($E78:I78),H128-I27+I78-'7. Consumption'!K28))</f>
        <v>0</v>
      </c>
      <c r="J128" s="135">
        <f ca="1">MAX(0,MIN($E128-SUM($E27:J27)+SUM($E78:J78),I128-J27+J78-'7. Consumption'!L28))</f>
        <v>0</v>
      </c>
      <c r="K128" s="135">
        <f ca="1">MAX(0,MIN($E128-SUM($E27:K27)+SUM($E78:K78),J128-K27+K78-'7. Consumption'!M28))</f>
        <v>0</v>
      </c>
      <c r="L128" s="135">
        <f ca="1">MAX(0,MIN($E128-SUM($E27:L27)+SUM($E78:L78),K128-L27+L78-'7. Consumption'!N28))</f>
        <v>0</v>
      </c>
      <c r="M128" s="135">
        <f ca="1">MAX(0,MIN($E128-SUM($E27:M27)+SUM($E78:M78),L128-M27+M78-'7. Consumption'!O28))</f>
        <v>0</v>
      </c>
      <c r="N128" s="135">
        <f ca="1">MAX(0,MIN($E128-SUM($E27:N27)+SUM($E78:N78),M128-N27+N78-'7. Consumption'!P28))</f>
        <v>0</v>
      </c>
      <c r="O128" s="135">
        <f ca="1">MAX(0,MIN($E128-SUM($E27:O27)+SUM($E78:O78),N128-O27+O78-'7. Consumption'!Q28))</f>
        <v>0</v>
      </c>
      <c r="P128" s="135">
        <f ca="1">MAX(0,MIN($E128-SUM($E27:P27)+SUM($E78:P78),O128-P27+P78-'7. Consumption'!R28))</f>
        <v>0</v>
      </c>
      <c r="Q128" s="135">
        <f ca="1">MAX(0,MIN($E128-SUM($E27:Q27)+SUM($E78:Q78),P128-Q27+Q78-'7. Consumption'!S28))</f>
        <v>0</v>
      </c>
      <c r="R128" s="135">
        <f ca="1">MAX(0,MIN($E128-SUM($E27:R27)+SUM($E78:R78),Q128-R27+R78-'7. Consumption'!T28))</f>
        <v>0</v>
      </c>
      <c r="S128" s="135">
        <f ca="1">MAX(0,MIN($E128-SUM($E27:S27)+SUM($E78:S78),R128-S27+S78-'7. Consumption'!U28))</f>
        <v>0</v>
      </c>
      <c r="T128" s="135">
        <f ca="1">MAX(0,MIN($E128-SUM($E27:T27)+SUM($E78:T78),S128-T27+T78-'7. Consumption'!V28))</f>
        <v>0</v>
      </c>
      <c r="U128" s="135">
        <f ca="1">MAX(0,MIN($E128-SUM($E27:U27)+SUM($E78:U78),T128-U27+U78-'7. Consumption'!W28))</f>
        <v>0</v>
      </c>
      <c r="V128" s="135">
        <f ca="1">MAX(0,MIN($E128-SUM($E27:V27)+SUM($E78:V78),U128-V27+V78-'7. Consumption'!X28))</f>
        <v>0</v>
      </c>
      <c r="W128" s="135">
        <f ca="1">MAX(0,MIN($E128-SUM($E27:W27)+SUM($E78:W78),V128-W27+W78-'7. Consumption'!Y28))</f>
        <v>0</v>
      </c>
      <c r="X128" s="135">
        <f ca="1">MAX(0,MIN($E128-SUM($E27:X27)+SUM($E78:X78),W128-X27+X78-'7. Consumption'!Z28))</f>
        <v>0</v>
      </c>
      <c r="Y128" s="135">
        <f ca="1">MAX(0,MIN($E128-SUM($E27:Y27)+SUM($E78:Y78),X128-Y27+Y78-'7. Consumption'!AA28))</f>
        <v>0</v>
      </c>
      <c r="Z128" s="135">
        <f ca="1">MAX(0,MIN($E128-SUM($E27:Z27)+SUM($E78:Z78),Y128-Z27+Z78-'7. Consumption'!AB28))</f>
        <v>0</v>
      </c>
      <c r="AA128" s="135">
        <f ca="1">MAX(0,MIN($E128-SUM($E27:AA27)+SUM($E78:AA78),Z128-AA27+AA78-'7. Consumption'!AC28))</f>
        <v>0</v>
      </c>
      <c r="AB128" s="135">
        <f ca="1">MAX(0,MIN($E128-SUM($E27:AB27)+SUM($E78:AB78),AA128-AB27+AB78-'7. Consumption'!AD28))</f>
        <v>0</v>
      </c>
      <c r="AC128" s="135">
        <f ca="1">MAX(0,MIN($E128-SUM($E27:AC27)+SUM($E78:AC78),AB128-AC27+AC78-'7. Consumption'!AE28))</f>
        <v>0</v>
      </c>
      <c r="AD128" s="135">
        <f ca="1">MAX(0,MIN($E128-SUM($E27:AD27)+SUM($E78:AD78),AC128-AD27+AD78-'7. Consumption'!AF28))</f>
        <v>0</v>
      </c>
      <c r="AE128" s="135">
        <f ca="1">MAX(0,MIN($E128-SUM($E27:AE27)+SUM($E78:AE78),AD128-AE27+AE78-'7. Consumption'!AG28))</f>
        <v>0</v>
      </c>
      <c r="AF128" s="135">
        <f ca="1">MAX(0,MIN($E128-SUM($E27:AF27)+SUM($E78:AF78),AE128-AF27+AF78-'7. Consumption'!AH28))</f>
        <v>0</v>
      </c>
      <c r="AG128" s="135">
        <f ca="1">MAX(0,MIN($E128-SUM($E27:AG27)+SUM($E78:AG78),AF128-AG27+AG78-'7. Consumption'!AI28))</f>
        <v>0</v>
      </c>
      <c r="AH128" s="135">
        <f ca="1">MAX(0,MIN($E128-SUM($E27:AH27)+SUM($E78:AH78),AG128-AH27+AH78-'7. Consumption'!AJ28))</f>
        <v>0</v>
      </c>
      <c r="AI128" s="135">
        <f ca="1">MAX(0,MIN($E128-SUM($E27:AI27)+SUM($E78:AI78),AH128-AI27+AI78-'7. Consumption'!AK28))</f>
        <v>0</v>
      </c>
      <c r="AJ128" s="135">
        <f ca="1">MAX(0,MIN($E128-SUM($E27:AJ27)+SUM($E78:AJ78),AI128-AJ27+AJ78-'7. Consumption'!AL28))</f>
        <v>0</v>
      </c>
      <c r="AK128" s="135">
        <f ca="1">MAX(0,MIN($E128-SUM($E27:AK27)+SUM($E78:AK78),AJ128-AK27+AK78-'7. Consumption'!AM28))</f>
        <v>0</v>
      </c>
      <c r="AL128" s="135">
        <f ca="1">MAX(0,MIN($E128-SUM($E27:AL27)+SUM($E78:AL78),AK128-AL27+AL78-'7. Consumption'!AN28))</f>
        <v>0</v>
      </c>
      <c r="AM128" s="135">
        <f ca="1">MAX(0,MIN($E128-SUM($E27:AM27)+SUM($E78:AM78),AL128-AM27+AM78-'7. Consumption'!AO28))</f>
        <v>0</v>
      </c>
      <c r="AN128" s="135">
        <f ca="1">MAX(0,MIN($E128-SUM($E27:AN27)+SUM($E78:AN78),AM128-AN27+AN78-'7. Consumption'!AP28))</f>
        <v>0</v>
      </c>
      <c r="AO128" s="135">
        <f ca="1">MAX(0,MIN($E128-SUM($E27:AO27)+SUM($E78:AO78),AN128-AO27+AO78-'7. Consumption'!AQ28))</f>
        <v>0</v>
      </c>
      <c r="AP128" s="85">
        <f t="shared" ca="1" si="9"/>
        <v>0</v>
      </c>
      <c r="AQ128" s="322"/>
    </row>
    <row r="129" spans="1:43" x14ac:dyDescent="0.3">
      <c r="A129" s="322"/>
      <c r="B129" s="16"/>
      <c r="C129" s="16" t="str">
        <f t="shared" si="10"/>
        <v>RTV (100) -  tab</v>
      </c>
      <c r="E129" s="192">
        <f t="shared" si="8"/>
        <v>0</v>
      </c>
      <c r="F129" s="135">
        <f ca="1">MAX(0,MIN($E129-SUM($E28:F28)+SUM($E79:F79),E129-F28+F79-'7. Consumption'!H29))</f>
        <v>0</v>
      </c>
      <c r="G129" s="135">
        <f ca="1">MAX(0,MIN($E129-SUM($E28:G28)+SUM($E79:G79),F129-G28+G79-'7. Consumption'!I29))</f>
        <v>0</v>
      </c>
      <c r="H129" s="135">
        <f ca="1">MAX(0,MIN($E129-SUM($E28:H28)+SUM($E79:H79),G129-H28+H79-'7. Consumption'!J29))</f>
        <v>0</v>
      </c>
      <c r="I129" s="135">
        <f ca="1">MAX(0,MIN($E129-SUM($E28:I28)+SUM($E79:I79),H129-I28+I79-'7. Consumption'!K29))</f>
        <v>0</v>
      </c>
      <c r="J129" s="135">
        <f ca="1">MAX(0,MIN($E129-SUM($E28:J28)+SUM($E79:J79),I129-J28+J79-'7. Consumption'!L29))</f>
        <v>0</v>
      </c>
      <c r="K129" s="135">
        <f ca="1">MAX(0,MIN($E129-SUM($E28:K28)+SUM($E79:K79),J129-K28+K79-'7. Consumption'!M29))</f>
        <v>0</v>
      </c>
      <c r="L129" s="135">
        <f ca="1">MAX(0,MIN($E129-SUM($E28:L28)+SUM($E79:L79),K129-L28+L79-'7. Consumption'!N29))</f>
        <v>0</v>
      </c>
      <c r="M129" s="135">
        <f ca="1">MAX(0,MIN($E129-SUM($E28:M28)+SUM($E79:M79),L129-M28+M79-'7. Consumption'!O29))</f>
        <v>0</v>
      </c>
      <c r="N129" s="135">
        <f ca="1">MAX(0,MIN($E129-SUM($E28:N28)+SUM($E79:N79),M129-N28+N79-'7. Consumption'!P29))</f>
        <v>0</v>
      </c>
      <c r="O129" s="135">
        <f ca="1">MAX(0,MIN($E129-SUM($E28:O28)+SUM($E79:O79),N129-O28+O79-'7. Consumption'!Q29))</f>
        <v>0</v>
      </c>
      <c r="P129" s="135">
        <f ca="1">MAX(0,MIN($E129-SUM($E28:P28)+SUM($E79:P79),O129-P28+P79-'7. Consumption'!R29))</f>
        <v>0</v>
      </c>
      <c r="Q129" s="135">
        <f ca="1">MAX(0,MIN($E129-SUM($E28:Q28)+SUM($E79:Q79),P129-Q28+Q79-'7. Consumption'!S29))</f>
        <v>0</v>
      </c>
      <c r="R129" s="135">
        <f ca="1">MAX(0,MIN($E129-SUM($E28:R28)+SUM($E79:R79),Q129-R28+R79-'7. Consumption'!T29))</f>
        <v>0</v>
      </c>
      <c r="S129" s="135">
        <f ca="1">MAX(0,MIN($E129-SUM($E28:S28)+SUM($E79:S79),R129-S28+S79-'7. Consumption'!U29))</f>
        <v>0</v>
      </c>
      <c r="T129" s="135">
        <f ca="1">MAX(0,MIN($E129-SUM($E28:T28)+SUM($E79:T79),S129-T28+T79-'7. Consumption'!V29))</f>
        <v>0</v>
      </c>
      <c r="U129" s="135">
        <f ca="1">MAX(0,MIN($E129-SUM($E28:U28)+SUM($E79:U79),T129-U28+U79-'7. Consumption'!W29))</f>
        <v>0</v>
      </c>
      <c r="V129" s="135">
        <f ca="1">MAX(0,MIN($E129-SUM($E28:V28)+SUM($E79:V79),U129-V28+V79-'7. Consumption'!X29))</f>
        <v>0</v>
      </c>
      <c r="W129" s="135">
        <f ca="1">MAX(0,MIN($E129-SUM($E28:W28)+SUM($E79:W79),V129-W28+W79-'7. Consumption'!Y29))</f>
        <v>0</v>
      </c>
      <c r="X129" s="135">
        <f ca="1">MAX(0,MIN($E129-SUM($E28:X28)+SUM($E79:X79),W129-X28+X79-'7. Consumption'!Z29))</f>
        <v>0</v>
      </c>
      <c r="Y129" s="135">
        <f ca="1">MAX(0,MIN($E129-SUM($E28:Y28)+SUM($E79:Y79),X129-Y28+Y79-'7. Consumption'!AA29))</f>
        <v>0</v>
      </c>
      <c r="Z129" s="135">
        <f ca="1">MAX(0,MIN($E129-SUM($E28:Z28)+SUM($E79:Z79),Y129-Z28+Z79-'7. Consumption'!AB29))</f>
        <v>0</v>
      </c>
      <c r="AA129" s="135">
        <f ca="1">MAX(0,MIN($E129-SUM($E28:AA28)+SUM($E79:AA79),Z129-AA28+AA79-'7. Consumption'!AC29))</f>
        <v>0</v>
      </c>
      <c r="AB129" s="135">
        <f ca="1">MAX(0,MIN($E129-SUM($E28:AB28)+SUM($E79:AB79),AA129-AB28+AB79-'7. Consumption'!AD29))</f>
        <v>0</v>
      </c>
      <c r="AC129" s="135">
        <f ca="1">MAX(0,MIN($E129-SUM($E28:AC28)+SUM($E79:AC79),AB129-AC28+AC79-'7. Consumption'!AE29))</f>
        <v>0</v>
      </c>
      <c r="AD129" s="135">
        <f ca="1">MAX(0,MIN($E129-SUM($E28:AD28)+SUM($E79:AD79),AC129-AD28+AD79-'7. Consumption'!AF29))</f>
        <v>0</v>
      </c>
      <c r="AE129" s="135">
        <f ca="1">MAX(0,MIN($E129-SUM($E28:AE28)+SUM($E79:AE79),AD129-AE28+AE79-'7. Consumption'!AG29))</f>
        <v>0</v>
      </c>
      <c r="AF129" s="135">
        <f ca="1">MAX(0,MIN($E129-SUM($E28:AF28)+SUM($E79:AF79),AE129-AF28+AF79-'7. Consumption'!AH29))</f>
        <v>0</v>
      </c>
      <c r="AG129" s="135">
        <f ca="1">MAX(0,MIN($E129-SUM($E28:AG28)+SUM($E79:AG79),AF129-AG28+AG79-'7. Consumption'!AI29))</f>
        <v>0</v>
      </c>
      <c r="AH129" s="135">
        <f ca="1">MAX(0,MIN($E129-SUM($E28:AH28)+SUM($E79:AH79),AG129-AH28+AH79-'7. Consumption'!AJ29))</f>
        <v>0</v>
      </c>
      <c r="AI129" s="135">
        <f ca="1">MAX(0,MIN($E129-SUM($E28:AI28)+SUM($E79:AI79),AH129-AI28+AI79-'7. Consumption'!AK29))</f>
        <v>0</v>
      </c>
      <c r="AJ129" s="135">
        <f ca="1">MAX(0,MIN($E129-SUM($E28:AJ28)+SUM($E79:AJ79),AI129-AJ28+AJ79-'7. Consumption'!AL29))</f>
        <v>0</v>
      </c>
      <c r="AK129" s="135">
        <f ca="1">MAX(0,MIN($E129-SUM($E28:AK28)+SUM($E79:AK79),AJ129-AK28+AK79-'7. Consumption'!AM29))</f>
        <v>0</v>
      </c>
      <c r="AL129" s="135">
        <f ca="1">MAX(0,MIN($E129-SUM($E28:AL28)+SUM($E79:AL79),AK129-AL28+AL79-'7. Consumption'!AN29))</f>
        <v>0</v>
      </c>
      <c r="AM129" s="135">
        <f ca="1">MAX(0,MIN($E129-SUM($E28:AM28)+SUM($E79:AM79),AL129-AM28+AM79-'7. Consumption'!AO29))</f>
        <v>0</v>
      </c>
      <c r="AN129" s="135">
        <f ca="1">MAX(0,MIN($E129-SUM($E28:AN28)+SUM($E79:AN79),AM129-AN28+AN79-'7. Consumption'!AP29))</f>
        <v>0</v>
      </c>
      <c r="AO129" s="135">
        <f ca="1">MAX(0,MIN($E129-SUM($E28:AO28)+SUM($E79:AO79),AN129-AO28+AO79-'7. Consumption'!AQ29))</f>
        <v>0</v>
      </c>
      <c r="AP129" s="85">
        <f t="shared" ca="1" si="9"/>
        <v>0</v>
      </c>
      <c r="AQ129" s="322"/>
    </row>
    <row r="130" spans="1:43" x14ac:dyDescent="0.3">
      <c r="A130" s="322"/>
      <c r="B130" s="16"/>
      <c r="C130" s="16" t="str">
        <f t="shared" si="10"/>
        <v>SQV (200) - 270 caps</v>
      </c>
      <c r="E130" s="192">
        <f t="shared" si="8"/>
        <v>0</v>
      </c>
      <c r="F130" s="135">
        <f ca="1">MAX(0,MIN($E130-SUM($E29:F29)+SUM($E80:F80),E130-F29+F80-'7. Consumption'!H30))</f>
        <v>0</v>
      </c>
      <c r="G130" s="135">
        <f ca="1">MAX(0,MIN($E130-SUM($E29:G29)+SUM($E80:G80),F130-G29+G80-'7. Consumption'!I30))</f>
        <v>0</v>
      </c>
      <c r="H130" s="135">
        <f ca="1">MAX(0,MIN($E130-SUM($E29:H29)+SUM($E80:H80),G130-H29+H80-'7. Consumption'!J30))</f>
        <v>0</v>
      </c>
      <c r="I130" s="135">
        <f ca="1">MAX(0,MIN($E130-SUM($E29:I29)+SUM($E80:I80),H130-I29+I80-'7. Consumption'!K30))</f>
        <v>0</v>
      </c>
      <c r="J130" s="135">
        <f ca="1">MAX(0,MIN($E130-SUM($E29:J29)+SUM($E80:J80),I130-J29+J80-'7. Consumption'!L30))</f>
        <v>0</v>
      </c>
      <c r="K130" s="135">
        <f ca="1">MAX(0,MIN($E130-SUM($E29:K29)+SUM($E80:K80),J130-K29+K80-'7. Consumption'!M30))</f>
        <v>0</v>
      </c>
      <c r="L130" s="135">
        <f ca="1">MAX(0,MIN($E130-SUM($E29:L29)+SUM($E80:L80),K130-L29+L80-'7. Consumption'!N30))</f>
        <v>0</v>
      </c>
      <c r="M130" s="135">
        <f ca="1">MAX(0,MIN($E130-SUM($E29:M29)+SUM($E80:M80),L130-M29+M80-'7. Consumption'!O30))</f>
        <v>0</v>
      </c>
      <c r="N130" s="135">
        <f ca="1">MAX(0,MIN($E130-SUM($E29:N29)+SUM($E80:N80),M130-N29+N80-'7. Consumption'!P30))</f>
        <v>0</v>
      </c>
      <c r="O130" s="135">
        <f ca="1">MAX(0,MIN($E130-SUM($E29:O29)+SUM($E80:O80),N130-O29+O80-'7. Consumption'!Q30))</f>
        <v>0</v>
      </c>
      <c r="P130" s="135">
        <f ca="1">MAX(0,MIN($E130-SUM($E29:P29)+SUM($E80:P80),O130-P29+P80-'7. Consumption'!R30))</f>
        <v>0</v>
      </c>
      <c r="Q130" s="135">
        <f ca="1">MAX(0,MIN($E130-SUM($E29:Q29)+SUM($E80:Q80),P130-Q29+Q80-'7. Consumption'!S30))</f>
        <v>0</v>
      </c>
      <c r="R130" s="135">
        <f ca="1">MAX(0,MIN($E130-SUM($E29:R29)+SUM($E80:R80),Q130-R29+R80-'7. Consumption'!T30))</f>
        <v>0</v>
      </c>
      <c r="S130" s="135">
        <f ca="1">MAX(0,MIN($E130-SUM($E29:S29)+SUM($E80:S80),R130-S29+S80-'7. Consumption'!U30))</f>
        <v>0</v>
      </c>
      <c r="T130" s="135">
        <f ca="1">MAX(0,MIN($E130-SUM($E29:T29)+SUM($E80:T80),S130-T29+T80-'7. Consumption'!V30))</f>
        <v>0</v>
      </c>
      <c r="U130" s="135">
        <f ca="1">MAX(0,MIN($E130-SUM($E29:U29)+SUM($E80:U80),T130-U29+U80-'7. Consumption'!W30))</f>
        <v>0</v>
      </c>
      <c r="V130" s="135">
        <f ca="1">MAX(0,MIN($E130-SUM($E29:V29)+SUM($E80:V80),U130-V29+V80-'7. Consumption'!X30))</f>
        <v>0</v>
      </c>
      <c r="W130" s="135">
        <f ca="1">MAX(0,MIN($E130-SUM($E29:W29)+SUM($E80:W80),V130-W29+W80-'7. Consumption'!Y30))</f>
        <v>0</v>
      </c>
      <c r="X130" s="135">
        <f ca="1">MAX(0,MIN($E130-SUM($E29:X29)+SUM($E80:X80),W130-X29+X80-'7. Consumption'!Z30))</f>
        <v>0</v>
      </c>
      <c r="Y130" s="135">
        <f ca="1">MAX(0,MIN($E130-SUM($E29:Y29)+SUM($E80:Y80),X130-Y29+Y80-'7. Consumption'!AA30))</f>
        <v>0</v>
      </c>
      <c r="Z130" s="135">
        <f ca="1">MAX(0,MIN($E130-SUM($E29:Z29)+SUM($E80:Z80),Y130-Z29+Z80-'7. Consumption'!AB30))</f>
        <v>0</v>
      </c>
      <c r="AA130" s="135">
        <f ca="1">MAX(0,MIN($E130-SUM($E29:AA29)+SUM($E80:AA80),Z130-AA29+AA80-'7. Consumption'!AC30))</f>
        <v>0</v>
      </c>
      <c r="AB130" s="135">
        <f ca="1">MAX(0,MIN($E130-SUM($E29:AB29)+SUM($E80:AB80),AA130-AB29+AB80-'7. Consumption'!AD30))</f>
        <v>0</v>
      </c>
      <c r="AC130" s="135">
        <f ca="1">MAX(0,MIN($E130-SUM($E29:AC29)+SUM($E80:AC80),AB130-AC29+AC80-'7. Consumption'!AE30))</f>
        <v>0</v>
      </c>
      <c r="AD130" s="135">
        <f ca="1">MAX(0,MIN($E130-SUM($E29:AD29)+SUM($E80:AD80),AC130-AD29+AD80-'7. Consumption'!AF30))</f>
        <v>0</v>
      </c>
      <c r="AE130" s="135">
        <f ca="1">MAX(0,MIN($E130-SUM($E29:AE29)+SUM($E80:AE80),AD130-AE29+AE80-'7. Consumption'!AG30))</f>
        <v>0</v>
      </c>
      <c r="AF130" s="135">
        <f ca="1">MAX(0,MIN($E130-SUM($E29:AF29)+SUM($E80:AF80),AE130-AF29+AF80-'7. Consumption'!AH30))</f>
        <v>0</v>
      </c>
      <c r="AG130" s="135">
        <f ca="1">MAX(0,MIN($E130-SUM($E29:AG29)+SUM($E80:AG80),AF130-AG29+AG80-'7. Consumption'!AI30))</f>
        <v>0</v>
      </c>
      <c r="AH130" s="135">
        <f ca="1">MAX(0,MIN($E130-SUM($E29:AH29)+SUM($E80:AH80),AG130-AH29+AH80-'7. Consumption'!AJ30))</f>
        <v>0</v>
      </c>
      <c r="AI130" s="135">
        <f ca="1">MAX(0,MIN($E130-SUM($E29:AI29)+SUM($E80:AI80),AH130-AI29+AI80-'7. Consumption'!AK30))</f>
        <v>0</v>
      </c>
      <c r="AJ130" s="135">
        <f ca="1">MAX(0,MIN($E130-SUM($E29:AJ29)+SUM($E80:AJ80),AI130-AJ29+AJ80-'7. Consumption'!AL30))</f>
        <v>0</v>
      </c>
      <c r="AK130" s="135">
        <f ca="1">MAX(0,MIN($E130-SUM($E29:AK29)+SUM($E80:AK80),AJ130-AK29+AK80-'7. Consumption'!AM30))</f>
        <v>0</v>
      </c>
      <c r="AL130" s="135">
        <f ca="1">MAX(0,MIN($E130-SUM($E29:AL29)+SUM($E80:AL80),AK130-AL29+AL80-'7. Consumption'!AN30))</f>
        <v>0</v>
      </c>
      <c r="AM130" s="135">
        <f ca="1">MAX(0,MIN($E130-SUM($E29:AM29)+SUM($E80:AM80),AL130-AM29+AM80-'7. Consumption'!AO30))</f>
        <v>0</v>
      </c>
      <c r="AN130" s="135">
        <f ca="1">MAX(0,MIN($E130-SUM($E29:AN29)+SUM($E80:AN80),AM130-AN29+AN80-'7. Consumption'!AP30))</f>
        <v>0</v>
      </c>
      <c r="AO130" s="135">
        <f ca="1">MAX(0,MIN($E130-SUM($E29:AO29)+SUM($E80:AO80),AN130-AO29+AO80-'7. Consumption'!AQ30))</f>
        <v>0</v>
      </c>
      <c r="AP130" s="85">
        <f t="shared" ca="1" si="9"/>
        <v>0</v>
      </c>
      <c r="AQ130" s="322"/>
    </row>
    <row r="131" spans="1:43" x14ac:dyDescent="0.3">
      <c r="A131" s="322"/>
      <c r="B131" s="16"/>
      <c r="C131" s="16" t="str">
        <f t="shared" si="10"/>
        <v>TDF (300) - 30 tab</v>
      </c>
      <c r="E131" s="192">
        <f t="shared" si="8"/>
        <v>0</v>
      </c>
      <c r="F131" s="135">
        <f ca="1">MAX(0,MIN($E131-SUM($E30:F30)+SUM($E81:F81),E131-F30+F81-'7. Consumption'!H31))</f>
        <v>0</v>
      </c>
      <c r="G131" s="135">
        <f ca="1">MAX(0,MIN($E131-SUM($E30:G30)+SUM($E81:G81),F131-G30+G81-'7. Consumption'!I31))</f>
        <v>0</v>
      </c>
      <c r="H131" s="135">
        <f ca="1">MAX(0,MIN($E131-SUM($E30:H30)+SUM($E81:H81),G131-H30+H81-'7. Consumption'!J31))</f>
        <v>0</v>
      </c>
      <c r="I131" s="135">
        <f ca="1">MAX(0,MIN($E131-SUM($E30:I30)+SUM($E81:I81),H131-I30+I81-'7. Consumption'!K31))</f>
        <v>0</v>
      </c>
      <c r="J131" s="135">
        <f ca="1">MAX(0,MIN($E131-SUM($E30:J30)+SUM($E81:J81),I131-J30+J81-'7. Consumption'!L31))</f>
        <v>0</v>
      </c>
      <c r="K131" s="135">
        <f ca="1">MAX(0,MIN($E131-SUM($E30:K30)+SUM($E81:K81),J131-K30+K81-'7. Consumption'!M31))</f>
        <v>0</v>
      </c>
      <c r="L131" s="135">
        <f ca="1">MAX(0,MIN($E131-SUM($E30:L30)+SUM($E81:L81),K131-L30+L81-'7. Consumption'!N31))</f>
        <v>0</v>
      </c>
      <c r="M131" s="135">
        <f ca="1">MAX(0,MIN($E131-SUM($E30:M30)+SUM($E81:M81),L131-M30+M81-'7. Consumption'!O31))</f>
        <v>0</v>
      </c>
      <c r="N131" s="135">
        <f ca="1">MAX(0,MIN($E131-SUM($E30:N30)+SUM($E81:N81),M131-N30+N81-'7. Consumption'!P31))</f>
        <v>0</v>
      </c>
      <c r="O131" s="135">
        <f ca="1">MAX(0,MIN($E131-SUM($E30:O30)+SUM($E81:O81),N131-O30+O81-'7. Consumption'!Q31))</f>
        <v>0</v>
      </c>
      <c r="P131" s="135">
        <f ca="1">MAX(0,MIN($E131-SUM($E30:P30)+SUM($E81:P81),O131-P30+P81-'7. Consumption'!R31))</f>
        <v>0</v>
      </c>
      <c r="Q131" s="135">
        <f ca="1">MAX(0,MIN($E131-SUM($E30:Q30)+SUM($E81:Q81),P131-Q30+Q81-'7. Consumption'!S31))</f>
        <v>0</v>
      </c>
      <c r="R131" s="135">
        <f ca="1">MAX(0,MIN($E131-SUM($E30:R30)+SUM($E81:R81),Q131-R30+R81-'7. Consumption'!T31))</f>
        <v>0</v>
      </c>
      <c r="S131" s="135">
        <f ca="1">MAX(0,MIN($E131-SUM($E30:S30)+SUM($E81:S81),R131-S30+S81-'7. Consumption'!U31))</f>
        <v>0</v>
      </c>
      <c r="T131" s="135">
        <f ca="1">MAX(0,MIN($E131-SUM($E30:T30)+SUM($E81:T81),S131-T30+T81-'7. Consumption'!V31))</f>
        <v>0</v>
      </c>
      <c r="U131" s="135">
        <f ca="1">MAX(0,MIN($E131-SUM($E30:U30)+SUM($E81:U81),T131-U30+U81-'7. Consumption'!W31))</f>
        <v>0</v>
      </c>
      <c r="V131" s="135">
        <f ca="1">MAX(0,MIN($E131-SUM($E30:V30)+SUM($E81:V81),U131-V30+V81-'7. Consumption'!X31))</f>
        <v>0</v>
      </c>
      <c r="W131" s="135">
        <f ca="1">MAX(0,MIN($E131-SUM($E30:W30)+SUM($E81:W81),V131-W30+W81-'7. Consumption'!Y31))</f>
        <v>0</v>
      </c>
      <c r="X131" s="135">
        <f ca="1">MAX(0,MIN($E131-SUM($E30:X30)+SUM($E81:X81),W131-X30+X81-'7. Consumption'!Z31))</f>
        <v>0</v>
      </c>
      <c r="Y131" s="135">
        <f ca="1">MAX(0,MIN($E131-SUM($E30:Y30)+SUM($E81:Y81),X131-Y30+Y81-'7. Consumption'!AA31))</f>
        <v>0</v>
      </c>
      <c r="Z131" s="135">
        <f ca="1">MAX(0,MIN($E131-SUM($E30:Z30)+SUM($E81:Z81),Y131-Z30+Z81-'7. Consumption'!AB31))</f>
        <v>0</v>
      </c>
      <c r="AA131" s="135">
        <f ca="1">MAX(0,MIN($E131-SUM($E30:AA30)+SUM($E81:AA81),Z131-AA30+AA81-'7. Consumption'!AC31))</f>
        <v>0</v>
      </c>
      <c r="AB131" s="135">
        <f ca="1">MAX(0,MIN($E131-SUM($E30:AB30)+SUM($E81:AB81),AA131-AB30+AB81-'7. Consumption'!AD31))</f>
        <v>0</v>
      </c>
      <c r="AC131" s="135">
        <f ca="1">MAX(0,MIN($E131-SUM($E30:AC30)+SUM($E81:AC81),AB131-AC30+AC81-'7. Consumption'!AE31))</f>
        <v>0</v>
      </c>
      <c r="AD131" s="135">
        <f ca="1">MAX(0,MIN($E131-SUM($E30:AD30)+SUM($E81:AD81),AC131-AD30+AD81-'7. Consumption'!AF31))</f>
        <v>0</v>
      </c>
      <c r="AE131" s="135">
        <f ca="1">MAX(0,MIN($E131-SUM($E30:AE30)+SUM($E81:AE81),AD131-AE30+AE81-'7. Consumption'!AG31))</f>
        <v>0</v>
      </c>
      <c r="AF131" s="135">
        <f ca="1">MAX(0,MIN($E131-SUM($E30:AF30)+SUM($E81:AF81),AE131-AF30+AF81-'7. Consumption'!AH31))</f>
        <v>0</v>
      </c>
      <c r="AG131" s="135">
        <f ca="1">MAX(0,MIN($E131-SUM($E30:AG30)+SUM($E81:AG81),AF131-AG30+AG81-'7. Consumption'!AI31))</f>
        <v>0</v>
      </c>
      <c r="AH131" s="135">
        <f ca="1">MAX(0,MIN($E131-SUM($E30:AH30)+SUM($E81:AH81),AG131-AH30+AH81-'7. Consumption'!AJ31))</f>
        <v>0</v>
      </c>
      <c r="AI131" s="135">
        <f ca="1">MAX(0,MIN($E131-SUM($E30:AI30)+SUM($E81:AI81),AH131-AI30+AI81-'7. Consumption'!AK31))</f>
        <v>0</v>
      </c>
      <c r="AJ131" s="135">
        <f ca="1">MAX(0,MIN($E131-SUM($E30:AJ30)+SUM($E81:AJ81),AI131-AJ30+AJ81-'7. Consumption'!AL31))</f>
        <v>0</v>
      </c>
      <c r="AK131" s="135">
        <f ca="1">MAX(0,MIN($E131-SUM($E30:AK30)+SUM($E81:AK81),AJ131-AK30+AK81-'7. Consumption'!AM31))</f>
        <v>0</v>
      </c>
      <c r="AL131" s="135">
        <f ca="1">MAX(0,MIN($E131-SUM($E30:AL30)+SUM($E81:AL81),AK131-AL30+AL81-'7. Consumption'!AN31))</f>
        <v>0</v>
      </c>
      <c r="AM131" s="135">
        <f ca="1">MAX(0,MIN($E131-SUM($E30:AM30)+SUM($E81:AM81),AL131-AM30+AM81-'7. Consumption'!AO31))</f>
        <v>0</v>
      </c>
      <c r="AN131" s="135">
        <f ca="1">MAX(0,MIN($E131-SUM($E30:AN30)+SUM($E81:AN81),AM131-AN30+AN81-'7. Consumption'!AP31))</f>
        <v>0</v>
      </c>
      <c r="AO131" s="135">
        <f ca="1">MAX(0,MIN($E131-SUM($E30:AO30)+SUM($E81:AO81),AN131-AO30+AO81-'7. Consumption'!AQ31))</f>
        <v>0</v>
      </c>
      <c r="AP131" s="85">
        <f t="shared" ca="1" si="9"/>
        <v>0</v>
      </c>
      <c r="AQ131" s="322"/>
    </row>
    <row r="132" spans="1:43" x14ac:dyDescent="0.3">
      <c r="A132" s="322"/>
      <c r="B132" s="16"/>
      <c r="C132" s="16" t="str">
        <f t="shared" si="10"/>
        <v>TDF+3TC (300/300) - 30 tab</v>
      </c>
      <c r="E132" s="192">
        <f t="shared" si="8"/>
        <v>0</v>
      </c>
      <c r="F132" s="135">
        <f ca="1">MAX(0,MIN($E132-SUM($E31:F31)+SUM($E82:F82),E132-F31+F82-'7. Consumption'!H32))</f>
        <v>0</v>
      </c>
      <c r="G132" s="135">
        <f ca="1">MAX(0,MIN($E132-SUM($E31:G31)+SUM($E82:G82),F132-G31+G82-'7. Consumption'!I32))</f>
        <v>0</v>
      </c>
      <c r="H132" s="135">
        <f ca="1">MAX(0,MIN($E132-SUM($E31:H31)+SUM($E82:H82),G132-H31+H82-'7. Consumption'!J32))</f>
        <v>0</v>
      </c>
      <c r="I132" s="135">
        <f ca="1">MAX(0,MIN($E132-SUM($E31:I31)+SUM($E82:I82),H132-I31+I82-'7. Consumption'!K32))</f>
        <v>0</v>
      </c>
      <c r="J132" s="135">
        <f ca="1">MAX(0,MIN($E132-SUM($E31:J31)+SUM($E82:J82),I132-J31+J82-'7. Consumption'!L32))</f>
        <v>0</v>
      </c>
      <c r="K132" s="135">
        <f ca="1">MAX(0,MIN($E132-SUM($E31:K31)+SUM($E82:K82),J132-K31+K82-'7. Consumption'!M32))</f>
        <v>0</v>
      </c>
      <c r="L132" s="135">
        <f ca="1">MAX(0,MIN($E132-SUM($E31:L31)+SUM($E82:L82),K132-L31+L82-'7. Consumption'!N32))</f>
        <v>0</v>
      </c>
      <c r="M132" s="135">
        <f ca="1">MAX(0,MIN($E132-SUM($E31:M31)+SUM($E82:M82),L132-M31+M82-'7. Consumption'!O32))</f>
        <v>0</v>
      </c>
      <c r="N132" s="135">
        <f ca="1">MAX(0,MIN($E132-SUM($E31:N31)+SUM($E82:N82),M132-N31+N82-'7. Consumption'!P32))</f>
        <v>0</v>
      </c>
      <c r="O132" s="135">
        <f ca="1">MAX(0,MIN($E132-SUM($E31:O31)+SUM($E82:O82),N132-O31+O82-'7. Consumption'!Q32))</f>
        <v>0</v>
      </c>
      <c r="P132" s="135">
        <f ca="1">MAX(0,MIN($E132-SUM($E31:P31)+SUM($E82:P82),O132-P31+P82-'7. Consumption'!R32))</f>
        <v>0</v>
      </c>
      <c r="Q132" s="135">
        <f ca="1">MAX(0,MIN($E132-SUM($E31:Q31)+SUM($E82:Q82),P132-Q31+Q82-'7. Consumption'!S32))</f>
        <v>0</v>
      </c>
      <c r="R132" s="135">
        <f ca="1">MAX(0,MIN($E132-SUM($E31:R31)+SUM($E82:R82),Q132-R31+R82-'7. Consumption'!T32))</f>
        <v>0</v>
      </c>
      <c r="S132" s="135">
        <f ca="1">MAX(0,MIN($E132-SUM($E31:S31)+SUM($E82:S82),R132-S31+S82-'7. Consumption'!U32))</f>
        <v>0</v>
      </c>
      <c r="T132" s="135">
        <f ca="1">MAX(0,MIN($E132-SUM($E31:T31)+SUM($E82:T82),S132-T31+T82-'7. Consumption'!V32))</f>
        <v>0</v>
      </c>
      <c r="U132" s="135">
        <f ca="1">MAX(0,MIN($E132-SUM($E31:U31)+SUM($E82:U82),T132-U31+U82-'7. Consumption'!W32))</f>
        <v>0</v>
      </c>
      <c r="V132" s="135">
        <f ca="1">MAX(0,MIN($E132-SUM($E31:V31)+SUM($E82:V82),U132-V31+V82-'7. Consumption'!X32))</f>
        <v>0</v>
      </c>
      <c r="W132" s="135">
        <f ca="1">MAX(0,MIN($E132-SUM($E31:W31)+SUM($E82:W82),V132-W31+W82-'7. Consumption'!Y32))</f>
        <v>0</v>
      </c>
      <c r="X132" s="135">
        <f ca="1">MAX(0,MIN($E132-SUM($E31:X31)+SUM($E82:X82),W132-X31+X82-'7. Consumption'!Z32))</f>
        <v>0</v>
      </c>
      <c r="Y132" s="135">
        <f ca="1">MAX(0,MIN($E132-SUM($E31:Y31)+SUM($E82:Y82),X132-Y31+Y82-'7. Consumption'!AA32))</f>
        <v>0</v>
      </c>
      <c r="Z132" s="135">
        <f ca="1">MAX(0,MIN($E132-SUM($E31:Z31)+SUM($E82:Z82),Y132-Z31+Z82-'7. Consumption'!AB32))</f>
        <v>0</v>
      </c>
      <c r="AA132" s="135">
        <f ca="1">MAX(0,MIN($E132-SUM($E31:AA31)+SUM($E82:AA82),Z132-AA31+AA82-'7. Consumption'!AC32))</f>
        <v>0</v>
      </c>
      <c r="AB132" s="135">
        <f ca="1">MAX(0,MIN($E132-SUM($E31:AB31)+SUM($E82:AB82),AA132-AB31+AB82-'7. Consumption'!AD32))</f>
        <v>0</v>
      </c>
      <c r="AC132" s="135">
        <f ca="1">MAX(0,MIN($E132-SUM($E31:AC31)+SUM($E82:AC82),AB132-AC31+AC82-'7. Consumption'!AE32))</f>
        <v>0</v>
      </c>
      <c r="AD132" s="135">
        <f ca="1">MAX(0,MIN($E132-SUM($E31:AD31)+SUM($E82:AD82),AC132-AD31+AD82-'7. Consumption'!AF32))</f>
        <v>0</v>
      </c>
      <c r="AE132" s="135">
        <f ca="1">MAX(0,MIN($E132-SUM($E31:AE31)+SUM($E82:AE82),AD132-AE31+AE82-'7. Consumption'!AG32))</f>
        <v>0</v>
      </c>
      <c r="AF132" s="135">
        <f ca="1">MAX(0,MIN($E132-SUM($E31:AF31)+SUM($E82:AF82),AE132-AF31+AF82-'7. Consumption'!AH32))</f>
        <v>0</v>
      </c>
      <c r="AG132" s="135">
        <f ca="1">MAX(0,MIN($E132-SUM($E31:AG31)+SUM($E82:AG82),AF132-AG31+AG82-'7. Consumption'!AI32))</f>
        <v>0</v>
      </c>
      <c r="AH132" s="135">
        <f ca="1">MAX(0,MIN($E132-SUM($E31:AH31)+SUM($E82:AH82),AG132-AH31+AH82-'7. Consumption'!AJ32))</f>
        <v>0</v>
      </c>
      <c r="AI132" s="135">
        <f ca="1">MAX(0,MIN($E132-SUM($E31:AI31)+SUM($E82:AI82),AH132-AI31+AI82-'7. Consumption'!AK32))</f>
        <v>0</v>
      </c>
      <c r="AJ132" s="135">
        <f ca="1">MAX(0,MIN($E132-SUM($E31:AJ31)+SUM($E82:AJ82),AI132-AJ31+AJ82-'7. Consumption'!AL32))</f>
        <v>0</v>
      </c>
      <c r="AK132" s="135">
        <f ca="1">MAX(0,MIN($E132-SUM($E31:AK31)+SUM($E82:AK82),AJ132-AK31+AK82-'7. Consumption'!AM32))</f>
        <v>0</v>
      </c>
      <c r="AL132" s="135">
        <f ca="1">MAX(0,MIN($E132-SUM($E31:AL31)+SUM($E82:AL82),AK132-AL31+AL82-'7. Consumption'!AN32))</f>
        <v>0</v>
      </c>
      <c r="AM132" s="135">
        <f ca="1">MAX(0,MIN($E132-SUM($E31:AM31)+SUM($E82:AM82),AL132-AM31+AM82-'7. Consumption'!AO32))</f>
        <v>0</v>
      </c>
      <c r="AN132" s="135">
        <f ca="1">MAX(0,MIN($E132-SUM($E31:AN31)+SUM($E82:AN82),AM132-AN31+AN82-'7. Consumption'!AP32))</f>
        <v>0</v>
      </c>
      <c r="AO132" s="135">
        <f ca="1">MAX(0,MIN($E132-SUM($E31:AO31)+SUM($E82:AO82),AN132-AO31+AO82-'7. Consumption'!AQ32))</f>
        <v>0</v>
      </c>
      <c r="AP132" s="85">
        <f t="shared" ca="1" si="9"/>
        <v>0</v>
      </c>
      <c r="AQ132" s="322"/>
    </row>
    <row r="133" spans="1:43" x14ac:dyDescent="0.3">
      <c r="A133" s="322"/>
      <c r="B133" s="16"/>
      <c r="C133" s="16" t="str">
        <f t="shared" si="10"/>
        <v>TDF+3TC+ATV/r ((300/300)+300+100) - 60 co-pck</v>
      </c>
      <c r="E133" s="192">
        <f t="shared" si="8"/>
        <v>0</v>
      </c>
      <c r="F133" s="135">
        <f ca="1">MAX(0,MIN($E133-SUM($E32:F32)+SUM($E83:F83),E133-F32+F83-'7. Consumption'!H33))</f>
        <v>0</v>
      </c>
      <c r="G133" s="135">
        <f ca="1">MAX(0,MIN($E133-SUM($E32:G32)+SUM($E83:G83),F133-G32+G83-'7. Consumption'!I33))</f>
        <v>0</v>
      </c>
      <c r="H133" s="135">
        <f ca="1">MAX(0,MIN($E133-SUM($E32:H32)+SUM($E83:H83),G133-H32+H83-'7. Consumption'!J33))</f>
        <v>0</v>
      </c>
      <c r="I133" s="135">
        <f ca="1">MAX(0,MIN($E133-SUM($E32:I32)+SUM($E83:I83),H133-I32+I83-'7. Consumption'!K33))</f>
        <v>0</v>
      </c>
      <c r="J133" s="135">
        <f ca="1">MAX(0,MIN($E133-SUM($E32:J32)+SUM($E83:J83),I133-J32+J83-'7. Consumption'!L33))</f>
        <v>0</v>
      </c>
      <c r="K133" s="135">
        <f ca="1">MAX(0,MIN($E133-SUM($E32:K32)+SUM($E83:K83),J133-K32+K83-'7. Consumption'!M33))</f>
        <v>0</v>
      </c>
      <c r="L133" s="135">
        <f ca="1">MAX(0,MIN($E133-SUM($E32:L32)+SUM($E83:L83),K133-L32+L83-'7. Consumption'!N33))</f>
        <v>0</v>
      </c>
      <c r="M133" s="135">
        <f ca="1">MAX(0,MIN($E133-SUM($E32:M32)+SUM($E83:M83),L133-M32+M83-'7. Consumption'!O33))</f>
        <v>0</v>
      </c>
      <c r="N133" s="135">
        <f ca="1">MAX(0,MIN($E133-SUM($E32:N32)+SUM($E83:N83),M133-N32+N83-'7. Consumption'!P33))</f>
        <v>0</v>
      </c>
      <c r="O133" s="135">
        <f ca="1">MAX(0,MIN($E133-SUM($E32:O32)+SUM($E83:O83),N133-O32+O83-'7. Consumption'!Q33))</f>
        <v>0</v>
      </c>
      <c r="P133" s="135">
        <f ca="1">MAX(0,MIN($E133-SUM($E32:P32)+SUM($E83:P83),O133-P32+P83-'7. Consumption'!R33))</f>
        <v>0</v>
      </c>
      <c r="Q133" s="135">
        <f ca="1">MAX(0,MIN($E133-SUM($E32:Q32)+SUM($E83:Q83),P133-Q32+Q83-'7. Consumption'!S33))</f>
        <v>0</v>
      </c>
      <c r="R133" s="135">
        <f ca="1">MAX(0,MIN($E133-SUM($E32:R32)+SUM($E83:R83),Q133-R32+R83-'7. Consumption'!T33))</f>
        <v>0</v>
      </c>
      <c r="S133" s="135">
        <f ca="1">MAX(0,MIN($E133-SUM($E32:S32)+SUM($E83:S83),R133-S32+S83-'7. Consumption'!U33))</f>
        <v>0</v>
      </c>
      <c r="T133" s="135">
        <f ca="1">MAX(0,MIN($E133-SUM($E32:T32)+SUM($E83:T83),S133-T32+T83-'7. Consumption'!V33))</f>
        <v>0</v>
      </c>
      <c r="U133" s="135">
        <f ca="1">MAX(0,MIN($E133-SUM($E32:U32)+SUM($E83:U83),T133-U32+U83-'7. Consumption'!W33))</f>
        <v>0</v>
      </c>
      <c r="V133" s="135">
        <f ca="1">MAX(0,MIN($E133-SUM($E32:V32)+SUM($E83:V83),U133-V32+V83-'7. Consumption'!X33))</f>
        <v>0</v>
      </c>
      <c r="W133" s="135">
        <f ca="1">MAX(0,MIN($E133-SUM($E32:W32)+SUM($E83:W83),V133-W32+W83-'7. Consumption'!Y33))</f>
        <v>0</v>
      </c>
      <c r="X133" s="135">
        <f ca="1">MAX(0,MIN($E133-SUM($E32:X32)+SUM($E83:X83),W133-X32+X83-'7. Consumption'!Z33))</f>
        <v>0</v>
      </c>
      <c r="Y133" s="135">
        <f ca="1">MAX(0,MIN($E133-SUM($E32:Y32)+SUM($E83:Y83),X133-Y32+Y83-'7. Consumption'!AA33))</f>
        <v>0</v>
      </c>
      <c r="Z133" s="135">
        <f ca="1">MAX(0,MIN($E133-SUM($E32:Z32)+SUM($E83:Z83),Y133-Z32+Z83-'7. Consumption'!AB33))</f>
        <v>0</v>
      </c>
      <c r="AA133" s="135">
        <f ca="1">MAX(0,MIN($E133-SUM($E32:AA32)+SUM($E83:AA83),Z133-AA32+AA83-'7. Consumption'!AC33))</f>
        <v>0</v>
      </c>
      <c r="AB133" s="135">
        <f ca="1">MAX(0,MIN($E133-SUM($E32:AB32)+SUM($E83:AB83),AA133-AB32+AB83-'7. Consumption'!AD33))</f>
        <v>0</v>
      </c>
      <c r="AC133" s="135">
        <f ca="1">MAX(0,MIN($E133-SUM($E32:AC32)+SUM($E83:AC83),AB133-AC32+AC83-'7. Consumption'!AE33))</f>
        <v>0</v>
      </c>
      <c r="AD133" s="135">
        <f ca="1">MAX(0,MIN($E133-SUM($E32:AD32)+SUM($E83:AD83),AC133-AD32+AD83-'7. Consumption'!AF33))</f>
        <v>0</v>
      </c>
      <c r="AE133" s="135">
        <f ca="1">MAX(0,MIN($E133-SUM($E32:AE32)+SUM($E83:AE83),AD133-AE32+AE83-'7. Consumption'!AG33))</f>
        <v>0</v>
      </c>
      <c r="AF133" s="135">
        <f ca="1">MAX(0,MIN($E133-SUM($E32:AF32)+SUM($E83:AF83),AE133-AF32+AF83-'7. Consumption'!AH33))</f>
        <v>0</v>
      </c>
      <c r="AG133" s="135">
        <f ca="1">MAX(0,MIN($E133-SUM($E32:AG32)+SUM($E83:AG83),AF133-AG32+AG83-'7. Consumption'!AI33))</f>
        <v>0</v>
      </c>
      <c r="AH133" s="135">
        <f ca="1">MAX(0,MIN($E133-SUM($E32:AH32)+SUM($E83:AH83),AG133-AH32+AH83-'7. Consumption'!AJ33))</f>
        <v>0</v>
      </c>
      <c r="AI133" s="135">
        <f ca="1">MAX(0,MIN($E133-SUM($E32:AI32)+SUM($E83:AI83),AH133-AI32+AI83-'7. Consumption'!AK33))</f>
        <v>0</v>
      </c>
      <c r="AJ133" s="135">
        <f ca="1">MAX(0,MIN($E133-SUM($E32:AJ32)+SUM($E83:AJ83),AI133-AJ32+AJ83-'7. Consumption'!AL33))</f>
        <v>0</v>
      </c>
      <c r="AK133" s="135">
        <f ca="1">MAX(0,MIN($E133-SUM($E32:AK32)+SUM($E83:AK83),AJ133-AK32+AK83-'7. Consumption'!AM33))</f>
        <v>0</v>
      </c>
      <c r="AL133" s="135">
        <f ca="1">MAX(0,MIN($E133-SUM($E32:AL32)+SUM($E83:AL83),AK133-AL32+AL83-'7. Consumption'!AN33))</f>
        <v>0</v>
      </c>
      <c r="AM133" s="135">
        <f ca="1">MAX(0,MIN($E133-SUM($E32:AM32)+SUM($E83:AM83),AL133-AM32+AM83-'7. Consumption'!AO33))</f>
        <v>0</v>
      </c>
      <c r="AN133" s="135">
        <f ca="1">MAX(0,MIN($E133-SUM($E32:AN32)+SUM($E83:AN83),AM133-AN32+AN83-'7. Consumption'!AP33))</f>
        <v>0</v>
      </c>
      <c r="AO133" s="135">
        <f ca="1">MAX(0,MIN($E133-SUM($E32:AO32)+SUM($E83:AO83),AN133-AO32+AO83-'7. Consumption'!AQ33))</f>
        <v>0</v>
      </c>
      <c r="AP133" s="85">
        <f t="shared" ca="1" si="9"/>
        <v>0</v>
      </c>
      <c r="AQ133" s="322"/>
    </row>
    <row r="134" spans="1:43" x14ac:dyDescent="0.3">
      <c r="A134" s="322"/>
      <c r="B134" s="16"/>
      <c r="C134" s="16" t="str">
        <f t="shared" si="10"/>
        <v>TDF+3TC+EFV (300/300/400) - 30 tab</v>
      </c>
      <c r="E134" s="192">
        <f t="shared" si="8"/>
        <v>0</v>
      </c>
      <c r="F134" s="135">
        <f ca="1">MAX(0,MIN($E134-SUM($E33:F33)+SUM($E84:F84),E134-F33+F84-'7. Consumption'!H34))</f>
        <v>0</v>
      </c>
      <c r="G134" s="135">
        <f ca="1">MAX(0,MIN($E134-SUM($E33:G33)+SUM($E84:G84),F134-G33+G84-'7. Consumption'!I34))</f>
        <v>0</v>
      </c>
      <c r="H134" s="135">
        <f ca="1">MAX(0,MIN($E134-SUM($E33:H33)+SUM($E84:H84),G134-H33+H84-'7. Consumption'!J34))</f>
        <v>0</v>
      </c>
      <c r="I134" s="135">
        <f ca="1">MAX(0,MIN($E134-SUM($E33:I33)+SUM($E84:I84),H134-I33+I84-'7. Consumption'!K34))</f>
        <v>0</v>
      </c>
      <c r="J134" s="135">
        <f ca="1">MAX(0,MIN($E134-SUM($E33:J33)+SUM($E84:J84),I134-J33+J84-'7. Consumption'!L34))</f>
        <v>0</v>
      </c>
      <c r="K134" s="135">
        <f ca="1">MAX(0,MIN($E134-SUM($E33:K33)+SUM($E84:K84),J134-K33+K84-'7. Consumption'!M34))</f>
        <v>0</v>
      </c>
      <c r="L134" s="135">
        <f ca="1">MAX(0,MIN($E134-SUM($E33:L33)+SUM($E84:L84),K134-L33+L84-'7. Consumption'!N34))</f>
        <v>0</v>
      </c>
      <c r="M134" s="135">
        <f ca="1">MAX(0,MIN($E134-SUM($E33:M33)+SUM($E84:M84),L134-M33+M84-'7. Consumption'!O34))</f>
        <v>0</v>
      </c>
      <c r="N134" s="135">
        <f ca="1">MAX(0,MIN($E134-SUM($E33:N33)+SUM($E84:N84),M134-N33+N84-'7. Consumption'!P34))</f>
        <v>0</v>
      </c>
      <c r="O134" s="135">
        <f ca="1">MAX(0,MIN($E134-SUM($E33:O33)+SUM($E84:O84),N134-O33+O84-'7. Consumption'!Q34))</f>
        <v>0</v>
      </c>
      <c r="P134" s="135">
        <f ca="1">MAX(0,MIN($E134-SUM($E33:P33)+SUM($E84:P84),O134-P33+P84-'7. Consumption'!R34))</f>
        <v>0</v>
      </c>
      <c r="Q134" s="135">
        <f ca="1">MAX(0,MIN($E134-SUM($E33:Q33)+SUM($E84:Q84),P134-Q33+Q84-'7. Consumption'!S34))</f>
        <v>0</v>
      </c>
      <c r="R134" s="135">
        <f ca="1">MAX(0,MIN($E134-SUM($E33:R33)+SUM($E84:R84),Q134-R33+R84-'7. Consumption'!T34))</f>
        <v>0</v>
      </c>
      <c r="S134" s="135">
        <f ca="1">MAX(0,MIN($E134-SUM($E33:S33)+SUM($E84:S84),R134-S33+S84-'7. Consumption'!U34))</f>
        <v>0</v>
      </c>
      <c r="T134" s="135">
        <f ca="1">MAX(0,MIN($E134-SUM($E33:T33)+SUM($E84:T84),S134-T33+T84-'7. Consumption'!V34))</f>
        <v>0</v>
      </c>
      <c r="U134" s="135">
        <f ca="1">MAX(0,MIN($E134-SUM($E33:U33)+SUM($E84:U84),T134-U33+U84-'7. Consumption'!W34))</f>
        <v>0</v>
      </c>
      <c r="V134" s="135">
        <f ca="1">MAX(0,MIN($E134-SUM($E33:V33)+SUM($E84:V84),U134-V33+V84-'7. Consumption'!X34))</f>
        <v>0</v>
      </c>
      <c r="W134" s="135">
        <f ca="1">MAX(0,MIN($E134-SUM($E33:W33)+SUM($E84:W84),V134-W33+W84-'7. Consumption'!Y34))</f>
        <v>0</v>
      </c>
      <c r="X134" s="135">
        <f ca="1">MAX(0,MIN($E134-SUM($E33:X33)+SUM($E84:X84),W134-X33+X84-'7. Consumption'!Z34))</f>
        <v>0</v>
      </c>
      <c r="Y134" s="135">
        <f ca="1">MAX(0,MIN($E134-SUM($E33:Y33)+SUM($E84:Y84),X134-Y33+Y84-'7. Consumption'!AA34))</f>
        <v>0</v>
      </c>
      <c r="Z134" s="135">
        <f ca="1">MAX(0,MIN($E134-SUM($E33:Z33)+SUM($E84:Z84),Y134-Z33+Z84-'7. Consumption'!AB34))</f>
        <v>0</v>
      </c>
      <c r="AA134" s="135">
        <f ca="1">MAX(0,MIN($E134-SUM($E33:AA33)+SUM($E84:AA84),Z134-AA33+AA84-'7. Consumption'!AC34))</f>
        <v>0</v>
      </c>
      <c r="AB134" s="135">
        <f ca="1">MAX(0,MIN($E134-SUM($E33:AB33)+SUM($E84:AB84),AA134-AB33+AB84-'7. Consumption'!AD34))</f>
        <v>0</v>
      </c>
      <c r="AC134" s="135">
        <f ca="1">MAX(0,MIN($E134-SUM($E33:AC33)+SUM($E84:AC84),AB134-AC33+AC84-'7. Consumption'!AE34))</f>
        <v>0</v>
      </c>
      <c r="AD134" s="135">
        <f ca="1">MAX(0,MIN($E134-SUM($E33:AD33)+SUM($E84:AD84),AC134-AD33+AD84-'7. Consumption'!AF34))</f>
        <v>0</v>
      </c>
      <c r="AE134" s="135">
        <f ca="1">MAX(0,MIN($E134-SUM($E33:AE33)+SUM($E84:AE84),AD134-AE33+AE84-'7. Consumption'!AG34))</f>
        <v>0</v>
      </c>
      <c r="AF134" s="135">
        <f ca="1">MAX(0,MIN($E134-SUM($E33:AF33)+SUM($E84:AF84),AE134-AF33+AF84-'7. Consumption'!AH34))</f>
        <v>0</v>
      </c>
      <c r="AG134" s="135">
        <f ca="1">MAX(0,MIN($E134-SUM($E33:AG33)+SUM($E84:AG84),AF134-AG33+AG84-'7. Consumption'!AI34))</f>
        <v>0</v>
      </c>
      <c r="AH134" s="135">
        <f ca="1">MAX(0,MIN($E134-SUM($E33:AH33)+SUM($E84:AH84),AG134-AH33+AH84-'7. Consumption'!AJ34))</f>
        <v>0</v>
      </c>
      <c r="AI134" s="135">
        <f ca="1">MAX(0,MIN($E134-SUM($E33:AI33)+SUM($E84:AI84),AH134-AI33+AI84-'7. Consumption'!AK34))</f>
        <v>0</v>
      </c>
      <c r="AJ134" s="135">
        <f ca="1">MAX(0,MIN($E134-SUM($E33:AJ33)+SUM($E84:AJ84),AI134-AJ33+AJ84-'7. Consumption'!AL34))</f>
        <v>0</v>
      </c>
      <c r="AK134" s="135">
        <f ca="1">MAX(0,MIN($E134-SUM($E33:AK33)+SUM($E84:AK84),AJ134-AK33+AK84-'7. Consumption'!AM34))</f>
        <v>0</v>
      </c>
      <c r="AL134" s="135">
        <f ca="1">MAX(0,MIN($E134-SUM($E33:AL33)+SUM($E84:AL84),AK134-AL33+AL84-'7. Consumption'!AN34))</f>
        <v>0</v>
      </c>
      <c r="AM134" s="135">
        <f ca="1">MAX(0,MIN($E134-SUM($E33:AM33)+SUM($E84:AM84),AL134-AM33+AM84-'7. Consumption'!AO34))</f>
        <v>0</v>
      </c>
      <c r="AN134" s="135">
        <f ca="1">MAX(0,MIN($E134-SUM($E33:AN33)+SUM($E84:AN84),AM134-AN33+AN84-'7. Consumption'!AP34))</f>
        <v>0</v>
      </c>
      <c r="AO134" s="135">
        <f ca="1">MAX(0,MIN($E134-SUM($E33:AO33)+SUM($E84:AO84),AN134-AO33+AO84-'7. Consumption'!AQ34))</f>
        <v>0</v>
      </c>
      <c r="AP134" s="85">
        <f t="shared" ca="1" si="9"/>
        <v>0</v>
      </c>
      <c r="AQ134" s="322"/>
    </row>
    <row r="135" spans="1:43" x14ac:dyDescent="0.3">
      <c r="A135" s="322"/>
      <c r="B135" s="16"/>
      <c r="C135" s="16" t="str">
        <f t="shared" si="10"/>
        <v>TDF+3TC+EFV (300/300/600) -  tab</v>
      </c>
      <c r="E135" s="192">
        <f t="shared" si="8"/>
        <v>0</v>
      </c>
      <c r="F135" s="135">
        <f ca="1">MAX(0,MIN($E135-SUM($E34:F34)+SUM($E85:F85),E135-F34+F85-'7. Consumption'!H35))</f>
        <v>0</v>
      </c>
      <c r="G135" s="135">
        <f ca="1">MAX(0,MIN($E135-SUM($E34:G34)+SUM($E85:G85),F135-G34+G85-'7. Consumption'!I35))</f>
        <v>0</v>
      </c>
      <c r="H135" s="135">
        <f ca="1">MAX(0,MIN($E135-SUM($E34:H34)+SUM($E85:H85),G135-H34+H85-'7. Consumption'!J35))</f>
        <v>0</v>
      </c>
      <c r="I135" s="135">
        <f ca="1">MAX(0,MIN($E135-SUM($E34:I34)+SUM($E85:I85),H135-I34+I85-'7. Consumption'!K35))</f>
        <v>0</v>
      </c>
      <c r="J135" s="135">
        <f ca="1">MAX(0,MIN($E135-SUM($E34:J34)+SUM($E85:J85),I135-J34+J85-'7. Consumption'!L35))</f>
        <v>0</v>
      </c>
      <c r="K135" s="135">
        <f ca="1">MAX(0,MIN($E135-SUM($E34:K34)+SUM($E85:K85),J135-K34+K85-'7. Consumption'!M35))</f>
        <v>0</v>
      </c>
      <c r="L135" s="135">
        <f ca="1">MAX(0,MIN($E135-SUM($E34:L34)+SUM($E85:L85),K135-L34+L85-'7. Consumption'!N35))</f>
        <v>0</v>
      </c>
      <c r="M135" s="135">
        <f ca="1">MAX(0,MIN($E135-SUM($E34:M34)+SUM($E85:M85),L135-M34+M85-'7. Consumption'!O35))</f>
        <v>0</v>
      </c>
      <c r="N135" s="135">
        <f ca="1">MAX(0,MIN($E135-SUM($E34:N34)+SUM($E85:N85),M135-N34+N85-'7. Consumption'!P35))</f>
        <v>0</v>
      </c>
      <c r="O135" s="135">
        <f ca="1">MAX(0,MIN($E135-SUM($E34:O34)+SUM($E85:O85),N135-O34+O85-'7. Consumption'!Q35))</f>
        <v>0</v>
      </c>
      <c r="P135" s="135">
        <f ca="1">MAX(0,MIN($E135-SUM($E34:P34)+SUM($E85:P85),O135-P34+P85-'7. Consumption'!R35))</f>
        <v>0</v>
      </c>
      <c r="Q135" s="135">
        <f ca="1">MAX(0,MIN($E135-SUM($E34:Q34)+SUM($E85:Q85),P135-Q34+Q85-'7. Consumption'!S35))</f>
        <v>0</v>
      </c>
      <c r="R135" s="135">
        <f ca="1">MAX(0,MIN($E135-SUM($E34:R34)+SUM($E85:R85),Q135-R34+R85-'7. Consumption'!T35))</f>
        <v>0</v>
      </c>
      <c r="S135" s="135">
        <f ca="1">MAX(0,MIN($E135-SUM($E34:S34)+SUM($E85:S85),R135-S34+S85-'7. Consumption'!U35))</f>
        <v>0</v>
      </c>
      <c r="T135" s="135">
        <f ca="1">MAX(0,MIN($E135-SUM($E34:T34)+SUM($E85:T85),S135-T34+T85-'7. Consumption'!V35))</f>
        <v>0</v>
      </c>
      <c r="U135" s="135">
        <f ca="1">MAX(0,MIN($E135-SUM($E34:U34)+SUM($E85:U85),T135-U34+U85-'7. Consumption'!W35))</f>
        <v>0</v>
      </c>
      <c r="V135" s="135">
        <f ca="1">MAX(0,MIN($E135-SUM($E34:V34)+SUM($E85:V85),U135-V34+V85-'7. Consumption'!X35))</f>
        <v>0</v>
      </c>
      <c r="W135" s="135">
        <f ca="1">MAX(0,MIN($E135-SUM($E34:W34)+SUM($E85:W85),V135-W34+W85-'7. Consumption'!Y35))</f>
        <v>0</v>
      </c>
      <c r="X135" s="135">
        <f ca="1">MAX(0,MIN($E135-SUM($E34:X34)+SUM($E85:X85),W135-X34+X85-'7. Consumption'!Z35))</f>
        <v>0</v>
      </c>
      <c r="Y135" s="135">
        <f ca="1">MAX(0,MIN($E135-SUM($E34:Y34)+SUM($E85:Y85),X135-Y34+Y85-'7. Consumption'!AA35))</f>
        <v>0</v>
      </c>
      <c r="Z135" s="135">
        <f ca="1">MAX(0,MIN($E135-SUM($E34:Z34)+SUM($E85:Z85),Y135-Z34+Z85-'7. Consumption'!AB35))</f>
        <v>0</v>
      </c>
      <c r="AA135" s="135">
        <f ca="1">MAX(0,MIN($E135-SUM($E34:AA34)+SUM($E85:AA85),Z135-AA34+AA85-'7. Consumption'!AC35))</f>
        <v>0</v>
      </c>
      <c r="AB135" s="135">
        <f ca="1">MAX(0,MIN($E135-SUM($E34:AB34)+SUM($E85:AB85),AA135-AB34+AB85-'7. Consumption'!AD35))</f>
        <v>0</v>
      </c>
      <c r="AC135" s="135">
        <f ca="1">MAX(0,MIN($E135-SUM($E34:AC34)+SUM($E85:AC85),AB135-AC34+AC85-'7. Consumption'!AE35))</f>
        <v>0</v>
      </c>
      <c r="AD135" s="135">
        <f ca="1">MAX(0,MIN($E135-SUM($E34:AD34)+SUM($E85:AD85),AC135-AD34+AD85-'7. Consumption'!AF35))</f>
        <v>0</v>
      </c>
      <c r="AE135" s="135">
        <f ca="1">MAX(0,MIN($E135-SUM($E34:AE34)+SUM($E85:AE85),AD135-AE34+AE85-'7. Consumption'!AG35))</f>
        <v>0</v>
      </c>
      <c r="AF135" s="135">
        <f ca="1">MAX(0,MIN($E135-SUM($E34:AF34)+SUM($E85:AF85),AE135-AF34+AF85-'7. Consumption'!AH35))</f>
        <v>0</v>
      </c>
      <c r="AG135" s="135">
        <f ca="1">MAX(0,MIN($E135-SUM($E34:AG34)+SUM($E85:AG85),AF135-AG34+AG85-'7. Consumption'!AI35))</f>
        <v>0</v>
      </c>
      <c r="AH135" s="135">
        <f ca="1">MAX(0,MIN($E135-SUM($E34:AH34)+SUM($E85:AH85),AG135-AH34+AH85-'7. Consumption'!AJ35))</f>
        <v>0</v>
      </c>
      <c r="AI135" s="135">
        <f ca="1">MAX(0,MIN($E135-SUM($E34:AI34)+SUM($E85:AI85),AH135-AI34+AI85-'7. Consumption'!AK35))</f>
        <v>0</v>
      </c>
      <c r="AJ135" s="135">
        <f ca="1">MAX(0,MIN($E135-SUM($E34:AJ34)+SUM($E85:AJ85),AI135-AJ34+AJ85-'7. Consumption'!AL35))</f>
        <v>0</v>
      </c>
      <c r="AK135" s="135">
        <f ca="1">MAX(0,MIN($E135-SUM($E34:AK34)+SUM($E85:AK85),AJ135-AK34+AK85-'7. Consumption'!AM35))</f>
        <v>0</v>
      </c>
      <c r="AL135" s="135">
        <f ca="1">MAX(0,MIN($E135-SUM($E34:AL34)+SUM($E85:AL85),AK135-AL34+AL85-'7. Consumption'!AN35))</f>
        <v>0</v>
      </c>
      <c r="AM135" s="135">
        <f ca="1">MAX(0,MIN($E135-SUM($E34:AM34)+SUM($E85:AM85),AL135-AM34+AM85-'7. Consumption'!AO35))</f>
        <v>0</v>
      </c>
      <c r="AN135" s="135">
        <f ca="1">MAX(0,MIN($E135-SUM($E34:AN34)+SUM($E85:AN85),AM135-AN34+AN85-'7. Consumption'!AP35))</f>
        <v>0</v>
      </c>
      <c r="AO135" s="135">
        <f ca="1">MAX(0,MIN($E135-SUM($E34:AO34)+SUM($E85:AO85),AN135-AO34+AO85-'7. Consumption'!AQ35))</f>
        <v>0</v>
      </c>
      <c r="AP135" s="85">
        <f t="shared" ca="1" si="9"/>
        <v>0</v>
      </c>
      <c r="AQ135" s="322"/>
    </row>
    <row r="136" spans="1:43" x14ac:dyDescent="0.3">
      <c r="A136" s="322"/>
      <c r="B136" s="16"/>
      <c r="C136" s="16" t="str">
        <f t="shared" si="10"/>
        <v>TDF+FTC (300/200) - 30 tab</v>
      </c>
      <c r="E136" s="192">
        <f t="shared" si="8"/>
        <v>0</v>
      </c>
      <c r="F136" s="135">
        <f ca="1">MAX(0,MIN($E136-SUM($E35:F35)+SUM($E86:F86),E136-F35+F86-'7. Consumption'!H36))</f>
        <v>0</v>
      </c>
      <c r="G136" s="135">
        <f ca="1">MAX(0,MIN($E136-SUM($E35:G35)+SUM($E86:G86),F136-G35+G86-'7. Consumption'!I36))</f>
        <v>0</v>
      </c>
      <c r="H136" s="135">
        <f ca="1">MAX(0,MIN($E136-SUM($E35:H35)+SUM($E86:H86),G136-H35+H86-'7. Consumption'!J36))</f>
        <v>0</v>
      </c>
      <c r="I136" s="135">
        <f ca="1">MAX(0,MIN($E136-SUM($E35:I35)+SUM($E86:I86),H136-I35+I86-'7. Consumption'!K36))</f>
        <v>0</v>
      </c>
      <c r="J136" s="135">
        <f ca="1">MAX(0,MIN($E136-SUM($E35:J35)+SUM($E86:J86),I136-J35+J86-'7. Consumption'!L36))</f>
        <v>0</v>
      </c>
      <c r="K136" s="135">
        <f ca="1">MAX(0,MIN($E136-SUM($E35:K35)+SUM($E86:K86),J136-K35+K86-'7. Consumption'!M36))</f>
        <v>0</v>
      </c>
      <c r="L136" s="135">
        <f ca="1">MAX(0,MIN($E136-SUM($E35:L35)+SUM($E86:L86),K136-L35+L86-'7. Consumption'!N36))</f>
        <v>0</v>
      </c>
      <c r="M136" s="135">
        <f ca="1">MAX(0,MIN($E136-SUM($E35:M35)+SUM($E86:M86),L136-M35+M86-'7. Consumption'!O36))</f>
        <v>0</v>
      </c>
      <c r="N136" s="135">
        <f ca="1">MAX(0,MIN($E136-SUM($E35:N35)+SUM($E86:N86),M136-N35+N86-'7. Consumption'!P36))</f>
        <v>0</v>
      </c>
      <c r="O136" s="135">
        <f ca="1">MAX(0,MIN($E136-SUM($E35:O35)+SUM($E86:O86),N136-O35+O86-'7. Consumption'!Q36))</f>
        <v>0</v>
      </c>
      <c r="P136" s="135">
        <f ca="1">MAX(0,MIN($E136-SUM($E35:P35)+SUM($E86:P86),O136-P35+P86-'7. Consumption'!R36))</f>
        <v>0</v>
      </c>
      <c r="Q136" s="135">
        <f ca="1">MAX(0,MIN($E136-SUM($E35:Q35)+SUM($E86:Q86),P136-Q35+Q86-'7. Consumption'!S36))</f>
        <v>0</v>
      </c>
      <c r="R136" s="135">
        <f ca="1">MAX(0,MIN($E136-SUM($E35:R35)+SUM($E86:R86),Q136-R35+R86-'7. Consumption'!T36))</f>
        <v>0</v>
      </c>
      <c r="S136" s="135">
        <f ca="1">MAX(0,MIN($E136-SUM($E35:S35)+SUM($E86:S86),R136-S35+S86-'7. Consumption'!U36))</f>
        <v>0</v>
      </c>
      <c r="T136" s="135">
        <f ca="1">MAX(0,MIN($E136-SUM($E35:T35)+SUM($E86:T86),S136-T35+T86-'7. Consumption'!V36))</f>
        <v>0</v>
      </c>
      <c r="U136" s="135">
        <f ca="1">MAX(0,MIN($E136-SUM($E35:U35)+SUM($E86:U86),T136-U35+U86-'7. Consumption'!W36))</f>
        <v>0</v>
      </c>
      <c r="V136" s="135">
        <f ca="1">MAX(0,MIN($E136-SUM($E35:V35)+SUM($E86:V86),U136-V35+V86-'7. Consumption'!X36))</f>
        <v>0</v>
      </c>
      <c r="W136" s="135">
        <f ca="1">MAX(0,MIN($E136-SUM($E35:W35)+SUM($E86:W86),V136-W35+W86-'7. Consumption'!Y36))</f>
        <v>0</v>
      </c>
      <c r="X136" s="135">
        <f ca="1">MAX(0,MIN($E136-SUM($E35:X35)+SUM($E86:X86),W136-X35+X86-'7. Consumption'!Z36))</f>
        <v>0</v>
      </c>
      <c r="Y136" s="135">
        <f ca="1">MAX(0,MIN($E136-SUM($E35:Y35)+SUM($E86:Y86),X136-Y35+Y86-'7. Consumption'!AA36))</f>
        <v>0</v>
      </c>
      <c r="Z136" s="135">
        <f ca="1">MAX(0,MIN($E136-SUM($E35:Z35)+SUM($E86:Z86),Y136-Z35+Z86-'7. Consumption'!AB36))</f>
        <v>0</v>
      </c>
      <c r="AA136" s="135">
        <f ca="1">MAX(0,MIN($E136-SUM($E35:AA35)+SUM($E86:AA86),Z136-AA35+AA86-'7. Consumption'!AC36))</f>
        <v>0</v>
      </c>
      <c r="AB136" s="135">
        <f ca="1">MAX(0,MIN($E136-SUM($E35:AB35)+SUM($E86:AB86),AA136-AB35+AB86-'7. Consumption'!AD36))</f>
        <v>0</v>
      </c>
      <c r="AC136" s="135">
        <f ca="1">MAX(0,MIN($E136-SUM($E35:AC35)+SUM($E86:AC86),AB136-AC35+AC86-'7. Consumption'!AE36))</f>
        <v>0</v>
      </c>
      <c r="AD136" s="135">
        <f ca="1">MAX(0,MIN($E136-SUM($E35:AD35)+SUM($E86:AD86),AC136-AD35+AD86-'7. Consumption'!AF36))</f>
        <v>0</v>
      </c>
      <c r="AE136" s="135">
        <f ca="1">MAX(0,MIN($E136-SUM($E35:AE35)+SUM($E86:AE86),AD136-AE35+AE86-'7. Consumption'!AG36))</f>
        <v>0</v>
      </c>
      <c r="AF136" s="135">
        <f ca="1">MAX(0,MIN($E136-SUM($E35:AF35)+SUM($E86:AF86),AE136-AF35+AF86-'7. Consumption'!AH36))</f>
        <v>0</v>
      </c>
      <c r="AG136" s="135">
        <f ca="1">MAX(0,MIN($E136-SUM($E35:AG35)+SUM($E86:AG86),AF136-AG35+AG86-'7. Consumption'!AI36))</f>
        <v>0</v>
      </c>
      <c r="AH136" s="135">
        <f ca="1">MAX(0,MIN($E136-SUM($E35:AH35)+SUM($E86:AH86),AG136-AH35+AH86-'7. Consumption'!AJ36))</f>
        <v>0</v>
      </c>
      <c r="AI136" s="135">
        <f ca="1">MAX(0,MIN($E136-SUM($E35:AI35)+SUM($E86:AI86),AH136-AI35+AI86-'7. Consumption'!AK36))</f>
        <v>0</v>
      </c>
      <c r="AJ136" s="135">
        <f ca="1">MAX(0,MIN($E136-SUM($E35:AJ35)+SUM($E86:AJ86),AI136-AJ35+AJ86-'7. Consumption'!AL36))</f>
        <v>0</v>
      </c>
      <c r="AK136" s="135">
        <f ca="1">MAX(0,MIN($E136-SUM($E35:AK35)+SUM($E86:AK86),AJ136-AK35+AK86-'7. Consumption'!AM36))</f>
        <v>0</v>
      </c>
      <c r="AL136" s="135">
        <f ca="1">MAX(0,MIN($E136-SUM($E35:AL35)+SUM($E86:AL86),AK136-AL35+AL86-'7. Consumption'!AN36))</f>
        <v>0</v>
      </c>
      <c r="AM136" s="135">
        <f ca="1">MAX(0,MIN($E136-SUM($E35:AM35)+SUM($E86:AM86),AL136-AM35+AM86-'7. Consumption'!AO36))</f>
        <v>0</v>
      </c>
      <c r="AN136" s="135">
        <f ca="1">MAX(0,MIN($E136-SUM($E35:AN35)+SUM($E86:AN86),AM136-AN35+AN86-'7. Consumption'!AP36))</f>
        <v>0</v>
      </c>
      <c r="AO136" s="135">
        <f ca="1">MAX(0,MIN($E136-SUM($E35:AO35)+SUM($E86:AO86),AN136-AO35+AO86-'7. Consumption'!AQ36))</f>
        <v>0</v>
      </c>
      <c r="AP136" s="85">
        <f t="shared" ca="1" si="9"/>
        <v>0</v>
      </c>
      <c r="AQ136" s="322"/>
    </row>
    <row r="137" spans="1:43" x14ac:dyDescent="0.3">
      <c r="A137" s="322"/>
      <c r="B137" s="16"/>
      <c r="C137" s="16" t="str">
        <f t="shared" si="10"/>
        <v>TDF+FTC+EFV (300/200/600) - 30 tab</v>
      </c>
      <c r="E137" s="192">
        <f t="shared" si="8"/>
        <v>0</v>
      </c>
      <c r="F137" s="135">
        <f ca="1">MAX(0,MIN($E137-SUM($E36:F36)+SUM($E87:F87),E137-F36+F87-'7. Consumption'!H37))</f>
        <v>0</v>
      </c>
      <c r="G137" s="135">
        <f ca="1">MAX(0,MIN($E137-SUM($E36:G36)+SUM($E87:G87),F137-G36+G87-'7. Consumption'!I37))</f>
        <v>0</v>
      </c>
      <c r="H137" s="135">
        <f ca="1">MAX(0,MIN($E137-SUM($E36:H36)+SUM($E87:H87),G137-H36+H87-'7. Consumption'!J37))</f>
        <v>0</v>
      </c>
      <c r="I137" s="135">
        <f ca="1">MAX(0,MIN($E137-SUM($E36:I36)+SUM($E87:I87),H137-I36+I87-'7. Consumption'!K37))</f>
        <v>0</v>
      </c>
      <c r="J137" s="135">
        <f ca="1">MAX(0,MIN($E137-SUM($E36:J36)+SUM($E87:J87),I137-J36+J87-'7. Consumption'!L37))</f>
        <v>0</v>
      </c>
      <c r="K137" s="135">
        <f ca="1">MAX(0,MIN($E137-SUM($E36:K36)+SUM($E87:K87),J137-K36+K87-'7. Consumption'!M37))</f>
        <v>0</v>
      </c>
      <c r="L137" s="135">
        <f ca="1">MAX(0,MIN($E137-SUM($E36:L36)+SUM($E87:L87),K137-L36+L87-'7. Consumption'!N37))</f>
        <v>0</v>
      </c>
      <c r="M137" s="135">
        <f ca="1">MAX(0,MIN($E137-SUM($E36:M36)+SUM($E87:M87),L137-M36+M87-'7. Consumption'!O37))</f>
        <v>0</v>
      </c>
      <c r="N137" s="135">
        <f ca="1">MAX(0,MIN($E137-SUM($E36:N36)+SUM($E87:N87),M137-N36+N87-'7. Consumption'!P37))</f>
        <v>0</v>
      </c>
      <c r="O137" s="135">
        <f ca="1">MAX(0,MIN($E137-SUM($E36:O36)+SUM($E87:O87),N137-O36+O87-'7. Consumption'!Q37))</f>
        <v>0</v>
      </c>
      <c r="P137" s="135">
        <f ca="1">MAX(0,MIN($E137-SUM($E36:P36)+SUM($E87:P87),O137-P36+P87-'7. Consumption'!R37))</f>
        <v>0</v>
      </c>
      <c r="Q137" s="135">
        <f ca="1">MAX(0,MIN($E137-SUM($E36:Q36)+SUM($E87:Q87),P137-Q36+Q87-'7. Consumption'!S37))</f>
        <v>0</v>
      </c>
      <c r="R137" s="135">
        <f ca="1">MAX(0,MIN($E137-SUM($E36:R36)+SUM($E87:R87),Q137-R36+R87-'7. Consumption'!T37))</f>
        <v>0</v>
      </c>
      <c r="S137" s="135">
        <f ca="1">MAX(0,MIN($E137-SUM($E36:S36)+SUM($E87:S87),R137-S36+S87-'7. Consumption'!U37))</f>
        <v>0</v>
      </c>
      <c r="T137" s="135">
        <f ca="1">MAX(0,MIN($E137-SUM($E36:T36)+SUM($E87:T87),S137-T36+T87-'7. Consumption'!V37))</f>
        <v>0</v>
      </c>
      <c r="U137" s="135">
        <f ca="1">MAX(0,MIN($E137-SUM($E36:U36)+SUM($E87:U87),T137-U36+U87-'7. Consumption'!W37))</f>
        <v>0</v>
      </c>
      <c r="V137" s="135">
        <f ca="1">MAX(0,MIN($E137-SUM($E36:V36)+SUM($E87:V87),U137-V36+V87-'7. Consumption'!X37))</f>
        <v>0</v>
      </c>
      <c r="W137" s="135">
        <f ca="1">MAX(0,MIN($E137-SUM($E36:W36)+SUM($E87:W87),V137-W36+W87-'7. Consumption'!Y37))</f>
        <v>0</v>
      </c>
      <c r="X137" s="135">
        <f ca="1">MAX(0,MIN($E137-SUM($E36:X36)+SUM($E87:X87),W137-X36+X87-'7. Consumption'!Z37))</f>
        <v>0</v>
      </c>
      <c r="Y137" s="135">
        <f ca="1">MAX(0,MIN($E137-SUM($E36:Y36)+SUM($E87:Y87),X137-Y36+Y87-'7. Consumption'!AA37))</f>
        <v>0</v>
      </c>
      <c r="Z137" s="135">
        <f ca="1">MAX(0,MIN($E137-SUM($E36:Z36)+SUM($E87:Z87),Y137-Z36+Z87-'7. Consumption'!AB37))</f>
        <v>0</v>
      </c>
      <c r="AA137" s="135">
        <f ca="1">MAX(0,MIN($E137-SUM($E36:AA36)+SUM($E87:AA87),Z137-AA36+AA87-'7. Consumption'!AC37))</f>
        <v>0</v>
      </c>
      <c r="AB137" s="135">
        <f ca="1">MAX(0,MIN($E137-SUM($E36:AB36)+SUM($E87:AB87),AA137-AB36+AB87-'7. Consumption'!AD37))</f>
        <v>0</v>
      </c>
      <c r="AC137" s="135">
        <f ca="1">MAX(0,MIN($E137-SUM($E36:AC36)+SUM($E87:AC87),AB137-AC36+AC87-'7. Consumption'!AE37))</f>
        <v>0</v>
      </c>
      <c r="AD137" s="135">
        <f ca="1">MAX(0,MIN($E137-SUM($E36:AD36)+SUM($E87:AD87),AC137-AD36+AD87-'7. Consumption'!AF37))</f>
        <v>0</v>
      </c>
      <c r="AE137" s="135">
        <f ca="1">MAX(0,MIN($E137-SUM($E36:AE36)+SUM($E87:AE87),AD137-AE36+AE87-'7. Consumption'!AG37))</f>
        <v>0</v>
      </c>
      <c r="AF137" s="135">
        <f ca="1">MAX(0,MIN($E137-SUM($E36:AF36)+SUM($E87:AF87),AE137-AF36+AF87-'7. Consumption'!AH37))</f>
        <v>0</v>
      </c>
      <c r="AG137" s="135">
        <f ca="1">MAX(0,MIN($E137-SUM($E36:AG36)+SUM($E87:AG87),AF137-AG36+AG87-'7. Consumption'!AI37))</f>
        <v>0</v>
      </c>
      <c r="AH137" s="135">
        <f ca="1">MAX(0,MIN($E137-SUM($E36:AH36)+SUM($E87:AH87),AG137-AH36+AH87-'7. Consumption'!AJ37))</f>
        <v>0</v>
      </c>
      <c r="AI137" s="135">
        <f ca="1">MAX(0,MIN($E137-SUM($E36:AI36)+SUM($E87:AI87),AH137-AI36+AI87-'7. Consumption'!AK37))</f>
        <v>0</v>
      </c>
      <c r="AJ137" s="135">
        <f ca="1">MAX(0,MIN($E137-SUM($E36:AJ36)+SUM($E87:AJ87),AI137-AJ36+AJ87-'7. Consumption'!AL37))</f>
        <v>0</v>
      </c>
      <c r="AK137" s="135">
        <f ca="1">MAX(0,MIN($E137-SUM($E36:AK36)+SUM($E87:AK87),AJ137-AK36+AK87-'7. Consumption'!AM37))</f>
        <v>0</v>
      </c>
      <c r="AL137" s="135">
        <f ca="1">MAX(0,MIN($E137-SUM($E36:AL36)+SUM($E87:AL87),AK137-AL36+AL87-'7. Consumption'!AN37))</f>
        <v>0</v>
      </c>
      <c r="AM137" s="135">
        <f ca="1">MAX(0,MIN($E137-SUM($E36:AM36)+SUM($E87:AM87),AL137-AM36+AM87-'7. Consumption'!AO37))</f>
        <v>0</v>
      </c>
      <c r="AN137" s="135">
        <f ca="1">MAX(0,MIN($E137-SUM($E36:AN36)+SUM($E87:AN87),AM137-AN36+AN87-'7. Consumption'!AP37))</f>
        <v>0</v>
      </c>
      <c r="AO137" s="135">
        <f ca="1">MAX(0,MIN($E137-SUM($E36:AO36)+SUM($E87:AO87),AN137-AO36+AO87-'7. Consumption'!AQ37))</f>
        <v>0</v>
      </c>
      <c r="AP137" s="85">
        <f t="shared" ca="1" si="9"/>
        <v>0</v>
      </c>
      <c r="AQ137" s="322"/>
    </row>
    <row r="138" spans="1:43" ht="15" hidden="1" outlineLevel="1" x14ac:dyDescent="0.25">
      <c r="A138" s="322"/>
      <c r="B138" s="16"/>
      <c r="C138" s="16" t="str">
        <f t="shared" si="10"/>
        <v>x-- ( DRV/r 400/50) - 60 tab</v>
      </c>
      <c r="E138" s="192">
        <f t="shared" si="8"/>
        <v>0</v>
      </c>
      <c r="F138" s="135">
        <f ca="1">MAX(0,MIN($E138-SUM($E37:F37)+SUM($E88:F88),E138-F37+F88-'7. Consumption'!H38))</f>
        <v>0</v>
      </c>
      <c r="G138" s="135">
        <f ca="1">MAX(0,MIN($E138-SUM($E37:G37)+SUM($E88:G88),F138-G37+G88-'7. Consumption'!I38))</f>
        <v>0</v>
      </c>
      <c r="H138" s="135">
        <f ca="1">MAX(0,MIN($E138-SUM($E37:H37)+SUM($E88:H88),G138-H37+H88-'7. Consumption'!J38))</f>
        <v>0</v>
      </c>
      <c r="I138" s="135">
        <f ca="1">MAX(0,MIN($E138-SUM($E37:I37)+SUM($E88:I88),H138-I37+I88-'7. Consumption'!K38))</f>
        <v>0</v>
      </c>
      <c r="J138" s="135">
        <f ca="1">MAX(0,MIN($E138-SUM($E37:J37)+SUM($E88:J88),I138-J37+J88-'7. Consumption'!L38))</f>
        <v>0</v>
      </c>
      <c r="K138" s="135">
        <f ca="1">MAX(0,MIN($E138-SUM($E37:K37)+SUM($E88:K88),J138-K37+K88-'7. Consumption'!M38))</f>
        <v>0</v>
      </c>
      <c r="L138" s="135">
        <f ca="1">MAX(0,MIN($E138-SUM($E37:L37)+SUM($E88:L88),K138-L37+L88-'7. Consumption'!N38))</f>
        <v>0</v>
      </c>
      <c r="M138" s="135">
        <f ca="1">MAX(0,MIN($E138-SUM($E37:M37)+SUM($E88:M88),L138-M37+M88-'7. Consumption'!O38))</f>
        <v>0</v>
      </c>
      <c r="N138" s="135">
        <f ca="1">MAX(0,MIN($E138-SUM($E37:N37)+SUM($E88:N88),M138-N37+N88-'7. Consumption'!P38))</f>
        <v>0</v>
      </c>
      <c r="O138" s="135">
        <f ca="1">MAX(0,MIN($E138-SUM($E37:O37)+SUM($E88:O88),N138-O37+O88-'7. Consumption'!Q38))</f>
        <v>0</v>
      </c>
      <c r="P138" s="135">
        <f ca="1">MAX(0,MIN($E138-SUM($E37:P37)+SUM($E88:P88),O138-P37+P88-'7. Consumption'!R38))</f>
        <v>0</v>
      </c>
      <c r="Q138" s="135">
        <f ca="1">MAX(0,MIN($E138-SUM($E37:Q37)+SUM($E88:Q88),P138-Q37+Q88-'7. Consumption'!S38))</f>
        <v>0</v>
      </c>
      <c r="R138" s="135">
        <f ca="1">MAX(0,MIN($E138-SUM($E37:R37)+SUM($E88:R88),Q138-R37+R88-'7. Consumption'!T38))</f>
        <v>0</v>
      </c>
      <c r="S138" s="135">
        <f ca="1">MAX(0,MIN($E138-SUM($E37:S37)+SUM($E88:S88),R138-S37+S88-'7. Consumption'!U38))</f>
        <v>0</v>
      </c>
      <c r="T138" s="135">
        <f ca="1">MAX(0,MIN($E138-SUM($E37:T37)+SUM($E88:T88),S138-T37+T88-'7. Consumption'!V38))</f>
        <v>0</v>
      </c>
      <c r="U138" s="135">
        <f ca="1">MAX(0,MIN($E138-SUM($E37:U37)+SUM($E88:U88),T138-U37+U88-'7. Consumption'!W38))</f>
        <v>0</v>
      </c>
      <c r="V138" s="135">
        <f ca="1">MAX(0,MIN($E138-SUM($E37:V37)+SUM($E88:V88),U138-V37+V88-'7. Consumption'!X38))</f>
        <v>0</v>
      </c>
      <c r="W138" s="135">
        <f ca="1">MAX(0,MIN($E138-SUM($E37:W37)+SUM($E88:W88),V138-W37+W88-'7. Consumption'!Y38))</f>
        <v>0</v>
      </c>
      <c r="X138" s="135">
        <f ca="1">MAX(0,MIN($E138-SUM($E37:X37)+SUM($E88:X88),W138-X37+X88-'7. Consumption'!Z38))</f>
        <v>0</v>
      </c>
      <c r="Y138" s="135">
        <f ca="1">MAX(0,MIN($E138-SUM($E37:Y37)+SUM($E88:Y88),X138-Y37+Y88-'7. Consumption'!AA38))</f>
        <v>0</v>
      </c>
      <c r="Z138" s="135">
        <f ca="1">MAX(0,MIN($E138-SUM($E37:Z37)+SUM($E88:Z88),Y138-Z37+Z88-'7. Consumption'!AB38))</f>
        <v>0</v>
      </c>
      <c r="AA138" s="135">
        <f ca="1">MAX(0,MIN($E138-SUM($E37:AA37)+SUM($E88:AA88),Z138-AA37+AA88-'7. Consumption'!AC38))</f>
        <v>0</v>
      </c>
      <c r="AB138" s="135">
        <f ca="1">MAX(0,MIN($E138-SUM($E37:AB37)+SUM($E88:AB88),AA138-AB37+AB88-'7. Consumption'!AD38))</f>
        <v>0</v>
      </c>
      <c r="AC138" s="135">
        <f ca="1">MAX(0,MIN($E138-SUM($E37:AC37)+SUM($E88:AC88),AB138-AC37+AC88-'7. Consumption'!AE38))</f>
        <v>0</v>
      </c>
      <c r="AD138" s="135">
        <f ca="1">MAX(0,MIN($E138-SUM($E37:AD37)+SUM($E88:AD88),AC138-AD37+AD88-'7. Consumption'!AF38))</f>
        <v>0</v>
      </c>
      <c r="AE138" s="135">
        <f ca="1">MAX(0,MIN($E138-SUM($E37:AE37)+SUM($E88:AE88),AD138-AE37+AE88-'7. Consumption'!AG38))</f>
        <v>0</v>
      </c>
      <c r="AF138" s="135">
        <f ca="1">MAX(0,MIN($E138-SUM($E37:AF37)+SUM($E88:AF88),AE138-AF37+AF88-'7. Consumption'!AH38))</f>
        <v>0</v>
      </c>
      <c r="AG138" s="135">
        <f ca="1">MAX(0,MIN($E138-SUM($E37:AG37)+SUM($E88:AG88),AF138-AG37+AG88-'7. Consumption'!AI38))</f>
        <v>0</v>
      </c>
      <c r="AH138" s="135">
        <f ca="1">MAX(0,MIN($E138-SUM($E37:AH37)+SUM($E88:AH88),AG138-AH37+AH88-'7. Consumption'!AJ38))</f>
        <v>0</v>
      </c>
      <c r="AI138" s="135">
        <f ca="1">MAX(0,MIN($E138-SUM($E37:AI37)+SUM($E88:AI88),AH138-AI37+AI88-'7. Consumption'!AK38))</f>
        <v>0</v>
      </c>
      <c r="AJ138" s="135">
        <f ca="1">MAX(0,MIN($E138-SUM($E37:AJ37)+SUM($E88:AJ88),AI138-AJ37+AJ88-'7. Consumption'!AL38))</f>
        <v>0</v>
      </c>
      <c r="AK138" s="135">
        <f ca="1">MAX(0,MIN($E138-SUM($E37:AK37)+SUM($E88:AK88),AJ138-AK37+AK88-'7. Consumption'!AM38))</f>
        <v>0</v>
      </c>
      <c r="AL138" s="135">
        <f ca="1">MAX(0,MIN($E138-SUM($E37:AL37)+SUM($E88:AL88),AK138-AL37+AL88-'7. Consumption'!AN38))</f>
        <v>0</v>
      </c>
      <c r="AM138" s="135">
        <f ca="1">MAX(0,MIN($E138-SUM($E37:AM37)+SUM($E88:AM88),AL138-AM37+AM88-'7. Consumption'!AO38))</f>
        <v>0</v>
      </c>
      <c r="AN138" s="135">
        <f ca="1">MAX(0,MIN($E138-SUM($E37:AN37)+SUM($E88:AN88),AM138-AN37+AN88-'7. Consumption'!AP38))</f>
        <v>0</v>
      </c>
      <c r="AO138" s="135">
        <f ca="1">MAX(0,MIN($E138-SUM($E37:AO37)+SUM($E88:AO88),AN138-AO37+AO88-'7. Consumption'!AQ38))</f>
        <v>0</v>
      </c>
      <c r="AP138" s="85">
        <f t="shared" ca="1" si="9"/>
        <v>0</v>
      </c>
      <c r="AQ138" s="322"/>
    </row>
    <row r="139" spans="1:43" ht="15" hidden="1" outlineLevel="1" x14ac:dyDescent="0.25">
      <c r="A139" s="322"/>
      <c r="B139" s="16"/>
      <c r="C139" s="16" t="str">
        <f t="shared" si="10"/>
        <v xml:space="preserve">x- (TAF) -  </v>
      </c>
      <c r="E139" s="192">
        <f t="shared" si="8"/>
        <v>0</v>
      </c>
      <c r="F139" s="135">
        <f ca="1">MAX(0,MIN($E139-SUM($E38:F38)+SUM($E89:F89),E139-F38+F89-'7. Consumption'!H39))</f>
        <v>0</v>
      </c>
      <c r="G139" s="135">
        <f ca="1">MAX(0,MIN($E139-SUM($E38:G38)+SUM($E89:G89),F139-G38+G89-'7. Consumption'!I39))</f>
        <v>0</v>
      </c>
      <c r="H139" s="135">
        <f ca="1">MAX(0,MIN($E139-SUM($E38:H38)+SUM($E89:H89),G139-H38+H89-'7. Consumption'!J39))</f>
        <v>0</v>
      </c>
      <c r="I139" s="135">
        <f ca="1">MAX(0,MIN($E139-SUM($E38:I38)+SUM($E89:I89),H139-I38+I89-'7. Consumption'!K39))</f>
        <v>0</v>
      </c>
      <c r="J139" s="135">
        <f ca="1">MAX(0,MIN($E139-SUM($E38:J38)+SUM($E89:J89),I139-J38+J89-'7. Consumption'!L39))</f>
        <v>0</v>
      </c>
      <c r="K139" s="135">
        <f ca="1">MAX(0,MIN($E139-SUM($E38:K38)+SUM($E89:K89),J139-K38+K89-'7. Consumption'!M39))</f>
        <v>0</v>
      </c>
      <c r="L139" s="135">
        <f ca="1">MAX(0,MIN($E139-SUM($E38:L38)+SUM($E89:L89),K139-L38+L89-'7. Consumption'!N39))</f>
        <v>0</v>
      </c>
      <c r="M139" s="135">
        <f ca="1">MAX(0,MIN($E139-SUM($E38:M38)+SUM($E89:M89),L139-M38+M89-'7. Consumption'!O39))</f>
        <v>0</v>
      </c>
      <c r="N139" s="135">
        <f ca="1">MAX(0,MIN($E139-SUM($E38:N38)+SUM($E89:N89),M139-N38+N89-'7. Consumption'!P39))</f>
        <v>0</v>
      </c>
      <c r="O139" s="135">
        <f ca="1">MAX(0,MIN($E139-SUM($E38:O38)+SUM($E89:O89),N139-O38+O89-'7. Consumption'!Q39))</f>
        <v>0</v>
      </c>
      <c r="P139" s="135">
        <f ca="1">MAX(0,MIN($E139-SUM($E38:P38)+SUM($E89:P89),O139-P38+P89-'7. Consumption'!R39))</f>
        <v>0</v>
      </c>
      <c r="Q139" s="135">
        <f ca="1">MAX(0,MIN($E139-SUM($E38:Q38)+SUM($E89:Q89),P139-Q38+Q89-'7. Consumption'!S39))</f>
        <v>0</v>
      </c>
      <c r="R139" s="135">
        <f ca="1">MAX(0,MIN($E139-SUM($E38:R38)+SUM($E89:R89),Q139-R38+R89-'7. Consumption'!T39))</f>
        <v>0</v>
      </c>
      <c r="S139" s="135">
        <f ca="1">MAX(0,MIN($E139-SUM($E38:S38)+SUM($E89:S89),R139-S38+S89-'7. Consumption'!U39))</f>
        <v>0</v>
      </c>
      <c r="T139" s="135">
        <f ca="1">MAX(0,MIN($E139-SUM($E38:T38)+SUM($E89:T89),S139-T38+T89-'7. Consumption'!V39))</f>
        <v>0</v>
      </c>
      <c r="U139" s="135">
        <f ca="1">MAX(0,MIN($E139-SUM($E38:U38)+SUM($E89:U89),T139-U38+U89-'7. Consumption'!W39))</f>
        <v>0</v>
      </c>
      <c r="V139" s="135">
        <f ca="1">MAX(0,MIN($E139-SUM($E38:V38)+SUM($E89:V89),U139-V38+V89-'7. Consumption'!X39))</f>
        <v>0</v>
      </c>
      <c r="W139" s="135">
        <f ca="1">MAX(0,MIN($E139-SUM($E38:W38)+SUM($E89:W89),V139-W38+W89-'7. Consumption'!Y39))</f>
        <v>0</v>
      </c>
      <c r="X139" s="135">
        <f ca="1">MAX(0,MIN($E139-SUM($E38:X38)+SUM($E89:X89),W139-X38+X89-'7. Consumption'!Z39))</f>
        <v>0</v>
      </c>
      <c r="Y139" s="135">
        <f ca="1">MAX(0,MIN($E139-SUM($E38:Y38)+SUM($E89:Y89),X139-Y38+Y89-'7. Consumption'!AA39))</f>
        <v>0</v>
      </c>
      <c r="Z139" s="135">
        <f ca="1">MAX(0,MIN($E139-SUM($E38:Z38)+SUM($E89:Z89),Y139-Z38+Z89-'7. Consumption'!AB39))</f>
        <v>0</v>
      </c>
      <c r="AA139" s="135">
        <f ca="1">MAX(0,MIN($E139-SUM($E38:AA38)+SUM($E89:AA89),Z139-AA38+AA89-'7. Consumption'!AC39))</f>
        <v>0</v>
      </c>
      <c r="AB139" s="135">
        <f ca="1">MAX(0,MIN($E139-SUM($E38:AB38)+SUM($E89:AB89),AA139-AB38+AB89-'7. Consumption'!AD39))</f>
        <v>0</v>
      </c>
      <c r="AC139" s="135">
        <f ca="1">MAX(0,MIN($E139-SUM($E38:AC38)+SUM($E89:AC89),AB139-AC38+AC89-'7. Consumption'!AE39))</f>
        <v>0</v>
      </c>
      <c r="AD139" s="135">
        <f ca="1">MAX(0,MIN($E139-SUM($E38:AD38)+SUM($E89:AD89),AC139-AD38+AD89-'7. Consumption'!AF39))</f>
        <v>0</v>
      </c>
      <c r="AE139" s="135">
        <f ca="1">MAX(0,MIN($E139-SUM($E38:AE38)+SUM($E89:AE89),AD139-AE38+AE89-'7. Consumption'!AG39))</f>
        <v>0</v>
      </c>
      <c r="AF139" s="135">
        <f ca="1">MAX(0,MIN($E139-SUM($E38:AF38)+SUM($E89:AF89),AE139-AF38+AF89-'7. Consumption'!AH39))</f>
        <v>0</v>
      </c>
      <c r="AG139" s="135">
        <f ca="1">MAX(0,MIN($E139-SUM($E38:AG38)+SUM($E89:AG89),AF139-AG38+AG89-'7. Consumption'!AI39))</f>
        <v>0</v>
      </c>
      <c r="AH139" s="135">
        <f ca="1">MAX(0,MIN($E139-SUM($E38:AH38)+SUM($E89:AH89),AG139-AH38+AH89-'7. Consumption'!AJ39))</f>
        <v>0</v>
      </c>
      <c r="AI139" s="135">
        <f ca="1">MAX(0,MIN($E139-SUM($E38:AI38)+SUM($E89:AI89),AH139-AI38+AI89-'7. Consumption'!AK39))</f>
        <v>0</v>
      </c>
      <c r="AJ139" s="135">
        <f ca="1">MAX(0,MIN($E139-SUM($E38:AJ38)+SUM($E89:AJ89),AI139-AJ38+AJ89-'7. Consumption'!AL39))</f>
        <v>0</v>
      </c>
      <c r="AK139" s="135">
        <f ca="1">MAX(0,MIN($E139-SUM($E38:AK38)+SUM($E89:AK89),AJ139-AK38+AK89-'7. Consumption'!AM39))</f>
        <v>0</v>
      </c>
      <c r="AL139" s="135">
        <f ca="1">MAX(0,MIN($E139-SUM($E38:AL38)+SUM($E89:AL89),AK139-AL38+AL89-'7. Consumption'!AN39))</f>
        <v>0</v>
      </c>
      <c r="AM139" s="135">
        <f ca="1">MAX(0,MIN($E139-SUM($E38:AM38)+SUM($E89:AM89),AL139-AM38+AM89-'7. Consumption'!AO39))</f>
        <v>0</v>
      </c>
      <c r="AN139" s="135">
        <f ca="1">MAX(0,MIN($E139-SUM($E38:AN38)+SUM($E89:AN89),AM139-AN38+AN89-'7. Consumption'!AP39))</f>
        <v>0</v>
      </c>
      <c r="AO139" s="135">
        <f ca="1">MAX(0,MIN($E139-SUM($E38:AO38)+SUM($E89:AO89),AN139-AO38+AO89-'7. Consumption'!AQ39))</f>
        <v>0</v>
      </c>
      <c r="AP139" s="85">
        <f t="shared" ca="1" si="9"/>
        <v>0</v>
      </c>
      <c r="AQ139" s="322"/>
    </row>
    <row r="140" spans="1:43" ht="15" hidden="1" outlineLevel="1" x14ac:dyDescent="0.25">
      <c r="A140" s="322"/>
      <c r="B140" s="16"/>
      <c r="C140" s="16" t="str">
        <f t="shared" si="10"/>
        <v xml:space="preserve">x---- (TAF+3TC) -  </v>
      </c>
      <c r="E140" s="192">
        <f t="shared" si="8"/>
        <v>0</v>
      </c>
      <c r="F140" s="135">
        <f ca="1">MAX(0,MIN($E140-SUM($E39:F39)+SUM($E90:F90),E140-F39+F90-'7. Consumption'!H40))</f>
        <v>0</v>
      </c>
      <c r="G140" s="135">
        <f ca="1">MAX(0,MIN($E140-SUM($E39:G39)+SUM($E90:G90),F140-G39+G90-'7. Consumption'!I40))</f>
        <v>0</v>
      </c>
      <c r="H140" s="135">
        <f ca="1">MAX(0,MIN($E140-SUM($E39:H39)+SUM($E90:H90),G140-H39+H90-'7. Consumption'!J40))</f>
        <v>0</v>
      </c>
      <c r="I140" s="135">
        <f ca="1">MAX(0,MIN($E140-SUM($E39:I39)+SUM($E90:I90),H140-I39+I90-'7. Consumption'!K40))</f>
        <v>0</v>
      </c>
      <c r="J140" s="135">
        <f ca="1">MAX(0,MIN($E140-SUM($E39:J39)+SUM($E90:J90),I140-J39+J90-'7. Consumption'!L40))</f>
        <v>0</v>
      </c>
      <c r="K140" s="135">
        <f ca="1">MAX(0,MIN($E140-SUM($E39:K39)+SUM($E90:K90),J140-K39+K90-'7. Consumption'!M40))</f>
        <v>0</v>
      </c>
      <c r="L140" s="135">
        <f ca="1">MAX(0,MIN($E140-SUM($E39:L39)+SUM($E90:L90),K140-L39+L90-'7. Consumption'!N40))</f>
        <v>0</v>
      </c>
      <c r="M140" s="135">
        <f ca="1">MAX(0,MIN($E140-SUM($E39:M39)+SUM($E90:M90),L140-M39+M90-'7. Consumption'!O40))</f>
        <v>0</v>
      </c>
      <c r="N140" s="135">
        <f ca="1">MAX(0,MIN($E140-SUM($E39:N39)+SUM($E90:N90),M140-N39+N90-'7. Consumption'!P40))</f>
        <v>0</v>
      </c>
      <c r="O140" s="135">
        <f ca="1">MAX(0,MIN($E140-SUM($E39:O39)+SUM($E90:O90),N140-O39+O90-'7. Consumption'!Q40))</f>
        <v>0</v>
      </c>
      <c r="P140" s="135">
        <f ca="1">MAX(0,MIN($E140-SUM($E39:P39)+SUM($E90:P90),O140-P39+P90-'7. Consumption'!R40))</f>
        <v>0</v>
      </c>
      <c r="Q140" s="135">
        <f ca="1">MAX(0,MIN($E140-SUM($E39:Q39)+SUM($E90:Q90),P140-Q39+Q90-'7. Consumption'!S40))</f>
        <v>0</v>
      </c>
      <c r="R140" s="135">
        <f ca="1">MAX(0,MIN($E140-SUM($E39:R39)+SUM($E90:R90),Q140-R39+R90-'7. Consumption'!T40))</f>
        <v>0</v>
      </c>
      <c r="S140" s="135">
        <f ca="1">MAX(0,MIN($E140-SUM($E39:S39)+SUM($E90:S90),R140-S39+S90-'7. Consumption'!U40))</f>
        <v>0</v>
      </c>
      <c r="T140" s="135">
        <f ca="1">MAX(0,MIN($E140-SUM($E39:T39)+SUM($E90:T90),S140-T39+T90-'7. Consumption'!V40))</f>
        <v>0</v>
      </c>
      <c r="U140" s="135">
        <f ca="1">MAX(0,MIN($E140-SUM($E39:U39)+SUM($E90:U90),T140-U39+U90-'7. Consumption'!W40))</f>
        <v>0</v>
      </c>
      <c r="V140" s="135">
        <f ca="1">MAX(0,MIN($E140-SUM($E39:V39)+SUM($E90:V90),U140-V39+V90-'7. Consumption'!X40))</f>
        <v>0</v>
      </c>
      <c r="W140" s="135">
        <f ca="1">MAX(0,MIN($E140-SUM($E39:W39)+SUM($E90:W90),V140-W39+W90-'7. Consumption'!Y40))</f>
        <v>0</v>
      </c>
      <c r="X140" s="135">
        <f ca="1">MAX(0,MIN($E140-SUM($E39:X39)+SUM($E90:X90),W140-X39+X90-'7. Consumption'!Z40))</f>
        <v>0</v>
      </c>
      <c r="Y140" s="135">
        <f ca="1">MAX(0,MIN($E140-SUM($E39:Y39)+SUM($E90:Y90),X140-Y39+Y90-'7. Consumption'!AA40))</f>
        <v>0</v>
      </c>
      <c r="Z140" s="135">
        <f ca="1">MAX(0,MIN($E140-SUM($E39:Z39)+SUM($E90:Z90),Y140-Z39+Z90-'7. Consumption'!AB40))</f>
        <v>0</v>
      </c>
      <c r="AA140" s="135">
        <f ca="1">MAX(0,MIN($E140-SUM($E39:AA39)+SUM($E90:AA90),Z140-AA39+AA90-'7. Consumption'!AC40))</f>
        <v>0</v>
      </c>
      <c r="AB140" s="135">
        <f ca="1">MAX(0,MIN($E140-SUM($E39:AB39)+SUM($E90:AB90),AA140-AB39+AB90-'7. Consumption'!AD40))</f>
        <v>0</v>
      </c>
      <c r="AC140" s="135">
        <f ca="1">MAX(0,MIN($E140-SUM($E39:AC39)+SUM($E90:AC90),AB140-AC39+AC90-'7. Consumption'!AE40))</f>
        <v>0</v>
      </c>
      <c r="AD140" s="135">
        <f ca="1">MAX(0,MIN($E140-SUM($E39:AD39)+SUM($E90:AD90),AC140-AD39+AD90-'7. Consumption'!AF40))</f>
        <v>0</v>
      </c>
      <c r="AE140" s="135">
        <f ca="1">MAX(0,MIN($E140-SUM($E39:AE39)+SUM($E90:AE90),AD140-AE39+AE90-'7. Consumption'!AG40))</f>
        <v>0</v>
      </c>
      <c r="AF140" s="135">
        <f ca="1">MAX(0,MIN($E140-SUM($E39:AF39)+SUM($E90:AF90),AE140-AF39+AF90-'7. Consumption'!AH40))</f>
        <v>0</v>
      </c>
      <c r="AG140" s="135">
        <f ca="1">MAX(0,MIN($E140-SUM($E39:AG39)+SUM($E90:AG90),AF140-AG39+AG90-'7. Consumption'!AI40))</f>
        <v>0</v>
      </c>
      <c r="AH140" s="135">
        <f ca="1">MAX(0,MIN($E140-SUM($E39:AH39)+SUM($E90:AH90),AG140-AH39+AH90-'7. Consumption'!AJ40))</f>
        <v>0</v>
      </c>
      <c r="AI140" s="135">
        <f ca="1">MAX(0,MIN($E140-SUM($E39:AI39)+SUM($E90:AI90),AH140-AI39+AI90-'7. Consumption'!AK40))</f>
        <v>0</v>
      </c>
      <c r="AJ140" s="135">
        <f ca="1">MAX(0,MIN($E140-SUM($E39:AJ39)+SUM($E90:AJ90),AI140-AJ39+AJ90-'7. Consumption'!AL40))</f>
        <v>0</v>
      </c>
      <c r="AK140" s="135">
        <f ca="1">MAX(0,MIN($E140-SUM($E39:AK39)+SUM($E90:AK90),AJ140-AK39+AK90-'7. Consumption'!AM40))</f>
        <v>0</v>
      </c>
      <c r="AL140" s="135">
        <f ca="1">MAX(0,MIN($E140-SUM($E39:AL39)+SUM($E90:AL90),AK140-AL39+AL90-'7. Consumption'!AN40))</f>
        <v>0</v>
      </c>
      <c r="AM140" s="135">
        <f ca="1">MAX(0,MIN($E140-SUM($E39:AM39)+SUM($E90:AM90),AL140-AM39+AM90-'7. Consumption'!AO40))</f>
        <v>0</v>
      </c>
      <c r="AN140" s="135">
        <f ca="1">MAX(0,MIN($E140-SUM($E39:AN39)+SUM($E90:AN90),AM140-AN39+AN90-'7. Consumption'!AP40))</f>
        <v>0</v>
      </c>
      <c r="AO140" s="135">
        <f ca="1">MAX(0,MIN($E140-SUM($E39:AO39)+SUM($E90:AO90),AN140-AO39+AO90-'7. Consumption'!AQ40))</f>
        <v>0</v>
      </c>
      <c r="AP140" s="85">
        <f t="shared" ca="1" si="9"/>
        <v>0</v>
      </c>
      <c r="AQ140" s="322"/>
    </row>
    <row r="141" spans="1:43" ht="15" hidden="1" outlineLevel="1" x14ac:dyDescent="0.25">
      <c r="A141" s="322"/>
      <c r="B141" s="16"/>
      <c r="C141" s="16" t="str">
        <f t="shared" si="10"/>
        <v xml:space="preserve">x--- (TDF+3TC+DTG) -  </v>
      </c>
      <c r="E141" s="192">
        <f t="shared" si="8"/>
        <v>0</v>
      </c>
      <c r="F141" s="135">
        <f ca="1">MAX(0,MIN($E141-SUM($E40:F40)+SUM($E91:F91),E141-F40+F91-'7. Consumption'!H41))</f>
        <v>0</v>
      </c>
      <c r="G141" s="135">
        <f ca="1">MAX(0,MIN($E141-SUM($E40:G40)+SUM($E91:G91),F141-G40+G91-'7. Consumption'!I41))</f>
        <v>0</v>
      </c>
      <c r="H141" s="135">
        <f ca="1">MAX(0,MIN($E141-SUM($E40:H40)+SUM($E91:H91),G141-H40+H91-'7. Consumption'!J41))</f>
        <v>0</v>
      </c>
      <c r="I141" s="135">
        <f ca="1">MAX(0,MIN($E141-SUM($E40:I40)+SUM($E91:I91),H141-I40+I91-'7. Consumption'!K41))</f>
        <v>0</v>
      </c>
      <c r="J141" s="135">
        <f ca="1">MAX(0,MIN($E141-SUM($E40:J40)+SUM($E91:J91),I141-J40+J91-'7. Consumption'!L41))</f>
        <v>0</v>
      </c>
      <c r="K141" s="135">
        <f ca="1">MAX(0,MIN($E141-SUM($E40:K40)+SUM($E91:K91),J141-K40+K91-'7. Consumption'!M41))</f>
        <v>0</v>
      </c>
      <c r="L141" s="135">
        <f ca="1">MAX(0,MIN($E141-SUM($E40:L40)+SUM($E91:L91),K141-L40+L91-'7. Consumption'!N41))</f>
        <v>0</v>
      </c>
      <c r="M141" s="135">
        <f ca="1">MAX(0,MIN($E141-SUM($E40:M40)+SUM($E91:M91),L141-M40+M91-'7. Consumption'!O41))</f>
        <v>0</v>
      </c>
      <c r="N141" s="135">
        <f ca="1">MAX(0,MIN($E141-SUM($E40:N40)+SUM($E91:N91),M141-N40+N91-'7. Consumption'!P41))</f>
        <v>0</v>
      </c>
      <c r="O141" s="135">
        <f ca="1">MAX(0,MIN($E141-SUM($E40:O40)+SUM($E91:O91),N141-O40+O91-'7. Consumption'!Q41))</f>
        <v>0</v>
      </c>
      <c r="P141" s="135">
        <f ca="1">MAX(0,MIN($E141-SUM($E40:P40)+SUM($E91:P91),O141-P40+P91-'7. Consumption'!R41))</f>
        <v>0</v>
      </c>
      <c r="Q141" s="135">
        <f ca="1">MAX(0,MIN($E141-SUM($E40:Q40)+SUM($E91:Q91),P141-Q40+Q91-'7. Consumption'!S41))</f>
        <v>0</v>
      </c>
      <c r="R141" s="135">
        <f ca="1">MAX(0,MIN($E141-SUM($E40:R40)+SUM($E91:R91),Q141-R40+R91-'7. Consumption'!T41))</f>
        <v>0</v>
      </c>
      <c r="S141" s="135">
        <f ca="1">MAX(0,MIN($E141-SUM($E40:S40)+SUM($E91:S91),R141-S40+S91-'7. Consumption'!U41))</f>
        <v>0</v>
      </c>
      <c r="T141" s="135">
        <f ca="1">MAX(0,MIN($E141-SUM($E40:T40)+SUM($E91:T91),S141-T40+T91-'7. Consumption'!V41))</f>
        <v>0</v>
      </c>
      <c r="U141" s="135">
        <f ca="1">MAX(0,MIN($E141-SUM($E40:U40)+SUM($E91:U91),T141-U40+U91-'7. Consumption'!W41))</f>
        <v>0</v>
      </c>
      <c r="V141" s="135">
        <f ca="1">MAX(0,MIN($E141-SUM($E40:V40)+SUM($E91:V91),U141-V40+V91-'7. Consumption'!X41))</f>
        <v>0</v>
      </c>
      <c r="W141" s="135">
        <f ca="1">MAX(0,MIN($E141-SUM($E40:W40)+SUM($E91:W91),V141-W40+W91-'7. Consumption'!Y41))</f>
        <v>0</v>
      </c>
      <c r="X141" s="135">
        <f ca="1">MAX(0,MIN($E141-SUM($E40:X40)+SUM($E91:X91),W141-X40+X91-'7. Consumption'!Z41))</f>
        <v>0</v>
      </c>
      <c r="Y141" s="135">
        <f ca="1">MAX(0,MIN($E141-SUM($E40:Y40)+SUM($E91:Y91),X141-Y40+Y91-'7. Consumption'!AA41))</f>
        <v>0</v>
      </c>
      <c r="Z141" s="135">
        <f ca="1">MAX(0,MIN($E141-SUM($E40:Z40)+SUM($E91:Z91),Y141-Z40+Z91-'7. Consumption'!AB41))</f>
        <v>0</v>
      </c>
      <c r="AA141" s="135">
        <f ca="1">MAX(0,MIN($E141-SUM($E40:AA40)+SUM($E91:AA91),Z141-AA40+AA91-'7. Consumption'!AC41))</f>
        <v>0</v>
      </c>
      <c r="AB141" s="135">
        <f ca="1">MAX(0,MIN($E141-SUM($E40:AB40)+SUM($E91:AB91),AA141-AB40+AB91-'7. Consumption'!AD41))</f>
        <v>0</v>
      </c>
      <c r="AC141" s="135">
        <f ca="1">MAX(0,MIN($E141-SUM($E40:AC40)+SUM($E91:AC91),AB141-AC40+AC91-'7. Consumption'!AE41))</f>
        <v>0</v>
      </c>
      <c r="AD141" s="135">
        <f ca="1">MAX(0,MIN($E141-SUM($E40:AD40)+SUM($E91:AD91),AC141-AD40+AD91-'7. Consumption'!AF41))</f>
        <v>0</v>
      </c>
      <c r="AE141" s="135">
        <f ca="1">MAX(0,MIN($E141-SUM($E40:AE40)+SUM($E91:AE91),AD141-AE40+AE91-'7. Consumption'!AG41))</f>
        <v>0</v>
      </c>
      <c r="AF141" s="135">
        <f ca="1">MAX(0,MIN($E141-SUM($E40:AF40)+SUM($E91:AF91),AE141-AF40+AF91-'7. Consumption'!AH41))</f>
        <v>0</v>
      </c>
      <c r="AG141" s="135">
        <f ca="1">MAX(0,MIN($E141-SUM($E40:AG40)+SUM($E91:AG91),AF141-AG40+AG91-'7. Consumption'!AI41))</f>
        <v>0</v>
      </c>
      <c r="AH141" s="135">
        <f ca="1">MAX(0,MIN($E141-SUM($E40:AH40)+SUM($E91:AH91),AG141-AH40+AH91-'7. Consumption'!AJ41))</f>
        <v>0</v>
      </c>
      <c r="AI141" s="135">
        <f ca="1">MAX(0,MIN($E141-SUM($E40:AI40)+SUM($E91:AI91),AH141-AI40+AI91-'7. Consumption'!AK41))</f>
        <v>0</v>
      </c>
      <c r="AJ141" s="135">
        <f ca="1">MAX(0,MIN($E141-SUM($E40:AJ40)+SUM($E91:AJ91),AI141-AJ40+AJ91-'7. Consumption'!AL41))</f>
        <v>0</v>
      </c>
      <c r="AK141" s="135">
        <f ca="1">MAX(0,MIN($E141-SUM($E40:AK40)+SUM($E91:AK91),AJ141-AK40+AK91-'7. Consumption'!AM41))</f>
        <v>0</v>
      </c>
      <c r="AL141" s="135">
        <f ca="1">MAX(0,MIN($E141-SUM($E40:AL40)+SUM($E91:AL91),AK141-AL40+AL91-'7. Consumption'!AN41))</f>
        <v>0</v>
      </c>
      <c r="AM141" s="135">
        <f ca="1">MAX(0,MIN($E141-SUM($E40:AM40)+SUM($E91:AM91),AL141-AM40+AM91-'7. Consumption'!AO41))</f>
        <v>0</v>
      </c>
      <c r="AN141" s="135">
        <f ca="1">MAX(0,MIN($E141-SUM($E40:AN40)+SUM($E91:AN91),AM141-AN40+AN91-'7. Consumption'!AP41))</f>
        <v>0</v>
      </c>
      <c r="AO141" s="135">
        <f ca="1">MAX(0,MIN($E141-SUM($E40:AO40)+SUM($E91:AO91),AN141-AO40+AO91-'7. Consumption'!AQ41))</f>
        <v>0</v>
      </c>
      <c r="AP141" s="85">
        <f t="shared" ca="1" si="9"/>
        <v>0</v>
      </c>
      <c r="AQ141" s="322"/>
    </row>
    <row r="142" spans="1:43" ht="15" hidden="1" outlineLevel="1" x14ac:dyDescent="0.25">
      <c r="A142" s="322"/>
      <c r="B142" s="16"/>
      <c r="C142" s="16" t="str">
        <f t="shared" si="10"/>
        <v xml:space="preserve">z--blank-- () -  </v>
      </c>
      <c r="E142" s="192">
        <f t="shared" si="8"/>
        <v>0</v>
      </c>
      <c r="F142" s="135">
        <f ca="1">MAX(0,MIN($E142-SUM($E41:F41)+SUM($E92:F92),E142-F41+F92-'7. Consumption'!H42))</f>
        <v>0</v>
      </c>
      <c r="G142" s="135">
        <f ca="1">MAX(0,MIN($E142-SUM($E41:G41)+SUM($E92:G92),F142-G41+G92-'7. Consumption'!I42))</f>
        <v>0</v>
      </c>
      <c r="H142" s="135">
        <f ca="1">MAX(0,MIN($E142-SUM($E41:H41)+SUM($E92:H92),G142-H41+H92-'7. Consumption'!J42))</f>
        <v>0</v>
      </c>
      <c r="I142" s="135">
        <f ca="1">MAX(0,MIN($E142-SUM($E41:I41)+SUM($E92:I92),H142-I41+I92-'7. Consumption'!K42))</f>
        <v>0</v>
      </c>
      <c r="J142" s="135">
        <f ca="1">MAX(0,MIN($E142-SUM($E41:J41)+SUM($E92:J92),I142-J41+J92-'7. Consumption'!L42))</f>
        <v>0</v>
      </c>
      <c r="K142" s="135">
        <f ca="1">MAX(0,MIN($E142-SUM($E41:K41)+SUM($E92:K92),J142-K41+K92-'7. Consumption'!M42))</f>
        <v>0</v>
      </c>
      <c r="L142" s="135">
        <f ca="1">MAX(0,MIN($E142-SUM($E41:L41)+SUM($E92:L92),K142-L41+L92-'7. Consumption'!N42))</f>
        <v>0</v>
      </c>
      <c r="M142" s="135">
        <f ca="1">MAX(0,MIN($E142-SUM($E41:M41)+SUM($E92:M92),L142-M41+M92-'7. Consumption'!O42))</f>
        <v>0</v>
      </c>
      <c r="N142" s="135">
        <f ca="1">MAX(0,MIN($E142-SUM($E41:N41)+SUM($E92:N92),M142-N41+N92-'7. Consumption'!P42))</f>
        <v>0</v>
      </c>
      <c r="O142" s="135">
        <f ca="1">MAX(0,MIN($E142-SUM($E41:O41)+SUM($E92:O92),N142-O41+O92-'7. Consumption'!Q42))</f>
        <v>0</v>
      </c>
      <c r="P142" s="135">
        <f ca="1">MAX(0,MIN($E142-SUM($E41:P41)+SUM($E92:P92),O142-P41+P92-'7. Consumption'!R42))</f>
        <v>0</v>
      </c>
      <c r="Q142" s="135">
        <f ca="1">MAX(0,MIN($E142-SUM($E41:Q41)+SUM($E92:Q92),P142-Q41+Q92-'7. Consumption'!S42))</f>
        <v>0</v>
      </c>
      <c r="R142" s="135">
        <f ca="1">MAX(0,MIN($E142-SUM($E41:R41)+SUM($E92:R92),Q142-R41+R92-'7. Consumption'!T42))</f>
        <v>0</v>
      </c>
      <c r="S142" s="135">
        <f ca="1">MAX(0,MIN($E142-SUM($E41:S41)+SUM($E92:S92),R142-S41+S92-'7. Consumption'!U42))</f>
        <v>0</v>
      </c>
      <c r="T142" s="135">
        <f ca="1">MAX(0,MIN($E142-SUM($E41:T41)+SUM($E92:T92),S142-T41+T92-'7. Consumption'!V42))</f>
        <v>0</v>
      </c>
      <c r="U142" s="135">
        <f ca="1">MAX(0,MIN($E142-SUM($E41:U41)+SUM($E92:U92),T142-U41+U92-'7. Consumption'!W42))</f>
        <v>0</v>
      </c>
      <c r="V142" s="135">
        <f ca="1">MAX(0,MIN($E142-SUM($E41:V41)+SUM($E92:V92),U142-V41+V92-'7. Consumption'!X42))</f>
        <v>0</v>
      </c>
      <c r="W142" s="135">
        <f ca="1">MAX(0,MIN($E142-SUM($E41:W41)+SUM($E92:W92),V142-W41+W92-'7. Consumption'!Y42))</f>
        <v>0</v>
      </c>
      <c r="X142" s="135">
        <f ca="1">MAX(0,MIN($E142-SUM($E41:X41)+SUM($E92:X92),W142-X41+X92-'7. Consumption'!Z42))</f>
        <v>0</v>
      </c>
      <c r="Y142" s="135">
        <f ca="1">MAX(0,MIN($E142-SUM($E41:Y41)+SUM($E92:Y92),X142-Y41+Y92-'7. Consumption'!AA42))</f>
        <v>0</v>
      </c>
      <c r="Z142" s="135">
        <f ca="1">MAX(0,MIN($E142-SUM($E41:Z41)+SUM($E92:Z92),Y142-Z41+Z92-'7. Consumption'!AB42))</f>
        <v>0</v>
      </c>
      <c r="AA142" s="135">
        <f ca="1">MAX(0,MIN($E142-SUM($E41:AA41)+SUM($E92:AA92),Z142-AA41+AA92-'7. Consumption'!AC42))</f>
        <v>0</v>
      </c>
      <c r="AB142" s="135">
        <f ca="1">MAX(0,MIN($E142-SUM($E41:AB41)+SUM($E92:AB92),AA142-AB41+AB92-'7. Consumption'!AD42))</f>
        <v>0</v>
      </c>
      <c r="AC142" s="135">
        <f ca="1">MAX(0,MIN($E142-SUM($E41:AC41)+SUM($E92:AC92),AB142-AC41+AC92-'7. Consumption'!AE42))</f>
        <v>0</v>
      </c>
      <c r="AD142" s="135">
        <f ca="1">MAX(0,MIN($E142-SUM($E41:AD41)+SUM($E92:AD92),AC142-AD41+AD92-'7. Consumption'!AF42))</f>
        <v>0</v>
      </c>
      <c r="AE142" s="135">
        <f ca="1">MAX(0,MIN($E142-SUM($E41:AE41)+SUM($E92:AE92),AD142-AE41+AE92-'7. Consumption'!AG42))</f>
        <v>0</v>
      </c>
      <c r="AF142" s="135">
        <f ca="1">MAX(0,MIN($E142-SUM($E41:AF41)+SUM($E92:AF92),AE142-AF41+AF92-'7. Consumption'!AH42))</f>
        <v>0</v>
      </c>
      <c r="AG142" s="135">
        <f ca="1">MAX(0,MIN($E142-SUM($E41:AG41)+SUM($E92:AG92),AF142-AG41+AG92-'7. Consumption'!AI42))</f>
        <v>0</v>
      </c>
      <c r="AH142" s="135">
        <f ca="1">MAX(0,MIN($E142-SUM($E41:AH41)+SUM($E92:AH92),AG142-AH41+AH92-'7. Consumption'!AJ42))</f>
        <v>0</v>
      </c>
      <c r="AI142" s="135">
        <f ca="1">MAX(0,MIN($E142-SUM($E41:AI41)+SUM($E92:AI92),AH142-AI41+AI92-'7. Consumption'!AK42))</f>
        <v>0</v>
      </c>
      <c r="AJ142" s="135">
        <f ca="1">MAX(0,MIN($E142-SUM($E41:AJ41)+SUM($E92:AJ92),AI142-AJ41+AJ92-'7. Consumption'!AL42))</f>
        <v>0</v>
      </c>
      <c r="AK142" s="135">
        <f ca="1">MAX(0,MIN($E142-SUM($E41:AK41)+SUM($E92:AK92),AJ142-AK41+AK92-'7. Consumption'!AM42))</f>
        <v>0</v>
      </c>
      <c r="AL142" s="135">
        <f ca="1">MAX(0,MIN($E142-SUM($E41:AL41)+SUM($E92:AL92),AK142-AL41+AL92-'7. Consumption'!AN42))</f>
        <v>0</v>
      </c>
      <c r="AM142" s="135">
        <f ca="1">MAX(0,MIN($E142-SUM($E41:AM41)+SUM($E92:AM92),AL142-AM41+AM92-'7. Consumption'!AO42))</f>
        <v>0</v>
      </c>
      <c r="AN142" s="135">
        <f ca="1">MAX(0,MIN($E142-SUM($E41:AN41)+SUM($E92:AN92),AM142-AN41+AN92-'7. Consumption'!AP42))</f>
        <v>0</v>
      </c>
      <c r="AO142" s="135">
        <f ca="1">MAX(0,MIN($E142-SUM($E41:AO41)+SUM($E92:AO92),AN142-AO41+AO92-'7. Consumption'!AQ42))</f>
        <v>0</v>
      </c>
      <c r="AP142" s="85">
        <f t="shared" ca="1" si="9"/>
        <v>0</v>
      </c>
      <c r="AQ142" s="322"/>
    </row>
    <row r="143" spans="1:43" ht="15" hidden="1" outlineLevel="1" x14ac:dyDescent="0.25">
      <c r="A143" s="322"/>
      <c r="B143" s="16"/>
      <c r="C143" s="16" t="str">
        <f t="shared" si="10"/>
        <v/>
      </c>
      <c r="E143" s="192">
        <f t="shared" si="8"/>
        <v>0</v>
      </c>
      <c r="F143" s="135">
        <f ca="1">MAX(0,MIN($E143-SUM($E42:F42)+SUM($E93:F93),E143-F42+F93-'7. Consumption'!H43))</f>
        <v>0</v>
      </c>
      <c r="G143" s="135">
        <f ca="1">MAX(0,MIN($E143-SUM($E42:G42)+SUM($E93:G93),F143-G42+G93-'7. Consumption'!I43))</f>
        <v>0</v>
      </c>
      <c r="H143" s="135">
        <f ca="1">MAX(0,MIN($E143-SUM($E42:H42)+SUM($E93:H93),G143-H42+H93-'7. Consumption'!J43))</f>
        <v>0</v>
      </c>
      <c r="I143" s="135">
        <f ca="1">MAX(0,MIN($E143-SUM($E42:I42)+SUM($E93:I93),H143-I42+I93-'7. Consumption'!K43))</f>
        <v>0</v>
      </c>
      <c r="J143" s="135">
        <f ca="1">MAX(0,MIN($E143-SUM($E42:J42)+SUM($E93:J93),I143-J42+J93-'7. Consumption'!L43))</f>
        <v>0</v>
      </c>
      <c r="K143" s="135">
        <f ca="1">MAX(0,MIN($E143-SUM($E42:K42)+SUM($E93:K93),J143-K42+K93-'7. Consumption'!M43))</f>
        <v>0</v>
      </c>
      <c r="L143" s="135">
        <f ca="1">MAX(0,MIN($E143-SUM($E42:L42)+SUM($E93:L93),K143-L42+L93-'7. Consumption'!N43))</f>
        <v>0</v>
      </c>
      <c r="M143" s="135">
        <f ca="1">MAX(0,MIN($E143-SUM($E42:M42)+SUM($E93:M93),L143-M42+M93-'7. Consumption'!O43))</f>
        <v>0</v>
      </c>
      <c r="N143" s="135">
        <f ca="1">MAX(0,MIN($E143-SUM($E42:N42)+SUM($E93:N93),M143-N42+N93-'7. Consumption'!P43))</f>
        <v>0</v>
      </c>
      <c r="O143" s="135">
        <f ca="1">MAX(0,MIN($E143-SUM($E42:O42)+SUM($E93:O93),N143-O42+O93-'7. Consumption'!Q43))</f>
        <v>0</v>
      </c>
      <c r="P143" s="135">
        <f ca="1">MAX(0,MIN($E143-SUM($E42:P42)+SUM($E93:P93),O143-P42+P93-'7. Consumption'!R43))</f>
        <v>0</v>
      </c>
      <c r="Q143" s="135">
        <f ca="1">MAX(0,MIN($E143-SUM($E42:Q42)+SUM($E93:Q93),P143-Q42+Q93-'7. Consumption'!S43))</f>
        <v>0</v>
      </c>
      <c r="R143" s="135">
        <f ca="1">MAX(0,MIN($E143-SUM($E42:R42)+SUM($E93:R93),Q143-R42+R93-'7. Consumption'!T43))</f>
        <v>0</v>
      </c>
      <c r="S143" s="135">
        <f ca="1">MAX(0,MIN($E143-SUM($E42:S42)+SUM($E93:S93),R143-S42+S93-'7. Consumption'!U43))</f>
        <v>0</v>
      </c>
      <c r="T143" s="135">
        <f ca="1">MAX(0,MIN($E143-SUM($E42:T42)+SUM($E93:T93),S143-T42+T93-'7. Consumption'!V43))</f>
        <v>0</v>
      </c>
      <c r="U143" s="135">
        <f ca="1">MAX(0,MIN($E143-SUM($E42:U42)+SUM($E93:U93),T143-U42+U93-'7. Consumption'!W43))</f>
        <v>0</v>
      </c>
      <c r="V143" s="135">
        <f ca="1">MAX(0,MIN($E143-SUM($E42:V42)+SUM($E93:V93),U143-V42+V93-'7. Consumption'!X43))</f>
        <v>0</v>
      </c>
      <c r="W143" s="135">
        <f ca="1">MAX(0,MIN($E143-SUM($E42:W42)+SUM($E93:W93),V143-W42+W93-'7. Consumption'!Y43))</f>
        <v>0</v>
      </c>
      <c r="X143" s="135">
        <f ca="1">MAX(0,MIN($E143-SUM($E42:X42)+SUM($E93:X93),W143-X42+X93-'7. Consumption'!Z43))</f>
        <v>0</v>
      </c>
      <c r="Y143" s="135">
        <f ca="1">MAX(0,MIN($E143-SUM($E42:Y42)+SUM($E93:Y93),X143-Y42+Y93-'7. Consumption'!AA43))</f>
        <v>0</v>
      </c>
      <c r="Z143" s="135">
        <f ca="1">MAX(0,MIN($E143-SUM($E42:Z42)+SUM($E93:Z93),Y143-Z42+Z93-'7. Consumption'!AB43))</f>
        <v>0</v>
      </c>
      <c r="AA143" s="135">
        <f ca="1">MAX(0,MIN($E143-SUM($E42:AA42)+SUM($E93:AA93),Z143-AA42+AA93-'7. Consumption'!AC43))</f>
        <v>0</v>
      </c>
      <c r="AB143" s="135">
        <f ca="1">MAX(0,MIN($E143-SUM($E42:AB42)+SUM($E93:AB93),AA143-AB42+AB93-'7. Consumption'!AD43))</f>
        <v>0</v>
      </c>
      <c r="AC143" s="135">
        <f ca="1">MAX(0,MIN($E143-SUM($E42:AC42)+SUM($E93:AC93),AB143-AC42+AC93-'7. Consumption'!AE43))</f>
        <v>0</v>
      </c>
      <c r="AD143" s="135">
        <f ca="1">MAX(0,MIN($E143-SUM($E42:AD42)+SUM($E93:AD93),AC143-AD42+AD93-'7. Consumption'!AF43))</f>
        <v>0</v>
      </c>
      <c r="AE143" s="135">
        <f ca="1">MAX(0,MIN($E143-SUM($E42:AE42)+SUM($E93:AE93),AD143-AE42+AE93-'7. Consumption'!AG43))</f>
        <v>0</v>
      </c>
      <c r="AF143" s="135">
        <f ca="1">MAX(0,MIN($E143-SUM($E42:AF42)+SUM($E93:AF93),AE143-AF42+AF93-'7. Consumption'!AH43))</f>
        <v>0</v>
      </c>
      <c r="AG143" s="135">
        <f ca="1">MAX(0,MIN($E143-SUM($E42:AG42)+SUM($E93:AG93),AF143-AG42+AG93-'7. Consumption'!AI43))</f>
        <v>0</v>
      </c>
      <c r="AH143" s="135">
        <f ca="1">MAX(0,MIN($E143-SUM($E42:AH42)+SUM($E93:AH93),AG143-AH42+AH93-'7. Consumption'!AJ43))</f>
        <v>0</v>
      </c>
      <c r="AI143" s="135">
        <f ca="1">MAX(0,MIN($E143-SUM($E42:AI42)+SUM($E93:AI93),AH143-AI42+AI93-'7. Consumption'!AK43))</f>
        <v>0</v>
      </c>
      <c r="AJ143" s="135">
        <f ca="1">MAX(0,MIN($E143-SUM($E42:AJ42)+SUM($E93:AJ93),AI143-AJ42+AJ93-'7. Consumption'!AL43))</f>
        <v>0</v>
      </c>
      <c r="AK143" s="135">
        <f ca="1">MAX(0,MIN($E143-SUM($E42:AK42)+SUM($E93:AK93),AJ143-AK42+AK93-'7. Consumption'!AM43))</f>
        <v>0</v>
      </c>
      <c r="AL143" s="135">
        <f ca="1">MAX(0,MIN($E143-SUM($E42:AL42)+SUM($E93:AL93),AK143-AL42+AL93-'7. Consumption'!AN43))</f>
        <v>0</v>
      </c>
      <c r="AM143" s="135">
        <f ca="1">MAX(0,MIN($E143-SUM($E42:AM42)+SUM($E93:AM93),AL143-AM42+AM93-'7. Consumption'!AO43))</f>
        <v>0</v>
      </c>
      <c r="AN143" s="135">
        <f ca="1">MAX(0,MIN($E143-SUM($E42:AN42)+SUM($E93:AN93),AM143-AN42+AN93-'7. Consumption'!AP43))</f>
        <v>0</v>
      </c>
      <c r="AO143" s="135">
        <f ca="1">MAX(0,MIN($E143-SUM($E42:AO42)+SUM($E93:AO93),AN143-AO42+AO93-'7. Consumption'!AQ43))</f>
        <v>0</v>
      </c>
      <c r="AP143" s="85">
        <f t="shared" ca="1" si="9"/>
        <v>0</v>
      </c>
      <c r="AQ143" s="322"/>
    </row>
    <row r="144" spans="1:43" ht="15" hidden="1" outlineLevel="1" x14ac:dyDescent="0.25">
      <c r="A144" s="322"/>
      <c r="B144" s="16"/>
      <c r="C144" s="16" t="str">
        <f t="shared" si="10"/>
        <v/>
      </c>
      <c r="E144" s="192">
        <f t="shared" si="8"/>
        <v>0</v>
      </c>
      <c r="F144" s="135">
        <f ca="1">MAX(0,MIN($E144-SUM($E43:F43)+SUM($E94:F94),E144-F43+F94-'7. Consumption'!H44))</f>
        <v>0</v>
      </c>
      <c r="G144" s="135">
        <f ca="1">MAX(0,MIN($E144-SUM($E43:G43)+SUM($E94:G94),F144-G43+G94-'7. Consumption'!I44))</f>
        <v>0</v>
      </c>
      <c r="H144" s="135">
        <f ca="1">MAX(0,MIN($E144-SUM($E43:H43)+SUM($E94:H94),G144-H43+H94-'7. Consumption'!J44))</f>
        <v>0</v>
      </c>
      <c r="I144" s="135">
        <f ca="1">MAX(0,MIN($E144-SUM($E43:I43)+SUM($E94:I94),H144-I43+I94-'7. Consumption'!K44))</f>
        <v>0</v>
      </c>
      <c r="J144" s="135">
        <f ca="1">MAX(0,MIN($E144-SUM($E43:J43)+SUM($E94:J94),I144-J43+J94-'7. Consumption'!L44))</f>
        <v>0</v>
      </c>
      <c r="K144" s="135">
        <f ca="1">MAX(0,MIN($E144-SUM($E43:K43)+SUM($E94:K94),J144-K43+K94-'7. Consumption'!M44))</f>
        <v>0</v>
      </c>
      <c r="L144" s="135">
        <f ca="1">MAX(0,MIN($E144-SUM($E43:L43)+SUM($E94:L94),K144-L43+L94-'7. Consumption'!N44))</f>
        <v>0</v>
      </c>
      <c r="M144" s="135">
        <f ca="1">MAX(0,MIN($E144-SUM($E43:M43)+SUM($E94:M94),L144-M43+M94-'7. Consumption'!O44))</f>
        <v>0</v>
      </c>
      <c r="N144" s="135">
        <f ca="1">MAX(0,MIN($E144-SUM($E43:N43)+SUM($E94:N94),M144-N43+N94-'7. Consumption'!P44))</f>
        <v>0</v>
      </c>
      <c r="O144" s="135">
        <f ca="1">MAX(0,MIN($E144-SUM($E43:O43)+SUM($E94:O94),N144-O43+O94-'7. Consumption'!Q44))</f>
        <v>0</v>
      </c>
      <c r="P144" s="135">
        <f ca="1">MAX(0,MIN($E144-SUM($E43:P43)+SUM($E94:P94),O144-P43+P94-'7. Consumption'!R44))</f>
        <v>0</v>
      </c>
      <c r="Q144" s="135">
        <f ca="1">MAX(0,MIN($E144-SUM($E43:Q43)+SUM($E94:Q94),P144-Q43+Q94-'7. Consumption'!S44))</f>
        <v>0</v>
      </c>
      <c r="R144" s="135">
        <f ca="1">MAX(0,MIN($E144-SUM($E43:R43)+SUM($E94:R94),Q144-R43+R94-'7. Consumption'!T44))</f>
        <v>0</v>
      </c>
      <c r="S144" s="135">
        <f ca="1">MAX(0,MIN($E144-SUM($E43:S43)+SUM($E94:S94),R144-S43+S94-'7. Consumption'!U44))</f>
        <v>0</v>
      </c>
      <c r="T144" s="135">
        <f ca="1">MAX(0,MIN($E144-SUM($E43:T43)+SUM($E94:T94),S144-T43+T94-'7. Consumption'!V44))</f>
        <v>0</v>
      </c>
      <c r="U144" s="135">
        <f ca="1">MAX(0,MIN($E144-SUM($E43:U43)+SUM($E94:U94),T144-U43+U94-'7. Consumption'!W44))</f>
        <v>0</v>
      </c>
      <c r="V144" s="135">
        <f ca="1">MAX(0,MIN($E144-SUM($E43:V43)+SUM($E94:V94),U144-V43+V94-'7. Consumption'!X44))</f>
        <v>0</v>
      </c>
      <c r="W144" s="135">
        <f ca="1">MAX(0,MIN($E144-SUM($E43:W43)+SUM($E94:W94),V144-W43+W94-'7. Consumption'!Y44))</f>
        <v>0</v>
      </c>
      <c r="X144" s="135">
        <f ca="1">MAX(0,MIN($E144-SUM($E43:X43)+SUM($E94:X94),W144-X43+X94-'7. Consumption'!Z44))</f>
        <v>0</v>
      </c>
      <c r="Y144" s="135">
        <f ca="1">MAX(0,MIN($E144-SUM($E43:Y43)+SUM($E94:Y94),X144-Y43+Y94-'7. Consumption'!AA44))</f>
        <v>0</v>
      </c>
      <c r="Z144" s="135">
        <f ca="1">MAX(0,MIN($E144-SUM($E43:Z43)+SUM($E94:Z94),Y144-Z43+Z94-'7. Consumption'!AB44))</f>
        <v>0</v>
      </c>
      <c r="AA144" s="135">
        <f ca="1">MAX(0,MIN($E144-SUM($E43:AA43)+SUM($E94:AA94),Z144-AA43+AA94-'7. Consumption'!AC44))</f>
        <v>0</v>
      </c>
      <c r="AB144" s="135">
        <f ca="1">MAX(0,MIN($E144-SUM($E43:AB43)+SUM($E94:AB94),AA144-AB43+AB94-'7. Consumption'!AD44))</f>
        <v>0</v>
      </c>
      <c r="AC144" s="135">
        <f ca="1">MAX(0,MIN($E144-SUM($E43:AC43)+SUM($E94:AC94),AB144-AC43+AC94-'7. Consumption'!AE44))</f>
        <v>0</v>
      </c>
      <c r="AD144" s="135">
        <f ca="1">MAX(0,MIN($E144-SUM($E43:AD43)+SUM($E94:AD94),AC144-AD43+AD94-'7. Consumption'!AF44))</f>
        <v>0</v>
      </c>
      <c r="AE144" s="135">
        <f ca="1">MAX(0,MIN($E144-SUM($E43:AE43)+SUM($E94:AE94),AD144-AE43+AE94-'7. Consumption'!AG44))</f>
        <v>0</v>
      </c>
      <c r="AF144" s="135">
        <f ca="1">MAX(0,MIN($E144-SUM($E43:AF43)+SUM($E94:AF94),AE144-AF43+AF94-'7. Consumption'!AH44))</f>
        <v>0</v>
      </c>
      <c r="AG144" s="135">
        <f ca="1">MAX(0,MIN($E144-SUM($E43:AG43)+SUM($E94:AG94),AF144-AG43+AG94-'7. Consumption'!AI44))</f>
        <v>0</v>
      </c>
      <c r="AH144" s="135">
        <f ca="1">MAX(0,MIN($E144-SUM($E43:AH43)+SUM($E94:AH94),AG144-AH43+AH94-'7. Consumption'!AJ44))</f>
        <v>0</v>
      </c>
      <c r="AI144" s="135">
        <f ca="1">MAX(0,MIN($E144-SUM($E43:AI43)+SUM($E94:AI94),AH144-AI43+AI94-'7. Consumption'!AK44))</f>
        <v>0</v>
      </c>
      <c r="AJ144" s="135">
        <f ca="1">MAX(0,MIN($E144-SUM($E43:AJ43)+SUM($E94:AJ94),AI144-AJ43+AJ94-'7. Consumption'!AL44))</f>
        <v>0</v>
      </c>
      <c r="AK144" s="135">
        <f ca="1">MAX(0,MIN($E144-SUM($E43:AK43)+SUM($E94:AK94),AJ144-AK43+AK94-'7. Consumption'!AM44))</f>
        <v>0</v>
      </c>
      <c r="AL144" s="135">
        <f ca="1">MAX(0,MIN($E144-SUM($E43:AL43)+SUM($E94:AL94),AK144-AL43+AL94-'7. Consumption'!AN44))</f>
        <v>0</v>
      </c>
      <c r="AM144" s="135">
        <f ca="1">MAX(0,MIN($E144-SUM($E43:AM43)+SUM($E94:AM94),AL144-AM43+AM94-'7. Consumption'!AO44))</f>
        <v>0</v>
      </c>
      <c r="AN144" s="135">
        <f ca="1">MAX(0,MIN($E144-SUM($E43:AN43)+SUM($E94:AN94),AM144-AN43+AN94-'7. Consumption'!AP44))</f>
        <v>0</v>
      </c>
      <c r="AO144" s="135">
        <f ca="1">MAX(0,MIN($E144-SUM($E43:AO43)+SUM($E94:AO94),AN144-AO43+AO94-'7. Consumption'!AQ44))</f>
        <v>0</v>
      </c>
      <c r="AP144" s="85">
        <f t="shared" ca="1" si="9"/>
        <v>0</v>
      </c>
      <c r="AQ144" s="322"/>
    </row>
    <row r="145" spans="1:43" ht="15" hidden="1" outlineLevel="1" x14ac:dyDescent="0.25">
      <c r="A145" s="322"/>
      <c r="B145" s="16"/>
      <c r="C145" s="16" t="str">
        <f t="shared" si="10"/>
        <v/>
      </c>
      <c r="E145" s="192">
        <f t="shared" si="8"/>
        <v>0</v>
      </c>
      <c r="F145" s="135">
        <f ca="1">MAX(0,MIN($E145-SUM($E44:F44)+SUM($E95:F95),E145-F44+F95-'7. Consumption'!H45))</f>
        <v>0</v>
      </c>
      <c r="G145" s="135">
        <f ca="1">MAX(0,MIN($E145-SUM($E44:G44)+SUM($E95:G95),F145-G44+G95-'7. Consumption'!I45))</f>
        <v>0</v>
      </c>
      <c r="H145" s="135">
        <f ca="1">MAX(0,MIN($E145-SUM($E44:H44)+SUM($E95:H95),G145-H44+H95-'7. Consumption'!J45))</f>
        <v>0</v>
      </c>
      <c r="I145" s="135">
        <f ca="1">MAX(0,MIN($E145-SUM($E44:I44)+SUM($E95:I95),H145-I44+I95-'7. Consumption'!K45))</f>
        <v>0</v>
      </c>
      <c r="J145" s="135">
        <f ca="1">MAX(0,MIN($E145-SUM($E44:J44)+SUM($E95:J95),I145-J44+J95-'7. Consumption'!L45))</f>
        <v>0</v>
      </c>
      <c r="K145" s="135">
        <f ca="1">MAX(0,MIN($E145-SUM($E44:K44)+SUM($E95:K95),J145-K44+K95-'7. Consumption'!M45))</f>
        <v>0</v>
      </c>
      <c r="L145" s="135">
        <f ca="1">MAX(0,MIN($E145-SUM($E44:L44)+SUM($E95:L95),K145-L44+L95-'7. Consumption'!N45))</f>
        <v>0</v>
      </c>
      <c r="M145" s="135">
        <f ca="1">MAX(0,MIN($E145-SUM($E44:M44)+SUM($E95:M95),L145-M44+M95-'7. Consumption'!O45))</f>
        <v>0</v>
      </c>
      <c r="N145" s="135">
        <f ca="1">MAX(0,MIN($E145-SUM($E44:N44)+SUM($E95:N95),M145-N44+N95-'7. Consumption'!P45))</f>
        <v>0</v>
      </c>
      <c r="O145" s="135">
        <f ca="1">MAX(0,MIN($E145-SUM($E44:O44)+SUM($E95:O95),N145-O44+O95-'7. Consumption'!Q45))</f>
        <v>0</v>
      </c>
      <c r="P145" s="135">
        <f ca="1">MAX(0,MIN($E145-SUM($E44:P44)+SUM($E95:P95),O145-P44+P95-'7. Consumption'!R45))</f>
        <v>0</v>
      </c>
      <c r="Q145" s="135">
        <f ca="1">MAX(0,MIN($E145-SUM($E44:Q44)+SUM($E95:Q95),P145-Q44+Q95-'7. Consumption'!S45))</f>
        <v>0</v>
      </c>
      <c r="R145" s="135">
        <f ca="1">MAX(0,MIN($E145-SUM($E44:R44)+SUM($E95:R95),Q145-R44+R95-'7. Consumption'!T45))</f>
        <v>0</v>
      </c>
      <c r="S145" s="135">
        <f ca="1">MAX(0,MIN($E145-SUM($E44:S44)+SUM($E95:S95),R145-S44+S95-'7. Consumption'!U45))</f>
        <v>0</v>
      </c>
      <c r="T145" s="135">
        <f ca="1">MAX(0,MIN($E145-SUM($E44:T44)+SUM($E95:T95),S145-T44+T95-'7. Consumption'!V45))</f>
        <v>0</v>
      </c>
      <c r="U145" s="135">
        <f ca="1">MAX(0,MIN($E145-SUM($E44:U44)+SUM($E95:U95),T145-U44+U95-'7. Consumption'!W45))</f>
        <v>0</v>
      </c>
      <c r="V145" s="135">
        <f ca="1">MAX(0,MIN($E145-SUM($E44:V44)+SUM($E95:V95),U145-V44+V95-'7. Consumption'!X45))</f>
        <v>0</v>
      </c>
      <c r="W145" s="135">
        <f ca="1">MAX(0,MIN($E145-SUM($E44:W44)+SUM($E95:W95),V145-W44+W95-'7. Consumption'!Y45))</f>
        <v>0</v>
      </c>
      <c r="X145" s="135">
        <f ca="1">MAX(0,MIN($E145-SUM($E44:X44)+SUM($E95:X95),W145-X44+X95-'7. Consumption'!Z45))</f>
        <v>0</v>
      </c>
      <c r="Y145" s="135">
        <f ca="1">MAX(0,MIN($E145-SUM($E44:Y44)+SUM($E95:Y95),X145-Y44+Y95-'7. Consumption'!AA45))</f>
        <v>0</v>
      </c>
      <c r="Z145" s="135">
        <f ca="1">MAX(0,MIN($E145-SUM($E44:Z44)+SUM($E95:Z95),Y145-Z44+Z95-'7. Consumption'!AB45))</f>
        <v>0</v>
      </c>
      <c r="AA145" s="135">
        <f ca="1">MAX(0,MIN($E145-SUM($E44:AA44)+SUM($E95:AA95),Z145-AA44+AA95-'7. Consumption'!AC45))</f>
        <v>0</v>
      </c>
      <c r="AB145" s="135">
        <f ca="1">MAX(0,MIN($E145-SUM($E44:AB44)+SUM($E95:AB95),AA145-AB44+AB95-'7. Consumption'!AD45))</f>
        <v>0</v>
      </c>
      <c r="AC145" s="135">
        <f ca="1">MAX(0,MIN($E145-SUM($E44:AC44)+SUM($E95:AC95),AB145-AC44+AC95-'7. Consumption'!AE45))</f>
        <v>0</v>
      </c>
      <c r="AD145" s="135">
        <f ca="1">MAX(0,MIN($E145-SUM($E44:AD44)+SUM($E95:AD95),AC145-AD44+AD95-'7. Consumption'!AF45))</f>
        <v>0</v>
      </c>
      <c r="AE145" s="135">
        <f ca="1">MAX(0,MIN($E145-SUM($E44:AE44)+SUM($E95:AE95),AD145-AE44+AE95-'7. Consumption'!AG45))</f>
        <v>0</v>
      </c>
      <c r="AF145" s="135">
        <f ca="1">MAX(0,MIN($E145-SUM($E44:AF44)+SUM($E95:AF95),AE145-AF44+AF95-'7. Consumption'!AH45))</f>
        <v>0</v>
      </c>
      <c r="AG145" s="135">
        <f ca="1">MAX(0,MIN($E145-SUM($E44:AG44)+SUM($E95:AG95),AF145-AG44+AG95-'7. Consumption'!AI45))</f>
        <v>0</v>
      </c>
      <c r="AH145" s="135">
        <f ca="1">MAX(0,MIN($E145-SUM($E44:AH44)+SUM($E95:AH95),AG145-AH44+AH95-'7. Consumption'!AJ45))</f>
        <v>0</v>
      </c>
      <c r="AI145" s="135">
        <f ca="1">MAX(0,MIN($E145-SUM($E44:AI44)+SUM($E95:AI95),AH145-AI44+AI95-'7. Consumption'!AK45))</f>
        <v>0</v>
      </c>
      <c r="AJ145" s="135">
        <f ca="1">MAX(0,MIN($E145-SUM($E44:AJ44)+SUM($E95:AJ95),AI145-AJ44+AJ95-'7. Consumption'!AL45))</f>
        <v>0</v>
      </c>
      <c r="AK145" s="135">
        <f ca="1">MAX(0,MIN($E145-SUM($E44:AK44)+SUM($E95:AK95),AJ145-AK44+AK95-'7. Consumption'!AM45))</f>
        <v>0</v>
      </c>
      <c r="AL145" s="135">
        <f ca="1">MAX(0,MIN($E145-SUM($E44:AL44)+SUM($E95:AL95),AK145-AL44+AL95-'7. Consumption'!AN45))</f>
        <v>0</v>
      </c>
      <c r="AM145" s="135">
        <f ca="1">MAX(0,MIN($E145-SUM($E44:AM44)+SUM($E95:AM95),AL145-AM44+AM95-'7. Consumption'!AO45))</f>
        <v>0</v>
      </c>
      <c r="AN145" s="135">
        <f ca="1">MAX(0,MIN($E145-SUM($E44:AN44)+SUM($E95:AN95),AM145-AN44+AN95-'7. Consumption'!AP45))</f>
        <v>0</v>
      </c>
      <c r="AO145" s="135">
        <f ca="1">MAX(0,MIN($E145-SUM($E44:AO44)+SUM($E95:AO95),AN145-AO44+AO95-'7. Consumption'!AQ45))</f>
        <v>0</v>
      </c>
      <c r="AP145" s="85">
        <f t="shared" ca="1" si="9"/>
        <v>0</v>
      </c>
      <c r="AQ145" s="322"/>
    </row>
    <row r="146" spans="1:43" ht="15" hidden="1" outlineLevel="1" x14ac:dyDescent="0.25">
      <c r="A146" s="322"/>
      <c r="B146" s="16"/>
      <c r="C146" s="16" t="str">
        <f t="shared" si="10"/>
        <v/>
      </c>
      <c r="E146" s="192">
        <f t="shared" si="8"/>
        <v>0</v>
      </c>
      <c r="F146" s="135">
        <f ca="1">MAX(0,MIN($E146-SUM($E45:F45)+SUM($E96:F96),E146-F45+F96-'7. Consumption'!H46))</f>
        <v>0</v>
      </c>
      <c r="G146" s="135">
        <f ca="1">MAX(0,MIN($E146-SUM($E45:G45)+SUM($E96:G96),F146-G45+G96-'7. Consumption'!I46))</f>
        <v>0</v>
      </c>
      <c r="H146" s="135">
        <f ca="1">MAX(0,MIN($E146-SUM($E45:H45)+SUM($E96:H96),G146-H45+H96-'7. Consumption'!J46))</f>
        <v>0</v>
      </c>
      <c r="I146" s="135">
        <f ca="1">MAX(0,MIN($E146-SUM($E45:I45)+SUM($E96:I96),H146-I45+I96-'7. Consumption'!K46))</f>
        <v>0</v>
      </c>
      <c r="J146" s="135">
        <f ca="1">MAX(0,MIN($E146-SUM($E45:J45)+SUM($E96:J96),I146-J45+J96-'7. Consumption'!L46))</f>
        <v>0</v>
      </c>
      <c r="K146" s="135">
        <f ca="1">MAX(0,MIN($E146-SUM($E45:K45)+SUM($E96:K96),J146-K45+K96-'7. Consumption'!M46))</f>
        <v>0</v>
      </c>
      <c r="L146" s="135">
        <f ca="1">MAX(0,MIN($E146-SUM($E45:L45)+SUM($E96:L96),K146-L45+L96-'7. Consumption'!N46))</f>
        <v>0</v>
      </c>
      <c r="M146" s="135">
        <f ca="1">MAX(0,MIN($E146-SUM($E45:M45)+SUM($E96:M96),L146-M45+M96-'7. Consumption'!O46))</f>
        <v>0</v>
      </c>
      <c r="N146" s="135">
        <f ca="1">MAX(0,MIN($E146-SUM($E45:N45)+SUM($E96:N96),M146-N45+N96-'7. Consumption'!P46))</f>
        <v>0</v>
      </c>
      <c r="O146" s="135">
        <f ca="1">MAX(0,MIN($E146-SUM($E45:O45)+SUM($E96:O96),N146-O45+O96-'7. Consumption'!Q46))</f>
        <v>0</v>
      </c>
      <c r="P146" s="135">
        <f ca="1">MAX(0,MIN($E146-SUM($E45:P45)+SUM($E96:P96),O146-P45+P96-'7. Consumption'!R46))</f>
        <v>0</v>
      </c>
      <c r="Q146" s="135">
        <f ca="1">MAX(0,MIN($E146-SUM($E45:Q45)+SUM($E96:Q96),P146-Q45+Q96-'7. Consumption'!S46))</f>
        <v>0</v>
      </c>
      <c r="R146" s="135">
        <f ca="1">MAX(0,MIN($E146-SUM($E45:R45)+SUM($E96:R96),Q146-R45+R96-'7. Consumption'!T46))</f>
        <v>0</v>
      </c>
      <c r="S146" s="135">
        <f ca="1">MAX(0,MIN($E146-SUM($E45:S45)+SUM($E96:S96),R146-S45+S96-'7. Consumption'!U46))</f>
        <v>0</v>
      </c>
      <c r="T146" s="135">
        <f ca="1">MAX(0,MIN($E146-SUM($E45:T45)+SUM($E96:T96),S146-T45+T96-'7. Consumption'!V46))</f>
        <v>0</v>
      </c>
      <c r="U146" s="135">
        <f ca="1">MAX(0,MIN($E146-SUM($E45:U45)+SUM($E96:U96),T146-U45+U96-'7. Consumption'!W46))</f>
        <v>0</v>
      </c>
      <c r="V146" s="135">
        <f ca="1">MAX(0,MIN($E146-SUM($E45:V45)+SUM($E96:V96),U146-V45+V96-'7. Consumption'!X46))</f>
        <v>0</v>
      </c>
      <c r="W146" s="135">
        <f ca="1">MAX(0,MIN($E146-SUM($E45:W45)+SUM($E96:W96),V146-W45+W96-'7. Consumption'!Y46))</f>
        <v>0</v>
      </c>
      <c r="X146" s="135">
        <f ca="1">MAX(0,MIN($E146-SUM($E45:X45)+SUM($E96:X96),W146-X45+X96-'7. Consumption'!Z46))</f>
        <v>0</v>
      </c>
      <c r="Y146" s="135">
        <f ca="1">MAX(0,MIN($E146-SUM($E45:Y45)+SUM($E96:Y96),X146-Y45+Y96-'7. Consumption'!AA46))</f>
        <v>0</v>
      </c>
      <c r="Z146" s="135">
        <f ca="1">MAX(0,MIN($E146-SUM($E45:Z45)+SUM($E96:Z96),Y146-Z45+Z96-'7. Consumption'!AB46))</f>
        <v>0</v>
      </c>
      <c r="AA146" s="135">
        <f ca="1">MAX(0,MIN($E146-SUM($E45:AA45)+SUM($E96:AA96),Z146-AA45+AA96-'7. Consumption'!AC46))</f>
        <v>0</v>
      </c>
      <c r="AB146" s="135">
        <f ca="1">MAX(0,MIN($E146-SUM($E45:AB45)+SUM($E96:AB96),AA146-AB45+AB96-'7. Consumption'!AD46))</f>
        <v>0</v>
      </c>
      <c r="AC146" s="135">
        <f ca="1">MAX(0,MIN($E146-SUM($E45:AC45)+SUM($E96:AC96),AB146-AC45+AC96-'7. Consumption'!AE46))</f>
        <v>0</v>
      </c>
      <c r="AD146" s="135">
        <f ca="1">MAX(0,MIN($E146-SUM($E45:AD45)+SUM($E96:AD96),AC146-AD45+AD96-'7. Consumption'!AF46))</f>
        <v>0</v>
      </c>
      <c r="AE146" s="135">
        <f ca="1">MAX(0,MIN($E146-SUM($E45:AE45)+SUM($E96:AE96),AD146-AE45+AE96-'7. Consumption'!AG46))</f>
        <v>0</v>
      </c>
      <c r="AF146" s="135">
        <f ca="1">MAX(0,MIN($E146-SUM($E45:AF45)+SUM($E96:AF96),AE146-AF45+AF96-'7. Consumption'!AH46))</f>
        <v>0</v>
      </c>
      <c r="AG146" s="135">
        <f ca="1">MAX(0,MIN($E146-SUM($E45:AG45)+SUM($E96:AG96),AF146-AG45+AG96-'7. Consumption'!AI46))</f>
        <v>0</v>
      </c>
      <c r="AH146" s="135">
        <f ca="1">MAX(0,MIN($E146-SUM($E45:AH45)+SUM($E96:AH96),AG146-AH45+AH96-'7. Consumption'!AJ46))</f>
        <v>0</v>
      </c>
      <c r="AI146" s="135">
        <f ca="1">MAX(0,MIN($E146-SUM($E45:AI45)+SUM($E96:AI96),AH146-AI45+AI96-'7. Consumption'!AK46))</f>
        <v>0</v>
      </c>
      <c r="AJ146" s="135">
        <f ca="1">MAX(0,MIN($E146-SUM($E45:AJ45)+SUM($E96:AJ96),AI146-AJ45+AJ96-'7. Consumption'!AL46))</f>
        <v>0</v>
      </c>
      <c r="AK146" s="135">
        <f ca="1">MAX(0,MIN($E146-SUM($E45:AK45)+SUM($E96:AK96),AJ146-AK45+AK96-'7. Consumption'!AM46))</f>
        <v>0</v>
      </c>
      <c r="AL146" s="135">
        <f ca="1">MAX(0,MIN($E146-SUM($E45:AL45)+SUM($E96:AL96),AK146-AL45+AL96-'7. Consumption'!AN46))</f>
        <v>0</v>
      </c>
      <c r="AM146" s="135">
        <f ca="1">MAX(0,MIN($E146-SUM($E45:AM45)+SUM($E96:AM96),AL146-AM45+AM96-'7. Consumption'!AO46))</f>
        <v>0</v>
      </c>
      <c r="AN146" s="135">
        <f ca="1">MAX(0,MIN($E146-SUM($E45:AN45)+SUM($E96:AN96),AM146-AN45+AN96-'7. Consumption'!AP46))</f>
        <v>0</v>
      </c>
      <c r="AO146" s="135">
        <f ca="1">MAX(0,MIN($E146-SUM($E45:AO45)+SUM($E96:AO96),AN146-AO45+AO96-'7. Consumption'!AQ46))</f>
        <v>0</v>
      </c>
      <c r="AP146" s="85">
        <f t="shared" ca="1" si="9"/>
        <v>0</v>
      </c>
      <c r="AQ146" s="322"/>
    </row>
    <row r="147" spans="1:43" ht="15" hidden="1" outlineLevel="1" x14ac:dyDescent="0.25">
      <c r="A147" s="322"/>
      <c r="B147" s="16"/>
      <c r="C147" s="16" t="str">
        <f t="shared" si="10"/>
        <v/>
      </c>
      <c r="E147" s="192">
        <f t="shared" si="8"/>
        <v>0</v>
      </c>
      <c r="F147" s="135">
        <f ca="1">MAX(0,MIN($E147-SUM($E46:F46)+SUM($E97:F97),E147-F46+F97-'7. Consumption'!H47))</f>
        <v>0</v>
      </c>
      <c r="G147" s="135">
        <f ca="1">MAX(0,MIN($E147-SUM($E46:G46)+SUM($E97:G97),F147-G46+G97-'7. Consumption'!I47))</f>
        <v>0</v>
      </c>
      <c r="H147" s="135">
        <f ca="1">MAX(0,MIN($E147-SUM($E46:H46)+SUM($E97:H97),G147-H46+H97-'7. Consumption'!J47))</f>
        <v>0</v>
      </c>
      <c r="I147" s="135">
        <f ca="1">MAX(0,MIN($E147-SUM($E46:I46)+SUM($E97:I97),H147-I46+I97-'7. Consumption'!K47))</f>
        <v>0</v>
      </c>
      <c r="J147" s="135">
        <f ca="1">MAX(0,MIN($E147-SUM($E46:J46)+SUM($E97:J97),I147-J46+J97-'7. Consumption'!L47))</f>
        <v>0</v>
      </c>
      <c r="K147" s="135">
        <f ca="1">MAX(0,MIN($E147-SUM($E46:K46)+SUM($E97:K97),J147-K46+K97-'7. Consumption'!M47))</f>
        <v>0</v>
      </c>
      <c r="L147" s="135">
        <f ca="1">MAX(0,MIN($E147-SUM($E46:L46)+SUM($E97:L97),K147-L46+L97-'7. Consumption'!N47))</f>
        <v>0</v>
      </c>
      <c r="M147" s="135">
        <f ca="1">MAX(0,MIN($E147-SUM($E46:M46)+SUM($E97:M97),L147-M46+M97-'7. Consumption'!O47))</f>
        <v>0</v>
      </c>
      <c r="N147" s="135">
        <f ca="1">MAX(0,MIN($E147-SUM($E46:N46)+SUM($E97:N97),M147-N46+N97-'7. Consumption'!P47))</f>
        <v>0</v>
      </c>
      <c r="O147" s="135">
        <f ca="1">MAX(0,MIN($E147-SUM($E46:O46)+SUM($E97:O97),N147-O46+O97-'7. Consumption'!Q47))</f>
        <v>0</v>
      </c>
      <c r="P147" s="135">
        <f ca="1">MAX(0,MIN($E147-SUM($E46:P46)+SUM($E97:P97),O147-P46+P97-'7. Consumption'!R47))</f>
        <v>0</v>
      </c>
      <c r="Q147" s="135">
        <f ca="1">MAX(0,MIN($E147-SUM($E46:Q46)+SUM($E97:Q97),P147-Q46+Q97-'7. Consumption'!S47))</f>
        <v>0</v>
      </c>
      <c r="R147" s="135">
        <f ca="1">MAX(0,MIN($E147-SUM($E46:R46)+SUM($E97:R97),Q147-R46+R97-'7. Consumption'!T47))</f>
        <v>0</v>
      </c>
      <c r="S147" s="135">
        <f ca="1">MAX(0,MIN($E147-SUM($E46:S46)+SUM($E97:S97),R147-S46+S97-'7. Consumption'!U47))</f>
        <v>0</v>
      </c>
      <c r="T147" s="135">
        <f ca="1">MAX(0,MIN($E147-SUM($E46:T46)+SUM($E97:T97),S147-T46+T97-'7. Consumption'!V47))</f>
        <v>0</v>
      </c>
      <c r="U147" s="135">
        <f ca="1">MAX(0,MIN($E147-SUM($E46:U46)+SUM($E97:U97),T147-U46+U97-'7. Consumption'!W47))</f>
        <v>0</v>
      </c>
      <c r="V147" s="135">
        <f ca="1">MAX(0,MIN($E147-SUM($E46:V46)+SUM($E97:V97),U147-V46+V97-'7. Consumption'!X47))</f>
        <v>0</v>
      </c>
      <c r="W147" s="135">
        <f ca="1">MAX(0,MIN($E147-SUM($E46:W46)+SUM($E97:W97),V147-W46+W97-'7. Consumption'!Y47))</f>
        <v>0</v>
      </c>
      <c r="X147" s="135">
        <f ca="1">MAX(0,MIN($E147-SUM($E46:X46)+SUM($E97:X97),W147-X46+X97-'7. Consumption'!Z47))</f>
        <v>0</v>
      </c>
      <c r="Y147" s="135">
        <f ca="1">MAX(0,MIN($E147-SUM($E46:Y46)+SUM($E97:Y97),X147-Y46+Y97-'7. Consumption'!AA47))</f>
        <v>0</v>
      </c>
      <c r="Z147" s="135">
        <f ca="1">MAX(0,MIN($E147-SUM($E46:Z46)+SUM($E97:Z97),Y147-Z46+Z97-'7. Consumption'!AB47))</f>
        <v>0</v>
      </c>
      <c r="AA147" s="135">
        <f ca="1">MAX(0,MIN($E147-SUM($E46:AA46)+SUM($E97:AA97),Z147-AA46+AA97-'7. Consumption'!AC47))</f>
        <v>0</v>
      </c>
      <c r="AB147" s="135">
        <f ca="1">MAX(0,MIN($E147-SUM($E46:AB46)+SUM($E97:AB97),AA147-AB46+AB97-'7. Consumption'!AD47))</f>
        <v>0</v>
      </c>
      <c r="AC147" s="135">
        <f ca="1">MAX(0,MIN($E147-SUM($E46:AC46)+SUM($E97:AC97),AB147-AC46+AC97-'7. Consumption'!AE47))</f>
        <v>0</v>
      </c>
      <c r="AD147" s="135">
        <f ca="1">MAX(0,MIN($E147-SUM($E46:AD46)+SUM($E97:AD97),AC147-AD46+AD97-'7. Consumption'!AF47))</f>
        <v>0</v>
      </c>
      <c r="AE147" s="135">
        <f ca="1">MAX(0,MIN($E147-SUM($E46:AE46)+SUM($E97:AE97),AD147-AE46+AE97-'7. Consumption'!AG47))</f>
        <v>0</v>
      </c>
      <c r="AF147" s="135">
        <f ca="1">MAX(0,MIN($E147-SUM($E46:AF46)+SUM($E97:AF97),AE147-AF46+AF97-'7. Consumption'!AH47))</f>
        <v>0</v>
      </c>
      <c r="AG147" s="135">
        <f ca="1">MAX(0,MIN($E147-SUM($E46:AG46)+SUM($E97:AG97),AF147-AG46+AG97-'7. Consumption'!AI47))</f>
        <v>0</v>
      </c>
      <c r="AH147" s="135">
        <f ca="1">MAX(0,MIN($E147-SUM($E46:AH46)+SUM($E97:AH97),AG147-AH46+AH97-'7. Consumption'!AJ47))</f>
        <v>0</v>
      </c>
      <c r="AI147" s="135">
        <f ca="1">MAX(0,MIN($E147-SUM($E46:AI46)+SUM($E97:AI97),AH147-AI46+AI97-'7. Consumption'!AK47))</f>
        <v>0</v>
      </c>
      <c r="AJ147" s="135">
        <f ca="1">MAX(0,MIN($E147-SUM($E46:AJ46)+SUM($E97:AJ97),AI147-AJ46+AJ97-'7. Consumption'!AL47))</f>
        <v>0</v>
      </c>
      <c r="AK147" s="135">
        <f ca="1">MAX(0,MIN($E147-SUM($E46:AK46)+SUM($E97:AK97),AJ147-AK46+AK97-'7. Consumption'!AM47))</f>
        <v>0</v>
      </c>
      <c r="AL147" s="135">
        <f ca="1">MAX(0,MIN($E147-SUM($E46:AL46)+SUM($E97:AL97),AK147-AL46+AL97-'7. Consumption'!AN47))</f>
        <v>0</v>
      </c>
      <c r="AM147" s="135">
        <f ca="1">MAX(0,MIN($E147-SUM($E46:AM46)+SUM($E97:AM97),AL147-AM46+AM97-'7. Consumption'!AO47))</f>
        <v>0</v>
      </c>
      <c r="AN147" s="135">
        <f ca="1">MAX(0,MIN($E147-SUM($E46:AN46)+SUM($E97:AN97),AM147-AN46+AN97-'7. Consumption'!AP47))</f>
        <v>0</v>
      </c>
      <c r="AO147" s="135">
        <f ca="1">MAX(0,MIN($E147-SUM($E46:AO46)+SUM($E97:AO97),AN147-AO46+AO97-'7. Consumption'!AQ47))</f>
        <v>0</v>
      </c>
      <c r="AP147" s="85">
        <f t="shared" ca="1" si="9"/>
        <v>0</v>
      </c>
      <c r="AQ147" s="322"/>
    </row>
    <row r="148" spans="1:43" ht="15" hidden="1" outlineLevel="1" x14ac:dyDescent="0.25">
      <c r="A148" s="322"/>
      <c r="B148" s="16"/>
      <c r="C148" s="16" t="str">
        <f t="shared" si="10"/>
        <v/>
      </c>
      <c r="E148" s="192">
        <f t="shared" si="8"/>
        <v>0</v>
      </c>
      <c r="F148" s="135">
        <f ca="1">MAX(0,MIN($E148-SUM($E47:F47)+SUM($E98:F98),E148-F47+F98-'7. Consumption'!H48))</f>
        <v>0</v>
      </c>
      <c r="G148" s="135">
        <f ca="1">MAX(0,MIN($E148-SUM($E47:G47)+SUM($E98:G98),F148-G47+G98-'7. Consumption'!I48))</f>
        <v>0</v>
      </c>
      <c r="H148" s="135">
        <f ca="1">MAX(0,MIN($E148-SUM($E47:H47)+SUM($E98:H98),G148-H47+H98-'7. Consumption'!J48))</f>
        <v>0</v>
      </c>
      <c r="I148" s="135">
        <f ca="1">MAX(0,MIN($E148-SUM($E47:I47)+SUM($E98:I98),H148-I47+I98-'7. Consumption'!K48))</f>
        <v>0</v>
      </c>
      <c r="J148" s="135">
        <f ca="1">MAX(0,MIN($E148-SUM($E47:J47)+SUM($E98:J98),I148-J47+J98-'7. Consumption'!L48))</f>
        <v>0</v>
      </c>
      <c r="K148" s="135">
        <f ca="1">MAX(0,MIN($E148-SUM($E47:K47)+SUM($E98:K98),J148-K47+K98-'7. Consumption'!M48))</f>
        <v>0</v>
      </c>
      <c r="L148" s="135">
        <f ca="1">MAX(0,MIN($E148-SUM($E47:L47)+SUM($E98:L98),K148-L47+L98-'7. Consumption'!N48))</f>
        <v>0</v>
      </c>
      <c r="M148" s="135">
        <f ca="1">MAX(0,MIN($E148-SUM($E47:M47)+SUM($E98:M98),L148-M47+M98-'7. Consumption'!O48))</f>
        <v>0</v>
      </c>
      <c r="N148" s="135">
        <f ca="1">MAX(0,MIN($E148-SUM($E47:N47)+SUM($E98:N98),M148-N47+N98-'7. Consumption'!P48))</f>
        <v>0</v>
      </c>
      <c r="O148" s="135">
        <f ca="1">MAX(0,MIN($E148-SUM($E47:O47)+SUM($E98:O98),N148-O47+O98-'7. Consumption'!Q48))</f>
        <v>0</v>
      </c>
      <c r="P148" s="135">
        <f ca="1">MAX(0,MIN($E148-SUM($E47:P47)+SUM($E98:P98),O148-P47+P98-'7. Consumption'!R48))</f>
        <v>0</v>
      </c>
      <c r="Q148" s="135">
        <f ca="1">MAX(0,MIN($E148-SUM($E47:Q47)+SUM($E98:Q98),P148-Q47+Q98-'7. Consumption'!S48))</f>
        <v>0</v>
      </c>
      <c r="R148" s="135">
        <f ca="1">MAX(0,MIN($E148-SUM($E47:R47)+SUM($E98:R98),Q148-R47+R98-'7. Consumption'!T48))</f>
        <v>0</v>
      </c>
      <c r="S148" s="135">
        <f ca="1">MAX(0,MIN($E148-SUM($E47:S47)+SUM($E98:S98),R148-S47+S98-'7. Consumption'!U48))</f>
        <v>0</v>
      </c>
      <c r="T148" s="135">
        <f ca="1">MAX(0,MIN($E148-SUM($E47:T47)+SUM($E98:T98),S148-T47+T98-'7. Consumption'!V48))</f>
        <v>0</v>
      </c>
      <c r="U148" s="135">
        <f ca="1">MAX(0,MIN($E148-SUM($E47:U47)+SUM($E98:U98),T148-U47+U98-'7. Consumption'!W48))</f>
        <v>0</v>
      </c>
      <c r="V148" s="135">
        <f ca="1">MAX(0,MIN($E148-SUM($E47:V47)+SUM($E98:V98),U148-V47+V98-'7. Consumption'!X48))</f>
        <v>0</v>
      </c>
      <c r="W148" s="135">
        <f ca="1">MAX(0,MIN($E148-SUM($E47:W47)+SUM($E98:W98),V148-W47+W98-'7. Consumption'!Y48))</f>
        <v>0</v>
      </c>
      <c r="X148" s="135">
        <f ca="1">MAX(0,MIN($E148-SUM($E47:X47)+SUM($E98:X98),W148-X47+X98-'7. Consumption'!Z48))</f>
        <v>0</v>
      </c>
      <c r="Y148" s="135">
        <f ca="1">MAX(0,MIN($E148-SUM($E47:Y47)+SUM($E98:Y98),X148-Y47+Y98-'7. Consumption'!AA48))</f>
        <v>0</v>
      </c>
      <c r="Z148" s="135">
        <f ca="1">MAX(0,MIN($E148-SUM($E47:Z47)+SUM($E98:Z98),Y148-Z47+Z98-'7. Consumption'!AB48))</f>
        <v>0</v>
      </c>
      <c r="AA148" s="135">
        <f ca="1">MAX(0,MIN($E148-SUM($E47:AA47)+SUM($E98:AA98),Z148-AA47+AA98-'7. Consumption'!AC48))</f>
        <v>0</v>
      </c>
      <c r="AB148" s="135">
        <f ca="1">MAX(0,MIN($E148-SUM($E47:AB47)+SUM($E98:AB98),AA148-AB47+AB98-'7. Consumption'!AD48))</f>
        <v>0</v>
      </c>
      <c r="AC148" s="135">
        <f ca="1">MAX(0,MIN($E148-SUM($E47:AC47)+SUM($E98:AC98),AB148-AC47+AC98-'7. Consumption'!AE48))</f>
        <v>0</v>
      </c>
      <c r="AD148" s="135">
        <f ca="1">MAX(0,MIN($E148-SUM($E47:AD47)+SUM($E98:AD98),AC148-AD47+AD98-'7. Consumption'!AF48))</f>
        <v>0</v>
      </c>
      <c r="AE148" s="135">
        <f ca="1">MAX(0,MIN($E148-SUM($E47:AE47)+SUM($E98:AE98),AD148-AE47+AE98-'7. Consumption'!AG48))</f>
        <v>0</v>
      </c>
      <c r="AF148" s="135">
        <f ca="1">MAX(0,MIN($E148-SUM($E47:AF47)+SUM($E98:AF98),AE148-AF47+AF98-'7. Consumption'!AH48))</f>
        <v>0</v>
      </c>
      <c r="AG148" s="135">
        <f ca="1">MAX(0,MIN($E148-SUM($E47:AG47)+SUM($E98:AG98),AF148-AG47+AG98-'7. Consumption'!AI48))</f>
        <v>0</v>
      </c>
      <c r="AH148" s="135">
        <f ca="1">MAX(0,MIN($E148-SUM($E47:AH47)+SUM($E98:AH98),AG148-AH47+AH98-'7. Consumption'!AJ48))</f>
        <v>0</v>
      </c>
      <c r="AI148" s="135">
        <f ca="1">MAX(0,MIN($E148-SUM($E47:AI47)+SUM($E98:AI98),AH148-AI47+AI98-'7. Consumption'!AK48))</f>
        <v>0</v>
      </c>
      <c r="AJ148" s="135">
        <f ca="1">MAX(0,MIN($E148-SUM($E47:AJ47)+SUM($E98:AJ98),AI148-AJ47+AJ98-'7. Consumption'!AL48))</f>
        <v>0</v>
      </c>
      <c r="AK148" s="135">
        <f ca="1">MAX(0,MIN($E148-SUM($E47:AK47)+SUM($E98:AK98),AJ148-AK47+AK98-'7. Consumption'!AM48))</f>
        <v>0</v>
      </c>
      <c r="AL148" s="135">
        <f ca="1">MAX(0,MIN($E148-SUM($E47:AL47)+SUM($E98:AL98),AK148-AL47+AL98-'7. Consumption'!AN48))</f>
        <v>0</v>
      </c>
      <c r="AM148" s="135">
        <f ca="1">MAX(0,MIN($E148-SUM($E47:AM47)+SUM($E98:AM98),AL148-AM47+AM98-'7. Consumption'!AO48))</f>
        <v>0</v>
      </c>
      <c r="AN148" s="135">
        <f ca="1">MAX(0,MIN($E148-SUM($E47:AN47)+SUM($E98:AN98),AM148-AN47+AN98-'7. Consumption'!AP48))</f>
        <v>0</v>
      </c>
      <c r="AO148" s="135">
        <f ca="1">MAX(0,MIN($E148-SUM($E47:AO47)+SUM($E98:AO98),AN148-AO47+AO98-'7. Consumption'!AQ48))</f>
        <v>0</v>
      </c>
      <c r="AP148" s="85">
        <f t="shared" ca="1" si="9"/>
        <v>0</v>
      </c>
      <c r="AQ148" s="322"/>
    </row>
    <row r="149" spans="1:43" ht="15" hidden="1" outlineLevel="1" x14ac:dyDescent="0.25">
      <c r="A149" s="322"/>
      <c r="B149" s="16"/>
      <c r="C149" s="16" t="str">
        <f t="shared" si="10"/>
        <v/>
      </c>
      <c r="E149" s="192">
        <f t="shared" si="8"/>
        <v>0</v>
      </c>
      <c r="F149" s="135">
        <f ca="1">MAX(0,MIN($E149-SUM($E48:F48)+SUM($E99:F99),E149-F48+F99-'7. Consumption'!H49))</f>
        <v>0</v>
      </c>
      <c r="G149" s="135">
        <f ca="1">MAX(0,MIN($E149-SUM($E48:G48)+SUM($E99:G99),F149-G48+G99-'7. Consumption'!I49))</f>
        <v>0</v>
      </c>
      <c r="H149" s="135">
        <f ca="1">MAX(0,MIN($E149-SUM($E48:H48)+SUM($E99:H99),G149-H48+H99-'7. Consumption'!J49))</f>
        <v>0</v>
      </c>
      <c r="I149" s="135">
        <f ca="1">MAX(0,MIN($E149-SUM($E48:I48)+SUM($E99:I99),H149-I48+I99-'7. Consumption'!K49))</f>
        <v>0</v>
      </c>
      <c r="J149" s="135">
        <f ca="1">MAX(0,MIN($E149-SUM($E48:J48)+SUM($E99:J99),I149-J48+J99-'7. Consumption'!L49))</f>
        <v>0</v>
      </c>
      <c r="K149" s="135">
        <f ca="1">MAX(0,MIN($E149-SUM($E48:K48)+SUM($E99:K99),J149-K48+K99-'7. Consumption'!M49))</f>
        <v>0</v>
      </c>
      <c r="L149" s="135">
        <f ca="1">MAX(0,MIN($E149-SUM($E48:L48)+SUM($E99:L99),K149-L48+L99-'7. Consumption'!N49))</f>
        <v>0</v>
      </c>
      <c r="M149" s="135">
        <f ca="1">MAX(0,MIN($E149-SUM($E48:M48)+SUM($E99:M99),L149-M48+M99-'7. Consumption'!O49))</f>
        <v>0</v>
      </c>
      <c r="N149" s="135">
        <f ca="1">MAX(0,MIN($E149-SUM($E48:N48)+SUM($E99:N99),M149-N48+N99-'7. Consumption'!P49))</f>
        <v>0</v>
      </c>
      <c r="O149" s="135">
        <f ca="1">MAX(0,MIN($E149-SUM($E48:O48)+SUM($E99:O99),N149-O48+O99-'7. Consumption'!Q49))</f>
        <v>0</v>
      </c>
      <c r="P149" s="135">
        <f ca="1">MAX(0,MIN($E149-SUM($E48:P48)+SUM($E99:P99),O149-P48+P99-'7. Consumption'!R49))</f>
        <v>0</v>
      </c>
      <c r="Q149" s="135">
        <f ca="1">MAX(0,MIN($E149-SUM($E48:Q48)+SUM($E99:Q99),P149-Q48+Q99-'7. Consumption'!S49))</f>
        <v>0</v>
      </c>
      <c r="R149" s="135">
        <f ca="1">MAX(0,MIN($E149-SUM($E48:R48)+SUM($E99:R99),Q149-R48+R99-'7. Consumption'!T49))</f>
        <v>0</v>
      </c>
      <c r="S149" s="135">
        <f ca="1">MAX(0,MIN($E149-SUM($E48:S48)+SUM($E99:S99),R149-S48+S99-'7. Consumption'!U49))</f>
        <v>0</v>
      </c>
      <c r="T149" s="135">
        <f ca="1">MAX(0,MIN($E149-SUM($E48:T48)+SUM($E99:T99),S149-T48+T99-'7. Consumption'!V49))</f>
        <v>0</v>
      </c>
      <c r="U149" s="135">
        <f ca="1">MAX(0,MIN($E149-SUM($E48:U48)+SUM($E99:U99),T149-U48+U99-'7. Consumption'!W49))</f>
        <v>0</v>
      </c>
      <c r="V149" s="135">
        <f ca="1">MAX(0,MIN($E149-SUM($E48:V48)+SUM($E99:V99),U149-V48+V99-'7. Consumption'!X49))</f>
        <v>0</v>
      </c>
      <c r="W149" s="135">
        <f ca="1">MAX(0,MIN($E149-SUM($E48:W48)+SUM($E99:W99),V149-W48+W99-'7. Consumption'!Y49))</f>
        <v>0</v>
      </c>
      <c r="X149" s="135">
        <f ca="1">MAX(0,MIN($E149-SUM($E48:X48)+SUM($E99:X99),W149-X48+X99-'7. Consumption'!Z49))</f>
        <v>0</v>
      </c>
      <c r="Y149" s="135">
        <f ca="1">MAX(0,MIN($E149-SUM($E48:Y48)+SUM($E99:Y99),X149-Y48+Y99-'7. Consumption'!AA49))</f>
        <v>0</v>
      </c>
      <c r="Z149" s="135">
        <f ca="1">MAX(0,MIN($E149-SUM($E48:Z48)+SUM($E99:Z99),Y149-Z48+Z99-'7. Consumption'!AB49))</f>
        <v>0</v>
      </c>
      <c r="AA149" s="135">
        <f ca="1">MAX(0,MIN($E149-SUM($E48:AA48)+SUM($E99:AA99),Z149-AA48+AA99-'7. Consumption'!AC49))</f>
        <v>0</v>
      </c>
      <c r="AB149" s="135">
        <f ca="1">MAX(0,MIN($E149-SUM($E48:AB48)+SUM($E99:AB99),AA149-AB48+AB99-'7. Consumption'!AD49))</f>
        <v>0</v>
      </c>
      <c r="AC149" s="135">
        <f ca="1">MAX(0,MIN($E149-SUM($E48:AC48)+SUM($E99:AC99),AB149-AC48+AC99-'7. Consumption'!AE49))</f>
        <v>0</v>
      </c>
      <c r="AD149" s="135">
        <f ca="1">MAX(0,MIN($E149-SUM($E48:AD48)+SUM($E99:AD99),AC149-AD48+AD99-'7. Consumption'!AF49))</f>
        <v>0</v>
      </c>
      <c r="AE149" s="135">
        <f ca="1">MAX(0,MIN($E149-SUM($E48:AE48)+SUM($E99:AE99),AD149-AE48+AE99-'7. Consumption'!AG49))</f>
        <v>0</v>
      </c>
      <c r="AF149" s="135">
        <f ca="1">MAX(0,MIN($E149-SUM($E48:AF48)+SUM($E99:AF99),AE149-AF48+AF99-'7. Consumption'!AH49))</f>
        <v>0</v>
      </c>
      <c r="AG149" s="135">
        <f ca="1">MAX(0,MIN($E149-SUM($E48:AG48)+SUM($E99:AG99),AF149-AG48+AG99-'7. Consumption'!AI49))</f>
        <v>0</v>
      </c>
      <c r="AH149" s="135">
        <f ca="1">MAX(0,MIN($E149-SUM($E48:AH48)+SUM($E99:AH99),AG149-AH48+AH99-'7. Consumption'!AJ49))</f>
        <v>0</v>
      </c>
      <c r="AI149" s="135">
        <f ca="1">MAX(0,MIN($E149-SUM($E48:AI48)+SUM($E99:AI99),AH149-AI48+AI99-'7. Consumption'!AK49))</f>
        <v>0</v>
      </c>
      <c r="AJ149" s="135">
        <f ca="1">MAX(0,MIN($E149-SUM($E48:AJ48)+SUM($E99:AJ99),AI149-AJ48+AJ99-'7. Consumption'!AL49))</f>
        <v>0</v>
      </c>
      <c r="AK149" s="135">
        <f ca="1">MAX(0,MIN($E149-SUM($E48:AK48)+SUM($E99:AK99),AJ149-AK48+AK99-'7. Consumption'!AM49))</f>
        <v>0</v>
      </c>
      <c r="AL149" s="135">
        <f ca="1">MAX(0,MIN($E149-SUM($E48:AL48)+SUM($E99:AL99),AK149-AL48+AL99-'7. Consumption'!AN49))</f>
        <v>0</v>
      </c>
      <c r="AM149" s="135">
        <f ca="1">MAX(0,MIN($E149-SUM($E48:AM48)+SUM($E99:AM99),AL149-AM48+AM99-'7. Consumption'!AO49))</f>
        <v>0</v>
      </c>
      <c r="AN149" s="135">
        <f ca="1">MAX(0,MIN($E149-SUM($E48:AN48)+SUM($E99:AN99),AM149-AN48+AN99-'7. Consumption'!AP49))</f>
        <v>0</v>
      </c>
      <c r="AO149" s="135">
        <f ca="1">MAX(0,MIN($E149-SUM($E48:AO48)+SUM($E99:AO99),AN149-AO48+AO99-'7. Consumption'!AQ49))</f>
        <v>0</v>
      </c>
      <c r="AP149" s="85">
        <f t="shared" ca="1" si="9"/>
        <v>0</v>
      </c>
      <c r="AQ149" s="322"/>
    </row>
    <row r="150" spans="1:43" ht="15" hidden="1" outlineLevel="1" x14ac:dyDescent="0.25">
      <c r="A150" s="322"/>
      <c r="B150" s="16"/>
      <c r="C150" s="16" t="str">
        <f t="shared" si="10"/>
        <v/>
      </c>
      <c r="E150" s="192">
        <f t="shared" si="8"/>
        <v>0</v>
      </c>
      <c r="F150" s="135">
        <f ca="1">MAX(0,MIN($E150-SUM($E49:F49)+SUM($E100:F100),E150-F49+F100-'7. Consumption'!H50))</f>
        <v>0</v>
      </c>
      <c r="G150" s="135">
        <f ca="1">MAX(0,MIN($E150-SUM($E49:G49)+SUM($E100:G100),F150-G49+G100-'7. Consumption'!I50))</f>
        <v>0</v>
      </c>
      <c r="H150" s="135">
        <f ca="1">MAX(0,MIN($E150-SUM($E49:H49)+SUM($E100:H100),G150-H49+H100-'7. Consumption'!J50))</f>
        <v>0</v>
      </c>
      <c r="I150" s="135">
        <f ca="1">MAX(0,MIN($E150-SUM($E49:I49)+SUM($E100:I100),H150-I49+I100-'7. Consumption'!K50))</f>
        <v>0</v>
      </c>
      <c r="J150" s="135">
        <f ca="1">MAX(0,MIN($E150-SUM($E49:J49)+SUM($E100:J100),I150-J49+J100-'7. Consumption'!L50))</f>
        <v>0</v>
      </c>
      <c r="K150" s="135">
        <f ca="1">MAX(0,MIN($E150-SUM($E49:K49)+SUM($E100:K100),J150-K49+K100-'7. Consumption'!M50))</f>
        <v>0</v>
      </c>
      <c r="L150" s="135">
        <f ca="1">MAX(0,MIN($E150-SUM($E49:L49)+SUM($E100:L100),K150-L49+L100-'7. Consumption'!N50))</f>
        <v>0</v>
      </c>
      <c r="M150" s="135">
        <f ca="1">MAX(0,MIN($E150-SUM($E49:M49)+SUM($E100:M100),L150-M49+M100-'7. Consumption'!O50))</f>
        <v>0</v>
      </c>
      <c r="N150" s="135">
        <f ca="1">MAX(0,MIN($E150-SUM($E49:N49)+SUM($E100:N100),M150-N49+N100-'7. Consumption'!P50))</f>
        <v>0</v>
      </c>
      <c r="O150" s="135">
        <f ca="1">MAX(0,MIN($E150-SUM($E49:O49)+SUM($E100:O100),N150-O49+O100-'7. Consumption'!Q50))</f>
        <v>0</v>
      </c>
      <c r="P150" s="135">
        <f ca="1">MAX(0,MIN($E150-SUM($E49:P49)+SUM($E100:P100),O150-P49+P100-'7. Consumption'!R50))</f>
        <v>0</v>
      </c>
      <c r="Q150" s="135">
        <f ca="1">MAX(0,MIN($E150-SUM($E49:Q49)+SUM($E100:Q100),P150-Q49+Q100-'7. Consumption'!S50))</f>
        <v>0</v>
      </c>
      <c r="R150" s="135">
        <f ca="1">MAX(0,MIN($E150-SUM($E49:R49)+SUM($E100:R100),Q150-R49+R100-'7. Consumption'!T50))</f>
        <v>0</v>
      </c>
      <c r="S150" s="135">
        <f ca="1">MAX(0,MIN($E150-SUM($E49:S49)+SUM($E100:S100),R150-S49+S100-'7. Consumption'!U50))</f>
        <v>0</v>
      </c>
      <c r="T150" s="135">
        <f ca="1">MAX(0,MIN($E150-SUM($E49:T49)+SUM($E100:T100),S150-T49+T100-'7. Consumption'!V50))</f>
        <v>0</v>
      </c>
      <c r="U150" s="135">
        <f ca="1">MAX(0,MIN($E150-SUM($E49:U49)+SUM($E100:U100),T150-U49+U100-'7. Consumption'!W50))</f>
        <v>0</v>
      </c>
      <c r="V150" s="135">
        <f ca="1">MAX(0,MIN($E150-SUM($E49:V49)+SUM($E100:V100),U150-V49+V100-'7. Consumption'!X50))</f>
        <v>0</v>
      </c>
      <c r="W150" s="135">
        <f ca="1">MAX(0,MIN($E150-SUM($E49:W49)+SUM($E100:W100),V150-W49+W100-'7. Consumption'!Y50))</f>
        <v>0</v>
      </c>
      <c r="X150" s="135">
        <f ca="1">MAX(0,MIN($E150-SUM($E49:X49)+SUM($E100:X100),W150-X49+X100-'7. Consumption'!Z50))</f>
        <v>0</v>
      </c>
      <c r="Y150" s="135">
        <f ca="1">MAX(0,MIN($E150-SUM($E49:Y49)+SUM($E100:Y100),X150-Y49+Y100-'7. Consumption'!AA50))</f>
        <v>0</v>
      </c>
      <c r="Z150" s="135">
        <f ca="1">MAX(0,MIN($E150-SUM($E49:Z49)+SUM($E100:Z100),Y150-Z49+Z100-'7. Consumption'!AB50))</f>
        <v>0</v>
      </c>
      <c r="AA150" s="135">
        <f ca="1">MAX(0,MIN($E150-SUM($E49:AA49)+SUM($E100:AA100),Z150-AA49+AA100-'7. Consumption'!AC50))</f>
        <v>0</v>
      </c>
      <c r="AB150" s="135">
        <f ca="1">MAX(0,MIN($E150-SUM($E49:AB49)+SUM($E100:AB100),AA150-AB49+AB100-'7. Consumption'!AD50))</f>
        <v>0</v>
      </c>
      <c r="AC150" s="135">
        <f ca="1">MAX(0,MIN($E150-SUM($E49:AC49)+SUM($E100:AC100),AB150-AC49+AC100-'7. Consumption'!AE50))</f>
        <v>0</v>
      </c>
      <c r="AD150" s="135">
        <f ca="1">MAX(0,MIN($E150-SUM($E49:AD49)+SUM($E100:AD100),AC150-AD49+AD100-'7. Consumption'!AF50))</f>
        <v>0</v>
      </c>
      <c r="AE150" s="135">
        <f ca="1">MAX(0,MIN($E150-SUM($E49:AE49)+SUM($E100:AE100),AD150-AE49+AE100-'7. Consumption'!AG50))</f>
        <v>0</v>
      </c>
      <c r="AF150" s="135">
        <f ca="1">MAX(0,MIN($E150-SUM($E49:AF49)+SUM($E100:AF100),AE150-AF49+AF100-'7. Consumption'!AH50))</f>
        <v>0</v>
      </c>
      <c r="AG150" s="135">
        <f ca="1">MAX(0,MIN($E150-SUM($E49:AG49)+SUM($E100:AG100),AF150-AG49+AG100-'7. Consumption'!AI50))</f>
        <v>0</v>
      </c>
      <c r="AH150" s="135">
        <f ca="1">MAX(0,MIN($E150-SUM($E49:AH49)+SUM($E100:AH100),AG150-AH49+AH100-'7. Consumption'!AJ50))</f>
        <v>0</v>
      </c>
      <c r="AI150" s="135">
        <f ca="1">MAX(0,MIN($E150-SUM($E49:AI49)+SUM($E100:AI100),AH150-AI49+AI100-'7. Consumption'!AK50))</f>
        <v>0</v>
      </c>
      <c r="AJ150" s="135">
        <f ca="1">MAX(0,MIN($E150-SUM($E49:AJ49)+SUM($E100:AJ100),AI150-AJ49+AJ100-'7. Consumption'!AL50))</f>
        <v>0</v>
      </c>
      <c r="AK150" s="135">
        <f ca="1">MAX(0,MIN($E150-SUM($E49:AK49)+SUM($E100:AK100),AJ150-AK49+AK100-'7. Consumption'!AM50))</f>
        <v>0</v>
      </c>
      <c r="AL150" s="135">
        <f ca="1">MAX(0,MIN($E150-SUM($E49:AL49)+SUM($E100:AL100),AK150-AL49+AL100-'7. Consumption'!AN50))</f>
        <v>0</v>
      </c>
      <c r="AM150" s="135">
        <f ca="1">MAX(0,MIN($E150-SUM($E49:AM49)+SUM($E100:AM100),AL150-AM49+AM100-'7. Consumption'!AO50))</f>
        <v>0</v>
      </c>
      <c r="AN150" s="135">
        <f ca="1">MAX(0,MIN($E150-SUM($E49:AN49)+SUM($E100:AN100),AM150-AN49+AN100-'7. Consumption'!AP50))</f>
        <v>0</v>
      </c>
      <c r="AO150" s="135">
        <f ca="1">MAX(0,MIN($E150-SUM($E49:AO49)+SUM($E100:AO100),AN150-AO49+AO100-'7. Consumption'!AQ50))</f>
        <v>0</v>
      </c>
      <c r="AP150" s="85">
        <f t="shared" ca="1" si="9"/>
        <v>0</v>
      </c>
      <c r="AQ150" s="322"/>
    </row>
    <row r="151" spans="1:43" ht="15" hidden="1" outlineLevel="1" x14ac:dyDescent="0.25">
      <c r="A151" s="322"/>
      <c r="B151" s="16"/>
      <c r="C151" s="16" t="str">
        <f t="shared" si="10"/>
        <v/>
      </c>
      <c r="E151" s="192">
        <f t="shared" si="8"/>
        <v>0</v>
      </c>
      <c r="F151" s="135">
        <f ca="1">MAX(0,MIN($E151-SUM($E50:F50)+SUM($E101:F101),E151-F50+F101-'7. Consumption'!H51))</f>
        <v>0</v>
      </c>
      <c r="G151" s="135">
        <f ca="1">MAX(0,MIN($E151-SUM($E50:G50)+SUM($E101:G101),F151-G50+G101-'7. Consumption'!I51))</f>
        <v>0</v>
      </c>
      <c r="H151" s="135">
        <f ca="1">MAX(0,MIN($E151-SUM($E50:H50)+SUM($E101:H101),G151-H50+H101-'7. Consumption'!J51))</f>
        <v>0</v>
      </c>
      <c r="I151" s="135">
        <f ca="1">MAX(0,MIN($E151-SUM($E50:I50)+SUM($E101:I101),H151-I50+I101-'7. Consumption'!K51))</f>
        <v>0</v>
      </c>
      <c r="J151" s="135">
        <f ca="1">MAX(0,MIN($E151-SUM($E50:J50)+SUM($E101:J101),I151-J50+J101-'7. Consumption'!L51))</f>
        <v>0</v>
      </c>
      <c r="K151" s="135">
        <f ca="1">MAX(0,MIN($E151-SUM($E50:K50)+SUM($E101:K101),J151-K50+K101-'7. Consumption'!M51))</f>
        <v>0</v>
      </c>
      <c r="L151" s="135">
        <f ca="1">MAX(0,MIN($E151-SUM($E50:L50)+SUM($E101:L101),K151-L50+L101-'7. Consumption'!N51))</f>
        <v>0</v>
      </c>
      <c r="M151" s="135">
        <f ca="1">MAX(0,MIN($E151-SUM($E50:M50)+SUM($E101:M101),L151-M50+M101-'7. Consumption'!O51))</f>
        <v>0</v>
      </c>
      <c r="N151" s="135">
        <f ca="1">MAX(0,MIN($E151-SUM($E50:N50)+SUM($E101:N101),M151-N50+N101-'7. Consumption'!P51))</f>
        <v>0</v>
      </c>
      <c r="O151" s="135">
        <f ca="1">MAX(0,MIN($E151-SUM($E50:O50)+SUM($E101:O101),N151-O50+O101-'7. Consumption'!Q51))</f>
        <v>0</v>
      </c>
      <c r="P151" s="135">
        <f ca="1">MAX(0,MIN($E151-SUM($E50:P50)+SUM($E101:P101),O151-P50+P101-'7. Consumption'!R51))</f>
        <v>0</v>
      </c>
      <c r="Q151" s="135">
        <f ca="1">MAX(0,MIN($E151-SUM($E50:Q50)+SUM($E101:Q101),P151-Q50+Q101-'7. Consumption'!S51))</f>
        <v>0</v>
      </c>
      <c r="R151" s="135">
        <f ca="1">MAX(0,MIN($E151-SUM($E50:R50)+SUM($E101:R101),Q151-R50+R101-'7. Consumption'!T51))</f>
        <v>0</v>
      </c>
      <c r="S151" s="135">
        <f ca="1">MAX(0,MIN($E151-SUM($E50:S50)+SUM($E101:S101),R151-S50+S101-'7. Consumption'!U51))</f>
        <v>0</v>
      </c>
      <c r="T151" s="135">
        <f ca="1">MAX(0,MIN($E151-SUM($E50:T50)+SUM($E101:T101),S151-T50+T101-'7. Consumption'!V51))</f>
        <v>0</v>
      </c>
      <c r="U151" s="135">
        <f ca="1">MAX(0,MIN($E151-SUM($E50:U50)+SUM($E101:U101),T151-U50+U101-'7. Consumption'!W51))</f>
        <v>0</v>
      </c>
      <c r="V151" s="135">
        <f ca="1">MAX(0,MIN($E151-SUM($E50:V50)+SUM($E101:V101),U151-V50+V101-'7. Consumption'!X51))</f>
        <v>0</v>
      </c>
      <c r="W151" s="135">
        <f ca="1">MAX(0,MIN($E151-SUM($E50:W50)+SUM($E101:W101),V151-W50+W101-'7. Consumption'!Y51))</f>
        <v>0</v>
      </c>
      <c r="X151" s="135">
        <f ca="1">MAX(0,MIN($E151-SUM($E50:X50)+SUM($E101:X101),W151-X50+X101-'7. Consumption'!Z51))</f>
        <v>0</v>
      </c>
      <c r="Y151" s="135">
        <f ca="1">MAX(0,MIN($E151-SUM($E50:Y50)+SUM($E101:Y101),X151-Y50+Y101-'7. Consumption'!AA51))</f>
        <v>0</v>
      </c>
      <c r="Z151" s="135">
        <f ca="1">MAX(0,MIN($E151-SUM($E50:Z50)+SUM($E101:Z101),Y151-Z50+Z101-'7. Consumption'!AB51))</f>
        <v>0</v>
      </c>
      <c r="AA151" s="135">
        <f ca="1">MAX(0,MIN($E151-SUM($E50:AA50)+SUM($E101:AA101),Z151-AA50+AA101-'7. Consumption'!AC51))</f>
        <v>0</v>
      </c>
      <c r="AB151" s="135">
        <f ca="1">MAX(0,MIN($E151-SUM($E50:AB50)+SUM($E101:AB101),AA151-AB50+AB101-'7. Consumption'!AD51))</f>
        <v>0</v>
      </c>
      <c r="AC151" s="135">
        <f ca="1">MAX(0,MIN($E151-SUM($E50:AC50)+SUM($E101:AC101),AB151-AC50+AC101-'7. Consumption'!AE51))</f>
        <v>0</v>
      </c>
      <c r="AD151" s="135">
        <f ca="1">MAX(0,MIN($E151-SUM($E50:AD50)+SUM($E101:AD101),AC151-AD50+AD101-'7. Consumption'!AF51))</f>
        <v>0</v>
      </c>
      <c r="AE151" s="135">
        <f ca="1">MAX(0,MIN($E151-SUM($E50:AE50)+SUM($E101:AE101),AD151-AE50+AE101-'7. Consumption'!AG51))</f>
        <v>0</v>
      </c>
      <c r="AF151" s="135">
        <f ca="1">MAX(0,MIN($E151-SUM($E50:AF50)+SUM($E101:AF101),AE151-AF50+AF101-'7. Consumption'!AH51))</f>
        <v>0</v>
      </c>
      <c r="AG151" s="135">
        <f ca="1">MAX(0,MIN($E151-SUM($E50:AG50)+SUM($E101:AG101),AF151-AG50+AG101-'7. Consumption'!AI51))</f>
        <v>0</v>
      </c>
      <c r="AH151" s="135">
        <f ca="1">MAX(0,MIN($E151-SUM($E50:AH50)+SUM($E101:AH101),AG151-AH50+AH101-'7. Consumption'!AJ51))</f>
        <v>0</v>
      </c>
      <c r="AI151" s="135">
        <f ca="1">MAX(0,MIN($E151-SUM($E50:AI50)+SUM($E101:AI101),AH151-AI50+AI101-'7. Consumption'!AK51))</f>
        <v>0</v>
      </c>
      <c r="AJ151" s="135">
        <f ca="1">MAX(0,MIN($E151-SUM($E50:AJ50)+SUM($E101:AJ101),AI151-AJ50+AJ101-'7. Consumption'!AL51))</f>
        <v>0</v>
      </c>
      <c r="AK151" s="135">
        <f ca="1">MAX(0,MIN($E151-SUM($E50:AK50)+SUM($E101:AK101),AJ151-AK50+AK101-'7. Consumption'!AM51))</f>
        <v>0</v>
      </c>
      <c r="AL151" s="135">
        <f ca="1">MAX(0,MIN($E151-SUM($E50:AL50)+SUM($E101:AL101),AK151-AL50+AL101-'7. Consumption'!AN51))</f>
        <v>0</v>
      </c>
      <c r="AM151" s="135">
        <f ca="1">MAX(0,MIN($E151-SUM($E50:AM50)+SUM($E101:AM101),AL151-AM50+AM101-'7. Consumption'!AO51))</f>
        <v>0</v>
      </c>
      <c r="AN151" s="135">
        <f ca="1">MAX(0,MIN($E151-SUM($E50:AN50)+SUM($E101:AN101),AM151-AN50+AN101-'7. Consumption'!AP51))</f>
        <v>0</v>
      </c>
      <c r="AO151" s="135">
        <f ca="1">MAX(0,MIN($E151-SUM($E50:AO50)+SUM($E101:AO101),AN151-AO50+AO101-'7. Consumption'!AQ51))</f>
        <v>0</v>
      </c>
      <c r="AP151" s="85">
        <f t="shared" ca="1" si="9"/>
        <v>0</v>
      </c>
      <c r="AQ151" s="322"/>
    </row>
    <row r="152" spans="1:43" ht="15" hidden="1" outlineLevel="1" x14ac:dyDescent="0.25">
      <c r="A152" s="322"/>
      <c r="B152" s="16"/>
      <c r="C152" s="16" t="str">
        <f t="shared" si="10"/>
        <v/>
      </c>
      <c r="E152" s="192">
        <f t="shared" si="8"/>
        <v>0</v>
      </c>
      <c r="F152" s="135">
        <f ca="1">MAX(0,MIN($E152-SUM($E51:F51)+SUM($E102:F102),E152-F51+F102-'7. Consumption'!H52))</f>
        <v>0</v>
      </c>
      <c r="G152" s="135">
        <f ca="1">MAX(0,MIN($E152-SUM($E51:G51)+SUM($E102:G102),F152-G51+G102-'7. Consumption'!I52))</f>
        <v>0</v>
      </c>
      <c r="H152" s="135">
        <f ca="1">MAX(0,MIN($E152-SUM($E51:H51)+SUM($E102:H102),G152-H51+H102-'7. Consumption'!J52))</f>
        <v>0</v>
      </c>
      <c r="I152" s="135">
        <f ca="1">MAX(0,MIN($E152-SUM($E51:I51)+SUM($E102:I102),H152-I51+I102-'7. Consumption'!K52))</f>
        <v>0</v>
      </c>
      <c r="J152" s="135">
        <f ca="1">MAX(0,MIN($E152-SUM($E51:J51)+SUM($E102:J102),I152-J51+J102-'7. Consumption'!L52))</f>
        <v>0</v>
      </c>
      <c r="K152" s="135">
        <f ca="1">MAX(0,MIN($E152-SUM($E51:K51)+SUM($E102:K102),J152-K51+K102-'7. Consumption'!M52))</f>
        <v>0</v>
      </c>
      <c r="L152" s="135">
        <f ca="1">MAX(0,MIN($E152-SUM($E51:L51)+SUM($E102:L102),K152-L51+L102-'7. Consumption'!N52))</f>
        <v>0</v>
      </c>
      <c r="M152" s="135">
        <f ca="1">MAX(0,MIN($E152-SUM($E51:M51)+SUM($E102:M102),L152-M51+M102-'7. Consumption'!O52))</f>
        <v>0</v>
      </c>
      <c r="N152" s="135">
        <f ca="1">MAX(0,MIN($E152-SUM($E51:N51)+SUM($E102:N102),M152-N51+N102-'7. Consumption'!P52))</f>
        <v>0</v>
      </c>
      <c r="O152" s="135">
        <f ca="1">MAX(0,MIN($E152-SUM($E51:O51)+SUM($E102:O102),N152-O51+O102-'7. Consumption'!Q52))</f>
        <v>0</v>
      </c>
      <c r="P152" s="135">
        <f ca="1">MAX(0,MIN($E152-SUM($E51:P51)+SUM($E102:P102),O152-P51+P102-'7. Consumption'!R52))</f>
        <v>0</v>
      </c>
      <c r="Q152" s="135">
        <f ca="1">MAX(0,MIN($E152-SUM($E51:Q51)+SUM($E102:Q102),P152-Q51+Q102-'7. Consumption'!S52))</f>
        <v>0</v>
      </c>
      <c r="R152" s="135">
        <f ca="1">MAX(0,MIN($E152-SUM($E51:R51)+SUM($E102:R102),Q152-R51+R102-'7. Consumption'!T52))</f>
        <v>0</v>
      </c>
      <c r="S152" s="135">
        <f ca="1">MAX(0,MIN($E152-SUM($E51:S51)+SUM($E102:S102),R152-S51+S102-'7. Consumption'!U52))</f>
        <v>0</v>
      </c>
      <c r="T152" s="135">
        <f ca="1">MAX(0,MIN($E152-SUM($E51:T51)+SUM($E102:T102),S152-T51+T102-'7. Consumption'!V52))</f>
        <v>0</v>
      </c>
      <c r="U152" s="135">
        <f ca="1">MAX(0,MIN($E152-SUM($E51:U51)+SUM($E102:U102),T152-U51+U102-'7. Consumption'!W52))</f>
        <v>0</v>
      </c>
      <c r="V152" s="135">
        <f ca="1">MAX(0,MIN($E152-SUM($E51:V51)+SUM($E102:V102),U152-V51+V102-'7. Consumption'!X52))</f>
        <v>0</v>
      </c>
      <c r="W152" s="135">
        <f ca="1">MAX(0,MIN($E152-SUM($E51:W51)+SUM($E102:W102),V152-W51+W102-'7. Consumption'!Y52))</f>
        <v>0</v>
      </c>
      <c r="X152" s="135">
        <f ca="1">MAX(0,MIN($E152-SUM($E51:X51)+SUM($E102:X102),W152-X51+X102-'7. Consumption'!Z52))</f>
        <v>0</v>
      </c>
      <c r="Y152" s="135">
        <f ca="1">MAX(0,MIN($E152-SUM($E51:Y51)+SUM($E102:Y102),X152-Y51+Y102-'7. Consumption'!AA52))</f>
        <v>0</v>
      </c>
      <c r="Z152" s="135">
        <f ca="1">MAX(0,MIN($E152-SUM($E51:Z51)+SUM($E102:Z102),Y152-Z51+Z102-'7. Consumption'!AB52))</f>
        <v>0</v>
      </c>
      <c r="AA152" s="135">
        <f ca="1">MAX(0,MIN($E152-SUM($E51:AA51)+SUM($E102:AA102),Z152-AA51+AA102-'7. Consumption'!AC52))</f>
        <v>0</v>
      </c>
      <c r="AB152" s="135">
        <f ca="1">MAX(0,MIN($E152-SUM($E51:AB51)+SUM($E102:AB102),AA152-AB51+AB102-'7. Consumption'!AD52))</f>
        <v>0</v>
      </c>
      <c r="AC152" s="135">
        <f ca="1">MAX(0,MIN($E152-SUM($E51:AC51)+SUM($E102:AC102),AB152-AC51+AC102-'7. Consumption'!AE52))</f>
        <v>0</v>
      </c>
      <c r="AD152" s="135">
        <f ca="1">MAX(0,MIN($E152-SUM($E51:AD51)+SUM($E102:AD102),AC152-AD51+AD102-'7. Consumption'!AF52))</f>
        <v>0</v>
      </c>
      <c r="AE152" s="135">
        <f ca="1">MAX(0,MIN($E152-SUM($E51:AE51)+SUM($E102:AE102),AD152-AE51+AE102-'7. Consumption'!AG52))</f>
        <v>0</v>
      </c>
      <c r="AF152" s="135">
        <f ca="1">MAX(0,MIN($E152-SUM($E51:AF51)+SUM($E102:AF102),AE152-AF51+AF102-'7. Consumption'!AH52))</f>
        <v>0</v>
      </c>
      <c r="AG152" s="135">
        <f ca="1">MAX(0,MIN($E152-SUM($E51:AG51)+SUM($E102:AG102),AF152-AG51+AG102-'7. Consumption'!AI52))</f>
        <v>0</v>
      </c>
      <c r="AH152" s="135">
        <f ca="1">MAX(0,MIN($E152-SUM($E51:AH51)+SUM($E102:AH102),AG152-AH51+AH102-'7. Consumption'!AJ52))</f>
        <v>0</v>
      </c>
      <c r="AI152" s="135">
        <f ca="1">MAX(0,MIN($E152-SUM($E51:AI51)+SUM($E102:AI102),AH152-AI51+AI102-'7. Consumption'!AK52))</f>
        <v>0</v>
      </c>
      <c r="AJ152" s="135">
        <f ca="1">MAX(0,MIN($E152-SUM($E51:AJ51)+SUM($E102:AJ102),AI152-AJ51+AJ102-'7. Consumption'!AL52))</f>
        <v>0</v>
      </c>
      <c r="AK152" s="135">
        <f ca="1">MAX(0,MIN($E152-SUM($E51:AK51)+SUM($E102:AK102),AJ152-AK51+AK102-'7. Consumption'!AM52))</f>
        <v>0</v>
      </c>
      <c r="AL152" s="135">
        <f ca="1">MAX(0,MIN($E152-SUM($E51:AL51)+SUM($E102:AL102),AK152-AL51+AL102-'7. Consumption'!AN52))</f>
        <v>0</v>
      </c>
      <c r="AM152" s="135">
        <f ca="1">MAX(0,MIN($E152-SUM($E51:AM51)+SUM($E102:AM102),AL152-AM51+AM102-'7. Consumption'!AO52))</f>
        <v>0</v>
      </c>
      <c r="AN152" s="135">
        <f ca="1">MAX(0,MIN($E152-SUM($E51:AN51)+SUM($E102:AN102),AM152-AN51+AN102-'7. Consumption'!AP52))</f>
        <v>0</v>
      </c>
      <c r="AO152" s="135">
        <f ca="1">MAX(0,MIN($E152-SUM($E51:AO51)+SUM($E102:AO102),AN152-AO51+AO102-'7. Consumption'!AQ52))</f>
        <v>0</v>
      </c>
      <c r="AP152" s="85">
        <f t="shared" ca="1" si="9"/>
        <v>0</v>
      </c>
      <c r="AQ152" s="322"/>
    </row>
    <row r="153" spans="1:43" collapsed="1" x14ac:dyDescent="0.3">
      <c r="A153" s="322"/>
      <c r="B153" s="16"/>
      <c r="C153" s="16" t="str">
        <f t="shared" si="10"/>
        <v/>
      </c>
      <c r="E153" s="192">
        <f t="shared" si="8"/>
        <v>0</v>
      </c>
      <c r="F153" s="135">
        <f ca="1">MAX(0,MIN($E153-SUM($E52:F52)+SUM($E103:F103),E153-F52+F103-'7. Consumption'!H53))</f>
        <v>0</v>
      </c>
      <c r="G153" s="135">
        <f ca="1">MAX(0,MIN($E153-SUM($E52:G52)+SUM($E103:G103),F153-G52+G103-'7. Consumption'!I53))</f>
        <v>0</v>
      </c>
      <c r="H153" s="135">
        <f ca="1">MAX(0,MIN($E153-SUM($E52:H52)+SUM($E103:H103),G153-H52+H103-'7. Consumption'!J53))</f>
        <v>0</v>
      </c>
      <c r="I153" s="135">
        <f ca="1">MAX(0,MIN($E153-SUM($E52:I52)+SUM($E103:I103),H153-I52+I103-'7. Consumption'!K53))</f>
        <v>0</v>
      </c>
      <c r="J153" s="135">
        <f ca="1">MAX(0,MIN($E153-SUM($E52:J52)+SUM($E103:J103),I153-J52+J103-'7. Consumption'!L53))</f>
        <v>0</v>
      </c>
      <c r="K153" s="135">
        <f ca="1">MAX(0,MIN($E153-SUM($E52:K52)+SUM($E103:K103),J153-K52+K103-'7. Consumption'!M53))</f>
        <v>0</v>
      </c>
      <c r="L153" s="135">
        <f ca="1">MAX(0,MIN($E153-SUM($E52:L52)+SUM($E103:L103),K153-L52+L103-'7. Consumption'!N53))</f>
        <v>0</v>
      </c>
      <c r="M153" s="135">
        <f ca="1">MAX(0,MIN($E153-SUM($E52:M52)+SUM($E103:M103),L153-M52+M103-'7. Consumption'!O53))</f>
        <v>0</v>
      </c>
      <c r="N153" s="135">
        <f ca="1">MAX(0,MIN($E153-SUM($E52:N52)+SUM($E103:N103),M153-N52+N103-'7. Consumption'!P53))</f>
        <v>0</v>
      </c>
      <c r="O153" s="135">
        <f ca="1">MAX(0,MIN($E153-SUM($E52:O52)+SUM($E103:O103),N153-O52+O103-'7. Consumption'!Q53))</f>
        <v>0</v>
      </c>
      <c r="P153" s="135">
        <f ca="1">MAX(0,MIN($E153-SUM($E52:P52)+SUM($E103:P103),O153-P52+P103-'7. Consumption'!R53))</f>
        <v>0</v>
      </c>
      <c r="Q153" s="135">
        <f ca="1">MAX(0,MIN($E153-SUM($E52:Q52)+SUM($E103:Q103),P153-Q52+Q103-'7. Consumption'!S53))</f>
        <v>0</v>
      </c>
      <c r="R153" s="135">
        <f ca="1">MAX(0,MIN($E153-SUM($E52:R52)+SUM($E103:R103),Q153-R52+R103-'7. Consumption'!T53))</f>
        <v>0</v>
      </c>
      <c r="S153" s="135">
        <f ca="1">MAX(0,MIN($E153-SUM($E52:S52)+SUM($E103:S103),R153-S52+S103-'7. Consumption'!U53))</f>
        <v>0</v>
      </c>
      <c r="T153" s="135">
        <f ca="1">MAX(0,MIN($E153-SUM($E52:T52)+SUM($E103:T103),S153-T52+T103-'7. Consumption'!V53))</f>
        <v>0</v>
      </c>
      <c r="U153" s="135">
        <f ca="1">MAX(0,MIN($E153-SUM($E52:U52)+SUM($E103:U103),T153-U52+U103-'7. Consumption'!W53))</f>
        <v>0</v>
      </c>
      <c r="V153" s="135">
        <f ca="1">MAX(0,MIN($E153-SUM($E52:V52)+SUM($E103:V103),U153-V52+V103-'7. Consumption'!X53))</f>
        <v>0</v>
      </c>
      <c r="W153" s="135">
        <f ca="1">MAX(0,MIN($E153-SUM($E52:W52)+SUM($E103:W103),V153-W52+W103-'7. Consumption'!Y53))</f>
        <v>0</v>
      </c>
      <c r="X153" s="135">
        <f ca="1">MAX(0,MIN($E153-SUM($E52:X52)+SUM($E103:X103),W153-X52+X103-'7. Consumption'!Z53))</f>
        <v>0</v>
      </c>
      <c r="Y153" s="135">
        <f ca="1">MAX(0,MIN($E153-SUM($E52:Y52)+SUM($E103:Y103),X153-Y52+Y103-'7. Consumption'!AA53))</f>
        <v>0</v>
      </c>
      <c r="Z153" s="135">
        <f ca="1">MAX(0,MIN($E153-SUM($E52:Z52)+SUM($E103:Z103),Y153-Z52+Z103-'7. Consumption'!AB53))</f>
        <v>0</v>
      </c>
      <c r="AA153" s="135">
        <f ca="1">MAX(0,MIN($E153-SUM($E52:AA52)+SUM($E103:AA103),Z153-AA52+AA103-'7. Consumption'!AC53))</f>
        <v>0</v>
      </c>
      <c r="AB153" s="135">
        <f ca="1">MAX(0,MIN($E153-SUM($E52:AB52)+SUM($E103:AB103),AA153-AB52+AB103-'7. Consumption'!AD53))</f>
        <v>0</v>
      </c>
      <c r="AC153" s="135">
        <f ca="1">MAX(0,MIN($E153-SUM($E52:AC52)+SUM($E103:AC103),AB153-AC52+AC103-'7. Consumption'!AE53))</f>
        <v>0</v>
      </c>
      <c r="AD153" s="135">
        <f ca="1">MAX(0,MIN($E153-SUM($E52:AD52)+SUM($E103:AD103),AC153-AD52+AD103-'7. Consumption'!AF53))</f>
        <v>0</v>
      </c>
      <c r="AE153" s="135">
        <f ca="1">MAX(0,MIN($E153-SUM($E52:AE52)+SUM($E103:AE103),AD153-AE52+AE103-'7. Consumption'!AG53))</f>
        <v>0</v>
      </c>
      <c r="AF153" s="135">
        <f ca="1">MAX(0,MIN($E153-SUM($E52:AF52)+SUM($E103:AF103),AE153-AF52+AF103-'7. Consumption'!AH53))</f>
        <v>0</v>
      </c>
      <c r="AG153" s="135">
        <f ca="1">MAX(0,MIN($E153-SUM($E52:AG52)+SUM($E103:AG103),AF153-AG52+AG103-'7. Consumption'!AI53))</f>
        <v>0</v>
      </c>
      <c r="AH153" s="135">
        <f ca="1">MAX(0,MIN($E153-SUM($E52:AH52)+SUM($E103:AH103),AG153-AH52+AH103-'7. Consumption'!AJ53))</f>
        <v>0</v>
      </c>
      <c r="AI153" s="135">
        <f ca="1">MAX(0,MIN($E153-SUM($E52:AI52)+SUM($E103:AI103),AH153-AI52+AI103-'7. Consumption'!AK53))</f>
        <v>0</v>
      </c>
      <c r="AJ153" s="135">
        <f ca="1">MAX(0,MIN($E153-SUM($E52:AJ52)+SUM($E103:AJ103),AI153-AJ52+AJ103-'7. Consumption'!AL53))</f>
        <v>0</v>
      </c>
      <c r="AK153" s="135">
        <f ca="1">MAX(0,MIN($E153-SUM($E52:AK52)+SUM($E103:AK103),AJ153-AK52+AK103-'7. Consumption'!AM53))</f>
        <v>0</v>
      </c>
      <c r="AL153" s="135">
        <f ca="1">MAX(0,MIN($E153-SUM($E52:AL52)+SUM($E103:AL103),AK153-AL52+AL103-'7. Consumption'!AN53))</f>
        <v>0</v>
      </c>
      <c r="AM153" s="135">
        <f ca="1">MAX(0,MIN($E153-SUM($E52:AM52)+SUM($E103:AM103),AL153-AM52+AM103-'7. Consumption'!AO53))</f>
        <v>0</v>
      </c>
      <c r="AN153" s="135">
        <f ca="1">MAX(0,MIN($E153-SUM($E52:AN52)+SUM($E103:AN103),AM153-AN52+AN103-'7. Consumption'!AP53))</f>
        <v>0</v>
      </c>
      <c r="AO153" s="135">
        <f ca="1">MAX(0,MIN($E153-SUM($E52:AO52)+SUM($E103:AO103),AN153-AO52+AO103-'7. Consumption'!AQ53))</f>
        <v>0</v>
      </c>
      <c r="AP153" s="85">
        <f t="shared" ca="1" si="9"/>
        <v>0</v>
      </c>
      <c r="AQ153" s="322"/>
    </row>
  </sheetData>
  <sheetProtection sheet="1" objects="1" scenarios="1"/>
  <sortState ref="AS8:AV29">
    <sortCondition ref="AS8:AS29"/>
  </sortState>
  <conditionalFormatting sqref="F109:AO153">
    <cfRule type="cellIs" dxfId="80" priority="2" operator="lessThanOr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8709B159-255F-4B93-BDE1-DD0DEE3E4224}">
            <xm:f>SUM('7. Consumption'!$H9:$AQ9)=0</xm:f>
            <x14:dxf>
              <font>
                <color theme="1"/>
              </font>
              <fill>
                <patternFill>
                  <bgColor theme="0" tint="-0.34998626667073579"/>
                </patternFill>
              </fill>
            </x14:dxf>
          </x14:cfRule>
          <xm:sqref>F8:AO52</xm:sqref>
        </x14:conditionalFormatting>
        <x14:conditionalFormatting xmlns:xm="http://schemas.microsoft.com/office/excel/2006/main">
          <x14:cfRule type="expression" priority="204" id="{68676C50-C4EC-4361-BEAB-597E9884A3D6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C8:C52</xm:sqref>
        </x14:conditionalFormatting>
        <x14:conditionalFormatting xmlns:xm="http://schemas.microsoft.com/office/excel/2006/main">
          <x14:cfRule type="expression" priority="21" id="{6F0B915B-3635-4B9C-B687-ADCEEF85CB58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C109:C153</xm:sqref>
        </x14:conditionalFormatting>
        <x14:conditionalFormatting xmlns:xm="http://schemas.microsoft.com/office/excel/2006/main">
          <x14:cfRule type="expression" priority="7" id="{688C6A8B-8698-42E7-94EB-D8233708EB6A}">
            <xm:f>SUM('7. Consumption'!$H9:$AQ9)=0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F59:AO103</xm:sqref>
        </x14:conditionalFormatting>
        <x14:conditionalFormatting xmlns:xm="http://schemas.microsoft.com/office/excel/2006/main">
          <x14:cfRule type="expression" priority="5" id="{08E7AE1A-ECA9-48C8-A500-5480F918BEEE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C59:C103</xm:sqref>
        </x14:conditionalFormatting>
        <x14:conditionalFormatting xmlns:xm="http://schemas.microsoft.com/office/excel/2006/main">
          <x14:cfRule type="expression" priority="1" id="{84FC1DFD-29BB-4103-8149-E966315D8FC2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3" operator="greaterThanOrEqual" id="{468FDB69-3623-4F6B-93BB-026DBC67223C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4" operator="between" id="{386B8B15-200D-4429-91C8-69B2F538BD81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F109:AO153</xm:sqref>
        </x14:conditionalFormatting>
        <x14:conditionalFormatting xmlns:xm="http://schemas.microsoft.com/office/excel/2006/main">
          <x14:cfRule type="expression" priority="1033" id="{8DC72538-32F6-48A8-96EB-CE443EB4438E}">
            <xm:f>INDEX('5. Dosing'!$I$14:$I$64,MATCH($C8,'5.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34" id="{C6090EC9-63C6-4939-B4C4-961FB2D1AEA1}">
            <xm:f>INDEX('5. Dosing'!$I$14:$I$64,MATCH($C8,'5.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35" id="{30AEBDFD-55B9-4DDD-8074-FEE1EE6C1BAB}">
            <xm:f>INDEX('5. Dosing'!$I$14:$I$64,MATCH($C8,'5.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36" id="{10A65581-034C-4F91-A317-BDFAC5B56359}">
            <xm:f>INDEX('5. Dosing'!$I$14:$I$64,MATCH($C8,'5.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37" id="{36F05A25-D2E7-4A66-92BA-DFDEE9CDF294}">
            <xm:f>SUM('7. Consumption'!G9:AP9)=0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B8:B52 B90:B103</xm:sqref>
        </x14:conditionalFormatting>
        <x14:conditionalFormatting xmlns:xm="http://schemas.microsoft.com/office/excel/2006/main">
          <x14:cfRule type="expression" priority="1043" id="{C8FE9075-8B7C-4C6E-B1D1-1B892DE25778}">
            <xm:f>INDEX('5. Dosing'!$I$14:$I$64,MATCH($C140,'5.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44" id="{C843BA98-1A95-45FA-AF02-88EDAA970600}">
            <xm:f>INDEX('5. Dosing'!$I$14:$I$64,MATCH($C140,'5.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45" id="{13643DFC-35A2-4F92-8F74-D99019E5F895}">
            <xm:f>INDEX('5. Dosing'!$I$14:$I$64,MATCH($C140,'5.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46" id="{593BAEA4-CB90-475D-B5D6-036D2FE91FA2}">
            <xm:f>INDEX('5. Dosing'!$I$14:$I$64,MATCH($C140,'5.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47" id="{430FCED0-0A48-42DF-BE6A-25F44FC4A848}">
            <xm:f>SUM('7. Consumption'!G91:AP91)=0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B140:B153</xm:sqref>
        </x14:conditionalFormatting>
        <x14:conditionalFormatting xmlns:xm="http://schemas.microsoft.com/office/excel/2006/main">
          <x14:cfRule type="expression" priority="1048" id="{8DC72538-32F6-48A8-96EB-CE443EB4438E}">
            <xm:f>INDEX('5. Dosing'!$I$14:$I$64,MATCH($C59,'5.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49" id="{C6090EC9-63C6-4939-B4C4-961FB2D1AEA1}">
            <xm:f>INDEX('5. Dosing'!$I$14:$I$64,MATCH($C59,'5.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50" id="{30AEBDFD-55B9-4DDD-8074-FEE1EE6C1BAB}">
            <xm:f>INDEX('5. Dosing'!$I$14:$I$64,MATCH($C59,'5.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51" id="{10A65581-034C-4F91-A317-BDFAC5B56359}">
            <xm:f>INDEX('5. Dosing'!$I$14:$I$64,MATCH($C59,'5.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52" id="{36F05A25-D2E7-4A66-92BA-DFDEE9CDF294}">
            <xm:f>SUM('7. Consumption'!G60:AQ60)=0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B59:B89</xm:sqref>
        </x14:conditionalFormatting>
        <x14:conditionalFormatting xmlns:xm="http://schemas.microsoft.com/office/excel/2006/main">
          <x14:cfRule type="expression" priority="1053" id="{C8FE9075-8B7C-4C6E-B1D1-1B892DE25778}">
            <xm:f>INDEX('5. Dosing'!$I$14:$I$64,MATCH($C109,'5.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54" id="{C843BA98-1A95-45FA-AF02-88EDAA970600}">
            <xm:f>INDEX('5. Dosing'!$I$14:$I$64,MATCH($C109,'5.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55" id="{13643DFC-35A2-4F92-8F74-D99019E5F895}">
            <xm:f>INDEX('5. Dosing'!$I$14:$I$64,MATCH($C109,'5.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56" id="{593BAEA4-CB90-475D-B5D6-036D2FE91FA2}">
            <xm:f>INDEX('5. Dosing'!$I$14:$I$64,MATCH($C109,'5.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57" id="{430FCED0-0A48-42DF-BE6A-25F44FC4A848}">
            <xm:f>SUM('7. Consumption'!G60:AQ60)=0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B109:B139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B2:AO149"/>
  <sheetViews>
    <sheetView showGridLines="0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4.4" outlineLevelRow="1" x14ac:dyDescent="0.3"/>
  <cols>
    <col min="1" max="2" width="1.6640625" customWidth="1"/>
    <col min="3" max="3" width="51" customWidth="1"/>
    <col min="4" max="4" width="1.5546875" customWidth="1"/>
    <col min="5" max="5" width="10.109375" customWidth="1"/>
    <col min="6" max="10" width="11.33203125" bestFit="1" customWidth="1"/>
    <col min="11" max="11" width="12" customWidth="1"/>
    <col min="12" max="12" width="10" bestFit="1" customWidth="1"/>
    <col min="13" max="13" width="10.44140625" customWidth="1"/>
    <col min="14" max="14" width="9.5546875" bestFit="1" customWidth="1"/>
    <col min="15" max="15" width="9.6640625" bestFit="1" customWidth="1"/>
    <col min="16" max="16" width="10" customWidth="1"/>
    <col min="17" max="17" width="9.5546875" customWidth="1"/>
    <col min="18" max="18" width="9.6640625" customWidth="1"/>
    <col min="19" max="19" width="9.5546875" customWidth="1"/>
    <col min="20" max="20" width="9.33203125" customWidth="1"/>
    <col min="21" max="21" width="10" customWidth="1"/>
    <col min="22" max="22" width="9.5546875" customWidth="1"/>
    <col min="23" max="25" width="10" customWidth="1"/>
    <col min="26" max="26" width="9.5546875" customWidth="1"/>
    <col min="27" max="27" width="9.6640625" customWidth="1"/>
    <col min="28" max="28" width="10" customWidth="1"/>
    <col min="29" max="29" width="9.5546875" customWidth="1"/>
    <col min="30" max="30" width="9.6640625" customWidth="1"/>
    <col min="31" max="31" width="9.5546875" customWidth="1"/>
    <col min="32" max="32" width="9.33203125" customWidth="1"/>
    <col min="33" max="33" width="10" customWidth="1"/>
    <col min="34" max="34" width="9.5546875" customWidth="1"/>
    <col min="35" max="35" width="8.6640625" customWidth="1"/>
    <col min="36" max="37" width="10" customWidth="1"/>
    <col min="38" max="38" width="9.5546875" customWidth="1"/>
    <col min="39" max="39" width="9.6640625" customWidth="1"/>
    <col min="40" max="40" width="10" customWidth="1"/>
    <col min="41" max="45" width="13" customWidth="1"/>
  </cols>
  <sheetData>
    <row r="2" spans="2:41" s="1" customFormat="1" ht="26.25" x14ac:dyDescent="0.4">
      <c r="B2" s="61" t="s">
        <v>128</v>
      </c>
    </row>
    <row r="3" spans="2:41" ht="15" x14ac:dyDescent="0.25">
      <c r="E3" s="137"/>
    </row>
    <row r="4" spans="2:41" ht="15" x14ac:dyDescent="0.25">
      <c r="C4" s="117" t="s">
        <v>252</v>
      </c>
      <c r="E4" s="2"/>
    </row>
    <row r="5" spans="2:41" ht="15" x14ac:dyDescent="0.25">
      <c r="C5" s="218">
        <v>42917</v>
      </c>
      <c r="E5" s="394" t="s">
        <v>301</v>
      </c>
    </row>
    <row r="7" spans="2:41" ht="15" x14ac:dyDescent="0.25">
      <c r="E7" s="88">
        <f>'8. SOH &amp; Pipeline'!F6</f>
        <v>0</v>
      </c>
      <c r="F7" s="88">
        <f>'8. SOH &amp; Pipeline'!G6</f>
        <v>31</v>
      </c>
      <c r="G7" s="88">
        <f>'8. SOH &amp; Pipeline'!H6</f>
        <v>62</v>
      </c>
      <c r="H7" s="88">
        <f>'8. SOH &amp; Pipeline'!I6</f>
        <v>93</v>
      </c>
      <c r="I7" s="88">
        <f>'8. SOH &amp; Pipeline'!J6</f>
        <v>123</v>
      </c>
      <c r="J7" s="88">
        <f>'8. SOH &amp; Pipeline'!K6</f>
        <v>154</v>
      </c>
      <c r="K7" s="88">
        <f>'8. SOH &amp; Pipeline'!L6</f>
        <v>184</v>
      </c>
      <c r="L7" s="88">
        <f>'8. SOH &amp; Pipeline'!M6</f>
        <v>215</v>
      </c>
      <c r="M7" s="88">
        <f>'8. SOH &amp; Pipeline'!N6</f>
        <v>246</v>
      </c>
      <c r="N7" s="88">
        <f>'8. SOH &amp; Pipeline'!O6</f>
        <v>276</v>
      </c>
      <c r="O7" s="88">
        <f>'8. SOH &amp; Pipeline'!P6</f>
        <v>307</v>
      </c>
      <c r="P7" s="88">
        <f>'8. SOH &amp; Pipeline'!Q6</f>
        <v>337</v>
      </c>
      <c r="Q7" s="88">
        <f>'8. SOH &amp; Pipeline'!R6</f>
        <v>368</v>
      </c>
      <c r="R7" s="88">
        <f>'8. SOH &amp; Pipeline'!S6</f>
        <v>399</v>
      </c>
      <c r="S7" s="88">
        <f>'8. SOH &amp; Pipeline'!T6</f>
        <v>427</v>
      </c>
      <c r="T7" s="88">
        <f>'8. SOH &amp; Pipeline'!U6</f>
        <v>458</v>
      </c>
      <c r="U7" s="88">
        <f>'8. SOH &amp; Pipeline'!V6</f>
        <v>488</v>
      </c>
      <c r="V7" s="88">
        <f>'8. SOH &amp; Pipeline'!W6</f>
        <v>519</v>
      </c>
      <c r="W7" s="88">
        <f>'8. SOH &amp; Pipeline'!X6</f>
        <v>549</v>
      </c>
      <c r="X7" s="88">
        <f>'8. SOH &amp; Pipeline'!Y6</f>
        <v>580</v>
      </c>
      <c r="Y7" s="88">
        <f>'8. SOH &amp; Pipeline'!Z6</f>
        <v>611</v>
      </c>
      <c r="Z7" s="88">
        <f>'8. SOH &amp; Pipeline'!AA6</f>
        <v>641</v>
      </c>
      <c r="AA7" s="88">
        <f>'8. SOH &amp; Pipeline'!AB6</f>
        <v>672</v>
      </c>
      <c r="AB7" s="88">
        <f>'8. SOH &amp; Pipeline'!AC6</f>
        <v>702</v>
      </c>
      <c r="AC7" s="88">
        <f>'8. SOH &amp; Pipeline'!AD6</f>
        <v>733</v>
      </c>
      <c r="AD7" s="88">
        <f>'8. SOH &amp; Pipeline'!AE6</f>
        <v>764</v>
      </c>
      <c r="AE7" s="88">
        <f>'8. SOH &amp; Pipeline'!AF6</f>
        <v>792</v>
      </c>
      <c r="AF7" s="88">
        <f>'8. SOH &amp; Pipeline'!AG6</f>
        <v>823</v>
      </c>
      <c r="AG7" s="88">
        <f>'8. SOH &amp; Pipeline'!AH6</f>
        <v>853</v>
      </c>
      <c r="AH7" s="88">
        <f>'8. SOH &amp; Pipeline'!AI6</f>
        <v>884</v>
      </c>
      <c r="AI7" s="88">
        <f>'8. SOH &amp; Pipeline'!AJ6</f>
        <v>914</v>
      </c>
      <c r="AJ7" s="88">
        <f>'8. SOH &amp; Pipeline'!AK6</f>
        <v>945</v>
      </c>
      <c r="AK7" s="88">
        <f>'8. SOH &amp; Pipeline'!AL6</f>
        <v>976</v>
      </c>
      <c r="AL7" s="88">
        <f>'8. SOH &amp; Pipeline'!AM6</f>
        <v>1006</v>
      </c>
      <c r="AM7" s="88">
        <f>'8. SOH &amp; Pipeline'!AN6</f>
        <v>1037</v>
      </c>
      <c r="AN7" s="88">
        <f>'8. SOH &amp; Pipeline'!AO6</f>
        <v>1067</v>
      </c>
    </row>
    <row r="8" spans="2:41" ht="15" x14ac:dyDescent="0.25">
      <c r="B8" s="144" t="s">
        <v>168</v>
      </c>
      <c r="C8" s="145"/>
      <c r="E8" s="87" t="str">
        <f t="shared" ref="E8:AN8" si="0">IF(E7&lt;$C$5,"Y","N")</f>
        <v>Y</v>
      </c>
      <c r="F8" s="89" t="str">
        <f t="shared" si="0"/>
        <v>Y</v>
      </c>
      <c r="G8" s="89" t="str">
        <f t="shared" si="0"/>
        <v>Y</v>
      </c>
      <c r="H8" s="89" t="str">
        <f t="shared" si="0"/>
        <v>Y</v>
      </c>
      <c r="I8" s="89" t="str">
        <f t="shared" si="0"/>
        <v>Y</v>
      </c>
      <c r="J8" s="89" t="str">
        <f t="shared" si="0"/>
        <v>Y</v>
      </c>
      <c r="K8" s="89" t="str">
        <f t="shared" si="0"/>
        <v>Y</v>
      </c>
      <c r="L8" s="89" t="str">
        <f t="shared" si="0"/>
        <v>Y</v>
      </c>
      <c r="M8" s="89" t="str">
        <f t="shared" si="0"/>
        <v>Y</v>
      </c>
      <c r="N8" s="89" t="str">
        <f t="shared" si="0"/>
        <v>Y</v>
      </c>
      <c r="O8" s="89" t="str">
        <f t="shared" si="0"/>
        <v>Y</v>
      </c>
      <c r="P8" s="89" t="str">
        <f t="shared" si="0"/>
        <v>Y</v>
      </c>
      <c r="Q8" s="89" t="str">
        <f t="shared" si="0"/>
        <v>Y</v>
      </c>
      <c r="R8" s="89" t="str">
        <f t="shared" si="0"/>
        <v>Y</v>
      </c>
      <c r="S8" s="89" t="str">
        <f t="shared" si="0"/>
        <v>Y</v>
      </c>
      <c r="T8" s="89" t="str">
        <f t="shared" si="0"/>
        <v>Y</v>
      </c>
      <c r="U8" s="89" t="str">
        <f t="shared" si="0"/>
        <v>Y</v>
      </c>
      <c r="V8" s="89" t="str">
        <f t="shared" si="0"/>
        <v>Y</v>
      </c>
      <c r="W8" s="89" t="str">
        <f t="shared" si="0"/>
        <v>Y</v>
      </c>
      <c r="X8" s="89" t="str">
        <f t="shared" si="0"/>
        <v>Y</v>
      </c>
      <c r="Y8" s="89" t="str">
        <f t="shared" si="0"/>
        <v>Y</v>
      </c>
      <c r="Z8" s="89" t="str">
        <f t="shared" si="0"/>
        <v>Y</v>
      </c>
      <c r="AA8" s="89" t="str">
        <f t="shared" si="0"/>
        <v>Y</v>
      </c>
      <c r="AB8" s="89" t="str">
        <f t="shared" si="0"/>
        <v>Y</v>
      </c>
      <c r="AC8" s="89" t="str">
        <f t="shared" si="0"/>
        <v>Y</v>
      </c>
      <c r="AD8" s="89" t="str">
        <f t="shared" si="0"/>
        <v>Y</v>
      </c>
      <c r="AE8" s="89" t="str">
        <f t="shared" si="0"/>
        <v>Y</v>
      </c>
      <c r="AF8" s="89" t="str">
        <f t="shared" si="0"/>
        <v>Y</v>
      </c>
      <c r="AG8" s="89" t="str">
        <f t="shared" si="0"/>
        <v>Y</v>
      </c>
      <c r="AH8" s="89" t="str">
        <f t="shared" si="0"/>
        <v>Y</v>
      </c>
      <c r="AI8" s="89" t="str">
        <f t="shared" si="0"/>
        <v>Y</v>
      </c>
      <c r="AJ8" s="89" t="str">
        <f t="shared" si="0"/>
        <v>Y</v>
      </c>
      <c r="AK8" s="89" t="str">
        <f t="shared" si="0"/>
        <v>Y</v>
      </c>
      <c r="AL8" s="89" t="str">
        <f t="shared" si="0"/>
        <v>Y</v>
      </c>
      <c r="AM8" s="89" t="str">
        <f t="shared" si="0"/>
        <v>Y</v>
      </c>
      <c r="AN8" s="89" t="str">
        <f t="shared" si="0"/>
        <v>Y</v>
      </c>
    </row>
    <row r="9" spans="2:41" ht="15" x14ac:dyDescent="0.25">
      <c r="B9" s="16"/>
      <c r="C9" s="16" t="str">
        <f>'7. Consumption'!C9</f>
        <v>3TC (150) - 60 tab</v>
      </c>
      <c r="E9" s="193">
        <f>(IF(E$8="Y",0,
MAX(0,'7. Consumption'!AZ9-(D105+'8. SOH &amp; Pipeline'!F59-'7. Consumption'!H9+MIN(0,(SUM('7. Consumption'!$G9:G9)-'8. SOH &amp; Pipeline'!F8))))))</f>
        <v>0</v>
      </c>
      <c r="F9" s="193">
        <f>(IF(F$8="Y",0,
MAX(0,'7. Consumption'!BA9-(E105+'8. SOH &amp; Pipeline'!G59-'7. Consumption'!I9+MIN(0,(SUM('7. Consumption'!$G9:H9)-'8. SOH &amp; Pipeline'!G8))))))</f>
        <v>0</v>
      </c>
      <c r="G9" s="193">
        <f>(IF(G$8="Y",0,
MAX(0,'7. Consumption'!BB9-(F105+'8. SOH &amp; Pipeline'!H59-'7. Consumption'!J9+MIN(0,(SUM('7. Consumption'!$G9:I9)-'8. SOH &amp; Pipeline'!H8))))))</f>
        <v>0</v>
      </c>
      <c r="H9" s="193">
        <f>(IF(H$8="Y",0,
MAX(0,'7. Consumption'!BC9-(G105+'8. SOH &amp; Pipeline'!I59-'7. Consumption'!K9+MIN(0,(SUM('7. Consumption'!$G9:J9)-'8. SOH &amp; Pipeline'!I8))))))</f>
        <v>0</v>
      </c>
      <c r="I9" s="193">
        <f>(IF(I$8="Y",0,
MAX(0,'7. Consumption'!BD9-(H105+'8. SOH &amp; Pipeline'!J59-'7. Consumption'!L9+MIN(0,(SUM('7. Consumption'!$G9:K9)-'8. SOH &amp; Pipeline'!J8))))))</f>
        <v>0</v>
      </c>
      <c r="J9" s="193">
        <f>(IF(J$8="Y",0,
MAX(0,'7. Consumption'!BE9-(I105+'8. SOH &amp; Pipeline'!K59-'7. Consumption'!M9+MIN(0,(SUM('7. Consumption'!$G9:L9)-'8. SOH &amp; Pipeline'!K8))))))</f>
        <v>0</v>
      </c>
      <c r="K9" s="193">
        <f>(IF(K$8="Y",0,
MAX(0,'7. Consumption'!BF9-(J105+'8. SOH &amp; Pipeline'!L59-'7. Consumption'!N9+MIN(0,(SUM('7. Consumption'!$G9:M9)-'8. SOH &amp; Pipeline'!L8))))))</f>
        <v>0</v>
      </c>
      <c r="L9" s="193">
        <f>(IF(L$8="Y",0,
MAX(0,'7. Consumption'!BG9-(K105+'8. SOH &amp; Pipeline'!M59-'7. Consumption'!O9+MIN(0,(SUM('7. Consumption'!$G9:N9)-'8. SOH &amp; Pipeline'!M8))))))</f>
        <v>0</v>
      </c>
      <c r="M9" s="193">
        <f>(IF(M$8="Y",0,
MAX(0,'7. Consumption'!BH9-(L105+'8. SOH &amp; Pipeline'!N59-'7. Consumption'!P9+MIN(0,(SUM('7. Consumption'!$G9:O9)-'8. SOH &amp; Pipeline'!N8))))))</f>
        <v>0</v>
      </c>
      <c r="N9" s="193">
        <f>(IF(N$8="Y",0,
MAX(0,'7. Consumption'!BI9-(M105+'8. SOH &amp; Pipeline'!O59-'7. Consumption'!Q9+MIN(0,(SUM('7. Consumption'!$G9:P9)-'8. SOH &amp; Pipeline'!O8))))))</f>
        <v>0</v>
      </c>
      <c r="O9" s="193">
        <f>(IF(O$8="Y",0,
MAX(0,'7. Consumption'!BJ9-(N105+'8. SOH &amp; Pipeline'!P59-'7. Consumption'!R9+MIN(0,(SUM('7. Consumption'!$G9:Q9)-'8. SOH &amp; Pipeline'!P8))))))</f>
        <v>0</v>
      </c>
      <c r="P9" s="193">
        <f>(IF(P$8="Y",0,
MAX(0,'7. Consumption'!BK9-(O105+'8. SOH &amp; Pipeline'!Q59-'7. Consumption'!S9+MIN(0,(SUM('7. Consumption'!$G9:R9)-'8. SOH &amp; Pipeline'!Q8))))))</f>
        <v>0</v>
      </c>
      <c r="Q9" s="193">
        <f>(IF(Q$8="Y",0,
MAX(0,'7. Consumption'!BL9-(P105+'8. SOH &amp; Pipeline'!R59-'7. Consumption'!T9+MIN(0,(SUM('7. Consumption'!$G9:S9)-'8. SOH &amp; Pipeline'!R8))))))</f>
        <v>0</v>
      </c>
      <c r="R9" s="193">
        <f>(IF(R$8="Y",0,
MAX(0,'7. Consumption'!BM9-(Q105+'8. SOH &amp; Pipeline'!S59-'7. Consumption'!U9+MIN(0,(SUM('7. Consumption'!$G9:T9)-'8. SOH &amp; Pipeline'!S8))))))</f>
        <v>0</v>
      </c>
      <c r="S9" s="193">
        <f>(IF(S$8="Y",0,
MAX(0,'7. Consumption'!BN9-(R105+'8. SOH &amp; Pipeline'!T59-'7. Consumption'!V9+MIN(0,(SUM('7. Consumption'!$G9:U9)-'8. SOH &amp; Pipeline'!T8))))))</f>
        <v>0</v>
      </c>
      <c r="T9" s="193">
        <f>(IF(T$8="Y",0,
MAX(0,'7. Consumption'!BO9-(S105+'8. SOH &amp; Pipeline'!U59-'7. Consumption'!W9+MIN(0,(SUM('7. Consumption'!$G9:V9)-'8. SOH &amp; Pipeline'!U8))))))</f>
        <v>0</v>
      </c>
      <c r="U9" s="193">
        <f>(IF(U$8="Y",0,
MAX(0,'7. Consumption'!BP9-(T105+'8. SOH &amp; Pipeline'!V59-'7. Consumption'!X9+MIN(0,(SUM('7. Consumption'!$G9:W9)-'8. SOH &amp; Pipeline'!V8))))))</f>
        <v>0</v>
      </c>
      <c r="V9" s="193">
        <f>(IF(V$8="Y",0,
MAX(0,'7. Consumption'!BQ9-(U105+'8. SOH &amp; Pipeline'!W59-'7. Consumption'!Y9+MIN(0,(SUM('7. Consumption'!$G9:X9)-'8. SOH &amp; Pipeline'!W8))))))</f>
        <v>0</v>
      </c>
      <c r="W9" s="193">
        <f>(IF(W$8="Y",0,
MAX(0,'7. Consumption'!BR9-(V105+'8. SOH &amp; Pipeline'!X59-'7. Consumption'!Z9+MIN(0,(SUM('7. Consumption'!$G9:Y9)-'8. SOH &amp; Pipeline'!X8))))))</f>
        <v>0</v>
      </c>
      <c r="X9" s="193">
        <f>(IF(X$8="Y",0,
MAX(0,'7. Consumption'!BS9-(W105+'8. SOH &amp; Pipeline'!Y59-'7. Consumption'!AA9+MIN(0,(SUM('7. Consumption'!$G9:Z9)-'8. SOH &amp; Pipeline'!Y8))))))</f>
        <v>0</v>
      </c>
      <c r="Y9" s="193">
        <f>(IF(Y$8="Y",0,
MAX(0,'7. Consumption'!BT9-(X105+'8. SOH &amp; Pipeline'!Z59-'7. Consumption'!AB9+MIN(0,(SUM('7. Consumption'!$G9:AA9)-'8. SOH &amp; Pipeline'!Z8))))))</f>
        <v>0</v>
      </c>
      <c r="Z9" s="193">
        <f>(IF(Z$8="Y",0,
MAX(0,'7. Consumption'!BU9-(Y105+'8. SOH &amp; Pipeline'!AA59-'7. Consumption'!AC9+MIN(0,(SUM('7. Consumption'!$G9:AB9)-'8. SOH &amp; Pipeline'!AA8))))))</f>
        <v>0</v>
      </c>
      <c r="AA9" s="193">
        <f>(IF(AA$8="Y",0,
MAX(0,'7. Consumption'!BV9-(Z105+'8. SOH &amp; Pipeline'!AB59-'7. Consumption'!AD9+MIN(0,(SUM('7. Consumption'!$G9:AC9)-'8. SOH &amp; Pipeline'!AB8))))))</f>
        <v>0</v>
      </c>
      <c r="AB9" s="193">
        <f>(IF(AB$8="Y",0,
MAX(0,'7. Consumption'!BW9-(AA105+'8. SOH &amp; Pipeline'!AC59-'7. Consumption'!AE9+MIN(0,(SUM('7. Consumption'!$G9:AD9)-'8. SOH &amp; Pipeline'!AC8))))))</f>
        <v>0</v>
      </c>
      <c r="AC9" s="193">
        <f>(IF(AC$8="Y",0,
MAX(0,'7. Consumption'!BX9-(AB105+'8. SOH &amp; Pipeline'!AD59-'7. Consumption'!AF9+MIN(0,(SUM('7. Consumption'!$G9:AE9)-'8. SOH &amp; Pipeline'!AD8))))))</f>
        <v>0</v>
      </c>
      <c r="AD9" s="193">
        <f>(IF(AD$8="Y",0,
MAX(0,'7. Consumption'!BY9-(AC105+'8. SOH &amp; Pipeline'!AE59-'7. Consumption'!AG9+MIN(0,(SUM('7. Consumption'!$G9:AF9)-'8. SOH &amp; Pipeline'!AE8))))))</f>
        <v>0</v>
      </c>
      <c r="AE9" s="193">
        <f>(IF(AE$8="Y",0,
MAX(0,'7. Consumption'!BZ9-(AD105+'8. SOH &amp; Pipeline'!AF59-'7. Consumption'!AH9+MIN(0,(SUM('7. Consumption'!$G9:AG9)-'8. SOH &amp; Pipeline'!AF8))))))</f>
        <v>0</v>
      </c>
      <c r="AF9" s="193">
        <f>(IF(AF$8="Y",0,
MAX(0,'7. Consumption'!CA9-(AE105+'8. SOH &amp; Pipeline'!AG59-'7. Consumption'!AI9+MIN(0,(SUM('7. Consumption'!$G9:AH9)-'8. SOH &amp; Pipeline'!AG8))))))</f>
        <v>0</v>
      </c>
      <c r="AG9" s="193">
        <f>(IF(AG$8="Y",0,
MAX(0,'7. Consumption'!CB9-(AF105+'8. SOH &amp; Pipeline'!AH59-'7. Consumption'!AJ9+MIN(0,(SUM('7. Consumption'!$G9:AI9)-'8. SOH &amp; Pipeline'!AH8))))))</f>
        <v>0</v>
      </c>
      <c r="AH9" s="193">
        <f>(IF(AH$8="Y",0,
MAX(0,'7. Consumption'!CC9-(AG105+'8. SOH &amp; Pipeline'!AI59-'7. Consumption'!AK9+MIN(0,(SUM('7. Consumption'!$G9:AJ9)-'8. SOH &amp; Pipeline'!AI8))))))</f>
        <v>0</v>
      </c>
      <c r="AI9" s="193">
        <f>(IF(AI$8="Y",0,
MAX(0,'7. Consumption'!CD9-(AH105+'8. SOH &amp; Pipeline'!AJ59-'7. Consumption'!AL9+MIN(0,(SUM('7. Consumption'!$G9:AK9)-'8. SOH &amp; Pipeline'!AJ8))))))</f>
        <v>0</v>
      </c>
      <c r="AJ9" s="193">
        <f>(IF(AJ$8="Y",0,
MAX(0,'7. Consumption'!CE9-(AI105+'8. SOH &amp; Pipeline'!AK59-'7. Consumption'!AM9+MIN(0,(SUM('7. Consumption'!$G9:AL9)-'8. SOH &amp; Pipeline'!AK8))))))</f>
        <v>0</v>
      </c>
      <c r="AK9" s="193">
        <f>(IF(AK$8="Y",0,
MAX(0,'7. Consumption'!CF9-(AJ105+'8. SOH &amp; Pipeline'!AL59-'7. Consumption'!AN9+MIN(0,(SUM('7. Consumption'!$G9:AM9)-'8. SOH &amp; Pipeline'!AL8))))))</f>
        <v>0</v>
      </c>
      <c r="AL9" s="193">
        <f>(IF(AL$8="Y",0,
MAX(0,'7. Consumption'!CG9-(AK105+'8. SOH &amp; Pipeline'!AM59-'7. Consumption'!AO9+MIN(0,(SUM('7. Consumption'!$G9:AN9)-'8. SOH &amp; Pipeline'!AM8))))))</f>
        <v>0</v>
      </c>
      <c r="AM9" s="193">
        <f>(IF(AM$8="Y",0,
MAX(0,'7. Consumption'!CH9-(AL105+'8. SOH &amp; Pipeline'!AN59-'7. Consumption'!AP9+MIN(0,(SUM('7. Consumption'!$G9:AO9)-'8. SOH &amp; Pipeline'!AN8))))))</f>
        <v>0</v>
      </c>
      <c r="AN9" s="193">
        <f>(IF(AN$8="Y",0,
MAX(0,'7. Consumption'!CI9-(AM105+'8. SOH &amp; Pipeline'!AO59-'7. Consumption'!AQ9+MIN(0,(SUM('7. Consumption'!$G9:AP9)-'8. SOH &amp; Pipeline'!AO8))))))</f>
        <v>0</v>
      </c>
      <c r="AO9" s="136"/>
    </row>
    <row r="10" spans="2:41" ht="15" x14ac:dyDescent="0.25">
      <c r="B10" s="16"/>
      <c r="C10" s="16" t="str">
        <f>'7. Consumption'!C10</f>
        <v>3TC (300) - 30 tab</v>
      </c>
      <c r="E10" s="193">
        <f>(IF(E$8="Y",0,
MAX(0,'7. Consumption'!AZ10-(D106+'8. SOH &amp; Pipeline'!F60-'7. Consumption'!H10+MIN(0,(SUM('7. Consumption'!$G10:G10)-'8. SOH &amp; Pipeline'!F9))))))</f>
        <v>0</v>
      </c>
      <c r="F10" s="193">
        <f>(IF(F$8="Y",0,
MAX(0,'7. Consumption'!BA10-(E106+'8. SOH &amp; Pipeline'!G60-'7. Consumption'!I10+MIN(0,(SUM('7. Consumption'!$G10:H10)-'8. SOH &amp; Pipeline'!G9))))))</f>
        <v>0</v>
      </c>
      <c r="G10" s="193">
        <f>(IF(G$8="Y",0,
MAX(0,'7. Consumption'!BB10-(F106+'8. SOH &amp; Pipeline'!H60-'7. Consumption'!J10+MIN(0,(SUM('7. Consumption'!$G10:I10)-'8. SOH &amp; Pipeline'!H9))))))</f>
        <v>0</v>
      </c>
      <c r="H10" s="193">
        <f>(IF(H$8="Y",0,
MAX(0,'7. Consumption'!BC10-(G106+'8. SOH &amp; Pipeline'!I60-'7. Consumption'!K10+MIN(0,(SUM('7. Consumption'!$G10:J10)-'8. SOH &amp; Pipeline'!I9))))))</f>
        <v>0</v>
      </c>
      <c r="I10" s="193">
        <f>(IF(I$8="Y",0,
MAX(0,'7. Consumption'!BD10-(H106+'8. SOH &amp; Pipeline'!J60-'7. Consumption'!L10+MIN(0,(SUM('7. Consumption'!$G10:K10)-'8. SOH &amp; Pipeline'!J9))))))</f>
        <v>0</v>
      </c>
      <c r="J10" s="193">
        <f>(IF(J$8="Y",0,
MAX(0,'7. Consumption'!BE10-(I106+'8. SOH &amp; Pipeline'!K60-'7. Consumption'!M10+MIN(0,(SUM('7. Consumption'!$G10:L10)-'8. SOH &amp; Pipeline'!K9))))))</f>
        <v>0</v>
      </c>
      <c r="K10" s="193">
        <f>(IF(K$8="Y",0,
MAX(0,'7. Consumption'!BF10-(J106+'8. SOH &amp; Pipeline'!L60-'7. Consumption'!N10+MIN(0,(SUM('7. Consumption'!$G10:M10)-'8. SOH &amp; Pipeline'!L9))))))</f>
        <v>0</v>
      </c>
      <c r="L10" s="193">
        <f>(IF(L$8="Y",0,
MAX(0,'7. Consumption'!BG10-(K106+'8. SOH &amp; Pipeline'!M60-'7. Consumption'!O10+MIN(0,(SUM('7. Consumption'!$G10:N10)-'8. SOH &amp; Pipeline'!M9))))))</f>
        <v>0</v>
      </c>
      <c r="M10" s="193">
        <f>(IF(M$8="Y",0,
MAX(0,'7. Consumption'!BH10-(L106+'8. SOH &amp; Pipeline'!N60-'7. Consumption'!P10+MIN(0,(SUM('7. Consumption'!$G10:O10)-'8. SOH &amp; Pipeline'!N9))))))</f>
        <v>0</v>
      </c>
      <c r="N10" s="193">
        <f>(IF(N$8="Y",0,
MAX(0,'7. Consumption'!BI10-(M106+'8. SOH &amp; Pipeline'!O60-'7. Consumption'!Q10+MIN(0,(SUM('7. Consumption'!$G10:P10)-'8. SOH &amp; Pipeline'!O9))))))</f>
        <v>0</v>
      </c>
      <c r="O10" s="193">
        <f>(IF(O$8="Y",0,
MAX(0,'7. Consumption'!BJ10-(N106+'8. SOH &amp; Pipeline'!P60-'7. Consumption'!R10+MIN(0,(SUM('7. Consumption'!$G10:Q10)-'8. SOH &amp; Pipeline'!P9))))))</f>
        <v>0</v>
      </c>
      <c r="P10" s="193">
        <f>(IF(P$8="Y",0,
MAX(0,'7. Consumption'!BK10-(O106+'8. SOH &amp; Pipeline'!Q60-'7. Consumption'!S10+MIN(0,(SUM('7. Consumption'!$G10:R10)-'8. SOH &amp; Pipeline'!Q9))))))</f>
        <v>0</v>
      </c>
      <c r="Q10" s="193">
        <f>(IF(Q$8="Y",0,
MAX(0,'7. Consumption'!BL10-(P106+'8. SOH &amp; Pipeline'!R60-'7. Consumption'!T10+MIN(0,(SUM('7. Consumption'!$G10:S10)-'8. SOH &amp; Pipeline'!R9))))))</f>
        <v>0</v>
      </c>
      <c r="R10" s="193">
        <f>(IF(R$8="Y",0,
MAX(0,'7. Consumption'!BM10-(Q106+'8. SOH &amp; Pipeline'!S60-'7. Consumption'!U10+MIN(0,(SUM('7. Consumption'!$G10:T10)-'8. SOH &amp; Pipeline'!S9))))))</f>
        <v>0</v>
      </c>
      <c r="S10" s="193">
        <f>(IF(S$8="Y",0,
MAX(0,'7. Consumption'!BN10-(R106+'8. SOH &amp; Pipeline'!T60-'7. Consumption'!V10+MIN(0,(SUM('7. Consumption'!$G10:U10)-'8. SOH &amp; Pipeline'!T9))))))</f>
        <v>0</v>
      </c>
      <c r="T10" s="193">
        <f>(IF(T$8="Y",0,
MAX(0,'7. Consumption'!BO10-(S106+'8. SOH &amp; Pipeline'!U60-'7. Consumption'!W10+MIN(0,(SUM('7. Consumption'!$G10:V10)-'8. SOH &amp; Pipeline'!U9))))))</f>
        <v>0</v>
      </c>
      <c r="U10" s="193">
        <f>(IF(U$8="Y",0,
MAX(0,'7. Consumption'!BP10-(T106+'8. SOH &amp; Pipeline'!V60-'7. Consumption'!X10+MIN(0,(SUM('7. Consumption'!$G10:W10)-'8. SOH &amp; Pipeline'!V9))))))</f>
        <v>0</v>
      </c>
      <c r="V10" s="193">
        <f>(IF(V$8="Y",0,
MAX(0,'7. Consumption'!BQ10-(U106+'8. SOH &amp; Pipeline'!W60-'7. Consumption'!Y10+MIN(0,(SUM('7. Consumption'!$G10:X10)-'8. SOH &amp; Pipeline'!W9))))))</f>
        <v>0</v>
      </c>
      <c r="W10" s="193">
        <f>(IF(W$8="Y",0,
MAX(0,'7. Consumption'!BR10-(V106+'8. SOH &amp; Pipeline'!X60-'7. Consumption'!Z10+MIN(0,(SUM('7. Consumption'!$G10:Y10)-'8. SOH &amp; Pipeline'!X9))))))</f>
        <v>0</v>
      </c>
      <c r="X10" s="193">
        <f>(IF(X$8="Y",0,
MAX(0,'7. Consumption'!BS10-(W106+'8. SOH &amp; Pipeline'!Y60-'7. Consumption'!AA10+MIN(0,(SUM('7. Consumption'!$G10:Z10)-'8. SOH &amp; Pipeline'!Y9))))))</f>
        <v>0</v>
      </c>
      <c r="Y10" s="193">
        <f>(IF(Y$8="Y",0,
MAX(0,'7. Consumption'!BT10-(X106+'8. SOH &amp; Pipeline'!Z60-'7. Consumption'!AB10+MIN(0,(SUM('7. Consumption'!$G10:AA10)-'8. SOH &amp; Pipeline'!Z9))))))</f>
        <v>0</v>
      </c>
      <c r="Z10" s="193">
        <f>(IF(Z$8="Y",0,
MAX(0,'7. Consumption'!BU10-(Y106+'8. SOH &amp; Pipeline'!AA60-'7. Consumption'!AC10+MIN(0,(SUM('7. Consumption'!$G10:AB10)-'8. SOH &amp; Pipeline'!AA9))))))</f>
        <v>0</v>
      </c>
      <c r="AA10" s="193">
        <f>(IF(AA$8="Y",0,
MAX(0,'7. Consumption'!BV10-(Z106+'8. SOH &amp; Pipeline'!AB60-'7. Consumption'!AD10+MIN(0,(SUM('7. Consumption'!$G10:AC10)-'8. SOH &amp; Pipeline'!AB9))))))</f>
        <v>0</v>
      </c>
      <c r="AB10" s="193">
        <f>(IF(AB$8="Y",0,
MAX(0,'7. Consumption'!BW10-(AA106+'8. SOH &amp; Pipeline'!AC60-'7. Consumption'!AE10+MIN(0,(SUM('7. Consumption'!$G10:AD10)-'8. SOH &amp; Pipeline'!AC9))))))</f>
        <v>0</v>
      </c>
      <c r="AC10" s="193">
        <f>(IF(AC$8="Y",0,
MAX(0,'7. Consumption'!BX10-(AB106+'8. SOH &amp; Pipeline'!AD60-'7. Consumption'!AF10+MIN(0,(SUM('7. Consumption'!$G10:AE10)-'8. SOH &amp; Pipeline'!AD9))))))</f>
        <v>0</v>
      </c>
      <c r="AD10" s="193">
        <f>(IF(AD$8="Y",0,
MAX(0,'7. Consumption'!BY10-(AC106+'8. SOH &amp; Pipeline'!AE60-'7. Consumption'!AG10+MIN(0,(SUM('7. Consumption'!$G10:AF10)-'8. SOH &amp; Pipeline'!AE9))))))</f>
        <v>0</v>
      </c>
      <c r="AE10" s="193">
        <f>(IF(AE$8="Y",0,
MAX(0,'7. Consumption'!BZ10-(AD106+'8. SOH &amp; Pipeline'!AF60-'7. Consumption'!AH10+MIN(0,(SUM('7. Consumption'!$G10:AG10)-'8. SOH &amp; Pipeline'!AF9))))))</f>
        <v>0</v>
      </c>
      <c r="AF10" s="193">
        <f>(IF(AF$8="Y",0,
MAX(0,'7. Consumption'!CA10-(AE106+'8. SOH &amp; Pipeline'!AG60-'7. Consumption'!AI10+MIN(0,(SUM('7. Consumption'!$G10:AH10)-'8. SOH &amp; Pipeline'!AG9))))))</f>
        <v>0</v>
      </c>
      <c r="AG10" s="193">
        <f>(IF(AG$8="Y",0,
MAX(0,'7. Consumption'!CB10-(AF106+'8. SOH &amp; Pipeline'!AH60-'7. Consumption'!AJ10+MIN(0,(SUM('7. Consumption'!$G10:AI10)-'8. SOH &amp; Pipeline'!AH9))))))</f>
        <v>0</v>
      </c>
      <c r="AH10" s="193">
        <f>(IF(AH$8="Y",0,
MAX(0,'7. Consumption'!CC10-(AG106+'8. SOH &amp; Pipeline'!AI60-'7. Consumption'!AK10+MIN(0,(SUM('7. Consumption'!$G10:AJ10)-'8. SOH &amp; Pipeline'!AI9))))))</f>
        <v>0</v>
      </c>
      <c r="AI10" s="193">
        <f>(IF(AI$8="Y",0,
MAX(0,'7. Consumption'!CD10-(AH106+'8. SOH &amp; Pipeline'!AJ60-'7. Consumption'!AL10+MIN(0,(SUM('7. Consumption'!$G10:AK10)-'8. SOH &amp; Pipeline'!AJ9))))))</f>
        <v>0</v>
      </c>
      <c r="AJ10" s="193">
        <f>(IF(AJ$8="Y",0,
MAX(0,'7. Consumption'!CE10-(AI106+'8. SOH &amp; Pipeline'!AK60-'7. Consumption'!AM10+MIN(0,(SUM('7. Consumption'!$G10:AL10)-'8. SOH &amp; Pipeline'!AK9))))))</f>
        <v>0</v>
      </c>
      <c r="AK10" s="193">
        <f>(IF(AK$8="Y",0,
MAX(0,'7. Consumption'!CF10-(AJ106+'8. SOH &amp; Pipeline'!AL60-'7. Consumption'!AN10+MIN(0,(SUM('7. Consumption'!$G10:AM10)-'8. SOH &amp; Pipeline'!AL9))))))</f>
        <v>0</v>
      </c>
      <c r="AL10" s="193">
        <f>(IF(AL$8="Y",0,
MAX(0,'7. Consumption'!CG10-(AK106+'8. SOH &amp; Pipeline'!AM60-'7. Consumption'!AO10+MIN(0,(SUM('7. Consumption'!$G10:AN10)-'8. SOH &amp; Pipeline'!AM9))))))</f>
        <v>0</v>
      </c>
      <c r="AM10" s="193">
        <f>(IF(AM$8="Y",0,
MAX(0,'7. Consumption'!CH10-(AL106+'8. SOH &amp; Pipeline'!AN60-'7. Consumption'!AP10+MIN(0,(SUM('7. Consumption'!$G10:AO10)-'8. SOH &amp; Pipeline'!AN9))))))</f>
        <v>0</v>
      </c>
      <c r="AN10" s="193">
        <f>(IF(AN$8="Y",0,
MAX(0,'7. Consumption'!CI10-(AM106+'8. SOH &amp; Pipeline'!AO60-'7. Consumption'!AQ10+MIN(0,(SUM('7. Consumption'!$G10:AP10)-'8. SOH &amp; Pipeline'!AO9))))))</f>
        <v>0</v>
      </c>
      <c r="AO10" s="136"/>
    </row>
    <row r="11" spans="2:41" ht="15" x14ac:dyDescent="0.25">
      <c r="B11" s="16"/>
      <c r="C11" s="16" t="str">
        <f>'7. Consumption'!C11</f>
        <v>ABC (300) - 60 tab</v>
      </c>
      <c r="E11" s="193">
        <f>(IF(E$8="Y",0,
MAX(0,'7. Consumption'!AZ11-(D107+'8. SOH &amp; Pipeline'!F61-'7. Consumption'!H11+MIN(0,(SUM('7. Consumption'!$G11:G11)-'8. SOH &amp; Pipeline'!F10))))))</f>
        <v>0</v>
      </c>
      <c r="F11" s="193">
        <f>(IF(F$8="Y",0,
MAX(0,'7. Consumption'!BA11-(E107+'8. SOH &amp; Pipeline'!G61-'7. Consumption'!I11+MIN(0,(SUM('7. Consumption'!$G11:H11)-'8. SOH &amp; Pipeline'!G10))))))</f>
        <v>0</v>
      </c>
      <c r="G11" s="193">
        <f>(IF(G$8="Y",0,
MAX(0,'7. Consumption'!BB11-(F107+'8. SOH &amp; Pipeline'!H61-'7. Consumption'!J11+MIN(0,(SUM('7. Consumption'!$G11:I11)-'8. SOH &amp; Pipeline'!H10))))))</f>
        <v>0</v>
      </c>
      <c r="H11" s="193">
        <f>(IF(H$8="Y",0,
MAX(0,'7. Consumption'!BC11-(G107+'8. SOH &amp; Pipeline'!I61-'7. Consumption'!K11+MIN(0,(SUM('7. Consumption'!$G11:J11)-'8. SOH &amp; Pipeline'!I10))))))</f>
        <v>0</v>
      </c>
      <c r="I11" s="193">
        <f>(IF(I$8="Y",0,
MAX(0,'7. Consumption'!BD11-(H107+'8. SOH &amp; Pipeline'!J61-'7. Consumption'!L11+MIN(0,(SUM('7. Consumption'!$G11:K11)-'8. SOH &amp; Pipeline'!J10))))))</f>
        <v>0</v>
      </c>
      <c r="J11" s="193">
        <f>(IF(J$8="Y",0,
MAX(0,'7. Consumption'!BE11-(I107+'8. SOH &amp; Pipeline'!K61-'7. Consumption'!M11+MIN(0,(SUM('7. Consumption'!$G11:L11)-'8. SOH &amp; Pipeline'!K10))))))</f>
        <v>0</v>
      </c>
      <c r="K11" s="193">
        <f>(IF(K$8="Y",0,
MAX(0,'7. Consumption'!BF11-(J107+'8. SOH &amp; Pipeline'!L61-'7. Consumption'!N11+MIN(0,(SUM('7. Consumption'!$G11:M11)-'8. SOH &amp; Pipeline'!L10))))))</f>
        <v>0</v>
      </c>
      <c r="L11" s="193">
        <f>(IF(L$8="Y",0,
MAX(0,'7. Consumption'!BG11-(K107+'8. SOH &amp; Pipeline'!M61-'7. Consumption'!O11+MIN(0,(SUM('7. Consumption'!$G11:N11)-'8. SOH &amp; Pipeline'!M10))))))</f>
        <v>0</v>
      </c>
      <c r="M11" s="193">
        <f>(IF(M$8="Y",0,
MAX(0,'7. Consumption'!BH11-(L107+'8. SOH &amp; Pipeline'!N61-'7. Consumption'!P11+MIN(0,(SUM('7. Consumption'!$G11:O11)-'8. SOH &amp; Pipeline'!N10))))))</f>
        <v>0</v>
      </c>
      <c r="N11" s="193">
        <f>(IF(N$8="Y",0,
MAX(0,'7. Consumption'!BI11-(M107+'8. SOH &amp; Pipeline'!O61-'7. Consumption'!Q11+MIN(0,(SUM('7. Consumption'!$G11:P11)-'8. SOH &amp; Pipeline'!O10))))))</f>
        <v>0</v>
      </c>
      <c r="O11" s="193">
        <f>(IF(O$8="Y",0,
MAX(0,'7. Consumption'!BJ11-(N107+'8. SOH &amp; Pipeline'!P61-'7. Consumption'!R11+MIN(0,(SUM('7. Consumption'!$G11:Q11)-'8. SOH &amp; Pipeline'!P10))))))</f>
        <v>0</v>
      </c>
      <c r="P11" s="193">
        <f>(IF(P$8="Y",0,
MAX(0,'7. Consumption'!BK11-(O107+'8. SOH &amp; Pipeline'!Q61-'7. Consumption'!S11+MIN(0,(SUM('7. Consumption'!$G11:R11)-'8. SOH &amp; Pipeline'!Q10))))))</f>
        <v>0</v>
      </c>
      <c r="Q11" s="193">
        <f>(IF(Q$8="Y",0,
MAX(0,'7. Consumption'!BL11-(P107+'8. SOH &amp; Pipeline'!R61-'7. Consumption'!T11+MIN(0,(SUM('7. Consumption'!$G11:S11)-'8. SOH &amp; Pipeline'!R10))))))</f>
        <v>0</v>
      </c>
      <c r="R11" s="193">
        <f>(IF(R$8="Y",0,
MAX(0,'7. Consumption'!BM11-(Q107+'8. SOH &amp; Pipeline'!S61-'7. Consumption'!U11+MIN(0,(SUM('7. Consumption'!$G11:T11)-'8. SOH &amp; Pipeline'!S10))))))</f>
        <v>0</v>
      </c>
      <c r="S11" s="193">
        <f>(IF(S$8="Y",0,
MAX(0,'7. Consumption'!BN11-(R107+'8. SOH &amp; Pipeline'!T61-'7. Consumption'!V11+MIN(0,(SUM('7. Consumption'!$G11:U11)-'8. SOH &amp; Pipeline'!T10))))))</f>
        <v>0</v>
      </c>
      <c r="T11" s="193">
        <f>(IF(T$8="Y",0,
MAX(0,'7. Consumption'!BO11-(S107+'8. SOH &amp; Pipeline'!U61-'7. Consumption'!W11+MIN(0,(SUM('7. Consumption'!$G11:V11)-'8. SOH &amp; Pipeline'!U10))))))</f>
        <v>0</v>
      </c>
      <c r="U11" s="193">
        <f>(IF(U$8="Y",0,
MAX(0,'7. Consumption'!BP11-(T107+'8. SOH &amp; Pipeline'!V61-'7. Consumption'!X11+MIN(0,(SUM('7. Consumption'!$G11:W11)-'8. SOH &amp; Pipeline'!V10))))))</f>
        <v>0</v>
      </c>
      <c r="V11" s="193">
        <f>(IF(V$8="Y",0,
MAX(0,'7. Consumption'!BQ11-(U107+'8. SOH &amp; Pipeline'!W61-'7. Consumption'!Y11+MIN(0,(SUM('7. Consumption'!$G11:X11)-'8. SOH &amp; Pipeline'!W10))))))</f>
        <v>0</v>
      </c>
      <c r="W11" s="193">
        <f>(IF(W$8="Y",0,
MAX(0,'7. Consumption'!BR11-(V107+'8. SOH &amp; Pipeline'!X61-'7. Consumption'!Z11+MIN(0,(SUM('7. Consumption'!$G11:Y11)-'8. SOH &amp; Pipeline'!X10))))))</f>
        <v>0</v>
      </c>
      <c r="X11" s="193">
        <f>(IF(X$8="Y",0,
MAX(0,'7. Consumption'!BS11-(W107+'8. SOH &amp; Pipeline'!Y61-'7. Consumption'!AA11+MIN(0,(SUM('7. Consumption'!$G11:Z11)-'8. SOH &amp; Pipeline'!Y10))))))</f>
        <v>0</v>
      </c>
      <c r="Y11" s="193">
        <f>(IF(Y$8="Y",0,
MAX(0,'7. Consumption'!BT11-(X107+'8. SOH &amp; Pipeline'!Z61-'7. Consumption'!AB11+MIN(0,(SUM('7. Consumption'!$G11:AA11)-'8. SOH &amp; Pipeline'!Z10))))))</f>
        <v>0</v>
      </c>
      <c r="Z11" s="193">
        <f>(IF(Z$8="Y",0,
MAX(0,'7. Consumption'!BU11-(Y107+'8. SOH &amp; Pipeline'!AA61-'7. Consumption'!AC11+MIN(0,(SUM('7. Consumption'!$G11:AB11)-'8. SOH &amp; Pipeline'!AA10))))))</f>
        <v>0</v>
      </c>
      <c r="AA11" s="193">
        <f>(IF(AA$8="Y",0,
MAX(0,'7. Consumption'!BV11-(Z107+'8. SOH &amp; Pipeline'!AB61-'7. Consumption'!AD11+MIN(0,(SUM('7. Consumption'!$G11:AC11)-'8. SOH &amp; Pipeline'!AB10))))))</f>
        <v>0</v>
      </c>
      <c r="AB11" s="193">
        <f>(IF(AB$8="Y",0,
MAX(0,'7. Consumption'!BW11-(AA107+'8. SOH &amp; Pipeline'!AC61-'7. Consumption'!AE11+MIN(0,(SUM('7. Consumption'!$G11:AD11)-'8. SOH &amp; Pipeline'!AC10))))))</f>
        <v>0</v>
      </c>
      <c r="AC11" s="193">
        <f>(IF(AC$8="Y",0,
MAX(0,'7. Consumption'!BX11-(AB107+'8. SOH &amp; Pipeline'!AD61-'7. Consumption'!AF11+MIN(0,(SUM('7. Consumption'!$G11:AE11)-'8. SOH &amp; Pipeline'!AD10))))))</f>
        <v>0</v>
      </c>
      <c r="AD11" s="193">
        <f>(IF(AD$8="Y",0,
MAX(0,'7. Consumption'!BY11-(AC107+'8. SOH &amp; Pipeline'!AE61-'7. Consumption'!AG11+MIN(0,(SUM('7. Consumption'!$G11:AF11)-'8. SOH &amp; Pipeline'!AE10))))))</f>
        <v>0</v>
      </c>
      <c r="AE11" s="193">
        <f>(IF(AE$8="Y",0,
MAX(0,'7. Consumption'!BZ11-(AD107+'8. SOH &amp; Pipeline'!AF61-'7. Consumption'!AH11+MIN(0,(SUM('7. Consumption'!$G11:AG11)-'8. SOH &amp; Pipeline'!AF10))))))</f>
        <v>0</v>
      </c>
      <c r="AF11" s="193">
        <f>(IF(AF$8="Y",0,
MAX(0,'7. Consumption'!CA11-(AE107+'8. SOH &amp; Pipeline'!AG61-'7. Consumption'!AI11+MIN(0,(SUM('7. Consumption'!$G11:AH11)-'8. SOH &amp; Pipeline'!AG10))))))</f>
        <v>0</v>
      </c>
      <c r="AG11" s="193">
        <f>(IF(AG$8="Y",0,
MAX(0,'7. Consumption'!CB11-(AF107+'8. SOH &amp; Pipeline'!AH61-'7. Consumption'!AJ11+MIN(0,(SUM('7. Consumption'!$G11:AI11)-'8. SOH &amp; Pipeline'!AH10))))))</f>
        <v>0</v>
      </c>
      <c r="AH11" s="193">
        <f>(IF(AH$8="Y",0,
MAX(0,'7. Consumption'!CC11-(AG107+'8. SOH &amp; Pipeline'!AI61-'7. Consumption'!AK11+MIN(0,(SUM('7. Consumption'!$G11:AJ11)-'8. SOH &amp; Pipeline'!AI10))))))</f>
        <v>0</v>
      </c>
      <c r="AI11" s="193">
        <f>(IF(AI$8="Y",0,
MAX(0,'7. Consumption'!CD11-(AH107+'8. SOH &amp; Pipeline'!AJ61-'7. Consumption'!AL11+MIN(0,(SUM('7. Consumption'!$G11:AK11)-'8. SOH &amp; Pipeline'!AJ10))))))</f>
        <v>0</v>
      </c>
      <c r="AJ11" s="193">
        <f>(IF(AJ$8="Y",0,
MAX(0,'7. Consumption'!CE11-(AI107+'8. SOH &amp; Pipeline'!AK61-'7. Consumption'!AM11+MIN(0,(SUM('7. Consumption'!$G11:AL11)-'8. SOH &amp; Pipeline'!AK10))))))</f>
        <v>0</v>
      </c>
      <c r="AK11" s="193">
        <f>(IF(AK$8="Y",0,
MAX(0,'7. Consumption'!CF11-(AJ107+'8. SOH &amp; Pipeline'!AL61-'7. Consumption'!AN11+MIN(0,(SUM('7. Consumption'!$G11:AM11)-'8. SOH &amp; Pipeline'!AL10))))))</f>
        <v>0</v>
      </c>
      <c r="AL11" s="193">
        <f>(IF(AL$8="Y",0,
MAX(0,'7. Consumption'!CG11-(AK107+'8. SOH &amp; Pipeline'!AM61-'7. Consumption'!AO11+MIN(0,(SUM('7. Consumption'!$G11:AN11)-'8. SOH &amp; Pipeline'!AM10))))))</f>
        <v>0</v>
      </c>
      <c r="AM11" s="193">
        <f>(IF(AM$8="Y",0,
MAX(0,'7. Consumption'!CH11-(AL107+'8. SOH &amp; Pipeline'!AN61-'7. Consumption'!AP11+MIN(0,(SUM('7. Consumption'!$G11:AO11)-'8. SOH &amp; Pipeline'!AN10))))))</f>
        <v>0</v>
      </c>
      <c r="AN11" s="193">
        <f>(IF(AN$8="Y",0,
MAX(0,'7. Consumption'!CI11-(AM107+'8. SOH &amp; Pipeline'!AO61-'7. Consumption'!AQ11+MIN(0,(SUM('7. Consumption'!$G11:AP11)-'8. SOH &amp; Pipeline'!AO10))))))</f>
        <v>0</v>
      </c>
      <c r="AO11" s="136"/>
    </row>
    <row r="12" spans="2:41" ht="15" x14ac:dyDescent="0.25">
      <c r="B12" s="16"/>
      <c r="C12" s="16" t="str">
        <f>'7. Consumption'!C12</f>
        <v>ABC+3TC (600/300) - 30 tab</v>
      </c>
      <c r="E12" s="193">
        <f>(IF(E$8="Y",0,
MAX(0,'7. Consumption'!AZ12-(D108+'8. SOH &amp; Pipeline'!F62-'7. Consumption'!H12+MIN(0,(SUM('7. Consumption'!$G12:G12)-'8. SOH &amp; Pipeline'!F11))))))</f>
        <v>0</v>
      </c>
      <c r="F12" s="193">
        <f>(IF(F$8="Y",0,
MAX(0,'7. Consumption'!BA12-(E108+'8. SOH &amp; Pipeline'!G62-'7. Consumption'!I12+MIN(0,(SUM('7. Consumption'!$G12:H12)-'8. SOH &amp; Pipeline'!G11))))))</f>
        <v>0</v>
      </c>
      <c r="G12" s="193">
        <f>(IF(G$8="Y",0,
MAX(0,'7. Consumption'!BB12-(F108+'8. SOH &amp; Pipeline'!H62-'7. Consumption'!J12+MIN(0,(SUM('7. Consumption'!$G12:I12)-'8. SOH &amp; Pipeline'!H11))))))</f>
        <v>0</v>
      </c>
      <c r="H12" s="193">
        <f>(IF(H$8="Y",0,
MAX(0,'7. Consumption'!BC12-(G108+'8. SOH &amp; Pipeline'!I62-'7. Consumption'!K12+MIN(0,(SUM('7. Consumption'!$G12:J12)-'8. SOH &amp; Pipeline'!I11))))))</f>
        <v>0</v>
      </c>
      <c r="I12" s="193">
        <f>(IF(I$8="Y",0,
MAX(0,'7. Consumption'!BD12-(H108+'8. SOH &amp; Pipeline'!J62-'7. Consumption'!L12+MIN(0,(SUM('7. Consumption'!$G12:K12)-'8. SOH &amp; Pipeline'!J11))))))</f>
        <v>0</v>
      </c>
      <c r="J12" s="193">
        <f>(IF(J$8="Y",0,
MAX(0,'7. Consumption'!BE12-(I108+'8. SOH &amp; Pipeline'!K62-'7. Consumption'!M12+MIN(0,(SUM('7. Consumption'!$G12:L12)-'8. SOH &amp; Pipeline'!K11))))))</f>
        <v>0</v>
      </c>
      <c r="K12" s="193">
        <f>(IF(K$8="Y",0,
MAX(0,'7. Consumption'!BF12-(J108+'8. SOH &amp; Pipeline'!L62-'7. Consumption'!N12+MIN(0,(SUM('7. Consumption'!$G12:M12)-'8. SOH &amp; Pipeline'!L11))))))</f>
        <v>0</v>
      </c>
      <c r="L12" s="193">
        <f>(IF(L$8="Y",0,
MAX(0,'7. Consumption'!BG12-(K108+'8. SOH &amp; Pipeline'!M62-'7. Consumption'!O12+MIN(0,(SUM('7. Consumption'!$G12:N12)-'8. SOH &amp; Pipeline'!M11))))))</f>
        <v>0</v>
      </c>
      <c r="M12" s="193">
        <f>(IF(M$8="Y",0,
MAX(0,'7. Consumption'!BH12-(L108+'8. SOH &amp; Pipeline'!N62-'7. Consumption'!P12+MIN(0,(SUM('7. Consumption'!$G12:O12)-'8. SOH &amp; Pipeline'!N11))))))</f>
        <v>0</v>
      </c>
      <c r="N12" s="193">
        <f>(IF(N$8="Y",0,
MAX(0,'7. Consumption'!BI12-(M108+'8. SOH &amp; Pipeline'!O62-'7. Consumption'!Q12+MIN(0,(SUM('7. Consumption'!$G12:P12)-'8. SOH &amp; Pipeline'!O11))))))</f>
        <v>0</v>
      </c>
      <c r="O12" s="193">
        <f>(IF(O$8="Y",0,
MAX(0,'7. Consumption'!BJ12-(N108+'8. SOH &amp; Pipeline'!P62-'7. Consumption'!R12+MIN(0,(SUM('7. Consumption'!$G12:Q12)-'8. SOH &amp; Pipeline'!P11))))))</f>
        <v>0</v>
      </c>
      <c r="P12" s="193">
        <f>(IF(P$8="Y",0,
MAX(0,'7. Consumption'!BK12-(O108+'8. SOH &amp; Pipeline'!Q62-'7. Consumption'!S12+MIN(0,(SUM('7. Consumption'!$G12:R12)-'8. SOH &amp; Pipeline'!Q11))))))</f>
        <v>0</v>
      </c>
      <c r="Q12" s="193">
        <f>(IF(Q$8="Y",0,
MAX(0,'7. Consumption'!BL12-(P108+'8. SOH &amp; Pipeline'!R62-'7. Consumption'!T12+MIN(0,(SUM('7. Consumption'!$G12:S12)-'8. SOH &amp; Pipeline'!R11))))))</f>
        <v>0</v>
      </c>
      <c r="R12" s="193">
        <f>(IF(R$8="Y",0,
MAX(0,'7. Consumption'!BM12-(Q108+'8. SOH &amp; Pipeline'!S62-'7. Consumption'!U12+MIN(0,(SUM('7. Consumption'!$G12:T12)-'8. SOH &amp; Pipeline'!S11))))))</f>
        <v>0</v>
      </c>
      <c r="S12" s="193">
        <f>(IF(S$8="Y",0,
MAX(0,'7. Consumption'!BN12-(R108+'8. SOH &amp; Pipeline'!T62-'7. Consumption'!V12+MIN(0,(SUM('7. Consumption'!$G12:U12)-'8. SOH &amp; Pipeline'!T11))))))</f>
        <v>0</v>
      </c>
      <c r="T12" s="193">
        <f>(IF(T$8="Y",0,
MAX(0,'7. Consumption'!BO12-(S108+'8. SOH &amp; Pipeline'!U62-'7. Consumption'!W12+MIN(0,(SUM('7. Consumption'!$G12:V12)-'8. SOH &amp; Pipeline'!U11))))))</f>
        <v>0</v>
      </c>
      <c r="U12" s="193">
        <f>(IF(U$8="Y",0,
MAX(0,'7. Consumption'!BP12-(T108+'8. SOH &amp; Pipeline'!V62-'7. Consumption'!X12+MIN(0,(SUM('7. Consumption'!$G12:W12)-'8. SOH &amp; Pipeline'!V11))))))</f>
        <v>0</v>
      </c>
      <c r="V12" s="193">
        <f>(IF(V$8="Y",0,
MAX(0,'7. Consumption'!BQ12-(U108+'8. SOH &amp; Pipeline'!W62-'7. Consumption'!Y12+MIN(0,(SUM('7. Consumption'!$G12:X12)-'8. SOH &amp; Pipeline'!W11))))))</f>
        <v>0</v>
      </c>
      <c r="W12" s="193">
        <f>(IF(W$8="Y",0,
MAX(0,'7. Consumption'!BR12-(V108+'8. SOH &amp; Pipeline'!X62-'7. Consumption'!Z12+MIN(0,(SUM('7. Consumption'!$G12:Y12)-'8. SOH &amp; Pipeline'!X11))))))</f>
        <v>0</v>
      </c>
      <c r="X12" s="193">
        <f>(IF(X$8="Y",0,
MAX(0,'7. Consumption'!BS12-(W108+'8. SOH &amp; Pipeline'!Y62-'7. Consumption'!AA12+MIN(0,(SUM('7. Consumption'!$G12:Z12)-'8. SOH &amp; Pipeline'!Y11))))))</f>
        <v>0</v>
      </c>
      <c r="Y12" s="193">
        <f>(IF(Y$8="Y",0,
MAX(0,'7. Consumption'!BT12-(X108+'8. SOH &amp; Pipeline'!Z62-'7. Consumption'!AB12+MIN(0,(SUM('7. Consumption'!$G12:AA12)-'8. SOH &amp; Pipeline'!Z11))))))</f>
        <v>0</v>
      </c>
      <c r="Z12" s="193">
        <f>(IF(Z$8="Y",0,
MAX(0,'7. Consumption'!BU12-(Y108+'8. SOH &amp; Pipeline'!AA62-'7. Consumption'!AC12+MIN(0,(SUM('7. Consumption'!$G12:AB12)-'8. SOH &amp; Pipeline'!AA11))))))</f>
        <v>0</v>
      </c>
      <c r="AA12" s="193">
        <f>(IF(AA$8="Y",0,
MAX(0,'7. Consumption'!BV12-(Z108+'8. SOH &amp; Pipeline'!AB62-'7. Consumption'!AD12+MIN(0,(SUM('7. Consumption'!$G12:AC12)-'8. SOH &amp; Pipeline'!AB11))))))</f>
        <v>0</v>
      </c>
      <c r="AB12" s="193">
        <f>(IF(AB$8="Y",0,
MAX(0,'7. Consumption'!BW12-(AA108+'8. SOH &amp; Pipeline'!AC62-'7. Consumption'!AE12+MIN(0,(SUM('7. Consumption'!$G12:AD12)-'8. SOH &amp; Pipeline'!AC11))))))</f>
        <v>0</v>
      </c>
      <c r="AC12" s="193">
        <f>(IF(AC$8="Y",0,
MAX(0,'7. Consumption'!BX12-(AB108+'8. SOH &amp; Pipeline'!AD62-'7. Consumption'!AF12+MIN(0,(SUM('7. Consumption'!$G12:AE12)-'8. SOH &amp; Pipeline'!AD11))))))</f>
        <v>0</v>
      </c>
      <c r="AD12" s="193">
        <f>(IF(AD$8="Y",0,
MAX(0,'7. Consumption'!BY12-(AC108+'8. SOH &amp; Pipeline'!AE62-'7. Consumption'!AG12+MIN(0,(SUM('7. Consumption'!$G12:AF12)-'8. SOH &amp; Pipeline'!AE11))))))</f>
        <v>0</v>
      </c>
      <c r="AE12" s="193">
        <f>(IF(AE$8="Y",0,
MAX(0,'7. Consumption'!BZ12-(AD108+'8. SOH &amp; Pipeline'!AF62-'7. Consumption'!AH12+MIN(0,(SUM('7. Consumption'!$G12:AG12)-'8. SOH &amp; Pipeline'!AF11))))))</f>
        <v>0</v>
      </c>
      <c r="AF12" s="193">
        <f>(IF(AF$8="Y",0,
MAX(0,'7. Consumption'!CA12-(AE108+'8. SOH &amp; Pipeline'!AG62-'7. Consumption'!AI12+MIN(0,(SUM('7. Consumption'!$G12:AH12)-'8. SOH &amp; Pipeline'!AG11))))))</f>
        <v>0</v>
      </c>
      <c r="AG12" s="193">
        <f>(IF(AG$8="Y",0,
MAX(0,'7. Consumption'!CB12-(AF108+'8. SOH &amp; Pipeline'!AH62-'7. Consumption'!AJ12+MIN(0,(SUM('7. Consumption'!$G12:AI12)-'8. SOH &amp; Pipeline'!AH11))))))</f>
        <v>0</v>
      </c>
      <c r="AH12" s="193">
        <f>(IF(AH$8="Y",0,
MAX(0,'7. Consumption'!CC12-(AG108+'8. SOH &amp; Pipeline'!AI62-'7. Consumption'!AK12+MIN(0,(SUM('7. Consumption'!$G12:AJ12)-'8. SOH &amp; Pipeline'!AI11))))))</f>
        <v>0</v>
      </c>
      <c r="AI12" s="193">
        <f>(IF(AI$8="Y",0,
MAX(0,'7. Consumption'!CD12-(AH108+'8. SOH &amp; Pipeline'!AJ62-'7. Consumption'!AL12+MIN(0,(SUM('7. Consumption'!$G12:AK12)-'8. SOH &amp; Pipeline'!AJ11))))))</f>
        <v>0</v>
      </c>
      <c r="AJ12" s="193">
        <f>(IF(AJ$8="Y",0,
MAX(0,'7. Consumption'!CE12-(AI108+'8. SOH &amp; Pipeline'!AK62-'7. Consumption'!AM12+MIN(0,(SUM('7. Consumption'!$G12:AL12)-'8. SOH &amp; Pipeline'!AK11))))))</f>
        <v>0</v>
      </c>
      <c r="AK12" s="193">
        <f>(IF(AK$8="Y",0,
MAX(0,'7. Consumption'!CF12-(AJ108+'8. SOH &amp; Pipeline'!AL62-'7. Consumption'!AN12+MIN(0,(SUM('7. Consumption'!$G12:AM12)-'8. SOH &amp; Pipeline'!AL11))))))</f>
        <v>0</v>
      </c>
      <c r="AL12" s="193">
        <f>(IF(AL$8="Y",0,
MAX(0,'7. Consumption'!CG12-(AK108+'8. SOH &amp; Pipeline'!AM62-'7. Consumption'!AO12+MIN(0,(SUM('7. Consumption'!$G12:AN12)-'8. SOH &amp; Pipeline'!AM11))))))</f>
        <v>0</v>
      </c>
      <c r="AM12" s="193">
        <f>(IF(AM$8="Y",0,
MAX(0,'7. Consumption'!CH12-(AL108+'8. SOH &amp; Pipeline'!AN62-'7. Consumption'!AP12+MIN(0,(SUM('7. Consumption'!$G12:AO12)-'8. SOH &amp; Pipeline'!AN11))))))</f>
        <v>0</v>
      </c>
      <c r="AN12" s="193">
        <f>(IF(AN$8="Y",0,
MAX(0,'7. Consumption'!CI12-(AM108+'8. SOH &amp; Pipeline'!AO62-'7. Consumption'!AQ12+MIN(0,(SUM('7. Consumption'!$G12:AP12)-'8. SOH &amp; Pipeline'!AO11))))))</f>
        <v>0</v>
      </c>
      <c r="AO12" s="136"/>
    </row>
    <row r="13" spans="2:41" ht="15" x14ac:dyDescent="0.25">
      <c r="B13" s="16"/>
      <c r="C13" s="16" t="str">
        <f>'7. Consumption'!C13</f>
        <v>ATV/r (300/100) - 30 tab</v>
      </c>
      <c r="E13" s="193">
        <f>(IF(E$8="Y",0,
MAX(0,'7. Consumption'!AZ13-(D109+'8. SOH &amp; Pipeline'!F63-'7. Consumption'!H13+MIN(0,(SUM('7. Consumption'!$G13:G13)-'8. SOH &amp; Pipeline'!F12))))))</f>
        <v>0</v>
      </c>
      <c r="F13" s="193">
        <f>(IF(F$8="Y",0,
MAX(0,'7. Consumption'!BA13-(E109+'8. SOH &amp; Pipeline'!G63-'7. Consumption'!I13+MIN(0,(SUM('7. Consumption'!$G13:H13)-'8. SOH &amp; Pipeline'!G12))))))</f>
        <v>0</v>
      </c>
      <c r="G13" s="193">
        <f>(IF(G$8="Y",0,
MAX(0,'7. Consumption'!BB13-(F109+'8. SOH &amp; Pipeline'!H63-'7. Consumption'!J13+MIN(0,(SUM('7. Consumption'!$G13:I13)-'8. SOH &amp; Pipeline'!H12))))))</f>
        <v>0</v>
      </c>
      <c r="H13" s="193">
        <f>(IF(H$8="Y",0,
MAX(0,'7. Consumption'!BC13-(G109+'8. SOH &amp; Pipeline'!I63-'7. Consumption'!K13+MIN(0,(SUM('7. Consumption'!$G13:J13)-'8. SOH &amp; Pipeline'!I12))))))</f>
        <v>0</v>
      </c>
      <c r="I13" s="193">
        <f>(IF(I$8="Y",0,
MAX(0,'7. Consumption'!BD13-(H109+'8. SOH &amp; Pipeline'!J63-'7. Consumption'!L13+MIN(0,(SUM('7. Consumption'!$G13:K13)-'8. SOH &amp; Pipeline'!J12))))))</f>
        <v>0</v>
      </c>
      <c r="J13" s="193">
        <f>(IF(J$8="Y",0,
MAX(0,'7. Consumption'!BE13-(I109+'8. SOH &amp; Pipeline'!K63-'7. Consumption'!M13+MIN(0,(SUM('7. Consumption'!$G13:L13)-'8. SOH &amp; Pipeline'!K12))))))</f>
        <v>0</v>
      </c>
      <c r="K13" s="193">
        <f>(IF(K$8="Y",0,
MAX(0,'7. Consumption'!BF13-(J109+'8. SOH &amp; Pipeline'!L63-'7. Consumption'!N13+MIN(0,(SUM('7. Consumption'!$G13:M13)-'8. SOH &amp; Pipeline'!L12))))))</f>
        <v>0</v>
      </c>
      <c r="L13" s="193">
        <f>(IF(L$8="Y",0,
MAX(0,'7. Consumption'!BG13-(K109+'8. SOH &amp; Pipeline'!M63-'7. Consumption'!O13+MIN(0,(SUM('7. Consumption'!$G13:N13)-'8. SOH &amp; Pipeline'!M12))))))</f>
        <v>0</v>
      </c>
      <c r="M13" s="193">
        <f>(IF(M$8="Y",0,
MAX(0,'7. Consumption'!BH13-(L109+'8. SOH &amp; Pipeline'!N63-'7. Consumption'!P13+MIN(0,(SUM('7. Consumption'!$G13:O13)-'8. SOH &amp; Pipeline'!N12))))))</f>
        <v>0</v>
      </c>
      <c r="N13" s="193">
        <f>(IF(N$8="Y",0,
MAX(0,'7. Consumption'!BI13-(M109+'8. SOH &amp; Pipeline'!O63-'7. Consumption'!Q13+MIN(0,(SUM('7. Consumption'!$G13:P13)-'8. SOH &amp; Pipeline'!O12))))))</f>
        <v>0</v>
      </c>
      <c r="O13" s="193">
        <f>(IF(O$8="Y",0,
MAX(0,'7. Consumption'!BJ13-(N109+'8. SOH &amp; Pipeline'!P63-'7. Consumption'!R13+MIN(0,(SUM('7. Consumption'!$G13:Q13)-'8. SOH &amp; Pipeline'!P12))))))</f>
        <v>0</v>
      </c>
      <c r="P13" s="193">
        <f>(IF(P$8="Y",0,
MAX(0,'7. Consumption'!BK13-(O109+'8. SOH &amp; Pipeline'!Q63-'7. Consumption'!S13+MIN(0,(SUM('7. Consumption'!$G13:R13)-'8. SOH &amp; Pipeline'!Q12))))))</f>
        <v>0</v>
      </c>
      <c r="Q13" s="193">
        <f>(IF(Q$8="Y",0,
MAX(0,'7. Consumption'!BL13-(P109+'8. SOH &amp; Pipeline'!R63-'7. Consumption'!T13+MIN(0,(SUM('7. Consumption'!$G13:S13)-'8. SOH &amp; Pipeline'!R12))))))</f>
        <v>0</v>
      </c>
      <c r="R13" s="193">
        <f>(IF(R$8="Y",0,
MAX(0,'7. Consumption'!BM13-(Q109+'8. SOH &amp; Pipeline'!S63-'7. Consumption'!U13+MIN(0,(SUM('7. Consumption'!$G13:T13)-'8. SOH &amp; Pipeline'!S12))))))</f>
        <v>0</v>
      </c>
      <c r="S13" s="193">
        <f>(IF(S$8="Y",0,
MAX(0,'7. Consumption'!BN13-(R109+'8. SOH &amp; Pipeline'!T63-'7. Consumption'!V13+MIN(0,(SUM('7. Consumption'!$G13:U13)-'8. SOH &amp; Pipeline'!T12))))))</f>
        <v>0</v>
      </c>
      <c r="T13" s="193">
        <f>(IF(T$8="Y",0,
MAX(0,'7. Consumption'!BO13-(S109+'8. SOH &amp; Pipeline'!U63-'7. Consumption'!W13+MIN(0,(SUM('7. Consumption'!$G13:V13)-'8. SOH &amp; Pipeline'!U12))))))</f>
        <v>0</v>
      </c>
      <c r="U13" s="193">
        <f>(IF(U$8="Y",0,
MAX(0,'7. Consumption'!BP13-(T109+'8. SOH &amp; Pipeline'!V63-'7. Consumption'!X13+MIN(0,(SUM('7. Consumption'!$G13:W13)-'8. SOH &amp; Pipeline'!V12))))))</f>
        <v>0</v>
      </c>
      <c r="V13" s="193">
        <f>(IF(V$8="Y",0,
MAX(0,'7. Consumption'!BQ13-(U109+'8. SOH &amp; Pipeline'!W63-'7. Consumption'!Y13+MIN(0,(SUM('7. Consumption'!$G13:X13)-'8. SOH &amp; Pipeline'!W12))))))</f>
        <v>0</v>
      </c>
      <c r="W13" s="193">
        <f>(IF(W$8="Y",0,
MAX(0,'7. Consumption'!BR13-(V109+'8. SOH &amp; Pipeline'!X63-'7. Consumption'!Z13+MIN(0,(SUM('7. Consumption'!$G13:Y13)-'8. SOH &amp; Pipeline'!X12))))))</f>
        <v>0</v>
      </c>
      <c r="X13" s="193">
        <f>(IF(X$8="Y",0,
MAX(0,'7. Consumption'!BS13-(W109+'8. SOH &amp; Pipeline'!Y63-'7. Consumption'!AA13+MIN(0,(SUM('7. Consumption'!$G13:Z13)-'8. SOH &amp; Pipeline'!Y12))))))</f>
        <v>0</v>
      </c>
      <c r="Y13" s="193">
        <f>(IF(Y$8="Y",0,
MAX(0,'7. Consumption'!BT13-(X109+'8. SOH &amp; Pipeline'!Z63-'7. Consumption'!AB13+MIN(0,(SUM('7. Consumption'!$G13:AA13)-'8. SOH &amp; Pipeline'!Z12))))))</f>
        <v>0</v>
      </c>
      <c r="Z13" s="193">
        <f>(IF(Z$8="Y",0,
MAX(0,'7. Consumption'!BU13-(Y109+'8. SOH &amp; Pipeline'!AA63-'7. Consumption'!AC13+MIN(0,(SUM('7. Consumption'!$G13:AB13)-'8. SOH &amp; Pipeline'!AA12))))))</f>
        <v>0</v>
      </c>
      <c r="AA13" s="193">
        <f>(IF(AA$8="Y",0,
MAX(0,'7. Consumption'!BV13-(Z109+'8. SOH &amp; Pipeline'!AB63-'7. Consumption'!AD13+MIN(0,(SUM('7. Consumption'!$G13:AC13)-'8. SOH &amp; Pipeline'!AB12))))))</f>
        <v>0</v>
      </c>
      <c r="AB13" s="193">
        <f>(IF(AB$8="Y",0,
MAX(0,'7. Consumption'!BW13-(AA109+'8. SOH &amp; Pipeline'!AC63-'7. Consumption'!AE13+MIN(0,(SUM('7. Consumption'!$G13:AD13)-'8. SOH &amp; Pipeline'!AC12))))))</f>
        <v>0</v>
      </c>
      <c r="AC13" s="193">
        <f>(IF(AC$8="Y",0,
MAX(0,'7. Consumption'!BX13-(AB109+'8. SOH &amp; Pipeline'!AD63-'7. Consumption'!AF13+MIN(0,(SUM('7. Consumption'!$G13:AE13)-'8. SOH &amp; Pipeline'!AD12))))))</f>
        <v>0</v>
      </c>
      <c r="AD13" s="193">
        <f>(IF(AD$8="Y",0,
MAX(0,'7. Consumption'!BY13-(AC109+'8. SOH &amp; Pipeline'!AE63-'7. Consumption'!AG13+MIN(0,(SUM('7. Consumption'!$G13:AF13)-'8. SOH &amp; Pipeline'!AE12))))))</f>
        <v>0</v>
      </c>
      <c r="AE13" s="193">
        <f>(IF(AE$8="Y",0,
MAX(0,'7. Consumption'!BZ13-(AD109+'8. SOH &amp; Pipeline'!AF63-'7. Consumption'!AH13+MIN(0,(SUM('7. Consumption'!$G13:AG13)-'8. SOH &amp; Pipeline'!AF12))))))</f>
        <v>0</v>
      </c>
      <c r="AF13" s="193">
        <f>(IF(AF$8="Y",0,
MAX(0,'7. Consumption'!CA13-(AE109+'8. SOH &amp; Pipeline'!AG63-'7. Consumption'!AI13+MIN(0,(SUM('7. Consumption'!$G13:AH13)-'8. SOH &amp; Pipeline'!AG12))))))</f>
        <v>0</v>
      </c>
      <c r="AG13" s="193">
        <f>(IF(AG$8="Y",0,
MAX(0,'7. Consumption'!CB13-(AF109+'8. SOH &amp; Pipeline'!AH63-'7. Consumption'!AJ13+MIN(0,(SUM('7. Consumption'!$G13:AI13)-'8. SOH &amp; Pipeline'!AH12))))))</f>
        <v>0</v>
      </c>
      <c r="AH13" s="193">
        <f>(IF(AH$8="Y",0,
MAX(0,'7. Consumption'!CC13-(AG109+'8. SOH &amp; Pipeline'!AI63-'7. Consumption'!AK13+MIN(0,(SUM('7. Consumption'!$G13:AJ13)-'8. SOH &amp; Pipeline'!AI12))))))</f>
        <v>0</v>
      </c>
      <c r="AI13" s="193">
        <f>(IF(AI$8="Y",0,
MAX(0,'7. Consumption'!CD13-(AH109+'8. SOH &amp; Pipeline'!AJ63-'7. Consumption'!AL13+MIN(0,(SUM('7. Consumption'!$G13:AK13)-'8. SOH &amp; Pipeline'!AJ12))))))</f>
        <v>0</v>
      </c>
      <c r="AJ13" s="193">
        <f>(IF(AJ$8="Y",0,
MAX(0,'7. Consumption'!CE13-(AI109+'8. SOH &amp; Pipeline'!AK63-'7. Consumption'!AM13+MIN(0,(SUM('7. Consumption'!$G13:AL13)-'8. SOH &amp; Pipeline'!AK12))))))</f>
        <v>0</v>
      </c>
      <c r="AK13" s="193">
        <f>(IF(AK$8="Y",0,
MAX(0,'7. Consumption'!CF13-(AJ109+'8. SOH &amp; Pipeline'!AL63-'7. Consumption'!AN13+MIN(0,(SUM('7. Consumption'!$G13:AM13)-'8. SOH &amp; Pipeline'!AL12))))))</f>
        <v>0</v>
      </c>
      <c r="AL13" s="193">
        <f>(IF(AL$8="Y",0,
MAX(0,'7. Consumption'!CG13-(AK109+'8. SOH &amp; Pipeline'!AM63-'7. Consumption'!AO13+MIN(0,(SUM('7. Consumption'!$G13:AN13)-'8. SOH &amp; Pipeline'!AM12))))))</f>
        <v>0</v>
      </c>
      <c r="AM13" s="193">
        <f>(IF(AM$8="Y",0,
MAX(0,'7. Consumption'!CH13-(AL109+'8. SOH &amp; Pipeline'!AN63-'7. Consumption'!AP13+MIN(0,(SUM('7. Consumption'!$G13:AO13)-'8. SOH &amp; Pipeline'!AN12))))))</f>
        <v>0</v>
      </c>
      <c r="AN13" s="193">
        <f>(IF(AN$8="Y",0,
MAX(0,'7. Consumption'!CI13-(AM109+'8. SOH &amp; Pipeline'!AO63-'7. Consumption'!AQ13+MIN(0,(SUM('7. Consumption'!$G13:AP13)-'8. SOH &amp; Pipeline'!AO12))))))</f>
        <v>0</v>
      </c>
      <c r="AO13" s="136"/>
    </row>
    <row r="14" spans="2:41" ht="15" x14ac:dyDescent="0.25">
      <c r="B14" s="16"/>
      <c r="C14" s="16" t="str">
        <f>'7. Consumption'!C14</f>
        <v>AZT (300) - 60 tab</v>
      </c>
      <c r="E14" s="193">
        <f>(IF(E$8="Y",0,
MAX(0,'7. Consumption'!AZ14-(D110+'8. SOH &amp; Pipeline'!F64-'7. Consumption'!H14+MIN(0,(SUM('7. Consumption'!$G14:G14)-'8. SOH &amp; Pipeline'!F13))))))</f>
        <v>0</v>
      </c>
      <c r="F14" s="193">
        <f>(IF(F$8="Y",0,
MAX(0,'7. Consumption'!BA14-(E110+'8. SOH &amp; Pipeline'!G64-'7. Consumption'!I14+MIN(0,(SUM('7. Consumption'!$G14:H14)-'8. SOH &amp; Pipeline'!G13))))))</f>
        <v>0</v>
      </c>
      <c r="G14" s="193">
        <f>(IF(G$8="Y",0,
MAX(0,'7. Consumption'!BB14-(F110+'8. SOH &amp; Pipeline'!H64-'7. Consumption'!J14+MIN(0,(SUM('7. Consumption'!$G14:I14)-'8. SOH &amp; Pipeline'!H13))))))</f>
        <v>0</v>
      </c>
      <c r="H14" s="193">
        <f>(IF(H$8="Y",0,
MAX(0,'7. Consumption'!BC14-(G110+'8. SOH &amp; Pipeline'!I64-'7. Consumption'!K14+MIN(0,(SUM('7. Consumption'!$G14:J14)-'8. SOH &amp; Pipeline'!I13))))))</f>
        <v>0</v>
      </c>
      <c r="I14" s="193">
        <f>(IF(I$8="Y",0,
MAX(0,'7. Consumption'!BD14-(H110+'8. SOH &amp; Pipeline'!J64-'7. Consumption'!L14+MIN(0,(SUM('7. Consumption'!$G14:K14)-'8. SOH &amp; Pipeline'!J13))))))</f>
        <v>0</v>
      </c>
      <c r="J14" s="193">
        <f>(IF(J$8="Y",0,
MAX(0,'7. Consumption'!BE14-(I110+'8. SOH &amp; Pipeline'!K64-'7. Consumption'!M14+MIN(0,(SUM('7. Consumption'!$G14:L14)-'8. SOH &amp; Pipeline'!K13))))))</f>
        <v>0</v>
      </c>
      <c r="K14" s="193">
        <f>(IF(K$8="Y",0,
MAX(0,'7. Consumption'!BF14-(J110+'8. SOH &amp; Pipeline'!L64-'7. Consumption'!N14+MIN(0,(SUM('7. Consumption'!$G14:M14)-'8. SOH &amp; Pipeline'!L13))))))</f>
        <v>0</v>
      </c>
      <c r="L14" s="193">
        <f>(IF(L$8="Y",0,
MAX(0,'7. Consumption'!BG14-(K110+'8. SOH &amp; Pipeline'!M64-'7. Consumption'!O14+MIN(0,(SUM('7. Consumption'!$G14:N14)-'8. SOH &amp; Pipeline'!M13))))))</f>
        <v>0</v>
      </c>
      <c r="M14" s="193">
        <f>(IF(M$8="Y",0,
MAX(0,'7. Consumption'!BH14-(L110+'8. SOH &amp; Pipeline'!N64-'7. Consumption'!P14+MIN(0,(SUM('7. Consumption'!$G14:O14)-'8. SOH &amp; Pipeline'!N13))))))</f>
        <v>0</v>
      </c>
      <c r="N14" s="193">
        <f>(IF(N$8="Y",0,
MAX(0,'7. Consumption'!BI14-(M110+'8. SOH &amp; Pipeline'!O64-'7. Consumption'!Q14+MIN(0,(SUM('7. Consumption'!$G14:P14)-'8. SOH &amp; Pipeline'!O13))))))</f>
        <v>0</v>
      </c>
      <c r="O14" s="193">
        <f>(IF(O$8="Y",0,
MAX(0,'7. Consumption'!BJ14-(N110+'8. SOH &amp; Pipeline'!P64-'7. Consumption'!R14+MIN(0,(SUM('7. Consumption'!$G14:Q14)-'8. SOH &amp; Pipeline'!P13))))))</f>
        <v>0</v>
      </c>
      <c r="P14" s="193">
        <f>(IF(P$8="Y",0,
MAX(0,'7. Consumption'!BK14-(O110+'8. SOH &amp; Pipeline'!Q64-'7. Consumption'!S14+MIN(0,(SUM('7. Consumption'!$G14:R14)-'8. SOH &amp; Pipeline'!Q13))))))</f>
        <v>0</v>
      </c>
      <c r="Q14" s="193">
        <f>(IF(Q$8="Y",0,
MAX(0,'7. Consumption'!BL14-(P110+'8. SOH &amp; Pipeline'!R64-'7. Consumption'!T14+MIN(0,(SUM('7. Consumption'!$G14:S14)-'8. SOH &amp; Pipeline'!R13))))))</f>
        <v>0</v>
      </c>
      <c r="R14" s="193">
        <f>(IF(R$8="Y",0,
MAX(0,'7. Consumption'!BM14-(Q110+'8. SOH &amp; Pipeline'!S64-'7. Consumption'!U14+MIN(0,(SUM('7. Consumption'!$G14:T14)-'8. SOH &amp; Pipeline'!S13))))))</f>
        <v>0</v>
      </c>
      <c r="S14" s="193">
        <f>(IF(S$8="Y",0,
MAX(0,'7. Consumption'!BN14-(R110+'8. SOH &amp; Pipeline'!T64-'7. Consumption'!V14+MIN(0,(SUM('7. Consumption'!$G14:U14)-'8. SOH &amp; Pipeline'!T13))))))</f>
        <v>0</v>
      </c>
      <c r="T14" s="193">
        <f>(IF(T$8="Y",0,
MAX(0,'7. Consumption'!BO14-(S110+'8. SOH &amp; Pipeline'!U64-'7. Consumption'!W14+MIN(0,(SUM('7. Consumption'!$G14:V14)-'8. SOH &amp; Pipeline'!U13))))))</f>
        <v>0</v>
      </c>
      <c r="U14" s="193">
        <f>(IF(U$8="Y",0,
MAX(0,'7. Consumption'!BP14-(T110+'8. SOH &amp; Pipeline'!V64-'7. Consumption'!X14+MIN(0,(SUM('7. Consumption'!$G14:W14)-'8. SOH &amp; Pipeline'!V13))))))</f>
        <v>0</v>
      </c>
      <c r="V14" s="193">
        <f>(IF(V$8="Y",0,
MAX(0,'7. Consumption'!BQ14-(U110+'8. SOH &amp; Pipeline'!W64-'7. Consumption'!Y14+MIN(0,(SUM('7. Consumption'!$G14:X14)-'8. SOH &amp; Pipeline'!W13))))))</f>
        <v>0</v>
      </c>
      <c r="W14" s="193">
        <f>(IF(W$8="Y",0,
MAX(0,'7. Consumption'!BR14-(V110+'8. SOH &amp; Pipeline'!X64-'7. Consumption'!Z14+MIN(0,(SUM('7. Consumption'!$G14:Y14)-'8. SOH &amp; Pipeline'!X13))))))</f>
        <v>0</v>
      </c>
      <c r="X14" s="193">
        <f>(IF(X$8="Y",0,
MAX(0,'7. Consumption'!BS14-(W110+'8. SOH &amp; Pipeline'!Y64-'7. Consumption'!AA14+MIN(0,(SUM('7. Consumption'!$G14:Z14)-'8. SOH &amp; Pipeline'!Y13))))))</f>
        <v>0</v>
      </c>
      <c r="Y14" s="193">
        <f>(IF(Y$8="Y",0,
MAX(0,'7. Consumption'!BT14-(X110+'8. SOH &amp; Pipeline'!Z64-'7. Consumption'!AB14+MIN(0,(SUM('7. Consumption'!$G14:AA14)-'8. SOH &amp; Pipeline'!Z13))))))</f>
        <v>0</v>
      </c>
      <c r="Z14" s="193">
        <f>(IF(Z$8="Y",0,
MAX(0,'7. Consumption'!BU14-(Y110+'8. SOH &amp; Pipeline'!AA64-'7. Consumption'!AC14+MIN(0,(SUM('7. Consumption'!$G14:AB14)-'8. SOH &amp; Pipeline'!AA13))))))</f>
        <v>0</v>
      </c>
      <c r="AA14" s="193">
        <f>(IF(AA$8="Y",0,
MAX(0,'7. Consumption'!BV14-(Z110+'8. SOH &amp; Pipeline'!AB64-'7. Consumption'!AD14+MIN(0,(SUM('7. Consumption'!$G14:AC14)-'8. SOH &amp; Pipeline'!AB13))))))</f>
        <v>0</v>
      </c>
      <c r="AB14" s="193">
        <f>(IF(AB$8="Y",0,
MAX(0,'7. Consumption'!BW14-(AA110+'8. SOH &amp; Pipeline'!AC64-'7. Consumption'!AE14+MIN(0,(SUM('7. Consumption'!$G14:AD14)-'8. SOH &amp; Pipeline'!AC13))))))</f>
        <v>0</v>
      </c>
      <c r="AC14" s="193">
        <f>(IF(AC$8="Y",0,
MAX(0,'7. Consumption'!BX14-(AB110+'8. SOH &amp; Pipeline'!AD64-'7. Consumption'!AF14+MIN(0,(SUM('7. Consumption'!$G14:AE14)-'8. SOH &amp; Pipeline'!AD13))))))</f>
        <v>0</v>
      </c>
      <c r="AD14" s="193">
        <f>(IF(AD$8="Y",0,
MAX(0,'7. Consumption'!BY14-(AC110+'8. SOH &amp; Pipeline'!AE64-'7. Consumption'!AG14+MIN(0,(SUM('7. Consumption'!$G14:AF14)-'8. SOH &amp; Pipeline'!AE13))))))</f>
        <v>0</v>
      </c>
      <c r="AE14" s="193">
        <f>(IF(AE$8="Y",0,
MAX(0,'7. Consumption'!BZ14-(AD110+'8. SOH &amp; Pipeline'!AF64-'7. Consumption'!AH14+MIN(0,(SUM('7. Consumption'!$G14:AG14)-'8. SOH &amp; Pipeline'!AF13))))))</f>
        <v>0</v>
      </c>
      <c r="AF14" s="193">
        <f>(IF(AF$8="Y",0,
MAX(0,'7. Consumption'!CA14-(AE110+'8. SOH &amp; Pipeline'!AG64-'7. Consumption'!AI14+MIN(0,(SUM('7. Consumption'!$G14:AH14)-'8. SOH &amp; Pipeline'!AG13))))))</f>
        <v>0</v>
      </c>
      <c r="AG14" s="193">
        <f>(IF(AG$8="Y",0,
MAX(0,'7. Consumption'!CB14-(AF110+'8. SOH &amp; Pipeline'!AH64-'7. Consumption'!AJ14+MIN(0,(SUM('7. Consumption'!$G14:AI14)-'8. SOH &amp; Pipeline'!AH13))))))</f>
        <v>0</v>
      </c>
      <c r="AH14" s="193">
        <f>(IF(AH$8="Y",0,
MAX(0,'7. Consumption'!CC14-(AG110+'8. SOH &amp; Pipeline'!AI64-'7. Consumption'!AK14+MIN(0,(SUM('7. Consumption'!$G14:AJ14)-'8. SOH &amp; Pipeline'!AI13))))))</f>
        <v>0</v>
      </c>
      <c r="AI14" s="193">
        <f>(IF(AI$8="Y",0,
MAX(0,'7. Consumption'!CD14-(AH110+'8. SOH &amp; Pipeline'!AJ64-'7. Consumption'!AL14+MIN(0,(SUM('7. Consumption'!$G14:AK14)-'8. SOH &amp; Pipeline'!AJ13))))))</f>
        <v>0</v>
      </c>
      <c r="AJ14" s="193">
        <f>(IF(AJ$8="Y",0,
MAX(0,'7. Consumption'!CE14-(AI110+'8. SOH &amp; Pipeline'!AK64-'7. Consumption'!AM14+MIN(0,(SUM('7. Consumption'!$G14:AL14)-'8. SOH &amp; Pipeline'!AK13))))))</f>
        <v>0</v>
      </c>
      <c r="AK14" s="193">
        <f>(IF(AK$8="Y",0,
MAX(0,'7. Consumption'!CF14-(AJ110+'8. SOH &amp; Pipeline'!AL64-'7. Consumption'!AN14+MIN(0,(SUM('7. Consumption'!$G14:AM14)-'8. SOH &amp; Pipeline'!AL13))))))</f>
        <v>0</v>
      </c>
      <c r="AL14" s="193">
        <f>(IF(AL$8="Y",0,
MAX(0,'7. Consumption'!CG14-(AK110+'8. SOH &amp; Pipeline'!AM64-'7. Consumption'!AO14+MIN(0,(SUM('7. Consumption'!$G14:AN14)-'8. SOH &amp; Pipeline'!AM13))))))</f>
        <v>0</v>
      </c>
      <c r="AM14" s="193">
        <f>(IF(AM$8="Y",0,
MAX(0,'7. Consumption'!CH14-(AL110+'8. SOH &amp; Pipeline'!AN64-'7. Consumption'!AP14+MIN(0,(SUM('7. Consumption'!$G14:AO14)-'8. SOH &amp; Pipeline'!AN13))))))</f>
        <v>0</v>
      </c>
      <c r="AN14" s="193">
        <f>(IF(AN$8="Y",0,
MAX(0,'7. Consumption'!CI14-(AM110+'8. SOH &amp; Pipeline'!AO64-'7. Consumption'!AQ14+MIN(0,(SUM('7. Consumption'!$G14:AP14)-'8. SOH &amp; Pipeline'!AO13))))))</f>
        <v>0</v>
      </c>
      <c r="AO14" s="136"/>
    </row>
    <row r="15" spans="2:41" ht="15" x14ac:dyDescent="0.25">
      <c r="B15" s="16"/>
      <c r="C15" s="16" t="str">
        <f>'7. Consumption'!C15</f>
        <v>AZT+3TC (300/150) - 60 tab</v>
      </c>
      <c r="E15" s="193">
        <f>(IF(E$8="Y",0,
MAX(0,'7. Consumption'!AZ15-(D111+'8. SOH &amp; Pipeline'!F65-'7. Consumption'!H15+MIN(0,(SUM('7. Consumption'!$G15:G15)-'8. SOH &amp; Pipeline'!F14))))))</f>
        <v>0</v>
      </c>
      <c r="F15" s="193">
        <f>(IF(F$8="Y",0,
MAX(0,'7. Consumption'!BA15-(E111+'8. SOH &amp; Pipeline'!G65-'7. Consumption'!I15+MIN(0,(SUM('7. Consumption'!$G15:H15)-'8. SOH &amp; Pipeline'!G14))))))</f>
        <v>0</v>
      </c>
      <c r="G15" s="193">
        <f>(IF(G$8="Y",0,
MAX(0,'7. Consumption'!BB15-(F111+'8. SOH &amp; Pipeline'!H65-'7. Consumption'!J15+MIN(0,(SUM('7. Consumption'!$G15:I15)-'8. SOH &amp; Pipeline'!H14))))))</f>
        <v>0</v>
      </c>
      <c r="H15" s="193">
        <f>(IF(H$8="Y",0,
MAX(0,'7. Consumption'!BC15-(G111+'8. SOH &amp; Pipeline'!I65-'7. Consumption'!K15+MIN(0,(SUM('7. Consumption'!$G15:J15)-'8. SOH &amp; Pipeline'!I14))))))</f>
        <v>0</v>
      </c>
      <c r="I15" s="193">
        <f>(IF(I$8="Y",0,
MAX(0,'7. Consumption'!BD15-(H111+'8. SOH &amp; Pipeline'!J65-'7. Consumption'!L15+MIN(0,(SUM('7. Consumption'!$G15:K15)-'8. SOH &amp; Pipeline'!J14))))))</f>
        <v>0</v>
      </c>
      <c r="J15" s="193">
        <f>(IF(J$8="Y",0,
MAX(0,'7. Consumption'!BE15-(I111+'8. SOH &amp; Pipeline'!K65-'7. Consumption'!M15+MIN(0,(SUM('7. Consumption'!$G15:L15)-'8. SOH &amp; Pipeline'!K14))))))</f>
        <v>0</v>
      </c>
      <c r="K15" s="193">
        <f>(IF(K$8="Y",0,
MAX(0,'7. Consumption'!BF15-(J111+'8. SOH &amp; Pipeline'!L65-'7. Consumption'!N15+MIN(0,(SUM('7. Consumption'!$G15:M15)-'8. SOH &amp; Pipeline'!L14))))))</f>
        <v>0</v>
      </c>
      <c r="L15" s="193">
        <f>(IF(L$8="Y",0,
MAX(0,'7. Consumption'!BG15-(K111+'8. SOH &amp; Pipeline'!M65-'7. Consumption'!O15+MIN(0,(SUM('7. Consumption'!$G15:N15)-'8. SOH &amp; Pipeline'!M14))))))</f>
        <v>0</v>
      </c>
      <c r="M15" s="193">
        <f>(IF(M$8="Y",0,
MAX(0,'7. Consumption'!BH15-(L111+'8. SOH &amp; Pipeline'!N65-'7. Consumption'!P15+MIN(0,(SUM('7. Consumption'!$G15:O15)-'8. SOH &amp; Pipeline'!N14))))))</f>
        <v>0</v>
      </c>
      <c r="N15" s="193">
        <f>(IF(N$8="Y",0,
MAX(0,'7. Consumption'!BI15-(M111+'8. SOH &amp; Pipeline'!O65-'7. Consumption'!Q15+MIN(0,(SUM('7. Consumption'!$G15:P15)-'8. SOH &amp; Pipeline'!O14))))))</f>
        <v>0</v>
      </c>
      <c r="O15" s="193">
        <f>(IF(O$8="Y",0,
MAX(0,'7. Consumption'!BJ15-(N111+'8. SOH &amp; Pipeline'!P65-'7. Consumption'!R15+MIN(0,(SUM('7. Consumption'!$G15:Q15)-'8. SOH &amp; Pipeline'!P14))))))</f>
        <v>0</v>
      </c>
      <c r="P15" s="193">
        <f>(IF(P$8="Y",0,
MAX(0,'7. Consumption'!BK15-(O111+'8. SOH &amp; Pipeline'!Q65-'7. Consumption'!S15+MIN(0,(SUM('7. Consumption'!$G15:R15)-'8. SOH &amp; Pipeline'!Q14))))))</f>
        <v>0</v>
      </c>
      <c r="Q15" s="193">
        <f>(IF(Q$8="Y",0,
MAX(0,'7. Consumption'!BL15-(P111+'8. SOH &amp; Pipeline'!R65-'7. Consumption'!T15+MIN(0,(SUM('7. Consumption'!$G15:S15)-'8. SOH &amp; Pipeline'!R14))))))</f>
        <v>0</v>
      </c>
      <c r="R15" s="193">
        <f>(IF(R$8="Y",0,
MAX(0,'7. Consumption'!BM15-(Q111+'8. SOH &amp; Pipeline'!S65-'7. Consumption'!U15+MIN(0,(SUM('7. Consumption'!$G15:T15)-'8. SOH &amp; Pipeline'!S14))))))</f>
        <v>0</v>
      </c>
      <c r="S15" s="193">
        <f>(IF(S$8="Y",0,
MAX(0,'7. Consumption'!BN15-(R111+'8. SOH &amp; Pipeline'!T65-'7. Consumption'!V15+MIN(0,(SUM('7. Consumption'!$G15:U15)-'8. SOH &amp; Pipeline'!T14))))))</f>
        <v>0</v>
      </c>
      <c r="T15" s="193">
        <f>(IF(T$8="Y",0,
MAX(0,'7. Consumption'!BO15-(S111+'8. SOH &amp; Pipeline'!U65-'7. Consumption'!W15+MIN(0,(SUM('7. Consumption'!$G15:V15)-'8. SOH &amp; Pipeline'!U14))))))</f>
        <v>0</v>
      </c>
      <c r="U15" s="193">
        <f>(IF(U$8="Y",0,
MAX(0,'7. Consumption'!BP15-(T111+'8. SOH &amp; Pipeline'!V65-'7. Consumption'!X15+MIN(0,(SUM('7. Consumption'!$G15:W15)-'8. SOH &amp; Pipeline'!V14))))))</f>
        <v>0</v>
      </c>
      <c r="V15" s="193">
        <f>(IF(V$8="Y",0,
MAX(0,'7. Consumption'!BQ15-(U111+'8. SOH &amp; Pipeline'!W65-'7. Consumption'!Y15+MIN(0,(SUM('7. Consumption'!$G15:X15)-'8. SOH &amp; Pipeline'!W14))))))</f>
        <v>0</v>
      </c>
      <c r="W15" s="193">
        <f>(IF(W$8="Y",0,
MAX(0,'7. Consumption'!BR15-(V111+'8. SOH &amp; Pipeline'!X65-'7. Consumption'!Z15+MIN(0,(SUM('7. Consumption'!$G15:Y15)-'8. SOH &amp; Pipeline'!X14))))))</f>
        <v>0</v>
      </c>
      <c r="X15" s="193">
        <f>(IF(X$8="Y",0,
MAX(0,'7. Consumption'!BS15-(W111+'8. SOH &amp; Pipeline'!Y65-'7. Consumption'!AA15+MIN(0,(SUM('7. Consumption'!$G15:Z15)-'8. SOH &amp; Pipeline'!Y14))))))</f>
        <v>0</v>
      </c>
      <c r="Y15" s="193">
        <f>(IF(Y$8="Y",0,
MAX(0,'7. Consumption'!BT15-(X111+'8. SOH &amp; Pipeline'!Z65-'7. Consumption'!AB15+MIN(0,(SUM('7. Consumption'!$G15:AA15)-'8. SOH &amp; Pipeline'!Z14))))))</f>
        <v>0</v>
      </c>
      <c r="Z15" s="193">
        <f>(IF(Z$8="Y",0,
MAX(0,'7. Consumption'!BU15-(Y111+'8. SOH &amp; Pipeline'!AA65-'7. Consumption'!AC15+MIN(0,(SUM('7. Consumption'!$G15:AB15)-'8. SOH &amp; Pipeline'!AA14))))))</f>
        <v>0</v>
      </c>
      <c r="AA15" s="193">
        <f>(IF(AA$8="Y",0,
MAX(0,'7. Consumption'!BV15-(Z111+'8. SOH &amp; Pipeline'!AB65-'7. Consumption'!AD15+MIN(0,(SUM('7. Consumption'!$G15:AC15)-'8. SOH &amp; Pipeline'!AB14))))))</f>
        <v>0</v>
      </c>
      <c r="AB15" s="193">
        <f>(IF(AB$8="Y",0,
MAX(0,'7. Consumption'!BW15-(AA111+'8. SOH &amp; Pipeline'!AC65-'7. Consumption'!AE15+MIN(0,(SUM('7. Consumption'!$G15:AD15)-'8. SOH &amp; Pipeline'!AC14))))))</f>
        <v>0</v>
      </c>
      <c r="AC15" s="193">
        <f>(IF(AC$8="Y",0,
MAX(0,'7. Consumption'!BX15-(AB111+'8. SOH &amp; Pipeline'!AD65-'7. Consumption'!AF15+MIN(0,(SUM('7. Consumption'!$G15:AE15)-'8. SOH &amp; Pipeline'!AD14))))))</f>
        <v>0</v>
      </c>
      <c r="AD15" s="193">
        <f>(IF(AD$8="Y",0,
MAX(0,'7. Consumption'!BY15-(AC111+'8. SOH &amp; Pipeline'!AE65-'7. Consumption'!AG15+MIN(0,(SUM('7. Consumption'!$G15:AF15)-'8. SOH &amp; Pipeline'!AE14))))))</f>
        <v>0</v>
      </c>
      <c r="AE15" s="193">
        <f>(IF(AE$8="Y",0,
MAX(0,'7. Consumption'!BZ15-(AD111+'8. SOH &amp; Pipeline'!AF65-'7. Consumption'!AH15+MIN(0,(SUM('7. Consumption'!$G15:AG15)-'8. SOH &amp; Pipeline'!AF14))))))</f>
        <v>0</v>
      </c>
      <c r="AF15" s="193">
        <f>(IF(AF$8="Y",0,
MAX(0,'7. Consumption'!CA15-(AE111+'8. SOH &amp; Pipeline'!AG65-'7. Consumption'!AI15+MIN(0,(SUM('7. Consumption'!$G15:AH15)-'8. SOH &amp; Pipeline'!AG14))))))</f>
        <v>0</v>
      </c>
      <c r="AG15" s="193">
        <f>(IF(AG$8="Y",0,
MAX(0,'7. Consumption'!CB15-(AF111+'8. SOH &amp; Pipeline'!AH65-'7. Consumption'!AJ15+MIN(0,(SUM('7. Consumption'!$G15:AI15)-'8. SOH &amp; Pipeline'!AH14))))))</f>
        <v>0</v>
      </c>
      <c r="AH15" s="193">
        <f>(IF(AH$8="Y",0,
MAX(0,'7. Consumption'!CC15-(AG111+'8. SOH &amp; Pipeline'!AI65-'7. Consumption'!AK15+MIN(0,(SUM('7. Consumption'!$G15:AJ15)-'8. SOH &amp; Pipeline'!AI14))))))</f>
        <v>0</v>
      </c>
      <c r="AI15" s="193">
        <f>(IF(AI$8="Y",0,
MAX(0,'7. Consumption'!CD15-(AH111+'8. SOH &amp; Pipeline'!AJ65-'7. Consumption'!AL15+MIN(0,(SUM('7. Consumption'!$G15:AK15)-'8. SOH &amp; Pipeline'!AJ14))))))</f>
        <v>0</v>
      </c>
      <c r="AJ15" s="193">
        <f>(IF(AJ$8="Y",0,
MAX(0,'7. Consumption'!CE15-(AI111+'8. SOH &amp; Pipeline'!AK65-'7. Consumption'!AM15+MIN(0,(SUM('7. Consumption'!$G15:AL15)-'8. SOH &amp; Pipeline'!AK14))))))</f>
        <v>0</v>
      </c>
      <c r="AK15" s="193">
        <f>(IF(AK$8="Y",0,
MAX(0,'7. Consumption'!CF15-(AJ111+'8. SOH &amp; Pipeline'!AL65-'7. Consumption'!AN15+MIN(0,(SUM('7. Consumption'!$G15:AM15)-'8. SOH &amp; Pipeline'!AL14))))))</f>
        <v>0</v>
      </c>
      <c r="AL15" s="193">
        <f>(IF(AL$8="Y",0,
MAX(0,'7. Consumption'!CG15-(AK111+'8. SOH &amp; Pipeline'!AM65-'7. Consumption'!AO15+MIN(0,(SUM('7. Consumption'!$G15:AN15)-'8. SOH &amp; Pipeline'!AM14))))))</f>
        <v>0</v>
      </c>
      <c r="AM15" s="193">
        <f>(IF(AM$8="Y",0,
MAX(0,'7. Consumption'!CH15-(AL111+'8. SOH &amp; Pipeline'!AN65-'7. Consumption'!AP15+MIN(0,(SUM('7. Consumption'!$G15:AO15)-'8. SOH &amp; Pipeline'!AN14))))))</f>
        <v>0</v>
      </c>
      <c r="AN15" s="193">
        <f>(IF(AN$8="Y",0,
MAX(0,'7. Consumption'!CI15-(AM111+'8. SOH &amp; Pipeline'!AO65-'7. Consumption'!AQ15+MIN(0,(SUM('7. Consumption'!$G15:AP15)-'8. SOH &amp; Pipeline'!AO14))))))</f>
        <v>0</v>
      </c>
      <c r="AO15" s="136"/>
    </row>
    <row r="16" spans="2:41" ht="15" x14ac:dyDescent="0.25">
      <c r="B16" s="16"/>
      <c r="C16" s="16" t="str">
        <f>'7. Consumption'!C16</f>
        <v>AZT+3TC+ABC (300/150/300) - 60 tab</v>
      </c>
      <c r="E16" s="193">
        <f>(IF(E$8="Y",0,
MAX(0,'7. Consumption'!AZ16-(D112+'8. SOH &amp; Pipeline'!F66-'7. Consumption'!H16+MIN(0,(SUM('7. Consumption'!$G16:G16)-'8. SOH &amp; Pipeline'!F15))))))</f>
        <v>0</v>
      </c>
      <c r="F16" s="193">
        <f>(IF(F$8="Y",0,
MAX(0,'7. Consumption'!BA16-(E112+'8. SOH &amp; Pipeline'!G66-'7. Consumption'!I16+MIN(0,(SUM('7. Consumption'!$G16:H16)-'8. SOH &amp; Pipeline'!G15))))))</f>
        <v>0</v>
      </c>
      <c r="G16" s="193">
        <f>(IF(G$8="Y",0,
MAX(0,'7. Consumption'!BB16-(F112+'8. SOH &amp; Pipeline'!H66-'7. Consumption'!J16+MIN(0,(SUM('7. Consumption'!$G16:I16)-'8. SOH &amp; Pipeline'!H15))))))</f>
        <v>0</v>
      </c>
      <c r="H16" s="193">
        <f>(IF(H$8="Y",0,
MAX(0,'7. Consumption'!BC16-(G112+'8. SOH &amp; Pipeline'!I66-'7. Consumption'!K16+MIN(0,(SUM('7. Consumption'!$G16:J16)-'8. SOH &amp; Pipeline'!I15))))))</f>
        <v>0</v>
      </c>
      <c r="I16" s="193">
        <f>(IF(I$8="Y",0,
MAX(0,'7. Consumption'!BD16-(H112+'8. SOH &amp; Pipeline'!J66-'7. Consumption'!L16+MIN(0,(SUM('7. Consumption'!$G16:K16)-'8. SOH &amp; Pipeline'!J15))))))</f>
        <v>0</v>
      </c>
      <c r="J16" s="193">
        <f>(IF(J$8="Y",0,
MAX(0,'7. Consumption'!BE16-(I112+'8. SOH &amp; Pipeline'!K66-'7. Consumption'!M16+MIN(0,(SUM('7. Consumption'!$G16:L16)-'8. SOH &amp; Pipeline'!K15))))))</f>
        <v>0</v>
      </c>
      <c r="K16" s="193">
        <f>(IF(K$8="Y",0,
MAX(0,'7. Consumption'!BF16-(J112+'8. SOH &amp; Pipeline'!L66-'7. Consumption'!N16+MIN(0,(SUM('7. Consumption'!$G16:M16)-'8. SOH &amp; Pipeline'!L15))))))</f>
        <v>0</v>
      </c>
      <c r="L16" s="193">
        <f>(IF(L$8="Y",0,
MAX(0,'7. Consumption'!BG16-(K112+'8. SOH &amp; Pipeline'!M66-'7. Consumption'!O16+MIN(0,(SUM('7. Consumption'!$G16:N16)-'8. SOH &amp; Pipeline'!M15))))))</f>
        <v>0</v>
      </c>
      <c r="M16" s="193">
        <f>(IF(M$8="Y",0,
MAX(0,'7. Consumption'!BH16-(L112+'8. SOH &amp; Pipeline'!N66-'7. Consumption'!P16+MIN(0,(SUM('7. Consumption'!$G16:O16)-'8. SOH &amp; Pipeline'!N15))))))</f>
        <v>0</v>
      </c>
      <c r="N16" s="193">
        <f>(IF(N$8="Y",0,
MAX(0,'7. Consumption'!BI16-(M112+'8. SOH &amp; Pipeline'!O66-'7. Consumption'!Q16+MIN(0,(SUM('7. Consumption'!$G16:P16)-'8. SOH &amp; Pipeline'!O15))))))</f>
        <v>0</v>
      </c>
      <c r="O16" s="193">
        <f>(IF(O$8="Y",0,
MAX(0,'7. Consumption'!BJ16-(N112+'8. SOH &amp; Pipeline'!P66-'7. Consumption'!R16+MIN(0,(SUM('7. Consumption'!$G16:Q16)-'8. SOH &amp; Pipeline'!P15))))))</f>
        <v>0</v>
      </c>
      <c r="P16" s="193">
        <f>(IF(P$8="Y",0,
MAX(0,'7. Consumption'!BK16-(O112+'8. SOH &amp; Pipeline'!Q66-'7. Consumption'!S16+MIN(0,(SUM('7. Consumption'!$G16:R16)-'8. SOH &amp; Pipeline'!Q15))))))</f>
        <v>0</v>
      </c>
      <c r="Q16" s="193">
        <f>(IF(Q$8="Y",0,
MAX(0,'7. Consumption'!BL16-(P112+'8. SOH &amp; Pipeline'!R66-'7. Consumption'!T16+MIN(0,(SUM('7. Consumption'!$G16:S16)-'8. SOH &amp; Pipeline'!R15))))))</f>
        <v>0</v>
      </c>
      <c r="R16" s="193">
        <f>(IF(R$8="Y",0,
MAX(0,'7. Consumption'!BM16-(Q112+'8. SOH &amp; Pipeline'!S66-'7. Consumption'!U16+MIN(0,(SUM('7. Consumption'!$G16:T16)-'8. SOH &amp; Pipeline'!S15))))))</f>
        <v>0</v>
      </c>
      <c r="S16" s="193">
        <f>(IF(S$8="Y",0,
MAX(0,'7. Consumption'!BN16-(R112+'8. SOH &amp; Pipeline'!T66-'7. Consumption'!V16+MIN(0,(SUM('7. Consumption'!$G16:U16)-'8. SOH &amp; Pipeline'!T15))))))</f>
        <v>0</v>
      </c>
      <c r="T16" s="193">
        <f>(IF(T$8="Y",0,
MAX(0,'7. Consumption'!BO16-(S112+'8. SOH &amp; Pipeline'!U66-'7. Consumption'!W16+MIN(0,(SUM('7. Consumption'!$G16:V16)-'8. SOH &amp; Pipeline'!U15))))))</f>
        <v>0</v>
      </c>
      <c r="U16" s="193">
        <f>(IF(U$8="Y",0,
MAX(0,'7. Consumption'!BP16-(T112+'8. SOH &amp; Pipeline'!V66-'7. Consumption'!X16+MIN(0,(SUM('7. Consumption'!$G16:W16)-'8. SOH &amp; Pipeline'!V15))))))</f>
        <v>0</v>
      </c>
      <c r="V16" s="193">
        <f>(IF(V$8="Y",0,
MAX(0,'7. Consumption'!BQ16-(U112+'8. SOH &amp; Pipeline'!W66-'7. Consumption'!Y16+MIN(0,(SUM('7. Consumption'!$G16:X16)-'8. SOH &amp; Pipeline'!W15))))))</f>
        <v>0</v>
      </c>
      <c r="W16" s="193">
        <f>(IF(W$8="Y",0,
MAX(0,'7. Consumption'!BR16-(V112+'8. SOH &amp; Pipeline'!X66-'7. Consumption'!Z16+MIN(0,(SUM('7. Consumption'!$G16:Y16)-'8. SOH &amp; Pipeline'!X15))))))</f>
        <v>0</v>
      </c>
      <c r="X16" s="193">
        <f>(IF(X$8="Y",0,
MAX(0,'7. Consumption'!BS16-(W112+'8. SOH &amp; Pipeline'!Y66-'7. Consumption'!AA16+MIN(0,(SUM('7. Consumption'!$G16:Z16)-'8. SOH &amp; Pipeline'!Y15))))))</f>
        <v>0</v>
      </c>
      <c r="Y16" s="193">
        <f>(IF(Y$8="Y",0,
MAX(0,'7. Consumption'!BT16-(X112+'8. SOH &amp; Pipeline'!Z66-'7. Consumption'!AB16+MIN(0,(SUM('7. Consumption'!$G16:AA16)-'8. SOH &amp; Pipeline'!Z15))))))</f>
        <v>0</v>
      </c>
      <c r="Z16" s="193">
        <f>(IF(Z$8="Y",0,
MAX(0,'7. Consumption'!BU16-(Y112+'8. SOH &amp; Pipeline'!AA66-'7. Consumption'!AC16+MIN(0,(SUM('7. Consumption'!$G16:AB16)-'8. SOH &amp; Pipeline'!AA15))))))</f>
        <v>0</v>
      </c>
      <c r="AA16" s="193">
        <f>(IF(AA$8="Y",0,
MAX(0,'7. Consumption'!BV16-(Z112+'8. SOH &amp; Pipeline'!AB66-'7. Consumption'!AD16+MIN(0,(SUM('7. Consumption'!$G16:AC16)-'8. SOH &amp; Pipeline'!AB15))))))</f>
        <v>0</v>
      </c>
      <c r="AB16" s="193">
        <f>(IF(AB$8="Y",0,
MAX(0,'7. Consumption'!BW16-(AA112+'8. SOH &amp; Pipeline'!AC66-'7. Consumption'!AE16+MIN(0,(SUM('7. Consumption'!$G16:AD16)-'8. SOH &amp; Pipeline'!AC15))))))</f>
        <v>0</v>
      </c>
      <c r="AC16" s="193">
        <f>(IF(AC$8="Y",0,
MAX(0,'7. Consumption'!BX16-(AB112+'8. SOH &amp; Pipeline'!AD66-'7. Consumption'!AF16+MIN(0,(SUM('7. Consumption'!$G16:AE16)-'8. SOH &amp; Pipeline'!AD15))))))</f>
        <v>0</v>
      </c>
      <c r="AD16" s="193">
        <f>(IF(AD$8="Y",0,
MAX(0,'7. Consumption'!BY16-(AC112+'8. SOH &amp; Pipeline'!AE66-'7. Consumption'!AG16+MIN(0,(SUM('7. Consumption'!$G16:AF16)-'8. SOH &amp; Pipeline'!AE15))))))</f>
        <v>0</v>
      </c>
      <c r="AE16" s="193">
        <f>(IF(AE$8="Y",0,
MAX(0,'7. Consumption'!BZ16-(AD112+'8. SOH &amp; Pipeline'!AF66-'7. Consumption'!AH16+MIN(0,(SUM('7. Consumption'!$G16:AG16)-'8. SOH &amp; Pipeline'!AF15))))))</f>
        <v>0</v>
      </c>
      <c r="AF16" s="193">
        <f>(IF(AF$8="Y",0,
MAX(0,'7. Consumption'!CA16-(AE112+'8. SOH &amp; Pipeline'!AG66-'7. Consumption'!AI16+MIN(0,(SUM('7. Consumption'!$G16:AH16)-'8. SOH &amp; Pipeline'!AG15))))))</f>
        <v>0</v>
      </c>
      <c r="AG16" s="193">
        <f>(IF(AG$8="Y",0,
MAX(0,'7. Consumption'!CB16-(AF112+'8. SOH &amp; Pipeline'!AH66-'7. Consumption'!AJ16+MIN(0,(SUM('7. Consumption'!$G16:AI16)-'8. SOH &amp; Pipeline'!AH15))))))</f>
        <v>0</v>
      </c>
      <c r="AH16" s="193">
        <f>(IF(AH$8="Y",0,
MAX(0,'7. Consumption'!CC16-(AG112+'8. SOH &amp; Pipeline'!AI66-'7. Consumption'!AK16+MIN(0,(SUM('7. Consumption'!$G16:AJ16)-'8. SOH &amp; Pipeline'!AI15))))))</f>
        <v>0</v>
      </c>
      <c r="AI16" s="193">
        <f>(IF(AI$8="Y",0,
MAX(0,'7. Consumption'!CD16-(AH112+'8. SOH &amp; Pipeline'!AJ66-'7. Consumption'!AL16+MIN(0,(SUM('7. Consumption'!$G16:AK16)-'8. SOH &amp; Pipeline'!AJ15))))))</f>
        <v>0</v>
      </c>
      <c r="AJ16" s="193">
        <f>(IF(AJ$8="Y",0,
MAX(0,'7. Consumption'!CE16-(AI112+'8. SOH &amp; Pipeline'!AK66-'7. Consumption'!AM16+MIN(0,(SUM('7. Consumption'!$G16:AL16)-'8. SOH &amp; Pipeline'!AK15))))))</f>
        <v>0</v>
      </c>
      <c r="AK16" s="193">
        <f>(IF(AK$8="Y",0,
MAX(0,'7. Consumption'!CF16-(AJ112+'8. SOH &amp; Pipeline'!AL66-'7. Consumption'!AN16+MIN(0,(SUM('7. Consumption'!$G16:AM16)-'8. SOH &amp; Pipeline'!AL15))))))</f>
        <v>0</v>
      </c>
      <c r="AL16" s="193">
        <f>(IF(AL$8="Y",0,
MAX(0,'7. Consumption'!CG16-(AK112+'8. SOH &amp; Pipeline'!AM66-'7. Consumption'!AO16+MIN(0,(SUM('7. Consumption'!$G16:AN16)-'8. SOH &amp; Pipeline'!AM15))))))</f>
        <v>0</v>
      </c>
      <c r="AM16" s="193">
        <f>(IF(AM$8="Y",0,
MAX(0,'7. Consumption'!CH16-(AL112+'8. SOH &amp; Pipeline'!AN66-'7. Consumption'!AP16+MIN(0,(SUM('7. Consumption'!$G16:AO16)-'8. SOH &amp; Pipeline'!AN15))))))</f>
        <v>0</v>
      </c>
      <c r="AN16" s="193">
        <f>(IF(AN$8="Y",0,
MAX(0,'7. Consumption'!CI16-(AM112+'8. SOH &amp; Pipeline'!AO66-'7. Consumption'!AQ16+MIN(0,(SUM('7. Consumption'!$G16:AP16)-'8. SOH &amp; Pipeline'!AO15))))))</f>
        <v>0</v>
      </c>
      <c r="AO16" s="136"/>
    </row>
    <row r="17" spans="2:41" ht="15" x14ac:dyDescent="0.25">
      <c r="B17" s="16"/>
      <c r="C17" s="16" t="str">
        <f>'7. Consumption'!C17</f>
        <v>AZT+3TC+ATV/r ((300/150)+(300/100)) - 30 co-pck</v>
      </c>
      <c r="E17" s="193">
        <f>(IF(E$8="Y",0,
MAX(0,'7. Consumption'!AZ17-(D113+'8. SOH &amp; Pipeline'!F67-'7. Consumption'!H17+MIN(0,(SUM('7. Consumption'!$G17:G17)-'8. SOH &amp; Pipeline'!F16))))))</f>
        <v>0</v>
      </c>
      <c r="F17" s="193">
        <f>(IF(F$8="Y",0,
MAX(0,'7. Consumption'!BA17-(E113+'8. SOH &amp; Pipeline'!G67-'7. Consumption'!I17+MIN(0,(SUM('7. Consumption'!$G17:H17)-'8. SOH &amp; Pipeline'!G16))))))</f>
        <v>0</v>
      </c>
      <c r="G17" s="193">
        <f>(IF(G$8="Y",0,
MAX(0,'7. Consumption'!BB17-(F113+'8. SOH &amp; Pipeline'!H67-'7. Consumption'!J17+MIN(0,(SUM('7. Consumption'!$G17:I17)-'8. SOH &amp; Pipeline'!H16))))))</f>
        <v>0</v>
      </c>
      <c r="H17" s="193">
        <f>(IF(H$8="Y",0,
MAX(0,'7. Consumption'!BC17-(G113+'8. SOH &amp; Pipeline'!I67-'7. Consumption'!K17+MIN(0,(SUM('7. Consumption'!$G17:J17)-'8. SOH &amp; Pipeline'!I16))))))</f>
        <v>0</v>
      </c>
      <c r="I17" s="193">
        <f>(IF(I$8="Y",0,
MAX(0,'7. Consumption'!BD17-(H113+'8. SOH &amp; Pipeline'!J67-'7. Consumption'!L17+MIN(0,(SUM('7. Consumption'!$G17:K17)-'8. SOH &amp; Pipeline'!J16))))))</f>
        <v>0</v>
      </c>
      <c r="J17" s="193">
        <f>(IF(J$8="Y",0,
MAX(0,'7. Consumption'!BE17-(I113+'8. SOH &amp; Pipeline'!K67-'7. Consumption'!M17+MIN(0,(SUM('7. Consumption'!$G17:L17)-'8. SOH &amp; Pipeline'!K16))))))</f>
        <v>0</v>
      </c>
      <c r="K17" s="193">
        <f>(IF(K$8="Y",0,
MAX(0,'7. Consumption'!BF17-(J113+'8. SOH &amp; Pipeline'!L67-'7. Consumption'!N17+MIN(0,(SUM('7. Consumption'!$G17:M17)-'8. SOH &amp; Pipeline'!L16))))))</f>
        <v>0</v>
      </c>
      <c r="L17" s="193">
        <f>(IF(L$8="Y",0,
MAX(0,'7. Consumption'!BG17-(K113+'8. SOH &amp; Pipeline'!M67-'7. Consumption'!O17+MIN(0,(SUM('7. Consumption'!$G17:N17)-'8. SOH &amp; Pipeline'!M16))))))</f>
        <v>0</v>
      </c>
      <c r="M17" s="193">
        <f>(IF(M$8="Y",0,
MAX(0,'7. Consumption'!BH17-(L113+'8. SOH &amp; Pipeline'!N67-'7. Consumption'!P17+MIN(0,(SUM('7. Consumption'!$G17:O17)-'8. SOH &amp; Pipeline'!N16))))))</f>
        <v>0</v>
      </c>
      <c r="N17" s="193">
        <f>(IF(N$8="Y",0,
MAX(0,'7. Consumption'!BI17-(M113+'8. SOH &amp; Pipeline'!O67-'7. Consumption'!Q17+MIN(0,(SUM('7. Consumption'!$G17:P17)-'8. SOH &amp; Pipeline'!O16))))))</f>
        <v>0</v>
      </c>
      <c r="O17" s="193">
        <f>(IF(O$8="Y",0,
MAX(0,'7. Consumption'!BJ17-(N113+'8. SOH &amp; Pipeline'!P67-'7. Consumption'!R17+MIN(0,(SUM('7. Consumption'!$G17:Q17)-'8. SOH &amp; Pipeline'!P16))))))</f>
        <v>0</v>
      </c>
      <c r="P17" s="193">
        <f>(IF(P$8="Y",0,
MAX(0,'7. Consumption'!BK17-(O113+'8. SOH &amp; Pipeline'!Q67-'7. Consumption'!S17+MIN(0,(SUM('7. Consumption'!$G17:R17)-'8. SOH &amp; Pipeline'!Q16))))))</f>
        <v>0</v>
      </c>
      <c r="Q17" s="193">
        <f>(IF(Q$8="Y",0,
MAX(0,'7. Consumption'!BL17-(P113+'8. SOH &amp; Pipeline'!R67-'7. Consumption'!T17+MIN(0,(SUM('7. Consumption'!$G17:S17)-'8. SOH &amp; Pipeline'!R16))))))</f>
        <v>0</v>
      </c>
      <c r="R17" s="193">
        <f>(IF(R$8="Y",0,
MAX(0,'7. Consumption'!BM17-(Q113+'8. SOH &amp; Pipeline'!S67-'7. Consumption'!U17+MIN(0,(SUM('7. Consumption'!$G17:T17)-'8. SOH &amp; Pipeline'!S16))))))</f>
        <v>0</v>
      </c>
      <c r="S17" s="193">
        <f>(IF(S$8="Y",0,
MAX(0,'7. Consumption'!BN17-(R113+'8. SOH &amp; Pipeline'!T67-'7. Consumption'!V17+MIN(0,(SUM('7. Consumption'!$G17:U17)-'8. SOH &amp; Pipeline'!T16))))))</f>
        <v>0</v>
      </c>
      <c r="T17" s="193">
        <f>(IF(T$8="Y",0,
MAX(0,'7. Consumption'!BO17-(S113+'8. SOH &amp; Pipeline'!U67-'7. Consumption'!W17+MIN(0,(SUM('7. Consumption'!$G17:V17)-'8. SOH &amp; Pipeline'!U16))))))</f>
        <v>0</v>
      </c>
      <c r="U17" s="193">
        <f>(IF(U$8="Y",0,
MAX(0,'7. Consumption'!BP17-(T113+'8. SOH &amp; Pipeline'!V67-'7. Consumption'!X17+MIN(0,(SUM('7. Consumption'!$G17:W17)-'8. SOH &amp; Pipeline'!V16))))))</f>
        <v>0</v>
      </c>
      <c r="V17" s="193">
        <f>(IF(V$8="Y",0,
MAX(0,'7. Consumption'!BQ17-(U113+'8. SOH &amp; Pipeline'!W67-'7. Consumption'!Y17+MIN(0,(SUM('7. Consumption'!$G17:X17)-'8. SOH &amp; Pipeline'!W16))))))</f>
        <v>0</v>
      </c>
      <c r="W17" s="193">
        <f>(IF(W$8="Y",0,
MAX(0,'7. Consumption'!BR17-(V113+'8. SOH &amp; Pipeline'!X67-'7. Consumption'!Z17+MIN(0,(SUM('7. Consumption'!$G17:Y17)-'8. SOH &amp; Pipeline'!X16))))))</f>
        <v>0</v>
      </c>
      <c r="X17" s="193">
        <f>(IF(X$8="Y",0,
MAX(0,'7. Consumption'!BS17-(W113+'8. SOH &amp; Pipeline'!Y67-'7. Consumption'!AA17+MIN(0,(SUM('7. Consumption'!$G17:Z17)-'8. SOH &amp; Pipeline'!Y16))))))</f>
        <v>0</v>
      </c>
      <c r="Y17" s="193">
        <f>(IF(Y$8="Y",0,
MAX(0,'7. Consumption'!BT17-(X113+'8. SOH &amp; Pipeline'!Z67-'7. Consumption'!AB17+MIN(0,(SUM('7. Consumption'!$G17:AA17)-'8. SOH &amp; Pipeline'!Z16))))))</f>
        <v>0</v>
      </c>
      <c r="Z17" s="193">
        <f>(IF(Z$8="Y",0,
MAX(0,'7. Consumption'!BU17-(Y113+'8. SOH &amp; Pipeline'!AA67-'7. Consumption'!AC17+MIN(0,(SUM('7. Consumption'!$G17:AB17)-'8. SOH &amp; Pipeline'!AA16))))))</f>
        <v>0</v>
      </c>
      <c r="AA17" s="193">
        <f>(IF(AA$8="Y",0,
MAX(0,'7. Consumption'!BV17-(Z113+'8. SOH &amp; Pipeline'!AB67-'7. Consumption'!AD17+MIN(0,(SUM('7. Consumption'!$G17:AC17)-'8. SOH &amp; Pipeline'!AB16))))))</f>
        <v>0</v>
      </c>
      <c r="AB17" s="193">
        <f>(IF(AB$8="Y",0,
MAX(0,'7. Consumption'!BW17-(AA113+'8. SOH &amp; Pipeline'!AC67-'7. Consumption'!AE17+MIN(0,(SUM('7. Consumption'!$G17:AD17)-'8. SOH &amp; Pipeline'!AC16))))))</f>
        <v>0</v>
      </c>
      <c r="AC17" s="193">
        <f>(IF(AC$8="Y",0,
MAX(0,'7. Consumption'!BX17-(AB113+'8. SOH &amp; Pipeline'!AD67-'7. Consumption'!AF17+MIN(0,(SUM('7. Consumption'!$G17:AE17)-'8. SOH &amp; Pipeline'!AD16))))))</f>
        <v>0</v>
      </c>
      <c r="AD17" s="193">
        <f>(IF(AD$8="Y",0,
MAX(0,'7. Consumption'!BY17-(AC113+'8. SOH &amp; Pipeline'!AE67-'7. Consumption'!AG17+MIN(0,(SUM('7. Consumption'!$G17:AF17)-'8. SOH &amp; Pipeline'!AE16))))))</f>
        <v>0</v>
      </c>
      <c r="AE17" s="193">
        <f>(IF(AE$8="Y",0,
MAX(0,'7. Consumption'!BZ17-(AD113+'8. SOH &amp; Pipeline'!AF67-'7. Consumption'!AH17+MIN(0,(SUM('7. Consumption'!$G17:AG17)-'8. SOH &amp; Pipeline'!AF16))))))</f>
        <v>0</v>
      </c>
      <c r="AF17" s="193">
        <f>(IF(AF$8="Y",0,
MAX(0,'7. Consumption'!CA17-(AE113+'8. SOH &amp; Pipeline'!AG67-'7. Consumption'!AI17+MIN(0,(SUM('7. Consumption'!$G17:AH17)-'8. SOH &amp; Pipeline'!AG16))))))</f>
        <v>0</v>
      </c>
      <c r="AG17" s="193">
        <f>(IF(AG$8="Y",0,
MAX(0,'7. Consumption'!CB17-(AF113+'8. SOH &amp; Pipeline'!AH67-'7. Consumption'!AJ17+MIN(0,(SUM('7. Consumption'!$G17:AI17)-'8. SOH &amp; Pipeline'!AH16))))))</f>
        <v>0</v>
      </c>
      <c r="AH17" s="193">
        <f>(IF(AH$8="Y",0,
MAX(0,'7. Consumption'!CC17-(AG113+'8. SOH &amp; Pipeline'!AI67-'7. Consumption'!AK17+MIN(0,(SUM('7. Consumption'!$G17:AJ17)-'8. SOH &amp; Pipeline'!AI16))))))</f>
        <v>0</v>
      </c>
      <c r="AI17" s="193">
        <f>(IF(AI$8="Y",0,
MAX(0,'7. Consumption'!CD17-(AH113+'8. SOH &amp; Pipeline'!AJ67-'7. Consumption'!AL17+MIN(0,(SUM('7. Consumption'!$G17:AK17)-'8. SOH &amp; Pipeline'!AJ16))))))</f>
        <v>0</v>
      </c>
      <c r="AJ17" s="193">
        <f>(IF(AJ$8="Y",0,
MAX(0,'7. Consumption'!CE17-(AI113+'8. SOH &amp; Pipeline'!AK67-'7. Consumption'!AM17+MIN(0,(SUM('7. Consumption'!$G17:AL17)-'8. SOH &amp; Pipeline'!AK16))))))</f>
        <v>0</v>
      </c>
      <c r="AK17" s="193">
        <f>(IF(AK$8="Y",0,
MAX(0,'7. Consumption'!CF17-(AJ113+'8. SOH &amp; Pipeline'!AL67-'7. Consumption'!AN17+MIN(0,(SUM('7. Consumption'!$G17:AM17)-'8. SOH &amp; Pipeline'!AL16))))))</f>
        <v>0</v>
      </c>
      <c r="AL17" s="193">
        <f>(IF(AL$8="Y",0,
MAX(0,'7. Consumption'!CG17-(AK113+'8. SOH &amp; Pipeline'!AM67-'7. Consumption'!AO17+MIN(0,(SUM('7. Consumption'!$G17:AN17)-'8. SOH &amp; Pipeline'!AM16))))))</f>
        <v>0</v>
      </c>
      <c r="AM17" s="193">
        <f>(IF(AM$8="Y",0,
MAX(0,'7. Consumption'!CH17-(AL113+'8. SOH &amp; Pipeline'!AN67-'7. Consumption'!AP17+MIN(0,(SUM('7. Consumption'!$G17:AO17)-'8. SOH &amp; Pipeline'!AN16))))))</f>
        <v>0</v>
      </c>
      <c r="AN17" s="193">
        <f>(IF(AN$8="Y",0,
MAX(0,'7. Consumption'!CI17-(AM113+'8. SOH &amp; Pipeline'!AO67-'7. Consumption'!AQ17+MIN(0,(SUM('7. Consumption'!$G17:AP17)-'8. SOH &amp; Pipeline'!AO16))))))</f>
        <v>0</v>
      </c>
      <c r="AO17" s="136"/>
    </row>
    <row r="18" spans="2:41" ht="15" x14ac:dyDescent="0.25">
      <c r="B18" s="16"/>
      <c r="C18" s="16" t="str">
        <f>'7. Consumption'!C18</f>
        <v>AZT+3TC+NVP (300/150/200) - 60 tab</v>
      </c>
      <c r="E18" s="193">
        <f>(IF(E$8="Y",0,
MAX(0,'7. Consumption'!AZ18-(D114+'8. SOH &amp; Pipeline'!F68-'7. Consumption'!H18+MIN(0,(SUM('7. Consumption'!$G18:G18)-'8. SOH &amp; Pipeline'!F17))))))</f>
        <v>0</v>
      </c>
      <c r="F18" s="193">
        <f>(IF(F$8="Y",0,
MAX(0,'7. Consumption'!BA18-(E114+'8. SOH &amp; Pipeline'!G68-'7. Consumption'!I18+MIN(0,(SUM('7. Consumption'!$G18:H18)-'8. SOH &amp; Pipeline'!G17))))))</f>
        <v>0</v>
      </c>
      <c r="G18" s="193">
        <f>(IF(G$8="Y",0,
MAX(0,'7. Consumption'!BB18-(F114+'8. SOH &amp; Pipeline'!H68-'7. Consumption'!J18+MIN(0,(SUM('7. Consumption'!$G18:I18)-'8. SOH &amp; Pipeline'!H17))))))</f>
        <v>0</v>
      </c>
      <c r="H18" s="193">
        <f>(IF(H$8="Y",0,
MAX(0,'7. Consumption'!BC18-(G114+'8. SOH &amp; Pipeline'!I68-'7. Consumption'!K18+MIN(0,(SUM('7. Consumption'!$G18:J18)-'8. SOH &amp; Pipeline'!I17))))))</f>
        <v>0</v>
      </c>
      <c r="I18" s="193">
        <f>(IF(I$8="Y",0,
MAX(0,'7. Consumption'!BD18-(H114+'8. SOH &amp; Pipeline'!J68-'7. Consumption'!L18+MIN(0,(SUM('7. Consumption'!$G18:K18)-'8. SOH &amp; Pipeline'!J17))))))</f>
        <v>0</v>
      </c>
      <c r="J18" s="193">
        <f>(IF(J$8="Y",0,
MAX(0,'7. Consumption'!BE18-(I114+'8. SOH &amp; Pipeline'!K68-'7. Consumption'!M18+MIN(0,(SUM('7. Consumption'!$G18:L18)-'8. SOH &amp; Pipeline'!K17))))))</f>
        <v>0</v>
      </c>
      <c r="K18" s="193">
        <f>(IF(K$8="Y",0,
MAX(0,'7. Consumption'!BF18-(J114+'8. SOH &amp; Pipeline'!L68-'7. Consumption'!N18+MIN(0,(SUM('7. Consumption'!$G18:M18)-'8. SOH &amp; Pipeline'!L17))))))</f>
        <v>0</v>
      </c>
      <c r="L18" s="193">
        <f>(IF(L$8="Y",0,
MAX(0,'7. Consumption'!BG18-(K114+'8. SOH &amp; Pipeline'!M68-'7. Consumption'!O18+MIN(0,(SUM('7. Consumption'!$G18:N18)-'8. SOH &amp; Pipeline'!M17))))))</f>
        <v>0</v>
      </c>
      <c r="M18" s="193">
        <f>(IF(M$8="Y",0,
MAX(0,'7. Consumption'!BH18-(L114+'8. SOH &amp; Pipeline'!N68-'7. Consumption'!P18+MIN(0,(SUM('7. Consumption'!$G18:O18)-'8. SOH &amp; Pipeline'!N17))))))</f>
        <v>0</v>
      </c>
      <c r="N18" s="193">
        <f>(IF(N$8="Y",0,
MAX(0,'7. Consumption'!BI18-(M114+'8. SOH &amp; Pipeline'!O68-'7. Consumption'!Q18+MIN(0,(SUM('7. Consumption'!$G18:P18)-'8. SOH &amp; Pipeline'!O17))))))</f>
        <v>0</v>
      </c>
      <c r="O18" s="193">
        <f>(IF(O$8="Y",0,
MAX(0,'7. Consumption'!BJ18-(N114+'8. SOH &amp; Pipeline'!P68-'7. Consumption'!R18+MIN(0,(SUM('7. Consumption'!$G18:Q18)-'8. SOH &amp; Pipeline'!P17))))))</f>
        <v>0</v>
      </c>
      <c r="P18" s="193">
        <f>(IF(P$8="Y",0,
MAX(0,'7. Consumption'!BK18-(O114+'8. SOH &amp; Pipeline'!Q68-'7. Consumption'!S18+MIN(0,(SUM('7. Consumption'!$G18:R18)-'8. SOH &amp; Pipeline'!Q17))))))</f>
        <v>0</v>
      </c>
      <c r="Q18" s="193">
        <f>(IF(Q$8="Y",0,
MAX(0,'7. Consumption'!BL18-(P114+'8. SOH &amp; Pipeline'!R68-'7. Consumption'!T18+MIN(0,(SUM('7. Consumption'!$G18:S18)-'8. SOH &amp; Pipeline'!R17))))))</f>
        <v>0</v>
      </c>
      <c r="R18" s="193">
        <f>(IF(R$8="Y",0,
MAX(0,'7. Consumption'!BM18-(Q114+'8. SOH &amp; Pipeline'!S68-'7. Consumption'!U18+MIN(0,(SUM('7. Consumption'!$G18:T18)-'8. SOH &amp; Pipeline'!S17))))))</f>
        <v>0</v>
      </c>
      <c r="S18" s="193">
        <f>(IF(S$8="Y",0,
MAX(0,'7. Consumption'!BN18-(R114+'8. SOH &amp; Pipeline'!T68-'7. Consumption'!V18+MIN(0,(SUM('7. Consumption'!$G18:U18)-'8. SOH &amp; Pipeline'!T17))))))</f>
        <v>0</v>
      </c>
      <c r="T18" s="193">
        <f>(IF(T$8="Y",0,
MAX(0,'7. Consumption'!BO18-(S114+'8. SOH &amp; Pipeline'!U68-'7. Consumption'!W18+MIN(0,(SUM('7. Consumption'!$G18:V18)-'8. SOH &amp; Pipeline'!U17))))))</f>
        <v>0</v>
      </c>
      <c r="U18" s="193">
        <f>(IF(U$8="Y",0,
MAX(0,'7. Consumption'!BP18-(T114+'8. SOH &amp; Pipeline'!V68-'7. Consumption'!X18+MIN(0,(SUM('7. Consumption'!$G18:W18)-'8. SOH &amp; Pipeline'!V17))))))</f>
        <v>0</v>
      </c>
      <c r="V18" s="193">
        <f>(IF(V$8="Y",0,
MAX(0,'7. Consumption'!BQ18-(U114+'8. SOH &amp; Pipeline'!W68-'7. Consumption'!Y18+MIN(0,(SUM('7. Consumption'!$G18:X18)-'8. SOH &amp; Pipeline'!W17))))))</f>
        <v>0</v>
      </c>
      <c r="W18" s="193">
        <f>(IF(W$8="Y",0,
MAX(0,'7. Consumption'!BR18-(V114+'8. SOH &amp; Pipeline'!X68-'7. Consumption'!Z18+MIN(0,(SUM('7. Consumption'!$G18:Y18)-'8. SOH &amp; Pipeline'!X17))))))</f>
        <v>0</v>
      </c>
      <c r="X18" s="193">
        <f>(IF(X$8="Y",0,
MAX(0,'7. Consumption'!BS18-(W114+'8. SOH &amp; Pipeline'!Y68-'7. Consumption'!AA18+MIN(0,(SUM('7. Consumption'!$G18:Z18)-'8. SOH &amp; Pipeline'!Y17))))))</f>
        <v>0</v>
      </c>
      <c r="Y18" s="193">
        <f>(IF(Y$8="Y",0,
MAX(0,'7. Consumption'!BT18-(X114+'8. SOH &amp; Pipeline'!Z68-'7. Consumption'!AB18+MIN(0,(SUM('7. Consumption'!$G18:AA18)-'8. SOH &amp; Pipeline'!Z17))))))</f>
        <v>0</v>
      </c>
      <c r="Z18" s="193">
        <f>(IF(Z$8="Y",0,
MAX(0,'7. Consumption'!BU18-(Y114+'8. SOH &amp; Pipeline'!AA68-'7. Consumption'!AC18+MIN(0,(SUM('7. Consumption'!$G18:AB18)-'8. SOH &amp; Pipeline'!AA17))))))</f>
        <v>0</v>
      </c>
      <c r="AA18" s="193">
        <f>(IF(AA$8="Y",0,
MAX(0,'7. Consumption'!BV18-(Z114+'8. SOH &amp; Pipeline'!AB68-'7. Consumption'!AD18+MIN(0,(SUM('7. Consumption'!$G18:AC18)-'8. SOH &amp; Pipeline'!AB17))))))</f>
        <v>0</v>
      </c>
      <c r="AB18" s="193">
        <f>(IF(AB$8="Y",0,
MAX(0,'7. Consumption'!BW18-(AA114+'8. SOH &amp; Pipeline'!AC68-'7. Consumption'!AE18+MIN(0,(SUM('7. Consumption'!$G18:AD18)-'8. SOH &amp; Pipeline'!AC17))))))</f>
        <v>0</v>
      </c>
      <c r="AC18" s="193">
        <f>(IF(AC$8="Y",0,
MAX(0,'7. Consumption'!BX18-(AB114+'8. SOH &amp; Pipeline'!AD68-'7. Consumption'!AF18+MIN(0,(SUM('7. Consumption'!$G18:AE18)-'8. SOH &amp; Pipeline'!AD17))))))</f>
        <v>0</v>
      </c>
      <c r="AD18" s="193">
        <f>(IF(AD$8="Y",0,
MAX(0,'7. Consumption'!BY18-(AC114+'8. SOH &amp; Pipeline'!AE68-'7. Consumption'!AG18+MIN(0,(SUM('7. Consumption'!$G18:AF18)-'8. SOH &amp; Pipeline'!AE17))))))</f>
        <v>0</v>
      </c>
      <c r="AE18" s="193">
        <f>(IF(AE$8="Y",0,
MAX(0,'7. Consumption'!BZ18-(AD114+'8. SOH &amp; Pipeline'!AF68-'7. Consumption'!AH18+MIN(0,(SUM('7. Consumption'!$G18:AG18)-'8. SOH &amp; Pipeline'!AF17))))))</f>
        <v>0</v>
      </c>
      <c r="AF18" s="193">
        <f>(IF(AF$8="Y",0,
MAX(0,'7. Consumption'!CA18-(AE114+'8. SOH &amp; Pipeline'!AG68-'7. Consumption'!AI18+MIN(0,(SUM('7. Consumption'!$G18:AH18)-'8. SOH &amp; Pipeline'!AG17))))))</f>
        <v>0</v>
      </c>
      <c r="AG18" s="193">
        <f>(IF(AG$8="Y",0,
MAX(0,'7. Consumption'!CB18-(AF114+'8. SOH &amp; Pipeline'!AH68-'7. Consumption'!AJ18+MIN(0,(SUM('7. Consumption'!$G18:AI18)-'8. SOH &amp; Pipeline'!AH17))))))</f>
        <v>0</v>
      </c>
      <c r="AH18" s="193">
        <f>(IF(AH$8="Y",0,
MAX(0,'7. Consumption'!CC18-(AG114+'8. SOH &amp; Pipeline'!AI68-'7. Consumption'!AK18+MIN(0,(SUM('7. Consumption'!$G18:AJ18)-'8. SOH &amp; Pipeline'!AI17))))))</f>
        <v>0</v>
      </c>
      <c r="AI18" s="193">
        <f>(IF(AI$8="Y",0,
MAX(0,'7. Consumption'!CD18-(AH114+'8. SOH &amp; Pipeline'!AJ68-'7. Consumption'!AL18+MIN(0,(SUM('7. Consumption'!$G18:AK18)-'8. SOH &amp; Pipeline'!AJ17))))))</f>
        <v>0</v>
      </c>
      <c r="AJ18" s="193">
        <f>(IF(AJ$8="Y",0,
MAX(0,'7. Consumption'!CE18-(AI114+'8. SOH &amp; Pipeline'!AK68-'7. Consumption'!AM18+MIN(0,(SUM('7. Consumption'!$G18:AL18)-'8. SOH &amp; Pipeline'!AK17))))))</f>
        <v>0</v>
      </c>
      <c r="AK18" s="193">
        <f>(IF(AK$8="Y",0,
MAX(0,'7. Consumption'!CF18-(AJ114+'8. SOH &amp; Pipeline'!AL68-'7. Consumption'!AN18+MIN(0,(SUM('7. Consumption'!$G18:AM18)-'8. SOH &amp; Pipeline'!AL17))))))</f>
        <v>0</v>
      </c>
      <c r="AL18" s="193">
        <f>(IF(AL$8="Y",0,
MAX(0,'7. Consumption'!CG18-(AK114+'8. SOH &amp; Pipeline'!AM68-'7. Consumption'!AO18+MIN(0,(SUM('7. Consumption'!$G18:AN18)-'8. SOH &amp; Pipeline'!AM17))))))</f>
        <v>0</v>
      </c>
      <c r="AM18" s="193">
        <f>(IF(AM$8="Y",0,
MAX(0,'7. Consumption'!CH18-(AL114+'8. SOH &amp; Pipeline'!AN68-'7. Consumption'!AP18+MIN(0,(SUM('7. Consumption'!$G18:AO18)-'8. SOH &amp; Pipeline'!AN17))))))</f>
        <v>0</v>
      </c>
      <c r="AN18" s="193">
        <f>(IF(AN$8="Y",0,
MAX(0,'7. Consumption'!CI18-(AM114+'8. SOH &amp; Pipeline'!AO68-'7. Consumption'!AQ18+MIN(0,(SUM('7. Consumption'!$G18:AP18)-'8. SOH &amp; Pipeline'!AO17))))))</f>
        <v>0</v>
      </c>
      <c r="AO18" s="136"/>
    </row>
    <row r="19" spans="2:41" ht="15" x14ac:dyDescent="0.25">
      <c r="B19" s="16"/>
      <c r="C19" s="16" t="str">
        <f>'7. Consumption'!C19</f>
        <v>DRV (300) - 120 tab</v>
      </c>
      <c r="E19" s="193">
        <f>(IF(E$8="Y",0,
MAX(0,'7. Consumption'!AZ19-(D115+'8. SOH &amp; Pipeline'!F69-'7. Consumption'!H19+MIN(0,(SUM('7. Consumption'!$G19:G19)-'8. SOH &amp; Pipeline'!F18))))))</f>
        <v>0</v>
      </c>
      <c r="F19" s="193">
        <f>(IF(F$8="Y",0,
MAX(0,'7. Consumption'!BA19-(E115+'8. SOH &amp; Pipeline'!G69-'7. Consumption'!I19+MIN(0,(SUM('7. Consumption'!$G19:H19)-'8. SOH &amp; Pipeline'!G18))))))</f>
        <v>0</v>
      </c>
      <c r="G19" s="193">
        <f>(IF(G$8="Y",0,
MAX(0,'7. Consumption'!BB19-(F115+'8. SOH &amp; Pipeline'!H69-'7. Consumption'!J19+MIN(0,(SUM('7. Consumption'!$G19:I19)-'8. SOH &amp; Pipeline'!H18))))))</f>
        <v>0</v>
      </c>
      <c r="H19" s="193">
        <f>(IF(H$8="Y",0,
MAX(0,'7. Consumption'!BC19-(G115+'8. SOH &amp; Pipeline'!I69-'7. Consumption'!K19+MIN(0,(SUM('7. Consumption'!$G19:J19)-'8. SOH &amp; Pipeline'!I18))))))</f>
        <v>0</v>
      </c>
      <c r="I19" s="193">
        <f>(IF(I$8="Y",0,
MAX(0,'7. Consumption'!BD19-(H115+'8. SOH &amp; Pipeline'!J69-'7. Consumption'!L19+MIN(0,(SUM('7. Consumption'!$G19:K19)-'8. SOH &amp; Pipeline'!J18))))))</f>
        <v>0</v>
      </c>
      <c r="J19" s="193">
        <f>(IF(J$8="Y",0,
MAX(0,'7. Consumption'!BE19-(I115+'8. SOH &amp; Pipeline'!K69-'7. Consumption'!M19+MIN(0,(SUM('7. Consumption'!$G19:L19)-'8. SOH &amp; Pipeline'!K18))))))</f>
        <v>0</v>
      </c>
      <c r="K19" s="193">
        <f>(IF(K$8="Y",0,
MAX(0,'7. Consumption'!BF19-(J115+'8. SOH &amp; Pipeline'!L69-'7. Consumption'!N19+MIN(0,(SUM('7. Consumption'!$G19:M19)-'8. SOH &amp; Pipeline'!L18))))))</f>
        <v>0</v>
      </c>
      <c r="L19" s="193">
        <f>(IF(L$8="Y",0,
MAX(0,'7. Consumption'!BG19-(K115+'8. SOH &amp; Pipeline'!M69-'7. Consumption'!O19+MIN(0,(SUM('7. Consumption'!$G19:N19)-'8. SOH &amp; Pipeline'!M18))))))</f>
        <v>0</v>
      </c>
      <c r="M19" s="193">
        <f>(IF(M$8="Y",0,
MAX(0,'7. Consumption'!BH19-(L115+'8. SOH &amp; Pipeline'!N69-'7. Consumption'!P19+MIN(0,(SUM('7. Consumption'!$G19:O19)-'8. SOH &amp; Pipeline'!N18))))))</f>
        <v>0</v>
      </c>
      <c r="N19" s="193">
        <f>(IF(N$8="Y",0,
MAX(0,'7. Consumption'!BI19-(M115+'8. SOH &amp; Pipeline'!O69-'7. Consumption'!Q19+MIN(0,(SUM('7. Consumption'!$G19:P19)-'8. SOH &amp; Pipeline'!O18))))))</f>
        <v>0</v>
      </c>
      <c r="O19" s="193">
        <f>(IF(O$8="Y",0,
MAX(0,'7. Consumption'!BJ19-(N115+'8. SOH &amp; Pipeline'!P69-'7. Consumption'!R19+MIN(0,(SUM('7. Consumption'!$G19:Q19)-'8. SOH &amp; Pipeline'!P18))))))</f>
        <v>0</v>
      </c>
      <c r="P19" s="193">
        <f>(IF(P$8="Y",0,
MAX(0,'7. Consumption'!BK19-(O115+'8. SOH &amp; Pipeline'!Q69-'7. Consumption'!S19+MIN(0,(SUM('7. Consumption'!$G19:R19)-'8. SOH &amp; Pipeline'!Q18))))))</f>
        <v>0</v>
      </c>
      <c r="Q19" s="193">
        <f>(IF(Q$8="Y",0,
MAX(0,'7. Consumption'!BL19-(P115+'8. SOH &amp; Pipeline'!R69-'7. Consumption'!T19+MIN(0,(SUM('7. Consumption'!$G19:S19)-'8. SOH &amp; Pipeline'!R18))))))</f>
        <v>0</v>
      </c>
      <c r="R19" s="193">
        <f>(IF(R$8="Y",0,
MAX(0,'7. Consumption'!BM19-(Q115+'8. SOH &amp; Pipeline'!S69-'7. Consumption'!U19+MIN(0,(SUM('7. Consumption'!$G19:T19)-'8. SOH &amp; Pipeline'!S18))))))</f>
        <v>0</v>
      </c>
      <c r="S19" s="193">
        <f>(IF(S$8="Y",0,
MAX(0,'7. Consumption'!BN19-(R115+'8. SOH &amp; Pipeline'!T69-'7. Consumption'!V19+MIN(0,(SUM('7. Consumption'!$G19:U19)-'8. SOH &amp; Pipeline'!T18))))))</f>
        <v>0</v>
      </c>
      <c r="T19" s="193">
        <f>(IF(T$8="Y",0,
MAX(0,'7. Consumption'!BO19-(S115+'8. SOH &amp; Pipeline'!U69-'7. Consumption'!W19+MIN(0,(SUM('7. Consumption'!$G19:V19)-'8. SOH &amp; Pipeline'!U18))))))</f>
        <v>0</v>
      </c>
      <c r="U19" s="193">
        <f>(IF(U$8="Y",0,
MAX(0,'7. Consumption'!BP19-(T115+'8. SOH &amp; Pipeline'!V69-'7. Consumption'!X19+MIN(0,(SUM('7. Consumption'!$G19:W19)-'8. SOH &amp; Pipeline'!V18))))))</f>
        <v>0</v>
      </c>
      <c r="V19" s="193">
        <f>(IF(V$8="Y",0,
MAX(0,'7. Consumption'!BQ19-(U115+'8. SOH &amp; Pipeline'!W69-'7. Consumption'!Y19+MIN(0,(SUM('7. Consumption'!$G19:X19)-'8. SOH &amp; Pipeline'!W18))))))</f>
        <v>0</v>
      </c>
      <c r="W19" s="193">
        <f>(IF(W$8="Y",0,
MAX(0,'7. Consumption'!BR19-(V115+'8. SOH &amp; Pipeline'!X69-'7. Consumption'!Z19+MIN(0,(SUM('7. Consumption'!$G19:Y19)-'8. SOH &amp; Pipeline'!X18))))))</f>
        <v>0</v>
      </c>
      <c r="X19" s="193">
        <f>(IF(X$8="Y",0,
MAX(0,'7. Consumption'!BS19-(W115+'8. SOH &amp; Pipeline'!Y69-'7. Consumption'!AA19+MIN(0,(SUM('7. Consumption'!$G19:Z19)-'8. SOH &amp; Pipeline'!Y18))))))</f>
        <v>0</v>
      </c>
      <c r="Y19" s="193">
        <f>(IF(Y$8="Y",0,
MAX(0,'7. Consumption'!BT19-(X115+'8. SOH &amp; Pipeline'!Z69-'7. Consumption'!AB19+MIN(0,(SUM('7. Consumption'!$G19:AA19)-'8. SOH &amp; Pipeline'!Z18))))))</f>
        <v>0</v>
      </c>
      <c r="Z19" s="193">
        <f>(IF(Z$8="Y",0,
MAX(0,'7. Consumption'!BU19-(Y115+'8. SOH &amp; Pipeline'!AA69-'7. Consumption'!AC19+MIN(0,(SUM('7. Consumption'!$G19:AB19)-'8. SOH &amp; Pipeline'!AA18))))))</f>
        <v>0</v>
      </c>
      <c r="AA19" s="193">
        <f>(IF(AA$8="Y",0,
MAX(0,'7. Consumption'!BV19-(Z115+'8. SOH &amp; Pipeline'!AB69-'7. Consumption'!AD19+MIN(0,(SUM('7. Consumption'!$G19:AC19)-'8. SOH &amp; Pipeline'!AB18))))))</f>
        <v>0</v>
      </c>
      <c r="AB19" s="193">
        <f>(IF(AB$8="Y",0,
MAX(0,'7. Consumption'!BW19-(AA115+'8. SOH &amp; Pipeline'!AC69-'7. Consumption'!AE19+MIN(0,(SUM('7. Consumption'!$G19:AD19)-'8. SOH &amp; Pipeline'!AC18))))))</f>
        <v>0</v>
      </c>
      <c r="AC19" s="193">
        <f>(IF(AC$8="Y",0,
MAX(0,'7. Consumption'!BX19-(AB115+'8. SOH &amp; Pipeline'!AD69-'7. Consumption'!AF19+MIN(0,(SUM('7. Consumption'!$G19:AE19)-'8. SOH &amp; Pipeline'!AD18))))))</f>
        <v>0</v>
      </c>
      <c r="AD19" s="193">
        <f>(IF(AD$8="Y",0,
MAX(0,'7. Consumption'!BY19-(AC115+'8. SOH &amp; Pipeline'!AE69-'7. Consumption'!AG19+MIN(0,(SUM('7. Consumption'!$G19:AF19)-'8. SOH &amp; Pipeline'!AE18))))))</f>
        <v>0</v>
      </c>
      <c r="AE19" s="193">
        <f>(IF(AE$8="Y",0,
MAX(0,'7. Consumption'!BZ19-(AD115+'8. SOH &amp; Pipeline'!AF69-'7. Consumption'!AH19+MIN(0,(SUM('7. Consumption'!$G19:AG19)-'8. SOH &amp; Pipeline'!AF18))))))</f>
        <v>0</v>
      </c>
      <c r="AF19" s="193">
        <f>(IF(AF$8="Y",0,
MAX(0,'7. Consumption'!CA19-(AE115+'8. SOH &amp; Pipeline'!AG69-'7. Consumption'!AI19+MIN(0,(SUM('7. Consumption'!$G19:AH19)-'8. SOH &amp; Pipeline'!AG18))))))</f>
        <v>0</v>
      </c>
      <c r="AG19" s="193">
        <f>(IF(AG$8="Y",0,
MAX(0,'7. Consumption'!CB19-(AF115+'8. SOH &amp; Pipeline'!AH69-'7. Consumption'!AJ19+MIN(0,(SUM('7. Consumption'!$G19:AI19)-'8. SOH &amp; Pipeline'!AH18))))))</f>
        <v>0</v>
      </c>
      <c r="AH19" s="193">
        <f>(IF(AH$8="Y",0,
MAX(0,'7. Consumption'!CC19-(AG115+'8. SOH &amp; Pipeline'!AI69-'7. Consumption'!AK19+MIN(0,(SUM('7. Consumption'!$G19:AJ19)-'8. SOH &amp; Pipeline'!AI18))))))</f>
        <v>0</v>
      </c>
      <c r="AI19" s="193">
        <f>(IF(AI$8="Y",0,
MAX(0,'7. Consumption'!CD19-(AH115+'8. SOH &amp; Pipeline'!AJ69-'7. Consumption'!AL19+MIN(0,(SUM('7. Consumption'!$G19:AK19)-'8. SOH &amp; Pipeline'!AJ18))))))</f>
        <v>0</v>
      </c>
      <c r="AJ19" s="193">
        <f>(IF(AJ$8="Y",0,
MAX(0,'7. Consumption'!CE19-(AI115+'8. SOH &amp; Pipeline'!AK69-'7. Consumption'!AM19+MIN(0,(SUM('7. Consumption'!$G19:AL19)-'8. SOH &amp; Pipeline'!AK18))))))</f>
        <v>0</v>
      </c>
      <c r="AK19" s="193">
        <f>(IF(AK$8="Y",0,
MAX(0,'7. Consumption'!CF19-(AJ115+'8. SOH &amp; Pipeline'!AL69-'7. Consumption'!AN19+MIN(0,(SUM('7. Consumption'!$G19:AM19)-'8. SOH &amp; Pipeline'!AL18))))))</f>
        <v>0</v>
      </c>
      <c r="AL19" s="193">
        <f>(IF(AL$8="Y",0,
MAX(0,'7. Consumption'!CG19-(AK115+'8. SOH &amp; Pipeline'!AM69-'7. Consumption'!AO19+MIN(0,(SUM('7. Consumption'!$G19:AN19)-'8. SOH &amp; Pipeline'!AM18))))))</f>
        <v>0</v>
      </c>
      <c r="AM19" s="193">
        <f>(IF(AM$8="Y",0,
MAX(0,'7. Consumption'!CH19-(AL115+'8. SOH &amp; Pipeline'!AN69-'7. Consumption'!AP19+MIN(0,(SUM('7. Consumption'!$G19:AO19)-'8. SOH &amp; Pipeline'!AN18))))))</f>
        <v>0</v>
      </c>
      <c r="AN19" s="193">
        <f>(IF(AN$8="Y",0,
MAX(0,'7. Consumption'!CI19-(AM115+'8. SOH &amp; Pipeline'!AO69-'7. Consumption'!AQ19+MIN(0,(SUM('7. Consumption'!$G19:AP19)-'8. SOH &amp; Pipeline'!AO18))))))</f>
        <v>0</v>
      </c>
      <c r="AO19" s="136"/>
    </row>
    <row r="20" spans="2:41" ht="15" x14ac:dyDescent="0.25">
      <c r="B20" s="16"/>
      <c r="C20" s="16" t="str">
        <f>'7. Consumption'!C20</f>
        <v>DRV (600) - 60 tab</v>
      </c>
      <c r="E20" s="193">
        <f>(IF(E$8="Y",0,
MAX(0,'7. Consumption'!AZ20-(D116+'8. SOH &amp; Pipeline'!F70-'7. Consumption'!H20+MIN(0,(SUM('7. Consumption'!$G20:G20)-'8. SOH &amp; Pipeline'!F19))))))</f>
        <v>0</v>
      </c>
      <c r="F20" s="193">
        <f>(IF(F$8="Y",0,
MAX(0,'7. Consumption'!BA20-(E116+'8. SOH &amp; Pipeline'!G70-'7. Consumption'!I20+MIN(0,(SUM('7. Consumption'!$G20:H20)-'8. SOH &amp; Pipeline'!G19))))))</f>
        <v>0</v>
      </c>
      <c r="G20" s="193">
        <f>(IF(G$8="Y",0,
MAX(0,'7. Consumption'!BB20-(F116+'8. SOH &amp; Pipeline'!H70-'7. Consumption'!J20+MIN(0,(SUM('7. Consumption'!$G20:I20)-'8. SOH &amp; Pipeline'!H19))))))</f>
        <v>0</v>
      </c>
      <c r="H20" s="193">
        <f>(IF(H$8="Y",0,
MAX(0,'7. Consumption'!BC20-(G116+'8. SOH &amp; Pipeline'!I70-'7. Consumption'!K20+MIN(0,(SUM('7. Consumption'!$G20:J20)-'8. SOH &amp; Pipeline'!I19))))))</f>
        <v>0</v>
      </c>
      <c r="I20" s="193">
        <f>(IF(I$8="Y",0,
MAX(0,'7. Consumption'!BD20-(H116+'8. SOH &amp; Pipeline'!J70-'7. Consumption'!L20+MIN(0,(SUM('7. Consumption'!$G20:K20)-'8. SOH &amp; Pipeline'!J19))))))</f>
        <v>0</v>
      </c>
      <c r="J20" s="193">
        <f>(IF(J$8="Y",0,
MAX(0,'7. Consumption'!BE20-(I116+'8. SOH &amp; Pipeline'!K70-'7. Consumption'!M20+MIN(0,(SUM('7. Consumption'!$G20:L20)-'8. SOH &amp; Pipeline'!K19))))))</f>
        <v>0</v>
      </c>
      <c r="K20" s="193">
        <f>(IF(K$8="Y",0,
MAX(0,'7. Consumption'!BF20-(J116+'8. SOH &amp; Pipeline'!L70-'7. Consumption'!N20+MIN(0,(SUM('7. Consumption'!$G20:M20)-'8. SOH &amp; Pipeline'!L19))))))</f>
        <v>0</v>
      </c>
      <c r="L20" s="193">
        <f>(IF(L$8="Y",0,
MAX(0,'7. Consumption'!BG20-(K116+'8. SOH &amp; Pipeline'!M70-'7. Consumption'!O20+MIN(0,(SUM('7. Consumption'!$G20:N20)-'8. SOH &amp; Pipeline'!M19))))))</f>
        <v>0</v>
      </c>
      <c r="M20" s="193">
        <f>(IF(M$8="Y",0,
MAX(0,'7. Consumption'!BH20-(L116+'8. SOH &amp; Pipeline'!N70-'7. Consumption'!P20+MIN(0,(SUM('7. Consumption'!$G20:O20)-'8. SOH &amp; Pipeline'!N19))))))</f>
        <v>0</v>
      </c>
      <c r="N20" s="193">
        <f>(IF(N$8="Y",0,
MAX(0,'7. Consumption'!BI20-(M116+'8. SOH &amp; Pipeline'!O70-'7. Consumption'!Q20+MIN(0,(SUM('7. Consumption'!$G20:P20)-'8. SOH &amp; Pipeline'!O19))))))</f>
        <v>0</v>
      </c>
      <c r="O20" s="193">
        <f>(IF(O$8="Y",0,
MAX(0,'7. Consumption'!BJ20-(N116+'8. SOH &amp; Pipeline'!P70-'7. Consumption'!R20+MIN(0,(SUM('7. Consumption'!$G20:Q20)-'8. SOH &amp; Pipeline'!P19))))))</f>
        <v>0</v>
      </c>
      <c r="P20" s="193">
        <f>(IF(P$8="Y",0,
MAX(0,'7. Consumption'!BK20-(O116+'8. SOH &amp; Pipeline'!Q70-'7. Consumption'!S20+MIN(0,(SUM('7. Consumption'!$G20:R20)-'8. SOH &amp; Pipeline'!Q19))))))</f>
        <v>0</v>
      </c>
      <c r="Q20" s="193">
        <f>(IF(Q$8="Y",0,
MAX(0,'7. Consumption'!BL20-(P116+'8. SOH &amp; Pipeline'!R70-'7. Consumption'!T20+MIN(0,(SUM('7. Consumption'!$G20:S20)-'8. SOH &amp; Pipeline'!R19))))))</f>
        <v>0</v>
      </c>
      <c r="R20" s="193">
        <f>(IF(R$8="Y",0,
MAX(0,'7. Consumption'!BM20-(Q116+'8. SOH &amp; Pipeline'!S70-'7. Consumption'!U20+MIN(0,(SUM('7. Consumption'!$G20:T20)-'8. SOH &amp; Pipeline'!S19))))))</f>
        <v>0</v>
      </c>
      <c r="S20" s="193">
        <f>(IF(S$8="Y",0,
MAX(0,'7. Consumption'!BN20-(R116+'8. SOH &amp; Pipeline'!T70-'7. Consumption'!V20+MIN(0,(SUM('7. Consumption'!$G20:U20)-'8. SOH &amp; Pipeline'!T19))))))</f>
        <v>0</v>
      </c>
      <c r="T20" s="193">
        <f>(IF(T$8="Y",0,
MAX(0,'7. Consumption'!BO20-(S116+'8. SOH &amp; Pipeline'!U70-'7. Consumption'!W20+MIN(0,(SUM('7. Consumption'!$G20:V20)-'8. SOH &amp; Pipeline'!U19))))))</f>
        <v>0</v>
      </c>
      <c r="U20" s="193">
        <f>(IF(U$8="Y",0,
MAX(0,'7. Consumption'!BP20-(T116+'8. SOH &amp; Pipeline'!V70-'7. Consumption'!X20+MIN(0,(SUM('7. Consumption'!$G20:W20)-'8. SOH &amp; Pipeline'!V19))))))</f>
        <v>0</v>
      </c>
      <c r="V20" s="193">
        <f>(IF(V$8="Y",0,
MAX(0,'7. Consumption'!BQ20-(U116+'8. SOH &amp; Pipeline'!W70-'7. Consumption'!Y20+MIN(0,(SUM('7. Consumption'!$G20:X20)-'8. SOH &amp; Pipeline'!W19))))))</f>
        <v>0</v>
      </c>
      <c r="W20" s="193">
        <f>(IF(W$8="Y",0,
MAX(0,'7. Consumption'!BR20-(V116+'8. SOH &amp; Pipeline'!X70-'7. Consumption'!Z20+MIN(0,(SUM('7. Consumption'!$G20:Y20)-'8. SOH &amp; Pipeline'!X19))))))</f>
        <v>0</v>
      </c>
      <c r="X20" s="193">
        <f>(IF(X$8="Y",0,
MAX(0,'7. Consumption'!BS20-(W116+'8. SOH &amp; Pipeline'!Y70-'7. Consumption'!AA20+MIN(0,(SUM('7. Consumption'!$G20:Z20)-'8. SOH &amp; Pipeline'!Y19))))))</f>
        <v>0</v>
      </c>
      <c r="Y20" s="193">
        <f>(IF(Y$8="Y",0,
MAX(0,'7. Consumption'!BT20-(X116+'8. SOH &amp; Pipeline'!Z70-'7. Consumption'!AB20+MIN(0,(SUM('7. Consumption'!$G20:AA20)-'8. SOH &amp; Pipeline'!Z19))))))</f>
        <v>0</v>
      </c>
      <c r="Z20" s="193">
        <f>(IF(Z$8="Y",0,
MAX(0,'7. Consumption'!BU20-(Y116+'8. SOH &amp; Pipeline'!AA70-'7. Consumption'!AC20+MIN(0,(SUM('7. Consumption'!$G20:AB20)-'8. SOH &amp; Pipeline'!AA19))))))</f>
        <v>0</v>
      </c>
      <c r="AA20" s="193">
        <f>(IF(AA$8="Y",0,
MAX(0,'7. Consumption'!BV20-(Z116+'8. SOH &amp; Pipeline'!AB70-'7. Consumption'!AD20+MIN(0,(SUM('7. Consumption'!$G20:AC20)-'8. SOH &amp; Pipeline'!AB19))))))</f>
        <v>0</v>
      </c>
      <c r="AB20" s="193">
        <f>(IF(AB$8="Y",0,
MAX(0,'7. Consumption'!BW20-(AA116+'8. SOH &amp; Pipeline'!AC70-'7. Consumption'!AE20+MIN(0,(SUM('7. Consumption'!$G20:AD20)-'8. SOH &amp; Pipeline'!AC19))))))</f>
        <v>0</v>
      </c>
      <c r="AC20" s="193">
        <f>(IF(AC$8="Y",0,
MAX(0,'7. Consumption'!BX20-(AB116+'8. SOH &amp; Pipeline'!AD70-'7. Consumption'!AF20+MIN(0,(SUM('7. Consumption'!$G20:AE20)-'8. SOH &amp; Pipeline'!AD19))))))</f>
        <v>0</v>
      </c>
      <c r="AD20" s="193">
        <f>(IF(AD$8="Y",0,
MAX(0,'7. Consumption'!BY20-(AC116+'8. SOH &amp; Pipeline'!AE70-'7. Consumption'!AG20+MIN(0,(SUM('7. Consumption'!$G20:AF20)-'8. SOH &amp; Pipeline'!AE19))))))</f>
        <v>0</v>
      </c>
      <c r="AE20" s="193">
        <f>(IF(AE$8="Y",0,
MAX(0,'7. Consumption'!BZ20-(AD116+'8. SOH &amp; Pipeline'!AF70-'7. Consumption'!AH20+MIN(0,(SUM('7. Consumption'!$G20:AG20)-'8. SOH &amp; Pipeline'!AF19))))))</f>
        <v>0</v>
      </c>
      <c r="AF20" s="193">
        <f>(IF(AF$8="Y",0,
MAX(0,'7. Consumption'!CA20-(AE116+'8. SOH &amp; Pipeline'!AG70-'7. Consumption'!AI20+MIN(0,(SUM('7. Consumption'!$G20:AH20)-'8. SOH &amp; Pipeline'!AG19))))))</f>
        <v>0</v>
      </c>
      <c r="AG20" s="193">
        <f>(IF(AG$8="Y",0,
MAX(0,'7. Consumption'!CB20-(AF116+'8. SOH &amp; Pipeline'!AH70-'7. Consumption'!AJ20+MIN(0,(SUM('7. Consumption'!$G20:AI20)-'8. SOH &amp; Pipeline'!AH19))))))</f>
        <v>0</v>
      </c>
      <c r="AH20" s="193">
        <f>(IF(AH$8="Y",0,
MAX(0,'7. Consumption'!CC20-(AG116+'8. SOH &amp; Pipeline'!AI70-'7. Consumption'!AK20+MIN(0,(SUM('7. Consumption'!$G20:AJ20)-'8. SOH &amp; Pipeline'!AI19))))))</f>
        <v>0</v>
      </c>
      <c r="AI20" s="193">
        <f>(IF(AI$8="Y",0,
MAX(0,'7. Consumption'!CD20-(AH116+'8. SOH &amp; Pipeline'!AJ70-'7. Consumption'!AL20+MIN(0,(SUM('7. Consumption'!$G20:AK20)-'8. SOH &amp; Pipeline'!AJ19))))))</f>
        <v>0</v>
      </c>
      <c r="AJ20" s="193">
        <f>(IF(AJ$8="Y",0,
MAX(0,'7. Consumption'!CE20-(AI116+'8. SOH &amp; Pipeline'!AK70-'7. Consumption'!AM20+MIN(0,(SUM('7. Consumption'!$G20:AL20)-'8. SOH &amp; Pipeline'!AK19))))))</f>
        <v>0</v>
      </c>
      <c r="AK20" s="193">
        <f>(IF(AK$8="Y",0,
MAX(0,'7. Consumption'!CF20-(AJ116+'8. SOH &amp; Pipeline'!AL70-'7. Consumption'!AN20+MIN(0,(SUM('7. Consumption'!$G20:AM20)-'8. SOH &amp; Pipeline'!AL19))))))</f>
        <v>0</v>
      </c>
      <c r="AL20" s="193">
        <f>(IF(AL$8="Y",0,
MAX(0,'7. Consumption'!CG20-(AK116+'8. SOH &amp; Pipeline'!AM70-'7. Consumption'!AO20+MIN(0,(SUM('7. Consumption'!$G20:AN20)-'8. SOH &amp; Pipeline'!AM19))))))</f>
        <v>0</v>
      </c>
      <c r="AM20" s="193">
        <f>(IF(AM$8="Y",0,
MAX(0,'7. Consumption'!CH20-(AL116+'8. SOH &amp; Pipeline'!AN70-'7. Consumption'!AP20+MIN(0,(SUM('7. Consumption'!$G20:AO20)-'8. SOH &amp; Pipeline'!AN19))))))</f>
        <v>0</v>
      </c>
      <c r="AN20" s="193">
        <f>(IF(AN$8="Y",0,
MAX(0,'7. Consumption'!CI20-(AM116+'8. SOH &amp; Pipeline'!AO70-'7. Consumption'!AQ20+MIN(0,(SUM('7. Consumption'!$G20:AP20)-'8. SOH &amp; Pipeline'!AO19))))))</f>
        <v>0</v>
      </c>
      <c r="AO20" s="136"/>
    </row>
    <row r="21" spans="2:41" ht="15" x14ac:dyDescent="0.25">
      <c r="B21" s="16"/>
      <c r="C21" s="16" t="str">
        <f>'7. Consumption'!C21</f>
        <v>DTG (50) - 30 tab</v>
      </c>
      <c r="E21" s="193">
        <f>(IF(E$8="Y",0,
MAX(0,'7. Consumption'!AZ21-(D117+'8. SOH &amp; Pipeline'!F71-'7. Consumption'!H21+MIN(0,(SUM('7. Consumption'!$G21:G21)-'8. SOH &amp; Pipeline'!F20))))))</f>
        <v>0</v>
      </c>
      <c r="F21" s="193">
        <f>(IF(F$8="Y",0,
MAX(0,'7. Consumption'!BA21-(E117+'8. SOH &amp; Pipeline'!G71-'7. Consumption'!I21+MIN(0,(SUM('7. Consumption'!$G21:H21)-'8. SOH &amp; Pipeline'!G20))))))</f>
        <v>0</v>
      </c>
      <c r="G21" s="193">
        <f>(IF(G$8="Y",0,
MAX(0,'7. Consumption'!BB21-(F117+'8. SOH &amp; Pipeline'!H71-'7. Consumption'!J21+MIN(0,(SUM('7. Consumption'!$G21:I21)-'8. SOH &amp; Pipeline'!H20))))))</f>
        <v>0</v>
      </c>
      <c r="H21" s="193">
        <f>(IF(H$8="Y",0,
MAX(0,'7. Consumption'!BC21-(G117+'8. SOH &amp; Pipeline'!I71-'7. Consumption'!K21+MIN(0,(SUM('7. Consumption'!$G21:J21)-'8. SOH &amp; Pipeline'!I20))))))</f>
        <v>0</v>
      </c>
      <c r="I21" s="193">
        <f>(IF(I$8="Y",0,
MAX(0,'7. Consumption'!BD21-(H117+'8. SOH &amp; Pipeline'!J71-'7. Consumption'!L21+MIN(0,(SUM('7. Consumption'!$G21:K21)-'8. SOH &amp; Pipeline'!J20))))))</f>
        <v>0</v>
      </c>
      <c r="J21" s="193">
        <f>(IF(J$8="Y",0,
MAX(0,'7. Consumption'!BE21-(I117+'8. SOH &amp; Pipeline'!K71-'7. Consumption'!M21+MIN(0,(SUM('7. Consumption'!$G21:L21)-'8. SOH &amp; Pipeline'!K20))))))</f>
        <v>0</v>
      </c>
      <c r="K21" s="193">
        <f>(IF(K$8="Y",0,
MAX(0,'7. Consumption'!BF21-(J117+'8. SOH &amp; Pipeline'!L71-'7. Consumption'!N21+MIN(0,(SUM('7. Consumption'!$G21:M21)-'8. SOH &amp; Pipeline'!L20))))))</f>
        <v>0</v>
      </c>
      <c r="L21" s="193">
        <f>(IF(L$8="Y",0,
MAX(0,'7. Consumption'!BG21-(K117+'8. SOH &amp; Pipeline'!M71-'7. Consumption'!O21+MIN(0,(SUM('7. Consumption'!$G21:N21)-'8. SOH &amp; Pipeline'!M20))))))</f>
        <v>0</v>
      </c>
      <c r="M21" s="193">
        <f>(IF(M$8="Y",0,
MAX(0,'7. Consumption'!BH21-(L117+'8. SOH &amp; Pipeline'!N71-'7. Consumption'!P21+MIN(0,(SUM('7. Consumption'!$G21:O21)-'8. SOH &amp; Pipeline'!N20))))))</f>
        <v>0</v>
      </c>
      <c r="N21" s="193">
        <f>(IF(N$8="Y",0,
MAX(0,'7. Consumption'!BI21-(M117+'8. SOH &amp; Pipeline'!O71-'7. Consumption'!Q21+MIN(0,(SUM('7. Consumption'!$G21:P21)-'8. SOH &amp; Pipeline'!O20))))))</f>
        <v>0</v>
      </c>
      <c r="O21" s="193">
        <f>(IF(O$8="Y",0,
MAX(0,'7. Consumption'!BJ21-(N117+'8. SOH &amp; Pipeline'!P71-'7. Consumption'!R21+MIN(0,(SUM('7. Consumption'!$G21:Q21)-'8. SOH &amp; Pipeline'!P20))))))</f>
        <v>0</v>
      </c>
      <c r="P21" s="193">
        <f>(IF(P$8="Y",0,
MAX(0,'7. Consumption'!BK21-(O117+'8. SOH &amp; Pipeline'!Q71-'7. Consumption'!S21+MIN(0,(SUM('7. Consumption'!$G21:R21)-'8. SOH &amp; Pipeline'!Q20))))))</f>
        <v>0</v>
      </c>
      <c r="Q21" s="193">
        <f>(IF(Q$8="Y",0,
MAX(0,'7. Consumption'!BL21-(P117+'8. SOH &amp; Pipeline'!R71-'7. Consumption'!T21+MIN(0,(SUM('7. Consumption'!$G21:S21)-'8. SOH &amp; Pipeline'!R20))))))</f>
        <v>0</v>
      </c>
      <c r="R21" s="193">
        <f>(IF(R$8="Y",0,
MAX(0,'7. Consumption'!BM21-(Q117+'8. SOH &amp; Pipeline'!S71-'7. Consumption'!U21+MIN(0,(SUM('7. Consumption'!$G21:T21)-'8. SOH &amp; Pipeline'!S20))))))</f>
        <v>0</v>
      </c>
      <c r="S21" s="193">
        <f>(IF(S$8="Y",0,
MAX(0,'7. Consumption'!BN21-(R117+'8. SOH &amp; Pipeline'!T71-'7. Consumption'!V21+MIN(0,(SUM('7. Consumption'!$G21:U21)-'8. SOH &amp; Pipeline'!T20))))))</f>
        <v>0</v>
      </c>
      <c r="T21" s="193">
        <f>(IF(T$8="Y",0,
MAX(0,'7. Consumption'!BO21-(S117+'8. SOH &amp; Pipeline'!U71-'7. Consumption'!W21+MIN(0,(SUM('7. Consumption'!$G21:V21)-'8. SOH &amp; Pipeline'!U20))))))</f>
        <v>0</v>
      </c>
      <c r="U21" s="193">
        <f>(IF(U$8="Y",0,
MAX(0,'7. Consumption'!BP21-(T117+'8. SOH &amp; Pipeline'!V71-'7. Consumption'!X21+MIN(0,(SUM('7. Consumption'!$G21:W21)-'8. SOH &amp; Pipeline'!V20))))))</f>
        <v>0</v>
      </c>
      <c r="V21" s="193">
        <f>(IF(V$8="Y",0,
MAX(0,'7. Consumption'!BQ21-(U117+'8. SOH &amp; Pipeline'!W71-'7. Consumption'!Y21+MIN(0,(SUM('7. Consumption'!$G21:X21)-'8. SOH &amp; Pipeline'!W20))))))</f>
        <v>0</v>
      </c>
      <c r="W21" s="193">
        <f>(IF(W$8="Y",0,
MAX(0,'7. Consumption'!BR21-(V117+'8. SOH &amp; Pipeline'!X71-'7. Consumption'!Z21+MIN(0,(SUM('7. Consumption'!$G21:Y21)-'8. SOH &amp; Pipeline'!X20))))))</f>
        <v>0</v>
      </c>
      <c r="X21" s="193">
        <f>(IF(X$8="Y",0,
MAX(0,'7. Consumption'!BS21-(W117+'8. SOH &amp; Pipeline'!Y71-'7. Consumption'!AA21+MIN(0,(SUM('7. Consumption'!$G21:Z21)-'8. SOH &amp; Pipeline'!Y20))))))</f>
        <v>0</v>
      </c>
      <c r="Y21" s="193">
        <f>(IF(Y$8="Y",0,
MAX(0,'7. Consumption'!BT21-(X117+'8. SOH &amp; Pipeline'!Z71-'7. Consumption'!AB21+MIN(0,(SUM('7. Consumption'!$G21:AA21)-'8. SOH &amp; Pipeline'!Z20))))))</f>
        <v>0</v>
      </c>
      <c r="Z21" s="193">
        <f>(IF(Z$8="Y",0,
MAX(0,'7. Consumption'!BU21-(Y117+'8. SOH &amp; Pipeline'!AA71-'7. Consumption'!AC21+MIN(0,(SUM('7. Consumption'!$G21:AB21)-'8. SOH &amp; Pipeline'!AA20))))))</f>
        <v>0</v>
      </c>
      <c r="AA21" s="193">
        <f>(IF(AA$8="Y",0,
MAX(0,'7. Consumption'!BV21-(Z117+'8. SOH &amp; Pipeline'!AB71-'7. Consumption'!AD21+MIN(0,(SUM('7. Consumption'!$G21:AC21)-'8. SOH &amp; Pipeline'!AB20))))))</f>
        <v>0</v>
      </c>
      <c r="AB21" s="193">
        <f>(IF(AB$8="Y",0,
MAX(0,'7. Consumption'!BW21-(AA117+'8. SOH &amp; Pipeline'!AC71-'7. Consumption'!AE21+MIN(0,(SUM('7. Consumption'!$G21:AD21)-'8. SOH &amp; Pipeline'!AC20))))))</f>
        <v>0</v>
      </c>
      <c r="AC21" s="193">
        <f>(IF(AC$8="Y",0,
MAX(0,'7. Consumption'!BX21-(AB117+'8. SOH &amp; Pipeline'!AD71-'7. Consumption'!AF21+MIN(0,(SUM('7. Consumption'!$G21:AE21)-'8. SOH &amp; Pipeline'!AD20))))))</f>
        <v>0</v>
      </c>
      <c r="AD21" s="193">
        <f>(IF(AD$8="Y",0,
MAX(0,'7. Consumption'!BY21-(AC117+'8. SOH &amp; Pipeline'!AE71-'7. Consumption'!AG21+MIN(0,(SUM('7. Consumption'!$G21:AF21)-'8. SOH &amp; Pipeline'!AE20))))))</f>
        <v>0</v>
      </c>
      <c r="AE21" s="193">
        <f>(IF(AE$8="Y",0,
MAX(0,'7. Consumption'!BZ21-(AD117+'8. SOH &amp; Pipeline'!AF71-'7. Consumption'!AH21+MIN(0,(SUM('7. Consumption'!$G21:AG21)-'8. SOH &amp; Pipeline'!AF20))))))</f>
        <v>0</v>
      </c>
      <c r="AF21" s="193">
        <f>(IF(AF$8="Y",0,
MAX(0,'7. Consumption'!CA21-(AE117+'8. SOH &amp; Pipeline'!AG71-'7. Consumption'!AI21+MIN(0,(SUM('7. Consumption'!$G21:AH21)-'8. SOH &amp; Pipeline'!AG20))))))</f>
        <v>0</v>
      </c>
      <c r="AG21" s="193">
        <f>(IF(AG$8="Y",0,
MAX(0,'7. Consumption'!CB21-(AF117+'8. SOH &amp; Pipeline'!AH71-'7. Consumption'!AJ21+MIN(0,(SUM('7. Consumption'!$G21:AI21)-'8. SOH &amp; Pipeline'!AH20))))))</f>
        <v>0</v>
      </c>
      <c r="AH21" s="193">
        <f>(IF(AH$8="Y",0,
MAX(0,'7. Consumption'!CC21-(AG117+'8. SOH &amp; Pipeline'!AI71-'7. Consumption'!AK21+MIN(0,(SUM('7. Consumption'!$G21:AJ21)-'8. SOH &amp; Pipeline'!AI20))))))</f>
        <v>0</v>
      </c>
      <c r="AI21" s="193">
        <f>(IF(AI$8="Y",0,
MAX(0,'7. Consumption'!CD21-(AH117+'8. SOH &amp; Pipeline'!AJ71-'7. Consumption'!AL21+MIN(0,(SUM('7. Consumption'!$G21:AK21)-'8. SOH &amp; Pipeline'!AJ20))))))</f>
        <v>0</v>
      </c>
      <c r="AJ21" s="193">
        <f>(IF(AJ$8="Y",0,
MAX(0,'7. Consumption'!CE21-(AI117+'8. SOH &amp; Pipeline'!AK71-'7. Consumption'!AM21+MIN(0,(SUM('7. Consumption'!$G21:AL21)-'8. SOH &amp; Pipeline'!AK20))))))</f>
        <v>0</v>
      </c>
      <c r="AK21" s="193">
        <f>(IF(AK$8="Y",0,
MAX(0,'7. Consumption'!CF21-(AJ117+'8. SOH &amp; Pipeline'!AL71-'7. Consumption'!AN21+MIN(0,(SUM('7. Consumption'!$G21:AM21)-'8. SOH &amp; Pipeline'!AL20))))))</f>
        <v>0</v>
      </c>
      <c r="AL21" s="193">
        <f>(IF(AL$8="Y",0,
MAX(0,'7. Consumption'!CG21-(AK117+'8. SOH &amp; Pipeline'!AM71-'7. Consumption'!AO21+MIN(0,(SUM('7. Consumption'!$G21:AN21)-'8. SOH &amp; Pipeline'!AM20))))))</f>
        <v>0</v>
      </c>
      <c r="AM21" s="193">
        <f>(IF(AM$8="Y",0,
MAX(0,'7. Consumption'!CH21-(AL117+'8. SOH &amp; Pipeline'!AN71-'7. Consumption'!AP21+MIN(0,(SUM('7. Consumption'!$G21:AO21)-'8. SOH &amp; Pipeline'!AN20))))))</f>
        <v>0</v>
      </c>
      <c r="AN21" s="193">
        <f>(IF(AN$8="Y",0,
MAX(0,'7. Consumption'!CI21-(AM117+'8. SOH &amp; Pipeline'!AO71-'7. Consumption'!AQ21+MIN(0,(SUM('7. Consumption'!$G21:AP21)-'8. SOH &amp; Pipeline'!AO20))))))</f>
        <v>0</v>
      </c>
      <c r="AO21" s="136"/>
    </row>
    <row r="22" spans="2:41" ht="15" x14ac:dyDescent="0.25">
      <c r="B22" s="16"/>
      <c r="C22" s="16" t="str">
        <f>'7. Consumption'!C22</f>
        <v>EFV (600) - 30 tab</v>
      </c>
      <c r="E22" s="193">
        <f>(IF(E$8="Y",0,
MAX(0,'7. Consumption'!AZ22-(D118+'8. SOH &amp; Pipeline'!F72-'7. Consumption'!H22+MIN(0,(SUM('7. Consumption'!$G22:G22)-'8. SOH &amp; Pipeline'!F21))))))</f>
        <v>0</v>
      </c>
      <c r="F22" s="193">
        <f>(IF(F$8="Y",0,
MAX(0,'7. Consumption'!BA22-(E118+'8. SOH &amp; Pipeline'!G72-'7. Consumption'!I22+MIN(0,(SUM('7. Consumption'!$G22:H22)-'8. SOH &amp; Pipeline'!G21))))))</f>
        <v>0</v>
      </c>
      <c r="G22" s="193">
        <f>(IF(G$8="Y",0,
MAX(0,'7. Consumption'!BB22-(F118+'8. SOH &amp; Pipeline'!H72-'7. Consumption'!J22+MIN(0,(SUM('7. Consumption'!$G22:I22)-'8. SOH &amp; Pipeline'!H21))))))</f>
        <v>0</v>
      </c>
      <c r="H22" s="193">
        <f>(IF(H$8="Y",0,
MAX(0,'7. Consumption'!BC22-(G118+'8. SOH &amp; Pipeline'!I72-'7. Consumption'!K22+MIN(0,(SUM('7. Consumption'!$G22:J22)-'8. SOH &amp; Pipeline'!I21))))))</f>
        <v>0</v>
      </c>
      <c r="I22" s="193">
        <f>(IF(I$8="Y",0,
MAX(0,'7. Consumption'!BD22-(H118+'8. SOH &amp; Pipeline'!J72-'7. Consumption'!L22+MIN(0,(SUM('7. Consumption'!$G22:K22)-'8. SOH &amp; Pipeline'!J21))))))</f>
        <v>0</v>
      </c>
      <c r="J22" s="193">
        <f>(IF(J$8="Y",0,
MAX(0,'7. Consumption'!BE22-(I118+'8. SOH &amp; Pipeline'!K72-'7. Consumption'!M22+MIN(0,(SUM('7. Consumption'!$G22:L22)-'8. SOH &amp; Pipeline'!K21))))))</f>
        <v>0</v>
      </c>
      <c r="K22" s="193">
        <f>(IF(K$8="Y",0,
MAX(0,'7. Consumption'!BF22-(J118+'8. SOH &amp; Pipeline'!L72-'7. Consumption'!N22+MIN(0,(SUM('7. Consumption'!$G22:M22)-'8. SOH &amp; Pipeline'!L21))))))</f>
        <v>0</v>
      </c>
      <c r="L22" s="193">
        <f>(IF(L$8="Y",0,
MAX(0,'7. Consumption'!BG22-(K118+'8. SOH &amp; Pipeline'!M72-'7. Consumption'!O22+MIN(0,(SUM('7. Consumption'!$G22:N22)-'8. SOH &amp; Pipeline'!M21))))))</f>
        <v>0</v>
      </c>
      <c r="M22" s="193">
        <f>(IF(M$8="Y",0,
MAX(0,'7. Consumption'!BH22-(L118+'8. SOH &amp; Pipeline'!N72-'7. Consumption'!P22+MIN(0,(SUM('7. Consumption'!$G22:O22)-'8. SOH &amp; Pipeline'!N21))))))</f>
        <v>0</v>
      </c>
      <c r="N22" s="193">
        <f>(IF(N$8="Y",0,
MAX(0,'7. Consumption'!BI22-(M118+'8. SOH &amp; Pipeline'!O72-'7. Consumption'!Q22+MIN(0,(SUM('7. Consumption'!$G22:P22)-'8. SOH &amp; Pipeline'!O21))))))</f>
        <v>0</v>
      </c>
      <c r="O22" s="193">
        <f>(IF(O$8="Y",0,
MAX(0,'7. Consumption'!BJ22-(N118+'8. SOH &amp; Pipeline'!P72-'7. Consumption'!R22+MIN(0,(SUM('7. Consumption'!$G22:Q22)-'8. SOH &amp; Pipeline'!P21))))))</f>
        <v>0</v>
      </c>
      <c r="P22" s="193">
        <f>(IF(P$8="Y",0,
MAX(0,'7. Consumption'!BK22-(O118+'8. SOH &amp; Pipeline'!Q72-'7. Consumption'!S22+MIN(0,(SUM('7. Consumption'!$G22:R22)-'8. SOH &amp; Pipeline'!Q21))))))</f>
        <v>0</v>
      </c>
      <c r="Q22" s="193">
        <f>(IF(Q$8="Y",0,
MAX(0,'7. Consumption'!BL22-(P118+'8. SOH &amp; Pipeline'!R72-'7. Consumption'!T22+MIN(0,(SUM('7. Consumption'!$G22:S22)-'8. SOH &amp; Pipeline'!R21))))))</f>
        <v>0</v>
      </c>
      <c r="R22" s="193">
        <f>(IF(R$8="Y",0,
MAX(0,'7. Consumption'!BM22-(Q118+'8. SOH &amp; Pipeline'!S72-'7. Consumption'!U22+MIN(0,(SUM('7. Consumption'!$G22:T22)-'8. SOH &amp; Pipeline'!S21))))))</f>
        <v>0</v>
      </c>
      <c r="S22" s="193">
        <f>(IF(S$8="Y",0,
MAX(0,'7. Consumption'!BN22-(R118+'8. SOH &amp; Pipeline'!T72-'7. Consumption'!V22+MIN(0,(SUM('7. Consumption'!$G22:U22)-'8. SOH &amp; Pipeline'!T21))))))</f>
        <v>0</v>
      </c>
      <c r="T22" s="193">
        <f>(IF(T$8="Y",0,
MAX(0,'7. Consumption'!BO22-(S118+'8. SOH &amp; Pipeline'!U72-'7. Consumption'!W22+MIN(0,(SUM('7. Consumption'!$G22:V22)-'8. SOH &amp; Pipeline'!U21))))))</f>
        <v>0</v>
      </c>
      <c r="U22" s="193">
        <f>(IF(U$8="Y",0,
MAX(0,'7. Consumption'!BP22-(T118+'8. SOH &amp; Pipeline'!V72-'7. Consumption'!X22+MIN(0,(SUM('7. Consumption'!$G22:W22)-'8. SOH &amp; Pipeline'!V21))))))</f>
        <v>0</v>
      </c>
      <c r="V22" s="193">
        <f>(IF(V$8="Y",0,
MAX(0,'7. Consumption'!BQ22-(U118+'8. SOH &amp; Pipeline'!W72-'7. Consumption'!Y22+MIN(0,(SUM('7. Consumption'!$G22:X22)-'8. SOH &amp; Pipeline'!W21))))))</f>
        <v>0</v>
      </c>
      <c r="W22" s="193">
        <f>(IF(W$8="Y",0,
MAX(0,'7. Consumption'!BR22-(V118+'8. SOH &amp; Pipeline'!X72-'7. Consumption'!Z22+MIN(0,(SUM('7. Consumption'!$G22:Y22)-'8. SOH &amp; Pipeline'!X21))))))</f>
        <v>0</v>
      </c>
      <c r="X22" s="193">
        <f>(IF(X$8="Y",0,
MAX(0,'7. Consumption'!BS22-(W118+'8. SOH &amp; Pipeline'!Y72-'7. Consumption'!AA22+MIN(0,(SUM('7. Consumption'!$G22:Z22)-'8. SOH &amp; Pipeline'!Y21))))))</f>
        <v>0</v>
      </c>
      <c r="Y22" s="193">
        <f>(IF(Y$8="Y",0,
MAX(0,'7. Consumption'!BT22-(X118+'8. SOH &amp; Pipeline'!Z72-'7. Consumption'!AB22+MIN(0,(SUM('7. Consumption'!$G22:AA22)-'8. SOH &amp; Pipeline'!Z21))))))</f>
        <v>0</v>
      </c>
      <c r="Z22" s="193">
        <f>(IF(Z$8="Y",0,
MAX(0,'7. Consumption'!BU22-(Y118+'8. SOH &amp; Pipeline'!AA72-'7. Consumption'!AC22+MIN(0,(SUM('7. Consumption'!$G22:AB22)-'8. SOH &amp; Pipeline'!AA21))))))</f>
        <v>0</v>
      </c>
      <c r="AA22" s="193">
        <f>(IF(AA$8="Y",0,
MAX(0,'7. Consumption'!BV22-(Z118+'8. SOH &amp; Pipeline'!AB72-'7. Consumption'!AD22+MIN(0,(SUM('7. Consumption'!$G22:AC22)-'8. SOH &amp; Pipeline'!AB21))))))</f>
        <v>0</v>
      </c>
      <c r="AB22" s="193">
        <f>(IF(AB$8="Y",0,
MAX(0,'7. Consumption'!BW22-(AA118+'8. SOH &amp; Pipeline'!AC72-'7. Consumption'!AE22+MIN(0,(SUM('7. Consumption'!$G22:AD22)-'8. SOH &amp; Pipeline'!AC21))))))</f>
        <v>0</v>
      </c>
      <c r="AC22" s="193">
        <f>(IF(AC$8="Y",0,
MAX(0,'7. Consumption'!BX22-(AB118+'8. SOH &amp; Pipeline'!AD72-'7. Consumption'!AF22+MIN(0,(SUM('7. Consumption'!$G22:AE22)-'8. SOH &amp; Pipeline'!AD21))))))</f>
        <v>0</v>
      </c>
      <c r="AD22" s="193">
        <f>(IF(AD$8="Y",0,
MAX(0,'7. Consumption'!BY22-(AC118+'8. SOH &amp; Pipeline'!AE72-'7. Consumption'!AG22+MIN(0,(SUM('7. Consumption'!$G22:AF22)-'8. SOH &amp; Pipeline'!AE21))))))</f>
        <v>0</v>
      </c>
      <c r="AE22" s="193">
        <f>(IF(AE$8="Y",0,
MAX(0,'7. Consumption'!BZ22-(AD118+'8. SOH &amp; Pipeline'!AF72-'7. Consumption'!AH22+MIN(0,(SUM('7. Consumption'!$G22:AG22)-'8. SOH &amp; Pipeline'!AF21))))))</f>
        <v>0</v>
      </c>
      <c r="AF22" s="193">
        <f>(IF(AF$8="Y",0,
MAX(0,'7. Consumption'!CA22-(AE118+'8. SOH &amp; Pipeline'!AG72-'7. Consumption'!AI22+MIN(0,(SUM('7. Consumption'!$G22:AH22)-'8. SOH &amp; Pipeline'!AG21))))))</f>
        <v>0</v>
      </c>
      <c r="AG22" s="193">
        <f>(IF(AG$8="Y",0,
MAX(0,'7. Consumption'!CB22-(AF118+'8. SOH &amp; Pipeline'!AH72-'7. Consumption'!AJ22+MIN(0,(SUM('7. Consumption'!$G22:AI22)-'8. SOH &amp; Pipeline'!AH21))))))</f>
        <v>0</v>
      </c>
      <c r="AH22" s="193">
        <f>(IF(AH$8="Y",0,
MAX(0,'7. Consumption'!CC22-(AG118+'8. SOH &amp; Pipeline'!AI72-'7. Consumption'!AK22+MIN(0,(SUM('7. Consumption'!$G22:AJ22)-'8. SOH &amp; Pipeline'!AI21))))))</f>
        <v>0</v>
      </c>
      <c r="AI22" s="193">
        <f>(IF(AI$8="Y",0,
MAX(0,'7. Consumption'!CD22-(AH118+'8. SOH &amp; Pipeline'!AJ72-'7. Consumption'!AL22+MIN(0,(SUM('7. Consumption'!$G22:AK22)-'8. SOH &amp; Pipeline'!AJ21))))))</f>
        <v>0</v>
      </c>
      <c r="AJ22" s="193">
        <f>(IF(AJ$8="Y",0,
MAX(0,'7. Consumption'!CE22-(AI118+'8. SOH &amp; Pipeline'!AK72-'7. Consumption'!AM22+MIN(0,(SUM('7. Consumption'!$G22:AL22)-'8. SOH &amp; Pipeline'!AK21))))))</f>
        <v>0</v>
      </c>
      <c r="AK22" s="193">
        <f>(IF(AK$8="Y",0,
MAX(0,'7. Consumption'!CF22-(AJ118+'8. SOH &amp; Pipeline'!AL72-'7. Consumption'!AN22+MIN(0,(SUM('7. Consumption'!$G22:AM22)-'8. SOH &amp; Pipeline'!AL21))))))</f>
        <v>0</v>
      </c>
      <c r="AL22" s="193">
        <f>(IF(AL$8="Y",0,
MAX(0,'7. Consumption'!CG22-(AK118+'8. SOH &amp; Pipeline'!AM72-'7. Consumption'!AO22+MIN(0,(SUM('7. Consumption'!$G22:AN22)-'8. SOH &amp; Pipeline'!AM21))))))</f>
        <v>0</v>
      </c>
      <c r="AM22" s="193">
        <f>(IF(AM$8="Y",0,
MAX(0,'7. Consumption'!CH22-(AL118+'8. SOH &amp; Pipeline'!AN72-'7. Consumption'!AP22+MIN(0,(SUM('7. Consumption'!$G22:AO22)-'8. SOH &amp; Pipeline'!AN21))))))</f>
        <v>0</v>
      </c>
      <c r="AN22" s="193">
        <f>(IF(AN$8="Y",0,
MAX(0,'7. Consumption'!CI22-(AM118+'8. SOH &amp; Pipeline'!AO72-'7. Consumption'!AQ22+MIN(0,(SUM('7. Consumption'!$G22:AP22)-'8. SOH &amp; Pipeline'!AO21))))))</f>
        <v>0</v>
      </c>
      <c r="AO22" s="136"/>
    </row>
    <row r="23" spans="2:41" ht="15" x14ac:dyDescent="0.25">
      <c r="B23" s="16"/>
      <c r="C23" s="16" t="str">
        <f>'7. Consumption'!C23</f>
        <v>ETV (100) - 120 tab</v>
      </c>
      <c r="E23" s="193">
        <f>(IF(E$8="Y",0,
MAX(0,'7. Consumption'!AZ23-(D119+'8. SOH &amp; Pipeline'!F73-'7. Consumption'!H23+MIN(0,(SUM('7. Consumption'!$G23:G23)-'8. SOH &amp; Pipeline'!F22))))))</f>
        <v>0</v>
      </c>
      <c r="F23" s="193">
        <f>(IF(F$8="Y",0,
MAX(0,'7. Consumption'!BA23-(E119+'8. SOH &amp; Pipeline'!G73-'7. Consumption'!I23+MIN(0,(SUM('7. Consumption'!$G23:H23)-'8. SOH &amp; Pipeline'!G22))))))</f>
        <v>0</v>
      </c>
      <c r="G23" s="193">
        <f>(IF(G$8="Y",0,
MAX(0,'7. Consumption'!BB23-(F119+'8. SOH &amp; Pipeline'!H73-'7. Consumption'!J23+MIN(0,(SUM('7. Consumption'!$G23:I23)-'8. SOH &amp; Pipeline'!H22))))))</f>
        <v>0</v>
      </c>
      <c r="H23" s="193">
        <f>(IF(H$8="Y",0,
MAX(0,'7. Consumption'!BC23-(G119+'8. SOH &amp; Pipeline'!I73-'7. Consumption'!K23+MIN(0,(SUM('7. Consumption'!$G23:J23)-'8. SOH &amp; Pipeline'!I22))))))</f>
        <v>0</v>
      </c>
      <c r="I23" s="193">
        <f>(IF(I$8="Y",0,
MAX(0,'7. Consumption'!BD23-(H119+'8. SOH &amp; Pipeline'!J73-'7. Consumption'!L23+MIN(0,(SUM('7. Consumption'!$G23:K23)-'8. SOH &amp; Pipeline'!J22))))))</f>
        <v>0</v>
      </c>
      <c r="J23" s="193">
        <f>(IF(J$8="Y",0,
MAX(0,'7. Consumption'!BE23-(I119+'8. SOH &amp; Pipeline'!K73-'7. Consumption'!M23+MIN(0,(SUM('7. Consumption'!$G23:L23)-'8. SOH &amp; Pipeline'!K22))))))</f>
        <v>0</v>
      </c>
      <c r="K23" s="193">
        <f>(IF(K$8="Y",0,
MAX(0,'7. Consumption'!BF23-(J119+'8. SOH &amp; Pipeline'!L73-'7. Consumption'!N23+MIN(0,(SUM('7. Consumption'!$G23:M23)-'8. SOH &amp; Pipeline'!L22))))))</f>
        <v>0</v>
      </c>
      <c r="L23" s="193">
        <f>(IF(L$8="Y",0,
MAX(0,'7. Consumption'!BG23-(K119+'8. SOH &amp; Pipeline'!M73-'7. Consumption'!O23+MIN(0,(SUM('7. Consumption'!$G23:N23)-'8. SOH &amp; Pipeline'!M22))))))</f>
        <v>0</v>
      </c>
      <c r="M23" s="193">
        <f>(IF(M$8="Y",0,
MAX(0,'7. Consumption'!BH23-(L119+'8. SOH &amp; Pipeline'!N73-'7. Consumption'!P23+MIN(0,(SUM('7. Consumption'!$G23:O23)-'8. SOH &amp; Pipeline'!N22))))))</f>
        <v>0</v>
      </c>
      <c r="N23" s="193">
        <f>(IF(N$8="Y",0,
MAX(0,'7. Consumption'!BI23-(M119+'8. SOH &amp; Pipeline'!O73-'7. Consumption'!Q23+MIN(0,(SUM('7. Consumption'!$G23:P23)-'8. SOH &amp; Pipeline'!O22))))))</f>
        <v>0</v>
      </c>
      <c r="O23" s="193">
        <f>(IF(O$8="Y",0,
MAX(0,'7. Consumption'!BJ23-(N119+'8. SOH &amp; Pipeline'!P73-'7. Consumption'!R23+MIN(0,(SUM('7. Consumption'!$G23:Q23)-'8. SOH &amp; Pipeline'!P22))))))</f>
        <v>0</v>
      </c>
      <c r="P23" s="193">
        <f>(IF(P$8="Y",0,
MAX(0,'7. Consumption'!BK23-(O119+'8. SOH &amp; Pipeline'!Q73-'7. Consumption'!S23+MIN(0,(SUM('7. Consumption'!$G23:R23)-'8. SOH &amp; Pipeline'!Q22))))))</f>
        <v>0</v>
      </c>
      <c r="Q23" s="193">
        <f>(IF(Q$8="Y",0,
MAX(0,'7. Consumption'!BL23-(P119+'8. SOH &amp; Pipeline'!R73-'7. Consumption'!T23+MIN(0,(SUM('7. Consumption'!$G23:S23)-'8. SOH &amp; Pipeline'!R22))))))</f>
        <v>0</v>
      </c>
      <c r="R23" s="193">
        <f>(IF(R$8="Y",0,
MAX(0,'7. Consumption'!BM23-(Q119+'8. SOH &amp; Pipeline'!S73-'7. Consumption'!U23+MIN(0,(SUM('7. Consumption'!$G23:T23)-'8. SOH &amp; Pipeline'!S22))))))</f>
        <v>0</v>
      </c>
      <c r="S23" s="193">
        <f>(IF(S$8="Y",0,
MAX(0,'7. Consumption'!BN23-(R119+'8. SOH &amp; Pipeline'!T73-'7. Consumption'!V23+MIN(0,(SUM('7. Consumption'!$G23:U23)-'8. SOH &amp; Pipeline'!T22))))))</f>
        <v>0</v>
      </c>
      <c r="T23" s="193">
        <f>(IF(T$8="Y",0,
MAX(0,'7. Consumption'!BO23-(S119+'8. SOH &amp; Pipeline'!U73-'7. Consumption'!W23+MIN(0,(SUM('7. Consumption'!$G23:V23)-'8. SOH &amp; Pipeline'!U22))))))</f>
        <v>0</v>
      </c>
      <c r="U23" s="193">
        <f>(IF(U$8="Y",0,
MAX(0,'7. Consumption'!BP23-(T119+'8. SOH &amp; Pipeline'!V73-'7. Consumption'!X23+MIN(0,(SUM('7. Consumption'!$G23:W23)-'8. SOH &amp; Pipeline'!V22))))))</f>
        <v>0</v>
      </c>
      <c r="V23" s="193">
        <f>(IF(V$8="Y",0,
MAX(0,'7. Consumption'!BQ23-(U119+'8. SOH &amp; Pipeline'!W73-'7. Consumption'!Y23+MIN(0,(SUM('7. Consumption'!$G23:X23)-'8. SOH &amp; Pipeline'!W22))))))</f>
        <v>0</v>
      </c>
      <c r="W23" s="193">
        <f>(IF(W$8="Y",0,
MAX(0,'7. Consumption'!BR23-(V119+'8. SOH &amp; Pipeline'!X73-'7. Consumption'!Z23+MIN(0,(SUM('7. Consumption'!$G23:Y23)-'8. SOH &amp; Pipeline'!X22))))))</f>
        <v>0</v>
      </c>
      <c r="X23" s="193">
        <f>(IF(X$8="Y",0,
MAX(0,'7. Consumption'!BS23-(W119+'8. SOH &amp; Pipeline'!Y73-'7. Consumption'!AA23+MIN(0,(SUM('7. Consumption'!$G23:Z23)-'8. SOH &amp; Pipeline'!Y22))))))</f>
        <v>0</v>
      </c>
      <c r="Y23" s="193">
        <f>(IF(Y$8="Y",0,
MAX(0,'7. Consumption'!BT23-(X119+'8. SOH &amp; Pipeline'!Z73-'7. Consumption'!AB23+MIN(0,(SUM('7. Consumption'!$G23:AA23)-'8. SOH &amp; Pipeline'!Z22))))))</f>
        <v>0</v>
      </c>
      <c r="Z23" s="193">
        <f>(IF(Z$8="Y",0,
MAX(0,'7. Consumption'!BU23-(Y119+'8. SOH &amp; Pipeline'!AA73-'7. Consumption'!AC23+MIN(0,(SUM('7. Consumption'!$G23:AB23)-'8. SOH &amp; Pipeline'!AA22))))))</f>
        <v>0</v>
      </c>
      <c r="AA23" s="193">
        <f>(IF(AA$8="Y",0,
MAX(0,'7. Consumption'!BV23-(Z119+'8. SOH &amp; Pipeline'!AB73-'7. Consumption'!AD23+MIN(0,(SUM('7. Consumption'!$G23:AC23)-'8. SOH &amp; Pipeline'!AB22))))))</f>
        <v>0</v>
      </c>
      <c r="AB23" s="193">
        <f>(IF(AB$8="Y",0,
MAX(0,'7. Consumption'!BW23-(AA119+'8. SOH &amp; Pipeline'!AC73-'7. Consumption'!AE23+MIN(0,(SUM('7. Consumption'!$G23:AD23)-'8. SOH &amp; Pipeline'!AC22))))))</f>
        <v>0</v>
      </c>
      <c r="AC23" s="193">
        <f>(IF(AC$8="Y",0,
MAX(0,'7. Consumption'!BX23-(AB119+'8. SOH &amp; Pipeline'!AD73-'7. Consumption'!AF23+MIN(0,(SUM('7. Consumption'!$G23:AE23)-'8. SOH &amp; Pipeline'!AD22))))))</f>
        <v>0</v>
      </c>
      <c r="AD23" s="193">
        <f>(IF(AD$8="Y",0,
MAX(0,'7. Consumption'!BY23-(AC119+'8. SOH &amp; Pipeline'!AE73-'7. Consumption'!AG23+MIN(0,(SUM('7. Consumption'!$G23:AF23)-'8. SOH &amp; Pipeline'!AE22))))))</f>
        <v>0</v>
      </c>
      <c r="AE23" s="193">
        <f>(IF(AE$8="Y",0,
MAX(0,'7. Consumption'!BZ23-(AD119+'8. SOH &amp; Pipeline'!AF73-'7. Consumption'!AH23+MIN(0,(SUM('7. Consumption'!$G23:AG23)-'8. SOH &amp; Pipeline'!AF22))))))</f>
        <v>0</v>
      </c>
      <c r="AF23" s="193">
        <f>(IF(AF$8="Y",0,
MAX(0,'7. Consumption'!CA23-(AE119+'8. SOH &amp; Pipeline'!AG73-'7. Consumption'!AI23+MIN(0,(SUM('7. Consumption'!$G23:AH23)-'8. SOH &amp; Pipeline'!AG22))))))</f>
        <v>0</v>
      </c>
      <c r="AG23" s="193">
        <f>(IF(AG$8="Y",0,
MAX(0,'7. Consumption'!CB23-(AF119+'8. SOH &amp; Pipeline'!AH73-'7. Consumption'!AJ23+MIN(0,(SUM('7. Consumption'!$G23:AI23)-'8. SOH &amp; Pipeline'!AH22))))))</f>
        <v>0</v>
      </c>
      <c r="AH23" s="193">
        <f>(IF(AH$8="Y",0,
MAX(0,'7. Consumption'!CC23-(AG119+'8. SOH &amp; Pipeline'!AI73-'7. Consumption'!AK23+MIN(0,(SUM('7. Consumption'!$G23:AJ23)-'8. SOH &amp; Pipeline'!AI22))))))</f>
        <v>0</v>
      </c>
      <c r="AI23" s="193">
        <f>(IF(AI$8="Y",0,
MAX(0,'7. Consumption'!CD23-(AH119+'8. SOH &amp; Pipeline'!AJ73-'7. Consumption'!AL23+MIN(0,(SUM('7. Consumption'!$G23:AK23)-'8. SOH &amp; Pipeline'!AJ22))))))</f>
        <v>0</v>
      </c>
      <c r="AJ23" s="193">
        <f>(IF(AJ$8="Y",0,
MAX(0,'7. Consumption'!CE23-(AI119+'8. SOH &amp; Pipeline'!AK73-'7. Consumption'!AM23+MIN(0,(SUM('7. Consumption'!$G23:AL23)-'8. SOH &amp; Pipeline'!AK22))))))</f>
        <v>0</v>
      </c>
      <c r="AK23" s="193">
        <f>(IF(AK$8="Y",0,
MAX(0,'7. Consumption'!CF23-(AJ119+'8. SOH &amp; Pipeline'!AL73-'7. Consumption'!AN23+MIN(0,(SUM('7. Consumption'!$G23:AM23)-'8. SOH &amp; Pipeline'!AL22))))))</f>
        <v>0</v>
      </c>
      <c r="AL23" s="193">
        <f>(IF(AL$8="Y",0,
MAX(0,'7. Consumption'!CG23-(AK119+'8. SOH &amp; Pipeline'!AM73-'7. Consumption'!AO23+MIN(0,(SUM('7. Consumption'!$G23:AN23)-'8. SOH &amp; Pipeline'!AM22))))))</f>
        <v>0</v>
      </c>
      <c r="AM23" s="193">
        <f>(IF(AM$8="Y",0,
MAX(0,'7. Consumption'!CH23-(AL119+'8. SOH &amp; Pipeline'!AN73-'7. Consumption'!AP23+MIN(0,(SUM('7. Consumption'!$G23:AO23)-'8. SOH &amp; Pipeline'!AN22))))))</f>
        <v>0</v>
      </c>
      <c r="AN23" s="193">
        <f>(IF(AN$8="Y",0,
MAX(0,'7. Consumption'!CI23-(AM119+'8. SOH &amp; Pipeline'!AO73-'7. Consumption'!AQ23+MIN(0,(SUM('7. Consumption'!$G23:AP23)-'8. SOH &amp; Pipeline'!AO22))))))</f>
        <v>0</v>
      </c>
      <c r="AO23" s="136"/>
    </row>
    <row r="24" spans="2:41" ht="15" x14ac:dyDescent="0.25">
      <c r="B24" s="16"/>
      <c r="C24" s="16" t="str">
        <f>'7. Consumption'!C24</f>
        <v>ETV (200) - 60 tab</v>
      </c>
      <c r="E24" s="193">
        <f>(IF(E$8="Y",0,
MAX(0,'7. Consumption'!AZ24-(D120+'8. SOH &amp; Pipeline'!F74-'7. Consumption'!H24+MIN(0,(SUM('7. Consumption'!$G24:G24)-'8. SOH &amp; Pipeline'!F23))))))</f>
        <v>0</v>
      </c>
      <c r="F24" s="193">
        <f>(IF(F$8="Y",0,
MAX(0,'7. Consumption'!BA24-(E120+'8. SOH &amp; Pipeline'!G74-'7. Consumption'!I24+MIN(0,(SUM('7. Consumption'!$G24:H24)-'8. SOH &amp; Pipeline'!G23))))))</f>
        <v>0</v>
      </c>
      <c r="G24" s="193">
        <f>(IF(G$8="Y",0,
MAX(0,'7. Consumption'!BB24-(F120+'8. SOH &amp; Pipeline'!H74-'7. Consumption'!J24+MIN(0,(SUM('7. Consumption'!$G24:I24)-'8. SOH &amp; Pipeline'!H23))))))</f>
        <v>0</v>
      </c>
      <c r="H24" s="193">
        <f>(IF(H$8="Y",0,
MAX(0,'7. Consumption'!BC24-(G120+'8. SOH &amp; Pipeline'!I74-'7. Consumption'!K24+MIN(0,(SUM('7. Consumption'!$G24:J24)-'8. SOH &amp; Pipeline'!I23))))))</f>
        <v>0</v>
      </c>
      <c r="I24" s="193">
        <f>(IF(I$8="Y",0,
MAX(0,'7. Consumption'!BD24-(H120+'8. SOH &amp; Pipeline'!J74-'7. Consumption'!L24+MIN(0,(SUM('7. Consumption'!$G24:K24)-'8. SOH &amp; Pipeline'!J23))))))</f>
        <v>0</v>
      </c>
      <c r="J24" s="193">
        <f>(IF(J$8="Y",0,
MAX(0,'7. Consumption'!BE24-(I120+'8. SOH &amp; Pipeline'!K74-'7. Consumption'!M24+MIN(0,(SUM('7. Consumption'!$G24:L24)-'8. SOH &amp; Pipeline'!K23))))))</f>
        <v>0</v>
      </c>
      <c r="K24" s="193">
        <f>(IF(K$8="Y",0,
MAX(0,'7. Consumption'!BF24-(J120+'8. SOH &amp; Pipeline'!L74-'7. Consumption'!N24+MIN(0,(SUM('7. Consumption'!$G24:M24)-'8. SOH &amp; Pipeline'!L23))))))</f>
        <v>0</v>
      </c>
      <c r="L24" s="193">
        <f>(IF(L$8="Y",0,
MAX(0,'7. Consumption'!BG24-(K120+'8. SOH &amp; Pipeline'!M74-'7. Consumption'!O24+MIN(0,(SUM('7. Consumption'!$G24:N24)-'8. SOH &amp; Pipeline'!M23))))))</f>
        <v>0</v>
      </c>
      <c r="M24" s="193">
        <f>(IF(M$8="Y",0,
MAX(0,'7. Consumption'!BH24-(L120+'8. SOH &amp; Pipeline'!N74-'7. Consumption'!P24+MIN(0,(SUM('7. Consumption'!$G24:O24)-'8. SOH &amp; Pipeline'!N23))))))</f>
        <v>0</v>
      </c>
      <c r="N24" s="193">
        <f>(IF(N$8="Y",0,
MAX(0,'7. Consumption'!BI24-(M120+'8. SOH &amp; Pipeline'!O74-'7. Consumption'!Q24+MIN(0,(SUM('7. Consumption'!$G24:P24)-'8. SOH &amp; Pipeline'!O23))))))</f>
        <v>0</v>
      </c>
      <c r="O24" s="193">
        <f>(IF(O$8="Y",0,
MAX(0,'7. Consumption'!BJ24-(N120+'8. SOH &amp; Pipeline'!P74-'7. Consumption'!R24+MIN(0,(SUM('7. Consumption'!$G24:Q24)-'8. SOH &amp; Pipeline'!P23))))))</f>
        <v>0</v>
      </c>
      <c r="P24" s="193">
        <f>(IF(P$8="Y",0,
MAX(0,'7. Consumption'!BK24-(O120+'8. SOH &amp; Pipeline'!Q74-'7. Consumption'!S24+MIN(0,(SUM('7. Consumption'!$G24:R24)-'8. SOH &amp; Pipeline'!Q23))))))</f>
        <v>0</v>
      </c>
      <c r="Q24" s="193">
        <f>(IF(Q$8="Y",0,
MAX(0,'7. Consumption'!BL24-(P120+'8. SOH &amp; Pipeline'!R74-'7. Consumption'!T24+MIN(0,(SUM('7. Consumption'!$G24:S24)-'8. SOH &amp; Pipeline'!R23))))))</f>
        <v>0</v>
      </c>
      <c r="R24" s="193">
        <f>(IF(R$8="Y",0,
MAX(0,'7. Consumption'!BM24-(Q120+'8. SOH &amp; Pipeline'!S74-'7. Consumption'!U24+MIN(0,(SUM('7. Consumption'!$G24:T24)-'8. SOH &amp; Pipeline'!S23))))))</f>
        <v>0</v>
      </c>
      <c r="S24" s="193">
        <f>(IF(S$8="Y",0,
MAX(0,'7. Consumption'!BN24-(R120+'8. SOH &amp; Pipeline'!T74-'7. Consumption'!V24+MIN(0,(SUM('7. Consumption'!$G24:U24)-'8. SOH &amp; Pipeline'!T23))))))</f>
        <v>0</v>
      </c>
      <c r="T24" s="193">
        <f>(IF(T$8="Y",0,
MAX(0,'7. Consumption'!BO24-(S120+'8. SOH &amp; Pipeline'!U74-'7. Consumption'!W24+MIN(0,(SUM('7. Consumption'!$G24:V24)-'8. SOH &amp; Pipeline'!U23))))))</f>
        <v>0</v>
      </c>
      <c r="U24" s="193">
        <f>(IF(U$8="Y",0,
MAX(0,'7. Consumption'!BP24-(T120+'8. SOH &amp; Pipeline'!V74-'7. Consumption'!X24+MIN(0,(SUM('7. Consumption'!$G24:W24)-'8. SOH &amp; Pipeline'!V23))))))</f>
        <v>0</v>
      </c>
      <c r="V24" s="193">
        <f>(IF(V$8="Y",0,
MAX(0,'7. Consumption'!BQ24-(U120+'8. SOH &amp; Pipeline'!W74-'7. Consumption'!Y24+MIN(0,(SUM('7. Consumption'!$G24:X24)-'8. SOH &amp; Pipeline'!W23))))))</f>
        <v>0</v>
      </c>
      <c r="W24" s="193">
        <f>(IF(W$8="Y",0,
MAX(0,'7. Consumption'!BR24-(V120+'8. SOH &amp; Pipeline'!X74-'7. Consumption'!Z24+MIN(0,(SUM('7. Consumption'!$G24:Y24)-'8. SOH &amp; Pipeline'!X23))))))</f>
        <v>0</v>
      </c>
      <c r="X24" s="193">
        <f>(IF(X$8="Y",0,
MAX(0,'7. Consumption'!BS24-(W120+'8. SOH &amp; Pipeline'!Y74-'7. Consumption'!AA24+MIN(0,(SUM('7. Consumption'!$G24:Z24)-'8. SOH &amp; Pipeline'!Y23))))))</f>
        <v>0</v>
      </c>
      <c r="Y24" s="193">
        <f>(IF(Y$8="Y",0,
MAX(0,'7. Consumption'!BT24-(X120+'8. SOH &amp; Pipeline'!Z74-'7. Consumption'!AB24+MIN(0,(SUM('7. Consumption'!$G24:AA24)-'8. SOH &amp; Pipeline'!Z23))))))</f>
        <v>0</v>
      </c>
      <c r="Z24" s="193">
        <f>(IF(Z$8="Y",0,
MAX(0,'7. Consumption'!BU24-(Y120+'8. SOH &amp; Pipeline'!AA74-'7. Consumption'!AC24+MIN(0,(SUM('7. Consumption'!$G24:AB24)-'8. SOH &amp; Pipeline'!AA23))))))</f>
        <v>0</v>
      </c>
      <c r="AA24" s="193">
        <f>(IF(AA$8="Y",0,
MAX(0,'7. Consumption'!BV24-(Z120+'8. SOH &amp; Pipeline'!AB74-'7. Consumption'!AD24+MIN(0,(SUM('7. Consumption'!$G24:AC24)-'8. SOH &amp; Pipeline'!AB23))))))</f>
        <v>0</v>
      </c>
      <c r="AB24" s="193">
        <f>(IF(AB$8="Y",0,
MAX(0,'7. Consumption'!BW24-(AA120+'8. SOH &amp; Pipeline'!AC74-'7. Consumption'!AE24+MIN(0,(SUM('7. Consumption'!$G24:AD24)-'8. SOH &amp; Pipeline'!AC23))))))</f>
        <v>0</v>
      </c>
      <c r="AC24" s="193">
        <f>(IF(AC$8="Y",0,
MAX(0,'7. Consumption'!BX24-(AB120+'8. SOH &amp; Pipeline'!AD74-'7. Consumption'!AF24+MIN(0,(SUM('7. Consumption'!$G24:AE24)-'8. SOH &amp; Pipeline'!AD23))))))</f>
        <v>0</v>
      </c>
      <c r="AD24" s="193">
        <f>(IF(AD$8="Y",0,
MAX(0,'7. Consumption'!BY24-(AC120+'8. SOH &amp; Pipeline'!AE74-'7. Consumption'!AG24+MIN(0,(SUM('7. Consumption'!$G24:AF24)-'8. SOH &amp; Pipeline'!AE23))))))</f>
        <v>0</v>
      </c>
      <c r="AE24" s="193">
        <f>(IF(AE$8="Y",0,
MAX(0,'7. Consumption'!BZ24-(AD120+'8. SOH &amp; Pipeline'!AF74-'7. Consumption'!AH24+MIN(0,(SUM('7. Consumption'!$G24:AG24)-'8. SOH &amp; Pipeline'!AF23))))))</f>
        <v>0</v>
      </c>
      <c r="AF24" s="193">
        <f>(IF(AF$8="Y",0,
MAX(0,'7. Consumption'!CA24-(AE120+'8. SOH &amp; Pipeline'!AG74-'7. Consumption'!AI24+MIN(0,(SUM('7. Consumption'!$G24:AH24)-'8. SOH &amp; Pipeline'!AG23))))))</f>
        <v>0</v>
      </c>
      <c r="AG24" s="193">
        <f>(IF(AG$8="Y",0,
MAX(0,'7. Consumption'!CB24-(AF120+'8. SOH &amp; Pipeline'!AH74-'7. Consumption'!AJ24+MIN(0,(SUM('7. Consumption'!$G24:AI24)-'8. SOH &amp; Pipeline'!AH23))))))</f>
        <v>0</v>
      </c>
      <c r="AH24" s="193">
        <f>(IF(AH$8="Y",0,
MAX(0,'7. Consumption'!CC24-(AG120+'8. SOH &amp; Pipeline'!AI74-'7. Consumption'!AK24+MIN(0,(SUM('7. Consumption'!$G24:AJ24)-'8. SOH &amp; Pipeline'!AI23))))))</f>
        <v>0</v>
      </c>
      <c r="AI24" s="193">
        <f>(IF(AI$8="Y",0,
MAX(0,'7. Consumption'!CD24-(AH120+'8. SOH &amp; Pipeline'!AJ74-'7. Consumption'!AL24+MIN(0,(SUM('7. Consumption'!$G24:AK24)-'8. SOH &amp; Pipeline'!AJ23))))))</f>
        <v>0</v>
      </c>
      <c r="AJ24" s="193">
        <f>(IF(AJ$8="Y",0,
MAX(0,'7. Consumption'!CE24-(AI120+'8. SOH &amp; Pipeline'!AK74-'7. Consumption'!AM24+MIN(0,(SUM('7. Consumption'!$G24:AL24)-'8. SOH &amp; Pipeline'!AK23))))))</f>
        <v>0</v>
      </c>
      <c r="AK24" s="193">
        <f>(IF(AK$8="Y",0,
MAX(0,'7. Consumption'!CF24-(AJ120+'8. SOH &amp; Pipeline'!AL74-'7. Consumption'!AN24+MIN(0,(SUM('7. Consumption'!$G24:AM24)-'8. SOH &amp; Pipeline'!AL23))))))</f>
        <v>0</v>
      </c>
      <c r="AL24" s="193">
        <f>(IF(AL$8="Y",0,
MAX(0,'7. Consumption'!CG24-(AK120+'8. SOH &amp; Pipeline'!AM74-'7. Consumption'!AO24+MIN(0,(SUM('7. Consumption'!$G24:AN24)-'8. SOH &amp; Pipeline'!AM23))))))</f>
        <v>0</v>
      </c>
      <c r="AM24" s="193">
        <f>(IF(AM$8="Y",0,
MAX(0,'7. Consumption'!CH24-(AL120+'8. SOH &amp; Pipeline'!AN74-'7. Consumption'!AP24+MIN(0,(SUM('7. Consumption'!$G24:AO24)-'8. SOH &amp; Pipeline'!AN23))))))</f>
        <v>0</v>
      </c>
      <c r="AN24" s="193">
        <f>(IF(AN$8="Y",0,
MAX(0,'7. Consumption'!CI24-(AM120+'8. SOH &amp; Pipeline'!AO74-'7. Consumption'!AQ24+MIN(0,(SUM('7. Consumption'!$G24:AP24)-'8. SOH &amp; Pipeline'!AO23))))))</f>
        <v>0</v>
      </c>
      <c r="AO24" s="136"/>
    </row>
    <row r="25" spans="2:41" ht="15" x14ac:dyDescent="0.25">
      <c r="B25" s="16"/>
      <c r="C25" s="16" t="str">
        <f>'7. Consumption'!C25</f>
        <v>FTC (200) - 30 tab</v>
      </c>
      <c r="E25" s="193">
        <f>(IF(E$8="Y",0,
MAX(0,'7. Consumption'!AZ25-(D121+'8. SOH &amp; Pipeline'!F75-'7. Consumption'!H25+MIN(0,(SUM('7. Consumption'!$G25:G25)-'8. SOH &amp; Pipeline'!F24))))))</f>
        <v>0</v>
      </c>
      <c r="F25" s="193">
        <f>(IF(F$8="Y",0,
MAX(0,'7. Consumption'!BA25-(E121+'8. SOH &amp; Pipeline'!G75-'7. Consumption'!I25+MIN(0,(SUM('7. Consumption'!$G25:H25)-'8. SOH &amp; Pipeline'!G24))))))</f>
        <v>0</v>
      </c>
      <c r="G25" s="193">
        <f>(IF(G$8="Y",0,
MAX(0,'7. Consumption'!BB25-(F121+'8. SOH &amp; Pipeline'!H75-'7. Consumption'!J25+MIN(0,(SUM('7. Consumption'!$G25:I25)-'8. SOH &amp; Pipeline'!H24))))))</f>
        <v>0</v>
      </c>
      <c r="H25" s="193">
        <f>(IF(H$8="Y",0,
MAX(0,'7. Consumption'!BC25-(G121+'8. SOH &amp; Pipeline'!I75-'7. Consumption'!K25+MIN(0,(SUM('7. Consumption'!$G25:J25)-'8. SOH &amp; Pipeline'!I24))))))</f>
        <v>0</v>
      </c>
      <c r="I25" s="193">
        <f>(IF(I$8="Y",0,
MAX(0,'7. Consumption'!BD25-(H121+'8. SOH &amp; Pipeline'!J75-'7. Consumption'!L25+MIN(0,(SUM('7. Consumption'!$G25:K25)-'8. SOH &amp; Pipeline'!J24))))))</f>
        <v>0</v>
      </c>
      <c r="J25" s="193">
        <f>(IF(J$8="Y",0,
MAX(0,'7. Consumption'!BE25-(I121+'8. SOH &amp; Pipeline'!K75-'7. Consumption'!M25+MIN(0,(SUM('7. Consumption'!$G25:L25)-'8. SOH &amp; Pipeline'!K24))))))</f>
        <v>0</v>
      </c>
      <c r="K25" s="193">
        <f>(IF(K$8="Y",0,
MAX(0,'7. Consumption'!BF25-(J121+'8. SOH &amp; Pipeline'!L75-'7. Consumption'!N25+MIN(0,(SUM('7. Consumption'!$G25:M25)-'8. SOH &amp; Pipeline'!L24))))))</f>
        <v>0</v>
      </c>
      <c r="L25" s="193">
        <f>(IF(L$8="Y",0,
MAX(0,'7. Consumption'!BG25-(K121+'8. SOH &amp; Pipeline'!M75-'7. Consumption'!O25+MIN(0,(SUM('7. Consumption'!$G25:N25)-'8. SOH &amp; Pipeline'!M24))))))</f>
        <v>0</v>
      </c>
      <c r="M25" s="193">
        <f>(IF(M$8="Y",0,
MAX(0,'7. Consumption'!BH25-(L121+'8. SOH &amp; Pipeline'!N75-'7. Consumption'!P25+MIN(0,(SUM('7. Consumption'!$G25:O25)-'8. SOH &amp; Pipeline'!N24))))))</f>
        <v>0</v>
      </c>
      <c r="N25" s="193">
        <f>(IF(N$8="Y",0,
MAX(0,'7. Consumption'!BI25-(M121+'8. SOH &amp; Pipeline'!O75-'7. Consumption'!Q25+MIN(0,(SUM('7. Consumption'!$G25:P25)-'8. SOH &amp; Pipeline'!O24))))))</f>
        <v>0</v>
      </c>
      <c r="O25" s="193">
        <f>(IF(O$8="Y",0,
MAX(0,'7. Consumption'!BJ25-(N121+'8. SOH &amp; Pipeline'!P75-'7. Consumption'!R25+MIN(0,(SUM('7. Consumption'!$G25:Q25)-'8. SOH &amp; Pipeline'!P24))))))</f>
        <v>0</v>
      </c>
      <c r="P25" s="193">
        <f>(IF(P$8="Y",0,
MAX(0,'7. Consumption'!BK25-(O121+'8. SOH &amp; Pipeline'!Q75-'7. Consumption'!S25+MIN(0,(SUM('7. Consumption'!$G25:R25)-'8. SOH &amp; Pipeline'!Q24))))))</f>
        <v>0</v>
      </c>
      <c r="Q25" s="193">
        <f>(IF(Q$8="Y",0,
MAX(0,'7. Consumption'!BL25-(P121+'8. SOH &amp; Pipeline'!R75-'7. Consumption'!T25+MIN(0,(SUM('7. Consumption'!$G25:S25)-'8. SOH &amp; Pipeline'!R24))))))</f>
        <v>0</v>
      </c>
      <c r="R25" s="193">
        <f>(IF(R$8="Y",0,
MAX(0,'7. Consumption'!BM25-(Q121+'8. SOH &amp; Pipeline'!S75-'7. Consumption'!U25+MIN(0,(SUM('7. Consumption'!$G25:T25)-'8. SOH &amp; Pipeline'!S24))))))</f>
        <v>0</v>
      </c>
      <c r="S25" s="193">
        <f>(IF(S$8="Y",0,
MAX(0,'7. Consumption'!BN25-(R121+'8. SOH &amp; Pipeline'!T75-'7. Consumption'!V25+MIN(0,(SUM('7. Consumption'!$G25:U25)-'8. SOH &amp; Pipeline'!T24))))))</f>
        <v>0</v>
      </c>
      <c r="T25" s="193">
        <f>(IF(T$8="Y",0,
MAX(0,'7. Consumption'!BO25-(S121+'8. SOH &amp; Pipeline'!U75-'7. Consumption'!W25+MIN(0,(SUM('7. Consumption'!$G25:V25)-'8. SOH &amp; Pipeline'!U24))))))</f>
        <v>0</v>
      </c>
      <c r="U25" s="193">
        <f>(IF(U$8="Y",0,
MAX(0,'7. Consumption'!BP25-(T121+'8. SOH &amp; Pipeline'!V75-'7. Consumption'!X25+MIN(0,(SUM('7. Consumption'!$G25:W25)-'8. SOH &amp; Pipeline'!V24))))))</f>
        <v>0</v>
      </c>
      <c r="V25" s="193">
        <f>(IF(V$8="Y",0,
MAX(0,'7. Consumption'!BQ25-(U121+'8. SOH &amp; Pipeline'!W75-'7. Consumption'!Y25+MIN(0,(SUM('7. Consumption'!$G25:X25)-'8. SOH &amp; Pipeline'!W24))))))</f>
        <v>0</v>
      </c>
      <c r="W25" s="193">
        <f>(IF(W$8="Y",0,
MAX(0,'7. Consumption'!BR25-(V121+'8. SOH &amp; Pipeline'!X75-'7. Consumption'!Z25+MIN(0,(SUM('7. Consumption'!$G25:Y25)-'8. SOH &amp; Pipeline'!X24))))))</f>
        <v>0</v>
      </c>
      <c r="X25" s="193">
        <f>(IF(X$8="Y",0,
MAX(0,'7. Consumption'!BS25-(W121+'8. SOH &amp; Pipeline'!Y75-'7. Consumption'!AA25+MIN(0,(SUM('7. Consumption'!$G25:Z25)-'8. SOH &amp; Pipeline'!Y24))))))</f>
        <v>0</v>
      </c>
      <c r="Y25" s="193">
        <f>(IF(Y$8="Y",0,
MAX(0,'7. Consumption'!BT25-(X121+'8. SOH &amp; Pipeline'!Z75-'7. Consumption'!AB25+MIN(0,(SUM('7. Consumption'!$G25:AA25)-'8. SOH &amp; Pipeline'!Z24))))))</f>
        <v>0</v>
      </c>
      <c r="Z25" s="193">
        <f>(IF(Z$8="Y",0,
MAX(0,'7. Consumption'!BU25-(Y121+'8. SOH &amp; Pipeline'!AA75-'7. Consumption'!AC25+MIN(0,(SUM('7. Consumption'!$G25:AB25)-'8. SOH &amp; Pipeline'!AA24))))))</f>
        <v>0</v>
      </c>
      <c r="AA25" s="193">
        <f>(IF(AA$8="Y",0,
MAX(0,'7. Consumption'!BV25-(Z121+'8. SOH &amp; Pipeline'!AB75-'7. Consumption'!AD25+MIN(0,(SUM('7. Consumption'!$G25:AC25)-'8. SOH &amp; Pipeline'!AB24))))))</f>
        <v>0</v>
      </c>
      <c r="AB25" s="193">
        <f>(IF(AB$8="Y",0,
MAX(0,'7. Consumption'!BW25-(AA121+'8. SOH &amp; Pipeline'!AC75-'7. Consumption'!AE25+MIN(0,(SUM('7. Consumption'!$G25:AD25)-'8. SOH &amp; Pipeline'!AC24))))))</f>
        <v>0</v>
      </c>
      <c r="AC25" s="193">
        <f>(IF(AC$8="Y",0,
MAX(0,'7. Consumption'!BX25-(AB121+'8. SOH &amp; Pipeline'!AD75-'7. Consumption'!AF25+MIN(0,(SUM('7. Consumption'!$G25:AE25)-'8. SOH &amp; Pipeline'!AD24))))))</f>
        <v>0</v>
      </c>
      <c r="AD25" s="193">
        <f>(IF(AD$8="Y",0,
MAX(0,'7. Consumption'!BY25-(AC121+'8. SOH &amp; Pipeline'!AE75-'7. Consumption'!AG25+MIN(0,(SUM('7. Consumption'!$G25:AF25)-'8. SOH &amp; Pipeline'!AE24))))))</f>
        <v>0</v>
      </c>
      <c r="AE25" s="193">
        <f>(IF(AE$8="Y",0,
MAX(0,'7. Consumption'!BZ25-(AD121+'8. SOH &amp; Pipeline'!AF75-'7. Consumption'!AH25+MIN(0,(SUM('7. Consumption'!$G25:AG25)-'8. SOH &amp; Pipeline'!AF24))))))</f>
        <v>0</v>
      </c>
      <c r="AF25" s="193">
        <f>(IF(AF$8="Y",0,
MAX(0,'7. Consumption'!CA25-(AE121+'8. SOH &amp; Pipeline'!AG75-'7. Consumption'!AI25+MIN(0,(SUM('7. Consumption'!$G25:AH25)-'8. SOH &amp; Pipeline'!AG24))))))</f>
        <v>0</v>
      </c>
      <c r="AG25" s="193">
        <f>(IF(AG$8="Y",0,
MAX(0,'7. Consumption'!CB25-(AF121+'8. SOH &amp; Pipeline'!AH75-'7. Consumption'!AJ25+MIN(0,(SUM('7. Consumption'!$G25:AI25)-'8. SOH &amp; Pipeline'!AH24))))))</f>
        <v>0</v>
      </c>
      <c r="AH25" s="193">
        <f>(IF(AH$8="Y",0,
MAX(0,'7. Consumption'!CC25-(AG121+'8. SOH &amp; Pipeline'!AI75-'7. Consumption'!AK25+MIN(0,(SUM('7. Consumption'!$G25:AJ25)-'8. SOH &amp; Pipeline'!AI24))))))</f>
        <v>0</v>
      </c>
      <c r="AI25" s="193">
        <f>(IF(AI$8="Y",0,
MAX(0,'7. Consumption'!CD25-(AH121+'8. SOH &amp; Pipeline'!AJ75-'7. Consumption'!AL25+MIN(0,(SUM('7. Consumption'!$G25:AK25)-'8. SOH &amp; Pipeline'!AJ24))))))</f>
        <v>0</v>
      </c>
      <c r="AJ25" s="193">
        <f>(IF(AJ$8="Y",0,
MAX(0,'7. Consumption'!CE25-(AI121+'8. SOH &amp; Pipeline'!AK75-'7. Consumption'!AM25+MIN(0,(SUM('7. Consumption'!$G25:AL25)-'8. SOH &amp; Pipeline'!AK24))))))</f>
        <v>0</v>
      </c>
      <c r="AK25" s="193">
        <f>(IF(AK$8="Y",0,
MAX(0,'7. Consumption'!CF25-(AJ121+'8. SOH &amp; Pipeline'!AL75-'7. Consumption'!AN25+MIN(0,(SUM('7. Consumption'!$G25:AM25)-'8. SOH &amp; Pipeline'!AL24))))))</f>
        <v>0</v>
      </c>
      <c r="AL25" s="193">
        <f>(IF(AL$8="Y",0,
MAX(0,'7. Consumption'!CG25-(AK121+'8. SOH &amp; Pipeline'!AM75-'7. Consumption'!AO25+MIN(0,(SUM('7. Consumption'!$G25:AN25)-'8. SOH &amp; Pipeline'!AM24))))))</f>
        <v>0</v>
      </c>
      <c r="AM25" s="193">
        <f>(IF(AM$8="Y",0,
MAX(0,'7. Consumption'!CH25-(AL121+'8. SOH &amp; Pipeline'!AN75-'7. Consumption'!AP25+MIN(0,(SUM('7. Consumption'!$G25:AO25)-'8. SOH &amp; Pipeline'!AN24))))))</f>
        <v>0</v>
      </c>
      <c r="AN25" s="193">
        <f>(IF(AN$8="Y",0,
MAX(0,'7. Consumption'!CI25-(AM121+'8. SOH &amp; Pipeline'!AO75-'7. Consumption'!AQ25+MIN(0,(SUM('7. Consumption'!$G25:AP25)-'8. SOH &amp; Pipeline'!AO24))))))</f>
        <v>0</v>
      </c>
      <c r="AO25" s="136"/>
    </row>
    <row r="26" spans="2:41" ht="15" x14ac:dyDescent="0.25">
      <c r="B26" s="16"/>
      <c r="C26" s="16" t="str">
        <f>'7. Consumption'!C26</f>
        <v>LPV/r (200/50) - 120 tab</v>
      </c>
      <c r="E26" s="193">
        <f>(IF(E$8="Y",0,
MAX(0,'7. Consumption'!AZ26-(D122+'8. SOH &amp; Pipeline'!F76-'7. Consumption'!H26+MIN(0,(SUM('7. Consumption'!$G26:G26)-'8. SOH &amp; Pipeline'!F25))))))</f>
        <v>0</v>
      </c>
      <c r="F26" s="193">
        <f>(IF(F$8="Y",0,
MAX(0,'7. Consumption'!BA26-(E122+'8. SOH &amp; Pipeline'!G76-'7. Consumption'!I26+MIN(0,(SUM('7. Consumption'!$G26:H26)-'8. SOH &amp; Pipeline'!G25))))))</f>
        <v>0</v>
      </c>
      <c r="G26" s="193">
        <f>(IF(G$8="Y",0,
MAX(0,'7. Consumption'!BB26-(F122+'8. SOH &amp; Pipeline'!H76-'7. Consumption'!J26+MIN(0,(SUM('7. Consumption'!$G26:I26)-'8. SOH &amp; Pipeline'!H25))))))</f>
        <v>0</v>
      </c>
      <c r="H26" s="193">
        <f>(IF(H$8="Y",0,
MAX(0,'7. Consumption'!BC26-(G122+'8. SOH &amp; Pipeline'!I76-'7. Consumption'!K26+MIN(0,(SUM('7. Consumption'!$G26:J26)-'8. SOH &amp; Pipeline'!I25))))))</f>
        <v>0</v>
      </c>
      <c r="I26" s="193">
        <f>(IF(I$8="Y",0,
MAX(0,'7. Consumption'!BD26-(H122+'8. SOH &amp; Pipeline'!J76-'7. Consumption'!L26+MIN(0,(SUM('7. Consumption'!$G26:K26)-'8. SOH &amp; Pipeline'!J25))))))</f>
        <v>0</v>
      </c>
      <c r="J26" s="193">
        <f>(IF(J$8="Y",0,
MAX(0,'7. Consumption'!BE26-(I122+'8. SOH &amp; Pipeline'!K76-'7. Consumption'!M26+MIN(0,(SUM('7. Consumption'!$G26:L26)-'8. SOH &amp; Pipeline'!K25))))))</f>
        <v>0</v>
      </c>
      <c r="K26" s="193">
        <f>(IF(K$8="Y",0,
MAX(0,'7. Consumption'!BF26-(J122+'8. SOH &amp; Pipeline'!L76-'7. Consumption'!N26+MIN(0,(SUM('7. Consumption'!$G26:M26)-'8. SOH &amp; Pipeline'!L25))))))</f>
        <v>0</v>
      </c>
      <c r="L26" s="193">
        <f>(IF(L$8="Y",0,
MAX(0,'7. Consumption'!BG26-(K122+'8. SOH &amp; Pipeline'!M76-'7. Consumption'!O26+MIN(0,(SUM('7. Consumption'!$G26:N26)-'8. SOH &amp; Pipeline'!M25))))))</f>
        <v>0</v>
      </c>
      <c r="M26" s="193">
        <f>(IF(M$8="Y",0,
MAX(0,'7. Consumption'!BH26-(L122+'8. SOH &amp; Pipeline'!N76-'7. Consumption'!P26+MIN(0,(SUM('7. Consumption'!$G26:O26)-'8. SOH &amp; Pipeline'!N25))))))</f>
        <v>0</v>
      </c>
      <c r="N26" s="193">
        <f>(IF(N$8="Y",0,
MAX(0,'7. Consumption'!BI26-(M122+'8. SOH &amp; Pipeline'!O76-'7. Consumption'!Q26+MIN(0,(SUM('7. Consumption'!$G26:P26)-'8. SOH &amp; Pipeline'!O25))))))</f>
        <v>0</v>
      </c>
      <c r="O26" s="193">
        <f>(IF(O$8="Y",0,
MAX(0,'7. Consumption'!BJ26-(N122+'8. SOH &amp; Pipeline'!P76-'7. Consumption'!R26+MIN(0,(SUM('7. Consumption'!$G26:Q26)-'8. SOH &amp; Pipeline'!P25))))))</f>
        <v>0</v>
      </c>
      <c r="P26" s="193">
        <f>(IF(P$8="Y",0,
MAX(0,'7. Consumption'!BK26-(O122+'8. SOH &amp; Pipeline'!Q76-'7. Consumption'!S26+MIN(0,(SUM('7. Consumption'!$G26:R26)-'8. SOH &amp; Pipeline'!Q25))))))</f>
        <v>0</v>
      </c>
      <c r="Q26" s="193">
        <f>(IF(Q$8="Y",0,
MAX(0,'7. Consumption'!BL26-(P122+'8. SOH &amp; Pipeline'!R76-'7. Consumption'!T26+MIN(0,(SUM('7. Consumption'!$G26:S26)-'8. SOH &amp; Pipeline'!R25))))))</f>
        <v>0</v>
      </c>
      <c r="R26" s="193">
        <f>(IF(R$8="Y",0,
MAX(0,'7. Consumption'!BM26-(Q122+'8. SOH &amp; Pipeline'!S76-'7. Consumption'!U26+MIN(0,(SUM('7. Consumption'!$G26:T26)-'8. SOH &amp; Pipeline'!S25))))))</f>
        <v>0</v>
      </c>
      <c r="S26" s="193">
        <f>(IF(S$8="Y",0,
MAX(0,'7. Consumption'!BN26-(R122+'8. SOH &amp; Pipeline'!T76-'7. Consumption'!V26+MIN(0,(SUM('7. Consumption'!$G26:U26)-'8. SOH &amp; Pipeline'!T25))))))</f>
        <v>0</v>
      </c>
      <c r="T26" s="193">
        <f>(IF(T$8="Y",0,
MAX(0,'7. Consumption'!BO26-(S122+'8. SOH &amp; Pipeline'!U76-'7. Consumption'!W26+MIN(0,(SUM('7. Consumption'!$G26:V26)-'8. SOH &amp; Pipeline'!U25))))))</f>
        <v>0</v>
      </c>
      <c r="U26" s="193">
        <f>(IF(U$8="Y",0,
MAX(0,'7. Consumption'!BP26-(T122+'8. SOH &amp; Pipeline'!V76-'7. Consumption'!X26+MIN(0,(SUM('7. Consumption'!$G26:W26)-'8. SOH &amp; Pipeline'!V25))))))</f>
        <v>0</v>
      </c>
      <c r="V26" s="193">
        <f>(IF(V$8="Y",0,
MAX(0,'7. Consumption'!BQ26-(U122+'8. SOH &amp; Pipeline'!W76-'7. Consumption'!Y26+MIN(0,(SUM('7. Consumption'!$G26:X26)-'8. SOH &amp; Pipeline'!W25))))))</f>
        <v>0</v>
      </c>
      <c r="W26" s="193">
        <f>(IF(W$8="Y",0,
MAX(0,'7. Consumption'!BR26-(V122+'8. SOH &amp; Pipeline'!X76-'7. Consumption'!Z26+MIN(0,(SUM('7. Consumption'!$G26:Y26)-'8. SOH &amp; Pipeline'!X25))))))</f>
        <v>0</v>
      </c>
      <c r="X26" s="193">
        <f>(IF(X$8="Y",0,
MAX(0,'7. Consumption'!BS26-(W122+'8. SOH &amp; Pipeline'!Y76-'7. Consumption'!AA26+MIN(0,(SUM('7. Consumption'!$G26:Z26)-'8. SOH &amp; Pipeline'!Y25))))))</f>
        <v>0</v>
      </c>
      <c r="Y26" s="193">
        <f>(IF(Y$8="Y",0,
MAX(0,'7. Consumption'!BT26-(X122+'8. SOH &amp; Pipeline'!Z76-'7. Consumption'!AB26+MIN(0,(SUM('7. Consumption'!$G26:AA26)-'8. SOH &amp; Pipeline'!Z25))))))</f>
        <v>0</v>
      </c>
      <c r="Z26" s="193">
        <f>(IF(Z$8="Y",0,
MAX(0,'7. Consumption'!BU26-(Y122+'8. SOH &amp; Pipeline'!AA76-'7. Consumption'!AC26+MIN(0,(SUM('7. Consumption'!$G26:AB26)-'8. SOH &amp; Pipeline'!AA25))))))</f>
        <v>0</v>
      </c>
      <c r="AA26" s="193">
        <f>(IF(AA$8="Y",0,
MAX(0,'7. Consumption'!BV26-(Z122+'8. SOH &amp; Pipeline'!AB76-'7. Consumption'!AD26+MIN(0,(SUM('7. Consumption'!$G26:AC26)-'8. SOH &amp; Pipeline'!AB25))))))</f>
        <v>0</v>
      </c>
      <c r="AB26" s="193">
        <f>(IF(AB$8="Y",0,
MAX(0,'7. Consumption'!BW26-(AA122+'8. SOH &amp; Pipeline'!AC76-'7. Consumption'!AE26+MIN(0,(SUM('7. Consumption'!$G26:AD26)-'8. SOH &amp; Pipeline'!AC25))))))</f>
        <v>0</v>
      </c>
      <c r="AC26" s="193">
        <f>(IF(AC$8="Y",0,
MAX(0,'7. Consumption'!BX26-(AB122+'8. SOH &amp; Pipeline'!AD76-'7. Consumption'!AF26+MIN(0,(SUM('7. Consumption'!$G26:AE26)-'8. SOH &amp; Pipeline'!AD25))))))</f>
        <v>0</v>
      </c>
      <c r="AD26" s="193">
        <f>(IF(AD$8="Y",0,
MAX(0,'7. Consumption'!BY26-(AC122+'8. SOH &amp; Pipeline'!AE76-'7. Consumption'!AG26+MIN(0,(SUM('7. Consumption'!$G26:AF26)-'8. SOH &amp; Pipeline'!AE25))))))</f>
        <v>0</v>
      </c>
      <c r="AE26" s="193">
        <f>(IF(AE$8="Y",0,
MAX(0,'7. Consumption'!BZ26-(AD122+'8. SOH &amp; Pipeline'!AF76-'7. Consumption'!AH26+MIN(0,(SUM('7. Consumption'!$G26:AG26)-'8. SOH &amp; Pipeline'!AF25))))))</f>
        <v>0</v>
      </c>
      <c r="AF26" s="193">
        <f>(IF(AF$8="Y",0,
MAX(0,'7. Consumption'!CA26-(AE122+'8. SOH &amp; Pipeline'!AG76-'7. Consumption'!AI26+MIN(0,(SUM('7. Consumption'!$G26:AH26)-'8. SOH &amp; Pipeline'!AG25))))))</f>
        <v>0</v>
      </c>
      <c r="AG26" s="193">
        <f>(IF(AG$8="Y",0,
MAX(0,'7. Consumption'!CB26-(AF122+'8. SOH &amp; Pipeline'!AH76-'7. Consumption'!AJ26+MIN(0,(SUM('7. Consumption'!$G26:AI26)-'8. SOH &amp; Pipeline'!AH25))))))</f>
        <v>0</v>
      </c>
      <c r="AH26" s="193">
        <f>(IF(AH$8="Y",0,
MAX(0,'7. Consumption'!CC26-(AG122+'8. SOH &amp; Pipeline'!AI76-'7. Consumption'!AK26+MIN(0,(SUM('7. Consumption'!$G26:AJ26)-'8. SOH &amp; Pipeline'!AI25))))))</f>
        <v>0</v>
      </c>
      <c r="AI26" s="193">
        <f>(IF(AI$8="Y",0,
MAX(0,'7. Consumption'!CD26-(AH122+'8. SOH &amp; Pipeline'!AJ76-'7. Consumption'!AL26+MIN(0,(SUM('7. Consumption'!$G26:AK26)-'8. SOH &amp; Pipeline'!AJ25))))))</f>
        <v>0</v>
      </c>
      <c r="AJ26" s="193">
        <f>(IF(AJ$8="Y",0,
MAX(0,'7. Consumption'!CE26-(AI122+'8. SOH &amp; Pipeline'!AK76-'7. Consumption'!AM26+MIN(0,(SUM('7. Consumption'!$G26:AL26)-'8. SOH &amp; Pipeline'!AK25))))))</f>
        <v>0</v>
      </c>
      <c r="AK26" s="193">
        <f>(IF(AK$8="Y",0,
MAX(0,'7. Consumption'!CF26-(AJ122+'8. SOH &amp; Pipeline'!AL76-'7. Consumption'!AN26+MIN(0,(SUM('7. Consumption'!$G26:AM26)-'8. SOH &amp; Pipeline'!AL25))))))</f>
        <v>0</v>
      </c>
      <c r="AL26" s="193">
        <f>(IF(AL$8="Y",0,
MAX(0,'7. Consumption'!CG26-(AK122+'8. SOH &amp; Pipeline'!AM76-'7. Consumption'!AO26+MIN(0,(SUM('7. Consumption'!$G26:AN26)-'8. SOH &amp; Pipeline'!AM25))))))</f>
        <v>0</v>
      </c>
      <c r="AM26" s="193">
        <f>(IF(AM$8="Y",0,
MAX(0,'7. Consumption'!CH26-(AL122+'8. SOH &amp; Pipeline'!AN76-'7. Consumption'!AP26+MIN(0,(SUM('7. Consumption'!$G26:AO26)-'8. SOH &amp; Pipeline'!AN25))))))</f>
        <v>0</v>
      </c>
      <c r="AN26" s="193">
        <f>(IF(AN$8="Y",0,
MAX(0,'7. Consumption'!CI26-(AM122+'8. SOH &amp; Pipeline'!AO76-'7. Consumption'!AQ26+MIN(0,(SUM('7. Consumption'!$G26:AP26)-'8. SOH &amp; Pipeline'!AO25))))))</f>
        <v>0</v>
      </c>
      <c r="AO26" s="136"/>
    </row>
    <row r="27" spans="2:41" ht="15" x14ac:dyDescent="0.25">
      <c r="B27" s="16"/>
      <c r="C27" s="16" t="str">
        <f>'7. Consumption'!C27</f>
        <v>NVP (200) - 60 tab</v>
      </c>
      <c r="E27" s="193">
        <f>(IF(E$8="Y",0,
MAX(0,'7. Consumption'!AZ27-(D123+'8. SOH &amp; Pipeline'!F77-'7. Consumption'!H27+MIN(0,(SUM('7. Consumption'!$G27:G27)-'8. SOH &amp; Pipeline'!F26))))))</f>
        <v>0</v>
      </c>
      <c r="F27" s="193">
        <f>(IF(F$8="Y",0,
MAX(0,'7. Consumption'!BA27-(E123+'8. SOH &amp; Pipeline'!G77-'7. Consumption'!I27+MIN(0,(SUM('7. Consumption'!$G27:H27)-'8. SOH &amp; Pipeline'!G26))))))</f>
        <v>0</v>
      </c>
      <c r="G27" s="193">
        <f>(IF(G$8="Y",0,
MAX(0,'7. Consumption'!BB27-(F123+'8. SOH &amp; Pipeline'!H77-'7. Consumption'!J27+MIN(0,(SUM('7. Consumption'!$G27:I27)-'8. SOH &amp; Pipeline'!H26))))))</f>
        <v>0</v>
      </c>
      <c r="H27" s="193">
        <f>(IF(H$8="Y",0,
MAX(0,'7. Consumption'!BC27-(G123+'8. SOH &amp; Pipeline'!I77-'7. Consumption'!K27+MIN(0,(SUM('7. Consumption'!$G27:J27)-'8. SOH &amp; Pipeline'!I26))))))</f>
        <v>0</v>
      </c>
      <c r="I27" s="193">
        <f>(IF(I$8="Y",0,
MAX(0,'7. Consumption'!BD27-(H123+'8. SOH &amp; Pipeline'!J77-'7. Consumption'!L27+MIN(0,(SUM('7. Consumption'!$G27:K27)-'8. SOH &amp; Pipeline'!J26))))))</f>
        <v>0</v>
      </c>
      <c r="J27" s="193">
        <f>(IF(J$8="Y",0,
MAX(0,'7. Consumption'!BE27-(I123+'8. SOH &amp; Pipeline'!K77-'7. Consumption'!M27+MIN(0,(SUM('7. Consumption'!$G27:L27)-'8. SOH &amp; Pipeline'!K26))))))</f>
        <v>0</v>
      </c>
      <c r="K27" s="193">
        <f>(IF(K$8="Y",0,
MAX(0,'7. Consumption'!BF27-(J123+'8. SOH &amp; Pipeline'!L77-'7. Consumption'!N27+MIN(0,(SUM('7. Consumption'!$G27:M27)-'8. SOH &amp; Pipeline'!L26))))))</f>
        <v>0</v>
      </c>
      <c r="L27" s="193">
        <f>(IF(L$8="Y",0,
MAX(0,'7. Consumption'!BG27-(K123+'8. SOH &amp; Pipeline'!M77-'7. Consumption'!O27+MIN(0,(SUM('7. Consumption'!$G27:N27)-'8. SOH &amp; Pipeline'!M26))))))</f>
        <v>0</v>
      </c>
      <c r="M27" s="193">
        <f>(IF(M$8="Y",0,
MAX(0,'7. Consumption'!BH27-(L123+'8. SOH &amp; Pipeline'!N77-'7. Consumption'!P27+MIN(0,(SUM('7. Consumption'!$G27:O27)-'8. SOH &amp; Pipeline'!N26))))))</f>
        <v>0</v>
      </c>
      <c r="N27" s="193">
        <f>(IF(N$8="Y",0,
MAX(0,'7. Consumption'!BI27-(M123+'8. SOH &amp; Pipeline'!O77-'7. Consumption'!Q27+MIN(0,(SUM('7. Consumption'!$G27:P27)-'8. SOH &amp; Pipeline'!O26))))))</f>
        <v>0</v>
      </c>
      <c r="O27" s="193">
        <f>(IF(O$8="Y",0,
MAX(0,'7. Consumption'!BJ27-(N123+'8. SOH &amp; Pipeline'!P77-'7. Consumption'!R27+MIN(0,(SUM('7. Consumption'!$G27:Q27)-'8. SOH &amp; Pipeline'!P26))))))</f>
        <v>0</v>
      </c>
      <c r="P27" s="193">
        <f>(IF(P$8="Y",0,
MAX(0,'7. Consumption'!BK27-(O123+'8. SOH &amp; Pipeline'!Q77-'7. Consumption'!S27+MIN(0,(SUM('7. Consumption'!$G27:R27)-'8. SOH &amp; Pipeline'!Q26))))))</f>
        <v>0</v>
      </c>
      <c r="Q27" s="193">
        <f>(IF(Q$8="Y",0,
MAX(0,'7. Consumption'!BL27-(P123+'8. SOH &amp; Pipeline'!R77-'7. Consumption'!T27+MIN(0,(SUM('7. Consumption'!$G27:S27)-'8. SOH &amp; Pipeline'!R26))))))</f>
        <v>0</v>
      </c>
      <c r="R27" s="193">
        <f>(IF(R$8="Y",0,
MAX(0,'7. Consumption'!BM27-(Q123+'8. SOH &amp; Pipeline'!S77-'7. Consumption'!U27+MIN(0,(SUM('7. Consumption'!$G27:T27)-'8. SOH &amp; Pipeline'!S26))))))</f>
        <v>0</v>
      </c>
      <c r="S27" s="193">
        <f>(IF(S$8="Y",0,
MAX(0,'7. Consumption'!BN27-(R123+'8. SOH &amp; Pipeline'!T77-'7. Consumption'!V27+MIN(0,(SUM('7. Consumption'!$G27:U27)-'8. SOH &amp; Pipeline'!T26))))))</f>
        <v>0</v>
      </c>
      <c r="T27" s="193">
        <f>(IF(T$8="Y",0,
MAX(0,'7. Consumption'!BO27-(S123+'8. SOH &amp; Pipeline'!U77-'7. Consumption'!W27+MIN(0,(SUM('7. Consumption'!$G27:V27)-'8. SOH &amp; Pipeline'!U26))))))</f>
        <v>0</v>
      </c>
      <c r="U27" s="193">
        <f>(IF(U$8="Y",0,
MAX(0,'7. Consumption'!BP27-(T123+'8. SOH &amp; Pipeline'!V77-'7. Consumption'!X27+MIN(0,(SUM('7. Consumption'!$G27:W27)-'8. SOH &amp; Pipeline'!V26))))))</f>
        <v>0</v>
      </c>
      <c r="V27" s="193">
        <f>(IF(V$8="Y",0,
MAX(0,'7. Consumption'!BQ27-(U123+'8. SOH &amp; Pipeline'!W77-'7. Consumption'!Y27+MIN(0,(SUM('7. Consumption'!$G27:X27)-'8. SOH &amp; Pipeline'!W26))))))</f>
        <v>0</v>
      </c>
      <c r="W27" s="193">
        <f>(IF(W$8="Y",0,
MAX(0,'7. Consumption'!BR27-(V123+'8. SOH &amp; Pipeline'!X77-'7. Consumption'!Z27+MIN(0,(SUM('7. Consumption'!$G27:Y27)-'8. SOH &amp; Pipeline'!X26))))))</f>
        <v>0</v>
      </c>
      <c r="X27" s="193">
        <f>(IF(X$8="Y",0,
MAX(0,'7. Consumption'!BS27-(W123+'8. SOH &amp; Pipeline'!Y77-'7. Consumption'!AA27+MIN(0,(SUM('7. Consumption'!$G27:Z27)-'8. SOH &amp; Pipeline'!Y26))))))</f>
        <v>0</v>
      </c>
      <c r="Y27" s="193">
        <f>(IF(Y$8="Y",0,
MAX(0,'7. Consumption'!BT27-(X123+'8. SOH &amp; Pipeline'!Z77-'7. Consumption'!AB27+MIN(0,(SUM('7. Consumption'!$G27:AA27)-'8. SOH &amp; Pipeline'!Z26))))))</f>
        <v>0</v>
      </c>
      <c r="Z27" s="193">
        <f>(IF(Z$8="Y",0,
MAX(0,'7. Consumption'!BU27-(Y123+'8. SOH &amp; Pipeline'!AA77-'7. Consumption'!AC27+MIN(0,(SUM('7. Consumption'!$G27:AB27)-'8. SOH &amp; Pipeline'!AA26))))))</f>
        <v>0</v>
      </c>
      <c r="AA27" s="193">
        <f>(IF(AA$8="Y",0,
MAX(0,'7. Consumption'!BV27-(Z123+'8. SOH &amp; Pipeline'!AB77-'7. Consumption'!AD27+MIN(0,(SUM('7. Consumption'!$G27:AC27)-'8. SOH &amp; Pipeline'!AB26))))))</f>
        <v>0</v>
      </c>
      <c r="AB27" s="193">
        <f>(IF(AB$8="Y",0,
MAX(0,'7. Consumption'!BW27-(AA123+'8. SOH &amp; Pipeline'!AC77-'7. Consumption'!AE27+MIN(0,(SUM('7. Consumption'!$G27:AD27)-'8. SOH &amp; Pipeline'!AC26))))))</f>
        <v>0</v>
      </c>
      <c r="AC27" s="193">
        <f>(IF(AC$8="Y",0,
MAX(0,'7. Consumption'!BX27-(AB123+'8. SOH &amp; Pipeline'!AD77-'7. Consumption'!AF27+MIN(0,(SUM('7. Consumption'!$G27:AE27)-'8. SOH &amp; Pipeline'!AD26))))))</f>
        <v>0</v>
      </c>
      <c r="AD27" s="193">
        <f>(IF(AD$8="Y",0,
MAX(0,'7. Consumption'!BY27-(AC123+'8. SOH &amp; Pipeline'!AE77-'7. Consumption'!AG27+MIN(0,(SUM('7. Consumption'!$G27:AF27)-'8. SOH &amp; Pipeline'!AE26))))))</f>
        <v>0</v>
      </c>
      <c r="AE27" s="193">
        <f>(IF(AE$8="Y",0,
MAX(0,'7. Consumption'!BZ27-(AD123+'8. SOH &amp; Pipeline'!AF77-'7. Consumption'!AH27+MIN(0,(SUM('7. Consumption'!$G27:AG27)-'8. SOH &amp; Pipeline'!AF26))))))</f>
        <v>0</v>
      </c>
      <c r="AF27" s="193">
        <f>(IF(AF$8="Y",0,
MAX(0,'7. Consumption'!CA27-(AE123+'8. SOH &amp; Pipeline'!AG77-'7. Consumption'!AI27+MIN(0,(SUM('7. Consumption'!$G27:AH27)-'8. SOH &amp; Pipeline'!AG26))))))</f>
        <v>0</v>
      </c>
      <c r="AG27" s="193">
        <f>(IF(AG$8="Y",0,
MAX(0,'7. Consumption'!CB27-(AF123+'8. SOH &amp; Pipeline'!AH77-'7. Consumption'!AJ27+MIN(0,(SUM('7. Consumption'!$G27:AI27)-'8. SOH &amp; Pipeline'!AH26))))))</f>
        <v>0</v>
      </c>
      <c r="AH27" s="193">
        <f>(IF(AH$8="Y",0,
MAX(0,'7. Consumption'!CC27-(AG123+'8. SOH &amp; Pipeline'!AI77-'7. Consumption'!AK27+MIN(0,(SUM('7. Consumption'!$G27:AJ27)-'8. SOH &amp; Pipeline'!AI26))))))</f>
        <v>0</v>
      </c>
      <c r="AI27" s="193">
        <f>(IF(AI$8="Y",0,
MAX(0,'7. Consumption'!CD27-(AH123+'8. SOH &amp; Pipeline'!AJ77-'7. Consumption'!AL27+MIN(0,(SUM('7. Consumption'!$G27:AK27)-'8. SOH &amp; Pipeline'!AJ26))))))</f>
        <v>0</v>
      </c>
      <c r="AJ27" s="193">
        <f>(IF(AJ$8="Y",0,
MAX(0,'7. Consumption'!CE27-(AI123+'8. SOH &amp; Pipeline'!AK77-'7. Consumption'!AM27+MIN(0,(SUM('7. Consumption'!$G27:AL27)-'8. SOH &amp; Pipeline'!AK26))))))</f>
        <v>0</v>
      </c>
      <c r="AK27" s="193">
        <f>(IF(AK$8="Y",0,
MAX(0,'7. Consumption'!CF27-(AJ123+'8. SOH &amp; Pipeline'!AL77-'7. Consumption'!AN27+MIN(0,(SUM('7. Consumption'!$G27:AM27)-'8. SOH &amp; Pipeline'!AL26))))))</f>
        <v>0</v>
      </c>
      <c r="AL27" s="193">
        <f>(IF(AL$8="Y",0,
MAX(0,'7. Consumption'!CG27-(AK123+'8. SOH &amp; Pipeline'!AM77-'7. Consumption'!AO27+MIN(0,(SUM('7. Consumption'!$G27:AN27)-'8. SOH &amp; Pipeline'!AM26))))))</f>
        <v>0</v>
      </c>
      <c r="AM27" s="193">
        <f>(IF(AM$8="Y",0,
MAX(0,'7. Consumption'!CH27-(AL123+'8. SOH &amp; Pipeline'!AN77-'7. Consumption'!AP27+MIN(0,(SUM('7. Consumption'!$G27:AO27)-'8. SOH &amp; Pipeline'!AN26))))))</f>
        <v>0</v>
      </c>
      <c r="AN27" s="193">
        <f>(IF(AN$8="Y",0,
MAX(0,'7. Consumption'!CI27-(AM123+'8. SOH &amp; Pipeline'!AO77-'7. Consumption'!AQ27+MIN(0,(SUM('7. Consumption'!$G27:AP27)-'8. SOH &amp; Pipeline'!AO26))))))</f>
        <v>0</v>
      </c>
      <c r="AO27" s="136"/>
    </row>
    <row r="28" spans="2:41" ht="15" x14ac:dyDescent="0.25">
      <c r="B28" s="16"/>
      <c r="C28" s="16" t="str">
        <f>'7. Consumption'!C28</f>
        <v>RAL (400) - 60 tab</v>
      </c>
      <c r="E28" s="193">
        <f>(IF(E$8="Y",0,
MAX(0,'7. Consumption'!AZ28-(D124+'8. SOH &amp; Pipeline'!F78-'7. Consumption'!H28+MIN(0,(SUM('7. Consumption'!$G28:G28)-'8. SOH &amp; Pipeline'!F27))))))</f>
        <v>0</v>
      </c>
      <c r="F28" s="193">
        <f>(IF(F$8="Y",0,
MAX(0,'7. Consumption'!BA28-(E124+'8. SOH &amp; Pipeline'!G78-'7. Consumption'!I28+MIN(0,(SUM('7. Consumption'!$G28:H28)-'8. SOH &amp; Pipeline'!G27))))))</f>
        <v>0</v>
      </c>
      <c r="G28" s="193">
        <f>(IF(G$8="Y",0,
MAX(0,'7. Consumption'!BB28-(F124+'8. SOH &amp; Pipeline'!H78-'7. Consumption'!J28+MIN(0,(SUM('7. Consumption'!$G28:I28)-'8. SOH &amp; Pipeline'!H27))))))</f>
        <v>0</v>
      </c>
      <c r="H28" s="193">
        <f>(IF(H$8="Y",0,
MAX(0,'7. Consumption'!BC28-(G124+'8. SOH &amp; Pipeline'!I78-'7. Consumption'!K28+MIN(0,(SUM('7. Consumption'!$G28:J28)-'8. SOH &amp; Pipeline'!I27))))))</f>
        <v>0</v>
      </c>
      <c r="I28" s="193">
        <f>(IF(I$8="Y",0,
MAX(0,'7. Consumption'!BD28-(H124+'8. SOH &amp; Pipeline'!J78-'7. Consumption'!L28+MIN(0,(SUM('7. Consumption'!$G28:K28)-'8. SOH &amp; Pipeline'!J27))))))</f>
        <v>0</v>
      </c>
      <c r="J28" s="193">
        <f>(IF(J$8="Y",0,
MAX(0,'7. Consumption'!BE28-(I124+'8. SOH &amp; Pipeline'!K78-'7. Consumption'!M28+MIN(0,(SUM('7. Consumption'!$G28:L28)-'8. SOH &amp; Pipeline'!K27))))))</f>
        <v>0</v>
      </c>
      <c r="K28" s="193">
        <f>(IF(K$8="Y",0,
MAX(0,'7. Consumption'!BF28-(J124+'8. SOH &amp; Pipeline'!L78-'7. Consumption'!N28+MIN(0,(SUM('7. Consumption'!$G28:M28)-'8. SOH &amp; Pipeline'!L27))))))</f>
        <v>0</v>
      </c>
      <c r="L28" s="193">
        <f>(IF(L$8="Y",0,
MAX(0,'7. Consumption'!BG28-(K124+'8. SOH &amp; Pipeline'!M78-'7. Consumption'!O28+MIN(0,(SUM('7. Consumption'!$G28:N28)-'8. SOH &amp; Pipeline'!M27))))))</f>
        <v>0</v>
      </c>
      <c r="M28" s="193">
        <f>(IF(M$8="Y",0,
MAX(0,'7. Consumption'!BH28-(L124+'8. SOH &amp; Pipeline'!N78-'7. Consumption'!P28+MIN(0,(SUM('7. Consumption'!$G28:O28)-'8. SOH &amp; Pipeline'!N27))))))</f>
        <v>0</v>
      </c>
      <c r="N28" s="193">
        <f>(IF(N$8="Y",0,
MAX(0,'7. Consumption'!BI28-(M124+'8. SOH &amp; Pipeline'!O78-'7. Consumption'!Q28+MIN(0,(SUM('7. Consumption'!$G28:P28)-'8. SOH &amp; Pipeline'!O27))))))</f>
        <v>0</v>
      </c>
      <c r="O28" s="193">
        <f>(IF(O$8="Y",0,
MAX(0,'7. Consumption'!BJ28-(N124+'8. SOH &amp; Pipeline'!P78-'7. Consumption'!R28+MIN(0,(SUM('7. Consumption'!$G28:Q28)-'8. SOH &amp; Pipeline'!P27))))))</f>
        <v>0</v>
      </c>
      <c r="P28" s="193">
        <f>(IF(P$8="Y",0,
MAX(0,'7. Consumption'!BK28-(O124+'8. SOH &amp; Pipeline'!Q78-'7. Consumption'!S28+MIN(0,(SUM('7. Consumption'!$G28:R28)-'8. SOH &amp; Pipeline'!Q27))))))</f>
        <v>0</v>
      </c>
      <c r="Q28" s="193">
        <f>(IF(Q$8="Y",0,
MAX(0,'7. Consumption'!BL28-(P124+'8. SOH &amp; Pipeline'!R78-'7. Consumption'!T28+MIN(0,(SUM('7. Consumption'!$G28:S28)-'8. SOH &amp; Pipeline'!R27))))))</f>
        <v>0</v>
      </c>
      <c r="R28" s="193">
        <f>(IF(R$8="Y",0,
MAX(0,'7. Consumption'!BM28-(Q124+'8. SOH &amp; Pipeline'!S78-'7. Consumption'!U28+MIN(0,(SUM('7. Consumption'!$G28:T28)-'8. SOH &amp; Pipeline'!S27))))))</f>
        <v>0</v>
      </c>
      <c r="S28" s="193">
        <f>(IF(S$8="Y",0,
MAX(0,'7. Consumption'!BN28-(R124+'8. SOH &amp; Pipeline'!T78-'7. Consumption'!V28+MIN(0,(SUM('7. Consumption'!$G28:U28)-'8. SOH &amp; Pipeline'!T27))))))</f>
        <v>0</v>
      </c>
      <c r="T28" s="193">
        <f>(IF(T$8="Y",0,
MAX(0,'7. Consumption'!BO28-(S124+'8. SOH &amp; Pipeline'!U78-'7. Consumption'!W28+MIN(0,(SUM('7. Consumption'!$G28:V28)-'8. SOH &amp; Pipeline'!U27))))))</f>
        <v>0</v>
      </c>
      <c r="U28" s="193">
        <f>(IF(U$8="Y",0,
MAX(0,'7. Consumption'!BP28-(T124+'8. SOH &amp; Pipeline'!V78-'7. Consumption'!X28+MIN(0,(SUM('7. Consumption'!$G28:W28)-'8. SOH &amp; Pipeline'!V27))))))</f>
        <v>0</v>
      </c>
      <c r="V28" s="193">
        <f>(IF(V$8="Y",0,
MAX(0,'7. Consumption'!BQ28-(U124+'8. SOH &amp; Pipeline'!W78-'7. Consumption'!Y28+MIN(0,(SUM('7. Consumption'!$G28:X28)-'8. SOH &amp; Pipeline'!W27))))))</f>
        <v>0</v>
      </c>
      <c r="W28" s="193">
        <f>(IF(W$8="Y",0,
MAX(0,'7. Consumption'!BR28-(V124+'8. SOH &amp; Pipeline'!X78-'7. Consumption'!Z28+MIN(0,(SUM('7. Consumption'!$G28:Y28)-'8. SOH &amp; Pipeline'!X27))))))</f>
        <v>0</v>
      </c>
      <c r="X28" s="193">
        <f>(IF(X$8="Y",0,
MAX(0,'7. Consumption'!BS28-(W124+'8. SOH &amp; Pipeline'!Y78-'7. Consumption'!AA28+MIN(0,(SUM('7. Consumption'!$G28:Z28)-'8. SOH &amp; Pipeline'!Y27))))))</f>
        <v>0</v>
      </c>
      <c r="Y28" s="193">
        <f>(IF(Y$8="Y",0,
MAX(0,'7. Consumption'!BT28-(X124+'8. SOH &amp; Pipeline'!Z78-'7. Consumption'!AB28+MIN(0,(SUM('7. Consumption'!$G28:AA28)-'8. SOH &amp; Pipeline'!Z27))))))</f>
        <v>0</v>
      </c>
      <c r="Z28" s="193">
        <f>(IF(Z$8="Y",0,
MAX(0,'7. Consumption'!BU28-(Y124+'8. SOH &amp; Pipeline'!AA78-'7. Consumption'!AC28+MIN(0,(SUM('7. Consumption'!$G28:AB28)-'8. SOH &amp; Pipeline'!AA27))))))</f>
        <v>0</v>
      </c>
      <c r="AA28" s="193">
        <f>(IF(AA$8="Y",0,
MAX(0,'7. Consumption'!BV28-(Z124+'8. SOH &amp; Pipeline'!AB78-'7. Consumption'!AD28+MIN(0,(SUM('7. Consumption'!$G28:AC28)-'8. SOH &amp; Pipeline'!AB27))))))</f>
        <v>0</v>
      </c>
      <c r="AB28" s="193">
        <f>(IF(AB$8="Y",0,
MAX(0,'7. Consumption'!BW28-(AA124+'8. SOH &amp; Pipeline'!AC78-'7. Consumption'!AE28+MIN(0,(SUM('7. Consumption'!$G28:AD28)-'8. SOH &amp; Pipeline'!AC27))))))</f>
        <v>0</v>
      </c>
      <c r="AC28" s="193">
        <f>(IF(AC$8="Y",0,
MAX(0,'7. Consumption'!BX28-(AB124+'8. SOH &amp; Pipeline'!AD78-'7. Consumption'!AF28+MIN(0,(SUM('7. Consumption'!$G28:AE28)-'8. SOH &amp; Pipeline'!AD27))))))</f>
        <v>0</v>
      </c>
      <c r="AD28" s="193">
        <f>(IF(AD$8="Y",0,
MAX(0,'7. Consumption'!BY28-(AC124+'8. SOH &amp; Pipeline'!AE78-'7. Consumption'!AG28+MIN(0,(SUM('7. Consumption'!$G28:AF28)-'8. SOH &amp; Pipeline'!AE27))))))</f>
        <v>0</v>
      </c>
      <c r="AE28" s="193">
        <f>(IF(AE$8="Y",0,
MAX(0,'7. Consumption'!BZ28-(AD124+'8. SOH &amp; Pipeline'!AF78-'7. Consumption'!AH28+MIN(0,(SUM('7. Consumption'!$G28:AG28)-'8. SOH &amp; Pipeline'!AF27))))))</f>
        <v>0</v>
      </c>
      <c r="AF28" s="193">
        <f>(IF(AF$8="Y",0,
MAX(0,'7. Consumption'!CA28-(AE124+'8. SOH &amp; Pipeline'!AG78-'7. Consumption'!AI28+MIN(0,(SUM('7. Consumption'!$G28:AH28)-'8. SOH &amp; Pipeline'!AG27))))))</f>
        <v>0</v>
      </c>
      <c r="AG28" s="193">
        <f>(IF(AG$8="Y",0,
MAX(0,'7. Consumption'!CB28-(AF124+'8. SOH &amp; Pipeline'!AH78-'7. Consumption'!AJ28+MIN(0,(SUM('7. Consumption'!$G28:AI28)-'8. SOH &amp; Pipeline'!AH27))))))</f>
        <v>0</v>
      </c>
      <c r="AH28" s="193">
        <f>(IF(AH$8="Y",0,
MAX(0,'7. Consumption'!CC28-(AG124+'8. SOH &amp; Pipeline'!AI78-'7. Consumption'!AK28+MIN(0,(SUM('7. Consumption'!$G28:AJ28)-'8. SOH &amp; Pipeline'!AI27))))))</f>
        <v>0</v>
      </c>
      <c r="AI28" s="193">
        <f>(IF(AI$8="Y",0,
MAX(0,'7. Consumption'!CD28-(AH124+'8. SOH &amp; Pipeline'!AJ78-'7. Consumption'!AL28+MIN(0,(SUM('7. Consumption'!$G28:AK28)-'8. SOH &amp; Pipeline'!AJ27))))))</f>
        <v>0</v>
      </c>
      <c r="AJ28" s="193">
        <f>(IF(AJ$8="Y",0,
MAX(0,'7. Consumption'!CE28-(AI124+'8. SOH &amp; Pipeline'!AK78-'7. Consumption'!AM28+MIN(0,(SUM('7. Consumption'!$G28:AL28)-'8. SOH &amp; Pipeline'!AK27))))))</f>
        <v>0</v>
      </c>
      <c r="AK28" s="193">
        <f>(IF(AK$8="Y",0,
MAX(0,'7. Consumption'!CF28-(AJ124+'8. SOH &amp; Pipeline'!AL78-'7. Consumption'!AN28+MIN(0,(SUM('7. Consumption'!$G28:AM28)-'8. SOH &amp; Pipeline'!AL27))))))</f>
        <v>0</v>
      </c>
      <c r="AL28" s="193">
        <f>(IF(AL$8="Y",0,
MAX(0,'7. Consumption'!CG28-(AK124+'8. SOH &amp; Pipeline'!AM78-'7. Consumption'!AO28+MIN(0,(SUM('7. Consumption'!$G28:AN28)-'8. SOH &amp; Pipeline'!AM27))))))</f>
        <v>0</v>
      </c>
      <c r="AM28" s="193">
        <f>(IF(AM$8="Y",0,
MAX(0,'7. Consumption'!CH28-(AL124+'8. SOH &amp; Pipeline'!AN78-'7. Consumption'!AP28+MIN(0,(SUM('7. Consumption'!$G28:AO28)-'8. SOH &amp; Pipeline'!AN27))))))</f>
        <v>0</v>
      </c>
      <c r="AN28" s="193">
        <f>(IF(AN$8="Y",0,
MAX(0,'7. Consumption'!CI28-(AM124+'8. SOH &amp; Pipeline'!AO78-'7. Consumption'!AQ28+MIN(0,(SUM('7. Consumption'!$G28:AP28)-'8. SOH &amp; Pipeline'!AO27))))))</f>
        <v>0</v>
      </c>
      <c r="AO28" s="136"/>
    </row>
    <row r="29" spans="2:41" ht="15" x14ac:dyDescent="0.25">
      <c r="B29" s="16"/>
      <c r="C29" s="16" t="str">
        <f>'7. Consumption'!C29</f>
        <v>RTV (100) -  tab</v>
      </c>
      <c r="E29" s="193">
        <f>(IF(E$8="Y",0,
MAX(0,'7. Consumption'!AZ29-(D125+'8. SOH &amp; Pipeline'!F79-'7. Consumption'!H29+MIN(0,(SUM('7. Consumption'!$G29:G29)-'8. SOH &amp; Pipeline'!F28))))))</f>
        <v>0</v>
      </c>
      <c r="F29" s="193">
        <f>(IF(F$8="Y",0,
MAX(0,'7. Consumption'!BA29-(E125+'8. SOH &amp; Pipeline'!G79-'7. Consumption'!I29+MIN(0,(SUM('7. Consumption'!$G29:H29)-'8. SOH &amp; Pipeline'!G28))))))</f>
        <v>0</v>
      </c>
      <c r="G29" s="193">
        <f>(IF(G$8="Y",0,
MAX(0,'7. Consumption'!BB29-(F125+'8. SOH &amp; Pipeline'!H79-'7. Consumption'!J29+MIN(0,(SUM('7. Consumption'!$G29:I29)-'8. SOH &amp; Pipeline'!H28))))))</f>
        <v>0</v>
      </c>
      <c r="H29" s="193">
        <f>(IF(H$8="Y",0,
MAX(0,'7. Consumption'!BC29-(G125+'8. SOH &amp; Pipeline'!I79-'7. Consumption'!K29+MIN(0,(SUM('7. Consumption'!$G29:J29)-'8. SOH &amp; Pipeline'!I28))))))</f>
        <v>0</v>
      </c>
      <c r="I29" s="193">
        <f>(IF(I$8="Y",0,
MAX(0,'7. Consumption'!BD29-(H125+'8. SOH &amp; Pipeline'!J79-'7. Consumption'!L29+MIN(0,(SUM('7. Consumption'!$G29:K29)-'8. SOH &amp; Pipeline'!J28))))))</f>
        <v>0</v>
      </c>
      <c r="J29" s="193">
        <f>(IF(J$8="Y",0,
MAX(0,'7. Consumption'!BE29-(I125+'8. SOH &amp; Pipeline'!K79-'7. Consumption'!M29+MIN(0,(SUM('7. Consumption'!$G29:L29)-'8. SOH &amp; Pipeline'!K28))))))</f>
        <v>0</v>
      </c>
      <c r="K29" s="193">
        <f>(IF(K$8="Y",0,
MAX(0,'7. Consumption'!BF29-(J125+'8. SOH &amp; Pipeline'!L79-'7. Consumption'!N29+MIN(0,(SUM('7. Consumption'!$G29:M29)-'8. SOH &amp; Pipeline'!L28))))))</f>
        <v>0</v>
      </c>
      <c r="L29" s="193">
        <f>(IF(L$8="Y",0,
MAX(0,'7. Consumption'!BG29-(K125+'8. SOH &amp; Pipeline'!M79-'7. Consumption'!O29+MIN(0,(SUM('7. Consumption'!$G29:N29)-'8. SOH &amp; Pipeline'!M28))))))</f>
        <v>0</v>
      </c>
      <c r="M29" s="193">
        <f>(IF(M$8="Y",0,
MAX(0,'7. Consumption'!BH29-(L125+'8. SOH &amp; Pipeline'!N79-'7. Consumption'!P29+MIN(0,(SUM('7. Consumption'!$G29:O29)-'8. SOH &amp; Pipeline'!N28))))))</f>
        <v>0</v>
      </c>
      <c r="N29" s="193">
        <f>(IF(N$8="Y",0,
MAX(0,'7. Consumption'!BI29-(M125+'8. SOH &amp; Pipeline'!O79-'7. Consumption'!Q29+MIN(0,(SUM('7. Consumption'!$G29:P29)-'8. SOH &amp; Pipeline'!O28))))))</f>
        <v>0</v>
      </c>
      <c r="O29" s="193">
        <f>(IF(O$8="Y",0,
MAX(0,'7. Consumption'!BJ29-(N125+'8. SOH &amp; Pipeline'!P79-'7. Consumption'!R29+MIN(0,(SUM('7. Consumption'!$G29:Q29)-'8. SOH &amp; Pipeline'!P28))))))</f>
        <v>0</v>
      </c>
      <c r="P29" s="193">
        <f>(IF(P$8="Y",0,
MAX(0,'7. Consumption'!BK29-(O125+'8. SOH &amp; Pipeline'!Q79-'7. Consumption'!S29+MIN(0,(SUM('7. Consumption'!$G29:R29)-'8. SOH &amp; Pipeline'!Q28))))))</f>
        <v>0</v>
      </c>
      <c r="Q29" s="193">
        <f>(IF(Q$8="Y",0,
MAX(0,'7. Consumption'!BL29-(P125+'8. SOH &amp; Pipeline'!R79-'7. Consumption'!T29+MIN(0,(SUM('7. Consumption'!$G29:S29)-'8. SOH &amp; Pipeline'!R28))))))</f>
        <v>0</v>
      </c>
      <c r="R29" s="193">
        <f>(IF(R$8="Y",0,
MAX(0,'7. Consumption'!BM29-(Q125+'8. SOH &amp; Pipeline'!S79-'7. Consumption'!U29+MIN(0,(SUM('7. Consumption'!$G29:T29)-'8. SOH &amp; Pipeline'!S28))))))</f>
        <v>0</v>
      </c>
      <c r="S29" s="193">
        <f>(IF(S$8="Y",0,
MAX(0,'7. Consumption'!BN29-(R125+'8. SOH &amp; Pipeline'!T79-'7. Consumption'!V29+MIN(0,(SUM('7. Consumption'!$G29:U29)-'8. SOH &amp; Pipeline'!T28))))))</f>
        <v>0</v>
      </c>
      <c r="T29" s="193">
        <f>(IF(T$8="Y",0,
MAX(0,'7. Consumption'!BO29-(S125+'8. SOH &amp; Pipeline'!U79-'7. Consumption'!W29+MIN(0,(SUM('7. Consumption'!$G29:V29)-'8. SOH &amp; Pipeline'!U28))))))</f>
        <v>0</v>
      </c>
      <c r="U29" s="193">
        <f>(IF(U$8="Y",0,
MAX(0,'7. Consumption'!BP29-(T125+'8. SOH &amp; Pipeline'!V79-'7. Consumption'!X29+MIN(0,(SUM('7. Consumption'!$G29:W29)-'8. SOH &amp; Pipeline'!V28))))))</f>
        <v>0</v>
      </c>
      <c r="V29" s="193">
        <f>(IF(V$8="Y",0,
MAX(0,'7. Consumption'!BQ29-(U125+'8. SOH &amp; Pipeline'!W79-'7. Consumption'!Y29+MIN(0,(SUM('7. Consumption'!$G29:X29)-'8. SOH &amp; Pipeline'!W28))))))</f>
        <v>0</v>
      </c>
      <c r="W29" s="193">
        <f>(IF(W$8="Y",0,
MAX(0,'7. Consumption'!BR29-(V125+'8. SOH &amp; Pipeline'!X79-'7. Consumption'!Z29+MIN(0,(SUM('7. Consumption'!$G29:Y29)-'8. SOH &amp; Pipeline'!X28))))))</f>
        <v>0</v>
      </c>
      <c r="X29" s="193">
        <f>(IF(X$8="Y",0,
MAX(0,'7. Consumption'!BS29-(W125+'8. SOH &amp; Pipeline'!Y79-'7. Consumption'!AA29+MIN(0,(SUM('7. Consumption'!$G29:Z29)-'8. SOH &amp; Pipeline'!Y28))))))</f>
        <v>0</v>
      </c>
      <c r="Y29" s="193">
        <f>(IF(Y$8="Y",0,
MAX(0,'7. Consumption'!BT29-(X125+'8. SOH &amp; Pipeline'!Z79-'7. Consumption'!AB29+MIN(0,(SUM('7. Consumption'!$G29:AA29)-'8. SOH &amp; Pipeline'!Z28))))))</f>
        <v>0</v>
      </c>
      <c r="Z29" s="193">
        <f>(IF(Z$8="Y",0,
MAX(0,'7. Consumption'!BU29-(Y125+'8. SOH &amp; Pipeline'!AA79-'7. Consumption'!AC29+MIN(0,(SUM('7. Consumption'!$G29:AB29)-'8. SOH &amp; Pipeline'!AA28))))))</f>
        <v>0</v>
      </c>
      <c r="AA29" s="193">
        <f>(IF(AA$8="Y",0,
MAX(0,'7. Consumption'!BV29-(Z125+'8. SOH &amp; Pipeline'!AB79-'7. Consumption'!AD29+MIN(0,(SUM('7. Consumption'!$G29:AC29)-'8. SOH &amp; Pipeline'!AB28))))))</f>
        <v>0</v>
      </c>
      <c r="AB29" s="193">
        <f>(IF(AB$8="Y",0,
MAX(0,'7. Consumption'!BW29-(AA125+'8. SOH &amp; Pipeline'!AC79-'7. Consumption'!AE29+MIN(0,(SUM('7. Consumption'!$G29:AD29)-'8. SOH &amp; Pipeline'!AC28))))))</f>
        <v>0</v>
      </c>
      <c r="AC29" s="193">
        <f>(IF(AC$8="Y",0,
MAX(0,'7. Consumption'!BX29-(AB125+'8. SOH &amp; Pipeline'!AD79-'7. Consumption'!AF29+MIN(0,(SUM('7. Consumption'!$G29:AE29)-'8. SOH &amp; Pipeline'!AD28))))))</f>
        <v>0</v>
      </c>
      <c r="AD29" s="193">
        <f>(IF(AD$8="Y",0,
MAX(0,'7. Consumption'!BY29-(AC125+'8. SOH &amp; Pipeline'!AE79-'7. Consumption'!AG29+MIN(0,(SUM('7. Consumption'!$G29:AF29)-'8. SOH &amp; Pipeline'!AE28))))))</f>
        <v>0</v>
      </c>
      <c r="AE29" s="193">
        <f>(IF(AE$8="Y",0,
MAX(0,'7. Consumption'!BZ29-(AD125+'8. SOH &amp; Pipeline'!AF79-'7. Consumption'!AH29+MIN(0,(SUM('7. Consumption'!$G29:AG29)-'8. SOH &amp; Pipeline'!AF28))))))</f>
        <v>0</v>
      </c>
      <c r="AF29" s="193">
        <f>(IF(AF$8="Y",0,
MAX(0,'7. Consumption'!CA29-(AE125+'8. SOH &amp; Pipeline'!AG79-'7. Consumption'!AI29+MIN(0,(SUM('7. Consumption'!$G29:AH29)-'8. SOH &amp; Pipeline'!AG28))))))</f>
        <v>0</v>
      </c>
      <c r="AG29" s="193">
        <f>(IF(AG$8="Y",0,
MAX(0,'7. Consumption'!CB29-(AF125+'8. SOH &amp; Pipeline'!AH79-'7. Consumption'!AJ29+MIN(0,(SUM('7. Consumption'!$G29:AI29)-'8. SOH &amp; Pipeline'!AH28))))))</f>
        <v>0</v>
      </c>
      <c r="AH29" s="193">
        <f>(IF(AH$8="Y",0,
MAX(0,'7. Consumption'!CC29-(AG125+'8. SOH &amp; Pipeline'!AI79-'7. Consumption'!AK29+MIN(0,(SUM('7. Consumption'!$G29:AJ29)-'8. SOH &amp; Pipeline'!AI28))))))</f>
        <v>0</v>
      </c>
      <c r="AI29" s="193">
        <f>(IF(AI$8="Y",0,
MAX(0,'7. Consumption'!CD29-(AH125+'8. SOH &amp; Pipeline'!AJ79-'7. Consumption'!AL29+MIN(0,(SUM('7. Consumption'!$G29:AK29)-'8. SOH &amp; Pipeline'!AJ28))))))</f>
        <v>0</v>
      </c>
      <c r="AJ29" s="193">
        <f>(IF(AJ$8="Y",0,
MAX(0,'7. Consumption'!CE29-(AI125+'8. SOH &amp; Pipeline'!AK79-'7. Consumption'!AM29+MIN(0,(SUM('7. Consumption'!$G29:AL29)-'8. SOH &amp; Pipeline'!AK28))))))</f>
        <v>0</v>
      </c>
      <c r="AK29" s="193">
        <f>(IF(AK$8="Y",0,
MAX(0,'7. Consumption'!CF29-(AJ125+'8. SOH &amp; Pipeline'!AL79-'7. Consumption'!AN29+MIN(0,(SUM('7. Consumption'!$G29:AM29)-'8. SOH &amp; Pipeline'!AL28))))))</f>
        <v>0</v>
      </c>
      <c r="AL29" s="193">
        <f>(IF(AL$8="Y",0,
MAX(0,'7. Consumption'!CG29-(AK125+'8. SOH &amp; Pipeline'!AM79-'7. Consumption'!AO29+MIN(0,(SUM('7. Consumption'!$G29:AN29)-'8. SOH &amp; Pipeline'!AM28))))))</f>
        <v>0</v>
      </c>
      <c r="AM29" s="193">
        <f>(IF(AM$8="Y",0,
MAX(0,'7. Consumption'!CH29-(AL125+'8. SOH &amp; Pipeline'!AN79-'7. Consumption'!AP29+MIN(0,(SUM('7. Consumption'!$G29:AO29)-'8. SOH &amp; Pipeline'!AN28))))))</f>
        <v>0</v>
      </c>
      <c r="AN29" s="193">
        <f>(IF(AN$8="Y",0,
MAX(0,'7. Consumption'!CI29-(AM125+'8. SOH &amp; Pipeline'!AO79-'7. Consumption'!AQ29+MIN(0,(SUM('7. Consumption'!$G29:AP29)-'8. SOH &amp; Pipeline'!AO28))))))</f>
        <v>0</v>
      </c>
      <c r="AO29" s="136"/>
    </row>
    <row r="30" spans="2:41" ht="15" x14ac:dyDescent="0.25">
      <c r="B30" s="16"/>
      <c r="C30" s="16" t="str">
        <f>'7. Consumption'!C30</f>
        <v>SQV (200) - 270 caps</v>
      </c>
      <c r="E30" s="193">
        <f>(IF(E$8="Y",0,
MAX(0,'7. Consumption'!AZ30-(D126+'8. SOH &amp; Pipeline'!F80-'7. Consumption'!H30+MIN(0,(SUM('7. Consumption'!$G30:G30)-'8. SOH &amp; Pipeline'!F29))))))</f>
        <v>0</v>
      </c>
      <c r="F30" s="193">
        <f>(IF(F$8="Y",0,
MAX(0,'7. Consumption'!BA30-(E126+'8. SOH &amp; Pipeline'!G80-'7. Consumption'!I30+MIN(0,(SUM('7. Consumption'!$G30:H30)-'8. SOH &amp; Pipeline'!G29))))))</f>
        <v>0</v>
      </c>
      <c r="G30" s="193">
        <f>(IF(G$8="Y",0,
MAX(0,'7. Consumption'!BB30-(F126+'8. SOH &amp; Pipeline'!H80-'7. Consumption'!J30+MIN(0,(SUM('7. Consumption'!$G30:I30)-'8. SOH &amp; Pipeline'!H29))))))</f>
        <v>0</v>
      </c>
      <c r="H30" s="193">
        <f>(IF(H$8="Y",0,
MAX(0,'7. Consumption'!BC30-(G126+'8. SOH &amp; Pipeline'!I80-'7. Consumption'!K30+MIN(0,(SUM('7. Consumption'!$G30:J30)-'8. SOH &amp; Pipeline'!I29))))))</f>
        <v>0</v>
      </c>
      <c r="I30" s="193">
        <f>(IF(I$8="Y",0,
MAX(0,'7. Consumption'!BD30-(H126+'8. SOH &amp; Pipeline'!J80-'7. Consumption'!L30+MIN(0,(SUM('7. Consumption'!$G30:K30)-'8. SOH &amp; Pipeline'!J29))))))</f>
        <v>0</v>
      </c>
      <c r="J30" s="193">
        <f>(IF(J$8="Y",0,
MAX(0,'7. Consumption'!BE30-(I126+'8. SOH &amp; Pipeline'!K80-'7. Consumption'!M30+MIN(0,(SUM('7. Consumption'!$G30:L30)-'8. SOH &amp; Pipeline'!K29))))))</f>
        <v>0</v>
      </c>
      <c r="K30" s="193">
        <f>(IF(K$8="Y",0,
MAX(0,'7. Consumption'!BF30-(J126+'8. SOH &amp; Pipeline'!L80-'7. Consumption'!N30+MIN(0,(SUM('7. Consumption'!$G30:M30)-'8. SOH &amp; Pipeline'!L29))))))</f>
        <v>0</v>
      </c>
      <c r="L30" s="193">
        <f>(IF(L$8="Y",0,
MAX(0,'7. Consumption'!BG30-(K126+'8. SOH &amp; Pipeline'!M80-'7. Consumption'!O30+MIN(0,(SUM('7. Consumption'!$G30:N30)-'8. SOH &amp; Pipeline'!M29))))))</f>
        <v>0</v>
      </c>
      <c r="M30" s="193">
        <f>(IF(M$8="Y",0,
MAX(0,'7. Consumption'!BH30-(L126+'8. SOH &amp; Pipeline'!N80-'7. Consumption'!P30+MIN(0,(SUM('7. Consumption'!$G30:O30)-'8. SOH &amp; Pipeline'!N29))))))</f>
        <v>0</v>
      </c>
      <c r="N30" s="193">
        <f>(IF(N$8="Y",0,
MAX(0,'7. Consumption'!BI30-(M126+'8. SOH &amp; Pipeline'!O80-'7. Consumption'!Q30+MIN(0,(SUM('7. Consumption'!$G30:P30)-'8. SOH &amp; Pipeline'!O29))))))</f>
        <v>0</v>
      </c>
      <c r="O30" s="193">
        <f>(IF(O$8="Y",0,
MAX(0,'7. Consumption'!BJ30-(N126+'8. SOH &amp; Pipeline'!P80-'7. Consumption'!R30+MIN(0,(SUM('7. Consumption'!$G30:Q30)-'8. SOH &amp; Pipeline'!P29))))))</f>
        <v>0</v>
      </c>
      <c r="P30" s="193">
        <f>(IF(P$8="Y",0,
MAX(0,'7. Consumption'!BK30-(O126+'8. SOH &amp; Pipeline'!Q80-'7. Consumption'!S30+MIN(0,(SUM('7. Consumption'!$G30:R30)-'8. SOH &amp; Pipeline'!Q29))))))</f>
        <v>0</v>
      </c>
      <c r="Q30" s="193">
        <f>(IF(Q$8="Y",0,
MAX(0,'7. Consumption'!BL30-(P126+'8. SOH &amp; Pipeline'!R80-'7. Consumption'!T30+MIN(0,(SUM('7. Consumption'!$G30:S30)-'8. SOH &amp; Pipeline'!R29))))))</f>
        <v>0</v>
      </c>
      <c r="R30" s="193">
        <f>(IF(R$8="Y",0,
MAX(0,'7. Consumption'!BM30-(Q126+'8. SOH &amp; Pipeline'!S80-'7. Consumption'!U30+MIN(0,(SUM('7. Consumption'!$G30:T30)-'8. SOH &amp; Pipeline'!S29))))))</f>
        <v>0</v>
      </c>
      <c r="S30" s="193">
        <f>(IF(S$8="Y",0,
MAX(0,'7. Consumption'!BN30-(R126+'8. SOH &amp; Pipeline'!T80-'7. Consumption'!V30+MIN(0,(SUM('7. Consumption'!$G30:U30)-'8. SOH &amp; Pipeline'!T29))))))</f>
        <v>0</v>
      </c>
      <c r="T30" s="193">
        <f>(IF(T$8="Y",0,
MAX(0,'7. Consumption'!BO30-(S126+'8. SOH &amp; Pipeline'!U80-'7. Consumption'!W30+MIN(0,(SUM('7. Consumption'!$G30:V30)-'8. SOH &amp; Pipeline'!U29))))))</f>
        <v>0</v>
      </c>
      <c r="U30" s="193">
        <f>(IF(U$8="Y",0,
MAX(0,'7. Consumption'!BP30-(T126+'8. SOH &amp; Pipeline'!V80-'7. Consumption'!X30+MIN(0,(SUM('7. Consumption'!$G30:W30)-'8. SOH &amp; Pipeline'!V29))))))</f>
        <v>0</v>
      </c>
      <c r="V30" s="193">
        <f>(IF(V$8="Y",0,
MAX(0,'7. Consumption'!BQ30-(U126+'8. SOH &amp; Pipeline'!W80-'7. Consumption'!Y30+MIN(0,(SUM('7. Consumption'!$G30:X30)-'8. SOH &amp; Pipeline'!W29))))))</f>
        <v>0</v>
      </c>
      <c r="W30" s="193">
        <f>(IF(W$8="Y",0,
MAX(0,'7. Consumption'!BR30-(V126+'8. SOH &amp; Pipeline'!X80-'7. Consumption'!Z30+MIN(0,(SUM('7. Consumption'!$G30:Y30)-'8. SOH &amp; Pipeline'!X29))))))</f>
        <v>0</v>
      </c>
      <c r="X30" s="193">
        <f>(IF(X$8="Y",0,
MAX(0,'7. Consumption'!BS30-(W126+'8. SOH &amp; Pipeline'!Y80-'7. Consumption'!AA30+MIN(0,(SUM('7. Consumption'!$G30:Z30)-'8. SOH &amp; Pipeline'!Y29))))))</f>
        <v>0</v>
      </c>
      <c r="Y30" s="193">
        <f>(IF(Y$8="Y",0,
MAX(0,'7. Consumption'!BT30-(X126+'8. SOH &amp; Pipeline'!Z80-'7. Consumption'!AB30+MIN(0,(SUM('7. Consumption'!$G30:AA30)-'8. SOH &amp; Pipeline'!Z29))))))</f>
        <v>0</v>
      </c>
      <c r="Z30" s="193">
        <f>(IF(Z$8="Y",0,
MAX(0,'7. Consumption'!BU30-(Y126+'8. SOH &amp; Pipeline'!AA80-'7. Consumption'!AC30+MIN(0,(SUM('7. Consumption'!$G30:AB30)-'8. SOH &amp; Pipeline'!AA29))))))</f>
        <v>0</v>
      </c>
      <c r="AA30" s="193">
        <f>(IF(AA$8="Y",0,
MAX(0,'7. Consumption'!BV30-(Z126+'8. SOH &amp; Pipeline'!AB80-'7. Consumption'!AD30+MIN(0,(SUM('7. Consumption'!$G30:AC30)-'8. SOH &amp; Pipeline'!AB29))))))</f>
        <v>0</v>
      </c>
      <c r="AB30" s="193">
        <f>(IF(AB$8="Y",0,
MAX(0,'7. Consumption'!BW30-(AA126+'8. SOH &amp; Pipeline'!AC80-'7. Consumption'!AE30+MIN(0,(SUM('7. Consumption'!$G30:AD30)-'8. SOH &amp; Pipeline'!AC29))))))</f>
        <v>0</v>
      </c>
      <c r="AC30" s="193">
        <f>(IF(AC$8="Y",0,
MAX(0,'7. Consumption'!BX30-(AB126+'8. SOH &amp; Pipeline'!AD80-'7. Consumption'!AF30+MIN(0,(SUM('7. Consumption'!$G30:AE30)-'8. SOH &amp; Pipeline'!AD29))))))</f>
        <v>0</v>
      </c>
      <c r="AD30" s="193">
        <f>(IF(AD$8="Y",0,
MAX(0,'7. Consumption'!BY30-(AC126+'8. SOH &amp; Pipeline'!AE80-'7. Consumption'!AG30+MIN(0,(SUM('7. Consumption'!$G30:AF30)-'8. SOH &amp; Pipeline'!AE29))))))</f>
        <v>0</v>
      </c>
      <c r="AE30" s="193">
        <f>(IF(AE$8="Y",0,
MAX(0,'7. Consumption'!BZ30-(AD126+'8. SOH &amp; Pipeline'!AF80-'7. Consumption'!AH30+MIN(0,(SUM('7. Consumption'!$G30:AG30)-'8. SOH &amp; Pipeline'!AF29))))))</f>
        <v>0</v>
      </c>
      <c r="AF30" s="193">
        <f>(IF(AF$8="Y",0,
MAX(0,'7. Consumption'!CA30-(AE126+'8. SOH &amp; Pipeline'!AG80-'7. Consumption'!AI30+MIN(0,(SUM('7. Consumption'!$G30:AH30)-'8. SOH &amp; Pipeline'!AG29))))))</f>
        <v>0</v>
      </c>
      <c r="AG30" s="193">
        <f>(IF(AG$8="Y",0,
MAX(0,'7. Consumption'!CB30-(AF126+'8. SOH &amp; Pipeline'!AH80-'7. Consumption'!AJ30+MIN(0,(SUM('7. Consumption'!$G30:AI30)-'8. SOH &amp; Pipeline'!AH29))))))</f>
        <v>0</v>
      </c>
      <c r="AH30" s="193">
        <f>(IF(AH$8="Y",0,
MAX(0,'7. Consumption'!CC30-(AG126+'8. SOH &amp; Pipeline'!AI80-'7. Consumption'!AK30+MIN(0,(SUM('7. Consumption'!$G30:AJ30)-'8. SOH &amp; Pipeline'!AI29))))))</f>
        <v>0</v>
      </c>
      <c r="AI30" s="193">
        <f>(IF(AI$8="Y",0,
MAX(0,'7. Consumption'!CD30-(AH126+'8. SOH &amp; Pipeline'!AJ80-'7. Consumption'!AL30+MIN(0,(SUM('7. Consumption'!$G30:AK30)-'8. SOH &amp; Pipeline'!AJ29))))))</f>
        <v>0</v>
      </c>
      <c r="AJ30" s="193">
        <f>(IF(AJ$8="Y",0,
MAX(0,'7. Consumption'!CE30-(AI126+'8. SOH &amp; Pipeline'!AK80-'7. Consumption'!AM30+MIN(0,(SUM('7. Consumption'!$G30:AL30)-'8. SOH &amp; Pipeline'!AK29))))))</f>
        <v>0</v>
      </c>
      <c r="AK30" s="193">
        <f>(IF(AK$8="Y",0,
MAX(0,'7. Consumption'!CF30-(AJ126+'8. SOH &amp; Pipeline'!AL80-'7. Consumption'!AN30+MIN(0,(SUM('7. Consumption'!$G30:AM30)-'8. SOH &amp; Pipeline'!AL29))))))</f>
        <v>0</v>
      </c>
      <c r="AL30" s="193">
        <f>(IF(AL$8="Y",0,
MAX(0,'7. Consumption'!CG30-(AK126+'8. SOH &amp; Pipeline'!AM80-'7. Consumption'!AO30+MIN(0,(SUM('7. Consumption'!$G30:AN30)-'8. SOH &amp; Pipeline'!AM29))))))</f>
        <v>0</v>
      </c>
      <c r="AM30" s="193">
        <f>(IF(AM$8="Y",0,
MAX(0,'7. Consumption'!CH30-(AL126+'8. SOH &amp; Pipeline'!AN80-'7. Consumption'!AP30+MIN(0,(SUM('7. Consumption'!$G30:AO30)-'8. SOH &amp; Pipeline'!AN29))))))</f>
        <v>0</v>
      </c>
      <c r="AN30" s="193">
        <f>(IF(AN$8="Y",0,
MAX(0,'7. Consumption'!CI30-(AM126+'8. SOH &amp; Pipeline'!AO80-'7. Consumption'!AQ30+MIN(0,(SUM('7. Consumption'!$G30:AP30)-'8. SOH &amp; Pipeline'!AO29))))))</f>
        <v>0</v>
      </c>
      <c r="AO30" s="136"/>
    </row>
    <row r="31" spans="2:41" ht="15" x14ac:dyDescent="0.25">
      <c r="B31" s="16"/>
      <c r="C31" s="16" t="str">
        <f>'7. Consumption'!C31</f>
        <v>TDF (300) - 30 tab</v>
      </c>
      <c r="E31" s="193">
        <f>(IF(E$8="Y",0,
MAX(0,'7. Consumption'!AZ31-(D127+'8. SOH &amp; Pipeline'!F81-'7. Consumption'!H31+MIN(0,(SUM('7. Consumption'!$G31:G31)-'8. SOH &amp; Pipeline'!F30))))))</f>
        <v>0</v>
      </c>
      <c r="F31" s="193">
        <f>(IF(F$8="Y",0,
MAX(0,'7. Consumption'!BA31-(E127+'8. SOH &amp; Pipeline'!G81-'7. Consumption'!I31+MIN(0,(SUM('7. Consumption'!$G31:H31)-'8. SOH &amp; Pipeline'!G30))))))</f>
        <v>0</v>
      </c>
      <c r="G31" s="193">
        <f>(IF(G$8="Y",0,
MAX(0,'7. Consumption'!BB31-(F127+'8. SOH &amp; Pipeline'!H81-'7. Consumption'!J31+MIN(0,(SUM('7. Consumption'!$G31:I31)-'8. SOH &amp; Pipeline'!H30))))))</f>
        <v>0</v>
      </c>
      <c r="H31" s="193">
        <f>(IF(H$8="Y",0,
MAX(0,'7. Consumption'!BC31-(G127+'8. SOH &amp; Pipeline'!I81-'7. Consumption'!K31+MIN(0,(SUM('7. Consumption'!$G31:J31)-'8. SOH &amp; Pipeline'!I30))))))</f>
        <v>0</v>
      </c>
      <c r="I31" s="193">
        <f>(IF(I$8="Y",0,
MAX(0,'7. Consumption'!BD31-(H127+'8. SOH &amp; Pipeline'!J81-'7. Consumption'!L31+MIN(0,(SUM('7. Consumption'!$G31:K31)-'8. SOH &amp; Pipeline'!J30))))))</f>
        <v>0</v>
      </c>
      <c r="J31" s="193">
        <f>(IF(J$8="Y",0,
MAX(0,'7. Consumption'!BE31-(I127+'8. SOH &amp; Pipeline'!K81-'7. Consumption'!M31+MIN(0,(SUM('7. Consumption'!$G31:L31)-'8. SOH &amp; Pipeline'!K30))))))</f>
        <v>0</v>
      </c>
      <c r="K31" s="193">
        <f>(IF(K$8="Y",0,
MAX(0,'7. Consumption'!BF31-(J127+'8. SOH &amp; Pipeline'!L81-'7. Consumption'!N31+MIN(0,(SUM('7. Consumption'!$G31:M31)-'8. SOH &amp; Pipeline'!L30))))))</f>
        <v>0</v>
      </c>
      <c r="L31" s="193">
        <f>(IF(L$8="Y",0,
MAX(0,'7. Consumption'!BG31-(K127+'8. SOH &amp; Pipeline'!M81-'7. Consumption'!O31+MIN(0,(SUM('7. Consumption'!$G31:N31)-'8. SOH &amp; Pipeline'!M30))))))</f>
        <v>0</v>
      </c>
      <c r="M31" s="193">
        <f>(IF(M$8="Y",0,
MAX(0,'7. Consumption'!BH31-(L127+'8. SOH &amp; Pipeline'!N81-'7. Consumption'!P31+MIN(0,(SUM('7. Consumption'!$G31:O31)-'8. SOH &amp; Pipeline'!N30))))))</f>
        <v>0</v>
      </c>
      <c r="N31" s="193">
        <f>(IF(N$8="Y",0,
MAX(0,'7. Consumption'!BI31-(M127+'8. SOH &amp; Pipeline'!O81-'7. Consumption'!Q31+MIN(0,(SUM('7. Consumption'!$G31:P31)-'8. SOH &amp; Pipeline'!O30))))))</f>
        <v>0</v>
      </c>
      <c r="O31" s="193">
        <f>(IF(O$8="Y",0,
MAX(0,'7. Consumption'!BJ31-(N127+'8. SOH &amp; Pipeline'!P81-'7. Consumption'!R31+MIN(0,(SUM('7. Consumption'!$G31:Q31)-'8. SOH &amp; Pipeline'!P30))))))</f>
        <v>0</v>
      </c>
      <c r="P31" s="193">
        <f>(IF(P$8="Y",0,
MAX(0,'7. Consumption'!BK31-(O127+'8. SOH &amp; Pipeline'!Q81-'7. Consumption'!S31+MIN(0,(SUM('7. Consumption'!$G31:R31)-'8. SOH &amp; Pipeline'!Q30))))))</f>
        <v>0</v>
      </c>
      <c r="Q31" s="193">
        <f>(IF(Q$8="Y",0,
MAX(0,'7. Consumption'!BL31-(P127+'8. SOH &amp; Pipeline'!R81-'7. Consumption'!T31+MIN(0,(SUM('7. Consumption'!$G31:S31)-'8. SOH &amp; Pipeline'!R30))))))</f>
        <v>0</v>
      </c>
      <c r="R31" s="193">
        <f>(IF(R$8="Y",0,
MAX(0,'7. Consumption'!BM31-(Q127+'8. SOH &amp; Pipeline'!S81-'7. Consumption'!U31+MIN(0,(SUM('7. Consumption'!$G31:T31)-'8. SOH &amp; Pipeline'!S30))))))</f>
        <v>0</v>
      </c>
      <c r="S31" s="193">
        <f>(IF(S$8="Y",0,
MAX(0,'7. Consumption'!BN31-(R127+'8. SOH &amp; Pipeline'!T81-'7. Consumption'!V31+MIN(0,(SUM('7. Consumption'!$G31:U31)-'8. SOH &amp; Pipeline'!T30))))))</f>
        <v>0</v>
      </c>
      <c r="T31" s="193">
        <f>(IF(T$8="Y",0,
MAX(0,'7. Consumption'!BO31-(S127+'8. SOH &amp; Pipeline'!U81-'7. Consumption'!W31+MIN(0,(SUM('7. Consumption'!$G31:V31)-'8. SOH &amp; Pipeline'!U30))))))</f>
        <v>0</v>
      </c>
      <c r="U31" s="193">
        <f>(IF(U$8="Y",0,
MAX(0,'7. Consumption'!BP31-(T127+'8. SOH &amp; Pipeline'!V81-'7. Consumption'!X31+MIN(0,(SUM('7. Consumption'!$G31:W31)-'8. SOH &amp; Pipeline'!V30))))))</f>
        <v>0</v>
      </c>
      <c r="V31" s="193">
        <f>(IF(V$8="Y",0,
MAX(0,'7. Consumption'!BQ31-(U127+'8. SOH &amp; Pipeline'!W81-'7. Consumption'!Y31+MIN(0,(SUM('7. Consumption'!$G31:X31)-'8. SOH &amp; Pipeline'!W30))))))</f>
        <v>0</v>
      </c>
      <c r="W31" s="193">
        <f>(IF(W$8="Y",0,
MAX(0,'7. Consumption'!BR31-(V127+'8. SOH &amp; Pipeline'!X81-'7. Consumption'!Z31+MIN(0,(SUM('7. Consumption'!$G31:Y31)-'8. SOH &amp; Pipeline'!X30))))))</f>
        <v>0</v>
      </c>
      <c r="X31" s="193">
        <f>(IF(X$8="Y",0,
MAX(0,'7. Consumption'!BS31-(W127+'8. SOH &amp; Pipeline'!Y81-'7. Consumption'!AA31+MIN(0,(SUM('7. Consumption'!$G31:Z31)-'8. SOH &amp; Pipeline'!Y30))))))</f>
        <v>0</v>
      </c>
      <c r="Y31" s="193">
        <f>(IF(Y$8="Y",0,
MAX(0,'7. Consumption'!BT31-(X127+'8. SOH &amp; Pipeline'!Z81-'7. Consumption'!AB31+MIN(0,(SUM('7. Consumption'!$G31:AA31)-'8. SOH &amp; Pipeline'!Z30))))))</f>
        <v>0</v>
      </c>
      <c r="Z31" s="193">
        <f>(IF(Z$8="Y",0,
MAX(0,'7. Consumption'!BU31-(Y127+'8. SOH &amp; Pipeline'!AA81-'7. Consumption'!AC31+MIN(0,(SUM('7. Consumption'!$G31:AB31)-'8. SOH &amp; Pipeline'!AA30))))))</f>
        <v>0</v>
      </c>
      <c r="AA31" s="193">
        <f>(IF(AA$8="Y",0,
MAX(0,'7. Consumption'!BV31-(Z127+'8. SOH &amp; Pipeline'!AB81-'7. Consumption'!AD31+MIN(0,(SUM('7. Consumption'!$G31:AC31)-'8. SOH &amp; Pipeline'!AB30))))))</f>
        <v>0</v>
      </c>
      <c r="AB31" s="193">
        <f>(IF(AB$8="Y",0,
MAX(0,'7. Consumption'!BW31-(AA127+'8. SOH &amp; Pipeline'!AC81-'7. Consumption'!AE31+MIN(0,(SUM('7. Consumption'!$G31:AD31)-'8. SOH &amp; Pipeline'!AC30))))))</f>
        <v>0</v>
      </c>
      <c r="AC31" s="193">
        <f>(IF(AC$8="Y",0,
MAX(0,'7. Consumption'!BX31-(AB127+'8. SOH &amp; Pipeline'!AD81-'7. Consumption'!AF31+MIN(0,(SUM('7. Consumption'!$G31:AE31)-'8. SOH &amp; Pipeline'!AD30))))))</f>
        <v>0</v>
      </c>
      <c r="AD31" s="193">
        <f>(IF(AD$8="Y",0,
MAX(0,'7. Consumption'!BY31-(AC127+'8. SOH &amp; Pipeline'!AE81-'7. Consumption'!AG31+MIN(0,(SUM('7. Consumption'!$G31:AF31)-'8. SOH &amp; Pipeline'!AE30))))))</f>
        <v>0</v>
      </c>
      <c r="AE31" s="193">
        <f>(IF(AE$8="Y",0,
MAX(0,'7. Consumption'!BZ31-(AD127+'8. SOH &amp; Pipeline'!AF81-'7. Consumption'!AH31+MIN(0,(SUM('7. Consumption'!$G31:AG31)-'8. SOH &amp; Pipeline'!AF30))))))</f>
        <v>0</v>
      </c>
      <c r="AF31" s="193">
        <f>(IF(AF$8="Y",0,
MAX(0,'7. Consumption'!CA31-(AE127+'8. SOH &amp; Pipeline'!AG81-'7. Consumption'!AI31+MIN(0,(SUM('7. Consumption'!$G31:AH31)-'8. SOH &amp; Pipeline'!AG30))))))</f>
        <v>0</v>
      </c>
      <c r="AG31" s="193">
        <f>(IF(AG$8="Y",0,
MAX(0,'7. Consumption'!CB31-(AF127+'8. SOH &amp; Pipeline'!AH81-'7. Consumption'!AJ31+MIN(0,(SUM('7. Consumption'!$G31:AI31)-'8. SOH &amp; Pipeline'!AH30))))))</f>
        <v>0</v>
      </c>
      <c r="AH31" s="193">
        <f>(IF(AH$8="Y",0,
MAX(0,'7. Consumption'!CC31-(AG127+'8. SOH &amp; Pipeline'!AI81-'7. Consumption'!AK31+MIN(0,(SUM('7. Consumption'!$G31:AJ31)-'8. SOH &amp; Pipeline'!AI30))))))</f>
        <v>0</v>
      </c>
      <c r="AI31" s="193">
        <f>(IF(AI$8="Y",0,
MAX(0,'7. Consumption'!CD31-(AH127+'8. SOH &amp; Pipeline'!AJ81-'7. Consumption'!AL31+MIN(0,(SUM('7. Consumption'!$G31:AK31)-'8. SOH &amp; Pipeline'!AJ30))))))</f>
        <v>0</v>
      </c>
      <c r="AJ31" s="193">
        <f>(IF(AJ$8="Y",0,
MAX(0,'7. Consumption'!CE31-(AI127+'8. SOH &amp; Pipeline'!AK81-'7. Consumption'!AM31+MIN(0,(SUM('7. Consumption'!$G31:AL31)-'8. SOH &amp; Pipeline'!AK30))))))</f>
        <v>0</v>
      </c>
      <c r="AK31" s="193">
        <f>(IF(AK$8="Y",0,
MAX(0,'7. Consumption'!CF31-(AJ127+'8. SOH &amp; Pipeline'!AL81-'7. Consumption'!AN31+MIN(0,(SUM('7. Consumption'!$G31:AM31)-'8. SOH &amp; Pipeline'!AL30))))))</f>
        <v>0</v>
      </c>
      <c r="AL31" s="193">
        <f>(IF(AL$8="Y",0,
MAX(0,'7. Consumption'!CG31-(AK127+'8. SOH &amp; Pipeline'!AM81-'7. Consumption'!AO31+MIN(0,(SUM('7. Consumption'!$G31:AN31)-'8. SOH &amp; Pipeline'!AM30))))))</f>
        <v>0</v>
      </c>
      <c r="AM31" s="193">
        <f>(IF(AM$8="Y",0,
MAX(0,'7. Consumption'!CH31-(AL127+'8. SOH &amp; Pipeline'!AN81-'7. Consumption'!AP31+MIN(0,(SUM('7. Consumption'!$G31:AO31)-'8. SOH &amp; Pipeline'!AN30))))))</f>
        <v>0</v>
      </c>
      <c r="AN31" s="193">
        <f>(IF(AN$8="Y",0,
MAX(0,'7. Consumption'!CI31-(AM127+'8. SOH &amp; Pipeline'!AO81-'7. Consumption'!AQ31+MIN(0,(SUM('7. Consumption'!$G31:AP31)-'8. SOH &amp; Pipeline'!AO30))))))</f>
        <v>0</v>
      </c>
      <c r="AO31" s="136"/>
    </row>
    <row r="32" spans="2:41" ht="15" x14ac:dyDescent="0.25">
      <c r="B32" s="16"/>
      <c r="C32" s="16" t="str">
        <f>'7. Consumption'!C32</f>
        <v>TDF+3TC (300/300) - 30 tab</v>
      </c>
      <c r="E32" s="193">
        <f>(IF(E$8="Y",0,
MAX(0,'7. Consumption'!AZ32-(D128+'8. SOH &amp; Pipeline'!F82-'7. Consumption'!H32+MIN(0,(SUM('7. Consumption'!$G32:G32)-'8. SOH &amp; Pipeline'!F31))))))</f>
        <v>0</v>
      </c>
      <c r="F32" s="193">
        <f>(IF(F$8="Y",0,
MAX(0,'7. Consumption'!BA32-(E128+'8. SOH &amp; Pipeline'!G82-'7. Consumption'!I32+MIN(0,(SUM('7. Consumption'!$G32:H32)-'8. SOH &amp; Pipeline'!G31))))))</f>
        <v>0</v>
      </c>
      <c r="G32" s="193">
        <f>(IF(G$8="Y",0,
MAX(0,'7. Consumption'!BB32-(F128+'8. SOH &amp; Pipeline'!H82-'7. Consumption'!J32+MIN(0,(SUM('7. Consumption'!$G32:I32)-'8. SOH &amp; Pipeline'!H31))))))</f>
        <v>0</v>
      </c>
      <c r="H32" s="193">
        <f>(IF(H$8="Y",0,
MAX(0,'7. Consumption'!BC32-(G128+'8. SOH &amp; Pipeline'!I82-'7. Consumption'!K32+MIN(0,(SUM('7. Consumption'!$G32:J32)-'8. SOH &amp; Pipeline'!I31))))))</f>
        <v>0</v>
      </c>
      <c r="I32" s="193">
        <f>(IF(I$8="Y",0,
MAX(0,'7. Consumption'!BD32-(H128+'8. SOH &amp; Pipeline'!J82-'7. Consumption'!L32+MIN(0,(SUM('7. Consumption'!$G32:K32)-'8. SOH &amp; Pipeline'!J31))))))</f>
        <v>0</v>
      </c>
      <c r="J32" s="193">
        <f>(IF(J$8="Y",0,
MAX(0,'7. Consumption'!BE32-(I128+'8. SOH &amp; Pipeline'!K82-'7. Consumption'!M32+MIN(0,(SUM('7. Consumption'!$G32:L32)-'8. SOH &amp; Pipeline'!K31))))))</f>
        <v>0</v>
      </c>
      <c r="K32" s="193">
        <f>(IF(K$8="Y",0,
MAX(0,'7. Consumption'!BF32-(J128+'8. SOH &amp; Pipeline'!L82-'7. Consumption'!N32+MIN(0,(SUM('7. Consumption'!$G32:M32)-'8. SOH &amp; Pipeline'!L31))))))</f>
        <v>0</v>
      </c>
      <c r="L32" s="193">
        <f>(IF(L$8="Y",0,
MAX(0,'7. Consumption'!BG32-(K128+'8. SOH &amp; Pipeline'!M82-'7. Consumption'!O32+MIN(0,(SUM('7. Consumption'!$G32:N32)-'8. SOH &amp; Pipeline'!M31))))))</f>
        <v>0</v>
      </c>
      <c r="M32" s="193">
        <f>(IF(M$8="Y",0,
MAX(0,'7. Consumption'!BH32-(L128+'8. SOH &amp; Pipeline'!N82-'7. Consumption'!P32+MIN(0,(SUM('7. Consumption'!$G32:O32)-'8. SOH &amp; Pipeline'!N31))))))</f>
        <v>0</v>
      </c>
      <c r="N32" s="193">
        <f>(IF(N$8="Y",0,
MAX(0,'7. Consumption'!BI32-(M128+'8. SOH &amp; Pipeline'!O82-'7. Consumption'!Q32+MIN(0,(SUM('7. Consumption'!$G32:P32)-'8. SOH &amp; Pipeline'!O31))))))</f>
        <v>0</v>
      </c>
      <c r="O32" s="193">
        <f>(IF(O$8="Y",0,
MAX(0,'7. Consumption'!BJ32-(N128+'8. SOH &amp; Pipeline'!P82-'7. Consumption'!R32+MIN(0,(SUM('7. Consumption'!$G32:Q32)-'8. SOH &amp; Pipeline'!P31))))))</f>
        <v>0</v>
      </c>
      <c r="P32" s="193">
        <f>(IF(P$8="Y",0,
MAX(0,'7. Consumption'!BK32-(O128+'8. SOH &amp; Pipeline'!Q82-'7. Consumption'!S32+MIN(0,(SUM('7. Consumption'!$G32:R32)-'8. SOH &amp; Pipeline'!Q31))))))</f>
        <v>0</v>
      </c>
      <c r="Q32" s="193">
        <f>(IF(Q$8="Y",0,
MAX(0,'7. Consumption'!BL32-(P128+'8. SOH &amp; Pipeline'!R82-'7. Consumption'!T32+MIN(0,(SUM('7. Consumption'!$G32:S32)-'8. SOH &amp; Pipeline'!R31))))))</f>
        <v>0</v>
      </c>
      <c r="R32" s="193">
        <f>(IF(R$8="Y",0,
MAX(0,'7. Consumption'!BM32-(Q128+'8. SOH &amp; Pipeline'!S82-'7. Consumption'!U32+MIN(0,(SUM('7. Consumption'!$G32:T32)-'8. SOH &amp; Pipeline'!S31))))))</f>
        <v>0</v>
      </c>
      <c r="S32" s="193">
        <f>(IF(S$8="Y",0,
MAX(0,'7. Consumption'!BN32-(R128+'8. SOH &amp; Pipeline'!T82-'7. Consumption'!V32+MIN(0,(SUM('7. Consumption'!$G32:U32)-'8. SOH &amp; Pipeline'!T31))))))</f>
        <v>0</v>
      </c>
      <c r="T32" s="193">
        <f>(IF(T$8="Y",0,
MAX(0,'7. Consumption'!BO32-(S128+'8. SOH &amp; Pipeline'!U82-'7. Consumption'!W32+MIN(0,(SUM('7. Consumption'!$G32:V32)-'8. SOH &amp; Pipeline'!U31))))))</f>
        <v>0</v>
      </c>
      <c r="U32" s="193">
        <f>(IF(U$8="Y",0,
MAX(0,'7. Consumption'!BP32-(T128+'8. SOH &amp; Pipeline'!V82-'7. Consumption'!X32+MIN(0,(SUM('7. Consumption'!$G32:W32)-'8. SOH &amp; Pipeline'!V31))))))</f>
        <v>0</v>
      </c>
      <c r="V32" s="193">
        <f>(IF(V$8="Y",0,
MAX(0,'7. Consumption'!BQ32-(U128+'8. SOH &amp; Pipeline'!W82-'7. Consumption'!Y32+MIN(0,(SUM('7. Consumption'!$G32:X32)-'8. SOH &amp; Pipeline'!W31))))))</f>
        <v>0</v>
      </c>
      <c r="W32" s="193">
        <f>(IF(W$8="Y",0,
MAX(0,'7. Consumption'!BR32-(V128+'8. SOH &amp; Pipeline'!X82-'7. Consumption'!Z32+MIN(0,(SUM('7. Consumption'!$G32:Y32)-'8. SOH &amp; Pipeline'!X31))))))</f>
        <v>0</v>
      </c>
      <c r="X32" s="193">
        <f>(IF(X$8="Y",0,
MAX(0,'7. Consumption'!BS32-(W128+'8. SOH &amp; Pipeline'!Y82-'7. Consumption'!AA32+MIN(0,(SUM('7. Consumption'!$G32:Z32)-'8. SOH &amp; Pipeline'!Y31))))))</f>
        <v>0</v>
      </c>
      <c r="Y32" s="193">
        <f>(IF(Y$8="Y",0,
MAX(0,'7. Consumption'!BT32-(X128+'8. SOH &amp; Pipeline'!Z82-'7. Consumption'!AB32+MIN(0,(SUM('7. Consumption'!$G32:AA32)-'8. SOH &amp; Pipeline'!Z31))))))</f>
        <v>0</v>
      </c>
      <c r="Z32" s="193">
        <f>(IF(Z$8="Y",0,
MAX(0,'7. Consumption'!BU32-(Y128+'8. SOH &amp; Pipeline'!AA82-'7. Consumption'!AC32+MIN(0,(SUM('7. Consumption'!$G32:AB32)-'8. SOH &amp; Pipeline'!AA31))))))</f>
        <v>0</v>
      </c>
      <c r="AA32" s="193">
        <f>(IF(AA$8="Y",0,
MAX(0,'7. Consumption'!BV32-(Z128+'8. SOH &amp; Pipeline'!AB82-'7. Consumption'!AD32+MIN(0,(SUM('7. Consumption'!$G32:AC32)-'8. SOH &amp; Pipeline'!AB31))))))</f>
        <v>0</v>
      </c>
      <c r="AB32" s="193">
        <f>(IF(AB$8="Y",0,
MAX(0,'7. Consumption'!BW32-(AA128+'8. SOH &amp; Pipeline'!AC82-'7. Consumption'!AE32+MIN(0,(SUM('7. Consumption'!$G32:AD32)-'8. SOH &amp; Pipeline'!AC31))))))</f>
        <v>0</v>
      </c>
      <c r="AC32" s="193">
        <f>(IF(AC$8="Y",0,
MAX(0,'7. Consumption'!BX32-(AB128+'8. SOH &amp; Pipeline'!AD82-'7. Consumption'!AF32+MIN(0,(SUM('7. Consumption'!$G32:AE32)-'8. SOH &amp; Pipeline'!AD31))))))</f>
        <v>0</v>
      </c>
      <c r="AD32" s="193">
        <f>(IF(AD$8="Y",0,
MAX(0,'7. Consumption'!BY32-(AC128+'8. SOH &amp; Pipeline'!AE82-'7. Consumption'!AG32+MIN(0,(SUM('7. Consumption'!$G32:AF32)-'8. SOH &amp; Pipeline'!AE31))))))</f>
        <v>0</v>
      </c>
      <c r="AE32" s="193">
        <f>(IF(AE$8="Y",0,
MAX(0,'7. Consumption'!BZ32-(AD128+'8. SOH &amp; Pipeline'!AF82-'7. Consumption'!AH32+MIN(0,(SUM('7. Consumption'!$G32:AG32)-'8. SOH &amp; Pipeline'!AF31))))))</f>
        <v>0</v>
      </c>
      <c r="AF32" s="193">
        <f>(IF(AF$8="Y",0,
MAX(0,'7. Consumption'!CA32-(AE128+'8. SOH &amp; Pipeline'!AG82-'7. Consumption'!AI32+MIN(0,(SUM('7. Consumption'!$G32:AH32)-'8. SOH &amp; Pipeline'!AG31))))))</f>
        <v>0</v>
      </c>
      <c r="AG32" s="193">
        <f>(IF(AG$8="Y",0,
MAX(0,'7. Consumption'!CB32-(AF128+'8. SOH &amp; Pipeline'!AH82-'7. Consumption'!AJ32+MIN(0,(SUM('7. Consumption'!$G32:AI32)-'8. SOH &amp; Pipeline'!AH31))))))</f>
        <v>0</v>
      </c>
      <c r="AH32" s="193">
        <f>(IF(AH$8="Y",0,
MAX(0,'7. Consumption'!CC32-(AG128+'8. SOH &amp; Pipeline'!AI82-'7. Consumption'!AK32+MIN(0,(SUM('7. Consumption'!$G32:AJ32)-'8. SOH &amp; Pipeline'!AI31))))))</f>
        <v>0</v>
      </c>
      <c r="AI32" s="193">
        <f>(IF(AI$8="Y",0,
MAX(0,'7. Consumption'!CD32-(AH128+'8. SOH &amp; Pipeline'!AJ82-'7. Consumption'!AL32+MIN(0,(SUM('7. Consumption'!$G32:AK32)-'8. SOH &amp; Pipeline'!AJ31))))))</f>
        <v>0</v>
      </c>
      <c r="AJ32" s="193">
        <f>(IF(AJ$8="Y",0,
MAX(0,'7. Consumption'!CE32-(AI128+'8. SOH &amp; Pipeline'!AK82-'7. Consumption'!AM32+MIN(0,(SUM('7. Consumption'!$G32:AL32)-'8. SOH &amp; Pipeline'!AK31))))))</f>
        <v>0</v>
      </c>
      <c r="AK32" s="193">
        <f>(IF(AK$8="Y",0,
MAX(0,'7. Consumption'!CF32-(AJ128+'8. SOH &amp; Pipeline'!AL82-'7. Consumption'!AN32+MIN(0,(SUM('7. Consumption'!$G32:AM32)-'8. SOH &amp; Pipeline'!AL31))))))</f>
        <v>0</v>
      </c>
      <c r="AL32" s="193">
        <f>(IF(AL$8="Y",0,
MAX(0,'7. Consumption'!CG32-(AK128+'8. SOH &amp; Pipeline'!AM82-'7. Consumption'!AO32+MIN(0,(SUM('7. Consumption'!$G32:AN32)-'8. SOH &amp; Pipeline'!AM31))))))</f>
        <v>0</v>
      </c>
      <c r="AM32" s="193">
        <f>(IF(AM$8="Y",0,
MAX(0,'7. Consumption'!CH32-(AL128+'8. SOH &amp; Pipeline'!AN82-'7. Consumption'!AP32+MIN(0,(SUM('7. Consumption'!$G32:AO32)-'8. SOH &amp; Pipeline'!AN31))))))</f>
        <v>0</v>
      </c>
      <c r="AN32" s="193">
        <f>(IF(AN$8="Y",0,
MAX(0,'7. Consumption'!CI32-(AM128+'8. SOH &amp; Pipeline'!AO82-'7. Consumption'!AQ32+MIN(0,(SUM('7. Consumption'!$G32:AP32)-'8. SOH &amp; Pipeline'!AO31))))))</f>
        <v>0</v>
      </c>
      <c r="AO32" s="136"/>
    </row>
    <row r="33" spans="2:41" ht="15" x14ac:dyDescent="0.25">
      <c r="B33" s="16"/>
      <c r="C33" s="16" t="str">
        <f>'7. Consumption'!C33</f>
        <v>TDF+3TC+ATV/r ((300/300)+300+100) - 60 co-pck</v>
      </c>
      <c r="E33" s="193">
        <f>(IF(E$8="Y",0,
MAX(0,'7. Consumption'!AZ33-(D129+'8. SOH &amp; Pipeline'!F83-'7. Consumption'!H33+MIN(0,(SUM('7. Consumption'!$G33:G33)-'8. SOH &amp; Pipeline'!F32))))))</f>
        <v>0</v>
      </c>
      <c r="F33" s="193">
        <f>(IF(F$8="Y",0,
MAX(0,'7. Consumption'!BA33-(E129+'8. SOH &amp; Pipeline'!G83-'7. Consumption'!I33+MIN(0,(SUM('7. Consumption'!$G33:H33)-'8. SOH &amp; Pipeline'!G32))))))</f>
        <v>0</v>
      </c>
      <c r="G33" s="193">
        <f>(IF(G$8="Y",0,
MAX(0,'7. Consumption'!BB33-(F129+'8. SOH &amp; Pipeline'!H83-'7. Consumption'!J33+MIN(0,(SUM('7. Consumption'!$G33:I33)-'8. SOH &amp; Pipeline'!H32))))))</f>
        <v>0</v>
      </c>
      <c r="H33" s="193">
        <f>(IF(H$8="Y",0,
MAX(0,'7. Consumption'!BC33-(G129+'8. SOH &amp; Pipeline'!I83-'7. Consumption'!K33+MIN(0,(SUM('7. Consumption'!$G33:J33)-'8. SOH &amp; Pipeline'!I32))))))</f>
        <v>0</v>
      </c>
      <c r="I33" s="193">
        <f>(IF(I$8="Y",0,
MAX(0,'7. Consumption'!BD33-(H129+'8. SOH &amp; Pipeline'!J83-'7. Consumption'!L33+MIN(0,(SUM('7. Consumption'!$G33:K33)-'8. SOH &amp; Pipeline'!J32))))))</f>
        <v>0</v>
      </c>
      <c r="J33" s="193">
        <f>(IF(J$8="Y",0,
MAX(0,'7. Consumption'!BE33-(I129+'8. SOH &amp; Pipeline'!K83-'7. Consumption'!M33+MIN(0,(SUM('7. Consumption'!$G33:L33)-'8. SOH &amp; Pipeline'!K32))))))</f>
        <v>0</v>
      </c>
      <c r="K33" s="193">
        <f>(IF(K$8="Y",0,
MAX(0,'7. Consumption'!BF33-(J129+'8. SOH &amp; Pipeline'!L83-'7. Consumption'!N33+MIN(0,(SUM('7. Consumption'!$G33:M33)-'8. SOH &amp; Pipeline'!L32))))))</f>
        <v>0</v>
      </c>
      <c r="L33" s="193">
        <f>(IF(L$8="Y",0,
MAX(0,'7. Consumption'!BG33-(K129+'8. SOH &amp; Pipeline'!M83-'7. Consumption'!O33+MIN(0,(SUM('7. Consumption'!$G33:N33)-'8. SOH &amp; Pipeline'!M32))))))</f>
        <v>0</v>
      </c>
      <c r="M33" s="193">
        <f>(IF(M$8="Y",0,
MAX(0,'7. Consumption'!BH33-(L129+'8. SOH &amp; Pipeline'!N83-'7. Consumption'!P33+MIN(0,(SUM('7. Consumption'!$G33:O33)-'8. SOH &amp; Pipeline'!N32))))))</f>
        <v>0</v>
      </c>
      <c r="N33" s="193">
        <f>(IF(N$8="Y",0,
MAX(0,'7. Consumption'!BI33-(M129+'8. SOH &amp; Pipeline'!O83-'7. Consumption'!Q33+MIN(0,(SUM('7. Consumption'!$G33:P33)-'8. SOH &amp; Pipeline'!O32))))))</f>
        <v>0</v>
      </c>
      <c r="O33" s="193">
        <f>(IF(O$8="Y",0,
MAX(0,'7. Consumption'!BJ33-(N129+'8. SOH &amp; Pipeline'!P83-'7. Consumption'!R33+MIN(0,(SUM('7. Consumption'!$G33:Q33)-'8. SOH &amp; Pipeline'!P32))))))</f>
        <v>0</v>
      </c>
      <c r="P33" s="193">
        <f>(IF(P$8="Y",0,
MAX(0,'7. Consumption'!BK33-(O129+'8. SOH &amp; Pipeline'!Q83-'7. Consumption'!S33+MIN(0,(SUM('7. Consumption'!$G33:R33)-'8. SOH &amp; Pipeline'!Q32))))))</f>
        <v>0</v>
      </c>
      <c r="Q33" s="193">
        <f>(IF(Q$8="Y",0,
MAX(0,'7. Consumption'!BL33-(P129+'8. SOH &amp; Pipeline'!R83-'7. Consumption'!T33+MIN(0,(SUM('7. Consumption'!$G33:S33)-'8. SOH &amp; Pipeline'!R32))))))</f>
        <v>0</v>
      </c>
      <c r="R33" s="193">
        <f>(IF(R$8="Y",0,
MAX(0,'7. Consumption'!BM33-(Q129+'8. SOH &amp; Pipeline'!S83-'7. Consumption'!U33+MIN(0,(SUM('7. Consumption'!$G33:T33)-'8. SOH &amp; Pipeline'!S32))))))</f>
        <v>0</v>
      </c>
      <c r="S33" s="193">
        <f>(IF(S$8="Y",0,
MAX(0,'7. Consumption'!BN33-(R129+'8. SOH &amp; Pipeline'!T83-'7. Consumption'!V33+MIN(0,(SUM('7. Consumption'!$G33:U33)-'8. SOH &amp; Pipeline'!T32))))))</f>
        <v>0</v>
      </c>
      <c r="T33" s="193">
        <f>(IF(T$8="Y",0,
MAX(0,'7. Consumption'!BO33-(S129+'8. SOH &amp; Pipeline'!U83-'7. Consumption'!W33+MIN(0,(SUM('7. Consumption'!$G33:V33)-'8. SOH &amp; Pipeline'!U32))))))</f>
        <v>0</v>
      </c>
      <c r="U33" s="193">
        <f>(IF(U$8="Y",0,
MAX(0,'7. Consumption'!BP33-(T129+'8. SOH &amp; Pipeline'!V83-'7. Consumption'!X33+MIN(0,(SUM('7. Consumption'!$G33:W33)-'8. SOH &amp; Pipeline'!V32))))))</f>
        <v>0</v>
      </c>
      <c r="V33" s="193">
        <f>(IF(V$8="Y",0,
MAX(0,'7. Consumption'!BQ33-(U129+'8. SOH &amp; Pipeline'!W83-'7. Consumption'!Y33+MIN(0,(SUM('7. Consumption'!$G33:X33)-'8. SOH &amp; Pipeline'!W32))))))</f>
        <v>0</v>
      </c>
      <c r="W33" s="193">
        <f>(IF(W$8="Y",0,
MAX(0,'7. Consumption'!BR33-(V129+'8. SOH &amp; Pipeline'!X83-'7. Consumption'!Z33+MIN(0,(SUM('7. Consumption'!$G33:Y33)-'8. SOH &amp; Pipeline'!X32))))))</f>
        <v>0</v>
      </c>
      <c r="X33" s="193">
        <f>(IF(X$8="Y",0,
MAX(0,'7. Consumption'!BS33-(W129+'8. SOH &amp; Pipeline'!Y83-'7. Consumption'!AA33+MIN(0,(SUM('7. Consumption'!$G33:Z33)-'8. SOH &amp; Pipeline'!Y32))))))</f>
        <v>0</v>
      </c>
      <c r="Y33" s="193">
        <f>(IF(Y$8="Y",0,
MAX(0,'7. Consumption'!BT33-(X129+'8. SOH &amp; Pipeline'!Z83-'7. Consumption'!AB33+MIN(0,(SUM('7. Consumption'!$G33:AA33)-'8. SOH &amp; Pipeline'!Z32))))))</f>
        <v>0</v>
      </c>
      <c r="Z33" s="193">
        <f>(IF(Z$8="Y",0,
MAX(0,'7. Consumption'!BU33-(Y129+'8. SOH &amp; Pipeline'!AA83-'7. Consumption'!AC33+MIN(0,(SUM('7. Consumption'!$G33:AB33)-'8. SOH &amp; Pipeline'!AA32))))))</f>
        <v>0</v>
      </c>
      <c r="AA33" s="193">
        <f>(IF(AA$8="Y",0,
MAX(0,'7. Consumption'!BV33-(Z129+'8. SOH &amp; Pipeline'!AB83-'7. Consumption'!AD33+MIN(0,(SUM('7. Consumption'!$G33:AC33)-'8. SOH &amp; Pipeline'!AB32))))))</f>
        <v>0</v>
      </c>
      <c r="AB33" s="193">
        <f>(IF(AB$8="Y",0,
MAX(0,'7. Consumption'!BW33-(AA129+'8. SOH &amp; Pipeline'!AC83-'7. Consumption'!AE33+MIN(0,(SUM('7. Consumption'!$G33:AD33)-'8. SOH &amp; Pipeline'!AC32))))))</f>
        <v>0</v>
      </c>
      <c r="AC33" s="193">
        <f>(IF(AC$8="Y",0,
MAX(0,'7. Consumption'!BX33-(AB129+'8. SOH &amp; Pipeline'!AD83-'7. Consumption'!AF33+MIN(0,(SUM('7. Consumption'!$G33:AE33)-'8. SOH &amp; Pipeline'!AD32))))))</f>
        <v>0</v>
      </c>
      <c r="AD33" s="193">
        <f>(IF(AD$8="Y",0,
MAX(0,'7. Consumption'!BY33-(AC129+'8. SOH &amp; Pipeline'!AE83-'7. Consumption'!AG33+MIN(0,(SUM('7. Consumption'!$G33:AF33)-'8. SOH &amp; Pipeline'!AE32))))))</f>
        <v>0</v>
      </c>
      <c r="AE33" s="193">
        <f>(IF(AE$8="Y",0,
MAX(0,'7. Consumption'!BZ33-(AD129+'8. SOH &amp; Pipeline'!AF83-'7. Consumption'!AH33+MIN(0,(SUM('7. Consumption'!$G33:AG33)-'8. SOH &amp; Pipeline'!AF32))))))</f>
        <v>0</v>
      </c>
      <c r="AF33" s="193">
        <f>(IF(AF$8="Y",0,
MAX(0,'7. Consumption'!CA33-(AE129+'8. SOH &amp; Pipeline'!AG83-'7. Consumption'!AI33+MIN(0,(SUM('7. Consumption'!$G33:AH33)-'8. SOH &amp; Pipeline'!AG32))))))</f>
        <v>0</v>
      </c>
      <c r="AG33" s="193">
        <f>(IF(AG$8="Y",0,
MAX(0,'7. Consumption'!CB33-(AF129+'8. SOH &amp; Pipeline'!AH83-'7. Consumption'!AJ33+MIN(0,(SUM('7. Consumption'!$G33:AI33)-'8. SOH &amp; Pipeline'!AH32))))))</f>
        <v>0</v>
      </c>
      <c r="AH33" s="193">
        <f>(IF(AH$8="Y",0,
MAX(0,'7. Consumption'!CC33-(AG129+'8. SOH &amp; Pipeline'!AI83-'7. Consumption'!AK33+MIN(0,(SUM('7. Consumption'!$G33:AJ33)-'8. SOH &amp; Pipeline'!AI32))))))</f>
        <v>0</v>
      </c>
      <c r="AI33" s="193">
        <f>(IF(AI$8="Y",0,
MAX(0,'7. Consumption'!CD33-(AH129+'8. SOH &amp; Pipeline'!AJ83-'7. Consumption'!AL33+MIN(0,(SUM('7. Consumption'!$G33:AK33)-'8. SOH &amp; Pipeline'!AJ32))))))</f>
        <v>0</v>
      </c>
      <c r="AJ33" s="193">
        <f>(IF(AJ$8="Y",0,
MAX(0,'7. Consumption'!CE33-(AI129+'8. SOH &amp; Pipeline'!AK83-'7. Consumption'!AM33+MIN(0,(SUM('7. Consumption'!$G33:AL33)-'8. SOH &amp; Pipeline'!AK32))))))</f>
        <v>0</v>
      </c>
      <c r="AK33" s="193">
        <f>(IF(AK$8="Y",0,
MAX(0,'7. Consumption'!CF33-(AJ129+'8. SOH &amp; Pipeline'!AL83-'7. Consumption'!AN33+MIN(0,(SUM('7. Consumption'!$G33:AM33)-'8. SOH &amp; Pipeline'!AL32))))))</f>
        <v>0</v>
      </c>
      <c r="AL33" s="193">
        <f>(IF(AL$8="Y",0,
MAX(0,'7. Consumption'!CG33-(AK129+'8. SOH &amp; Pipeline'!AM83-'7. Consumption'!AO33+MIN(0,(SUM('7. Consumption'!$G33:AN33)-'8. SOH &amp; Pipeline'!AM32))))))</f>
        <v>0</v>
      </c>
      <c r="AM33" s="193">
        <f>(IF(AM$8="Y",0,
MAX(0,'7. Consumption'!CH33-(AL129+'8. SOH &amp; Pipeline'!AN83-'7. Consumption'!AP33+MIN(0,(SUM('7. Consumption'!$G33:AO33)-'8. SOH &amp; Pipeline'!AN32))))))</f>
        <v>0</v>
      </c>
      <c r="AN33" s="193">
        <f>(IF(AN$8="Y",0,
MAX(0,'7. Consumption'!CI33-(AM129+'8. SOH &amp; Pipeline'!AO83-'7. Consumption'!AQ33+MIN(0,(SUM('7. Consumption'!$G33:AP33)-'8. SOH &amp; Pipeline'!AO32))))))</f>
        <v>0</v>
      </c>
      <c r="AO33" s="136"/>
    </row>
    <row r="34" spans="2:41" ht="15" x14ac:dyDescent="0.25">
      <c r="B34" s="16"/>
      <c r="C34" s="16" t="str">
        <f>'7. Consumption'!C34</f>
        <v>TDF+3TC+EFV (300/300/400) - 30 tab</v>
      </c>
      <c r="E34" s="193">
        <f>(IF(E$8="Y",0,
MAX(0,'7. Consumption'!AZ34-(D130+'8. SOH &amp; Pipeline'!F84-'7. Consumption'!H34+MIN(0,(SUM('7. Consumption'!$G34:G34)-'8. SOH &amp; Pipeline'!F33))))))</f>
        <v>0</v>
      </c>
      <c r="F34" s="193">
        <f>(IF(F$8="Y",0,
MAX(0,'7. Consumption'!BA34-(E130+'8. SOH &amp; Pipeline'!G84-'7. Consumption'!I34+MIN(0,(SUM('7. Consumption'!$G34:H34)-'8. SOH &amp; Pipeline'!G33))))))</f>
        <v>0</v>
      </c>
      <c r="G34" s="193">
        <f>(IF(G$8="Y",0,
MAX(0,'7. Consumption'!BB34-(F130+'8. SOH &amp; Pipeline'!H84-'7. Consumption'!J34+MIN(0,(SUM('7. Consumption'!$G34:I34)-'8. SOH &amp; Pipeline'!H33))))))</f>
        <v>0</v>
      </c>
      <c r="H34" s="193">
        <f>(IF(H$8="Y",0,
MAX(0,'7. Consumption'!BC34-(G130+'8. SOH &amp; Pipeline'!I84-'7. Consumption'!K34+MIN(0,(SUM('7. Consumption'!$G34:J34)-'8. SOH &amp; Pipeline'!I33))))))</f>
        <v>0</v>
      </c>
      <c r="I34" s="193">
        <f>(IF(I$8="Y",0,
MAX(0,'7. Consumption'!BD34-(H130+'8. SOH &amp; Pipeline'!J84-'7. Consumption'!L34+MIN(0,(SUM('7. Consumption'!$G34:K34)-'8. SOH &amp; Pipeline'!J33))))))</f>
        <v>0</v>
      </c>
      <c r="J34" s="193">
        <f>(IF(J$8="Y",0,
MAX(0,'7. Consumption'!BE34-(I130+'8. SOH &amp; Pipeline'!K84-'7. Consumption'!M34+MIN(0,(SUM('7. Consumption'!$G34:L34)-'8. SOH &amp; Pipeline'!K33))))))</f>
        <v>0</v>
      </c>
      <c r="K34" s="193">
        <f>(IF(K$8="Y",0,
MAX(0,'7. Consumption'!BF34-(J130+'8. SOH &amp; Pipeline'!L84-'7. Consumption'!N34+MIN(0,(SUM('7. Consumption'!$G34:M34)-'8. SOH &amp; Pipeline'!L33))))))</f>
        <v>0</v>
      </c>
      <c r="L34" s="193">
        <f>(IF(L$8="Y",0,
MAX(0,'7. Consumption'!BG34-(K130+'8. SOH &amp; Pipeline'!M84-'7. Consumption'!O34+MIN(0,(SUM('7. Consumption'!$G34:N34)-'8. SOH &amp; Pipeline'!M33))))))</f>
        <v>0</v>
      </c>
      <c r="M34" s="193">
        <f>(IF(M$8="Y",0,
MAX(0,'7. Consumption'!BH34-(L130+'8. SOH &amp; Pipeline'!N84-'7. Consumption'!P34+MIN(0,(SUM('7. Consumption'!$G34:O34)-'8. SOH &amp; Pipeline'!N33))))))</f>
        <v>0</v>
      </c>
      <c r="N34" s="193">
        <f>(IF(N$8="Y",0,
MAX(0,'7. Consumption'!BI34-(M130+'8. SOH &amp; Pipeline'!O84-'7. Consumption'!Q34+MIN(0,(SUM('7. Consumption'!$G34:P34)-'8. SOH &amp; Pipeline'!O33))))))</f>
        <v>0</v>
      </c>
      <c r="O34" s="193">
        <f>(IF(O$8="Y",0,
MAX(0,'7. Consumption'!BJ34-(N130+'8. SOH &amp; Pipeline'!P84-'7. Consumption'!R34+MIN(0,(SUM('7. Consumption'!$G34:Q34)-'8. SOH &amp; Pipeline'!P33))))))</f>
        <v>0</v>
      </c>
      <c r="P34" s="193">
        <f>(IF(P$8="Y",0,
MAX(0,'7. Consumption'!BK34-(O130+'8. SOH &amp; Pipeline'!Q84-'7. Consumption'!S34+MIN(0,(SUM('7. Consumption'!$G34:R34)-'8. SOH &amp; Pipeline'!Q33))))))</f>
        <v>0</v>
      </c>
      <c r="Q34" s="193">
        <f>(IF(Q$8="Y",0,
MAX(0,'7. Consumption'!BL34-(P130+'8. SOH &amp; Pipeline'!R84-'7. Consumption'!T34+MIN(0,(SUM('7. Consumption'!$G34:S34)-'8. SOH &amp; Pipeline'!R33))))))</f>
        <v>0</v>
      </c>
      <c r="R34" s="193">
        <f>(IF(R$8="Y",0,
MAX(0,'7. Consumption'!BM34-(Q130+'8. SOH &amp; Pipeline'!S84-'7. Consumption'!U34+MIN(0,(SUM('7. Consumption'!$G34:T34)-'8. SOH &amp; Pipeline'!S33))))))</f>
        <v>0</v>
      </c>
      <c r="S34" s="193">
        <f>(IF(S$8="Y",0,
MAX(0,'7. Consumption'!BN34-(R130+'8. SOH &amp; Pipeline'!T84-'7. Consumption'!V34+MIN(0,(SUM('7. Consumption'!$G34:U34)-'8. SOH &amp; Pipeline'!T33))))))</f>
        <v>0</v>
      </c>
      <c r="T34" s="193">
        <f>(IF(T$8="Y",0,
MAX(0,'7. Consumption'!BO34-(S130+'8. SOH &amp; Pipeline'!U84-'7. Consumption'!W34+MIN(0,(SUM('7. Consumption'!$G34:V34)-'8. SOH &amp; Pipeline'!U33))))))</f>
        <v>0</v>
      </c>
      <c r="U34" s="193">
        <f>(IF(U$8="Y",0,
MAX(0,'7. Consumption'!BP34-(T130+'8. SOH &amp; Pipeline'!V84-'7. Consumption'!X34+MIN(0,(SUM('7. Consumption'!$G34:W34)-'8. SOH &amp; Pipeline'!V33))))))</f>
        <v>0</v>
      </c>
      <c r="V34" s="193">
        <f>(IF(V$8="Y",0,
MAX(0,'7. Consumption'!BQ34-(U130+'8. SOH &amp; Pipeline'!W84-'7. Consumption'!Y34+MIN(0,(SUM('7. Consumption'!$G34:X34)-'8. SOH &amp; Pipeline'!W33))))))</f>
        <v>0</v>
      </c>
      <c r="W34" s="193">
        <f>(IF(W$8="Y",0,
MAX(0,'7. Consumption'!BR34-(V130+'8. SOH &amp; Pipeline'!X84-'7. Consumption'!Z34+MIN(0,(SUM('7. Consumption'!$G34:Y34)-'8. SOH &amp; Pipeline'!X33))))))</f>
        <v>0</v>
      </c>
      <c r="X34" s="193">
        <f>(IF(X$8="Y",0,
MAX(0,'7. Consumption'!BS34-(W130+'8. SOH &amp; Pipeline'!Y84-'7. Consumption'!AA34+MIN(0,(SUM('7. Consumption'!$G34:Z34)-'8. SOH &amp; Pipeline'!Y33))))))</f>
        <v>0</v>
      </c>
      <c r="Y34" s="193">
        <f>(IF(Y$8="Y",0,
MAX(0,'7. Consumption'!BT34-(X130+'8. SOH &amp; Pipeline'!Z84-'7. Consumption'!AB34+MIN(0,(SUM('7. Consumption'!$G34:AA34)-'8. SOH &amp; Pipeline'!Z33))))))</f>
        <v>0</v>
      </c>
      <c r="Z34" s="193">
        <f>(IF(Z$8="Y",0,
MAX(0,'7. Consumption'!BU34-(Y130+'8. SOH &amp; Pipeline'!AA84-'7. Consumption'!AC34+MIN(0,(SUM('7. Consumption'!$G34:AB34)-'8. SOH &amp; Pipeline'!AA33))))))</f>
        <v>0</v>
      </c>
      <c r="AA34" s="193">
        <f>(IF(AA$8="Y",0,
MAX(0,'7. Consumption'!BV34-(Z130+'8. SOH &amp; Pipeline'!AB84-'7. Consumption'!AD34+MIN(0,(SUM('7. Consumption'!$G34:AC34)-'8. SOH &amp; Pipeline'!AB33))))))</f>
        <v>0</v>
      </c>
      <c r="AB34" s="193">
        <f>(IF(AB$8="Y",0,
MAX(0,'7. Consumption'!BW34-(AA130+'8. SOH &amp; Pipeline'!AC84-'7. Consumption'!AE34+MIN(0,(SUM('7. Consumption'!$G34:AD34)-'8. SOH &amp; Pipeline'!AC33))))))</f>
        <v>0</v>
      </c>
      <c r="AC34" s="193">
        <f>(IF(AC$8="Y",0,
MAX(0,'7. Consumption'!BX34-(AB130+'8. SOH &amp; Pipeline'!AD84-'7. Consumption'!AF34+MIN(0,(SUM('7. Consumption'!$G34:AE34)-'8. SOH &amp; Pipeline'!AD33))))))</f>
        <v>0</v>
      </c>
      <c r="AD34" s="193">
        <f>(IF(AD$8="Y",0,
MAX(0,'7. Consumption'!BY34-(AC130+'8. SOH &amp; Pipeline'!AE84-'7. Consumption'!AG34+MIN(0,(SUM('7. Consumption'!$G34:AF34)-'8. SOH &amp; Pipeline'!AE33))))))</f>
        <v>0</v>
      </c>
      <c r="AE34" s="193">
        <f>(IF(AE$8="Y",0,
MAX(0,'7. Consumption'!BZ34-(AD130+'8. SOH &amp; Pipeline'!AF84-'7. Consumption'!AH34+MIN(0,(SUM('7. Consumption'!$G34:AG34)-'8. SOH &amp; Pipeline'!AF33))))))</f>
        <v>0</v>
      </c>
      <c r="AF34" s="193">
        <f>(IF(AF$8="Y",0,
MAX(0,'7. Consumption'!CA34-(AE130+'8. SOH &amp; Pipeline'!AG84-'7. Consumption'!AI34+MIN(0,(SUM('7. Consumption'!$G34:AH34)-'8. SOH &amp; Pipeline'!AG33))))))</f>
        <v>0</v>
      </c>
      <c r="AG34" s="193">
        <f>(IF(AG$8="Y",0,
MAX(0,'7. Consumption'!CB34-(AF130+'8. SOH &amp; Pipeline'!AH84-'7. Consumption'!AJ34+MIN(0,(SUM('7. Consumption'!$G34:AI34)-'8. SOH &amp; Pipeline'!AH33))))))</f>
        <v>0</v>
      </c>
      <c r="AH34" s="193">
        <f>(IF(AH$8="Y",0,
MAX(0,'7. Consumption'!CC34-(AG130+'8. SOH &amp; Pipeline'!AI84-'7. Consumption'!AK34+MIN(0,(SUM('7. Consumption'!$G34:AJ34)-'8. SOH &amp; Pipeline'!AI33))))))</f>
        <v>0</v>
      </c>
      <c r="AI34" s="193">
        <f>(IF(AI$8="Y",0,
MAX(0,'7. Consumption'!CD34-(AH130+'8. SOH &amp; Pipeline'!AJ84-'7. Consumption'!AL34+MIN(0,(SUM('7. Consumption'!$G34:AK34)-'8. SOH &amp; Pipeline'!AJ33))))))</f>
        <v>0</v>
      </c>
      <c r="AJ34" s="193">
        <f>(IF(AJ$8="Y",0,
MAX(0,'7. Consumption'!CE34-(AI130+'8. SOH &amp; Pipeline'!AK84-'7. Consumption'!AM34+MIN(0,(SUM('7. Consumption'!$G34:AL34)-'8. SOH &amp; Pipeline'!AK33))))))</f>
        <v>0</v>
      </c>
      <c r="AK34" s="193">
        <f>(IF(AK$8="Y",0,
MAX(0,'7. Consumption'!CF34-(AJ130+'8. SOH &amp; Pipeline'!AL84-'7. Consumption'!AN34+MIN(0,(SUM('7. Consumption'!$G34:AM34)-'8. SOH &amp; Pipeline'!AL33))))))</f>
        <v>0</v>
      </c>
      <c r="AL34" s="193">
        <f>(IF(AL$8="Y",0,
MAX(0,'7. Consumption'!CG34-(AK130+'8. SOH &amp; Pipeline'!AM84-'7. Consumption'!AO34+MIN(0,(SUM('7. Consumption'!$G34:AN34)-'8. SOH &amp; Pipeline'!AM33))))))</f>
        <v>0</v>
      </c>
      <c r="AM34" s="193">
        <f>(IF(AM$8="Y",0,
MAX(0,'7. Consumption'!CH34-(AL130+'8. SOH &amp; Pipeline'!AN84-'7. Consumption'!AP34+MIN(0,(SUM('7. Consumption'!$G34:AO34)-'8. SOH &amp; Pipeline'!AN33))))))</f>
        <v>0</v>
      </c>
      <c r="AN34" s="193">
        <f>(IF(AN$8="Y",0,
MAX(0,'7. Consumption'!CI34-(AM130+'8. SOH &amp; Pipeline'!AO84-'7. Consumption'!AQ34+MIN(0,(SUM('7. Consumption'!$G34:AP34)-'8. SOH &amp; Pipeline'!AO33))))))</f>
        <v>0</v>
      </c>
      <c r="AO34" s="136"/>
    </row>
    <row r="35" spans="2:41" ht="15" x14ac:dyDescent="0.25">
      <c r="B35" s="16"/>
      <c r="C35" s="16" t="str">
        <f>'7. Consumption'!C35</f>
        <v>TDF+3TC+EFV (300/300/600) -  tab</v>
      </c>
      <c r="E35" s="193">
        <f>(IF(E$8="Y",0,
MAX(0,'7. Consumption'!AZ35-(D131+'8. SOH &amp; Pipeline'!F85-'7. Consumption'!H35+MIN(0,(SUM('7. Consumption'!$G35:G35)-'8. SOH &amp; Pipeline'!F34))))))</f>
        <v>0</v>
      </c>
      <c r="F35" s="193">
        <f>(IF(F$8="Y",0,
MAX(0,'7. Consumption'!BA35-(E131+'8. SOH &amp; Pipeline'!G85-'7. Consumption'!I35+MIN(0,(SUM('7. Consumption'!$G35:H35)-'8. SOH &amp; Pipeline'!G34))))))</f>
        <v>0</v>
      </c>
      <c r="G35" s="193">
        <f>(IF(G$8="Y",0,
MAX(0,'7. Consumption'!BB35-(F131+'8. SOH &amp; Pipeline'!H85-'7. Consumption'!J35+MIN(0,(SUM('7. Consumption'!$G35:I35)-'8. SOH &amp; Pipeline'!H34))))))</f>
        <v>0</v>
      </c>
      <c r="H35" s="193">
        <f>(IF(H$8="Y",0,
MAX(0,'7. Consumption'!BC35-(G131+'8. SOH &amp; Pipeline'!I85-'7. Consumption'!K35+MIN(0,(SUM('7. Consumption'!$G35:J35)-'8. SOH &amp; Pipeline'!I34))))))</f>
        <v>0</v>
      </c>
      <c r="I35" s="193">
        <f>(IF(I$8="Y",0,
MAX(0,'7. Consumption'!BD35-(H131+'8. SOH &amp; Pipeline'!J85-'7. Consumption'!L35+MIN(0,(SUM('7. Consumption'!$G35:K35)-'8. SOH &amp; Pipeline'!J34))))))</f>
        <v>0</v>
      </c>
      <c r="J35" s="193">
        <f>(IF(J$8="Y",0,
MAX(0,'7. Consumption'!BE35-(I131+'8. SOH &amp; Pipeline'!K85-'7. Consumption'!M35+MIN(0,(SUM('7. Consumption'!$G35:L35)-'8. SOH &amp; Pipeline'!K34))))))</f>
        <v>0</v>
      </c>
      <c r="K35" s="193">
        <f>(IF(K$8="Y",0,
MAX(0,'7. Consumption'!BF35-(J131+'8. SOH &amp; Pipeline'!L85-'7. Consumption'!N35+MIN(0,(SUM('7. Consumption'!$G35:M35)-'8. SOH &amp; Pipeline'!L34))))))</f>
        <v>0</v>
      </c>
      <c r="L35" s="193">
        <f>(IF(L$8="Y",0,
MAX(0,'7. Consumption'!BG35-(K131+'8. SOH &amp; Pipeline'!M85-'7. Consumption'!O35+MIN(0,(SUM('7. Consumption'!$G35:N35)-'8. SOH &amp; Pipeline'!M34))))))</f>
        <v>0</v>
      </c>
      <c r="M35" s="193">
        <f>(IF(M$8="Y",0,
MAX(0,'7. Consumption'!BH35-(L131+'8. SOH &amp; Pipeline'!N85-'7. Consumption'!P35+MIN(0,(SUM('7. Consumption'!$G35:O35)-'8. SOH &amp; Pipeline'!N34))))))</f>
        <v>0</v>
      </c>
      <c r="N35" s="193">
        <f>(IF(N$8="Y",0,
MAX(0,'7. Consumption'!BI35-(M131+'8. SOH &amp; Pipeline'!O85-'7. Consumption'!Q35+MIN(0,(SUM('7. Consumption'!$G35:P35)-'8. SOH &amp; Pipeline'!O34))))))</f>
        <v>0</v>
      </c>
      <c r="O35" s="193">
        <f>(IF(O$8="Y",0,
MAX(0,'7. Consumption'!BJ35-(N131+'8. SOH &amp; Pipeline'!P85-'7. Consumption'!R35+MIN(0,(SUM('7. Consumption'!$G35:Q35)-'8. SOH &amp; Pipeline'!P34))))))</f>
        <v>0</v>
      </c>
      <c r="P35" s="193">
        <f>(IF(P$8="Y",0,
MAX(0,'7. Consumption'!BK35-(O131+'8. SOH &amp; Pipeline'!Q85-'7. Consumption'!S35+MIN(0,(SUM('7. Consumption'!$G35:R35)-'8. SOH &amp; Pipeline'!Q34))))))</f>
        <v>0</v>
      </c>
      <c r="Q35" s="193">
        <f>(IF(Q$8="Y",0,
MAX(0,'7. Consumption'!BL35-(P131+'8. SOH &amp; Pipeline'!R85-'7. Consumption'!T35+MIN(0,(SUM('7. Consumption'!$G35:S35)-'8. SOH &amp; Pipeline'!R34))))))</f>
        <v>0</v>
      </c>
      <c r="R35" s="193">
        <f>(IF(R$8="Y",0,
MAX(0,'7. Consumption'!BM35-(Q131+'8. SOH &amp; Pipeline'!S85-'7. Consumption'!U35+MIN(0,(SUM('7. Consumption'!$G35:T35)-'8. SOH &amp; Pipeline'!S34))))))</f>
        <v>0</v>
      </c>
      <c r="S35" s="193">
        <f>(IF(S$8="Y",0,
MAX(0,'7. Consumption'!BN35-(R131+'8. SOH &amp; Pipeline'!T85-'7. Consumption'!V35+MIN(0,(SUM('7. Consumption'!$G35:U35)-'8. SOH &amp; Pipeline'!T34))))))</f>
        <v>0</v>
      </c>
      <c r="T35" s="193">
        <f>(IF(T$8="Y",0,
MAX(0,'7. Consumption'!BO35-(S131+'8. SOH &amp; Pipeline'!U85-'7. Consumption'!W35+MIN(0,(SUM('7. Consumption'!$G35:V35)-'8. SOH &amp; Pipeline'!U34))))))</f>
        <v>0</v>
      </c>
      <c r="U35" s="193">
        <f>(IF(U$8="Y",0,
MAX(0,'7. Consumption'!BP35-(T131+'8. SOH &amp; Pipeline'!V85-'7. Consumption'!X35+MIN(0,(SUM('7. Consumption'!$G35:W35)-'8. SOH &amp; Pipeline'!V34))))))</f>
        <v>0</v>
      </c>
      <c r="V35" s="193">
        <f>(IF(V$8="Y",0,
MAX(0,'7. Consumption'!BQ35-(U131+'8. SOH &amp; Pipeline'!W85-'7. Consumption'!Y35+MIN(0,(SUM('7. Consumption'!$G35:X35)-'8. SOH &amp; Pipeline'!W34))))))</f>
        <v>0</v>
      </c>
      <c r="W35" s="193">
        <f>(IF(W$8="Y",0,
MAX(0,'7. Consumption'!BR35-(V131+'8. SOH &amp; Pipeline'!X85-'7. Consumption'!Z35+MIN(0,(SUM('7. Consumption'!$G35:Y35)-'8. SOH &amp; Pipeline'!X34))))))</f>
        <v>0</v>
      </c>
      <c r="X35" s="193">
        <f>(IF(X$8="Y",0,
MAX(0,'7. Consumption'!BS35-(W131+'8. SOH &amp; Pipeline'!Y85-'7. Consumption'!AA35+MIN(0,(SUM('7. Consumption'!$G35:Z35)-'8. SOH &amp; Pipeline'!Y34))))))</f>
        <v>0</v>
      </c>
      <c r="Y35" s="193">
        <f>(IF(Y$8="Y",0,
MAX(0,'7. Consumption'!BT35-(X131+'8. SOH &amp; Pipeline'!Z85-'7. Consumption'!AB35+MIN(0,(SUM('7. Consumption'!$G35:AA35)-'8. SOH &amp; Pipeline'!Z34))))))</f>
        <v>0</v>
      </c>
      <c r="Z35" s="193">
        <f>(IF(Z$8="Y",0,
MAX(0,'7. Consumption'!BU35-(Y131+'8. SOH &amp; Pipeline'!AA85-'7. Consumption'!AC35+MIN(0,(SUM('7. Consumption'!$G35:AB35)-'8. SOH &amp; Pipeline'!AA34))))))</f>
        <v>0</v>
      </c>
      <c r="AA35" s="193">
        <f>(IF(AA$8="Y",0,
MAX(0,'7. Consumption'!BV35-(Z131+'8. SOH &amp; Pipeline'!AB85-'7. Consumption'!AD35+MIN(0,(SUM('7. Consumption'!$G35:AC35)-'8. SOH &amp; Pipeline'!AB34))))))</f>
        <v>0</v>
      </c>
      <c r="AB35" s="193">
        <f>(IF(AB$8="Y",0,
MAX(0,'7. Consumption'!BW35-(AA131+'8. SOH &amp; Pipeline'!AC85-'7. Consumption'!AE35+MIN(0,(SUM('7. Consumption'!$G35:AD35)-'8. SOH &amp; Pipeline'!AC34))))))</f>
        <v>0</v>
      </c>
      <c r="AC35" s="193">
        <f>(IF(AC$8="Y",0,
MAX(0,'7. Consumption'!BX35-(AB131+'8. SOH &amp; Pipeline'!AD85-'7. Consumption'!AF35+MIN(0,(SUM('7. Consumption'!$G35:AE35)-'8. SOH &amp; Pipeline'!AD34))))))</f>
        <v>0</v>
      </c>
      <c r="AD35" s="193">
        <f>(IF(AD$8="Y",0,
MAX(0,'7. Consumption'!BY35-(AC131+'8. SOH &amp; Pipeline'!AE85-'7. Consumption'!AG35+MIN(0,(SUM('7. Consumption'!$G35:AF35)-'8. SOH &amp; Pipeline'!AE34))))))</f>
        <v>0</v>
      </c>
      <c r="AE35" s="193">
        <f>(IF(AE$8="Y",0,
MAX(0,'7. Consumption'!BZ35-(AD131+'8. SOH &amp; Pipeline'!AF85-'7. Consumption'!AH35+MIN(0,(SUM('7. Consumption'!$G35:AG35)-'8. SOH &amp; Pipeline'!AF34))))))</f>
        <v>0</v>
      </c>
      <c r="AF35" s="193">
        <f>(IF(AF$8="Y",0,
MAX(0,'7. Consumption'!CA35-(AE131+'8. SOH &amp; Pipeline'!AG85-'7. Consumption'!AI35+MIN(0,(SUM('7. Consumption'!$G35:AH35)-'8. SOH &amp; Pipeline'!AG34))))))</f>
        <v>0</v>
      </c>
      <c r="AG35" s="193">
        <f>(IF(AG$8="Y",0,
MAX(0,'7. Consumption'!CB35-(AF131+'8. SOH &amp; Pipeline'!AH85-'7. Consumption'!AJ35+MIN(0,(SUM('7. Consumption'!$G35:AI35)-'8. SOH &amp; Pipeline'!AH34))))))</f>
        <v>0</v>
      </c>
      <c r="AH35" s="193">
        <f>(IF(AH$8="Y",0,
MAX(0,'7. Consumption'!CC35-(AG131+'8. SOH &amp; Pipeline'!AI85-'7. Consumption'!AK35+MIN(0,(SUM('7. Consumption'!$G35:AJ35)-'8. SOH &amp; Pipeline'!AI34))))))</f>
        <v>0</v>
      </c>
      <c r="AI35" s="193">
        <f>(IF(AI$8="Y",0,
MAX(0,'7. Consumption'!CD35-(AH131+'8. SOH &amp; Pipeline'!AJ85-'7. Consumption'!AL35+MIN(0,(SUM('7. Consumption'!$G35:AK35)-'8. SOH &amp; Pipeline'!AJ34))))))</f>
        <v>0</v>
      </c>
      <c r="AJ35" s="193">
        <f>(IF(AJ$8="Y",0,
MAX(0,'7. Consumption'!CE35-(AI131+'8. SOH &amp; Pipeline'!AK85-'7. Consumption'!AM35+MIN(0,(SUM('7. Consumption'!$G35:AL35)-'8. SOH &amp; Pipeline'!AK34))))))</f>
        <v>0</v>
      </c>
      <c r="AK35" s="193">
        <f>(IF(AK$8="Y",0,
MAX(0,'7. Consumption'!CF35-(AJ131+'8. SOH &amp; Pipeline'!AL85-'7. Consumption'!AN35+MIN(0,(SUM('7. Consumption'!$G35:AM35)-'8. SOH &amp; Pipeline'!AL34))))))</f>
        <v>0</v>
      </c>
      <c r="AL35" s="193">
        <f>(IF(AL$8="Y",0,
MAX(0,'7. Consumption'!CG35-(AK131+'8. SOH &amp; Pipeline'!AM85-'7. Consumption'!AO35+MIN(0,(SUM('7. Consumption'!$G35:AN35)-'8. SOH &amp; Pipeline'!AM34))))))</f>
        <v>0</v>
      </c>
      <c r="AM35" s="193">
        <f>(IF(AM$8="Y",0,
MAX(0,'7. Consumption'!CH35-(AL131+'8. SOH &amp; Pipeline'!AN85-'7. Consumption'!AP35+MIN(0,(SUM('7. Consumption'!$G35:AO35)-'8. SOH &amp; Pipeline'!AN34))))))</f>
        <v>0</v>
      </c>
      <c r="AN35" s="193">
        <f>(IF(AN$8="Y",0,
MAX(0,'7. Consumption'!CI35-(AM131+'8. SOH &amp; Pipeline'!AO85-'7. Consumption'!AQ35+MIN(0,(SUM('7. Consumption'!$G35:AP35)-'8. SOH &amp; Pipeline'!AO34))))))</f>
        <v>0</v>
      </c>
      <c r="AO35" s="136"/>
    </row>
    <row r="36" spans="2:41" ht="15" x14ac:dyDescent="0.25">
      <c r="B36" s="16"/>
      <c r="C36" s="16" t="str">
        <f>'7. Consumption'!C36</f>
        <v>TDF+FTC (300/200) - 30 tab</v>
      </c>
      <c r="E36" s="193">
        <f>(IF(E$8="Y",0,
MAX(0,'7. Consumption'!AZ36-(D132+'8. SOH &amp; Pipeline'!F86-'7. Consumption'!H36+MIN(0,(SUM('7. Consumption'!$G36:G36)-'8. SOH &amp; Pipeline'!F35))))))</f>
        <v>0</v>
      </c>
      <c r="F36" s="193">
        <f>(IF(F$8="Y",0,
MAX(0,'7. Consumption'!BA36-(E132+'8. SOH &amp; Pipeline'!G86-'7. Consumption'!I36+MIN(0,(SUM('7. Consumption'!$G36:H36)-'8. SOH &amp; Pipeline'!G35))))))</f>
        <v>0</v>
      </c>
      <c r="G36" s="193">
        <f>(IF(G$8="Y",0,
MAX(0,'7. Consumption'!BB36-(F132+'8. SOH &amp; Pipeline'!H86-'7. Consumption'!J36+MIN(0,(SUM('7. Consumption'!$G36:I36)-'8. SOH &amp; Pipeline'!H35))))))</f>
        <v>0</v>
      </c>
      <c r="H36" s="193">
        <f>(IF(H$8="Y",0,
MAX(0,'7. Consumption'!BC36-(G132+'8. SOH &amp; Pipeline'!I86-'7. Consumption'!K36+MIN(0,(SUM('7. Consumption'!$G36:J36)-'8. SOH &amp; Pipeline'!I35))))))</f>
        <v>0</v>
      </c>
      <c r="I36" s="193">
        <f>(IF(I$8="Y",0,
MAX(0,'7. Consumption'!BD36-(H132+'8. SOH &amp; Pipeline'!J86-'7. Consumption'!L36+MIN(0,(SUM('7. Consumption'!$G36:K36)-'8. SOH &amp; Pipeline'!J35))))))</f>
        <v>0</v>
      </c>
      <c r="J36" s="193">
        <f>(IF(J$8="Y",0,
MAX(0,'7. Consumption'!BE36-(I132+'8. SOH &amp; Pipeline'!K86-'7. Consumption'!M36+MIN(0,(SUM('7. Consumption'!$G36:L36)-'8. SOH &amp; Pipeline'!K35))))))</f>
        <v>0</v>
      </c>
      <c r="K36" s="193">
        <f>(IF(K$8="Y",0,
MAX(0,'7. Consumption'!BF36-(J132+'8. SOH &amp; Pipeline'!L86-'7. Consumption'!N36+MIN(0,(SUM('7. Consumption'!$G36:M36)-'8. SOH &amp; Pipeline'!L35))))))</f>
        <v>0</v>
      </c>
      <c r="L36" s="193">
        <f>(IF(L$8="Y",0,
MAX(0,'7. Consumption'!BG36-(K132+'8. SOH &amp; Pipeline'!M86-'7. Consumption'!O36+MIN(0,(SUM('7. Consumption'!$G36:N36)-'8. SOH &amp; Pipeline'!M35))))))</f>
        <v>0</v>
      </c>
      <c r="M36" s="193">
        <f>(IF(M$8="Y",0,
MAX(0,'7. Consumption'!BH36-(L132+'8. SOH &amp; Pipeline'!N86-'7. Consumption'!P36+MIN(0,(SUM('7. Consumption'!$G36:O36)-'8. SOH &amp; Pipeline'!N35))))))</f>
        <v>0</v>
      </c>
      <c r="N36" s="193">
        <f>(IF(N$8="Y",0,
MAX(0,'7. Consumption'!BI36-(M132+'8. SOH &amp; Pipeline'!O86-'7. Consumption'!Q36+MIN(0,(SUM('7. Consumption'!$G36:P36)-'8. SOH &amp; Pipeline'!O35))))))</f>
        <v>0</v>
      </c>
      <c r="O36" s="193">
        <f>(IF(O$8="Y",0,
MAX(0,'7. Consumption'!BJ36-(N132+'8. SOH &amp; Pipeline'!P86-'7. Consumption'!R36+MIN(0,(SUM('7. Consumption'!$G36:Q36)-'8. SOH &amp; Pipeline'!P35))))))</f>
        <v>0</v>
      </c>
      <c r="P36" s="193">
        <f>(IF(P$8="Y",0,
MAX(0,'7. Consumption'!BK36-(O132+'8. SOH &amp; Pipeline'!Q86-'7. Consumption'!S36+MIN(0,(SUM('7. Consumption'!$G36:R36)-'8. SOH &amp; Pipeline'!Q35))))))</f>
        <v>0</v>
      </c>
      <c r="Q36" s="193">
        <f>(IF(Q$8="Y",0,
MAX(0,'7. Consumption'!BL36-(P132+'8. SOH &amp; Pipeline'!R86-'7. Consumption'!T36+MIN(0,(SUM('7. Consumption'!$G36:S36)-'8. SOH &amp; Pipeline'!R35))))))</f>
        <v>0</v>
      </c>
      <c r="R36" s="193">
        <f>(IF(R$8="Y",0,
MAX(0,'7. Consumption'!BM36-(Q132+'8. SOH &amp; Pipeline'!S86-'7. Consumption'!U36+MIN(0,(SUM('7. Consumption'!$G36:T36)-'8. SOH &amp; Pipeline'!S35))))))</f>
        <v>0</v>
      </c>
      <c r="S36" s="193">
        <f>(IF(S$8="Y",0,
MAX(0,'7. Consumption'!BN36-(R132+'8. SOH &amp; Pipeline'!T86-'7. Consumption'!V36+MIN(0,(SUM('7. Consumption'!$G36:U36)-'8. SOH &amp; Pipeline'!T35))))))</f>
        <v>0</v>
      </c>
      <c r="T36" s="193">
        <f>(IF(T$8="Y",0,
MAX(0,'7. Consumption'!BO36-(S132+'8. SOH &amp; Pipeline'!U86-'7. Consumption'!W36+MIN(0,(SUM('7. Consumption'!$G36:V36)-'8. SOH &amp; Pipeline'!U35))))))</f>
        <v>0</v>
      </c>
      <c r="U36" s="193">
        <f>(IF(U$8="Y",0,
MAX(0,'7. Consumption'!BP36-(T132+'8. SOH &amp; Pipeline'!V86-'7. Consumption'!X36+MIN(0,(SUM('7. Consumption'!$G36:W36)-'8. SOH &amp; Pipeline'!V35))))))</f>
        <v>0</v>
      </c>
      <c r="V36" s="193">
        <f>(IF(V$8="Y",0,
MAX(0,'7. Consumption'!BQ36-(U132+'8. SOH &amp; Pipeline'!W86-'7. Consumption'!Y36+MIN(0,(SUM('7. Consumption'!$G36:X36)-'8. SOH &amp; Pipeline'!W35))))))</f>
        <v>0</v>
      </c>
      <c r="W36" s="193">
        <f>(IF(W$8="Y",0,
MAX(0,'7. Consumption'!BR36-(V132+'8. SOH &amp; Pipeline'!X86-'7. Consumption'!Z36+MIN(0,(SUM('7. Consumption'!$G36:Y36)-'8. SOH &amp; Pipeline'!X35))))))</f>
        <v>0</v>
      </c>
      <c r="X36" s="193">
        <f>(IF(X$8="Y",0,
MAX(0,'7. Consumption'!BS36-(W132+'8. SOH &amp; Pipeline'!Y86-'7. Consumption'!AA36+MIN(0,(SUM('7. Consumption'!$G36:Z36)-'8. SOH &amp; Pipeline'!Y35))))))</f>
        <v>0</v>
      </c>
      <c r="Y36" s="193">
        <f>(IF(Y$8="Y",0,
MAX(0,'7. Consumption'!BT36-(X132+'8. SOH &amp; Pipeline'!Z86-'7. Consumption'!AB36+MIN(0,(SUM('7. Consumption'!$G36:AA36)-'8. SOH &amp; Pipeline'!Z35))))))</f>
        <v>0</v>
      </c>
      <c r="Z36" s="193">
        <f>(IF(Z$8="Y",0,
MAX(0,'7. Consumption'!BU36-(Y132+'8. SOH &amp; Pipeline'!AA86-'7. Consumption'!AC36+MIN(0,(SUM('7. Consumption'!$G36:AB36)-'8. SOH &amp; Pipeline'!AA35))))))</f>
        <v>0</v>
      </c>
      <c r="AA36" s="193">
        <f>(IF(AA$8="Y",0,
MAX(0,'7. Consumption'!BV36-(Z132+'8. SOH &amp; Pipeline'!AB86-'7. Consumption'!AD36+MIN(0,(SUM('7. Consumption'!$G36:AC36)-'8. SOH &amp; Pipeline'!AB35))))))</f>
        <v>0</v>
      </c>
      <c r="AB36" s="193">
        <f>(IF(AB$8="Y",0,
MAX(0,'7. Consumption'!BW36-(AA132+'8. SOH &amp; Pipeline'!AC86-'7. Consumption'!AE36+MIN(0,(SUM('7. Consumption'!$G36:AD36)-'8. SOH &amp; Pipeline'!AC35))))))</f>
        <v>0</v>
      </c>
      <c r="AC36" s="193">
        <f>(IF(AC$8="Y",0,
MAX(0,'7. Consumption'!BX36-(AB132+'8. SOH &amp; Pipeline'!AD86-'7. Consumption'!AF36+MIN(0,(SUM('7. Consumption'!$G36:AE36)-'8. SOH &amp; Pipeline'!AD35))))))</f>
        <v>0</v>
      </c>
      <c r="AD36" s="193">
        <f>(IF(AD$8="Y",0,
MAX(0,'7. Consumption'!BY36-(AC132+'8. SOH &amp; Pipeline'!AE86-'7. Consumption'!AG36+MIN(0,(SUM('7. Consumption'!$G36:AF36)-'8. SOH &amp; Pipeline'!AE35))))))</f>
        <v>0</v>
      </c>
      <c r="AE36" s="193">
        <f>(IF(AE$8="Y",0,
MAX(0,'7. Consumption'!BZ36-(AD132+'8. SOH &amp; Pipeline'!AF86-'7. Consumption'!AH36+MIN(0,(SUM('7. Consumption'!$G36:AG36)-'8. SOH &amp; Pipeline'!AF35))))))</f>
        <v>0</v>
      </c>
      <c r="AF36" s="193">
        <f>(IF(AF$8="Y",0,
MAX(0,'7. Consumption'!CA36-(AE132+'8. SOH &amp; Pipeline'!AG86-'7. Consumption'!AI36+MIN(0,(SUM('7. Consumption'!$G36:AH36)-'8. SOH &amp; Pipeline'!AG35))))))</f>
        <v>0</v>
      </c>
      <c r="AG36" s="193">
        <f>(IF(AG$8="Y",0,
MAX(0,'7. Consumption'!CB36-(AF132+'8. SOH &amp; Pipeline'!AH86-'7. Consumption'!AJ36+MIN(0,(SUM('7. Consumption'!$G36:AI36)-'8. SOH &amp; Pipeline'!AH35))))))</f>
        <v>0</v>
      </c>
      <c r="AH36" s="193">
        <f>(IF(AH$8="Y",0,
MAX(0,'7. Consumption'!CC36-(AG132+'8. SOH &amp; Pipeline'!AI86-'7. Consumption'!AK36+MIN(0,(SUM('7. Consumption'!$G36:AJ36)-'8. SOH &amp; Pipeline'!AI35))))))</f>
        <v>0</v>
      </c>
      <c r="AI36" s="193">
        <f>(IF(AI$8="Y",0,
MAX(0,'7. Consumption'!CD36-(AH132+'8. SOH &amp; Pipeline'!AJ86-'7. Consumption'!AL36+MIN(0,(SUM('7. Consumption'!$G36:AK36)-'8. SOH &amp; Pipeline'!AJ35))))))</f>
        <v>0</v>
      </c>
      <c r="AJ36" s="193">
        <f>(IF(AJ$8="Y",0,
MAX(0,'7. Consumption'!CE36-(AI132+'8. SOH &amp; Pipeline'!AK86-'7. Consumption'!AM36+MIN(0,(SUM('7. Consumption'!$G36:AL36)-'8. SOH &amp; Pipeline'!AK35))))))</f>
        <v>0</v>
      </c>
      <c r="AK36" s="193">
        <f>(IF(AK$8="Y",0,
MAX(0,'7. Consumption'!CF36-(AJ132+'8. SOH &amp; Pipeline'!AL86-'7. Consumption'!AN36+MIN(0,(SUM('7. Consumption'!$G36:AM36)-'8. SOH &amp; Pipeline'!AL35))))))</f>
        <v>0</v>
      </c>
      <c r="AL36" s="193">
        <f>(IF(AL$8="Y",0,
MAX(0,'7. Consumption'!CG36-(AK132+'8. SOH &amp; Pipeline'!AM86-'7. Consumption'!AO36+MIN(0,(SUM('7. Consumption'!$G36:AN36)-'8. SOH &amp; Pipeline'!AM35))))))</f>
        <v>0</v>
      </c>
      <c r="AM36" s="193">
        <f>(IF(AM$8="Y",0,
MAX(0,'7. Consumption'!CH36-(AL132+'8. SOH &amp; Pipeline'!AN86-'7. Consumption'!AP36+MIN(0,(SUM('7. Consumption'!$G36:AO36)-'8. SOH &amp; Pipeline'!AN35))))))</f>
        <v>0</v>
      </c>
      <c r="AN36" s="193">
        <f>(IF(AN$8="Y",0,
MAX(0,'7. Consumption'!CI36-(AM132+'8. SOH &amp; Pipeline'!AO86-'7. Consumption'!AQ36+MIN(0,(SUM('7. Consumption'!$G36:AP36)-'8. SOH &amp; Pipeline'!AO35))))))</f>
        <v>0</v>
      </c>
      <c r="AO36" s="136"/>
    </row>
    <row r="37" spans="2:41" ht="15" x14ac:dyDescent="0.25">
      <c r="B37" s="16"/>
      <c r="C37" s="16" t="str">
        <f>'7. Consumption'!C37</f>
        <v>TDF+FTC+EFV (300/200/600) - 30 tab</v>
      </c>
      <c r="E37" s="193">
        <f>(IF(E$8="Y",0,
MAX(0,'7. Consumption'!AZ37-(D133+'8. SOH &amp; Pipeline'!F87-'7. Consumption'!H37+MIN(0,(SUM('7. Consumption'!$G37:G37)-'8. SOH &amp; Pipeline'!F36))))))</f>
        <v>0</v>
      </c>
      <c r="F37" s="193">
        <f>(IF(F$8="Y",0,
MAX(0,'7. Consumption'!BA37-(E133+'8. SOH &amp; Pipeline'!G87-'7. Consumption'!I37+MIN(0,(SUM('7. Consumption'!$G37:H37)-'8. SOH &amp; Pipeline'!G36))))))</f>
        <v>0</v>
      </c>
      <c r="G37" s="193">
        <f>(IF(G$8="Y",0,
MAX(0,'7. Consumption'!BB37-(F133+'8. SOH &amp; Pipeline'!H87-'7. Consumption'!J37+MIN(0,(SUM('7. Consumption'!$G37:I37)-'8. SOH &amp; Pipeline'!H36))))))</f>
        <v>0</v>
      </c>
      <c r="H37" s="193">
        <f>(IF(H$8="Y",0,
MAX(0,'7. Consumption'!BC37-(G133+'8. SOH &amp; Pipeline'!I87-'7. Consumption'!K37+MIN(0,(SUM('7. Consumption'!$G37:J37)-'8. SOH &amp; Pipeline'!I36))))))</f>
        <v>0</v>
      </c>
      <c r="I37" s="193">
        <f>(IF(I$8="Y",0,
MAX(0,'7. Consumption'!BD37-(H133+'8. SOH &amp; Pipeline'!J87-'7. Consumption'!L37+MIN(0,(SUM('7. Consumption'!$G37:K37)-'8. SOH &amp; Pipeline'!J36))))))</f>
        <v>0</v>
      </c>
      <c r="J37" s="193">
        <f>(IF(J$8="Y",0,
MAX(0,'7. Consumption'!BE37-(I133+'8. SOH &amp; Pipeline'!K87-'7. Consumption'!M37+MIN(0,(SUM('7. Consumption'!$G37:L37)-'8. SOH &amp; Pipeline'!K36))))))</f>
        <v>0</v>
      </c>
      <c r="K37" s="193">
        <f>(IF(K$8="Y",0,
MAX(0,'7. Consumption'!BF37-(J133+'8. SOH &amp; Pipeline'!L87-'7. Consumption'!N37+MIN(0,(SUM('7. Consumption'!$G37:M37)-'8. SOH &amp; Pipeline'!L36))))))</f>
        <v>0</v>
      </c>
      <c r="L37" s="193">
        <f>(IF(L$8="Y",0,
MAX(0,'7. Consumption'!BG37-(K133+'8. SOH &amp; Pipeline'!M87-'7. Consumption'!O37+MIN(0,(SUM('7. Consumption'!$G37:N37)-'8. SOH &amp; Pipeline'!M36))))))</f>
        <v>0</v>
      </c>
      <c r="M37" s="193">
        <f>(IF(M$8="Y",0,
MAX(0,'7. Consumption'!BH37-(L133+'8. SOH &amp; Pipeline'!N87-'7. Consumption'!P37+MIN(0,(SUM('7. Consumption'!$G37:O37)-'8. SOH &amp; Pipeline'!N36))))))</f>
        <v>0</v>
      </c>
      <c r="N37" s="193">
        <f>(IF(N$8="Y",0,
MAX(0,'7. Consumption'!BI37-(M133+'8. SOH &amp; Pipeline'!O87-'7. Consumption'!Q37+MIN(0,(SUM('7. Consumption'!$G37:P37)-'8. SOH &amp; Pipeline'!O36))))))</f>
        <v>0</v>
      </c>
      <c r="O37" s="193">
        <f>(IF(O$8="Y",0,
MAX(0,'7. Consumption'!BJ37-(N133+'8. SOH &amp; Pipeline'!P87-'7. Consumption'!R37+MIN(0,(SUM('7. Consumption'!$G37:Q37)-'8. SOH &amp; Pipeline'!P36))))))</f>
        <v>0</v>
      </c>
      <c r="P37" s="193">
        <f>(IF(P$8="Y",0,
MAX(0,'7. Consumption'!BK37-(O133+'8. SOH &amp; Pipeline'!Q87-'7. Consumption'!S37+MIN(0,(SUM('7. Consumption'!$G37:R37)-'8. SOH &amp; Pipeline'!Q36))))))</f>
        <v>0</v>
      </c>
      <c r="Q37" s="193">
        <f>(IF(Q$8="Y",0,
MAX(0,'7. Consumption'!BL37-(P133+'8. SOH &amp; Pipeline'!R87-'7. Consumption'!T37+MIN(0,(SUM('7. Consumption'!$G37:S37)-'8. SOH &amp; Pipeline'!R36))))))</f>
        <v>0</v>
      </c>
      <c r="R37" s="193">
        <f>(IF(R$8="Y",0,
MAX(0,'7. Consumption'!BM37-(Q133+'8. SOH &amp; Pipeline'!S87-'7. Consumption'!U37+MIN(0,(SUM('7. Consumption'!$G37:T37)-'8. SOH &amp; Pipeline'!S36))))))</f>
        <v>0</v>
      </c>
      <c r="S37" s="193">
        <f>(IF(S$8="Y",0,
MAX(0,'7. Consumption'!BN37-(R133+'8. SOH &amp; Pipeline'!T87-'7. Consumption'!V37+MIN(0,(SUM('7. Consumption'!$G37:U37)-'8. SOH &amp; Pipeline'!T36))))))</f>
        <v>0</v>
      </c>
      <c r="T37" s="193">
        <f>(IF(T$8="Y",0,
MAX(0,'7. Consumption'!BO37-(S133+'8. SOH &amp; Pipeline'!U87-'7. Consumption'!W37+MIN(0,(SUM('7. Consumption'!$G37:V37)-'8. SOH &amp; Pipeline'!U36))))))</f>
        <v>0</v>
      </c>
      <c r="U37" s="193">
        <f>(IF(U$8="Y",0,
MAX(0,'7. Consumption'!BP37-(T133+'8. SOH &amp; Pipeline'!V87-'7. Consumption'!X37+MIN(0,(SUM('7. Consumption'!$G37:W37)-'8. SOH &amp; Pipeline'!V36))))))</f>
        <v>0</v>
      </c>
      <c r="V37" s="193">
        <f>(IF(V$8="Y",0,
MAX(0,'7. Consumption'!BQ37-(U133+'8. SOH &amp; Pipeline'!W87-'7. Consumption'!Y37+MIN(0,(SUM('7. Consumption'!$G37:X37)-'8. SOH &amp; Pipeline'!W36))))))</f>
        <v>0</v>
      </c>
      <c r="W37" s="193">
        <f>(IF(W$8="Y",0,
MAX(0,'7. Consumption'!BR37-(V133+'8. SOH &amp; Pipeline'!X87-'7. Consumption'!Z37+MIN(0,(SUM('7. Consumption'!$G37:Y37)-'8. SOH &amp; Pipeline'!X36))))))</f>
        <v>0</v>
      </c>
      <c r="X37" s="193">
        <f>(IF(X$8="Y",0,
MAX(0,'7. Consumption'!BS37-(W133+'8. SOH &amp; Pipeline'!Y87-'7. Consumption'!AA37+MIN(0,(SUM('7. Consumption'!$G37:Z37)-'8. SOH &amp; Pipeline'!Y36))))))</f>
        <v>0</v>
      </c>
      <c r="Y37" s="193">
        <f>(IF(Y$8="Y",0,
MAX(0,'7. Consumption'!BT37-(X133+'8. SOH &amp; Pipeline'!Z87-'7. Consumption'!AB37+MIN(0,(SUM('7. Consumption'!$G37:AA37)-'8. SOH &amp; Pipeline'!Z36))))))</f>
        <v>0</v>
      </c>
      <c r="Z37" s="193">
        <f>(IF(Z$8="Y",0,
MAX(0,'7. Consumption'!BU37-(Y133+'8. SOH &amp; Pipeline'!AA87-'7. Consumption'!AC37+MIN(0,(SUM('7. Consumption'!$G37:AB37)-'8. SOH &amp; Pipeline'!AA36))))))</f>
        <v>0</v>
      </c>
      <c r="AA37" s="193">
        <f>(IF(AA$8="Y",0,
MAX(0,'7. Consumption'!BV37-(Z133+'8. SOH &amp; Pipeline'!AB87-'7. Consumption'!AD37+MIN(0,(SUM('7. Consumption'!$G37:AC37)-'8. SOH &amp; Pipeline'!AB36))))))</f>
        <v>0</v>
      </c>
      <c r="AB37" s="193">
        <f>(IF(AB$8="Y",0,
MAX(0,'7. Consumption'!BW37-(AA133+'8. SOH &amp; Pipeline'!AC87-'7. Consumption'!AE37+MIN(0,(SUM('7. Consumption'!$G37:AD37)-'8. SOH &amp; Pipeline'!AC36))))))</f>
        <v>0</v>
      </c>
      <c r="AC37" s="193">
        <f>(IF(AC$8="Y",0,
MAX(0,'7. Consumption'!BX37-(AB133+'8. SOH &amp; Pipeline'!AD87-'7. Consumption'!AF37+MIN(0,(SUM('7. Consumption'!$G37:AE37)-'8. SOH &amp; Pipeline'!AD36))))))</f>
        <v>0</v>
      </c>
      <c r="AD37" s="193">
        <f>(IF(AD$8="Y",0,
MAX(0,'7. Consumption'!BY37-(AC133+'8. SOH &amp; Pipeline'!AE87-'7. Consumption'!AG37+MIN(0,(SUM('7. Consumption'!$G37:AF37)-'8. SOH &amp; Pipeline'!AE36))))))</f>
        <v>0</v>
      </c>
      <c r="AE37" s="193">
        <f>(IF(AE$8="Y",0,
MAX(0,'7. Consumption'!BZ37-(AD133+'8. SOH &amp; Pipeline'!AF87-'7. Consumption'!AH37+MIN(0,(SUM('7. Consumption'!$G37:AG37)-'8. SOH &amp; Pipeline'!AF36))))))</f>
        <v>0</v>
      </c>
      <c r="AF37" s="193">
        <f>(IF(AF$8="Y",0,
MAX(0,'7. Consumption'!CA37-(AE133+'8. SOH &amp; Pipeline'!AG87-'7. Consumption'!AI37+MIN(0,(SUM('7. Consumption'!$G37:AH37)-'8. SOH &amp; Pipeline'!AG36))))))</f>
        <v>0</v>
      </c>
      <c r="AG37" s="193">
        <f>(IF(AG$8="Y",0,
MAX(0,'7. Consumption'!CB37-(AF133+'8. SOH &amp; Pipeline'!AH87-'7. Consumption'!AJ37+MIN(0,(SUM('7. Consumption'!$G37:AI37)-'8. SOH &amp; Pipeline'!AH36))))))</f>
        <v>0</v>
      </c>
      <c r="AH37" s="193">
        <f>(IF(AH$8="Y",0,
MAX(0,'7. Consumption'!CC37-(AG133+'8. SOH &amp; Pipeline'!AI87-'7. Consumption'!AK37+MIN(0,(SUM('7. Consumption'!$G37:AJ37)-'8. SOH &amp; Pipeline'!AI36))))))</f>
        <v>0</v>
      </c>
      <c r="AI37" s="193">
        <f>(IF(AI$8="Y",0,
MAX(0,'7. Consumption'!CD37-(AH133+'8. SOH &amp; Pipeline'!AJ87-'7. Consumption'!AL37+MIN(0,(SUM('7. Consumption'!$G37:AK37)-'8. SOH &amp; Pipeline'!AJ36))))))</f>
        <v>0</v>
      </c>
      <c r="AJ37" s="193">
        <f>(IF(AJ$8="Y",0,
MAX(0,'7. Consumption'!CE37-(AI133+'8. SOH &amp; Pipeline'!AK87-'7. Consumption'!AM37+MIN(0,(SUM('7. Consumption'!$G37:AL37)-'8. SOH &amp; Pipeline'!AK36))))))</f>
        <v>0</v>
      </c>
      <c r="AK37" s="193">
        <f>(IF(AK$8="Y",0,
MAX(0,'7. Consumption'!CF37-(AJ133+'8. SOH &amp; Pipeline'!AL87-'7. Consumption'!AN37+MIN(0,(SUM('7. Consumption'!$G37:AM37)-'8. SOH &amp; Pipeline'!AL36))))))</f>
        <v>0</v>
      </c>
      <c r="AL37" s="193">
        <f>(IF(AL$8="Y",0,
MAX(0,'7. Consumption'!CG37-(AK133+'8. SOH &amp; Pipeline'!AM87-'7. Consumption'!AO37+MIN(0,(SUM('7. Consumption'!$G37:AN37)-'8. SOH &amp; Pipeline'!AM36))))))</f>
        <v>0</v>
      </c>
      <c r="AM37" s="193">
        <f>(IF(AM$8="Y",0,
MAX(0,'7. Consumption'!CH37-(AL133+'8. SOH &amp; Pipeline'!AN87-'7. Consumption'!AP37+MIN(0,(SUM('7. Consumption'!$G37:AO37)-'8. SOH &amp; Pipeline'!AN36))))))</f>
        <v>0</v>
      </c>
      <c r="AN37" s="193">
        <f>(IF(AN$8="Y",0,
MAX(0,'7. Consumption'!CI37-(AM133+'8. SOH &amp; Pipeline'!AO87-'7. Consumption'!AQ37+MIN(0,(SUM('7. Consumption'!$G37:AP37)-'8. SOH &amp; Pipeline'!AO36))))))</f>
        <v>0</v>
      </c>
      <c r="AO37" s="136"/>
    </row>
    <row r="38" spans="2:41" ht="15" hidden="1" outlineLevel="1" x14ac:dyDescent="0.25">
      <c r="B38" s="16"/>
      <c r="C38" s="16" t="str">
        <f>'7. Consumption'!C38</f>
        <v>x-- ( DRV/r 400/50) - 60 tab</v>
      </c>
      <c r="E38" s="193">
        <f>(IF(E$8="Y",0,
MAX(0,'7. Consumption'!AZ38-(D134+'8. SOH &amp; Pipeline'!F88-'7. Consumption'!H38+MIN(0,(SUM('7. Consumption'!$G38:G38)-'8. SOH &amp; Pipeline'!F37))))))</f>
        <v>0</v>
      </c>
      <c r="F38" s="193">
        <f>(IF(F$8="Y",0,
MAX(0,'7. Consumption'!BA38-(E134+'8. SOH &amp; Pipeline'!G88-'7. Consumption'!I38+MIN(0,(SUM('7. Consumption'!$G38:H38)-'8. SOH &amp; Pipeline'!G37))))))</f>
        <v>0</v>
      </c>
      <c r="G38" s="193">
        <f>(IF(G$8="Y",0,
MAX(0,'7. Consumption'!BB38-(F134+'8. SOH &amp; Pipeline'!H88-'7. Consumption'!J38+MIN(0,(SUM('7. Consumption'!$G38:I38)-'8. SOH &amp; Pipeline'!H37))))))</f>
        <v>0</v>
      </c>
      <c r="H38" s="193">
        <f>(IF(H$8="Y",0,
MAX(0,'7. Consumption'!BC38-(G134+'8. SOH &amp; Pipeline'!I88-'7. Consumption'!K38+MIN(0,(SUM('7. Consumption'!$G38:J38)-'8. SOH &amp; Pipeline'!I37))))))</f>
        <v>0</v>
      </c>
      <c r="I38" s="193">
        <f>(IF(I$8="Y",0,
MAX(0,'7. Consumption'!BD38-(H134+'8. SOH &amp; Pipeline'!J88-'7. Consumption'!L38+MIN(0,(SUM('7. Consumption'!$G38:K38)-'8. SOH &amp; Pipeline'!J37))))))</f>
        <v>0</v>
      </c>
      <c r="J38" s="193">
        <f>(IF(J$8="Y",0,
MAX(0,'7. Consumption'!BE38-(I134+'8. SOH &amp; Pipeline'!K88-'7. Consumption'!M38+MIN(0,(SUM('7. Consumption'!$G38:L38)-'8. SOH &amp; Pipeline'!K37))))))</f>
        <v>0</v>
      </c>
      <c r="K38" s="193">
        <f>(IF(K$8="Y",0,
MAX(0,'7. Consumption'!BF38-(J134+'8. SOH &amp; Pipeline'!L88-'7. Consumption'!N38+MIN(0,(SUM('7. Consumption'!$G38:M38)-'8. SOH &amp; Pipeline'!L37))))))</f>
        <v>0</v>
      </c>
      <c r="L38" s="193">
        <f>(IF(L$8="Y",0,
MAX(0,'7. Consumption'!BG38-(K134+'8. SOH &amp; Pipeline'!M88-'7. Consumption'!O38+MIN(0,(SUM('7. Consumption'!$G38:N38)-'8. SOH &amp; Pipeline'!M37))))))</f>
        <v>0</v>
      </c>
      <c r="M38" s="193">
        <f>(IF(M$8="Y",0,
MAX(0,'7. Consumption'!BH38-(L134+'8. SOH &amp; Pipeline'!N88-'7. Consumption'!P38+MIN(0,(SUM('7. Consumption'!$G38:O38)-'8. SOH &amp; Pipeline'!N37))))))</f>
        <v>0</v>
      </c>
      <c r="N38" s="193">
        <f>(IF(N$8="Y",0,
MAX(0,'7. Consumption'!BI38-(M134+'8. SOH &amp; Pipeline'!O88-'7. Consumption'!Q38+MIN(0,(SUM('7. Consumption'!$G38:P38)-'8. SOH &amp; Pipeline'!O37))))))</f>
        <v>0</v>
      </c>
      <c r="O38" s="193">
        <f>(IF(O$8="Y",0,
MAX(0,'7. Consumption'!BJ38-(N134+'8. SOH &amp; Pipeline'!P88-'7. Consumption'!R38+MIN(0,(SUM('7. Consumption'!$G38:Q38)-'8. SOH &amp; Pipeline'!P37))))))</f>
        <v>0</v>
      </c>
      <c r="P38" s="193">
        <f>(IF(P$8="Y",0,
MAX(0,'7. Consumption'!BK38-(O134+'8. SOH &amp; Pipeline'!Q88-'7. Consumption'!S38+MIN(0,(SUM('7. Consumption'!$G38:R38)-'8. SOH &amp; Pipeline'!Q37))))))</f>
        <v>0</v>
      </c>
      <c r="Q38" s="193">
        <f>(IF(Q$8="Y",0,
MAX(0,'7. Consumption'!BL38-(P134+'8. SOH &amp; Pipeline'!R88-'7. Consumption'!T38+MIN(0,(SUM('7. Consumption'!$G38:S38)-'8. SOH &amp; Pipeline'!R37))))))</f>
        <v>0</v>
      </c>
      <c r="R38" s="193">
        <f>(IF(R$8="Y",0,
MAX(0,'7. Consumption'!BM38-(Q134+'8. SOH &amp; Pipeline'!S88-'7. Consumption'!U38+MIN(0,(SUM('7. Consumption'!$G38:T38)-'8. SOH &amp; Pipeline'!S37))))))</f>
        <v>0</v>
      </c>
      <c r="S38" s="193">
        <f>(IF(S$8="Y",0,
MAX(0,'7. Consumption'!BN38-(R134+'8. SOH &amp; Pipeline'!T88-'7. Consumption'!V38+MIN(0,(SUM('7. Consumption'!$G38:U38)-'8. SOH &amp; Pipeline'!T37))))))</f>
        <v>0</v>
      </c>
      <c r="T38" s="193">
        <f>(IF(T$8="Y",0,
MAX(0,'7. Consumption'!BO38-(S134+'8. SOH &amp; Pipeline'!U88-'7. Consumption'!W38+MIN(0,(SUM('7. Consumption'!$G38:V38)-'8. SOH &amp; Pipeline'!U37))))))</f>
        <v>0</v>
      </c>
      <c r="U38" s="193">
        <f>(IF(U$8="Y",0,
MAX(0,'7. Consumption'!BP38-(T134+'8. SOH &amp; Pipeline'!V88-'7. Consumption'!X38+MIN(0,(SUM('7. Consumption'!$G38:W38)-'8. SOH &amp; Pipeline'!V37))))))</f>
        <v>0</v>
      </c>
      <c r="V38" s="193">
        <f>(IF(V$8="Y",0,
MAX(0,'7. Consumption'!BQ38-(U134+'8. SOH &amp; Pipeline'!W88-'7. Consumption'!Y38+MIN(0,(SUM('7. Consumption'!$G38:X38)-'8. SOH &amp; Pipeline'!W37))))))</f>
        <v>0</v>
      </c>
      <c r="W38" s="193">
        <f>(IF(W$8="Y",0,
MAX(0,'7. Consumption'!BR38-(V134+'8. SOH &amp; Pipeline'!X88-'7. Consumption'!Z38+MIN(0,(SUM('7. Consumption'!$G38:Y38)-'8. SOH &amp; Pipeline'!X37))))))</f>
        <v>0</v>
      </c>
      <c r="X38" s="193">
        <f>(IF(X$8="Y",0,
MAX(0,'7. Consumption'!BS38-(W134+'8. SOH &amp; Pipeline'!Y88-'7. Consumption'!AA38+MIN(0,(SUM('7. Consumption'!$G38:Z38)-'8. SOH &amp; Pipeline'!Y37))))))</f>
        <v>0</v>
      </c>
      <c r="Y38" s="193">
        <f>(IF(Y$8="Y",0,
MAX(0,'7. Consumption'!BT38-(X134+'8. SOH &amp; Pipeline'!Z88-'7. Consumption'!AB38+MIN(0,(SUM('7. Consumption'!$G38:AA38)-'8. SOH &amp; Pipeline'!Z37))))))</f>
        <v>0</v>
      </c>
      <c r="Z38" s="193">
        <f>(IF(Z$8="Y",0,
MAX(0,'7. Consumption'!BU38-(Y134+'8. SOH &amp; Pipeline'!AA88-'7. Consumption'!AC38+MIN(0,(SUM('7. Consumption'!$G38:AB38)-'8. SOH &amp; Pipeline'!AA37))))))</f>
        <v>0</v>
      </c>
      <c r="AA38" s="193">
        <f>(IF(AA$8="Y",0,
MAX(0,'7. Consumption'!BV38-(Z134+'8. SOH &amp; Pipeline'!AB88-'7. Consumption'!AD38+MIN(0,(SUM('7. Consumption'!$G38:AC38)-'8. SOH &amp; Pipeline'!AB37))))))</f>
        <v>0</v>
      </c>
      <c r="AB38" s="193">
        <f>(IF(AB$8="Y",0,
MAX(0,'7. Consumption'!BW38-(AA134+'8. SOH &amp; Pipeline'!AC88-'7. Consumption'!AE38+MIN(0,(SUM('7. Consumption'!$G38:AD38)-'8. SOH &amp; Pipeline'!AC37))))))</f>
        <v>0</v>
      </c>
      <c r="AC38" s="193">
        <f>(IF(AC$8="Y",0,
MAX(0,'7. Consumption'!BX38-(AB134+'8. SOH &amp; Pipeline'!AD88-'7. Consumption'!AF38+MIN(0,(SUM('7. Consumption'!$G38:AE38)-'8. SOH &amp; Pipeline'!AD37))))))</f>
        <v>0</v>
      </c>
      <c r="AD38" s="193">
        <f>(IF(AD$8="Y",0,
MAX(0,'7. Consumption'!BY38-(AC134+'8. SOH &amp; Pipeline'!AE88-'7. Consumption'!AG38+MIN(0,(SUM('7. Consumption'!$G38:AF38)-'8. SOH &amp; Pipeline'!AE37))))))</f>
        <v>0</v>
      </c>
      <c r="AE38" s="193">
        <f>(IF(AE$8="Y",0,
MAX(0,'7. Consumption'!BZ38-(AD134+'8. SOH &amp; Pipeline'!AF88-'7. Consumption'!AH38+MIN(0,(SUM('7. Consumption'!$G38:AG38)-'8. SOH &amp; Pipeline'!AF37))))))</f>
        <v>0</v>
      </c>
      <c r="AF38" s="193">
        <f>(IF(AF$8="Y",0,
MAX(0,'7. Consumption'!CA38-(AE134+'8. SOH &amp; Pipeline'!AG88-'7. Consumption'!AI38+MIN(0,(SUM('7. Consumption'!$G38:AH38)-'8. SOH &amp; Pipeline'!AG37))))))</f>
        <v>0</v>
      </c>
      <c r="AG38" s="193">
        <f>(IF(AG$8="Y",0,
MAX(0,'7. Consumption'!CB38-(AF134+'8. SOH &amp; Pipeline'!AH88-'7. Consumption'!AJ38+MIN(0,(SUM('7. Consumption'!$G38:AI38)-'8. SOH &amp; Pipeline'!AH37))))))</f>
        <v>0</v>
      </c>
      <c r="AH38" s="193">
        <f>(IF(AH$8="Y",0,
MAX(0,'7. Consumption'!CC38-(AG134+'8. SOH &amp; Pipeline'!AI88-'7. Consumption'!AK38+MIN(0,(SUM('7. Consumption'!$G38:AJ38)-'8. SOH &amp; Pipeline'!AI37))))))</f>
        <v>0</v>
      </c>
      <c r="AI38" s="193">
        <f>(IF(AI$8="Y",0,
MAX(0,'7. Consumption'!CD38-(AH134+'8. SOH &amp; Pipeline'!AJ88-'7. Consumption'!AL38+MIN(0,(SUM('7. Consumption'!$G38:AK38)-'8. SOH &amp; Pipeline'!AJ37))))))</f>
        <v>0</v>
      </c>
      <c r="AJ38" s="193">
        <f>(IF(AJ$8="Y",0,
MAX(0,'7. Consumption'!CE38-(AI134+'8. SOH &amp; Pipeline'!AK88-'7. Consumption'!AM38+MIN(0,(SUM('7. Consumption'!$G38:AL38)-'8. SOH &amp; Pipeline'!AK37))))))</f>
        <v>0</v>
      </c>
      <c r="AK38" s="193">
        <f>(IF(AK$8="Y",0,
MAX(0,'7. Consumption'!CF38-(AJ134+'8. SOH &amp; Pipeline'!AL88-'7. Consumption'!AN38+MIN(0,(SUM('7. Consumption'!$G38:AM38)-'8. SOH &amp; Pipeline'!AL37))))))</f>
        <v>0</v>
      </c>
      <c r="AL38" s="193">
        <f>(IF(AL$8="Y",0,
MAX(0,'7. Consumption'!CG38-(AK134+'8. SOH &amp; Pipeline'!AM88-'7. Consumption'!AO38+MIN(0,(SUM('7. Consumption'!$G38:AN38)-'8. SOH &amp; Pipeline'!AM37))))))</f>
        <v>0</v>
      </c>
      <c r="AM38" s="193">
        <f>(IF(AM$8="Y",0,
MAX(0,'7. Consumption'!CH38-(AL134+'8. SOH &amp; Pipeline'!AN88-'7. Consumption'!AP38+MIN(0,(SUM('7. Consumption'!$G38:AO38)-'8. SOH &amp; Pipeline'!AN37))))))</f>
        <v>0</v>
      </c>
      <c r="AN38" s="193">
        <f>(IF(AN$8="Y",0,
MAX(0,'7. Consumption'!CI38-(AM134+'8. SOH &amp; Pipeline'!AO88-'7. Consumption'!AQ38+MIN(0,(SUM('7. Consumption'!$G38:AP38)-'8. SOH &amp; Pipeline'!AO37))))))</f>
        <v>0</v>
      </c>
      <c r="AO38" s="136"/>
    </row>
    <row r="39" spans="2:41" ht="15" hidden="1" outlineLevel="1" x14ac:dyDescent="0.25">
      <c r="B39" s="16"/>
      <c r="C39" s="16" t="str">
        <f>'7. Consumption'!C39</f>
        <v xml:space="preserve">x- (TAF) -  </v>
      </c>
      <c r="E39" s="193">
        <f>(IF(E$8="Y",0,
MAX(0,'7. Consumption'!AZ39-(D135+'8. SOH &amp; Pipeline'!F89-'7. Consumption'!H39+MIN(0,(SUM('7. Consumption'!$G39:G39)-'8. SOH &amp; Pipeline'!F38))))))</f>
        <v>0</v>
      </c>
      <c r="F39" s="193">
        <f>(IF(F$8="Y",0,
MAX(0,'7. Consumption'!BA39-(E135+'8. SOH &amp; Pipeline'!G89-'7. Consumption'!I39+MIN(0,(SUM('7. Consumption'!$G39:H39)-'8. SOH &amp; Pipeline'!G38))))))</f>
        <v>0</v>
      </c>
      <c r="G39" s="193">
        <f>(IF(G$8="Y",0,
MAX(0,'7. Consumption'!BB39-(F135+'8. SOH &amp; Pipeline'!H89-'7. Consumption'!J39+MIN(0,(SUM('7. Consumption'!$G39:I39)-'8. SOH &amp; Pipeline'!H38))))))</f>
        <v>0</v>
      </c>
      <c r="H39" s="193">
        <f>(IF(H$8="Y",0,
MAX(0,'7. Consumption'!BC39-(G135+'8. SOH &amp; Pipeline'!I89-'7. Consumption'!K39+MIN(0,(SUM('7. Consumption'!$G39:J39)-'8. SOH &amp; Pipeline'!I38))))))</f>
        <v>0</v>
      </c>
      <c r="I39" s="193">
        <f>(IF(I$8="Y",0,
MAX(0,'7. Consumption'!BD39-(H135+'8. SOH &amp; Pipeline'!J89-'7. Consumption'!L39+MIN(0,(SUM('7. Consumption'!$G39:K39)-'8. SOH &amp; Pipeline'!J38))))))</f>
        <v>0</v>
      </c>
      <c r="J39" s="193">
        <f>(IF(J$8="Y",0,
MAX(0,'7. Consumption'!BE39-(I135+'8. SOH &amp; Pipeline'!K89-'7. Consumption'!M39+MIN(0,(SUM('7. Consumption'!$G39:L39)-'8. SOH &amp; Pipeline'!K38))))))</f>
        <v>0</v>
      </c>
      <c r="K39" s="193">
        <f>(IF(K$8="Y",0,
MAX(0,'7. Consumption'!BF39-(J135+'8. SOH &amp; Pipeline'!L89-'7. Consumption'!N39+MIN(0,(SUM('7. Consumption'!$G39:M39)-'8. SOH &amp; Pipeline'!L38))))))</f>
        <v>0</v>
      </c>
      <c r="L39" s="193">
        <f>(IF(L$8="Y",0,
MAX(0,'7. Consumption'!BG39-(K135+'8. SOH &amp; Pipeline'!M89-'7. Consumption'!O39+MIN(0,(SUM('7. Consumption'!$G39:N39)-'8. SOH &amp; Pipeline'!M38))))))</f>
        <v>0</v>
      </c>
      <c r="M39" s="193">
        <f>(IF(M$8="Y",0,
MAX(0,'7. Consumption'!BH39-(L135+'8. SOH &amp; Pipeline'!N89-'7. Consumption'!P39+MIN(0,(SUM('7. Consumption'!$G39:O39)-'8. SOH &amp; Pipeline'!N38))))))</f>
        <v>0</v>
      </c>
      <c r="N39" s="193">
        <f>(IF(N$8="Y",0,
MAX(0,'7. Consumption'!BI39-(M135+'8. SOH &amp; Pipeline'!O89-'7. Consumption'!Q39+MIN(0,(SUM('7. Consumption'!$G39:P39)-'8. SOH &amp; Pipeline'!O38))))))</f>
        <v>0</v>
      </c>
      <c r="O39" s="193">
        <f>(IF(O$8="Y",0,
MAX(0,'7. Consumption'!BJ39-(N135+'8. SOH &amp; Pipeline'!P89-'7. Consumption'!R39+MIN(0,(SUM('7. Consumption'!$G39:Q39)-'8. SOH &amp; Pipeline'!P38))))))</f>
        <v>0</v>
      </c>
      <c r="P39" s="193">
        <f>(IF(P$8="Y",0,
MAX(0,'7. Consumption'!BK39-(O135+'8. SOH &amp; Pipeline'!Q89-'7. Consumption'!S39+MIN(0,(SUM('7. Consumption'!$G39:R39)-'8. SOH &amp; Pipeline'!Q38))))))</f>
        <v>0</v>
      </c>
      <c r="Q39" s="193">
        <f>(IF(Q$8="Y",0,
MAX(0,'7. Consumption'!BL39-(P135+'8. SOH &amp; Pipeline'!R89-'7. Consumption'!T39+MIN(0,(SUM('7. Consumption'!$G39:S39)-'8. SOH &amp; Pipeline'!R38))))))</f>
        <v>0</v>
      </c>
      <c r="R39" s="193">
        <f>(IF(R$8="Y",0,
MAX(0,'7. Consumption'!BM39-(Q135+'8. SOH &amp; Pipeline'!S89-'7. Consumption'!U39+MIN(0,(SUM('7. Consumption'!$G39:T39)-'8. SOH &amp; Pipeline'!S38))))))</f>
        <v>0</v>
      </c>
      <c r="S39" s="193">
        <f>(IF(S$8="Y",0,
MAX(0,'7. Consumption'!BN39-(R135+'8. SOH &amp; Pipeline'!T89-'7. Consumption'!V39+MIN(0,(SUM('7. Consumption'!$G39:U39)-'8. SOH &amp; Pipeline'!T38))))))</f>
        <v>0</v>
      </c>
      <c r="T39" s="193">
        <f>(IF(T$8="Y",0,
MAX(0,'7. Consumption'!BO39-(S135+'8. SOH &amp; Pipeline'!U89-'7. Consumption'!W39+MIN(0,(SUM('7. Consumption'!$G39:V39)-'8. SOH &amp; Pipeline'!U38))))))</f>
        <v>0</v>
      </c>
      <c r="U39" s="193">
        <f>(IF(U$8="Y",0,
MAX(0,'7. Consumption'!BP39-(T135+'8. SOH &amp; Pipeline'!V89-'7. Consumption'!X39+MIN(0,(SUM('7. Consumption'!$G39:W39)-'8. SOH &amp; Pipeline'!V38))))))</f>
        <v>0</v>
      </c>
      <c r="V39" s="193">
        <f>(IF(V$8="Y",0,
MAX(0,'7. Consumption'!BQ39-(U135+'8. SOH &amp; Pipeline'!W89-'7. Consumption'!Y39+MIN(0,(SUM('7. Consumption'!$G39:X39)-'8. SOH &amp; Pipeline'!W38))))))</f>
        <v>0</v>
      </c>
      <c r="W39" s="193">
        <f>(IF(W$8="Y",0,
MAX(0,'7. Consumption'!BR39-(V135+'8. SOH &amp; Pipeline'!X89-'7. Consumption'!Z39+MIN(0,(SUM('7. Consumption'!$G39:Y39)-'8. SOH &amp; Pipeline'!X38))))))</f>
        <v>0</v>
      </c>
      <c r="X39" s="193">
        <f>(IF(X$8="Y",0,
MAX(0,'7. Consumption'!BS39-(W135+'8. SOH &amp; Pipeline'!Y89-'7. Consumption'!AA39+MIN(0,(SUM('7. Consumption'!$G39:Z39)-'8. SOH &amp; Pipeline'!Y38))))))</f>
        <v>0</v>
      </c>
      <c r="Y39" s="193">
        <f>(IF(Y$8="Y",0,
MAX(0,'7. Consumption'!BT39-(X135+'8. SOH &amp; Pipeline'!Z89-'7. Consumption'!AB39+MIN(0,(SUM('7. Consumption'!$G39:AA39)-'8. SOH &amp; Pipeline'!Z38))))))</f>
        <v>0</v>
      </c>
      <c r="Z39" s="193">
        <f>(IF(Z$8="Y",0,
MAX(0,'7. Consumption'!BU39-(Y135+'8. SOH &amp; Pipeline'!AA89-'7. Consumption'!AC39+MIN(0,(SUM('7. Consumption'!$G39:AB39)-'8. SOH &amp; Pipeline'!AA38))))))</f>
        <v>0</v>
      </c>
      <c r="AA39" s="193">
        <f>(IF(AA$8="Y",0,
MAX(0,'7. Consumption'!BV39-(Z135+'8. SOH &amp; Pipeline'!AB89-'7. Consumption'!AD39+MIN(0,(SUM('7. Consumption'!$G39:AC39)-'8. SOH &amp; Pipeline'!AB38))))))</f>
        <v>0</v>
      </c>
      <c r="AB39" s="193">
        <f>(IF(AB$8="Y",0,
MAX(0,'7. Consumption'!BW39-(AA135+'8. SOH &amp; Pipeline'!AC89-'7. Consumption'!AE39+MIN(0,(SUM('7. Consumption'!$G39:AD39)-'8. SOH &amp; Pipeline'!AC38))))))</f>
        <v>0</v>
      </c>
      <c r="AC39" s="193">
        <f>(IF(AC$8="Y",0,
MAX(0,'7. Consumption'!BX39-(AB135+'8. SOH &amp; Pipeline'!AD89-'7. Consumption'!AF39+MIN(0,(SUM('7. Consumption'!$G39:AE39)-'8. SOH &amp; Pipeline'!AD38))))))</f>
        <v>0</v>
      </c>
      <c r="AD39" s="193">
        <f>(IF(AD$8="Y",0,
MAX(0,'7. Consumption'!BY39-(AC135+'8. SOH &amp; Pipeline'!AE89-'7. Consumption'!AG39+MIN(0,(SUM('7. Consumption'!$G39:AF39)-'8. SOH &amp; Pipeline'!AE38))))))</f>
        <v>0</v>
      </c>
      <c r="AE39" s="193">
        <f>(IF(AE$8="Y",0,
MAX(0,'7. Consumption'!BZ39-(AD135+'8. SOH &amp; Pipeline'!AF89-'7. Consumption'!AH39+MIN(0,(SUM('7. Consumption'!$G39:AG39)-'8. SOH &amp; Pipeline'!AF38))))))</f>
        <v>0</v>
      </c>
      <c r="AF39" s="193">
        <f>(IF(AF$8="Y",0,
MAX(0,'7. Consumption'!CA39-(AE135+'8. SOH &amp; Pipeline'!AG89-'7. Consumption'!AI39+MIN(0,(SUM('7. Consumption'!$G39:AH39)-'8. SOH &amp; Pipeline'!AG38))))))</f>
        <v>0</v>
      </c>
      <c r="AG39" s="193">
        <f>(IF(AG$8="Y",0,
MAX(0,'7. Consumption'!CB39-(AF135+'8. SOH &amp; Pipeline'!AH89-'7. Consumption'!AJ39+MIN(0,(SUM('7. Consumption'!$G39:AI39)-'8. SOH &amp; Pipeline'!AH38))))))</f>
        <v>0</v>
      </c>
      <c r="AH39" s="193">
        <f>(IF(AH$8="Y",0,
MAX(0,'7. Consumption'!CC39-(AG135+'8. SOH &amp; Pipeline'!AI89-'7. Consumption'!AK39+MIN(0,(SUM('7. Consumption'!$G39:AJ39)-'8. SOH &amp; Pipeline'!AI38))))))</f>
        <v>0</v>
      </c>
      <c r="AI39" s="193">
        <f>(IF(AI$8="Y",0,
MAX(0,'7. Consumption'!CD39-(AH135+'8. SOH &amp; Pipeline'!AJ89-'7. Consumption'!AL39+MIN(0,(SUM('7. Consumption'!$G39:AK39)-'8. SOH &amp; Pipeline'!AJ38))))))</f>
        <v>0</v>
      </c>
      <c r="AJ39" s="193">
        <f>(IF(AJ$8="Y",0,
MAX(0,'7. Consumption'!CE39-(AI135+'8. SOH &amp; Pipeline'!AK89-'7. Consumption'!AM39+MIN(0,(SUM('7. Consumption'!$G39:AL39)-'8. SOH &amp; Pipeline'!AK38))))))</f>
        <v>0</v>
      </c>
      <c r="AK39" s="193">
        <f>(IF(AK$8="Y",0,
MAX(0,'7. Consumption'!CF39-(AJ135+'8. SOH &amp; Pipeline'!AL89-'7. Consumption'!AN39+MIN(0,(SUM('7. Consumption'!$G39:AM39)-'8. SOH &amp; Pipeline'!AL38))))))</f>
        <v>0</v>
      </c>
      <c r="AL39" s="193">
        <f>(IF(AL$8="Y",0,
MAX(0,'7. Consumption'!CG39-(AK135+'8. SOH &amp; Pipeline'!AM89-'7. Consumption'!AO39+MIN(0,(SUM('7. Consumption'!$G39:AN39)-'8. SOH &amp; Pipeline'!AM38))))))</f>
        <v>0</v>
      </c>
      <c r="AM39" s="193">
        <f>(IF(AM$8="Y",0,
MAX(0,'7. Consumption'!CH39-(AL135+'8. SOH &amp; Pipeline'!AN89-'7. Consumption'!AP39+MIN(0,(SUM('7. Consumption'!$G39:AO39)-'8. SOH &amp; Pipeline'!AN38))))))</f>
        <v>0</v>
      </c>
      <c r="AN39" s="193">
        <f>(IF(AN$8="Y",0,
MAX(0,'7. Consumption'!CI39-(AM135+'8. SOH &amp; Pipeline'!AO89-'7. Consumption'!AQ39+MIN(0,(SUM('7. Consumption'!$G39:AP39)-'8. SOH &amp; Pipeline'!AO38))))))</f>
        <v>0</v>
      </c>
    </row>
    <row r="40" spans="2:41" ht="15" hidden="1" outlineLevel="1" x14ac:dyDescent="0.25">
      <c r="B40" s="16"/>
      <c r="C40" s="16" t="str">
        <f>'7. Consumption'!C40</f>
        <v xml:space="preserve">x---- (TAF+3TC) -  </v>
      </c>
      <c r="E40" s="193">
        <f>(IF(E$8="Y",0,
MAX(0,'7. Consumption'!AZ40-(D136+'8. SOH &amp; Pipeline'!F90-'7. Consumption'!H40+MIN(0,(SUM('7. Consumption'!$G40:G40)-'8. SOH &amp; Pipeline'!F39))))))</f>
        <v>0</v>
      </c>
      <c r="F40" s="193">
        <f>(IF(F$8="Y",0,
MAX(0,'7. Consumption'!BA40-(E136+'8. SOH &amp; Pipeline'!G90-'7. Consumption'!I40+MIN(0,(SUM('7. Consumption'!$G40:H40)-'8. SOH &amp; Pipeline'!G39))))))</f>
        <v>0</v>
      </c>
      <c r="G40" s="193">
        <f>(IF(G$8="Y",0,
MAX(0,'7. Consumption'!BB40-(F136+'8. SOH &amp; Pipeline'!H90-'7. Consumption'!J40+MIN(0,(SUM('7. Consumption'!$G40:I40)-'8. SOH &amp; Pipeline'!H39))))))</f>
        <v>0</v>
      </c>
      <c r="H40" s="193">
        <f>(IF(H$8="Y",0,
MAX(0,'7. Consumption'!BC40-(G136+'8. SOH &amp; Pipeline'!I90-'7. Consumption'!K40+MIN(0,(SUM('7. Consumption'!$G40:J40)-'8. SOH &amp; Pipeline'!I39))))))</f>
        <v>0</v>
      </c>
      <c r="I40" s="193">
        <f>(IF(I$8="Y",0,
MAX(0,'7. Consumption'!BD40-(H136+'8. SOH &amp; Pipeline'!J90-'7. Consumption'!L40+MIN(0,(SUM('7. Consumption'!$G40:K40)-'8. SOH &amp; Pipeline'!J39))))))</f>
        <v>0</v>
      </c>
      <c r="J40" s="193">
        <f>(IF(J$8="Y",0,
MAX(0,'7. Consumption'!BE40-(I136+'8. SOH &amp; Pipeline'!K90-'7. Consumption'!M40+MIN(0,(SUM('7. Consumption'!$G40:L40)-'8. SOH &amp; Pipeline'!K39))))))</f>
        <v>0</v>
      </c>
      <c r="K40" s="193">
        <f>(IF(K$8="Y",0,
MAX(0,'7. Consumption'!BF40-(J136+'8. SOH &amp; Pipeline'!L90-'7. Consumption'!N40+MIN(0,(SUM('7. Consumption'!$G40:M40)-'8. SOH &amp; Pipeline'!L39))))))</f>
        <v>0</v>
      </c>
      <c r="L40" s="193">
        <f>(IF(L$8="Y",0,
MAX(0,'7. Consumption'!BG40-(K136+'8. SOH &amp; Pipeline'!M90-'7. Consumption'!O40+MIN(0,(SUM('7. Consumption'!$G40:N40)-'8. SOH &amp; Pipeline'!M39))))))</f>
        <v>0</v>
      </c>
      <c r="M40" s="193">
        <f>(IF(M$8="Y",0,
MAX(0,'7. Consumption'!BH40-(L136+'8. SOH &amp; Pipeline'!N90-'7. Consumption'!P40+MIN(0,(SUM('7. Consumption'!$G40:O40)-'8. SOH &amp; Pipeline'!N39))))))</f>
        <v>0</v>
      </c>
      <c r="N40" s="193">
        <f>(IF(N$8="Y",0,
MAX(0,'7. Consumption'!BI40-(M136+'8. SOH &amp; Pipeline'!O90-'7. Consumption'!Q40+MIN(0,(SUM('7. Consumption'!$G40:P40)-'8. SOH &amp; Pipeline'!O39))))))</f>
        <v>0</v>
      </c>
      <c r="O40" s="193">
        <f>(IF(O$8="Y",0,
MAX(0,'7. Consumption'!BJ40-(N136+'8. SOH &amp; Pipeline'!P90-'7. Consumption'!R40+MIN(0,(SUM('7. Consumption'!$G40:Q40)-'8. SOH &amp; Pipeline'!P39))))))</f>
        <v>0</v>
      </c>
      <c r="P40" s="193">
        <f>(IF(P$8="Y",0,
MAX(0,'7. Consumption'!BK40-(O136+'8. SOH &amp; Pipeline'!Q90-'7. Consumption'!S40+MIN(0,(SUM('7. Consumption'!$G40:R40)-'8. SOH &amp; Pipeline'!Q39))))))</f>
        <v>0</v>
      </c>
      <c r="Q40" s="193">
        <f>(IF(Q$8="Y",0,
MAX(0,'7. Consumption'!BL40-(P136+'8. SOH &amp; Pipeline'!R90-'7. Consumption'!T40+MIN(0,(SUM('7. Consumption'!$G40:S40)-'8. SOH &amp; Pipeline'!R39))))))</f>
        <v>0</v>
      </c>
      <c r="R40" s="193">
        <f>(IF(R$8="Y",0,
MAX(0,'7. Consumption'!BM40-(Q136+'8. SOH &amp; Pipeline'!S90-'7. Consumption'!U40+MIN(0,(SUM('7. Consumption'!$G40:T40)-'8. SOH &amp; Pipeline'!S39))))))</f>
        <v>0</v>
      </c>
      <c r="S40" s="193">
        <f>(IF(S$8="Y",0,
MAX(0,'7. Consumption'!BN40-(R136+'8. SOH &amp; Pipeline'!T90-'7. Consumption'!V40+MIN(0,(SUM('7. Consumption'!$G40:U40)-'8. SOH &amp; Pipeline'!T39))))))</f>
        <v>0</v>
      </c>
      <c r="T40" s="193">
        <f>(IF(T$8="Y",0,
MAX(0,'7. Consumption'!BO40-(S136+'8. SOH &amp; Pipeline'!U90-'7. Consumption'!W40+MIN(0,(SUM('7. Consumption'!$G40:V40)-'8. SOH &amp; Pipeline'!U39))))))</f>
        <v>0</v>
      </c>
      <c r="U40" s="193">
        <f>(IF(U$8="Y",0,
MAX(0,'7. Consumption'!BP40-(T136+'8. SOH &amp; Pipeline'!V90-'7. Consumption'!X40+MIN(0,(SUM('7. Consumption'!$G40:W40)-'8. SOH &amp; Pipeline'!V39))))))</f>
        <v>0</v>
      </c>
      <c r="V40" s="193">
        <f>(IF(V$8="Y",0,
MAX(0,'7. Consumption'!BQ40-(U136+'8. SOH &amp; Pipeline'!W90-'7. Consumption'!Y40+MIN(0,(SUM('7. Consumption'!$G40:X40)-'8. SOH &amp; Pipeline'!W39))))))</f>
        <v>0</v>
      </c>
      <c r="W40" s="193">
        <f>(IF(W$8="Y",0,
MAX(0,'7. Consumption'!BR40-(V136+'8. SOH &amp; Pipeline'!X90-'7. Consumption'!Z40+MIN(0,(SUM('7. Consumption'!$G40:Y40)-'8. SOH &amp; Pipeline'!X39))))))</f>
        <v>0</v>
      </c>
      <c r="X40" s="193">
        <f>(IF(X$8="Y",0,
MAX(0,'7. Consumption'!BS40-(W136+'8. SOH &amp; Pipeline'!Y90-'7. Consumption'!AA40+MIN(0,(SUM('7. Consumption'!$G40:Z40)-'8. SOH &amp; Pipeline'!Y39))))))</f>
        <v>0</v>
      </c>
      <c r="Y40" s="193">
        <f>(IF(Y$8="Y",0,
MAX(0,'7. Consumption'!BT40-(X136+'8. SOH &amp; Pipeline'!Z90-'7. Consumption'!AB40+MIN(0,(SUM('7. Consumption'!$G40:AA40)-'8. SOH &amp; Pipeline'!Z39))))))</f>
        <v>0</v>
      </c>
      <c r="Z40" s="193">
        <f>(IF(Z$8="Y",0,
MAX(0,'7. Consumption'!BU40-(Y136+'8. SOH &amp; Pipeline'!AA90-'7. Consumption'!AC40+MIN(0,(SUM('7. Consumption'!$G40:AB40)-'8. SOH &amp; Pipeline'!AA39))))))</f>
        <v>0</v>
      </c>
      <c r="AA40" s="193">
        <f>(IF(AA$8="Y",0,
MAX(0,'7. Consumption'!BV40-(Z136+'8. SOH &amp; Pipeline'!AB90-'7. Consumption'!AD40+MIN(0,(SUM('7. Consumption'!$G40:AC40)-'8. SOH &amp; Pipeline'!AB39))))))</f>
        <v>0</v>
      </c>
      <c r="AB40" s="193">
        <f>(IF(AB$8="Y",0,
MAX(0,'7. Consumption'!BW40-(AA136+'8. SOH &amp; Pipeline'!AC90-'7. Consumption'!AE40+MIN(0,(SUM('7. Consumption'!$G40:AD40)-'8. SOH &amp; Pipeline'!AC39))))))</f>
        <v>0</v>
      </c>
      <c r="AC40" s="193">
        <f>(IF(AC$8="Y",0,
MAX(0,'7. Consumption'!BX40-(AB136+'8. SOH &amp; Pipeline'!AD90-'7. Consumption'!AF40+MIN(0,(SUM('7. Consumption'!$G40:AE40)-'8. SOH &amp; Pipeline'!AD39))))))</f>
        <v>0</v>
      </c>
      <c r="AD40" s="193">
        <f>(IF(AD$8="Y",0,
MAX(0,'7. Consumption'!BY40-(AC136+'8. SOH &amp; Pipeline'!AE90-'7. Consumption'!AG40+MIN(0,(SUM('7. Consumption'!$G40:AF40)-'8. SOH &amp; Pipeline'!AE39))))))</f>
        <v>0</v>
      </c>
      <c r="AE40" s="193">
        <f>(IF(AE$8="Y",0,
MAX(0,'7. Consumption'!BZ40-(AD136+'8. SOH &amp; Pipeline'!AF90-'7. Consumption'!AH40+MIN(0,(SUM('7. Consumption'!$G40:AG40)-'8. SOH &amp; Pipeline'!AF39))))))</f>
        <v>0</v>
      </c>
      <c r="AF40" s="193">
        <f>(IF(AF$8="Y",0,
MAX(0,'7. Consumption'!CA40-(AE136+'8. SOH &amp; Pipeline'!AG90-'7. Consumption'!AI40+MIN(0,(SUM('7. Consumption'!$G40:AH40)-'8. SOH &amp; Pipeline'!AG39))))))</f>
        <v>0</v>
      </c>
      <c r="AG40" s="193">
        <f>(IF(AG$8="Y",0,
MAX(0,'7. Consumption'!CB40-(AF136+'8. SOH &amp; Pipeline'!AH90-'7. Consumption'!AJ40+MIN(0,(SUM('7. Consumption'!$G40:AI40)-'8. SOH &amp; Pipeline'!AH39))))))</f>
        <v>0</v>
      </c>
      <c r="AH40" s="193">
        <f>(IF(AH$8="Y",0,
MAX(0,'7. Consumption'!CC40-(AG136+'8. SOH &amp; Pipeline'!AI90-'7. Consumption'!AK40+MIN(0,(SUM('7. Consumption'!$G40:AJ40)-'8. SOH &amp; Pipeline'!AI39))))))</f>
        <v>0</v>
      </c>
      <c r="AI40" s="193">
        <f>(IF(AI$8="Y",0,
MAX(0,'7. Consumption'!CD40-(AH136+'8. SOH &amp; Pipeline'!AJ90-'7. Consumption'!AL40+MIN(0,(SUM('7. Consumption'!$G40:AK40)-'8. SOH &amp; Pipeline'!AJ39))))))</f>
        <v>0</v>
      </c>
      <c r="AJ40" s="193">
        <f>(IF(AJ$8="Y",0,
MAX(0,'7. Consumption'!CE40-(AI136+'8. SOH &amp; Pipeline'!AK90-'7. Consumption'!AM40+MIN(0,(SUM('7. Consumption'!$G40:AL40)-'8. SOH &amp; Pipeline'!AK39))))))</f>
        <v>0</v>
      </c>
      <c r="AK40" s="193">
        <f>(IF(AK$8="Y",0,
MAX(0,'7. Consumption'!CF40-(AJ136+'8. SOH &amp; Pipeline'!AL90-'7. Consumption'!AN40+MIN(0,(SUM('7. Consumption'!$G40:AM40)-'8. SOH &amp; Pipeline'!AL39))))))</f>
        <v>0</v>
      </c>
      <c r="AL40" s="193">
        <f>(IF(AL$8="Y",0,
MAX(0,'7. Consumption'!CG40-(AK136+'8. SOH &amp; Pipeline'!AM90-'7. Consumption'!AO40+MIN(0,(SUM('7. Consumption'!$G40:AN40)-'8. SOH &amp; Pipeline'!AM39))))))</f>
        <v>0</v>
      </c>
      <c r="AM40" s="193">
        <f>(IF(AM$8="Y",0,
MAX(0,'7. Consumption'!CH40-(AL136+'8. SOH &amp; Pipeline'!AN90-'7. Consumption'!AP40+MIN(0,(SUM('7. Consumption'!$G40:AO40)-'8. SOH &amp; Pipeline'!AN39))))))</f>
        <v>0</v>
      </c>
      <c r="AN40" s="193">
        <f>(IF(AN$8="Y",0,
MAX(0,'7. Consumption'!CI40-(AM136+'8. SOH &amp; Pipeline'!AO90-'7. Consumption'!AQ40+MIN(0,(SUM('7. Consumption'!$G40:AP40)-'8. SOH &amp; Pipeline'!AO39))))))</f>
        <v>0</v>
      </c>
    </row>
    <row r="41" spans="2:41" ht="15" hidden="1" outlineLevel="1" x14ac:dyDescent="0.25">
      <c r="B41" s="16"/>
      <c r="C41" s="16" t="str">
        <f>'7. Consumption'!C41</f>
        <v xml:space="preserve">x--- (TDF+3TC+DTG) -  </v>
      </c>
      <c r="E41" s="193">
        <f>(IF(E$8="Y",0,
MAX(0,'7. Consumption'!AZ41-(D137+'8. SOH &amp; Pipeline'!F91-'7. Consumption'!H41+MIN(0,(SUM('7. Consumption'!$G41:G41)-'8. SOH &amp; Pipeline'!F40))))))</f>
        <v>0</v>
      </c>
      <c r="F41" s="193">
        <f>(IF(F$8="Y",0,
MAX(0,'7. Consumption'!BA41-(E137+'8. SOH &amp; Pipeline'!G91-'7. Consumption'!I41+MIN(0,(SUM('7. Consumption'!$G41:H41)-'8. SOH &amp; Pipeline'!G40))))))</f>
        <v>0</v>
      </c>
      <c r="G41" s="193">
        <f>(IF(G$8="Y",0,
MAX(0,'7. Consumption'!BB41-(F137+'8. SOH &amp; Pipeline'!H91-'7. Consumption'!J41+MIN(0,(SUM('7. Consumption'!$G41:I41)-'8. SOH &amp; Pipeline'!H40))))))</f>
        <v>0</v>
      </c>
      <c r="H41" s="193">
        <f>(IF(H$8="Y",0,
MAX(0,'7. Consumption'!BC41-(G137+'8. SOH &amp; Pipeline'!I91-'7. Consumption'!K41+MIN(0,(SUM('7. Consumption'!$G41:J41)-'8. SOH &amp; Pipeline'!I40))))))</f>
        <v>0</v>
      </c>
      <c r="I41" s="193">
        <f>(IF(I$8="Y",0,
MAX(0,'7. Consumption'!BD41-(H137+'8. SOH &amp; Pipeline'!J91-'7. Consumption'!L41+MIN(0,(SUM('7. Consumption'!$G41:K41)-'8. SOH &amp; Pipeline'!J40))))))</f>
        <v>0</v>
      </c>
      <c r="J41" s="193">
        <f>(IF(J$8="Y",0,
MAX(0,'7. Consumption'!BE41-(I137+'8. SOH &amp; Pipeline'!K91-'7. Consumption'!M41+MIN(0,(SUM('7. Consumption'!$G41:L41)-'8. SOH &amp; Pipeline'!K40))))))</f>
        <v>0</v>
      </c>
      <c r="K41" s="193">
        <f>(IF(K$8="Y",0,
MAX(0,'7. Consumption'!BF41-(J137+'8. SOH &amp; Pipeline'!L91-'7. Consumption'!N41+MIN(0,(SUM('7. Consumption'!$G41:M41)-'8. SOH &amp; Pipeline'!L40))))))</f>
        <v>0</v>
      </c>
      <c r="L41" s="193">
        <f>(IF(L$8="Y",0,
MAX(0,'7. Consumption'!BG41-(K137+'8. SOH &amp; Pipeline'!M91-'7. Consumption'!O41+MIN(0,(SUM('7. Consumption'!$G41:N41)-'8. SOH &amp; Pipeline'!M40))))))</f>
        <v>0</v>
      </c>
      <c r="M41" s="193">
        <f>(IF(M$8="Y",0,
MAX(0,'7. Consumption'!BH41-(L137+'8. SOH &amp; Pipeline'!N91-'7. Consumption'!P41+MIN(0,(SUM('7. Consumption'!$G41:O41)-'8. SOH &amp; Pipeline'!N40))))))</f>
        <v>0</v>
      </c>
      <c r="N41" s="193">
        <f>(IF(N$8="Y",0,
MAX(0,'7. Consumption'!BI41-(M137+'8. SOH &amp; Pipeline'!O91-'7. Consumption'!Q41+MIN(0,(SUM('7. Consumption'!$G41:P41)-'8. SOH &amp; Pipeline'!O40))))))</f>
        <v>0</v>
      </c>
      <c r="O41" s="193">
        <f>(IF(O$8="Y",0,
MAX(0,'7. Consumption'!BJ41-(N137+'8. SOH &amp; Pipeline'!P91-'7. Consumption'!R41+MIN(0,(SUM('7. Consumption'!$G41:Q41)-'8. SOH &amp; Pipeline'!P40))))))</f>
        <v>0</v>
      </c>
      <c r="P41" s="193">
        <f>(IF(P$8="Y",0,
MAX(0,'7. Consumption'!BK41-(O137+'8. SOH &amp; Pipeline'!Q91-'7. Consumption'!S41+MIN(0,(SUM('7. Consumption'!$G41:R41)-'8. SOH &amp; Pipeline'!Q40))))))</f>
        <v>0</v>
      </c>
      <c r="Q41" s="193">
        <f>(IF(Q$8="Y",0,
MAX(0,'7. Consumption'!BL41-(P137+'8. SOH &amp; Pipeline'!R91-'7. Consumption'!T41+MIN(0,(SUM('7. Consumption'!$G41:S41)-'8. SOH &amp; Pipeline'!R40))))))</f>
        <v>0</v>
      </c>
      <c r="R41" s="193">
        <f>(IF(R$8="Y",0,
MAX(0,'7. Consumption'!BM41-(Q137+'8. SOH &amp; Pipeline'!S91-'7. Consumption'!U41+MIN(0,(SUM('7. Consumption'!$G41:T41)-'8. SOH &amp; Pipeline'!S40))))))</f>
        <v>0</v>
      </c>
      <c r="S41" s="193">
        <f>(IF(S$8="Y",0,
MAX(0,'7. Consumption'!BN41-(R137+'8. SOH &amp; Pipeline'!T91-'7. Consumption'!V41+MIN(0,(SUM('7. Consumption'!$G41:U41)-'8. SOH &amp; Pipeline'!T40))))))</f>
        <v>0</v>
      </c>
      <c r="T41" s="193">
        <f>(IF(T$8="Y",0,
MAX(0,'7. Consumption'!BO41-(S137+'8. SOH &amp; Pipeline'!U91-'7. Consumption'!W41+MIN(0,(SUM('7. Consumption'!$G41:V41)-'8. SOH &amp; Pipeline'!U40))))))</f>
        <v>0</v>
      </c>
      <c r="U41" s="193">
        <f>(IF(U$8="Y",0,
MAX(0,'7. Consumption'!BP41-(T137+'8. SOH &amp; Pipeline'!V91-'7. Consumption'!X41+MIN(0,(SUM('7. Consumption'!$G41:W41)-'8. SOH &amp; Pipeline'!V40))))))</f>
        <v>0</v>
      </c>
      <c r="V41" s="193">
        <f>(IF(V$8="Y",0,
MAX(0,'7. Consumption'!BQ41-(U137+'8. SOH &amp; Pipeline'!W91-'7. Consumption'!Y41+MIN(0,(SUM('7. Consumption'!$G41:X41)-'8. SOH &amp; Pipeline'!W40))))))</f>
        <v>0</v>
      </c>
      <c r="W41" s="193">
        <f>(IF(W$8="Y",0,
MAX(0,'7. Consumption'!BR41-(V137+'8. SOH &amp; Pipeline'!X91-'7. Consumption'!Z41+MIN(0,(SUM('7. Consumption'!$G41:Y41)-'8. SOH &amp; Pipeline'!X40))))))</f>
        <v>0</v>
      </c>
      <c r="X41" s="193">
        <f>(IF(X$8="Y",0,
MAX(0,'7. Consumption'!BS41-(W137+'8. SOH &amp; Pipeline'!Y91-'7. Consumption'!AA41+MIN(0,(SUM('7. Consumption'!$G41:Z41)-'8. SOH &amp; Pipeline'!Y40))))))</f>
        <v>0</v>
      </c>
      <c r="Y41" s="193">
        <f>(IF(Y$8="Y",0,
MAX(0,'7. Consumption'!BT41-(X137+'8. SOH &amp; Pipeline'!Z91-'7. Consumption'!AB41+MIN(0,(SUM('7. Consumption'!$G41:AA41)-'8. SOH &amp; Pipeline'!Z40))))))</f>
        <v>0</v>
      </c>
      <c r="Z41" s="193">
        <f>(IF(Z$8="Y",0,
MAX(0,'7. Consumption'!BU41-(Y137+'8. SOH &amp; Pipeline'!AA91-'7. Consumption'!AC41+MIN(0,(SUM('7. Consumption'!$G41:AB41)-'8. SOH &amp; Pipeline'!AA40))))))</f>
        <v>0</v>
      </c>
      <c r="AA41" s="193">
        <f>(IF(AA$8="Y",0,
MAX(0,'7. Consumption'!BV41-(Z137+'8. SOH &amp; Pipeline'!AB91-'7. Consumption'!AD41+MIN(0,(SUM('7. Consumption'!$G41:AC41)-'8. SOH &amp; Pipeline'!AB40))))))</f>
        <v>0</v>
      </c>
      <c r="AB41" s="193">
        <f>(IF(AB$8="Y",0,
MAX(0,'7. Consumption'!BW41-(AA137+'8. SOH &amp; Pipeline'!AC91-'7. Consumption'!AE41+MIN(0,(SUM('7. Consumption'!$G41:AD41)-'8. SOH &amp; Pipeline'!AC40))))))</f>
        <v>0</v>
      </c>
      <c r="AC41" s="193">
        <f>(IF(AC$8="Y",0,
MAX(0,'7. Consumption'!BX41-(AB137+'8. SOH &amp; Pipeline'!AD91-'7. Consumption'!AF41+MIN(0,(SUM('7. Consumption'!$G41:AE41)-'8. SOH &amp; Pipeline'!AD40))))))</f>
        <v>0</v>
      </c>
      <c r="AD41" s="193">
        <f>(IF(AD$8="Y",0,
MAX(0,'7. Consumption'!BY41-(AC137+'8. SOH &amp; Pipeline'!AE91-'7. Consumption'!AG41+MIN(0,(SUM('7. Consumption'!$G41:AF41)-'8. SOH &amp; Pipeline'!AE40))))))</f>
        <v>0</v>
      </c>
      <c r="AE41" s="193">
        <f>(IF(AE$8="Y",0,
MAX(0,'7. Consumption'!BZ41-(AD137+'8. SOH &amp; Pipeline'!AF91-'7. Consumption'!AH41+MIN(0,(SUM('7. Consumption'!$G41:AG41)-'8. SOH &amp; Pipeline'!AF40))))))</f>
        <v>0</v>
      </c>
      <c r="AF41" s="193">
        <f>(IF(AF$8="Y",0,
MAX(0,'7. Consumption'!CA41-(AE137+'8. SOH &amp; Pipeline'!AG91-'7. Consumption'!AI41+MIN(0,(SUM('7. Consumption'!$G41:AH41)-'8. SOH &amp; Pipeline'!AG40))))))</f>
        <v>0</v>
      </c>
      <c r="AG41" s="193">
        <f>(IF(AG$8="Y",0,
MAX(0,'7. Consumption'!CB41-(AF137+'8. SOH &amp; Pipeline'!AH91-'7. Consumption'!AJ41+MIN(0,(SUM('7. Consumption'!$G41:AI41)-'8. SOH &amp; Pipeline'!AH40))))))</f>
        <v>0</v>
      </c>
      <c r="AH41" s="193">
        <f>(IF(AH$8="Y",0,
MAX(0,'7. Consumption'!CC41-(AG137+'8. SOH &amp; Pipeline'!AI91-'7. Consumption'!AK41+MIN(0,(SUM('7. Consumption'!$G41:AJ41)-'8. SOH &amp; Pipeline'!AI40))))))</f>
        <v>0</v>
      </c>
      <c r="AI41" s="193">
        <f>(IF(AI$8="Y",0,
MAX(0,'7. Consumption'!CD41-(AH137+'8. SOH &amp; Pipeline'!AJ91-'7. Consumption'!AL41+MIN(0,(SUM('7. Consumption'!$G41:AK41)-'8. SOH &amp; Pipeline'!AJ40))))))</f>
        <v>0</v>
      </c>
      <c r="AJ41" s="193">
        <f>(IF(AJ$8="Y",0,
MAX(0,'7. Consumption'!CE41-(AI137+'8. SOH &amp; Pipeline'!AK91-'7. Consumption'!AM41+MIN(0,(SUM('7. Consumption'!$G41:AL41)-'8. SOH &amp; Pipeline'!AK40))))))</f>
        <v>0</v>
      </c>
      <c r="AK41" s="193">
        <f>(IF(AK$8="Y",0,
MAX(0,'7. Consumption'!CF41-(AJ137+'8. SOH &amp; Pipeline'!AL91-'7. Consumption'!AN41+MIN(0,(SUM('7. Consumption'!$G41:AM41)-'8. SOH &amp; Pipeline'!AL40))))))</f>
        <v>0</v>
      </c>
      <c r="AL41" s="193">
        <f>(IF(AL$8="Y",0,
MAX(0,'7. Consumption'!CG41-(AK137+'8. SOH &amp; Pipeline'!AM91-'7. Consumption'!AO41+MIN(0,(SUM('7. Consumption'!$G41:AN41)-'8. SOH &amp; Pipeline'!AM40))))))</f>
        <v>0</v>
      </c>
      <c r="AM41" s="193">
        <f>(IF(AM$8="Y",0,
MAX(0,'7. Consumption'!CH41-(AL137+'8. SOH &amp; Pipeline'!AN91-'7. Consumption'!AP41+MIN(0,(SUM('7. Consumption'!$G41:AO41)-'8. SOH &amp; Pipeline'!AN40))))))</f>
        <v>0</v>
      </c>
      <c r="AN41" s="193">
        <f>(IF(AN$8="Y",0,
MAX(0,'7. Consumption'!CI41-(AM137+'8. SOH &amp; Pipeline'!AO91-'7. Consumption'!AQ41+MIN(0,(SUM('7. Consumption'!$G41:AP41)-'8. SOH &amp; Pipeline'!AO40))))))</f>
        <v>0</v>
      </c>
    </row>
    <row r="42" spans="2:41" ht="15" hidden="1" outlineLevel="1" x14ac:dyDescent="0.25">
      <c r="B42" s="16"/>
      <c r="C42" s="16" t="str">
        <f>'7. Consumption'!C42</f>
        <v xml:space="preserve">z--blank-- () -  </v>
      </c>
      <c r="E42" s="193">
        <f>(IF(E$8="Y",0,
MAX(0,'7. Consumption'!AZ42-(D138+'8. SOH &amp; Pipeline'!F92-'7. Consumption'!H42+MIN(0,(SUM('7. Consumption'!$G42:G42)-'8. SOH &amp; Pipeline'!F41))))))</f>
        <v>0</v>
      </c>
      <c r="F42" s="193">
        <f>(IF(F$8="Y",0,
MAX(0,'7. Consumption'!BA42-(E138+'8. SOH &amp; Pipeline'!G92-'7. Consumption'!I42+MIN(0,(SUM('7. Consumption'!$G42:H42)-'8. SOH &amp; Pipeline'!G41))))))</f>
        <v>0</v>
      </c>
      <c r="G42" s="193">
        <f>(IF(G$8="Y",0,
MAX(0,'7. Consumption'!BB42-(F138+'8. SOH &amp; Pipeline'!H92-'7. Consumption'!J42+MIN(0,(SUM('7. Consumption'!$G42:I42)-'8. SOH &amp; Pipeline'!H41))))))</f>
        <v>0</v>
      </c>
      <c r="H42" s="193">
        <f>(IF(H$8="Y",0,
MAX(0,'7. Consumption'!BC42-(G138+'8. SOH &amp; Pipeline'!I92-'7. Consumption'!K42+MIN(0,(SUM('7. Consumption'!$G42:J42)-'8. SOH &amp; Pipeline'!I41))))))</f>
        <v>0</v>
      </c>
      <c r="I42" s="193">
        <f>(IF(I$8="Y",0,
MAX(0,'7. Consumption'!BD42-(H138+'8. SOH &amp; Pipeline'!J92-'7. Consumption'!L42+MIN(0,(SUM('7. Consumption'!$G42:K42)-'8. SOH &amp; Pipeline'!J41))))))</f>
        <v>0</v>
      </c>
      <c r="J42" s="193">
        <f>(IF(J$8="Y",0,
MAX(0,'7. Consumption'!BE42-(I138+'8. SOH &amp; Pipeline'!K92-'7. Consumption'!M42+MIN(0,(SUM('7. Consumption'!$G42:L42)-'8. SOH &amp; Pipeline'!K41))))))</f>
        <v>0</v>
      </c>
      <c r="K42" s="193">
        <f>(IF(K$8="Y",0,
MAX(0,'7. Consumption'!BF42-(J138+'8. SOH &amp; Pipeline'!L92-'7. Consumption'!N42+MIN(0,(SUM('7. Consumption'!$G42:M42)-'8. SOH &amp; Pipeline'!L41))))))</f>
        <v>0</v>
      </c>
      <c r="L42" s="193">
        <f>(IF(L$8="Y",0,
MAX(0,'7. Consumption'!BG42-(K138+'8. SOH &amp; Pipeline'!M92-'7. Consumption'!O42+MIN(0,(SUM('7. Consumption'!$G42:N42)-'8. SOH &amp; Pipeline'!M41))))))</f>
        <v>0</v>
      </c>
      <c r="M42" s="193">
        <f>(IF(M$8="Y",0,
MAX(0,'7. Consumption'!BH42-(L138+'8. SOH &amp; Pipeline'!N92-'7. Consumption'!P42+MIN(0,(SUM('7. Consumption'!$G42:O42)-'8. SOH &amp; Pipeline'!N41))))))</f>
        <v>0</v>
      </c>
      <c r="N42" s="193">
        <f>(IF(N$8="Y",0,
MAX(0,'7. Consumption'!BI42-(M138+'8. SOH &amp; Pipeline'!O92-'7. Consumption'!Q42+MIN(0,(SUM('7. Consumption'!$G42:P42)-'8. SOH &amp; Pipeline'!O41))))))</f>
        <v>0</v>
      </c>
      <c r="O42" s="193">
        <f>(IF(O$8="Y",0,
MAX(0,'7. Consumption'!BJ42-(N138+'8. SOH &amp; Pipeline'!P92-'7. Consumption'!R42+MIN(0,(SUM('7. Consumption'!$G42:Q42)-'8. SOH &amp; Pipeline'!P41))))))</f>
        <v>0</v>
      </c>
      <c r="P42" s="193">
        <f>(IF(P$8="Y",0,
MAX(0,'7. Consumption'!BK42-(O138+'8. SOH &amp; Pipeline'!Q92-'7. Consumption'!S42+MIN(0,(SUM('7. Consumption'!$G42:R42)-'8. SOH &amp; Pipeline'!Q41))))))</f>
        <v>0</v>
      </c>
      <c r="Q42" s="193">
        <f>(IF(Q$8="Y",0,
MAX(0,'7. Consumption'!BL42-(P138+'8. SOH &amp; Pipeline'!R92-'7. Consumption'!T42+MIN(0,(SUM('7. Consumption'!$G42:S42)-'8. SOH &amp; Pipeline'!R41))))))</f>
        <v>0</v>
      </c>
      <c r="R42" s="193">
        <f>(IF(R$8="Y",0,
MAX(0,'7. Consumption'!BM42-(Q138+'8. SOH &amp; Pipeline'!S92-'7. Consumption'!U42+MIN(0,(SUM('7. Consumption'!$G42:T42)-'8. SOH &amp; Pipeline'!S41))))))</f>
        <v>0</v>
      </c>
      <c r="S42" s="193">
        <f>(IF(S$8="Y",0,
MAX(0,'7. Consumption'!BN42-(R138+'8. SOH &amp; Pipeline'!T92-'7. Consumption'!V42+MIN(0,(SUM('7. Consumption'!$G42:U42)-'8. SOH &amp; Pipeline'!T41))))))</f>
        <v>0</v>
      </c>
      <c r="T42" s="193">
        <f>(IF(T$8="Y",0,
MAX(0,'7. Consumption'!BO42-(S138+'8. SOH &amp; Pipeline'!U92-'7. Consumption'!W42+MIN(0,(SUM('7. Consumption'!$G42:V42)-'8. SOH &amp; Pipeline'!U41))))))</f>
        <v>0</v>
      </c>
      <c r="U42" s="193">
        <f>(IF(U$8="Y",0,
MAX(0,'7. Consumption'!BP42-(T138+'8. SOH &amp; Pipeline'!V92-'7. Consumption'!X42+MIN(0,(SUM('7. Consumption'!$G42:W42)-'8. SOH &amp; Pipeline'!V41))))))</f>
        <v>0</v>
      </c>
      <c r="V42" s="193">
        <f>(IF(V$8="Y",0,
MAX(0,'7. Consumption'!BQ42-(U138+'8. SOH &amp; Pipeline'!W92-'7. Consumption'!Y42+MIN(0,(SUM('7. Consumption'!$G42:X42)-'8. SOH &amp; Pipeline'!W41))))))</f>
        <v>0</v>
      </c>
      <c r="W42" s="193">
        <f>(IF(W$8="Y",0,
MAX(0,'7. Consumption'!BR42-(V138+'8. SOH &amp; Pipeline'!X92-'7. Consumption'!Z42+MIN(0,(SUM('7. Consumption'!$G42:Y42)-'8. SOH &amp; Pipeline'!X41))))))</f>
        <v>0</v>
      </c>
      <c r="X42" s="193">
        <f>(IF(X$8="Y",0,
MAX(0,'7. Consumption'!BS42-(W138+'8. SOH &amp; Pipeline'!Y92-'7. Consumption'!AA42+MIN(0,(SUM('7. Consumption'!$G42:Z42)-'8. SOH &amp; Pipeline'!Y41))))))</f>
        <v>0</v>
      </c>
      <c r="Y42" s="193">
        <f>(IF(Y$8="Y",0,
MAX(0,'7. Consumption'!BT42-(X138+'8. SOH &amp; Pipeline'!Z92-'7. Consumption'!AB42+MIN(0,(SUM('7. Consumption'!$G42:AA42)-'8. SOH &amp; Pipeline'!Z41))))))</f>
        <v>0</v>
      </c>
      <c r="Z42" s="193">
        <f>(IF(Z$8="Y",0,
MAX(0,'7. Consumption'!BU42-(Y138+'8. SOH &amp; Pipeline'!AA92-'7. Consumption'!AC42+MIN(0,(SUM('7. Consumption'!$G42:AB42)-'8. SOH &amp; Pipeline'!AA41))))))</f>
        <v>0</v>
      </c>
      <c r="AA42" s="193">
        <f>(IF(AA$8="Y",0,
MAX(0,'7. Consumption'!BV42-(Z138+'8. SOH &amp; Pipeline'!AB92-'7. Consumption'!AD42+MIN(0,(SUM('7. Consumption'!$G42:AC42)-'8. SOH &amp; Pipeline'!AB41))))))</f>
        <v>0</v>
      </c>
      <c r="AB42" s="193">
        <f>(IF(AB$8="Y",0,
MAX(0,'7. Consumption'!BW42-(AA138+'8. SOH &amp; Pipeline'!AC92-'7. Consumption'!AE42+MIN(0,(SUM('7. Consumption'!$G42:AD42)-'8. SOH &amp; Pipeline'!AC41))))))</f>
        <v>0</v>
      </c>
      <c r="AC42" s="193">
        <f>(IF(AC$8="Y",0,
MAX(0,'7. Consumption'!BX42-(AB138+'8. SOH &amp; Pipeline'!AD92-'7. Consumption'!AF42+MIN(0,(SUM('7. Consumption'!$G42:AE42)-'8. SOH &amp; Pipeline'!AD41))))))</f>
        <v>0</v>
      </c>
      <c r="AD42" s="193">
        <f>(IF(AD$8="Y",0,
MAX(0,'7. Consumption'!BY42-(AC138+'8. SOH &amp; Pipeline'!AE92-'7. Consumption'!AG42+MIN(0,(SUM('7. Consumption'!$G42:AF42)-'8. SOH &amp; Pipeline'!AE41))))))</f>
        <v>0</v>
      </c>
      <c r="AE42" s="193">
        <f>(IF(AE$8="Y",0,
MAX(0,'7. Consumption'!BZ42-(AD138+'8. SOH &amp; Pipeline'!AF92-'7. Consumption'!AH42+MIN(0,(SUM('7. Consumption'!$G42:AG42)-'8. SOH &amp; Pipeline'!AF41))))))</f>
        <v>0</v>
      </c>
      <c r="AF42" s="193">
        <f>(IF(AF$8="Y",0,
MAX(0,'7. Consumption'!CA42-(AE138+'8. SOH &amp; Pipeline'!AG92-'7. Consumption'!AI42+MIN(0,(SUM('7. Consumption'!$G42:AH42)-'8. SOH &amp; Pipeline'!AG41))))))</f>
        <v>0</v>
      </c>
      <c r="AG42" s="193">
        <f>(IF(AG$8="Y",0,
MAX(0,'7. Consumption'!CB42-(AF138+'8. SOH &amp; Pipeline'!AH92-'7. Consumption'!AJ42+MIN(0,(SUM('7. Consumption'!$G42:AI42)-'8. SOH &amp; Pipeline'!AH41))))))</f>
        <v>0</v>
      </c>
      <c r="AH42" s="193">
        <f>(IF(AH$8="Y",0,
MAX(0,'7. Consumption'!CC42-(AG138+'8. SOH &amp; Pipeline'!AI92-'7. Consumption'!AK42+MIN(0,(SUM('7. Consumption'!$G42:AJ42)-'8. SOH &amp; Pipeline'!AI41))))))</f>
        <v>0</v>
      </c>
      <c r="AI42" s="193">
        <f>(IF(AI$8="Y",0,
MAX(0,'7. Consumption'!CD42-(AH138+'8. SOH &amp; Pipeline'!AJ92-'7. Consumption'!AL42+MIN(0,(SUM('7. Consumption'!$G42:AK42)-'8. SOH &amp; Pipeline'!AJ41))))))</f>
        <v>0</v>
      </c>
      <c r="AJ42" s="193">
        <f>(IF(AJ$8="Y",0,
MAX(0,'7. Consumption'!CE42-(AI138+'8. SOH &amp; Pipeline'!AK92-'7. Consumption'!AM42+MIN(0,(SUM('7. Consumption'!$G42:AL42)-'8. SOH &amp; Pipeline'!AK41))))))</f>
        <v>0</v>
      </c>
      <c r="AK42" s="193">
        <f>(IF(AK$8="Y",0,
MAX(0,'7. Consumption'!CF42-(AJ138+'8. SOH &amp; Pipeline'!AL92-'7. Consumption'!AN42+MIN(0,(SUM('7. Consumption'!$G42:AM42)-'8. SOH &amp; Pipeline'!AL41))))))</f>
        <v>0</v>
      </c>
      <c r="AL42" s="193">
        <f>(IF(AL$8="Y",0,
MAX(0,'7. Consumption'!CG42-(AK138+'8. SOH &amp; Pipeline'!AM92-'7. Consumption'!AO42+MIN(0,(SUM('7. Consumption'!$G42:AN42)-'8. SOH &amp; Pipeline'!AM41))))))</f>
        <v>0</v>
      </c>
      <c r="AM42" s="193">
        <f>(IF(AM$8="Y",0,
MAX(0,'7. Consumption'!CH42-(AL138+'8. SOH &amp; Pipeline'!AN92-'7. Consumption'!AP42+MIN(0,(SUM('7. Consumption'!$G42:AO42)-'8. SOH &amp; Pipeline'!AN41))))))</f>
        <v>0</v>
      </c>
      <c r="AN42" s="193">
        <f>(IF(AN$8="Y",0,
MAX(0,'7. Consumption'!CI42-(AM138+'8. SOH &amp; Pipeline'!AO92-'7. Consumption'!AQ42+MIN(0,(SUM('7. Consumption'!$G42:AP42)-'8. SOH &amp; Pipeline'!AO41))))))</f>
        <v>0</v>
      </c>
    </row>
    <row r="43" spans="2:41" ht="15" hidden="1" outlineLevel="1" x14ac:dyDescent="0.25">
      <c r="B43" s="16"/>
      <c r="C43" s="16" t="str">
        <f>'7. Consumption'!C43</f>
        <v/>
      </c>
      <c r="E43" s="193">
        <f>(IF(E$8="Y",0,
MAX(0,'7. Consumption'!AZ43-(D139+'8. SOH &amp; Pipeline'!F93-'7. Consumption'!H43+MIN(0,(SUM('7. Consumption'!$G43:G43)-'8. SOH &amp; Pipeline'!F42))))))</f>
        <v>0</v>
      </c>
      <c r="F43" s="193">
        <f>(IF(F$8="Y",0,
MAX(0,'7. Consumption'!BA43-(E139+'8. SOH &amp; Pipeline'!G93-'7. Consumption'!I43+MIN(0,(SUM('7. Consumption'!$G43:H43)-'8. SOH &amp; Pipeline'!G42))))))</f>
        <v>0</v>
      </c>
      <c r="G43" s="193">
        <f>(IF(G$8="Y",0,
MAX(0,'7. Consumption'!BB43-(F139+'8. SOH &amp; Pipeline'!H93-'7. Consumption'!J43+MIN(0,(SUM('7. Consumption'!$G43:I43)-'8. SOH &amp; Pipeline'!H42))))))</f>
        <v>0</v>
      </c>
      <c r="H43" s="193">
        <f>(IF(H$8="Y",0,
MAX(0,'7. Consumption'!BC43-(G139+'8. SOH &amp; Pipeline'!I93-'7. Consumption'!K43+MIN(0,(SUM('7. Consumption'!$G43:J43)-'8. SOH &amp; Pipeline'!I42))))))</f>
        <v>0</v>
      </c>
      <c r="I43" s="193">
        <f>(IF(I$8="Y",0,
MAX(0,'7. Consumption'!BD43-(H139+'8. SOH &amp; Pipeline'!J93-'7. Consumption'!L43+MIN(0,(SUM('7. Consumption'!$G43:K43)-'8. SOH &amp; Pipeline'!J42))))))</f>
        <v>0</v>
      </c>
      <c r="J43" s="193">
        <f>(IF(J$8="Y",0,
MAX(0,'7. Consumption'!BE43-(I139+'8. SOH &amp; Pipeline'!K93-'7. Consumption'!M43+MIN(0,(SUM('7. Consumption'!$G43:L43)-'8. SOH &amp; Pipeline'!K42))))))</f>
        <v>0</v>
      </c>
      <c r="K43" s="193">
        <f>(IF(K$8="Y",0,
MAX(0,'7. Consumption'!BF43-(J139+'8. SOH &amp; Pipeline'!L93-'7. Consumption'!N43+MIN(0,(SUM('7. Consumption'!$G43:M43)-'8. SOH &amp; Pipeline'!L42))))))</f>
        <v>0</v>
      </c>
      <c r="L43" s="193">
        <f>(IF(L$8="Y",0,
MAX(0,'7. Consumption'!BG43-(K139+'8. SOH &amp; Pipeline'!M93-'7. Consumption'!O43+MIN(0,(SUM('7. Consumption'!$G43:N43)-'8. SOH &amp; Pipeline'!M42))))))</f>
        <v>0</v>
      </c>
      <c r="M43" s="193">
        <f>(IF(M$8="Y",0,
MAX(0,'7. Consumption'!BH43-(L139+'8. SOH &amp; Pipeline'!N93-'7. Consumption'!P43+MIN(0,(SUM('7. Consumption'!$G43:O43)-'8. SOH &amp; Pipeline'!N42))))))</f>
        <v>0</v>
      </c>
      <c r="N43" s="193">
        <f>(IF(N$8="Y",0,
MAX(0,'7. Consumption'!BI43-(M139+'8. SOH &amp; Pipeline'!O93-'7. Consumption'!Q43+MIN(0,(SUM('7. Consumption'!$G43:P43)-'8. SOH &amp; Pipeline'!O42))))))</f>
        <v>0</v>
      </c>
      <c r="O43" s="193">
        <f>(IF(O$8="Y",0,
MAX(0,'7. Consumption'!BJ43-(N139+'8. SOH &amp; Pipeline'!P93-'7. Consumption'!R43+MIN(0,(SUM('7. Consumption'!$G43:Q43)-'8. SOH &amp; Pipeline'!P42))))))</f>
        <v>0</v>
      </c>
      <c r="P43" s="193">
        <f>(IF(P$8="Y",0,
MAX(0,'7. Consumption'!BK43-(O139+'8. SOH &amp; Pipeline'!Q93-'7. Consumption'!S43+MIN(0,(SUM('7. Consumption'!$G43:R43)-'8. SOH &amp; Pipeline'!Q42))))))</f>
        <v>0</v>
      </c>
      <c r="Q43" s="193">
        <f>(IF(Q$8="Y",0,
MAX(0,'7. Consumption'!BL43-(P139+'8. SOH &amp; Pipeline'!R93-'7. Consumption'!T43+MIN(0,(SUM('7. Consumption'!$G43:S43)-'8. SOH &amp; Pipeline'!R42))))))</f>
        <v>0</v>
      </c>
      <c r="R43" s="193">
        <f>(IF(R$8="Y",0,
MAX(0,'7. Consumption'!BM43-(Q139+'8. SOH &amp; Pipeline'!S93-'7. Consumption'!U43+MIN(0,(SUM('7. Consumption'!$G43:T43)-'8. SOH &amp; Pipeline'!S42))))))</f>
        <v>0</v>
      </c>
      <c r="S43" s="193">
        <f>(IF(S$8="Y",0,
MAX(0,'7. Consumption'!BN43-(R139+'8. SOH &amp; Pipeline'!T93-'7. Consumption'!V43+MIN(0,(SUM('7. Consumption'!$G43:U43)-'8. SOH &amp; Pipeline'!T42))))))</f>
        <v>0</v>
      </c>
      <c r="T43" s="193">
        <f>(IF(T$8="Y",0,
MAX(0,'7. Consumption'!BO43-(S139+'8. SOH &amp; Pipeline'!U93-'7. Consumption'!W43+MIN(0,(SUM('7. Consumption'!$G43:V43)-'8. SOH &amp; Pipeline'!U42))))))</f>
        <v>0</v>
      </c>
      <c r="U43" s="193">
        <f>(IF(U$8="Y",0,
MAX(0,'7. Consumption'!BP43-(T139+'8. SOH &amp; Pipeline'!V93-'7. Consumption'!X43+MIN(0,(SUM('7. Consumption'!$G43:W43)-'8. SOH &amp; Pipeline'!V42))))))</f>
        <v>0</v>
      </c>
      <c r="V43" s="193">
        <f>(IF(V$8="Y",0,
MAX(0,'7. Consumption'!BQ43-(U139+'8. SOH &amp; Pipeline'!W93-'7. Consumption'!Y43+MIN(0,(SUM('7. Consumption'!$G43:X43)-'8. SOH &amp; Pipeline'!W42))))))</f>
        <v>0</v>
      </c>
      <c r="W43" s="193">
        <f>(IF(W$8="Y",0,
MAX(0,'7. Consumption'!BR43-(V139+'8. SOH &amp; Pipeline'!X93-'7. Consumption'!Z43+MIN(0,(SUM('7. Consumption'!$G43:Y43)-'8. SOH &amp; Pipeline'!X42))))))</f>
        <v>0</v>
      </c>
      <c r="X43" s="193">
        <f>(IF(X$8="Y",0,
MAX(0,'7. Consumption'!BS43-(W139+'8. SOH &amp; Pipeline'!Y93-'7. Consumption'!AA43+MIN(0,(SUM('7. Consumption'!$G43:Z43)-'8. SOH &amp; Pipeline'!Y42))))))</f>
        <v>0</v>
      </c>
      <c r="Y43" s="193">
        <f>(IF(Y$8="Y",0,
MAX(0,'7. Consumption'!BT43-(X139+'8. SOH &amp; Pipeline'!Z93-'7. Consumption'!AB43+MIN(0,(SUM('7. Consumption'!$G43:AA43)-'8. SOH &amp; Pipeline'!Z42))))))</f>
        <v>0</v>
      </c>
      <c r="Z43" s="193">
        <f>(IF(Z$8="Y",0,
MAX(0,'7. Consumption'!BU43-(Y139+'8. SOH &amp; Pipeline'!AA93-'7. Consumption'!AC43+MIN(0,(SUM('7. Consumption'!$G43:AB43)-'8. SOH &amp; Pipeline'!AA42))))))</f>
        <v>0</v>
      </c>
      <c r="AA43" s="193">
        <f>(IF(AA$8="Y",0,
MAX(0,'7. Consumption'!BV43-(Z139+'8. SOH &amp; Pipeline'!AB93-'7. Consumption'!AD43+MIN(0,(SUM('7. Consumption'!$G43:AC43)-'8. SOH &amp; Pipeline'!AB42))))))</f>
        <v>0</v>
      </c>
      <c r="AB43" s="193">
        <f>(IF(AB$8="Y",0,
MAX(0,'7. Consumption'!BW43-(AA139+'8. SOH &amp; Pipeline'!AC93-'7. Consumption'!AE43+MIN(0,(SUM('7. Consumption'!$G43:AD43)-'8. SOH &amp; Pipeline'!AC42))))))</f>
        <v>0</v>
      </c>
      <c r="AC43" s="193">
        <f>(IF(AC$8="Y",0,
MAX(0,'7. Consumption'!BX43-(AB139+'8. SOH &amp; Pipeline'!AD93-'7. Consumption'!AF43+MIN(0,(SUM('7. Consumption'!$G43:AE43)-'8. SOH &amp; Pipeline'!AD42))))))</f>
        <v>0</v>
      </c>
      <c r="AD43" s="193">
        <f>(IF(AD$8="Y",0,
MAX(0,'7. Consumption'!BY43-(AC139+'8. SOH &amp; Pipeline'!AE93-'7. Consumption'!AG43+MIN(0,(SUM('7. Consumption'!$G43:AF43)-'8. SOH &amp; Pipeline'!AE42))))))</f>
        <v>0</v>
      </c>
      <c r="AE43" s="193">
        <f>(IF(AE$8="Y",0,
MAX(0,'7. Consumption'!BZ43-(AD139+'8. SOH &amp; Pipeline'!AF93-'7. Consumption'!AH43+MIN(0,(SUM('7. Consumption'!$G43:AG43)-'8. SOH &amp; Pipeline'!AF42))))))</f>
        <v>0</v>
      </c>
      <c r="AF43" s="193">
        <f>(IF(AF$8="Y",0,
MAX(0,'7. Consumption'!CA43-(AE139+'8. SOH &amp; Pipeline'!AG93-'7. Consumption'!AI43+MIN(0,(SUM('7. Consumption'!$G43:AH43)-'8. SOH &amp; Pipeline'!AG42))))))</f>
        <v>0</v>
      </c>
      <c r="AG43" s="193">
        <f>(IF(AG$8="Y",0,
MAX(0,'7. Consumption'!CB43-(AF139+'8. SOH &amp; Pipeline'!AH93-'7. Consumption'!AJ43+MIN(0,(SUM('7. Consumption'!$G43:AI43)-'8. SOH &amp; Pipeline'!AH42))))))</f>
        <v>0</v>
      </c>
      <c r="AH43" s="193">
        <f>(IF(AH$8="Y",0,
MAX(0,'7. Consumption'!CC43-(AG139+'8. SOH &amp; Pipeline'!AI93-'7. Consumption'!AK43+MIN(0,(SUM('7. Consumption'!$G43:AJ43)-'8. SOH &amp; Pipeline'!AI42))))))</f>
        <v>0</v>
      </c>
      <c r="AI43" s="193">
        <f>(IF(AI$8="Y",0,
MAX(0,'7. Consumption'!CD43-(AH139+'8. SOH &amp; Pipeline'!AJ93-'7. Consumption'!AL43+MIN(0,(SUM('7. Consumption'!$G43:AK43)-'8. SOH &amp; Pipeline'!AJ42))))))</f>
        <v>0</v>
      </c>
      <c r="AJ43" s="193">
        <f>(IF(AJ$8="Y",0,
MAX(0,'7. Consumption'!CE43-(AI139+'8. SOH &amp; Pipeline'!AK93-'7. Consumption'!AM43+MIN(0,(SUM('7. Consumption'!$G43:AL43)-'8. SOH &amp; Pipeline'!AK42))))))</f>
        <v>0</v>
      </c>
      <c r="AK43" s="193">
        <f>(IF(AK$8="Y",0,
MAX(0,'7. Consumption'!CF43-(AJ139+'8. SOH &amp; Pipeline'!AL93-'7. Consumption'!AN43+MIN(0,(SUM('7. Consumption'!$G43:AM43)-'8. SOH &amp; Pipeline'!AL42))))))</f>
        <v>0</v>
      </c>
      <c r="AL43" s="193">
        <f>(IF(AL$8="Y",0,
MAX(0,'7. Consumption'!CG43-(AK139+'8. SOH &amp; Pipeline'!AM93-'7. Consumption'!AO43+MIN(0,(SUM('7. Consumption'!$G43:AN43)-'8. SOH &amp; Pipeline'!AM42))))))</f>
        <v>0</v>
      </c>
      <c r="AM43" s="193">
        <f>(IF(AM$8="Y",0,
MAX(0,'7. Consumption'!CH43-(AL139+'8. SOH &amp; Pipeline'!AN93-'7. Consumption'!AP43+MIN(0,(SUM('7. Consumption'!$G43:AO43)-'8. SOH &amp; Pipeline'!AN42))))))</f>
        <v>0</v>
      </c>
      <c r="AN43" s="193">
        <f>(IF(AN$8="Y",0,
MAX(0,'7. Consumption'!CI43-(AM139+'8. SOH &amp; Pipeline'!AO93-'7. Consumption'!AQ43+MIN(0,(SUM('7. Consumption'!$G43:AP43)-'8. SOH &amp; Pipeline'!AO42))))))</f>
        <v>0</v>
      </c>
    </row>
    <row r="44" spans="2:41" ht="15" hidden="1" outlineLevel="1" x14ac:dyDescent="0.25">
      <c r="B44" s="16"/>
      <c r="C44" s="16" t="str">
        <f>'7. Consumption'!C44</f>
        <v/>
      </c>
      <c r="E44" s="193">
        <f>(IF(E$8="Y",0,
MAX(0,'7. Consumption'!AZ44-(D140+'8. SOH &amp; Pipeline'!F94-'7. Consumption'!H44+MIN(0,(SUM('7. Consumption'!$G44:G44)-'8. SOH &amp; Pipeline'!F43))))))</f>
        <v>0</v>
      </c>
      <c r="F44" s="193">
        <f>(IF(F$8="Y",0,
MAX(0,'7. Consumption'!BA44-(E140+'8. SOH &amp; Pipeline'!G94-'7. Consumption'!I44+MIN(0,(SUM('7. Consumption'!$G44:H44)-'8. SOH &amp; Pipeline'!G43))))))</f>
        <v>0</v>
      </c>
      <c r="G44" s="193">
        <f>(IF(G$8="Y",0,
MAX(0,'7. Consumption'!BB44-(F140+'8. SOH &amp; Pipeline'!H94-'7. Consumption'!J44+MIN(0,(SUM('7. Consumption'!$G44:I44)-'8. SOH &amp; Pipeline'!H43))))))</f>
        <v>0</v>
      </c>
      <c r="H44" s="193">
        <f>(IF(H$8="Y",0,
MAX(0,'7. Consumption'!BC44-(G140+'8. SOH &amp; Pipeline'!I94-'7. Consumption'!K44+MIN(0,(SUM('7. Consumption'!$G44:J44)-'8. SOH &amp; Pipeline'!I43))))))</f>
        <v>0</v>
      </c>
      <c r="I44" s="193">
        <f>(IF(I$8="Y",0,
MAX(0,'7. Consumption'!BD44-(H140+'8. SOH &amp; Pipeline'!J94-'7. Consumption'!L44+MIN(0,(SUM('7. Consumption'!$G44:K44)-'8. SOH &amp; Pipeline'!J43))))))</f>
        <v>0</v>
      </c>
      <c r="J44" s="193">
        <f>(IF(J$8="Y",0,
MAX(0,'7. Consumption'!BE44-(I140+'8. SOH &amp; Pipeline'!K94-'7. Consumption'!M44+MIN(0,(SUM('7. Consumption'!$G44:L44)-'8. SOH &amp; Pipeline'!K43))))))</f>
        <v>0</v>
      </c>
      <c r="K44" s="193">
        <f>(IF(K$8="Y",0,
MAX(0,'7. Consumption'!BF44-(J140+'8. SOH &amp; Pipeline'!L94-'7. Consumption'!N44+MIN(0,(SUM('7. Consumption'!$G44:M44)-'8. SOH &amp; Pipeline'!L43))))))</f>
        <v>0</v>
      </c>
      <c r="L44" s="193">
        <f>(IF(L$8="Y",0,
MAX(0,'7. Consumption'!BG44-(K140+'8. SOH &amp; Pipeline'!M94-'7. Consumption'!O44+MIN(0,(SUM('7. Consumption'!$G44:N44)-'8. SOH &amp; Pipeline'!M43))))))</f>
        <v>0</v>
      </c>
      <c r="M44" s="193">
        <f>(IF(M$8="Y",0,
MAX(0,'7. Consumption'!BH44-(L140+'8. SOH &amp; Pipeline'!N94-'7. Consumption'!P44+MIN(0,(SUM('7. Consumption'!$G44:O44)-'8. SOH &amp; Pipeline'!N43))))))</f>
        <v>0</v>
      </c>
      <c r="N44" s="193">
        <f>(IF(N$8="Y",0,
MAX(0,'7. Consumption'!BI44-(M140+'8. SOH &amp; Pipeline'!O94-'7. Consumption'!Q44+MIN(0,(SUM('7. Consumption'!$G44:P44)-'8. SOH &amp; Pipeline'!O43))))))</f>
        <v>0</v>
      </c>
      <c r="O44" s="193">
        <f>(IF(O$8="Y",0,
MAX(0,'7. Consumption'!BJ44-(N140+'8. SOH &amp; Pipeline'!P94-'7. Consumption'!R44+MIN(0,(SUM('7. Consumption'!$G44:Q44)-'8. SOH &amp; Pipeline'!P43))))))</f>
        <v>0</v>
      </c>
      <c r="P44" s="193">
        <f>(IF(P$8="Y",0,
MAX(0,'7. Consumption'!BK44-(O140+'8. SOH &amp; Pipeline'!Q94-'7. Consumption'!S44+MIN(0,(SUM('7. Consumption'!$G44:R44)-'8. SOH &amp; Pipeline'!Q43))))))</f>
        <v>0</v>
      </c>
      <c r="Q44" s="193">
        <f>(IF(Q$8="Y",0,
MAX(0,'7. Consumption'!BL44-(P140+'8. SOH &amp; Pipeline'!R94-'7. Consumption'!T44+MIN(0,(SUM('7. Consumption'!$G44:S44)-'8. SOH &amp; Pipeline'!R43))))))</f>
        <v>0</v>
      </c>
      <c r="R44" s="193">
        <f>(IF(R$8="Y",0,
MAX(0,'7. Consumption'!BM44-(Q140+'8. SOH &amp; Pipeline'!S94-'7. Consumption'!U44+MIN(0,(SUM('7. Consumption'!$G44:T44)-'8. SOH &amp; Pipeline'!S43))))))</f>
        <v>0</v>
      </c>
      <c r="S44" s="193">
        <f>(IF(S$8="Y",0,
MAX(0,'7. Consumption'!BN44-(R140+'8. SOH &amp; Pipeline'!T94-'7. Consumption'!V44+MIN(0,(SUM('7. Consumption'!$G44:U44)-'8. SOH &amp; Pipeline'!T43))))))</f>
        <v>0</v>
      </c>
      <c r="T44" s="193">
        <f>(IF(T$8="Y",0,
MAX(0,'7. Consumption'!BO44-(S140+'8. SOH &amp; Pipeline'!U94-'7. Consumption'!W44+MIN(0,(SUM('7. Consumption'!$G44:V44)-'8. SOH &amp; Pipeline'!U43))))))</f>
        <v>0</v>
      </c>
      <c r="U44" s="193">
        <f>(IF(U$8="Y",0,
MAX(0,'7. Consumption'!BP44-(T140+'8. SOH &amp; Pipeline'!V94-'7. Consumption'!X44+MIN(0,(SUM('7. Consumption'!$G44:W44)-'8. SOH &amp; Pipeline'!V43))))))</f>
        <v>0</v>
      </c>
      <c r="V44" s="193">
        <f>(IF(V$8="Y",0,
MAX(0,'7. Consumption'!BQ44-(U140+'8. SOH &amp; Pipeline'!W94-'7. Consumption'!Y44+MIN(0,(SUM('7. Consumption'!$G44:X44)-'8. SOH &amp; Pipeline'!W43))))))</f>
        <v>0</v>
      </c>
      <c r="W44" s="193">
        <f>(IF(W$8="Y",0,
MAX(0,'7. Consumption'!BR44-(V140+'8. SOH &amp; Pipeline'!X94-'7. Consumption'!Z44+MIN(0,(SUM('7. Consumption'!$G44:Y44)-'8. SOH &amp; Pipeline'!X43))))))</f>
        <v>0</v>
      </c>
      <c r="X44" s="193">
        <f>(IF(X$8="Y",0,
MAX(0,'7. Consumption'!BS44-(W140+'8. SOH &amp; Pipeline'!Y94-'7. Consumption'!AA44+MIN(0,(SUM('7. Consumption'!$G44:Z44)-'8. SOH &amp; Pipeline'!Y43))))))</f>
        <v>0</v>
      </c>
      <c r="Y44" s="193">
        <f>(IF(Y$8="Y",0,
MAX(0,'7. Consumption'!BT44-(X140+'8. SOH &amp; Pipeline'!Z94-'7. Consumption'!AB44+MIN(0,(SUM('7. Consumption'!$G44:AA44)-'8. SOH &amp; Pipeline'!Z43))))))</f>
        <v>0</v>
      </c>
      <c r="Z44" s="193">
        <f>(IF(Z$8="Y",0,
MAX(0,'7. Consumption'!BU44-(Y140+'8. SOH &amp; Pipeline'!AA94-'7. Consumption'!AC44+MIN(0,(SUM('7. Consumption'!$G44:AB44)-'8. SOH &amp; Pipeline'!AA43))))))</f>
        <v>0</v>
      </c>
      <c r="AA44" s="193">
        <f>(IF(AA$8="Y",0,
MAX(0,'7. Consumption'!BV44-(Z140+'8. SOH &amp; Pipeline'!AB94-'7. Consumption'!AD44+MIN(0,(SUM('7. Consumption'!$G44:AC44)-'8. SOH &amp; Pipeline'!AB43))))))</f>
        <v>0</v>
      </c>
      <c r="AB44" s="193">
        <f>(IF(AB$8="Y",0,
MAX(0,'7. Consumption'!BW44-(AA140+'8. SOH &amp; Pipeline'!AC94-'7. Consumption'!AE44+MIN(0,(SUM('7. Consumption'!$G44:AD44)-'8. SOH &amp; Pipeline'!AC43))))))</f>
        <v>0</v>
      </c>
      <c r="AC44" s="193">
        <f>(IF(AC$8="Y",0,
MAX(0,'7. Consumption'!BX44-(AB140+'8. SOH &amp; Pipeline'!AD94-'7. Consumption'!AF44+MIN(0,(SUM('7. Consumption'!$G44:AE44)-'8. SOH &amp; Pipeline'!AD43))))))</f>
        <v>0</v>
      </c>
      <c r="AD44" s="193">
        <f>(IF(AD$8="Y",0,
MAX(0,'7. Consumption'!BY44-(AC140+'8. SOH &amp; Pipeline'!AE94-'7. Consumption'!AG44+MIN(0,(SUM('7. Consumption'!$G44:AF44)-'8. SOH &amp; Pipeline'!AE43))))))</f>
        <v>0</v>
      </c>
      <c r="AE44" s="193">
        <f>(IF(AE$8="Y",0,
MAX(0,'7. Consumption'!BZ44-(AD140+'8. SOH &amp; Pipeline'!AF94-'7. Consumption'!AH44+MIN(0,(SUM('7. Consumption'!$G44:AG44)-'8. SOH &amp; Pipeline'!AF43))))))</f>
        <v>0</v>
      </c>
      <c r="AF44" s="193">
        <f>(IF(AF$8="Y",0,
MAX(0,'7. Consumption'!CA44-(AE140+'8. SOH &amp; Pipeline'!AG94-'7. Consumption'!AI44+MIN(0,(SUM('7. Consumption'!$G44:AH44)-'8. SOH &amp; Pipeline'!AG43))))))</f>
        <v>0</v>
      </c>
      <c r="AG44" s="193">
        <f>(IF(AG$8="Y",0,
MAX(0,'7. Consumption'!CB44-(AF140+'8. SOH &amp; Pipeline'!AH94-'7. Consumption'!AJ44+MIN(0,(SUM('7. Consumption'!$G44:AI44)-'8. SOH &amp; Pipeline'!AH43))))))</f>
        <v>0</v>
      </c>
      <c r="AH44" s="193">
        <f>(IF(AH$8="Y",0,
MAX(0,'7. Consumption'!CC44-(AG140+'8. SOH &amp; Pipeline'!AI94-'7. Consumption'!AK44+MIN(0,(SUM('7. Consumption'!$G44:AJ44)-'8. SOH &amp; Pipeline'!AI43))))))</f>
        <v>0</v>
      </c>
      <c r="AI44" s="193">
        <f>(IF(AI$8="Y",0,
MAX(0,'7. Consumption'!CD44-(AH140+'8. SOH &amp; Pipeline'!AJ94-'7. Consumption'!AL44+MIN(0,(SUM('7. Consumption'!$G44:AK44)-'8. SOH &amp; Pipeline'!AJ43))))))</f>
        <v>0</v>
      </c>
      <c r="AJ44" s="193">
        <f>(IF(AJ$8="Y",0,
MAX(0,'7. Consumption'!CE44-(AI140+'8. SOH &amp; Pipeline'!AK94-'7. Consumption'!AM44+MIN(0,(SUM('7. Consumption'!$G44:AL44)-'8. SOH &amp; Pipeline'!AK43))))))</f>
        <v>0</v>
      </c>
      <c r="AK44" s="193">
        <f>(IF(AK$8="Y",0,
MAX(0,'7. Consumption'!CF44-(AJ140+'8. SOH &amp; Pipeline'!AL94-'7. Consumption'!AN44+MIN(0,(SUM('7. Consumption'!$G44:AM44)-'8. SOH &amp; Pipeline'!AL43))))))</f>
        <v>0</v>
      </c>
      <c r="AL44" s="193">
        <f>(IF(AL$8="Y",0,
MAX(0,'7. Consumption'!CG44-(AK140+'8. SOH &amp; Pipeline'!AM94-'7. Consumption'!AO44+MIN(0,(SUM('7. Consumption'!$G44:AN44)-'8. SOH &amp; Pipeline'!AM43))))))</f>
        <v>0</v>
      </c>
      <c r="AM44" s="193">
        <f>(IF(AM$8="Y",0,
MAX(0,'7. Consumption'!CH44-(AL140+'8. SOH &amp; Pipeline'!AN94-'7. Consumption'!AP44+MIN(0,(SUM('7. Consumption'!$G44:AO44)-'8. SOH &amp; Pipeline'!AN43))))))</f>
        <v>0</v>
      </c>
      <c r="AN44" s="193">
        <f>(IF(AN$8="Y",0,
MAX(0,'7. Consumption'!CI44-(AM140+'8. SOH &amp; Pipeline'!AO94-'7. Consumption'!AQ44+MIN(0,(SUM('7. Consumption'!$G44:AP44)-'8. SOH &amp; Pipeline'!AO43))))))</f>
        <v>0</v>
      </c>
    </row>
    <row r="45" spans="2:41" ht="15" hidden="1" outlineLevel="1" x14ac:dyDescent="0.25">
      <c r="B45" s="16"/>
      <c r="C45" s="16" t="str">
        <f>'7. Consumption'!C45</f>
        <v/>
      </c>
      <c r="E45" s="193">
        <f>(IF(E$8="Y",0,
MAX(0,'7. Consumption'!AZ45-(D141+'8. SOH &amp; Pipeline'!F95-'7. Consumption'!H45+MIN(0,(SUM('7. Consumption'!$G45:G45)-'8. SOH &amp; Pipeline'!F44))))))</f>
        <v>0</v>
      </c>
      <c r="F45" s="193">
        <f>(IF(F$8="Y",0,
MAX(0,'7. Consumption'!BA45-(E141+'8. SOH &amp; Pipeline'!G95-'7. Consumption'!I45+MIN(0,(SUM('7. Consumption'!$G45:H45)-'8. SOH &amp; Pipeline'!G44))))))</f>
        <v>0</v>
      </c>
      <c r="G45" s="193">
        <f>(IF(G$8="Y",0,
MAX(0,'7. Consumption'!BB45-(F141+'8. SOH &amp; Pipeline'!H95-'7. Consumption'!J45+MIN(0,(SUM('7. Consumption'!$G45:I45)-'8. SOH &amp; Pipeline'!H44))))))</f>
        <v>0</v>
      </c>
      <c r="H45" s="193">
        <f>(IF(H$8="Y",0,
MAX(0,'7. Consumption'!BC45-(G141+'8. SOH &amp; Pipeline'!I95-'7. Consumption'!K45+MIN(0,(SUM('7. Consumption'!$G45:J45)-'8. SOH &amp; Pipeline'!I44))))))</f>
        <v>0</v>
      </c>
      <c r="I45" s="193">
        <f>(IF(I$8="Y",0,
MAX(0,'7. Consumption'!BD45-(H141+'8. SOH &amp; Pipeline'!J95-'7. Consumption'!L45+MIN(0,(SUM('7. Consumption'!$G45:K45)-'8. SOH &amp; Pipeline'!J44))))))</f>
        <v>0</v>
      </c>
      <c r="J45" s="193">
        <f>(IF(J$8="Y",0,
MAX(0,'7. Consumption'!BE45-(I141+'8. SOH &amp; Pipeline'!K95-'7. Consumption'!M45+MIN(0,(SUM('7. Consumption'!$G45:L45)-'8. SOH &amp; Pipeline'!K44))))))</f>
        <v>0</v>
      </c>
      <c r="K45" s="193">
        <f>(IF(K$8="Y",0,
MAX(0,'7. Consumption'!BF45-(J141+'8. SOH &amp; Pipeline'!L95-'7. Consumption'!N45+MIN(0,(SUM('7. Consumption'!$G45:M45)-'8. SOH &amp; Pipeline'!L44))))))</f>
        <v>0</v>
      </c>
      <c r="L45" s="193">
        <f>(IF(L$8="Y",0,
MAX(0,'7. Consumption'!BG45-(K141+'8. SOH &amp; Pipeline'!M95-'7. Consumption'!O45+MIN(0,(SUM('7. Consumption'!$G45:N45)-'8. SOH &amp; Pipeline'!M44))))))</f>
        <v>0</v>
      </c>
      <c r="M45" s="193">
        <f>(IF(M$8="Y",0,
MAX(0,'7. Consumption'!BH45-(L141+'8. SOH &amp; Pipeline'!N95-'7. Consumption'!P45+MIN(0,(SUM('7. Consumption'!$G45:O45)-'8. SOH &amp; Pipeline'!N44))))))</f>
        <v>0</v>
      </c>
      <c r="N45" s="193">
        <f>(IF(N$8="Y",0,
MAX(0,'7. Consumption'!BI45-(M141+'8. SOH &amp; Pipeline'!O95-'7. Consumption'!Q45+MIN(0,(SUM('7. Consumption'!$G45:P45)-'8. SOH &amp; Pipeline'!O44))))))</f>
        <v>0</v>
      </c>
      <c r="O45" s="193">
        <f>(IF(O$8="Y",0,
MAX(0,'7. Consumption'!BJ45-(N141+'8. SOH &amp; Pipeline'!P95-'7. Consumption'!R45+MIN(0,(SUM('7. Consumption'!$G45:Q45)-'8. SOH &amp; Pipeline'!P44))))))</f>
        <v>0</v>
      </c>
      <c r="P45" s="193">
        <f>(IF(P$8="Y",0,
MAX(0,'7. Consumption'!BK45-(O141+'8. SOH &amp; Pipeline'!Q95-'7. Consumption'!S45+MIN(0,(SUM('7. Consumption'!$G45:R45)-'8. SOH &amp; Pipeline'!Q44))))))</f>
        <v>0</v>
      </c>
      <c r="Q45" s="193">
        <f>(IF(Q$8="Y",0,
MAX(0,'7. Consumption'!BL45-(P141+'8. SOH &amp; Pipeline'!R95-'7. Consumption'!T45+MIN(0,(SUM('7. Consumption'!$G45:S45)-'8. SOH &amp; Pipeline'!R44))))))</f>
        <v>0</v>
      </c>
      <c r="R45" s="193">
        <f>(IF(R$8="Y",0,
MAX(0,'7. Consumption'!BM45-(Q141+'8. SOH &amp; Pipeline'!S95-'7. Consumption'!U45+MIN(0,(SUM('7. Consumption'!$G45:T45)-'8. SOH &amp; Pipeline'!S44))))))</f>
        <v>0</v>
      </c>
      <c r="S45" s="193">
        <f>(IF(S$8="Y",0,
MAX(0,'7. Consumption'!BN45-(R141+'8. SOH &amp; Pipeline'!T95-'7. Consumption'!V45+MIN(0,(SUM('7. Consumption'!$G45:U45)-'8. SOH &amp; Pipeline'!T44))))))</f>
        <v>0</v>
      </c>
      <c r="T45" s="193">
        <f>(IF(T$8="Y",0,
MAX(0,'7. Consumption'!BO45-(S141+'8. SOH &amp; Pipeline'!U95-'7. Consumption'!W45+MIN(0,(SUM('7. Consumption'!$G45:V45)-'8. SOH &amp; Pipeline'!U44))))))</f>
        <v>0</v>
      </c>
      <c r="U45" s="193">
        <f>(IF(U$8="Y",0,
MAX(0,'7. Consumption'!BP45-(T141+'8. SOH &amp; Pipeline'!V95-'7. Consumption'!X45+MIN(0,(SUM('7. Consumption'!$G45:W45)-'8. SOH &amp; Pipeline'!V44))))))</f>
        <v>0</v>
      </c>
      <c r="V45" s="193">
        <f>(IF(V$8="Y",0,
MAX(0,'7. Consumption'!BQ45-(U141+'8. SOH &amp; Pipeline'!W95-'7. Consumption'!Y45+MIN(0,(SUM('7. Consumption'!$G45:X45)-'8. SOH &amp; Pipeline'!W44))))))</f>
        <v>0</v>
      </c>
      <c r="W45" s="193">
        <f>(IF(W$8="Y",0,
MAX(0,'7. Consumption'!BR45-(V141+'8. SOH &amp; Pipeline'!X95-'7. Consumption'!Z45+MIN(0,(SUM('7. Consumption'!$G45:Y45)-'8. SOH &amp; Pipeline'!X44))))))</f>
        <v>0</v>
      </c>
      <c r="X45" s="193">
        <f>(IF(X$8="Y",0,
MAX(0,'7. Consumption'!BS45-(W141+'8. SOH &amp; Pipeline'!Y95-'7. Consumption'!AA45+MIN(0,(SUM('7. Consumption'!$G45:Z45)-'8. SOH &amp; Pipeline'!Y44))))))</f>
        <v>0</v>
      </c>
      <c r="Y45" s="193">
        <f>(IF(Y$8="Y",0,
MAX(0,'7. Consumption'!BT45-(X141+'8. SOH &amp; Pipeline'!Z95-'7. Consumption'!AB45+MIN(0,(SUM('7. Consumption'!$G45:AA45)-'8. SOH &amp; Pipeline'!Z44))))))</f>
        <v>0</v>
      </c>
      <c r="Z45" s="193">
        <f>(IF(Z$8="Y",0,
MAX(0,'7. Consumption'!BU45-(Y141+'8. SOH &amp; Pipeline'!AA95-'7. Consumption'!AC45+MIN(0,(SUM('7. Consumption'!$G45:AB45)-'8. SOH &amp; Pipeline'!AA44))))))</f>
        <v>0</v>
      </c>
      <c r="AA45" s="193">
        <f>(IF(AA$8="Y",0,
MAX(0,'7. Consumption'!BV45-(Z141+'8. SOH &amp; Pipeline'!AB95-'7. Consumption'!AD45+MIN(0,(SUM('7. Consumption'!$G45:AC45)-'8. SOH &amp; Pipeline'!AB44))))))</f>
        <v>0</v>
      </c>
      <c r="AB45" s="193">
        <f>(IF(AB$8="Y",0,
MAX(0,'7. Consumption'!BW45-(AA141+'8. SOH &amp; Pipeline'!AC95-'7. Consumption'!AE45+MIN(0,(SUM('7. Consumption'!$G45:AD45)-'8. SOH &amp; Pipeline'!AC44))))))</f>
        <v>0</v>
      </c>
      <c r="AC45" s="193">
        <f>(IF(AC$8="Y",0,
MAX(0,'7. Consumption'!BX45-(AB141+'8. SOH &amp; Pipeline'!AD95-'7. Consumption'!AF45+MIN(0,(SUM('7. Consumption'!$G45:AE45)-'8. SOH &amp; Pipeline'!AD44))))))</f>
        <v>0</v>
      </c>
      <c r="AD45" s="193">
        <f>(IF(AD$8="Y",0,
MAX(0,'7. Consumption'!BY45-(AC141+'8. SOH &amp; Pipeline'!AE95-'7. Consumption'!AG45+MIN(0,(SUM('7. Consumption'!$G45:AF45)-'8. SOH &amp; Pipeline'!AE44))))))</f>
        <v>0</v>
      </c>
      <c r="AE45" s="193">
        <f>(IF(AE$8="Y",0,
MAX(0,'7. Consumption'!BZ45-(AD141+'8. SOH &amp; Pipeline'!AF95-'7. Consumption'!AH45+MIN(0,(SUM('7. Consumption'!$G45:AG45)-'8. SOH &amp; Pipeline'!AF44))))))</f>
        <v>0</v>
      </c>
      <c r="AF45" s="193">
        <f>(IF(AF$8="Y",0,
MAX(0,'7. Consumption'!CA45-(AE141+'8. SOH &amp; Pipeline'!AG95-'7. Consumption'!AI45+MIN(0,(SUM('7. Consumption'!$G45:AH45)-'8. SOH &amp; Pipeline'!AG44))))))</f>
        <v>0</v>
      </c>
      <c r="AG45" s="193">
        <f>(IF(AG$8="Y",0,
MAX(0,'7. Consumption'!CB45-(AF141+'8. SOH &amp; Pipeline'!AH95-'7. Consumption'!AJ45+MIN(0,(SUM('7. Consumption'!$G45:AI45)-'8. SOH &amp; Pipeline'!AH44))))))</f>
        <v>0</v>
      </c>
      <c r="AH45" s="193">
        <f>(IF(AH$8="Y",0,
MAX(0,'7. Consumption'!CC45-(AG141+'8. SOH &amp; Pipeline'!AI95-'7. Consumption'!AK45+MIN(0,(SUM('7. Consumption'!$G45:AJ45)-'8. SOH &amp; Pipeline'!AI44))))))</f>
        <v>0</v>
      </c>
      <c r="AI45" s="193">
        <f>(IF(AI$8="Y",0,
MAX(0,'7. Consumption'!CD45-(AH141+'8. SOH &amp; Pipeline'!AJ95-'7. Consumption'!AL45+MIN(0,(SUM('7. Consumption'!$G45:AK45)-'8. SOH &amp; Pipeline'!AJ44))))))</f>
        <v>0</v>
      </c>
      <c r="AJ45" s="193">
        <f>(IF(AJ$8="Y",0,
MAX(0,'7. Consumption'!CE45-(AI141+'8. SOH &amp; Pipeline'!AK95-'7. Consumption'!AM45+MIN(0,(SUM('7. Consumption'!$G45:AL45)-'8. SOH &amp; Pipeline'!AK44))))))</f>
        <v>0</v>
      </c>
      <c r="AK45" s="193">
        <f>(IF(AK$8="Y",0,
MAX(0,'7. Consumption'!CF45-(AJ141+'8. SOH &amp; Pipeline'!AL95-'7. Consumption'!AN45+MIN(0,(SUM('7. Consumption'!$G45:AM45)-'8. SOH &amp; Pipeline'!AL44))))))</f>
        <v>0</v>
      </c>
      <c r="AL45" s="193">
        <f>(IF(AL$8="Y",0,
MAX(0,'7. Consumption'!CG45-(AK141+'8. SOH &amp; Pipeline'!AM95-'7. Consumption'!AO45+MIN(0,(SUM('7. Consumption'!$G45:AN45)-'8. SOH &amp; Pipeline'!AM44))))))</f>
        <v>0</v>
      </c>
      <c r="AM45" s="193">
        <f>(IF(AM$8="Y",0,
MAX(0,'7. Consumption'!CH45-(AL141+'8. SOH &amp; Pipeline'!AN95-'7. Consumption'!AP45+MIN(0,(SUM('7. Consumption'!$G45:AO45)-'8. SOH &amp; Pipeline'!AN44))))))</f>
        <v>0</v>
      </c>
      <c r="AN45" s="193">
        <f>(IF(AN$8="Y",0,
MAX(0,'7. Consumption'!CI45-(AM141+'8. SOH &amp; Pipeline'!AO95-'7. Consumption'!AQ45+MIN(0,(SUM('7. Consumption'!$G45:AP45)-'8. SOH &amp; Pipeline'!AO44))))))</f>
        <v>0</v>
      </c>
    </row>
    <row r="46" spans="2:41" ht="15" hidden="1" outlineLevel="1" x14ac:dyDescent="0.25">
      <c r="B46" s="16"/>
      <c r="C46" s="16" t="str">
        <f>'7. Consumption'!C46</f>
        <v/>
      </c>
      <c r="E46" s="193">
        <f>(IF(E$8="Y",0,
MAX(0,'7. Consumption'!AZ46-(D142+'8. SOH &amp; Pipeline'!F96-'7. Consumption'!H46+MIN(0,(SUM('7. Consumption'!$G46:G46)-'8. SOH &amp; Pipeline'!F45))))))</f>
        <v>0</v>
      </c>
      <c r="F46" s="193">
        <f>(IF(F$8="Y",0,
MAX(0,'7. Consumption'!BA46-(E142+'8. SOH &amp; Pipeline'!G96-'7. Consumption'!I46+MIN(0,(SUM('7. Consumption'!$G46:H46)-'8. SOH &amp; Pipeline'!G45))))))</f>
        <v>0</v>
      </c>
      <c r="G46" s="193">
        <f>(IF(G$8="Y",0,
MAX(0,'7. Consumption'!BB46-(F142+'8. SOH &amp; Pipeline'!H96-'7. Consumption'!J46+MIN(0,(SUM('7. Consumption'!$G46:I46)-'8. SOH &amp; Pipeline'!H45))))))</f>
        <v>0</v>
      </c>
      <c r="H46" s="193">
        <f>(IF(H$8="Y",0,
MAX(0,'7. Consumption'!BC46-(G142+'8. SOH &amp; Pipeline'!I96-'7. Consumption'!K46+MIN(0,(SUM('7. Consumption'!$G46:J46)-'8. SOH &amp; Pipeline'!I45))))))</f>
        <v>0</v>
      </c>
      <c r="I46" s="193">
        <f>(IF(I$8="Y",0,
MAX(0,'7. Consumption'!BD46-(H142+'8. SOH &amp; Pipeline'!J96-'7. Consumption'!L46+MIN(0,(SUM('7. Consumption'!$G46:K46)-'8. SOH &amp; Pipeline'!J45))))))</f>
        <v>0</v>
      </c>
      <c r="J46" s="193">
        <f>(IF(J$8="Y",0,
MAX(0,'7. Consumption'!BE46-(I142+'8. SOH &amp; Pipeline'!K96-'7. Consumption'!M46+MIN(0,(SUM('7. Consumption'!$G46:L46)-'8. SOH &amp; Pipeline'!K45))))))</f>
        <v>0</v>
      </c>
      <c r="K46" s="193">
        <f>(IF(K$8="Y",0,
MAX(0,'7. Consumption'!BF46-(J142+'8. SOH &amp; Pipeline'!L96-'7. Consumption'!N46+MIN(0,(SUM('7. Consumption'!$G46:M46)-'8. SOH &amp; Pipeline'!L45))))))</f>
        <v>0</v>
      </c>
      <c r="L46" s="193">
        <f>(IF(L$8="Y",0,
MAX(0,'7. Consumption'!BG46-(K142+'8. SOH &amp; Pipeline'!M96-'7. Consumption'!O46+MIN(0,(SUM('7. Consumption'!$G46:N46)-'8. SOH &amp; Pipeline'!M45))))))</f>
        <v>0</v>
      </c>
      <c r="M46" s="193">
        <f>(IF(M$8="Y",0,
MAX(0,'7. Consumption'!BH46-(L142+'8. SOH &amp; Pipeline'!N96-'7. Consumption'!P46+MIN(0,(SUM('7. Consumption'!$G46:O46)-'8. SOH &amp; Pipeline'!N45))))))</f>
        <v>0</v>
      </c>
      <c r="N46" s="193">
        <f>(IF(N$8="Y",0,
MAX(0,'7. Consumption'!BI46-(M142+'8. SOH &amp; Pipeline'!O96-'7. Consumption'!Q46+MIN(0,(SUM('7. Consumption'!$G46:P46)-'8. SOH &amp; Pipeline'!O45))))))</f>
        <v>0</v>
      </c>
      <c r="O46" s="193">
        <f>(IF(O$8="Y",0,
MAX(0,'7. Consumption'!BJ46-(N142+'8. SOH &amp; Pipeline'!P96-'7. Consumption'!R46+MIN(0,(SUM('7. Consumption'!$G46:Q46)-'8. SOH &amp; Pipeline'!P45))))))</f>
        <v>0</v>
      </c>
      <c r="P46" s="193">
        <f>(IF(P$8="Y",0,
MAX(0,'7. Consumption'!BK46-(O142+'8. SOH &amp; Pipeline'!Q96-'7. Consumption'!S46+MIN(0,(SUM('7. Consumption'!$G46:R46)-'8. SOH &amp; Pipeline'!Q45))))))</f>
        <v>0</v>
      </c>
      <c r="Q46" s="193">
        <f>(IF(Q$8="Y",0,
MAX(0,'7. Consumption'!BL46-(P142+'8. SOH &amp; Pipeline'!R96-'7. Consumption'!T46+MIN(0,(SUM('7. Consumption'!$G46:S46)-'8. SOH &amp; Pipeline'!R45))))))</f>
        <v>0</v>
      </c>
      <c r="R46" s="193">
        <f>(IF(R$8="Y",0,
MAX(0,'7. Consumption'!BM46-(Q142+'8. SOH &amp; Pipeline'!S96-'7. Consumption'!U46+MIN(0,(SUM('7. Consumption'!$G46:T46)-'8. SOH &amp; Pipeline'!S45))))))</f>
        <v>0</v>
      </c>
      <c r="S46" s="193">
        <f>(IF(S$8="Y",0,
MAX(0,'7. Consumption'!BN46-(R142+'8. SOH &amp; Pipeline'!T96-'7. Consumption'!V46+MIN(0,(SUM('7. Consumption'!$G46:U46)-'8. SOH &amp; Pipeline'!T45))))))</f>
        <v>0</v>
      </c>
      <c r="T46" s="193">
        <f>(IF(T$8="Y",0,
MAX(0,'7. Consumption'!BO46-(S142+'8. SOH &amp; Pipeline'!U96-'7. Consumption'!W46+MIN(0,(SUM('7. Consumption'!$G46:V46)-'8. SOH &amp; Pipeline'!U45))))))</f>
        <v>0</v>
      </c>
      <c r="U46" s="193">
        <f>(IF(U$8="Y",0,
MAX(0,'7. Consumption'!BP46-(T142+'8. SOH &amp; Pipeline'!V96-'7. Consumption'!X46+MIN(0,(SUM('7. Consumption'!$G46:W46)-'8. SOH &amp; Pipeline'!V45))))))</f>
        <v>0</v>
      </c>
      <c r="V46" s="193">
        <f>(IF(V$8="Y",0,
MAX(0,'7. Consumption'!BQ46-(U142+'8. SOH &amp; Pipeline'!W96-'7. Consumption'!Y46+MIN(0,(SUM('7. Consumption'!$G46:X46)-'8. SOH &amp; Pipeline'!W45))))))</f>
        <v>0</v>
      </c>
      <c r="W46" s="193">
        <f>(IF(W$8="Y",0,
MAX(0,'7. Consumption'!BR46-(V142+'8. SOH &amp; Pipeline'!X96-'7. Consumption'!Z46+MIN(0,(SUM('7. Consumption'!$G46:Y46)-'8. SOH &amp; Pipeline'!X45))))))</f>
        <v>0</v>
      </c>
      <c r="X46" s="193">
        <f>(IF(X$8="Y",0,
MAX(0,'7. Consumption'!BS46-(W142+'8. SOH &amp; Pipeline'!Y96-'7. Consumption'!AA46+MIN(0,(SUM('7. Consumption'!$G46:Z46)-'8. SOH &amp; Pipeline'!Y45))))))</f>
        <v>0</v>
      </c>
      <c r="Y46" s="193">
        <f>(IF(Y$8="Y",0,
MAX(0,'7. Consumption'!BT46-(X142+'8. SOH &amp; Pipeline'!Z96-'7. Consumption'!AB46+MIN(0,(SUM('7. Consumption'!$G46:AA46)-'8. SOH &amp; Pipeline'!Z45))))))</f>
        <v>0</v>
      </c>
      <c r="Z46" s="193">
        <f>(IF(Z$8="Y",0,
MAX(0,'7. Consumption'!BU46-(Y142+'8. SOH &amp; Pipeline'!AA96-'7. Consumption'!AC46+MIN(0,(SUM('7. Consumption'!$G46:AB46)-'8. SOH &amp; Pipeline'!AA45))))))</f>
        <v>0</v>
      </c>
      <c r="AA46" s="193">
        <f>(IF(AA$8="Y",0,
MAX(0,'7. Consumption'!BV46-(Z142+'8. SOH &amp; Pipeline'!AB96-'7. Consumption'!AD46+MIN(0,(SUM('7. Consumption'!$G46:AC46)-'8. SOH &amp; Pipeline'!AB45))))))</f>
        <v>0</v>
      </c>
      <c r="AB46" s="193">
        <f>(IF(AB$8="Y",0,
MAX(0,'7. Consumption'!BW46-(AA142+'8. SOH &amp; Pipeline'!AC96-'7. Consumption'!AE46+MIN(0,(SUM('7. Consumption'!$G46:AD46)-'8. SOH &amp; Pipeline'!AC45))))))</f>
        <v>0</v>
      </c>
      <c r="AC46" s="193">
        <f>(IF(AC$8="Y",0,
MAX(0,'7. Consumption'!BX46-(AB142+'8. SOH &amp; Pipeline'!AD96-'7. Consumption'!AF46+MIN(0,(SUM('7. Consumption'!$G46:AE46)-'8. SOH &amp; Pipeline'!AD45))))))</f>
        <v>0</v>
      </c>
      <c r="AD46" s="193">
        <f>(IF(AD$8="Y",0,
MAX(0,'7. Consumption'!BY46-(AC142+'8. SOH &amp; Pipeline'!AE96-'7. Consumption'!AG46+MIN(0,(SUM('7. Consumption'!$G46:AF46)-'8. SOH &amp; Pipeline'!AE45))))))</f>
        <v>0</v>
      </c>
      <c r="AE46" s="193">
        <f>(IF(AE$8="Y",0,
MAX(0,'7. Consumption'!BZ46-(AD142+'8. SOH &amp; Pipeline'!AF96-'7. Consumption'!AH46+MIN(0,(SUM('7. Consumption'!$G46:AG46)-'8. SOH &amp; Pipeline'!AF45))))))</f>
        <v>0</v>
      </c>
      <c r="AF46" s="193">
        <f>(IF(AF$8="Y",0,
MAX(0,'7. Consumption'!CA46-(AE142+'8. SOH &amp; Pipeline'!AG96-'7. Consumption'!AI46+MIN(0,(SUM('7. Consumption'!$G46:AH46)-'8. SOH &amp; Pipeline'!AG45))))))</f>
        <v>0</v>
      </c>
      <c r="AG46" s="193">
        <f>(IF(AG$8="Y",0,
MAX(0,'7. Consumption'!CB46-(AF142+'8. SOH &amp; Pipeline'!AH96-'7. Consumption'!AJ46+MIN(0,(SUM('7. Consumption'!$G46:AI46)-'8. SOH &amp; Pipeline'!AH45))))))</f>
        <v>0</v>
      </c>
      <c r="AH46" s="193">
        <f>(IF(AH$8="Y",0,
MAX(0,'7. Consumption'!CC46-(AG142+'8. SOH &amp; Pipeline'!AI96-'7. Consumption'!AK46+MIN(0,(SUM('7. Consumption'!$G46:AJ46)-'8. SOH &amp; Pipeline'!AI45))))))</f>
        <v>0</v>
      </c>
      <c r="AI46" s="193">
        <f>(IF(AI$8="Y",0,
MAX(0,'7. Consumption'!CD46-(AH142+'8. SOH &amp; Pipeline'!AJ96-'7. Consumption'!AL46+MIN(0,(SUM('7. Consumption'!$G46:AK46)-'8. SOH &amp; Pipeline'!AJ45))))))</f>
        <v>0</v>
      </c>
      <c r="AJ46" s="193">
        <f>(IF(AJ$8="Y",0,
MAX(0,'7. Consumption'!CE46-(AI142+'8. SOH &amp; Pipeline'!AK96-'7. Consumption'!AM46+MIN(0,(SUM('7. Consumption'!$G46:AL46)-'8. SOH &amp; Pipeline'!AK45))))))</f>
        <v>0</v>
      </c>
      <c r="AK46" s="193">
        <f>(IF(AK$8="Y",0,
MAX(0,'7. Consumption'!CF46-(AJ142+'8. SOH &amp; Pipeline'!AL96-'7. Consumption'!AN46+MIN(0,(SUM('7. Consumption'!$G46:AM46)-'8. SOH &amp; Pipeline'!AL45))))))</f>
        <v>0</v>
      </c>
      <c r="AL46" s="193">
        <f>(IF(AL$8="Y",0,
MAX(0,'7. Consumption'!CG46-(AK142+'8. SOH &amp; Pipeline'!AM96-'7. Consumption'!AO46+MIN(0,(SUM('7. Consumption'!$G46:AN46)-'8. SOH &amp; Pipeline'!AM45))))))</f>
        <v>0</v>
      </c>
      <c r="AM46" s="193">
        <f>(IF(AM$8="Y",0,
MAX(0,'7. Consumption'!CH46-(AL142+'8. SOH &amp; Pipeline'!AN96-'7. Consumption'!AP46+MIN(0,(SUM('7. Consumption'!$G46:AO46)-'8. SOH &amp; Pipeline'!AN45))))))</f>
        <v>0</v>
      </c>
      <c r="AN46" s="193">
        <f>(IF(AN$8="Y",0,
MAX(0,'7. Consumption'!CI46-(AM142+'8. SOH &amp; Pipeline'!AO96-'7. Consumption'!AQ46+MIN(0,(SUM('7. Consumption'!$G46:AP46)-'8. SOH &amp; Pipeline'!AO45))))))</f>
        <v>0</v>
      </c>
    </row>
    <row r="47" spans="2:41" ht="15" hidden="1" outlineLevel="1" x14ac:dyDescent="0.25">
      <c r="B47" s="16"/>
      <c r="C47" s="16" t="str">
        <f>'7. Consumption'!C47</f>
        <v/>
      </c>
      <c r="E47" s="193">
        <f>(IF(E$8="Y",0,
MAX(0,'7. Consumption'!AZ47-(D143+'8. SOH &amp; Pipeline'!F97-'7. Consumption'!H47+MIN(0,(SUM('7. Consumption'!$G47:G47)-'8. SOH &amp; Pipeline'!F46))))))</f>
        <v>0</v>
      </c>
      <c r="F47" s="193">
        <f>(IF(F$8="Y",0,
MAX(0,'7. Consumption'!BA47-(E143+'8. SOH &amp; Pipeline'!G97-'7. Consumption'!I47+MIN(0,(SUM('7. Consumption'!$G47:H47)-'8. SOH &amp; Pipeline'!G46))))))</f>
        <v>0</v>
      </c>
      <c r="G47" s="193">
        <f>(IF(G$8="Y",0,
MAX(0,'7. Consumption'!BB47-(F143+'8. SOH &amp; Pipeline'!H97-'7. Consumption'!J47+MIN(0,(SUM('7. Consumption'!$G47:I47)-'8. SOH &amp; Pipeline'!H46))))))</f>
        <v>0</v>
      </c>
      <c r="H47" s="193">
        <f>(IF(H$8="Y",0,
MAX(0,'7. Consumption'!BC47-(G143+'8. SOH &amp; Pipeline'!I97-'7. Consumption'!K47+MIN(0,(SUM('7. Consumption'!$G47:J47)-'8. SOH &amp; Pipeline'!I46))))))</f>
        <v>0</v>
      </c>
      <c r="I47" s="193">
        <f>(IF(I$8="Y",0,
MAX(0,'7. Consumption'!BD47-(H143+'8. SOH &amp; Pipeline'!J97-'7. Consumption'!L47+MIN(0,(SUM('7. Consumption'!$G47:K47)-'8. SOH &amp; Pipeline'!J46))))))</f>
        <v>0</v>
      </c>
      <c r="J47" s="193">
        <f>(IF(J$8="Y",0,
MAX(0,'7. Consumption'!BE47-(I143+'8. SOH &amp; Pipeline'!K97-'7. Consumption'!M47+MIN(0,(SUM('7. Consumption'!$G47:L47)-'8. SOH &amp; Pipeline'!K46))))))</f>
        <v>0</v>
      </c>
      <c r="K47" s="193">
        <f>(IF(K$8="Y",0,
MAX(0,'7. Consumption'!BF47-(J143+'8. SOH &amp; Pipeline'!L97-'7. Consumption'!N47+MIN(0,(SUM('7. Consumption'!$G47:M47)-'8. SOH &amp; Pipeline'!L46))))))</f>
        <v>0</v>
      </c>
      <c r="L47" s="193">
        <f>(IF(L$8="Y",0,
MAX(0,'7. Consumption'!BG47-(K143+'8. SOH &amp; Pipeline'!M97-'7. Consumption'!O47+MIN(0,(SUM('7. Consumption'!$G47:N47)-'8. SOH &amp; Pipeline'!M46))))))</f>
        <v>0</v>
      </c>
      <c r="M47" s="193">
        <f>(IF(M$8="Y",0,
MAX(0,'7. Consumption'!BH47-(L143+'8. SOH &amp; Pipeline'!N97-'7. Consumption'!P47+MIN(0,(SUM('7. Consumption'!$G47:O47)-'8. SOH &amp; Pipeline'!N46))))))</f>
        <v>0</v>
      </c>
      <c r="N47" s="193">
        <f>(IF(N$8="Y",0,
MAX(0,'7. Consumption'!BI47-(M143+'8. SOH &amp; Pipeline'!O97-'7. Consumption'!Q47+MIN(0,(SUM('7. Consumption'!$G47:P47)-'8. SOH &amp; Pipeline'!O46))))))</f>
        <v>0</v>
      </c>
      <c r="O47" s="193">
        <f>(IF(O$8="Y",0,
MAX(0,'7. Consumption'!BJ47-(N143+'8. SOH &amp; Pipeline'!P97-'7. Consumption'!R47+MIN(0,(SUM('7. Consumption'!$G47:Q47)-'8. SOH &amp; Pipeline'!P46))))))</f>
        <v>0</v>
      </c>
      <c r="P47" s="193">
        <f>(IF(P$8="Y",0,
MAX(0,'7. Consumption'!BK47-(O143+'8. SOH &amp; Pipeline'!Q97-'7. Consumption'!S47+MIN(0,(SUM('7. Consumption'!$G47:R47)-'8. SOH &amp; Pipeline'!Q46))))))</f>
        <v>0</v>
      </c>
      <c r="Q47" s="193">
        <f>(IF(Q$8="Y",0,
MAX(0,'7. Consumption'!BL47-(P143+'8. SOH &amp; Pipeline'!R97-'7. Consumption'!T47+MIN(0,(SUM('7. Consumption'!$G47:S47)-'8. SOH &amp; Pipeline'!R46))))))</f>
        <v>0</v>
      </c>
      <c r="R47" s="193">
        <f>(IF(R$8="Y",0,
MAX(0,'7. Consumption'!BM47-(Q143+'8. SOH &amp; Pipeline'!S97-'7. Consumption'!U47+MIN(0,(SUM('7. Consumption'!$G47:T47)-'8. SOH &amp; Pipeline'!S46))))))</f>
        <v>0</v>
      </c>
      <c r="S47" s="193">
        <f>(IF(S$8="Y",0,
MAX(0,'7. Consumption'!BN47-(R143+'8. SOH &amp; Pipeline'!T97-'7. Consumption'!V47+MIN(0,(SUM('7. Consumption'!$G47:U47)-'8. SOH &amp; Pipeline'!T46))))))</f>
        <v>0</v>
      </c>
      <c r="T47" s="193">
        <f>(IF(T$8="Y",0,
MAX(0,'7. Consumption'!BO47-(S143+'8. SOH &amp; Pipeline'!U97-'7. Consumption'!W47+MIN(0,(SUM('7. Consumption'!$G47:V47)-'8. SOH &amp; Pipeline'!U46))))))</f>
        <v>0</v>
      </c>
      <c r="U47" s="193">
        <f>(IF(U$8="Y",0,
MAX(0,'7. Consumption'!BP47-(T143+'8. SOH &amp; Pipeline'!V97-'7. Consumption'!X47+MIN(0,(SUM('7. Consumption'!$G47:W47)-'8. SOH &amp; Pipeline'!V46))))))</f>
        <v>0</v>
      </c>
      <c r="V47" s="193">
        <f>(IF(V$8="Y",0,
MAX(0,'7. Consumption'!BQ47-(U143+'8. SOH &amp; Pipeline'!W97-'7. Consumption'!Y47+MIN(0,(SUM('7. Consumption'!$G47:X47)-'8. SOH &amp; Pipeline'!W46))))))</f>
        <v>0</v>
      </c>
      <c r="W47" s="193">
        <f>(IF(W$8="Y",0,
MAX(0,'7. Consumption'!BR47-(V143+'8. SOH &amp; Pipeline'!X97-'7. Consumption'!Z47+MIN(0,(SUM('7. Consumption'!$G47:Y47)-'8. SOH &amp; Pipeline'!X46))))))</f>
        <v>0</v>
      </c>
      <c r="X47" s="193">
        <f>(IF(X$8="Y",0,
MAX(0,'7. Consumption'!BS47-(W143+'8. SOH &amp; Pipeline'!Y97-'7. Consumption'!AA47+MIN(0,(SUM('7. Consumption'!$G47:Z47)-'8. SOH &amp; Pipeline'!Y46))))))</f>
        <v>0</v>
      </c>
      <c r="Y47" s="193">
        <f>(IF(Y$8="Y",0,
MAX(0,'7. Consumption'!BT47-(X143+'8. SOH &amp; Pipeline'!Z97-'7. Consumption'!AB47+MIN(0,(SUM('7. Consumption'!$G47:AA47)-'8. SOH &amp; Pipeline'!Z46))))))</f>
        <v>0</v>
      </c>
      <c r="Z47" s="193">
        <f>(IF(Z$8="Y",0,
MAX(0,'7. Consumption'!BU47-(Y143+'8. SOH &amp; Pipeline'!AA97-'7. Consumption'!AC47+MIN(0,(SUM('7. Consumption'!$G47:AB47)-'8. SOH &amp; Pipeline'!AA46))))))</f>
        <v>0</v>
      </c>
      <c r="AA47" s="193">
        <f>(IF(AA$8="Y",0,
MAX(0,'7. Consumption'!BV47-(Z143+'8. SOH &amp; Pipeline'!AB97-'7. Consumption'!AD47+MIN(0,(SUM('7. Consumption'!$G47:AC47)-'8. SOH &amp; Pipeline'!AB46))))))</f>
        <v>0</v>
      </c>
      <c r="AB47" s="193">
        <f>(IF(AB$8="Y",0,
MAX(0,'7. Consumption'!BW47-(AA143+'8. SOH &amp; Pipeline'!AC97-'7. Consumption'!AE47+MIN(0,(SUM('7. Consumption'!$G47:AD47)-'8. SOH &amp; Pipeline'!AC46))))))</f>
        <v>0</v>
      </c>
      <c r="AC47" s="193">
        <f>(IF(AC$8="Y",0,
MAX(0,'7. Consumption'!BX47-(AB143+'8. SOH &amp; Pipeline'!AD97-'7. Consumption'!AF47+MIN(0,(SUM('7. Consumption'!$G47:AE47)-'8. SOH &amp; Pipeline'!AD46))))))</f>
        <v>0</v>
      </c>
      <c r="AD47" s="193">
        <f>(IF(AD$8="Y",0,
MAX(0,'7. Consumption'!BY47-(AC143+'8. SOH &amp; Pipeline'!AE97-'7. Consumption'!AG47+MIN(0,(SUM('7. Consumption'!$G47:AF47)-'8. SOH &amp; Pipeline'!AE46))))))</f>
        <v>0</v>
      </c>
      <c r="AE47" s="193">
        <f>(IF(AE$8="Y",0,
MAX(0,'7. Consumption'!BZ47-(AD143+'8. SOH &amp; Pipeline'!AF97-'7. Consumption'!AH47+MIN(0,(SUM('7. Consumption'!$G47:AG47)-'8. SOH &amp; Pipeline'!AF46))))))</f>
        <v>0</v>
      </c>
      <c r="AF47" s="193">
        <f>(IF(AF$8="Y",0,
MAX(0,'7. Consumption'!CA47-(AE143+'8. SOH &amp; Pipeline'!AG97-'7. Consumption'!AI47+MIN(0,(SUM('7. Consumption'!$G47:AH47)-'8. SOH &amp; Pipeline'!AG46))))))</f>
        <v>0</v>
      </c>
      <c r="AG47" s="193">
        <f>(IF(AG$8="Y",0,
MAX(0,'7. Consumption'!CB47-(AF143+'8. SOH &amp; Pipeline'!AH97-'7. Consumption'!AJ47+MIN(0,(SUM('7. Consumption'!$G47:AI47)-'8. SOH &amp; Pipeline'!AH46))))))</f>
        <v>0</v>
      </c>
      <c r="AH47" s="193">
        <f>(IF(AH$8="Y",0,
MAX(0,'7. Consumption'!CC47-(AG143+'8. SOH &amp; Pipeline'!AI97-'7. Consumption'!AK47+MIN(0,(SUM('7. Consumption'!$G47:AJ47)-'8. SOH &amp; Pipeline'!AI46))))))</f>
        <v>0</v>
      </c>
      <c r="AI47" s="193">
        <f>(IF(AI$8="Y",0,
MAX(0,'7. Consumption'!CD47-(AH143+'8. SOH &amp; Pipeline'!AJ97-'7. Consumption'!AL47+MIN(0,(SUM('7. Consumption'!$G47:AK47)-'8. SOH &amp; Pipeline'!AJ46))))))</f>
        <v>0</v>
      </c>
      <c r="AJ47" s="193">
        <f>(IF(AJ$8="Y",0,
MAX(0,'7. Consumption'!CE47-(AI143+'8. SOH &amp; Pipeline'!AK97-'7. Consumption'!AM47+MIN(0,(SUM('7. Consumption'!$G47:AL47)-'8. SOH &amp; Pipeline'!AK46))))))</f>
        <v>0</v>
      </c>
      <c r="AK47" s="193">
        <f>(IF(AK$8="Y",0,
MAX(0,'7. Consumption'!CF47-(AJ143+'8. SOH &amp; Pipeline'!AL97-'7. Consumption'!AN47+MIN(0,(SUM('7. Consumption'!$G47:AM47)-'8. SOH &amp; Pipeline'!AL46))))))</f>
        <v>0</v>
      </c>
      <c r="AL47" s="193">
        <f>(IF(AL$8="Y",0,
MAX(0,'7. Consumption'!CG47-(AK143+'8. SOH &amp; Pipeline'!AM97-'7. Consumption'!AO47+MIN(0,(SUM('7. Consumption'!$G47:AN47)-'8. SOH &amp; Pipeline'!AM46))))))</f>
        <v>0</v>
      </c>
      <c r="AM47" s="193">
        <f>(IF(AM$8="Y",0,
MAX(0,'7. Consumption'!CH47-(AL143+'8. SOH &amp; Pipeline'!AN97-'7. Consumption'!AP47+MIN(0,(SUM('7. Consumption'!$G47:AO47)-'8. SOH &amp; Pipeline'!AN46))))))</f>
        <v>0</v>
      </c>
      <c r="AN47" s="193">
        <f>(IF(AN$8="Y",0,
MAX(0,'7. Consumption'!CI47-(AM143+'8. SOH &amp; Pipeline'!AO97-'7. Consumption'!AQ47+MIN(0,(SUM('7. Consumption'!$G47:AP47)-'8. SOH &amp; Pipeline'!AO46))))))</f>
        <v>0</v>
      </c>
    </row>
    <row r="48" spans="2:41" ht="15" hidden="1" outlineLevel="1" x14ac:dyDescent="0.25">
      <c r="B48" s="16"/>
      <c r="C48" s="16" t="str">
        <f>'7. Consumption'!C48</f>
        <v/>
      </c>
      <c r="E48" s="193">
        <f>(IF(E$8="Y",0,
MAX(0,'7. Consumption'!AZ48-(D144+'8. SOH &amp; Pipeline'!F98-'7. Consumption'!H48+MIN(0,(SUM('7. Consumption'!$G48:G48)-'8. SOH &amp; Pipeline'!F47))))))</f>
        <v>0</v>
      </c>
      <c r="F48" s="193">
        <f>(IF(F$8="Y",0,
MAX(0,'7. Consumption'!BA48-(E144+'8. SOH &amp; Pipeline'!G98-'7. Consumption'!I48+MIN(0,(SUM('7. Consumption'!$G48:H48)-'8. SOH &amp; Pipeline'!G47))))))</f>
        <v>0</v>
      </c>
      <c r="G48" s="193">
        <f>(IF(G$8="Y",0,
MAX(0,'7. Consumption'!BB48-(F144+'8. SOH &amp; Pipeline'!H98-'7. Consumption'!J48+MIN(0,(SUM('7. Consumption'!$G48:I48)-'8. SOH &amp; Pipeline'!H47))))))</f>
        <v>0</v>
      </c>
      <c r="H48" s="193">
        <f>(IF(H$8="Y",0,
MAX(0,'7. Consumption'!BC48-(G144+'8. SOH &amp; Pipeline'!I98-'7. Consumption'!K48+MIN(0,(SUM('7. Consumption'!$G48:J48)-'8. SOH &amp; Pipeline'!I47))))))</f>
        <v>0</v>
      </c>
      <c r="I48" s="193">
        <f>(IF(I$8="Y",0,
MAX(0,'7. Consumption'!BD48-(H144+'8. SOH &amp; Pipeline'!J98-'7. Consumption'!L48+MIN(0,(SUM('7. Consumption'!$G48:K48)-'8. SOH &amp; Pipeline'!J47))))))</f>
        <v>0</v>
      </c>
      <c r="J48" s="193">
        <f>(IF(J$8="Y",0,
MAX(0,'7. Consumption'!BE48-(I144+'8. SOH &amp; Pipeline'!K98-'7. Consumption'!M48+MIN(0,(SUM('7. Consumption'!$G48:L48)-'8. SOH &amp; Pipeline'!K47))))))</f>
        <v>0</v>
      </c>
      <c r="K48" s="193">
        <f>(IF(K$8="Y",0,
MAX(0,'7. Consumption'!BF48-(J144+'8. SOH &amp; Pipeline'!L98-'7. Consumption'!N48+MIN(0,(SUM('7. Consumption'!$G48:M48)-'8. SOH &amp; Pipeline'!L47))))))</f>
        <v>0</v>
      </c>
      <c r="L48" s="193">
        <f>(IF(L$8="Y",0,
MAX(0,'7. Consumption'!BG48-(K144+'8. SOH &amp; Pipeline'!M98-'7. Consumption'!O48+MIN(0,(SUM('7. Consumption'!$G48:N48)-'8. SOH &amp; Pipeline'!M47))))))</f>
        <v>0</v>
      </c>
      <c r="M48" s="193">
        <f>(IF(M$8="Y",0,
MAX(0,'7. Consumption'!BH48-(L144+'8. SOH &amp; Pipeline'!N98-'7. Consumption'!P48+MIN(0,(SUM('7. Consumption'!$G48:O48)-'8. SOH &amp; Pipeline'!N47))))))</f>
        <v>0</v>
      </c>
      <c r="N48" s="193">
        <f>(IF(N$8="Y",0,
MAX(0,'7. Consumption'!BI48-(M144+'8. SOH &amp; Pipeline'!O98-'7. Consumption'!Q48+MIN(0,(SUM('7. Consumption'!$G48:P48)-'8. SOH &amp; Pipeline'!O47))))))</f>
        <v>0</v>
      </c>
      <c r="O48" s="193">
        <f>(IF(O$8="Y",0,
MAX(0,'7. Consumption'!BJ48-(N144+'8. SOH &amp; Pipeline'!P98-'7. Consumption'!R48+MIN(0,(SUM('7. Consumption'!$G48:Q48)-'8. SOH &amp; Pipeline'!P47))))))</f>
        <v>0</v>
      </c>
      <c r="P48" s="193">
        <f>(IF(P$8="Y",0,
MAX(0,'7. Consumption'!BK48-(O144+'8. SOH &amp; Pipeline'!Q98-'7. Consumption'!S48+MIN(0,(SUM('7. Consumption'!$G48:R48)-'8. SOH &amp; Pipeline'!Q47))))))</f>
        <v>0</v>
      </c>
      <c r="Q48" s="193">
        <f>(IF(Q$8="Y",0,
MAX(0,'7. Consumption'!BL48-(P144+'8. SOH &amp; Pipeline'!R98-'7. Consumption'!T48+MIN(0,(SUM('7. Consumption'!$G48:S48)-'8. SOH &amp; Pipeline'!R47))))))</f>
        <v>0</v>
      </c>
      <c r="R48" s="193">
        <f>(IF(R$8="Y",0,
MAX(0,'7. Consumption'!BM48-(Q144+'8. SOH &amp; Pipeline'!S98-'7. Consumption'!U48+MIN(0,(SUM('7. Consumption'!$G48:T48)-'8. SOH &amp; Pipeline'!S47))))))</f>
        <v>0</v>
      </c>
      <c r="S48" s="193">
        <f>(IF(S$8="Y",0,
MAX(0,'7. Consumption'!BN48-(R144+'8. SOH &amp; Pipeline'!T98-'7. Consumption'!V48+MIN(0,(SUM('7. Consumption'!$G48:U48)-'8. SOH &amp; Pipeline'!T47))))))</f>
        <v>0</v>
      </c>
      <c r="T48" s="193">
        <f>(IF(T$8="Y",0,
MAX(0,'7. Consumption'!BO48-(S144+'8. SOH &amp; Pipeline'!U98-'7. Consumption'!W48+MIN(0,(SUM('7. Consumption'!$G48:V48)-'8. SOH &amp; Pipeline'!U47))))))</f>
        <v>0</v>
      </c>
      <c r="U48" s="193">
        <f>(IF(U$8="Y",0,
MAX(0,'7. Consumption'!BP48-(T144+'8. SOH &amp; Pipeline'!V98-'7. Consumption'!X48+MIN(0,(SUM('7. Consumption'!$G48:W48)-'8. SOH &amp; Pipeline'!V47))))))</f>
        <v>0</v>
      </c>
      <c r="V48" s="193">
        <f>(IF(V$8="Y",0,
MAX(0,'7. Consumption'!BQ48-(U144+'8. SOH &amp; Pipeline'!W98-'7. Consumption'!Y48+MIN(0,(SUM('7. Consumption'!$G48:X48)-'8. SOH &amp; Pipeline'!W47))))))</f>
        <v>0</v>
      </c>
      <c r="W48" s="193">
        <f>(IF(W$8="Y",0,
MAX(0,'7. Consumption'!BR48-(V144+'8. SOH &amp; Pipeline'!X98-'7. Consumption'!Z48+MIN(0,(SUM('7. Consumption'!$G48:Y48)-'8. SOH &amp; Pipeline'!X47))))))</f>
        <v>0</v>
      </c>
      <c r="X48" s="193">
        <f>(IF(X$8="Y",0,
MAX(0,'7. Consumption'!BS48-(W144+'8. SOH &amp; Pipeline'!Y98-'7. Consumption'!AA48+MIN(0,(SUM('7. Consumption'!$G48:Z48)-'8. SOH &amp; Pipeline'!Y47))))))</f>
        <v>0</v>
      </c>
      <c r="Y48" s="193">
        <f>(IF(Y$8="Y",0,
MAX(0,'7. Consumption'!BT48-(X144+'8. SOH &amp; Pipeline'!Z98-'7. Consumption'!AB48+MIN(0,(SUM('7. Consumption'!$G48:AA48)-'8. SOH &amp; Pipeline'!Z47))))))</f>
        <v>0</v>
      </c>
      <c r="Z48" s="193">
        <f>(IF(Z$8="Y",0,
MAX(0,'7. Consumption'!BU48-(Y144+'8. SOH &amp; Pipeline'!AA98-'7. Consumption'!AC48+MIN(0,(SUM('7. Consumption'!$G48:AB48)-'8. SOH &amp; Pipeline'!AA47))))))</f>
        <v>0</v>
      </c>
      <c r="AA48" s="193">
        <f>(IF(AA$8="Y",0,
MAX(0,'7. Consumption'!BV48-(Z144+'8. SOH &amp; Pipeline'!AB98-'7. Consumption'!AD48+MIN(0,(SUM('7. Consumption'!$G48:AC48)-'8. SOH &amp; Pipeline'!AB47))))))</f>
        <v>0</v>
      </c>
      <c r="AB48" s="193">
        <f>(IF(AB$8="Y",0,
MAX(0,'7. Consumption'!BW48-(AA144+'8. SOH &amp; Pipeline'!AC98-'7. Consumption'!AE48+MIN(0,(SUM('7. Consumption'!$G48:AD48)-'8. SOH &amp; Pipeline'!AC47))))))</f>
        <v>0</v>
      </c>
      <c r="AC48" s="193">
        <f>(IF(AC$8="Y",0,
MAX(0,'7. Consumption'!BX48-(AB144+'8. SOH &amp; Pipeline'!AD98-'7. Consumption'!AF48+MIN(0,(SUM('7. Consumption'!$G48:AE48)-'8. SOH &amp; Pipeline'!AD47))))))</f>
        <v>0</v>
      </c>
      <c r="AD48" s="193">
        <f>(IF(AD$8="Y",0,
MAX(0,'7. Consumption'!BY48-(AC144+'8. SOH &amp; Pipeline'!AE98-'7. Consumption'!AG48+MIN(0,(SUM('7. Consumption'!$G48:AF48)-'8. SOH &amp; Pipeline'!AE47))))))</f>
        <v>0</v>
      </c>
      <c r="AE48" s="193">
        <f>(IF(AE$8="Y",0,
MAX(0,'7. Consumption'!BZ48-(AD144+'8. SOH &amp; Pipeline'!AF98-'7. Consumption'!AH48+MIN(0,(SUM('7. Consumption'!$G48:AG48)-'8. SOH &amp; Pipeline'!AF47))))))</f>
        <v>0</v>
      </c>
      <c r="AF48" s="193">
        <f>(IF(AF$8="Y",0,
MAX(0,'7. Consumption'!CA48-(AE144+'8. SOH &amp; Pipeline'!AG98-'7. Consumption'!AI48+MIN(0,(SUM('7. Consumption'!$G48:AH48)-'8. SOH &amp; Pipeline'!AG47))))))</f>
        <v>0</v>
      </c>
      <c r="AG48" s="193">
        <f>(IF(AG$8="Y",0,
MAX(0,'7. Consumption'!CB48-(AF144+'8. SOH &amp; Pipeline'!AH98-'7. Consumption'!AJ48+MIN(0,(SUM('7. Consumption'!$G48:AI48)-'8. SOH &amp; Pipeline'!AH47))))))</f>
        <v>0</v>
      </c>
      <c r="AH48" s="193">
        <f>(IF(AH$8="Y",0,
MAX(0,'7. Consumption'!CC48-(AG144+'8. SOH &amp; Pipeline'!AI98-'7. Consumption'!AK48+MIN(0,(SUM('7. Consumption'!$G48:AJ48)-'8. SOH &amp; Pipeline'!AI47))))))</f>
        <v>0</v>
      </c>
      <c r="AI48" s="193">
        <f>(IF(AI$8="Y",0,
MAX(0,'7. Consumption'!CD48-(AH144+'8. SOH &amp; Pipeline'!AJ98-'7. Consumption'!AL48+MIN(0,(SUM('7. Consumption'!$G48:AK48)-'8. SOH &amp; Pipeline'!AJ47))))))</f>
        <v>0</v>
      </c>
      <c r="AJ48" s="193">
        <f>(IF(AJ$8="Y",0,
MAX(0,'7. Consumption'!CE48-(AI144+'8. SOH &amp; Pipeline'!AK98-'7. Consumption'!AM48+MIN(0,(SUM('7. Consumption'!$G48:AL48)-'8. SOH &amp; Pipeline'!AK47))))))</f>
        <v>0</v>
      </c>
      <c r="AK48" s="193">
        <f>(IF(AK$8="Y",0,
MAX(0,'7. Consumption'!CF48-(AJ144+'8. SOH &amp; Pipeline'!AL98-'7. Consumption'!AN48+MIN(0,(SUM('7. Consumption'!$G48:AM48)-'8. SOH &amp; Pipeline'!AL47))))))</f>
        <v>0</v>
      </c>
      <c r="AL48" s="193">
        <f>(IF(AL$8="Y",0,
MAX(0,'7. Consumption'!CG48-(AK144+'8. SOH &amp; Pipeline'!AM98-'7. Consumption'!AO48+MIN(0,(SUM('7. Consumption'!$G48:AN48)-'8. SOH &amp; Pipeline'!AM47))))))</f>
        <v>0</v>
      </c>
      <c r="AM48" s="193">
        <f>(IF(AM$8="Y",0,
MAX(0,'7. Consumption'!CH48-(AL144+'8. SOH &amp; Pipeline'!AN98-'7. Consumption'!AP48+MIN(0,(SUM('7. Consumption'!$G48:AO48)-'8. SOH &amp; Pipeline'!AN47))))))</f>
        <v>0</v>
      </c>
      <c r="AN48" s="193">
        <f>(IF(AN$8="Y",0,
MAX(0,'7. Consumption'!CI48-(AM144+'8. SOH &amp; Pipeline'!AO98-'7. Consumption'!AQ48+MIN(0,(SUM('7. Consumption'!$G48:AP48)-'8. SOH &amp; Pipeline'!AO47))))))</f>
        <v>0</v>
      </c>
    </row>
    <row r="49" spans="2:40" ht="15" hidden="1" outlineLevel="1" x14ac:dyDescent="0.25">
      <c r="B49" s="16"/>
      <c r="C49" s="16" t="str">
        <f>'7. Consumption'!C49</f>
        <v/>
      </c>
      <c r="E49" s="193">
        <f>(IF(E$8="Y",0,
MAX(0,'7. Consumption'!AZ49-(D145+'8. SOH &amp; Pipeline'!F99-'7. Consumption'!H49+MIN(0,(SUM('7. Consumption'!$G49:G49)-'8. SOH &amp; Pipeline'!F48))))))</f>
        <v>0</v>
      </c>
      <c r="F49" s="193">
        <f>(IF(F$8="Y",0,
MAX(0,'7. Consumption'!BA49-(E145+'8. SOH &amp; Pipeline'!G99-'7. Consumption'!I49+MIN(0,(SUM('7. Consumption'!$G49:H49)-'8. SOH &amp; Pipeline'!G48))))))</f>
        <v>0</v>
      </c>
      <c r="G49" s="193">
        <f>(IF(G$8="Y",0,
MAX(0,'7. Consumption'!BB49-(F145+'8. SOH &amp; Pipeline'!H99-'7. Consumption'!J49+MIN(0,(SUM('7. Consumption'!$G49:I49)-'8. SOH &amp; Pipeline'!H48))))))</f>
        <v>0</v>
      </c>
      <c r="H49" s="193">
        <f>(IF(H$8="Y",0,
MAX(0,'7. Consumption'!BC49-(G145+'8. SOH &amp; Pipeline'!I99-'7. Consumption'!K49+MIN(0,(SUM('7. Consumption'!$G49:J49)-'8. SOH &amp; Pipeline'!I48))))))</f>
        <v>0</v>
      </c>
      <c r="I49" s="193">
        <f>(IF(I$8="Y",0,
MAX(0,'7. Consumption'!BD49-(H145+'8. SOH &amp; Pipeline'!J99-'7. Consumption'!L49+MIN(0,(SUM('7. Consumption'!$G49:K49)-'8. SOH &amp; Pipeline'!J48))))))</f>
        <v>0</v>
      </c>
      <c r="J49" s="193">
        <f>(IF(J$8="Y",0,
MAX(0,'7. Consumption'!BE49-(I145+'8. SOH &amp; Pipeline'!K99-'7. Consumption'!M49+MIN(0,(SUM('7. Consumption'!$G49:L49)-'8. SOH &amp; Pipeline'!K48))))))</f>
        <v>0</v>
      </c>
      <c r="K49" s="193">
        <f>(IF(K$8="Y",0,
MAX(0,'7. Consumption'!BF49-(J145+'8. SOH &amp; Pipeline'!L99-'7. Consumption'!N49+MIN(0,(SUM('7. Consumption'!$G49:M49)-'8. SOH &amp; Pipeline'!L48))))))</f>
        <v>0</v>
      </c>
      <c r="L49" s="193">
        <f>(IF(L$8="Y",0,
MAX(0,'7. Consumption'!BG49-(K145+'8. SOH &amp; Pipeline'!M99-'7. Consumption'!O49+MIN(0,(SUM('7. Consumption'!$G49:N49)-'8. SOH &amp; Pipeline'!M48))))))</f>
        <v>0</v>
      </c>
      <c r="M49" s="193">
        <f>(IF(M$8="Y",0,
MAX(0,'7. Consumption'!BH49-(L145+'8. SOH &amp; Pipeline'!N99-'7. Consumption'!P49+MIN(0,(SUM('7. Consumption'!$G49:O49)-'8. SOH &amp; Pipeline'!N48))))))</f>
        <v>0</v>
      </c>
      <c r="N49" s="193">
        <f>(IF(N$8="Y",0,
MAX(0,'7. Consumption'!BI49-(M145+'8. SOH &amp; Pipeline'!O99-'7. Consumption'!Q49+MIN(0,(SUM('7. Consumption'!$G49:P49)-'8. SOH &amp; Pipeline'!O48))))))</f>
        <v>0</v>
      </c>
      <c r="O49" s="193">
        <f>(IF(O$8="Y",0,
MAX(0,'7. Consumption'!BJ49-(N145+'8. SOH &amp; Pipeline'!P99-'7. Consumption'!R49+MIN(0,(SUM('7. Consumption'!$G49:Q49)-'8. SOH &amp; Pipeline'!P48))))))</f>
        <v>0</v>
      </c>
      <c r="P49" s="193">
        <f>(IF(P$8="Y",0,
MAX(0,'7. Consumption'!BK49-(O145+'8. SOH &amp; Pipeline'!Q99-'7. Consumption'!S49+MIN(0,(SUM('7. Consumption'!$G49:R49)-'8. SOH &amp; Pipeline'!Q48))))))</f>
        <v>0</v>
      </c>
      <c r="Q49" s="193">
        <f>(IF(Q$8="Y",0,
MAX(0,'7. Consumption'!BL49-(P145+'8. SOH &amp; Pipeline'!R99-'7. Consumption'!T49+MIN(0,(SUM('7. Consumption'!$G49:S49)-'8. SOH &amp; Pipeline'!R48))))))</f>
        <v>0</v>
      </c>
      <c r="R49" s="193">
        <f>(IF(R$8="Y",0,
MAX(0,'7. Consumption'!BM49-(Q145+'8. SOH &amp; Pipeline'!S99-'7. Consumption'!U49+MIN(0,(SUM('7. Consumption'!$G49:T49)-'8. SOH &amp; Pipeline'!S48))))))</f>
        <v>0</v>
      </c>
      <c r="S49" s="193">
        <f>(IF(S$8="Y",0,
MAX(0,'7. Consumption'!BN49-(R145+'8. SOH &amp; Pipeline'!T99-'7. Consumption'!V49+MIN(0,(SUM('7. Consumption'!$G49:U49)-'8. SOH &amp; Pipeline'!T48))))))</f>
        <v>0</v>
      </c>
      <c r="T49" s="193">
        <f>(IF(T$8="Y",0,
MAX(0,'7. Consumption'!BO49-(S145+'8. SOH &amp; Pipeline'!U99-'7. Consumption'!W49+MIN(0,(SUM('7. Consumption'!$G49:V49)-'8. SOH &amp; Pipeline'!U48))))))</f>
        <v>0</v>
      </c>
      <c r="U49" s="193">
        <f>(IF(U$8="Y",0,
MAX(0,'7. Consumption'!BP49-(T145+'8. SOH &amp; Pipeline'!V99-'7. Consumption'!X49+MIN(0,(SUM('7. Consumption'!$G49:W49)-'8. SOH &amp; Pipeline'!V48))))))</f>
        <v>0</v>
      </c>
      <c r="V49" s="193">
        <f>(IF(V$8="Y",0,
MAX(0,'7. Consumption'!BQ49-(U145+'8. SOH &amp; Pipeline'!W99-'7. Consumption'!Y49+MIN(0,(SUM('7. Consumption'!$G49:X49)-'8. SOH &amp; Pipeline'!W48))))))</f>
        <v>0</v>
      </c>
      <c r="W49" s="193">
        <f>(IF(W$8="Y",0,
MAX(0,'7. Consumption'!BR49-(V145+'8. SOH &amp; Pipeline'!X99-'7. Consumption'!Z49+MIN(0,(SUM('7. Consumption'!$G49:Y49)-'8. SOH &amp; Pipeline'!X48))))))</f>
        <v>0</v>
      </c>
      <c r="X49" s="193">
        <f>(IF(X$8="Y",0,
MAX(0,'7. Consumption'!BS49-(W145+'8. SOH &amp; Pipeline'!Y99-'7. Consumption'!AA49+MIN(0,(SUM('7. Consumption'!$G49:Z49)-'8. SOH &amp; Pipeline'!Y48))))))</f>
        <v>0</v>
      </c>
      <c r="Y49" s="193">
        <f>(IF(Y$8="Y",0,
MAX(0,'7. Consumption'!BT49-(X145+'8. SOH &amp; Pipeline'!Z99-'7. Consumption'!AB49+MIN(0,(SUM('7. Consumption'!$G49:AA49)-'8. SOH &amp; Pipeline'!Z48))))))</f>
        <v>0</v>
      </c>
      <c r="Z49" s="193">
        <f>(IF(Z$8="Y",0,
MAX(0,'7. Consumption'!BU49-(Y145+'8. SOH &amp; Pipeline'!AA99-'7. Consumption'!AC49+MIN(0,(SUM('7. Consumption'!$G49:AB49)-'8. SOH &amp; Pipeline'!AA48))))))</f>
        <v>0</v>
      </c>
      <c r="AA49" s="193">
        <f>(IF(AA$8="Y",0,
MAX(0,'7. Consumption'!BV49-(Z145+'8. SOH &amp; Pipeline'!AB99-'7. Consumption'!AD49+MIN(0,(SUM('7. Consumption'!$G49:AC49)-'8. SOH &amp; Pipeline'!AB48))))))</f>
        <v>0</v>
      </c>
      <c r="AB49" s="193">
        <f>(IF(AB$8="Y",0,
MAX(0,'7. Consumption'!BW49-(AA145+'8. SOH &amp; Pipeline'!AC99-'7. Consumption'!AE49+MIN(0,(SUM('7. Consumption'!$G49:AD49)-'8. SOH &amp; Pipeline'!AC48))))))</f>
        <v>0</v>
      </c>
      <c r="AC49" s="193">
        <f>(IF(AC$8="Y",0,
MAX(0,'7. Consumption'!BX49-(AB145+'8. SOH &amp; Pipeline'!AD99-'7. Consumption'!AF49+MIN(0,(SUM('7. Consumption'!$G49:AE49)-'8. SOH &amp; Pipeline'!AD48))))))</f>
        <v>0</v>
      </c>
      <c r="AD49" s="193">
        <f>(IF(AD$8="Y",0,
MAX(0,'7. Consumption'!BY49-(AC145+'8. SOH &amp; Pipeline'!AE99-'7. Consumption'!AG49+MIN(0,(SUM('7. Consumption'!$G49:AF49)-'8. SOH &amp; Pipeline'!AE48))))))</f>
        <v>0</v>
      </c>
      <c r="AE49" s="193">
        <f>(IF(AE$8="Y",0,
MAX(0,'7. Consumption'!BZ49-(AD145+'8. SOH &amp; Pipeline'!AF99-'7. Consumption'!AH49+MIN(0,(SUM('7. Consumption'!$G49:AG49)-'8. SOH &amp; Pipeline'!AF48))))))</f>
        <v>0</v>
      </c>
      <c r="AF49" s="193">
        <f>(IF(AF$8="Y",0,
MAX(0,'7. Consumption'!CA49-(AE145+'8. SOH &amp; Pipeline'!AG99-'7. Consumption'!AI49+MIN(0,(SUM('7. Consumption'!$G49:AH49)-'8. SOH &amp; Pipeline'!AG48))))))</f>
        <v>0</v>
      </c>
      <c r="AG49" s="193">
        <f>(IF(AG$8="Y",0,
MAX(0,'7. Consumption'!CB49-(AF145+'8. SOH &amp; Pipeline'!AH99-'7. Consumption'!AJ49+MIN(0,(SUM('7. Consumption'!$G49:AI49)-'8. SOH &amp; Pipeline'!AH48))))))</f>
        <v>0</v>
      </c>
      <c r="AH49" s="193">
        <f>(IF(AH$8="Y",0,
MAX(0,'7. Consumption'!CC49-(AG145+'8. SOH &amp; Pipeline'!AI99-'7. Consumption'!AK49+MIN(0,(SUM('7. Consumption'!$G49:AJ49)-'8. SOH &amp; Pipeline'!AI48))))))</f>
        <v>0</v>
      </c>
      <c r="AI49" s="193">
        <f>(IF(AI$8="Y",0,
MAX(0,'7. Consumption'!CD49-(AH145+'8. SOH &amp; Pipeline'!AJ99-'7. Consumption'!AL49+MIN(0,(SUM('7. Consumption'!$G49:AK49)-'8. SOH &amp; Pipeline'!AJ48))))))</f>
        <v>0</v>
      </c>
      <c r="AJ49" s="193">
        <f>(IF(AJ$8="Y",0,
MAX(0,'7. Consumption'!CE49-(AI145+'8. SOH &amp; Pipeline'!AK99-'7. Consumption'!AM49+MIN(0,(SUM('7. Consumption'!$G49:AL49)-'8. SOH &amp; Pipeline'!AK48))))))</f>
        <v>0</v>
      </c>
      <c r="AK49" s="193">
        <f>(IF(AK$8="Y",0,
MAX(0,'7. Consumption'!CF49-(AJ145+'8. SOH &amp; Pipeline'!AL99-'7. Consumption'!AN49+MIN(0,(SUM('7. Consumption'!$G49:AM49)-'8. SOH &amp; Pipeline'!AL48))))))</f>
        <v>0</v>
      </c>
      <c r="AL49" s="193">
        <f>(IF(AL$8="Y",0,
MAX(0,'7. Consumption'!CG49-(AK145+'8. SOH &amp; Pipeline'!AM99-'7. Consumption'!AO49+MIN(0,(SUM('7. Consumption'!$G49:AN49)-'8. SOH &amp; Pipeline'!AM48))))))</f>
        <v>0</v>
      </c>
      <c r="AM49" s="193">
        <f>(IF(AM$8="Y",0,
MAX(0,'7. Consumption'!CH49-(AL145+'8. SOH &amp; Pipeline'!AN99-'7. Consumption'!AP49+MIN(0,(SUM('7. Consumption'!$G49:AO49)-'8. SOH &amp; Pipeline'!AN48))))))</f>
        <v>0</v>
      </c>
      <c r="AN49" s="193">
        <f>(IF(AN$8="Y",0,
MAX(0,'7. Consumption'!CI49-(AM145+'8. SOH &amp; Pipeline'!AO99-'7. Consumption'!AQ49+MIN(0,(SUM('7. Consumption'!$G49:AP49)-'8. SOH &amp; Pipeline'!AO48))))))</f>
        <v>0</v>
      </c>
    </row>
    <row r="50" spans="2:40" ht="15" hidden="1" outlineLevel="1" x14ac:dyDescent="0.25">
      <c r="B50" s="16"/>
      <c r="C50" s="16" t="str">
        <f>'7. Consumption'!C50</f>
        <v/>
      </c>
      <c r="E50" s="193">
        <f>(IF(E$8="Y",0,
MAX(0,'7. Consumption'!AZ50-(D146+'8. SOH &amp; Pipeline'!F100-'7. Consumption'!H50+MIN(0,(SUM('7. Consumption'!$G50:G50)-'8. SOH &amp; Pipeline'!F49))))))</f>
        <v>0</v>
      </c>
      <c r="F50" s="193">
        <f>(IF(F$8="Y",0,
MAX(0,'7. Consumption'!BA50-(E146+'8. SOH &amp; Pipeline'!G100-'7. Consumption'!I50+MIN(0,(SUM('7. Consumption'!$G50:H50)-'8. SOH &amp; Pipeline'!G49))))))</f>
        <v>0</v>
      </c>
      <c r="G50" s="193">
        <f>(IF(G$8="Y",0,
MAX(0,'7. Consumption'!BB50-(F146+'8. SOH &amp; Pipeline'!H100-'7. Consumption'!J50+MIN(0,(SUM('7. Consumption'!$G50:I50)-'8. SOH &amp; Pipeline'!H49))))))</f>
        <v>0</v>
      </c>
      <c r="H50" s="193">
        <f>(IF(H$8="Y",0,
MAX(0,'7. Consumption'!BC50-(G146+'8. SOH &amp; Pipeline'!I100-'7. Consumption'!K50+MIN(0,(SUM('7. Consumption'!$G50:J50)-'8. SOH &amp; Pipeline'!I49))))))</f>
        <v>0</v>
      </c>
      <c r="I50" s="193">
        <f>(IF(I$8="Y",0,
MAX(0,'7. Consumption'!BD50-(H146+'8. SOH &amp; Pipeline'!J100-'7. Consumption'!L50+MIN(0,(SUM('7. Consumption'!$G50:K50)-'8. SOH &amp; Pipeline'!J49))))))</f>
        <v>0</v>
      </c>
      <c r="J50" s="193">
        <f>(IF(J$8="Y",0,
MAX(0,'7. Consumption'!BE50-(I146+'8. SOH &amp; Pipeline'!K100-'7. Consumption'!M50+MIN(0,(SUM('7. Consumption'!$G50:L50)-'8. SOH &amp; Pipeline'!K49))))))</f>
        <v>0</v>
      </c>
      <c r="K50" s="193">
        <f>(IF(K$8="Y",0,
MAX(0,'7. Consumption'!BF50-(J146+'8. SOH &amp; Pipeline'!L100-'7. Consumption'!N50+MIN(0,(SUM('7. Consumption'!$G50:M50)-'8. SOH &amp; Pipeline'!L49))))))</f>
        <v>0</v>
      </c>
      <c r="L50" s="193">
        <f>(IF(L$8="Y",0,
MAX(0,'7. Consumption'!BG50-(K146+'8. SOH &amp; Pipeline'!M100-'7. Consumption'!O50+MIN(0,(SUM('7. Consumption'!$G50:N50)-'8. SOH &amp; Pipeline'!M49))))))</f>
        <v>0</v>
      </c>
      <c r="M50" s="193">
        <f>(IF(M$8="Y",0,
MAX(0,'7. Consumption'!BH50-(L146+'8. SOH &amp; Pipeline'!N100-'7. Consumption'!P50+MIN(0,(SUM('7. Consumption'!$G50:O50)-'8. SOH &amp; Pipeline'!N49))))))</f>
        <v>0</v>
      </c>
      <c r="N50" s="193">
        <f>(IF(N$8="Y",0,
MAX(0,'7. Consumption'!BI50-(M146+'8. SOH &amp; Pipeline'!O100-'7. Consumption'!Q50+MIN(0,(SUM('7. Consumption'!$G50:P50)-'8. SOH &amp; Pipeline'!O49))))))</f>
        <v>0</v>
      </c>
      <c r="O50" s="193">
        <f>(IF(O$8="Y",0,
MAX(0,'7. Consumption'!BJ50-(N146+'8. SOH &amp; Pipeline'!P100-'7. Consumption'!R50+MIN(0,(SUM('7. Consumption'!$G50:Q50)-'8. SOH &amp; Pipeline'!P49))))))</f>
        <v>0</v>
      </c>
      <c r="P50" s="193">
        <f>(IF(P$8="Y",0,
MAX(0,'7. Consumption'!BK50-(O146+'8. SOH &amp; Pipeline'!Q100-'7. Consumption'!S50+MIN(0,(SUM('7. Consumption'!$G50:R50)-'8. SOH &amp; Pipeline'!Q49))))))</f>
        <v>0</v>
      </c>
      <c r="Q50" s="193">
        <f>(IF(Q$8="Y",0,
MAX(0,'7. Consumption'!BL50-(P146+'8. SOH &amp; Pipeline'!R100-'7. Consumption'!T50+MIN(0,(SUM('7. Consumption'!$G50:S50)-'8. SOH &amp; Pipeline'!R49))))))</f>
        <v>0</v>
      </c>
      <c r="R50" s="193">
        <f>(IF(R$8="Y",0,
MAX(0,'7. Consumption'!BM50-(Q146+'8. SOH &amp; Pipeline'!S100-'7. Consumption'!U50+MIN(0,(SUM('7. Consumption'!$G50:T50)-'8. SOH &amp; Pipeline'!S49))))))</f>
        <v>0</v>
      </c>
      <c r="S50" s="193">
        <f>(IF(S$8="Y",0,
MAX(0,'7. Consumption'!BN50-(R146+'8. SOH &amp; Pipeline'!T100-'7. Consumption'!V50+MIN(0,(SUM('7. Consumption'!$G50:U50)-'8. SOH &amp; Pipeline'!T49))))))</f>
        <v>0</v>
      </c>
      <c r="T50" s="193">
        <f>(IF(T$8="Y",0,
MAX(0,'7. Consumption'!BO50-(S146+'8. SOH &amp; Pipeline'!U100-'7. Consumption'!W50+MIN(0,(SUM('7. Consumption'!$G50:V50)-'8. SOH &amp; Pipeline'!U49))))))</f>
        <v>0</v>
      </c>
      <c r="U50" s="193">
        <f>(IF(U$8="Y",0,
MAX(0,'7. Consumption'!BP50-(T146+'8. SOH &amp; Pipeline'!V100-'7. Consumption'!X50+MIN(0,(SUM('7. Consumption'!$G50:W50)-'8. SOH &amp; Pipeline'!V49))))))</f>
        <v>0</v>
      </c>
      <c r="V50" s="193">
        <f>(IF(V$8="Y",0,
MAX(0,'7. Consumption'!BQ50-(U146+'8. SOH &amp; Pipeline'!W100-'7. Consumption'!Y50+MIN(0,(SUM('7. Consumption'!$G50:X50)-'8. SOH &amp; Pipeline'!W49))))))</f>
        <v>0</v>
      </c>
      <c r="W50" s="193">
        <f>(IF(W$8="Y",0,
MAX(0,'7. Consumption'!BR50-(V146+'8. SOH &amp; Pipeline'!X100-'7. Consumption'!Z50+MIN(0,(SUM('7. Consumption'!$G50:Y50)-'8. SOH &amp; Pipeline'!X49))))))</f>
        <v>0</v>
      </c>
      <c r="X50" s="193">
        <f>(IF(X$8="Y",0,
MAX(0,'7. Consumption'!BS50-(W146+'8. SOH &amp; Pipeline'!Y100-'7. Consumption'!AA50+MIN(0,(SUM('7. Consumption'!$G50:Z50)-'8. SOH &amp; Pipeline'!Y49))))))</f>
        <v>0</v>
      </c>
      <c r="Y50" s="193">
        <f>(IF(Y$8="Y",0,
MAX(0,'7. Consumption'!BT50-(X146+'8. SOH &amp; Pipeline'!Z100-'7. Consumption'!AB50+MIN(0,(SUM('7. Consumption'!$G50:AA50)-'8. SOH &amp; Pipeline'!Z49))))))</f>
        <v>0</v>
      </c>
      <c r="Z50" s="193">
        <f>(IF(Z$8="Y",0,
MAX(0,'7. Consumption'!BU50-(Y146+'8. SOH &amp; Pipeline'!AA100-'7. Consumption'!AC50+MIN(0,(SUM('7. Consumption'!$G50:AB50)-'8. SOH &amp; Pipeline'!AA49))))))</f>
        <v>0</v>
      </c>
      <c r="AA50" s="193">
        <f>(IF(AA$8="Y",0,
MAX(0,'7. Consumption'!BV50-(Z146+'8. SOH &amp; Pipeline'!AB100-'7. Consumption'!AD50+MIN(0,(SUM('7. Consumption'!$G50:AC50)-'8. SOH &amp; Pipeline'!AB49))))))</f>
        <v>0</v>
      </c>
      <c r="AB50" s="193">
        <f>(IF(AB$8="Y",0,
MAX(0,'7. Consumption'!BW50-(AA146+'8. SOH &amp; Pipeline'!AC100-'7. Consumption'!AE50+MIN(0,(SUM('7. Consumption'!$G50:AD50)-'8. SOH &amp; Pipeline'!AC49))))))</f>
        <v>0</v>
      </c>
      <c r="AC50" s="193">
        <f>(IF(AC$8="Y",0,
MAX(0,'7. Consumption'!BX50-(AB146+'8. SOH &amp; Pipeline'!AD100-'7. Consumption'!AF50+MIN(0,(SUM('7. Consumption'!$G50:AE50)-'8. SOH &amp; Pipeline'!AD49))))))</f>
        <v>0</v>
      </c>
      <c r="AD50" s="193">
        <f>(IF(AD$8="Y",0,
MAX(0,'7. Consumption'!BY50-(AC146+'8. SOH &amp; Pipeline'!AE100-'7. Consumption'!AG50+MIN(0,(SUM('7. Consumption'!$G50:AF50)-'8. SOH &amp; Pipeline'!AE49))))))</f>
        <v>0</v>
      </c>
      <c r="AE50" s="193">
        <f>(IF(AE$8="Y",0,
MAX(0,'7. Consumption'!BZ50-(AD146+'8. SOH &amp; Pipeline'!AF100-'7. Consumption'!AH50+MIN(0,(SUM('7. Consumption'!$G50:AG50)-'8. SOH &amp; Pipeline'!AF49))))))</f>
        <v>0</v>
      </c>
      <c r="AF50" s="193">
        <f>(IF(AF$8="Y",0,
MAX(0,'7. Consumption'!CA50-(AE146+'8. SOH &amp; Pipeline'!AG100-'7. Consumption'!AI50+MIN(0,(SUM('7. Consumption'!$G50:AH50)-'8. SOH &amp; Pipeline'!AG49))))))</f>
        <v>0</v>
      </c>
      <c r="AG50" s="193">
        <f>(IF(AG$8="Y",0,
MAX(0,'7. Consumption'!CB50-(AF146+'8. SOH &amp; Pipeline'!AH100-'7. Consumption'!AJ50+MIN(0,(SUM('7. Consumption'!$G50:AI50)-'8. SOH &amp; Pipeline'!AH49))))))</f>
        <v>0</v>
      </c>
      <c r="AH50" s="193">
        <f>(IF(AH$8="Y",0,
MAX(0,'7. Consumption'!CC50-(AG146+'8. SOH &amp; Pipeline'!AI100-'7. Consumption'!AK50+MIN(0,(SUM('7. Consumption'!$G50:AJ50)-'8. SOH &amp; Pipeline'!AI49))))))</f>
        <v>0</v>
      </c>
      <c r="AI50" s="193">
        <f>(IF(AI$8="Y",0,
MAX(0,'7. Consumption'!CD50-(AH146+'8. SOH &amp; Pipeline'!AJ100-'7. Consumption'!AL50+MIN(0,(SUM('7. Consumption'!$G50:AK50)-'8. SOH &amp; Pipeline'!AJ49))))))</f>
        <v>0</v>
      </c>
      <c r="AJ50" s="193">
        <f>(IF(AJ$8="Y",0,
MAX(0,'7. Consumption'!CE50-(AI146+'8. SOH &amp; Pipeline'!AK100-'7. Consumption'!AM50+MIN(0,(SUM('7. Consumption'!$G50:AL50)-'8. SOH &amp; Pipeline'!AK49))))))</f>
        <v>0</v>
      </c>
      <c r="AK50" s="193">
        <f>(IF(AK$8="Y",0,
MAX(0,'7. Consumption'!CF50-(AJ146+'8. SOH &amp; Pipeline'!AL100-'7. Consumption'!AN50+MIN(0,(SUM('7. Consumption'!$G50:AM50)-'8. SOH &amp; Pipeline'!AL49))))))</f>
        <v>0</v>
      </c>
      <c r="AL50" s="193">
        <f>(IF(AL$8="Y",0,
MAX(0,'7. Consumption'!CG50-(AK146+'8. SOH &amp; Pipeline'!AM100-'7. Consumption'!AO50+MIN(0,(SUM('7. Consumption'!$G50:AN50)-'8. SOH &amp; Pipeline'!AM49))))))</f>
        <v>0</v>
      </c>
      <c r="AM50" s="193">
        <f>(IF(AM$8="Y",0,
MAX(0,'7. Consumption'!CH50-(AL146+'8. SOH &amp; Pipeline'!AN100-'7. Consumption'!AP50+MIN(0,(SUM('7. Consumption'!$G50:AO50)-'8. SOH &amp; Pipeline'!AN49))))))</f>
        <v>0</v>
      </c>
      <c r="AN50" s="193">
        <f>(IF(AN$8="Y",0,
MAX(0,'7. Consumption'!CI50-(AM146+'8. SOH &amp; Pipeline'!AO100-'7. Consumption'!AQ50+MIN(0,(SUM('7. Consumption'!$G50:AP50)-'8. SOH &amp; Pipeline'!AO49))))))</f>
        <v>0</v>
      </c>
    </row>
    <row r="51" spans="2:40" ht="15" hidden="1" outlineLevel="1" x14ac:dyDescent="0.25">
      <c r="B51" s="16"/>
      <c r="C51" s="16" t="str">
        <f>'7. Consumption'!C51</f>
        <v/>
      </c>
      <c r="E51" s="193">
        <f>(IF(E$8="Y",0,
MAX(0,'7. Consumption'!AZ51-(D147+'8. SOH &amp; Pipeline'!F101-'7. Consumption'!H51+MIN(0,(SUM('7. Consumption'!$G51:G51)-'8. SOH &amp; Pipeline'!F50))))))</f>
        <v>0</v>
      </c>
      <c r="F51" s="193">
        <f>(IF(F$8="Y",0,
MAX(0,'7. Consumption'!BA51-(E147+'8. SOH &amp; Pipeline'!G101-'7. Consumption'!I51+MIN(0,(SUM('7. Consumption'!$G51:H51)-'8. SOH &amp; Pipeline'!G50))))))</f>
        <v>0</v>
      </c>
      <c r="G51" s="193">
        <f>(IF(G$8="Y",0,
MAX(0,'7. Consumption'!BB51-(F147+'8. SOH &amp; Pipeline'!H101-'7. Consumption'!J51+MIN(0,(SUM('7. Consumption'!$G51:I51)-'8. SOH &amp; Pipeline'!H50))))))</f>
        <v>0</v>
      </c>
      <c r="H51" s="193">
        <f>(IF(H$8="Y",0,
MAX(0,'7. Consumption'!BC51-(G147+'8. SOH &amp; Pipeline'!I101-'7. Consumption'!K51+MIN(0,(SUM('7. Consumption'!$G51:J51)-'8. SOH &amp; Pipeline'!I50))))))</f>
        <v>0</v>
      </c>
      <c r="I51" s="193">
        <f>(IF(I$8="Y",0,
MAX(0,'7. Consumption'!BD51-(H147+'8. SOH &amp; Pipeline'!J101-'7. Consumption'!L51+MIN(0,(SUM('7. Consumption'!$G51:K51)-'8. SOH &amp; Pipeline'!J50))))))</f>
        <v>0</v>
      </c>
      <c r="J51" s="193">
        <f>(IF(J$8="Y",0,
MAX(0,'7. Consumption'!BE51-(I147+'8. SOH &amp; Pipeline'!K101-'7. Consumption'!M51+MIN(0,(SUM('7. Consumption'!$G51:L51)-'8. SOH &amp; Pipeline'!K50))))))</f>
        <v>0</v>
      </c>
      <c r="K51" s="193">
        <f>(IF(K$8="Y",0,
MAX(0,'7. Consumption'!BF51-(J147+'8. SOH &amp; Pipeline'!L101-'7. Consumption'!N51+MIN(0,(SUM('7. Consumption'!$G51:M51)-'8. SOH &amp; Pipeline'!L50))))))</f>
        <v>0</v>
      </c>
      <c r="L51" s="193">
        <f>(IF(L$8="Y",0,
MAX(0,'7. Consumption'!BG51-(K147+'8. SOH &amp; Pipeline'!M101-'7. Consumption'!O51+MIN(0,(SUM('7. Consumption'!$G51:N51)-'8. SOH &amp; Pipeline'!M50))))))</f>
        <v>0</v>
      </c>
      <c r="M51" s="193">
        <f>(IF(M$8="Y",0,
MAX(0,'7. Consumption'!BH51-(L147+'8. SOH &amp; Pipeline'!N101-'7. Consumption'!P51+MIN(0,(SUM('7. Consumption'!$G51:O51)-'8. SOH &amp; Pipeline'!N50))))))</f>
        <v>0</v>
      </c>
      <c r="N51" s="193">
        <f>(IF(N$8="Y",0,
MAX(0,'7. Consumption'!BI51-(M147+'8. SOH &amp; Pipeline'!O101-'7. Consumption'!Q51+MIN(0,(SUM('7. Consumption'!$G51:P51)-'8. SOH &amp; Pipeline'!O50))))))</f>
        <v>0</v>
      </c>
      <c r="O51" s="193">
        <f>(IF(O$8="Y",0,
MAX(0,'7. Consumption'!BJ51-(N147+'8. SOH &amp; Pipeline'!P101-'7. Consumption'!R51+MIN(0,(SUM('7. Consumption'!$G51:Q51)-'8. SOH &amp; Pipeline'!P50))))))</f>
        <v>0</v>
      </c>
      <c r="P51" s="193">
        <f>(IF(P$8="Y",0,
MAX(0,'7. Consumption'!BK51-(O147+'8. SOH &amp; Pipeline'!Q101-'7. Consumption'!S51+MIN(0,(SUM('7. Consumption'!$G51:R51)-'8. SOH &amp; Pipeline'!Q50))))))</f>
        <v>0</v>
      </c>
      <c r="Q51" s="193">
        <f>(IF(Q$8="Y",0,
MAX(0,'7. Consumption'!BL51-(P147+'8. SOH &amp; Pipeline'!R101-'7. Consumption'!T51+MIN(0,(SUM('7. Consumption'!$G51:S51)-'8. SOH &amp; Pipeline'!R50))))))</f>
        <v>0</v>
      </c>
      <c r="R51" s="193">
        <f>(IF(R$8="Y",0,
MAX(0,'7. Consumption'!BM51-(Q147+'8. SOH &amp; Pipeline'!S101-'7. Consumption'!U51+MIN(0,(SUM('7. Consumption'!$G51:T51)-'8. SOH &amp; Pipeline'!S50))))))</f>
        <v>0</v>
      </c>
      <c r="S51" s="193">
        <f>(IF(S$8="Y",0,
MAX(0,'7. Consumption'!BN51-(R147+'8. SOH &amp; Pipeline'!T101-'7. Consumption'!V51+MIN(0,(SUM('7. Consumption'!$G51:U51)-'8. SOH &amp; Pipeline'!T50))))))</f>
        <v>0</v>
      </c>
      <c r="T51" s="193">
        <f>(IF(T$8="Y",0,
MAX(0,'7. Consumption'!BO51-(S147+'8. SOH &amp; Pipeline'!U101-'7. Consumption'!W51+MIN(0,(SUM('7. Consumption'!$G51:V51)-'8. SOH &amp; Pipeline'!U50))))))</f>
        <v>0</v>
      </c>
      <c r="U51" s="193">
        <f>(IF(U$8="Y",0,
MAX(0,'7. Consumption'!BP51-(T147+'8. SOH &amp; Pipeline'!V101-'7. Consumption'!X51+MIN(0,(SUM('7. Consumption'!$G51:W51)-'8. SOH &amp; Pipeline'!V50))))))</f>
        <v>0</v>
      </c>
      <c r="V51" s="193">
        <f>(IF(V$8="Y",0,
MAX(0,'7. Consumption'!BQ51-(U147+'8. SOH &amp; Pipeline'!W101-'7. Consumption'!Y51+MIN(0,(SUM('7. Consumption'!$G51:X51)-'8. SOH &amp; Pipeline'!W50))))))</f>
        <v>0</v>
      </c>
      <c r="W51" s="193">
        <f>(IF(W$8="Y",0,
MAX(0,'7. Consumption'!BR51-(V147+'8. SOH &amp; Pipeline'!X101-'7. Consumption'!Z51+MIN(0,(SUM('7. Consumption'!$G51:Y51)-'8. SOH &amp; Pipeline'!X50))))))</f>
        <v>0</v>
      </c>
      <c r="X51" s="193">
        <f>(IF(X$8="Y",0,
MAX(0,'7. Consumption'!BS51-(W147+'8. SOH &amp; Pipeline'!Y101-'7. Consumption'!AA51+MIN(0,(SUM('7. Consumption'!$G51:Z51)-'8. SOH &amp; Pipeline'!Y50))))))</f>
        <v>0</v>
      </c>
      <c r="Y51" s="193">
        <f>(IF(Y$8="Y",0,
MAX(0,'7. Consumption'!BT51-(X147+'8. SOH &amp; Pipeline'!Z101-'7. Consumption'!AB51+MIN(0,(SUM('7. Consumption'!$G51:AA51)-'8. SOH &amp; Pipeline'!Z50))))))</f>
        <v>0</v>
      </c>
      <c r="Z51" s="193">
        <f>(IF(Z$8="Y",0,
MAX(0,'7. Consumption'!BU51-(Y147+'8. SOH &amp; Pipeline'!AA101-'7. Consumption'!AC51+MIN(0,(SUM('7. Consumption'!$G51:AB51)-'8. SOH &amp; Pipeline'!AA50))))))</f>
        <v>0</v>
      </c>
      <c r="AA51" s="193">
        <f>(IF(AA$8="Y",0,
MAX(0,'7. Consumption'!BV51-(Z147+'8. SOH &amp; Pipeline'!AB101-'7. Consumption'!AD51+MIN(0,(SUM('7. Consumption'!$G51:AC51)-'8. SOH &amp; Pipeline'!AB50))))))</f>
        <v>0</v>
      </c>
      <c r="AB51" s="193">
        <f>(IF(AB$8="Y",0,
MAX(0,'7. Consumption'!BW51-(AA147+'8. SOH &amp; Pipeline'!AC101-'7. Consumption'!AE51+MIN(0,(SUM('7. Consumption'!$G51:AD51)-'8. SOH &amp; Pipeline'!AC50))))))</f>
        <v>0</v>
      </c>
      <c r="AC51" s="193">
        <f>(IF(AC$8="Y",0,
MAX(0,'7. Consumption'!BX51-(AB147+'8. SOH &amp; Pipeline'!AD101-'7. Consumption'!AF51+MIN(0,(SUM('7. Consumption'!$G51:AE51)-'8. SOH &amp; Pipeline'!AD50))))))</f>
        <v>0</v>
      </c>
      <c r="AD51" s="193">
        <f>(IF(AD$8="Y",0,
MAX(0,'7. Consumption'!BY51-(AC147+'8. SOH &amp; Pipeline'!AE101-'7. Consumption'!AG51+MIN(0,(SUM('7. Consumption'!$G51:AF51)-'8. SOH &amp; Pipeline'!AE50))))))</f>
        <v>0</v>
      </c>
      <c r="AE51" s="193">
        <f>(IF(AE$8="Y",0,
MAX(0,'7. Consumption'!BZ51-(AD147+'8. SOH &amp; Pipeline'!AF101-'7. Consumption'!AH51+MIN(0,(SUM('7. Consumption'!$G51:AG51)-'8. SOH &amp; Pipeline'!AF50))))))</f>
        <v>0</v>
      </c>
      <c r="AF51" s="193">
        <f>(IF(AF$8="Y",0,
MAX(0,'7. Consumption'!CA51-(AE147+'8. SOH &amp; Pipeline'!AG101-'7. Consumption'!AI51+MIN(0,(SUM('7. Consumption'!$G51:AH51)-'8. SOH &amp; Pipeline'!AG50))))))</f>
        <v>0</v>
      </c>
      <c r="AG51" s="193">
        <f>(IF(AG$8="Y",0,
MAX(0,'7. Consumption'!CB51-(AF147+'8. SOH &amp; Pipeline'!AH101-'7. Consumption'!AJ51+MIN(0,(SUM('7. Consumption'!$G51:AI51)-'8. SOH &amp; Pipeline'!AH50))))))</f>
        <v>0</v>
      </c>
      <c r="AH51" s="193">
        <f>(IF(AH$8="Y",0,
MAX(0,'7. Consumption'!CC51-(AG147+'8. SOH &amp; Pipeline'!AI101-'7. Consumption'!AK51+MIN(0,(SUM('7. Consumption'!$G51:AJ51)-'8. SOH &amp; Pipeline'!AI50))))))</f>
        <v>0</v>
      </c>
      <c r="AI51" s="193">
        <f>(IF(AI$8="Y",0,
MAX(0,'7. Consumption'!CD51-(AH147+'8. SOH &amp; Pipeline'!AJ101-'7. Consumption'!AL51+MIN(0,(SUM('7. Consumption'!$G51:AK51)-'8. SOH &amp; Pipeline'!AJ50))))))</f>
        <v>0</v>
      </c>
      <c r="AJ51" s="193">
        <f>(IF(AJ$8="Y",0,
MAX(0,'7. Consumption'!CE51-(AI147+'8. SOH &amp; Pipeline'!AK101-'7. Consumption'!AM51+MIN(0,(SUM('7. Consumption'!$G51:AL51)-'8. SOH &amp; Pipeline'!AK50))))))</f>
        <v>0</v>
      </c>
      <c r="AK51" s="193">
        <f>(IF(AK$8="Y",0,
MAX(0,'7. Consumption'!CF51-(AJ147+'8. SOH &amp; Pipeline'!AL101-'7. Consumption'!AN51+MIN(0,(SUM('7. Consumption'!$G51:AM51)-'8. SOH &amp; Pipeline'!AL50))))))</f>
        <v>0</v>
      </c>
      <c r="AL51" s="193">
        <f>(IF(AL$8="Y",0,
MAX(0,'7. Consumption'!CG51-(AK147+'8. SOH &amp; Pipeline'!AM101-'7. Consumption'!AO51+MIN(0,(SUM('7. Consumption'!$G51:AN51)-'8. SOH &amp; Pipeline'!AM50))))))</f>
        <v>0</v>
      </c>
      <c r="AM51" s="193">
        <f>(IF(AM$8="Y",0,
MAX(0,'7. Consumption'!CH51-(AL147+'8. SOH &amp; Pipeline'!AN101-'7. Consumption'!AP51+MIN(0,(SUM('7. Consumption'!$G51:AO51)-'8. SOH &amp; Pipeline'!AN50))))))</f>
        <v>0</v>
      </c>
      <c r="AN51" s="193">
        <f>(IF(AN$8="Y",0,
MAX(0,'7. Consumption'!CI51-(AM147+'8. SOH &amp; Pipeline'!AO101-'7. Consumption'!AQ51+MIN(0,(SUM('7. Consumption'!$G51:AP51)-'8. SOH &amp; Pipeline'!AO50))))))</f>
        <v>0</v>
      </c>
    </row>
    <row r="52" spans="2:40" ht="15" hidden="1" outlineLevel="1" x14ac:dyDescent="0.25">
      <c r="B52" s="16"/>
      <c r="C52" s="16" t="str">
        <f>'7. Consumption'!C52</f>
        <v/>
      </c>
      <c r="E52" s="193">
        <f>(IF(E$8="Y",0,
MAX(0,'7. Consumption'!AZ52-(D148+'8. SOH &amp; Pipeline'!F102-'7. Consumption'!H52+MIN(0,(SUM('7. Consumption'!$G52:G52)-'8. SOH &amp; Pipeline'!F51))))))</f>
        <v>0</v>
      </c>
      <c r="F52" s="193">
        <f>(IF(F$8="Y",0,
MAX(0,'7. Consumption'!BA52-(E148+'8. SOH &amp; Pipeline'!G102-'7. Consumption'!I52+MIN(0,(SUM('7. Consumption'!$G52:H52)-'8. SOH &amp; Pipeline'!G51))))))</f>
        <v>0</v>
      </c>
      <c r="G52" s="193">
        <f>(IF(G$8="Y",0,
MAX(0,'7. Consumption'!BB52-(F148+'8. SOH &amp; Pipeline'!H102-'7. Consumption'!J52+MIN(0,(SUM('7. Consumption'!$G52:I52)-'8. SOH &amp; Pipeline'!H51))))))</f>
        <v>0</v>
      </c>
      <c r="H52" s="193">
        <f>(IF(H$8="Y",0,
MAX(0,'7. Consumption'!BC52-(G148+'8. SOH &amp; Pipeline'!I102-'7. Consumption'!K52+MIN(0,(SUM('7. Consumption'!$G52:J52)-'8. SOH &amp; Pipeline'!I51))))))</f>
        <v>0</v>
      </c>
      <c r="I52" s="193">
        <f>(IF(I$8="Y",0,
MAX(0,'7. Consumption'!BD52-(H148+'8. SOH &amp; Pipeline'!J102-'7. Consumption'!L52+MIN(0,(SUM('7. Consumption'!$G52:K52)-'8. SOH &amp; Pipeline'!J51))))))</f>
        <v>0</v>
      </c>
      <c r="J52" s="193">
        <f>(IF(J$8="Y",0,
MAX(0,'7. Consumption'!BE52-(I148+'8. SOH &amp; Pipeline'!K102-'7. Consumption'!M52+MIN(0,(SUM('7. Consumption'!$G52:L52)-'8. SOH &amp; Pipeline'!K51))))))</f>
        <v>0</v>
      </c>
      <c r="K52" s="193">
        <f>(IF(K$8="Y",0,
MAX(0,'7. Consumption'!BF52-(J148+'8. SOH &amp; Pipeline'!L102-'7. Consumption'!N52+MIN(0,(SUM('7. Consumption'!$G52:M52)-'8. SOH &amp; Pipeline'!L51))))))</f>
        <v>0</v>
      </c>
      <c r="L52" s="193">
        <f>(IF(L$8="Y",0,
MAX(0,'7. Consumption'!BG52-(K148+'8. SOH &amp; Pipeline'!M102-'7. Consumption'!O52+MIN(0,(SUM('7. Consumption'!$G52:N52)-'8. SOH &amp; Pipeline'!M51))))))</f>
        <v>0</v>
      </c>
      <c r="M52" s="193">
        <f>(IF(M$8="Y",0,
MAX(0,'7. Consumption'!BH52-(L148+'8. SOH &amp; Pipeline'!N102-'7. Consumption'!P52+MIN(0,(SUM('7. Consumption'!$G52:O52)-'8. SOH &amp; Pipeline'!N51))))))</f>
        <v>0</v>
      </c>
      <c r="N52" s="193">
        <f>(IF(N$8="Y",0,
MAX(0,'7. Consumption'!BI52-(M148+'8. SOH &amp; Pipeline'!O102-'7. Consumption'!Q52+MIN(0,(SUM('7. Consumption'!$G52:P52)-'8. SOH &amp; Pipeline'!O51))))))</f>
        <v>0</v>
      </c>
      <c r="O52" s="193">
        <f>(IF(O$8="Y",0,
MAX(0,'7. Consumption'!BJ52-(N148+'8. SOH &amp; Pipeline'!P102-'7. Consumption'!R52+MIN(0,(SUM('7. Consumption'!$G52:Q52)-'8. SOH &amp; Pipeline'!P51))))))</f>
        <v>0</v>
      </c>
      <c r="P52" s="193">
        <f>(IF(P$8="Y",0,
MAX(0,'7. Consumption'!BK52-(O148+'8. SOH &amp; Pipeline'!Q102-'7. Consumption'!S52+MIN(0,(SUM('7. Consumption'!$G52:R52)-'8. SOH &amp; Pipeline'!Q51))))))</f>
        <v>0</v>
      </c>
      <c r="Q52" s="193">
        <f>(IF(Q$8="Y",0,
MAX(0,'7. Consumption'!BL52-(P148+'8. SOH &amp; Pipeline'!R102-'7. Consumption'!T52+MIN(0,(SUM('7. Consumption'!$G52:S52)-'8. SOH &amp; Pipeline'!R51))))))</f>
        <v>0</v>
      </c>
      <c r="R52" s="193">
        <f>(IF(R$8="Y",0,
MAX(0,'7. Consumption'!BM52-(Q148+'8. SOH &amp; Pipeline'!S102-'7. Consumption'!U52+MIN(0,(SUM('7. Consumption'!$G52:T52)-'8. SOH &amp; Pipeline'!S51))))))</f>
        <v>0</v>
      </c>
      <c r="S52" s="193">
        <f>(IF(S$8="Y",0,
MAX(0,'7. Consumption'!BN52-(R148+'8. SOH &amp; Pipeline'!T102-'7. Consumption'!V52+MIN(0,(SUM('7. Consumption'!$G52:U52)-'8. SOH &amp; Pipeline'!T51))))))</f>
        <v>0</v>
      </c>
      <c r="T52" s="193">
        <f>(IF(T$8="Y",0,
MAX(0,'7. Consumption'!BO52-(S148+'8. SOH &amp; Pipeline'!U102-'7. Consumption'!W52+MIN(0,(SUM('7. Consumption'!$G52:V52)-'8. SOH &amp; Pipeline'!U51))))))</f>
        <v>0</v>
      </c>
      <c r="U52" s="193">
        <f>(IF(U$8="Y",0,
MAX(0,'7. Consumption'!BP52-(T148+'8. SOH &amp; Pipeline'!V102-'7. Consumption'!X52+MIN(0,(SUM('7. Consumption'!$G52:W52)-'8. SOH &amp; Pipeline'!V51))))))</f>
        <v>0</v>
      </c>
      <c r="V52" s="193">
        <f>(IF(V$8="Y",0,
MAX(0,'7. Consumption'!BQ52-(U148+'8. SOH &amp; Pipeline'!W102-'7. Consumption'!Y52+MIN(0,(SUM('7. Consumption'!$G52:X52)-'8. SOH &amp; Pipeline'!W51))))))</f>
        <v>0</v>
      </c>
      <c r="W52" s="193">
        <f>(IF(W$8="Y",0,
MAX(0,'7. Consumption'!BR52-(V148+'8. SOH &amp; Pipeline'!X102-'7. Consumption'!Z52+MIN(0,(SUM('7. Consumption'!$G52:Y52)-'8. SOH &amp; Pipeline'!X51))))))</f>
        <v>0</v>
      </c>
      <c r="X52" s="193">
        <f>(IF(X$8="Y",0,
MAX(0,'7. Consumption'!BS52-(W148+'8. SOH &amp; Pipeline'!Y102-'7. Consumption'!AA52+MIN(0,(SUM('7. Consumption'!$G52:Z52)-'8. SOH &amp; Pipeline'!Y51))))))</f>
        <v>0</v>
      </c>
      <c r="Y52" s="193">
        <f>(IF(Y$8="Y",0,
MAX(0,'7. Consumption'!BT52-(X148+'8. SOH &amp; Pipeline'!Z102-'7. Consumption'!AB52+MIN(0,(SUM('7. Consumption'!$G52:AA52)-'8. SOH &amp; Pipeline'!Z51))))))</f>
        <v>0</v>
      </c>
      <c r="Z52" s="193">
        <f>(IF(Z$8="Y",0,
MAX(0,'7. Consumption'!BU52-(Y148+'8. SOH &amp; Pipeline'!AA102-'7. Consumption'!AC52+MIN(0,(SUM('7. Consumption'!$G52:AB52)-'8. SOH &amp; Pipeline'!AA51))))))</f>
        <v>0</v>
      </c>
      <c r="AA52" s="193">
        <f>(IF(AA$8="Y",0,
MAX(0,'7. Consumption'!BV52-(Z148+'8. SOH &amp; Pipeline'!AB102-'7. Consumption'!AD52+MIN(0,(SUM('7. Consumption'!$G52:AC52)-'8. SOH &amp; Pipeline'!AB51))))))</f>
        <v>0</v>
      </c>
      <c r="AB52" s="193">
        <f>(IF(AB$8="Y",0,
MAX(0,'7. Consumption'!BW52-(AA148+'8. SOH &amp; Pipeline'!AC102-'7. Consumption'!AE52+MIN(0,(SUM('7. Consumption'!$G52:AD52)-'8. SOH &amp; Pipeline'!AC51))))))</f>
        <v>0</v>
      </c>
      <c r="AC52" s="193">
        <f>(IF(AC$8="Y",0,
MAX(0,'7. Consumption'!BX52-(AB148+'8. SOH &amp; Pipeline'!AD102-'7. Consumption'!AF52+MIN(0,(SUM('7. Consumption'!$G52:AE52)-'8. SOH &amp; Pipeline'!AD51))))))</f>
        <v>0</v>
      </c>
      <c r="AD52" s="193">
        <f>(IF(AD$8="Y",0,
MAX(0,'7. Consumption'!BY52-(AC148+'8. SOH &amp; Pipeline'!AE102-'7. Consumption'!AG52+MIN(0,(SUM('7. Consumption'!$G52:AF52)-'8. SOH &amp; Pipeline'!AE51))))))</f>
        <v>0</v>
      </c>
      <c r="AE52" s="193">
        <f>(IF(AE$8="Y",0,
MAX(0,'7. Consumption'!BZ52-(AD148+'8. SOH &amp; Pipeline'!AF102-'7. Consumption'!AH52+MIN(0,(SUM('7. Consumption'!$G52:AG52)-'8. SOH &amp; Pipeline'!AF51))))))</f>
        <v>0</v>
      </c>
      <c r="AF52" s="193">
        <f>(IF(AF$8="Y",0,
MAX(0,'7. Consumption'!CA52-(AE148+'8. SOH &amp; Pipeline'!AG102-'7. Consumption'!AI52+MIN(0,(SUM('7. Consumption'!$G52:AH52)-'8. SOH &amp; Pipeline'!AG51))))))</f>
        <v>0</v>
      </c>
      <c r="AG52" s="193">
        <f>(IF(AG$8="Y",0,
MAX(0,'7. Consumption'!CB52-(AF148+'8. SOH &amp; Pipeline'!AH102-'7. Consumption'!AJ52+MIN(0,(SUM('7. Consumption'!$G52:AI52)-'8. SOH &amp; Pipeline'!AH51))))))</f>
        <v>0</v>
      </c>
      <c r="AH52" s="193">
        <f>(IF(AH$8="Y",0,
MAX(0,'7. Consumption'!CC52-(AG148+'8. SOH &amp; Pipeline'!AI102-'7. Consumption'!AK52+MIN(0,(SUM('7. Consumption'!$G52:AJ52)-'8. SOH &amp; Pipeline'!AI51))))))</f>
        <v>0</v>
      </c>
      <c r="AI52" s="193">
        <f>(IF(AI$8="Y",0,
MAX(0,'7. Consumption'!CD52-(AH148+'8. SOH &amp; Pipeline'!AJ102-'7. Consumption'!AL52+MIN(0,(SUM('7. Consumption'!$G52:AK52)-'8. SOH &amp; Pipeline'!AJ51))))))</f>
        <v>0</v>
      </c>
      <c r="AJ52" s="193">
        <f>(IF(AJ$8="Y",0,
MAX(0,'7. Consumption'!CE52-(AI148+'8. SOH &amp; Pipeline'!AK102-'7. Consumption'!AM52+MIN(0,(SUM('7. Consumption'!$G52:AL52)-'8. SOH &amp; Pipeline'!AK51))))))</f>
        <v>0</v>
      </c>
      <c r="AK52" s="193">
        <f>(IF(AK$8="Y",0,
MAX(0,'7. Consumption'!CF52-(AJ148+'8. SOH &amp; Pipeline'!AL102-'7. Consumption'!AN52+MIN(0,(SUM('7. Consumption'!$G52:AM52)-'8. SOH &amp; Pipeline'!AL51))))))</f>
        <v>0</v>
      </c>
      <c r="AL52" s="193">
        <f>(IF(AL$8="Y",0,
MAX(0,'7. Consumption'!CG52-(AK148+'8. SOH &amp; Pipeline'!AM102-'7. Consumption'!AO52+MIN(0,(SUM('7. Consumption'!$G52:AN52)-'8. SOH &amp; Pipeline'!AM51))))))</f>
        <v>0</v>
      </c>
      <c r="AM52" s="193">
        <f>(IF(AM$8="Y",0,
MAX(0,'7. Consumption'!CH52-(AL148+'8. SOH &amp; Pipeline'!AN102-'7. Consumption'!AP52+MIN(0,(SUM('7. Consumption'!$G52:AO52)-'8. SOH &amp; Pipeline'!AN51))))))</f>
        <v>0</v>
      </c>
      <c r="AN52" s="193">
        <f>(IF(AN$8="Y",0,
MAX(0,'7. Consumption'!CI52-(AM148+'8. SOH &amp; Pipeline'!AO102-'7. Consumption'!AQ52+MIN(0,(SUM('7. Consumption'!$G52:AP52)-'8. SOH &amp; Pipeline'!AO51))))))</f>
        <v>0</v>
      </c>
    </row>
    <row r="53" spans="2:40" collapsed="1" x14ac:dyDescent="0.3">
      <c r="B53" s="16"/>
      <c r="C53" s="16" t="str">
        <f>'7. Consumption'!C53</f>
        <v/>
      </c>
      <c r="E53" s="193">
        <f>(IF(E$8="Y",0,
MAX(0,'7. Consumption'!AZ53-(D149+'8. SOH &amp; Pipeline'!F103-'7. Consumption'!H53+MIN(0,(SUM('7. Consumption'!$G53:G53)-'8. SOH &amp; Pipeline'!F52))))))</f>
        <v>0</v>
      </c>
      <c r="F53" s="193">
        <f>(IF(F$8="Y",0,
MAX(0,'7. Consumption'!BA53-(E149+'8. SOH &amp; Pipeline'!G103-'7. Consumption'!I53+MIN(0,(SUM('7. Consumption'!$G53:H53)-'8. SOH &amp; Pipeline'!G52))))))</f>
        <v>0</v>
      </c>
      <c r="G53" s="193">
        <f>(IF(G$8="Y",0,
MAX(0,'7. Consumption'!BB53-(F149+'8. SOH &amp; Pipeline'!H103-'7. Consumption'!J53+MIN(0,(SUM('7. Consumption'!$G53:I53)-'8. SOH &amp; Pipeline'!H52))))))</f>
        <v>0</v>
      </c>
      <c r="H53" s="193">
        <f>(IF(H$8="Y",0,
MAX(0,'7. Consumption'!BC53-(G149+'8. SOH &amp; Pipeline'!I103-'7. Consumption'!K53+MIN(0,(SUM('7. Consumption'!$G53:J53)-'8. SOH &amp; Pipeline'!I52))))))</f>
        <v>0</v>
      </c>
      <c r="I53" s="193">
        <f>(IF(I$8="Y",0,
MAX(0,'7. Consumption'!BD53-(H149+'8. SOH &amp; Pipeline'!J103-'7. Consumption'!L53+MIN(0,(SUM('7. Consumption'!$G53:K53)-'8. SOH &amp; Pipeline'!J52))))))</f>
        <v>0</v>
      </c>
      <c r="J53" s="193">
        <f>(IF(J$8="Y",0,
MAX(0,'7. Consumption'!BE53-(I149+'8. SOH &amp; Pipeline'!K103-'7. Consumption'!M53+MIN(0,(SUM('7. Consumption'!$G53:L53)-'8. SOH &amp; Pipeline'!K52))))))</f>
        <v>0</v>
      </c>
      <c r="K53" s="193">
        <f>(IF(K$8="Y",0,
MAX(0,'7. Consumption'!BF53-(J149+'8. SOH &amp; Pipeline'!L103-'7. Consumption'!N53+MIN(0,(SUM('7. Consumption'!$G53:M53)-'8. SOH &amp; Pipeline'!L52))))))</f>
        <v>0</v>
      </c>
      <c r="L53" s="193">
        <f>(IF(L$8="Y",0,
MAX(0,'7. Consumption'!BG53-(K149+'8. SOH &amp; Pipeline'!M103-'7. Consumption'!O53+MIN(0,(SUM('7. Consumption'!$G53:N53)-'8. SOH &amp; Pipeline'!M52))))))</f>
        <v>0</v>
      </c>
      <c r="M53" s="193">
        <f>(IF(M$8="Y",0,
MAX(0,'7. Consumption'!BH53-(L149+'8. SOH &amp; Pipeline'!N103-'7. Consumption'!P53+MIN(0,(SUM('7. Consumption'!$G53:O53)-'8. SOH &amp; Pipeline'!N52))))))</f>
        <v>0</v>
      </c>
      <c r="N53" s="193">
        <f>(IF(N$8="Y",0,
MAX(0,'7. Consumption'!BI53-(M149+'8. SOH &amp; Pipeline'!O103-'7. Consumption'!Q53+MIN(0,(SUM('7. Consumption'!$G53:P53)-'8. SOH &amp; Pipeline'!O52))))))</f>
        <v>0</v>
      </c>
      <c r="O53" s="193">
        <f>(IF(O$8="Y",0,
MAX(0,'7. Consumption'!BJ53-(N149+'8. SOH &amp; Pipeline'!P103-'7. Consumption'!R53+MIN(0,(SUM('7. Consumption'!$G53:Q53)-'8. SOH &amp; Pipeline'!P52))))))</f>
        <v>0</v>
      </c>
      <c r="P53" s="193">
        <f>(IF(P$8="Y",0,
MAX(0,'7. Consumption'!BK53-(O149+'8. SOH &amp; Pipeline'!Q103-'7. Consumption'!S53+MIN(0,(SUM('7. Consumption'!$G53:R53)-'8. SOH &amp; Pipeline'!Q52))))))</f>
        <v>0</v>
      </c>
      <c r="Q53" s="193">
        <f>(IF(Q$8="Y",0,
MAX(0,'7. Consumption'!BL53-(P149+'8. SOH &amp; Pipeline'!R103-'7. Consumption'!T53+MIN(0,(SUM('7. Consumption'!$G53:S53)-'8. SOH &amp; Pipeline'!R52))))))</f>
        <v>0</v>
      </c>
      <c r="R53" s="193">
        <f>(IF(R$8="Y",0,
MAX(0,'7. Consumption'!BM53-(Q149+'8. SOH &amp; Pipeline'!S103-'7. Consumption'!U53+MIN(0,(SUM('7. Consumption'!$G53:T53)-'8. SOH &amp; Pipeline'!S52))))))</f>
        <v>0</v>
      </c>
      <c r="S53" s="193">
        <f>(IF(S$8="Y",0,
MAX(0,'7. Consumption'!BN53-(R149+'8. SOH &amp; Pipeline'!T103-'7. Consumption'!V53+MIN(0,(SUM('7. Consumption'!$G53:U53)-'8. SOH &amp; Pipeline'!T52))))))</f>
        <v>0</v>
      </c>
      <c r="T53" s="193">
        <f>(IF(T$8="Y",0,
MAX(0,'7. Consumption'!BO53-(S149+'8. SOH &amp; Pipeline'!U103-'7. Consumption'!W53+MIN(0,(SUM('7. Consumption'!$G53:V53)-'8. SOH &amp; Pipeline'!U52))))))</f>
        <v>0</v>
      </c>
      <c r="U53" s="193">
        <f>(IF(U$8="Y",0,
MAX(0,'7. Consumption'!BP53-(T149+'8. SOH &amp; Pipeline'!V103-'7. Consumption'!X53+MIN(0,(SUM('7. Consumption'!$G53:W53)-'8. SOH &amp; Pipeline'!V52))))))</f>
        <v>0</v>
      </c>
      <c r="V53" s="193">
        <f>(IF(V$8="Y",0,
MAX(0,'7. Consumption'!BQ53-(U149+'8. SOH &amp; Pipeline'!W103-'7. Consumption'!Y53+MIN(0,(SUM('7. Consumption'!$G53:X53)-'8. SOH &amp; Pipeline'!W52))))))</f>
        <v>0</v>
      </c>
      <c r="W53" s="193">
        <f>(IF(W$8="Y",0,
MAX(0,'7. Consumption'!BR53-(V149+'8. SOH &amp; Pipeline'!X103-'7. Consumption'!Z53+MIN(0,(SUM('7. Consumption'!$G53:Y53)-'8. SOH &amp; Pipeline'!X52))))))</f>
        <v>0</v>
      </c>
      <c r="X53" s="193">
        <f>(IF(X$8="Y",0,
MAX(0,'7. Consumption'!BS53-(W149+'8. SOH &amp; Pipeline'!Y103-'7. Consumption'!AA53+MIN(0,(SUM('7. Consumption'!$G53:Z53)-'8. SOH &amp; Pipeline'!Y52))))))</f>
        <v>0</v>
      </c>
      <c r="Y53" s="193">
        <f>(IF(Y$8="Y",0,
MAX(0,'7. Consumption'!BT53-(X149+'8. SOH &amp; Pipeline'!Z103-'7. Consumption'!AB53+MIN(0,(SUM('7. Consumption'!$G53:AA53)-'8. SOH &amp; Pipeline'!Z52))))))</f>
        <v>0</v>
      </c>
      <c r="Z53" s="193">
        <f>(IF(Z$8="Y",0,
MAX(0,'7. Consumption'!BU53-(Y149+'8. SOH &amp; Pipeline'!AA103-'7. Consumption'!AC53+MIN(0,(SUM('7. Consumption'!$G53:AB53)-'8. SOH &amp; Pipeline'!AA52))))))</f>
        <v>0</v>
      </c>
      <c r="AA53" s="193">
        <f>(IF(AA$8="Y",0,
MAX(0,'7. Consumption'!BV53-(Z149+'8. SOH &amp; Pipeline'!AB103-'7. Consumption'!AD53+MIN(0,(SUM('7. Consumption'!$G53:AC53)-'8. SOH &amp; Pipeline'!AB52))))))</f>
        <v>0</v>
      </c>
      <c r="AB53" s="193">
        <f>(IF(AB$8="Y",0,
MAX(0,'7. Consumption'!BW53-(AA149+'8. SOH &amp; Pipeline'!AC103-'7. Consumption'!AE53+MIN(0,(SUM('7. Consumption'!$G53:AD53)-'8. SOH &amp; Pipeline'!AC52))))))</f>
        <v>0</v>
      </c>
      <c r="AC53" s="193">
        <f>(IF(AC$8="Y",0,
MAX(0,'7. Consumption'!BX53-(AB149+'8. SOH &amp; Pipeline'!AD103-'7. Consumption'!AF53+MIN(0,(SUM('7. Consumption'!$G53:AE53)-'8. SOH &amp; Pipeline'!AD52))))))</f>
        <v>0</v>
      </c>
      <c r="AD53" s="193">
        <f>(IF(AD$8="Y",0,
MAX(0,'7. Consumption'!BY53-(AC149+'8. SOH &amp; Pipeline'!AE103-'7. Consumption'!AG53+MIN(0,(SUM('7. Consumption'!$G53:AF53)-'8. SOH &amp; Pipeline'!AE52))))))</f>
        <v>0</v>
      </c>
      <c r="AE53" s="193">
        <f>(IF(AE$8="Y",0,
MAX(0,'7. Consumption'!BZ53-(AD149+'8. SOH &amp; Pipeline'!AF103-'7. Consumption'!AH53+MIN(0,(SUM('7. Consumption'!$G53:AG53)-'8. SOH &amp; Pipeline'!AF52))))))</f>
        <v>0</v>
      </c>
      <c r="AF53" s="193">
        <f>(IF(AF$8="Y",0,
MAX(0,'7. Consumption'!CA53-(AE149+'8. SOH &amp; Pipeline'!AG103-'7. Consumption'!AI53+MIN(0,(SUM('7. Consumption'!$G53:AH53)-'8. SOH &amp; Pipeline'!AG52))))))</f>
        <v>0</v>
      </c>
      <c r="AG53" s="193">
        <f>(IF(AG$8="Y",0,
MAX(0,'7. Consumption'!CB53-(AF149+'8. SOH &amp; Pipeline'!AH103-'7. Consumption'!AJ53+MIN(0,(SUM('7. Consumption'!$G53:AI53)-'8. SOH &amp; Pipeline'!AH52))))))</f>
        <v>0</v>
      </c>
      <c r="AH53" s="193">
        <f>(IF(AH$8="Y",0,
MAX(0,'7. Consumption'!CC53-(AG149+'8. SOH &amp; Pipeline'!AI103-'7. Consumption'!AK53+MIN(0,(SUM('7. Consumption'!$G53:AJ53)-'8. SOH &amp; Pipeline'!AI52))))))</f>
        <v>0</v>
      </c>
      <c r="AI53" s="193">
        <f>(IF(AI$8="Y",0,
MAX(0,'7. Consumption'!CD53-(AH149+'8. SOH &amp; Pipeline'!AJ103-'7. Consumption'!AL53+MIN(0,(SUM('7. Consumption'!$G53:AK53)-'8. SOH &amp; Pipeline'!AJ52))))))</f>
        <v>0</v>
      </c>
      <c r="AJ53" s="193">
        <f>(IF(AJ$8="Y",0,
MAX(0,'7. Consumption'!CE53-(AI149+'8. SOH &amp; Pipeline'!AK103-'7. Consumption'!AM53+MIN(0,(SUM('7. Consumption'!$G53:AL53)-'8. SOH &amp; Pipeline'!AK52))))))</f>
        <v>0</v>
      </c>
      <c r="AK53" s="193">
        <f>(IF(AK$8="Y",0,
MAX(0,'7. Consumption'!CF53-(AJ149+'8. SOH &amp; Pipeline'!AL103-'7. Consumption'!AN53+MIN(0,(SUM('7. Consumption'!$G53:AM53)-'8. SOH &amp; Pipeline'!AL52))))))</f>
        <v>0</v>
      </c>
      <c r="AL53" s="193">
        <f>(IF(AL$8="Y",0,
MAX(0,'7. Consumption'!CG53-(AK149+'8. SOH &amp; Pipeline'!AM103-'7. Consumption'!AO53+MIN(0,(SUM('7. Consumption'!$G53:AN53)-'8. SOH &amp; Pipeline'!AM52))))))</f>
        <v>0</v>
      </c>
      <c r="AM53" s="193">
        <f>(IF(AM$8="Y",0,
MAX(0,'7. Consumption'!CH53-(AL149+'8. SOH &amp; Pipeline'!AN103-'7. Consumption'!AP53+MIN(0,(SUM('7. Consumption'!$G53:AO53)-'8. SOH &amp; Pipeline'!AN52))))))</f>
        <v>0</v>
      </c>
      <c r="AN53" s="193">
        <f>(IF(AN$8="Y",0,
MAX(0,'7. Consumption'!CI53-(AM149+'8. SOH &amp; Pipeline'!AO103-'7. Consumption'!AQ53+MIN(0,(SUM('7. Consumption'!$G53:AP53)-'8. SOH &amp; Pipeline'!AO52))))))</f>
        <v>0</v>
      </c>
    </row>
    <row r="55" spans="2:40" x14ac:dyDescent="0.3">
      <c r="B55" s="144" t="s">
        <v>168</v>
      </c>
      <c r="C55" s="145"/>
      <c r="E55" s="146" t="s">
        <v>277</v>
      </c>
      <c r="F55" s="50" t="s">
        <v>278</v>
      </c>
      <c r="G55" s="146" t="s">
        <v>279</v>
      </c>
      <c r="H55" s="50" t="s">
        <v>280</v>
      </c>
      <c r="I55" s="146" t="s">
        <v>281</v>
      </c>
      <c r="J55" s="50" t="s">
        <v>282</v>
      </c>
      <c r="K55" s="149" t="s">
        <v>125</v>
      </c>
    </row>
    <row r="56" spans="2:40" x14ac:dyDescent="0.3">
      <c r="B56" s="16">
        <f>B9</f>
        <v>0</v>
      </c>
      <c r="C56" s="16" t="str">
        <f>C9</f>
        <v>3TC (150) - 60 tab</v>
      </c>
      <c r="E56" s="356">
        <f>SUM($E9:$J9)</f>
        <v>0</v>
      </c>
      <c r="F56" s="356">
        <f>SUM($K9:$P9)</f>
        <v>0</v>
      </c>
      <c r="G56" s="356">
        <f>SUM($Q9:$V9)</f>
        <v>0</v>
      </c>
      <c r="H56" s="356">
        <f>SUM($W9:$AB9)</f>
        <v>0</v>
      </c>
      <c r="I56" s="356">
        <f>SUM($AC9:$AH9)</f>
        <v>0</v>
      </c>
      <c r="J56" s="356">
        <f>SUM($AI9:$AN9)</f>
        <v>0</v>
      </c>
      <c r="K56" s="357">
        <f>SUM(E56:J56)</f>
        <v>0</v>
      </c>
    </row>
    <row r="57" spans="2:40" x14ac:dyDescent="0.3">
      <c r="B57" s="16">
        <f t="shared" ref="B57:C57" si="1">B10</f>
        <v>0</v>
      </c>
      <c r="C57" s="16" t="str">
        <f t="shared" si="1"/>
        <v>3TC (300) - 30 tab</v>
      </c>
      <c r="E57" s="356">
        <f t="shared" ref="E57:E100" si="2">SUM($E10:$J10)</f>
        <v>0</v>
      </c>
      <c r="F57" s="356">
        <f t="shared" ref="F57:F100" si="3">SUM($K10:$P10)</f>
        <v>0</v>
      </c>
      <c r="G57" s="356">
        <f t="shared" ref="G57:G100" si="4">SUM($Q10:$V10)</f>
        <v>0</v>
      </c>
      <c r="H57" s="356">
        <f t="shared" ref="H57:H100" si="5">SUM($W10:$AB10)</f>
        <v>0</v>
      </c>
      <c r="I57" s="356">
        <f t="shared" ref="I57:I100" si="6">SUM($AC10:$AH10)</f>
        <v>0</v>
      </c>
      <c r="J57" s="356">
        <f t="shared" ref="J57:J100" si="7">SUM($AI10:$AN10)</f>
        <v>0</v>
      </c>
      <c r="K57" s="357">
        <f t="shared" ref="K57:K100" si="8">SUM(E57:J57)</f>
        <v>0</v>
      </c>
    </row>
    <row r="58" spans="2:40" x14ac:dyDescent="0.3">
      <c r="B58" s="16">
        <f t="shared" ref="B58:C58" si="9">B11</f>
        <v>0</v>
      </c>
      <c r="C58" s="16" t="str">
        <f t="shared" si="9"/>
        <v>ABC (300) - 60 tab</v>
      </c>
      <c r="E58" s="356">
        <f t="shared" si="2"/>
        <v>0</v>
      </c>
      <c r="F58" s="356">
        <f t="shared" si="3"/>
        <v>0</v>
      </c>
      <c r="G58" s="356">
        <f t="shared" si="4"/>
        <v>0</v>
      </c>
      <c r="H58" s="356">
        <f t="shared" si="5"/>
        <v>0</v>
      </c>
      <c r="I58" s="356">
        <f t="shared" si="6"/>
        <v>0</v>
      </c>
      <c r="J58" s="356">
        <f t="shared" si="7"/>
        <v>0</v>
      </c>
      <c r="K58" s="357">
        <f t="shared" si="8"/>
        <v>0</v>
      </c>
    </row>
    <row r="59" spans="2:40" x14ac:dyDescent="0.3">
      <c r="B59" s="16">
        <f t="shared" ref="B59:C59" si="10">B12</f>
        <v>0</v>
      </c>
      <c r="C59" s="16" t="str">
        <f t="shared" si="10"/>
        <v>ABC+3TC (600/300) - 30 tab</v>
      </c>
      <c r="E59" s="356">
        <f t="shared" si="2"/>
        <v>0</v>
      </c>
      <c r="F59" s="356">
        <f t="shared" si="3"/>
        <v>0</v>
      </c>
      <c r="G59" s="356">
        <f t="shared" si="4"/>
        <v>0</v>
      </c>
      <c r="H59" s="356">
        <f t="shared" si="5"/>
        <v>0</v>
      </c>
      <c r="I59" s="356">
        <f t="shared" si="6"/>
        <v>0</v>
      </c>
      <c r="J59" s="356">
        <f t="shared" si="7"/>
        <v>0</v>
      </c>
      <c r="K59" s="357">
        <f t="shared" si="8"/>
        <v>0</v>
      </c>
    </row>
    <row r="60" spans="2:40" x14ac:dyDescent="0.3">
      <c r="B60" s="16">
        <f t="shared" ref="B60:C60" si="11">B13</f>
        <v>0</v>
      </c>
      <c r="C60" s="16" t="str">
        <f t="shared" si="11"/>
        <v>ATV/r (300/100) - 30 tab</v>
      </c>
      <c r="E60" s="356">
        <f t="shared" si="2"/>
        <v>0</v>
      </c>
      <c r="F60" s="356">
        <f t="shared" si="3"/>
        <v>0</v>
      </c>
      <c r="G60" s="356">
        <f t="shared" si="4"/>
        <v>0</v>
      </c>
      <c r="H60" s="356">
        <f t="shared" si="5"/>
        <v>0</v>
      </c>
      <c r="I60" s="356">
        <f t="shared" si="6"/>
        <v>0</v>
      </c>
      <c r="J60" s="356">
        <f t="shared" si="7"/>
        <v>0</v>
      </c>
      <c r="K60" s="357">
        <f t="shared" si="8"/>
        <v>0</v>
      </c>
    </row>
    <row r="61" spans="2:40" x14ac:dyDescent="0.3">
      <c r="B61" s="16">
        <f t="shared" ref="B61:C61" si="12">B14</f>
        <v>0</v>
      </c>
      <c r="C61" s="16" t="str">
        <f t="shared" si="12"/>
        <v>AZT (300) - 60 tab</v>
      </c>
      <c r="E61" s="356">
        <f t="shared" si="2"/>
        <v>0</v>
      </c>
      <c r="F61" s="356">
        <f t="shared" si="3"/>
        <v>0</v>
      </c>
      <c r="G61" s="356">
        <f t="shared" si="4"/>
        <v>0</v>
      </c>
      <c r="H61" s="356">
        <f t="shared" si="5"/>
        <v>0</v>
      </c>
      <c r="I61" s="356">
        <f t="shared" si="6"/>
        <v>0</v>
      </c>
      <c r="J61" s="356">
        <f t="shared" si="7"/>
        <v>0</v>
      </c>
      <c r="K61" s="357">
        <f t="shared" si="8"/>
        <v>0</v>
      </c>
    </row>
    <row r="62" spans="2:40" x14ac:dyDescent="0.3">
      <c r="B62" s="16">
        <f t="shared" ref="B62:C62" si="13">B15</f>
        <v>0</v>
      </c>
      <c r="C62" s="16" t="str">
        <f t="shared" si="13"/>
        <v>AZT+3TC (300/150) - 60 tab</v>
      </c>
      <c r="E62" s="356">
        <f t="shared" si="2"/>
        <v>0</v>
      </c>
      <c r="F62" s="356">
        <f t="shared" si="3"/>
        <v>0</v>
      </c>
      <c r="G62" s="356">
        <f t="shared" si="4"/>
        <v>0</v>
      </c>
      <c r="H62" s="356">
        <f t="shared" si="5"/>
        <v>0</v>
      </c>
      <c r="I62" s="356">
        <f t="shared" si="6"/>
        <v>0</v>
      </c>
      <c r="J62" s="356">
        <f t="shared" si="7"/>
        <v>0</v>
      </c>
      <c r="K62" s="357">
        <f t="shared" si="8"/>
        <v>0</v>
      </c>
    </row>
    <row r="63" spans="2:40" x14ac:dyDescent="0.3">
      <c r="B63" s="16">
        <f t="shared" ref="B63:C63" si="14">B16</f>
        <v>0</v>
      </c>
      <c r="C63" s="16" t="str">
        <f t="shared" si="14"/>
        <v>AZT+3TC+ABC (300/150/300) - 60 tab</v>
      </c>
      <c r="E63" s="356">
        <f t="shared" si="2"/>
        <v>0</v>
      </c>
      <c r="F63" s="356">
        <f t="shared" si="3"/>
        <v>0</v>
      </c>
      <c r="G63" s="356">
        <f t="shared" si="4"/>
        <v>0</v>
      </c>
      <c r="H63" s="356">
        <f t="shared" si="5"/>
        <v>0</v>
      </c>
      <c r="I63" s="356">
        <f t="shared" si="6"/>
        <v>0</v>
      </c>
      <c r="J63" s="356">
        <f t="shared" si="7"/>
        <v>0</v>
      </c>
      <c r="K63" s="357">
        <f t="shared" si="8"/>
        <v>0</v>
      </c>
    </row>
    <row r="64" spans="2:40" x14ac:dyDescent="0.3">
      <c r="B64" s="16">
        <f t="shared" ref="B64:C64" si="15">B17</f>
        <v>0</v>
      </c>
      <c r="C64" s="16" t="str">
        <f t="shared" si="15"/>
        <v>AZT+3TC+ATV/r ((300/150)+(300/100)) - 30 co-pck</v>
      </c>
      <c r="E64" s="356">
        <f t="shared" si="2"/>
        <v>0</v>
      </c>
      <c r="F64" s="356">
        <f t="shared" si="3"/>
        <v>0</v>
      </c>
      <c r="G64" s="356">
        <f t="shared" si="4"/>
        <v>0</v>
      </c>
      <c r="H64" s="356">
        <f t="shared" si="5"/>
        <v>0</v>
      </c>
      <c r="I64" s="356">
        <f t="shared" si="6"/>
        <v>0</v>
      </c>
      <c r="J64" s="356">
        <f t="shared" si="7"/>
        <v>0</v>
      </c>
      <c r="K64" s="357">
        <f t="shared" si="8"/>
        <v>0</v>
      </c>
    </row>
    <row r="65" spans="2:11" x14ac:dyDescent="0.3">
      <c r="B65" s="16">
        <f t="shared" ref="B65:C65" si="16">B18</f>
        <v>0</v>
      </c>
      <c r="C65" s="16" t="str">
        <f t="shared" si="16"/>
        <v>AZT+3TC+NVP (300/150/200) - 60 tab</v>
      </c>
      <c r="E65" s="356">
        <f t="shared" si="2"/>
        <v>0</v>
      </c>
      <c r="F65" s="356">
        <f t="shared" si="3"/>
        <v>0</v>
      </c>
      <c r="G65" s="356">
        <f t="shared" si="4"/>
        <v>0</v>
      </c>
      <c r="H65" s="356">
        <f t="shared" si="5"/>
        <v>0</v>
      </c>
      <c r="I65" s="356">
        <f t="shared" si="6"/>
        <v>0</v>
      </c>
      <c r="J65" s="356">
        <f t="shared" si="7"/>
        <v>0</v>
      </c>
      <c r="K65" s="357">
        <f t="shared" si="8"/>
        <v>0</v>
      </c>
    </row>
    <row r="66" spans="2:11" x14ac:dyDescent="0.3">
      <c r="B66" s="16">
        <f t="shared" ref="B66:C66" si="17">B19</f>
        <v>0</v>
      </c>
      <c r="C66" s="16" t="str">
        <f t="shared" si="17"/>
        <v>DRV (300) - 120 tab</v>
      </c>
      <c r="E66" s="356">
        <f t="shared" si="2"/>
        <v>0</v>
      </c>
      <c r="F66" s="356">
        <f t="shared" si="3"/>
        <v>0</v>
      </c>
      <c r="G66" s="356">
        <f t="shared" si="4"/>
        <v>0</v>
      </c>
      <c r="H66" s="356">
        <f t="shared" si="5"/>
        <v>0</v>
      </c>
      <c r="I66" s="356">
        <f t="shared" si="6"/>
        <v>0</v>
      </c>
      <c r="J66" s="356">
        <f t="shared" si="7"/>
        <v>0</v>
      </c>
      <c r="K66" s="357">
        <f t="shared" si="8"/>
        <v>0</v>
      </c>
    </row>
    <row r="67" spans="2:11" x14ac:dyDescent="0.3">
      <c r="B67" s="16">
        <f t="shared" ref="B67:C67" si="18">B20</f>
        <v>0</v>
      </c>
      <c r="C67" s="16" t="str">
        <f t="shared" si="18"/>
        <v>DRV (600) - 60 tab</v>
      </c>
      <c r="E67" s="356">
        <f t="shared" si="2"/>
        <v>0</v>
      </c>
      <c r="F67" s="356">
        <f t="shared" si="3"/>
        <v>0</v>
      </c>
      <c r="G67" s="356">
        <f t="shared" si="4"/>
        <v>0</v>
      </c>
      <c r="H67" s="356">
        <f t="shared" si="5"/>
        <v>0</v>
      </c>
      <c r="I67" s="356">
        <f t="shared" si="6"/>
        <v>0</v>
      </c>
      <c r="J67" s="356">
        <f t="shared" si="7"/>
        <v>0</v>
      </c>
      <c r="K67" s="357">
        <f t="shared" si="8"/>
        <v>0</v>
      </c>
    </row>
    <row r="68" spans="2:11" x14ac:dyDescent="0.3">
      <c r="B68" s="16">
        <f t="shared" ref="B68:C68" si="19">B21</f>
        <v>0</v>
      </c>
      <c r="C68" s="16" t="str">
        <f t="shared" si="19"/>
        <v>DTG (50) - 30 tab</v>
      </c>
      <c r="E68" s="356">
        <f t="shared" si="2"/>
        <v>0</v>
      </c>
      <c r="F68" s="356">
        <f t="shared" si="3"/>
        <v>0</v>
      </c>
      <c r="G68" s="356">
        <f t="shared" si="4"/>
        <v>0</v>
      </c>
      <c r="H68" s="356">
        <f t="shared" si="5"/>
        <v>0</v>
      </c>
      <c r="I68" s="356">
        <f t="shared" si="6"/>
        <v>0</v>
      </c>
      <c r="J68" s="356">
        <f t="shared" si="7"/>
        <v>0</v>
      </c>
      <c r="K68" s="357">
        <f t="shared" si="8"/>
        <v>0</v>
      </c>
    </row>
    <row r="69" spans="2:11" x14ac:dyDescent="0.3">
      <c r="B69" s="16">
        <f t="shared" ref="B69:C69" si="20">B22</f>
        <v>0</v>
      </c>
      <c r="C69" s="16" t="str">
        <f t="shared" si="20"/>
        <v>EFV (600) - 30 tab</v>
      </c>
      <c r="E69" s="356">
        <f t="shared" si="2"/>
        <v>0</v>
      </c>
      <c r="F69" s="356">
        <f t="shared" si="3"/>
        <v>0</v>
      </c>
      <c r="G69" s="356">
        <f t="shared" si="4"/>
        <v>0</v>
      </c>
      <c r="H69" s="356">
        <f t="shared" si="5"/>
        <v>0</v>
      </c>
      <c r="I69" s="356">
        <f t="shared" si="6"/>
        <v>0</v>
      </c>
      <c r="J69" s="356">
        <f t="shared" si="7"/>
        <v>0</v>
      </c>
      <c r="K69" s="357">
        <f t="shared" si="8"/>
        <v>0</v>
      </c>
    </row>
    <row r="70" spans="2:11" x14ac:dyDescent="0.3">
      <c r="B70" s="16">
        <f t="shared" ref="B70:C70" si="21">B23</f>
        <v>0</v>
      </c>
      <c r="C70" s="16" t="str">
        <f t="shared" si="21"/>
        <v>ETV (100) - 120 tab</v>
      </c>
      <c r="E70" s="356">
        <f t="shared" si="2"/>
        <v>0</v>
      </c>
      <c r="F70" s="356">
        <f t="shared" si="3"/>
        <v>0</v>
      </c>
      <c r="G70" s="356">
        <f t="shared" si="4"/>
        <v>0</v>
      </c>
      <c r="H70" s="356">
        <f t="shared" si="5"/>
        <v>0</v>
      </c>
      <c r="I70" s="356">
        <f t="shared" si="6"/>
        <v>0</v>
      </c>
      <c r="J70" s="356">
        <f t="shared" si="7"/>
        <v>0</v>
      </c>
      <c r="K70" s="357">
        <f t="shared" si="8"/>
        <v>0</v>
      </c>
    </row>
    <row r="71" spans="2:11" x14ac:dyDescent="0.3">
      <c r="B71" s="16">
        <f t="shared" ref="B71:C71" si="22">B24</f>
        <v>0</v>
      </c>
      <c r="C71" s="16" t="str">
        <f t="shared" si="22"/>
        <v>ETV (200) - 60 tab</v>
      </c>
      <c r="E71" s="356">
        <f t="shared" si="2"/>
        <v>0</v>
      </c>
      <c r="F71" s="356">
        <f t="shared" si="3"/>
        <v>0</v>
      </c>
      <c r="G71" s="356">
        <f t="shared" si="4"/>
        <v>0</v>
      </c>
      <c r="H71" s="356">
        <f t="shared" si="5"/>
        <v>0</v>
      </c>
      <c r="I71" s="356">
        <f t="shared" si="6"/>
        <v>0</v>
      </c>
      <c r="J71" s="356">
        <f t="shared" si="7"/>
        <v>0</v>
      </c>
      <c r="K71" s="357">
        <f t="shared" si="8"/>
        <v>0</v>
      </c>
    </row>
    <row r="72" spans="2:11" x14ac:dyDescent="0.3">
      <c r="B72" s="16">
        <f t="shared" ref="B72:C72" si="23">B25</f>
        <v>0</v>
      </c>
      <c r="C72" s="16" t="str">
        <f t="shared" si="23"/>
        <v>FTC (200) - 30 tab</v>
      </c>
      <c r="E72" s="356">
        <f t="shared" si="2"/>
        <v>0</v>
      </c>
      <c r="F72" s="356">
        <f t="shared" si="3"/>
        <v>0</v>
      </c>
      <c r="G72" s="356">
        <f t="shared" si="4"/>
        <v>0</v>
      </c>
      <c r="H72" s="356">
        <f t="shared" si="5"/>
        <v>0</v>
      </c>
      <c r="I72" s="356">
        <f t="shared" si="6"/>
        <v>0</v>
      </c>
      <c r="J72" s="356">
        <f t="shared" si="7"/>
        <v>0</v>
      </c>
      <c r="K72" s="357">
        <f t="shared" si="8"/>
        <v>0</v>
      </c>
    </row>
    <row r="73" spans="2:11" x14ac:dyDescent="0.3">
      <c r="B73" s="16">
        <f t="shared" ref="B73:C73" si="24">B26</f>
        <v>0</v>
      </c>
      <c r="C73" s="16" t="str">
        <f t="shared" si="24"/>
        <v>LPV/r (200/50) - 120 tab</v>
      </c>
      <c r="E73" s="356">
        <f t="shared" si="2"/>
        <v>0</v>
      </c>
      <c r="F73" s="356">
        <f t="shared" si="3"/>
        <v>0</v>
      </c>
      <c r="G73" s="356">
        <f t="shared" si="4"/>
        <v>0</v>
      </c>
      <c r="H73" s="356">
        <f t="shared" si="5"/>
        <v>0</v>
      </c>
      <c r="I73" s="356">
        <f t="shared" si="6"/>
        <v>0</v>
      </c>
      <c r="J73" s="356">
        <f t="shared" si="7"/>
        <v>0</v>
      </c>
      <c r="K73" s="357">
        <f t="shared" si="8"/>
        <v>0</v>
      </c>
    </row>
    <row r="74" spans="2:11" x14ac:dyDescent="0.3">
      <c r="B74" s="16">
        <f t="shared" ref="B74:C74" si="25">B27</f>
        <v>0</v>
      </c>
      <c r="C74" s="16" t="str">
        <f t="shared" si="25"/>
        <v>NVP (200) - 60 tab</v>
      </c>
      <c r="E74" s="356">
        <f t="shared" si="2"/>
        <v>0</v>
      </c>
      <c r="F74" s="356">
        <f t="shared" si="3"/>
        <v>0</v>
      </c>
      <c r="G74" s="356">
        <f t="shared" si="4"/>
        <v>0</v>
      </c>
      <c r="H74" s="356">
        <f t="shared" si="5"/>
        <v>0</v>
      </c>
      <c r="I74" s="356">
        <f t="shared" si="6"/>
        <v>0</v>
      </c>
      <c r="J74" s="356">
        <f t="shared" si="7"/>
        <v>0</v>
      </c>
      <c r="K74" s="357">
        <f t="shared" si="8"/>
        <v>0</v>
      </c>
    </row>
    <row r="75" spans="2:11" x14ac:dyDescent="0.3">
      <c r="B75" s="16">
        <f t="shared" ref="B75:C75" si="26">B28</f>
        <v>0</v>
      </c>
      <c r="C75" s="16" t="str">
        <f t="shared" si="26"/>
        <v>RAL (400) - 60 tab</v>
      </c>
      <c r="E75" s="356">
        <f t="shared" si="2"/>
        <v>0</v>
      </c>
      <c r="F75" s="356">
        <f t="shared" si="3"/>
        <v>0</v>
      </c>
      <c r="G75" s="356">
        <f t="shared" si="4"/>
        <v>0</v>
      </c>
      <c r="H75" s="356">
        <f t="shared" si="5"/>
        <v>0</v>
      </c>
      <c r="I75" s="356">
        <f t="shared" si="6"/>
        <v>0</v>
      </c>
      <c r="J75" s="356">
        <f t="shared" si="7"/>
        <v>0</v>
      </c>
      <c r="K75" s="357">
        <f t="shared" si="8"/>
        <v>0</v>
      </c>
    </row>
    <row r="76" spans="2:11" x14ac:dyDescent="0.3">
      <c r="B76" s="16">
        <f t="shared" ref="B76:C76" si="27">B29</f>
        <v>0</v>
      </c>
      <c r="C76" s="16" t="str">
        <f t="shared" si="27"/>
        <v>RTV (100) -  tab</v>
      </c>
      <c r="E76" s="356">
        <f t="shared" si="2"/>
        <v>0</v>
      </c>
      <c r="F76" s="356">
        <f t="shared" si="3"/>
        <v>0</v>
      </c>
      <c r="G76" s="356">
        <f t="shared" si="4"/>
        <v>0</v>
      </c>
      <c r="H76" s="356">
        <f t="shared" si="5"/>
        <v>0</v>
      </c>
      <c r="I76" s="356">
        <f t="shared" si="6"/>
        <v>0</v>
      </c>
      <c r="J76" s="356">
        <f t="shared" si="7"/>
        <v>0</v>
      </c>
      <c r="K76" s="357">
        <f t="shared" si="8"/>
        <v>0</v>
      </c>
    </row>
    <row r="77" spans="2:11" x14ac:dyDescent="0.3">
      <c r="B77" s="16">
        <f t="shared" ref="B77:C77" si="28">B30</f>
        <v>0</v>
      </c>
      <c r="C77" s="16" t="str">
        <f t="shared" si="28"/>
        <v>SQV (200) - 270 caps</v>
      </c>
      <c r="E77" s="356">
        <f t="shared" si="2"/>
        <v>0</v>
      </c>
      <c r="F77" s="356">
        <f t="shared" si="3"/>
        <v>0</v>
      </c>
      <c r="G77" s="356">
        <f t="shared" si="4"/>
        <v>0</v>
      </c>
      <c r="H77" s="356">
        <f t="shared" si="5"/>
        <v>0</v>
      </c>
      <c r="I77" s="356">
        <f t="shared" si="6"/>
        <v>0</v>
      </c>
      <c r="J77" s="356">
        <f t="shared" si="7"/>
        <v>0</v>
      </c>
      <c r="K77" s="357">
        <f t="shared" si="8"/>
        <v>0</v>
      </c>
    </row>
    <row r="78" spans="2:11" x14ac:dyDescent="0.3">
      <c r="B78" s="16">
        <f t="shared" ref="B78:C78" si="29">B31</f>
        <v>0</v>
      </c>
      <c r="C78" s="16" t="str">
        <f t="shared" si="29"/>
        <v>TDF (300) - 30 tab</v>
      </c>
      <c r="E78" s="356">
        <f t="shared" si="2"/>
        <v>0</v>
      </c>
      <c r="F78" s="356">
        <f t="shared" si="3"/>
        <v>0</v>
      </c>
      <c r="G78" s="356">
        <f t="shared" si="4"/>
        <v>0</v>
      </c>
      <c r="H78" s="356">
        <f t="shared" si="5"/>
        <v>0</v>
      </c>
      <c r="I78" s="356">
        <f t="shared" si="6"/>
        <v>0</v>
      </c>
      <c r="J78" s="356">
        <f t="shared" si="7"/>
        <v>0</v>
      </c>
      <c r="K78" s="357">
        <f t="shared" si="8"/>
        <v>0</v>
      </c>
    </row>
    <row r="79" spans="2:11" x14ac:dyDescent="0.3">
      <c r="B79" s="16">
        <f t="shared" ref="B79:C79" si="30">B32</f>
        <v>0</v>
      </c>
      <c r="C79" s="16" t="str">
        <f t="shared" si="30"/>
        <v>TDF+3TC (300/300) - 30 tab</v>
      </c>
      <c r="E79" s="356">
        <f t="shared" si="2"/>
        <v>0</v>
      </c>
      <c r="F79" s="356">
        <f t="shared" si="3"/>
        <v>0</v>
      </c>
      <c r="G79" s="356">
        <f t="shared" si="4"/>
        <v>0</v>
      </c>
      <c r="H79" s="356">
        <f t="shared" si="5"/>
        <v>0</v>
      </c>
      <c r="I79" s="356">
        <f t="shared" si="6"/>
        <v>0</v>
      </c>
      <c r="J79" s="356">
        <f t="shared" si="7"/>
        <v>0</v>
      </c>
      <c r="K79" s="357">
        <f t="shared" si="8"/>
        <v>0</v>
      </c>
    </row>
    <row r="80" spans="2:11" x14ac:dyDescent="0.3">
      <c r="B80" s="16">
        <f t="shared" ref="B80:C80" si="31">B33</f>
        <v>0</v>
      </c>
      <c r="C80" s="16" t="str">
        <f t="shared" si="31"/>
        <v>TDF+3TC+ATV/r ((300/300)+300+100) - 60 co-pck</v>
      </c>
      <c r="E80" s="356">
        <f t="shared" si="2"/>
        <v>0</v>
      </c>
      <c r="F80" s="356">
        <f t="shared" si="3"/>
        <v>0</v>
      </c>
      <c r="G80" s="356">
        <f t="shared" si="4"/>
        <v>0</v>
      </c>
      <c r="H80" s="356">
        <f t="shared" si="5"/>
        <v>0</v>
      </c>
      <c r="I80" s="356">
        <f t="shared" si="6"/>
        <v>0</v>
      </c>
      <c r="J80" s="356">
        <f t="shared" si="7"/>
        <v>0</v>
      </c>
      <c r="K80" s="357">
        <f t="shared" si="8"/>
        <v>0</v>
      </c>
    </row>
    <row r="81" spans="2:11" x14ac:dyDescent="0.3">
      <c r="B81" s="16">
        <f t="shared" ref="B81:C81" si="32">B34</f>
        <v>0</v>
      </c>
      <c r="C81" s="16" t="str">
        <f t="shared" si="32"/>
        <v>TDF+3TC+EFV (300/300/400) - 30 tab</v>
      </c>
      <c r="E81" s="356">
        <f t="shared" si="2"/>
        <v>0</v>
      </c>
      <c r="F81" s="356">
        <f t="shared" si="3"/>
        <v>0</v>
      </c>
      <c r="G81" s="356">
        <f t="shared" si="4"/>
        <v>0</v>
      </c>
      <c r="H81" s="356">
        <f t="shared" si="5"/>
        <v>0</v>
      </c>
      <c r="I81" s="356">
        <f t="shared" si="6"/>
        <v>0</v>
      </c>
      <c r="J81" s="356">
        <f t="shared" si="7"/>
        <v>0</v>
      </c>
      <c r="K81" s="357">
        <f t="shared" si="8"/>
        <v>0</v>
      </c>
    </row>
    <row r="82" spans="2:11" x14ac:dyDescent="0.3">
      <c r="B82" s="16">
        <f t="shared" ref="B82:C82" si="33">B35</f>
        <v>0</v>
      </c>
      <c r="C82" s="16" t="str">
        <f t="shared" si="33"/>
        <v>TDF+3TC+EFV (300/300/600) -  tab</v>
      </c>
      <c r="E82" s="356">
        <f t="shared" si="2"/>
        <v>0</v>
      </c>
      <c r="F82" s="356">
        <f t="shared" si="3"/>
        <v>0</v>
      </c>
      <c r="G82" s="356">
        <f t="shared" si="4"/>
        <v>0</v>
      </c>
      <c r="H82" s="356">
        <f t="shared" si="5"/>
        <v>0</v>
      </c>
      <c r="I82" s="356">
        <f t="shared" si="6"/>
        <v>0</v>
      </c>
      <c r="J82" s="356">
        <f t="shared" si="7"/>
        <v>0</v>
      </c>
      <c r="K82" s="357">
        <f t="shared" si="8"/>
        <v>0</v>
      </c>
    </row>
    <row r="83" spans="2:11" x14ac:dyDescent="0.3">
      <c r="B83" s="16">
        <f t="shared" ref="B83:C83" si="34">B36</f>
        <v>0</v>
      </c>
      <c r="C83" s="16" t="str">
        <f t="shared" si="34"/>
        <v>TDF+FTC (300/200) - 30 tab</v>
      </c>
      <c r="E83" s="356">
        <f t="shared" si="2"/>
        <v>0</v>
      </c>
      <c r="F83" s="356">
        <f t="shared" si="3"/>
        <v>0</v>
      </c>
      <c r="G83" s="356">
        <f t="shared" si="4"/>
        <v>0</v>
      </c>
      <c r="H83" s="356">
        <f t="shared" si="5"/>
        <v>0</v>
      </c>
      <c r="I83" s="356">
        <f t="shared" si="6"/>
        <v>0</v>
      </c>
      <c r="J83" s="356">
        <f t="shared" si="7"/>
        <v>0</v>
      </c>
      <c r="K83" s="357">
        <f t="shared" si="8"/>
        <v>0</v>
      </c>
    </row>
    <row r="84" spans="2:11" x14ac:dyDescent="0.3">
      <c r="B84" s="16">
        <f t="shared" ref="B84:C84" si="35">B37</f>
        <v>0</v>
      </c>
      <c r="C84" s="16" t="str">
        <f t="shared" si="35"/>
        <v>TDF+FTC+EFV (300/200/600) - 30 tab</v>
      </c>
      <c r="E84" s="356">
        <f t="shared" si="2"/>
        <v>0</v>
      </c>
      <c r="F84" s="356">
        <f t="shared" si="3"/>
        <v>0</v>
      </c>
      <c r="G84" s="356">
        <f t="shared" si="4"/>
        <v>0</v>
      </c>
      <c r="H84" s="356">
        <f t="shared" si="5"/>
        <v>0</v>
      </c>
      <c r="I84" s="356">
        <f t="shared" si="6"/>
        <v>0</v>
      </c>
      <c r="J84" s="356">
        <f t="shared" si="7"/>
        <v>0</v>
      </c>
      <c r="K84" s="357">
        <f t="shared" si="8"/>
        <v>0</v>
      </c>
    </row>
    <row r="85" spans="2:11" ht="15" hidden="1" outlineLevel="1" x14ac:dyDescent="0.25">
      <c r="B85" s="16">
        <f t="shared" ref="B85:C85" si="36">B38</f>
        <v>0</v>
      </c>
      <c r="C85" s="16" t="str">
        <f t="shared" si="36"/>
        <v>x-- ( DRV/r 400/50) - 60 tab</v>
      </c>
      <c r="E85" s="356">
        <f t="shared" si="2"/>
        <v>0</v>
      </c>
      <c r="F85" s="356">
        <f t="shared" si="3"/>
        <v>0</v>
      </c>
      <c r="G85" s="356">
        <f t="shared" si="4"/>
        <v>0</v>
      </c>
      <c r="H85" s="356">
        <f t="shared" si="5"/>
        <v>0</v>
      </c>
      <c r="I85" s="356">
        <f t="shared" si="6"/>
        <v>0</v>
      </c>
      <c r="J85" s="356">
        <f t="shared" si="7"/>
        <v>0</v>
      </c>
      <c r="K85" s="357">
        <f t="shared" si="8"/>
        <v>0</v>
      </c>
    </row>
    <row r="86" spans="2:11" ht="15" hidden="1" outlineLevel="1" x14ac:dyDescent="0.25">
      <c r="B86" s="16">
        <f t="shared" ref="B86:C86" si="37">B39</f>
        <v>0</v>
      </c>
      <c r="C86" s="16" t="str">
        <f t="shared" si="37"/>
        <v xml:space="preserve">x- (TAF) -  </v>
      </c>
      <c r="E86" s="356">
        <f t="shared" si="2"/>
        <v>0</v>
      </c>
      <c r="F86" s="356">
        <f t="shared" si="3"/>
        <v>0</v>
      </c>
      <c r="G86" s="356">
        <f t="shared" si="4"/>
        <v>0</v>
      </c>
      <c r="H86" s="356">
        <f t="shared" si="5"/>
        <v>0</v>
      </c>
      <c r="I86" s="356">
        <f t="shared" si="6"/>
        <v>0</v>
      </c>
      <c r="J86" s="356">
        <f t="shared" si="7"/>
        <v>0</v>
      </c>
      <c r="K86" s="357">
        <f t="shared" si="8"/>
        <v>0</v>
      </c>
    </row>
    <row r="87" spans="2:11" ht="15" hidden="1" outlineLevel="1" x14ac:dyDescent="0.25">
      <c r="B87" s="16">
        <f t="shared" ref="B87:C87" si="38">B40</f>
        <v>0</v>
      </c>
      <c r="C87" s="16" t="str">
        <f t="shared" si="38"/>
        <v xml:space="preserve">x---- (TAF+3TC) -  </v>
      </c>
      <c r="E87" s="356">
        <f t="shared" si="2"/>
        <v>0</v>
      </c>
      <c r="F87" s="356">
        <f t="shared" si="3"/>
        <v>0</v>
      </c>
      <c r="G87" s="356">
        <f t="shared" si="4"/>
        <v>0</v>
      </c>
      <c r="H87" s="356">
        <f t="shared" si="5"/>
        <v>0</v>
      </c>
      <c r="I87" s="356">
        <f t="shared" si="6"/>
        <v>0</v>
      </c>
      <c r="J87" s="356">
        <f t="shared" si="7"/>
        <v>0</v>
      </c>
      <c r="K87" s="357">
        <f t="shared" si="8"/>
        <v>0</v>
      </c>
    </row>
    <row r="88" spans="2:11" ht="15" hidden="1" outlineLevel="1" x14ac:dyDescent="0.25">
      <c r="B88" s="16">
        <f t="shared" ref="B88:C88" si="39">B41</f>
        <v>0</v>
      </c>
      <c r="C88" s="16" t="str">
        <f t="shared" si="39"/>
        <v xml:space="preserve">x--- (TDF+3TC+DTG) -  </v>
      </c>
      <c r="E88" s="356">
        <f t="shared" si="2"/>
        <v>0</v>
      </c>
      <c r="F88" s="356">
        <f t="shared" si="3"/>
        <v>0</v>
      </c>
      <c r="G88" s="356">
        <f t="shared" si="4"/>
        <v>0</v>
      </c>
      <c r="H88" s="356">
        <f t="shared" si="5"/>
        <v>0</v>
      </c>
      <c r="I88" s="356">
        <f t="shared" si="6"/>
        <v>0</v>
      </c>
      <c r="J88" s="356">
        <f t="shared" si="7"/>
        <v>0</v>
      </c>
      <c r="K88" s="357">
        <f t="shared" si="8"/>
        <v>0</v>
      </c>
    </row>
    <row r="89" spans="2:11" ht="15" hidden="1" outlineLevel="1" x14ac:dyDescent="0.25">
      <c r="B89" s="16">
        <f t="shared" ref="B89:C89" si="40">B42</f>
        <v>0</v>
      </c>
      <c r="C89" s="16" t="str">
        <f t="shared" si="40"/>
        <v xml:space="preserve">z--blank-- () -  </v>
      </c>
      <c r="E89" s="356">
        <f t="shared" si="2"/>
        <v>0</v>
      </c>
      <c r="F89" s="356">
        <f t="shared" si="3"/>
        <v>0</v>
      </c>
      <c r="G89" s="356">
        <f t="shared" si="4"/>
        <v>0</v>
      </c>
      <c r="H89" s="356">
        <f t="shared" si="5"/>
        <v>0</v>
      </c>
      <c r="I89" s="356">
        <f t="shared" si="6"/>
        <v>0</v>
      </c>
      <c r="J89" s="356">
        <f t="shared" si="7"/>
        <v>0</v>
      </c>
      <c r="K89" s="357">
        <f t="shared" si="8"/>
        <v>0</v>
      </c>
    </row>
    <row r="90" spans="2:11" ht="15" hidden="1" outlineLevel="1" x14ac:dyDescent="0.25">
      <c r="B90" s="16">
        <f t="shared" ref="B90:C90" si="41">B43</f>
        <v>0</v>
      </c>
      <c r="C90" s="16" t="str">
        <f t="shared" si="41"/>
        <v/>
      </c>
      <c r="E90" s="356">
        <f t="shared" si="2"/>
        <v>0</v>
      </c>
      <c r="F90" s="356">
        <f t="shared" si="3"/>
        <v>0</v>
      </c>
      <c r="G90" s="356">
        <f t="shared" si="4"/>
        <v>0</v>
      </c>
      <c r="H90" s="356">
        <f t="shared" si="5"/>
        <v>0</v>
      </c>
      <c r="I90" s="356">
        <f t="shared" si="6"/>
        <v>0</v>
      </c>
      <c r="J90" s="356">
        <f t="shared" si="7"/>
        <v>0</v>
      </c>
      <c r="K90" s="357">
        <f t="shared" si="8"/>
        <v>0</v>
      </c>
    </row>
    <row r="91" spans="2:11" ht="15" hidden="1" outlineLevel="1" x14ac:dyDescent="0.25">
      <c r="B91" s="16">
        <f t="shared" ref="B91:C91" si="42">B44</f>
        <v>0</v>
      </c>
      <c r="C91" s="16" t="str">
        <f t="shared" si="42"/>
        <v/>
      </c>
      <c r="E91" s="356">
        <f t="shared" si="2"/>
        <v>0</v>
      </c>
      <c r="F91" s="356">
        <f t="shared" si="3"/>
        <v>0</v>
      </c>
      <c r="G91" s="356">
        <f t="shared" si="4"/>
        <v>0</v>
      </c>
      <c r="H91" s="356">
        <f t="shared" si="5"/>
        <v>0</v>
      </c>
      <c r="I91" s="356">
        <f t="shared" si="6"/>
        <v>0</v>
      </c>
      <c r="J91" s="356">
        <f t="shared" si="7"/>
        <v>0</v>
      </c>
      <c r="K91" s="357">
        <f t="shared" si="8"/>
        <v>0</v>
      </c>
    </row>
    <row r="92" spans="2:11" ht="15" hidden="1" outlineLevel="1" x14ac:dyDescent="0.25">
      <c r="B92" s="16">
        <f t="shared" ref="B92:C92" si="43">B45</f>
        <v>0</v>
      </c>
      <c r="C92" s="16" t="str">
        <f t="shared" si="43"/>
        <v/>
      </c>
      <c r="E92" s="356">
        <f t="shared" si="2"/>
        <v>0</v>
      </c>
      <c r="F92" s="356">
        <f t="shared" si="3"/>
        <v>0</v>
      </c>
      <c r="G92" s="356">
        <f t="shared" si="4"/>
        <v>0</v>
      </c>
      <c r="H92" s="356">
        <f t="shared" si="5"/>
        <v>0</v>
      </c>
      <c r="I92" s="356">
        <f t="shared" si="6"/>
        <v>0</v>
      </c>
      <c r="J92" s="356">
        <f t="shared" si="7"/>
        <v>0</v>
      </c>
      <c r="K92" s="357">
        <f t="shared" si="8"/>
        <v>0</v>
      </c>
    </row>
    <row r="93" spans="2:11" ht="15" hidden="1" outlineLevel="1" x14ac:dyDescent="0.25">
      <c r="B93" s="16">
        <f t="shared" ref="B93:C93" si="44">B46</f>
        <v>0</v>
      </c>
      <c r="C93" s="16" t="str">
        <f t="shared" si="44"/>
        <v/>
      </c>
      <c r="E93" s="356">
        <f t="shared" si="2"/>
        <v>0</v>
      </c>
      <c r="F93" s="356">
        <f t="shared" si="3"/>
        <v>0</v>
      </c>
      <c r="G93" s="356">
        <f t="shared" si="4"/>
        <v>0</v>
      </c>
      <c r="H93" s="356">
        <f t="shared" si="5"/>
        <v>0</v>
      </c>
      <c r="I93" s="356">
        <f t="shared" si="6"/>
        <v>0</v>
      </c>
      <c r="J93" s="356">
        <f t="shared" si="7"/>
        <v>0</v>
      </c>
      <c r="K93" s="357">
        <f t="shared" si="8"/>
        <v>0</v>
      </c>
    </row>
    <row r="94" spans="2:11" ht="15" hidden="1" outlineLevel="1" x14ac:dyDescent="0.25">
      <c r="B94" s="16">
        <f t="shared" ref="B94:C94" si="45">B47</f>
        <v>0</v>
      </c>
      <c r="C94" s="16" t="str">
        <f t="shared" si="45"/>
        <v/>
      </c>
      <c r="E94" s="356">
        <f t="shared" si="2"/>
        <v>0</v>
      </c>
      <c r="F94" s="356">
        <f t="shared" si="3"/>
        <v>0</v>
      </c>
      <c r="G94" s="356">
        <f t="shared" si="4"/>
        <v>0</v>
      </c>
      <c r="H94" s="356">
        <f t="shared" si="5"/>
        <v>0</v>
      </c>
      <c r="I94" s="356">
        <f t="shared" si="6"/>
        <v>0</v>
      </c>
      <c r="J94" s="356">
        <f t="shared" si="7"/>
        <v>0</v>
      </c>
      <c r="K94" s="357">
        <f t="shared" si="8"/>
        <v>0</v>
      </c>
    </row>
    <row r="95" spans="2:11" ht="15" hidden="1" outlineLevel="1" x14ac:dyDescent="0.25">
      <c r="B95" s="16">
        <f t="shared" ref="B95:C95" si="46">B48</f>
        <v>0</v>
      </c>
      <c r="C95" s="16" t="str">
        <f t="shared" si="46"/>
        <v/>
      </c>
      <c r="E95" s="356">
        <f t="shared" si="2"/>
        <v>0</v>
      </c>
      <c r="F95" s="356">
        <f t="shared" si="3"/>
        <v>0</v>
      </c>
      <c r="G95" s="356">
        <f t="shared" si="4"/>
        <v>0</v>
      </c>
      <c r="H95" s="356">
        <f t="shared" si="5"/>
        <v>0</v>
      </c>
      <c r="I95" s="356">
        <f t="shared" si="6"/>
        <v>0</v>
      </c>
      <c r="J95" s="356">
        <f t="shared" si="7"/>
        <v>0</v>
      </c>
      <c r="K95" s="357">
        <f t="shared" si="8"/>
        <v>0</v>
      </c>
    </row>
    <row r="96" spans="2:11" ht="15" hidden="1" outlineLevel="1" x14ac:dyDescent="0.25">
      <c r="B96" s="16">
        <f t="shared" ref="B96:C96" si="47">B49</f>
        <v>0</v>
      </c>
      <c r="C96" s="16" t="str">
        <f t="shared" si="47"/>
        <v/>
      </c>
      <c r="E96" s="356">
        <f t="shared" si="2"/>
        <v>0</v>
      </c>
      <c r="F96" s="356">
        <f t="shared" si="3"/>
        <v>0</v>
      </c>
      <c r="G96" s="356">
        <f t="shared" si="4"/>
        <v>0</v>
      </c>
      <c r="H96" s="356">
        <f t="shared" si="5"/>
        <v>0</v>
      </c>
      <c r="I96" s="356">
        <f t="shared" si="6"/>
        <v>0</v>
      </c>
      <c r="J96" s="356">
        <f t="shared" si="7"/>
        <v>0</v>
      </c>
      <c r="K96" s="357">
        <f t="shared" si="8"/>
        <v>0</v>
      </c>
    </row>
    <row r="97" spans="2:40" ht="15" hidden="1" outlineLevel="1" x14ac:dyDescent="0.25">
      <c r="B97" s="16">
        <f t="shared" ref="B97:C97" si="48">B50</f>
        <v>0</v>
      </c>
      <c r="C97" s="16" t="str">
        <f t="shared" si="48"/>
        <v/>
      </c>
      <c r="E97" s="356">
        <f t="shared" si="2"/>
        <v>0</v>
      </c>
      <c r="F97" s="356">
        <f t="shared" si="3"/>
        <v>0</v>
      </c>
      <c r="G97" s="356">
        <f t="shared" si="4"/>
        <v>0</v>
      </c>
      <c r="H97" s="356">
        <f t="shared" si="5"/>
        <v>0</v>
      </c>
      <c r="I97" s="356">
        <f t="shared" si="6"/>
        <v>0</v>
      </c>
      <c r="J97" s="356">
        <f t="shared" si="7"/>
        <v>0</v>
      </c>
      <c r="K97" s="357">
        <f t="shared" si="8"/>
        <v>0</v>
      </c>
    </row>
    <row r="98" spans="2:40" ht="15" hidden="1" outlineLevel="1" x14ac:dyDescent="0.25">
      <c r="B98" s="16">
        <f t="shared" ref="B98:C98" si="49">B51</f>
        <v>0</v>
      </c>
      <c r="C98" s="16" t="str">
        <f t="shared" si="49"/>
        <v/>
      </c>
      <c r="E98" s="356">
        <f t="shared" si="2"/>
        <v>0</v>
      </c>
      <c r="F98" s="356">
        <f t="shared" si="3"/>
        <v>0</v>
      </c>
      <c r="G98" s="356">
        <f t="shared" si="4"/>
        <v>0</v>
      </c>
      <c r="H98" s="356">
        <f t="shared" si="5"/>
        <v>0</v>
      </c>
      <c r="I98" s="356">
        <f t="shared" si="6"/>
        <v>0</v>
      </c>
      <c r="J98" s="356">
        <f t="shared" si="7"/>
        <v>0</v>
      </c>
      <c r="K98" s="357">
        <f t="shared" si="8"/>
        <v>0</v>
      </c>
    </row>
    <row r="99" spans="2:40" ht="15" hidden="1" outlineLevel="1" x14ac:dyDescent="0.25">
      <c r="B99" s="16">
        <f t="shared" ref="B99:C100" si="50">B52</f>
        <v>0</v>
      </c>
      <c r="C99" s="16" t="str">
        <f t="shared" si="50"/>
        <v/>
      </c>
      <c r="E99" s="356">
        <f t="shared" si="2"/>
        <v>0</v>
      </c>
      <c r="F99" s="356">
        <f t="shared" si="3"/>
        <v>0</v>
      </c>
      <c r="G99" s="356">
        <f t="shared" si="4"/>
        <v>0</v>
      </c>
      <c r="H99" s="356">
        <f t="shared" si="5"/>
        <v>0</v>
      </c>
      <c r="I99" s="356">
        <f t="shared" si="6"/>
        <v>0</v>
      </c>
      <c r="J99" s="356">
        <f t="shared" si="7"/>
        <v>0</v>
      </c>
      <c r="K99" s="357">
        <f t="shared" si="8"/>
        <v>0</v>
      </c>
    </row>
    <row r="100" spans="2:40" collapsed="1" x14ac:dyDescent="0.3">
      <c r="B100" s="16">
        <f t="shared" si="50"/>
        <v>0</v>
      </c>
      <c r="C100" s="16" t="str">
        <f t="shared" si="50"/>
        <v/>
      </c>
      <c r="E100" s="356">
        <f t="shared" si="2"/>
        <v>0</v>
      </c>
      <c r="F100" s="356">
        <f t="shared" si="3"/>
        <v>0</v>
      </c>
      <c r="G100" s="356">
        <f t="shared" si="4"/>
        <v>0</v>
      </c>
      <c r="H100" s="356">
        <f t="shared" si="5"/>
        <v>0</v>
      </c>
      <c r="I100" s="356">
        <f t="shared" si="6"/>
        <v>0</v>
      </c>
      <c r="J100" s="356">
        <f t="shared" si="7"/>
        <v>0</v>
      </c>
      <c r="K100" s="357">
        <f t="shared" si="8"/>
        <v>0</v>
      </c>
    </row>
    <row r="101" spans="2:40" x14ac:dyDescent="0.3">
      <c r="L101" s="2"/>
      <c r="U101" s="136"/>
    </row>
    <row r="102" spans="2:40" ht="18" x14ac:dyDescent="0.35">
      <c r="B102" s="66" t="s">
        <v>237</v>
      </c>
      <c r="C102" s="66"/>
      <c r="U102" s="136"/>
    </row>
    <row r="103" spans="2:40" x14ac:dyDescent="0.3">
      <c r="E103" s="88">
        <f t="shared" ref="E103:AN103" si="51">E7</f>
        <v>0</v>
      </c>
      <c r="F103" s="88">
        <f t="shared" si="51"/>
        <v>31</v>
      </c>
      <c r="G103" s="88">
        <f t="shared" si="51"/>
        <v>62</v>
      </c>
      <c r="H103" s="88">
        <f t="shared" si="51"/>
        <v>93</v>
      </c>
      <c r="I103" s="88">
        <f t="shared" si="51"/>
        <v>123</v>
      </c>
      <c r="J103" s="88">
        <f t="shared" si="51"/>
        <v>154</v>
      </c>
      <c r="K103" s="88">
        <f t="shared" si="51"/>
        <v>184</v>
      </c>
      <c r="L103" s="88">
        <f t="shared" si="51"/>
        <v>215</v>
      </c>
      <c r="M103" s="88">
        <f t="shared" si="51"/>
        <v>246</v>
      </c>
      <c r="N103" s="88">
        <f t="shared" si="51"/>
        <v>276</v>
      </c>
      <c r="O103" s="88">
        <f t="shared" si="51"/>
        <v>307</v>
      </c>
      <c r="P103" s="88">
        <f t="shared" si="51"/>
        <v>337</v>
      </c>
      <c r="Q103" s="88">
        <f t="shared" si="51"/>
        <v>368</v>
      </c>
      <c r="R103" s="88">
        <f t="shared" si="51"/>
        <v>399</v>
      </c>
      <c r="S103" s="88">
        <f t="shared" si="51"/>
        <v>427</v>
      </c>
      <c r="T103" s="88">
        <f t="shared" si="51"/>
        <v>458</v>
      </c>
      <c r="U103" s="88">
        <f t="shared" si="51"/>
        <v>488</v>
      </c>
      <c r="V103" s="88">
        <f t="shared" si="51"/>
        <v>519</v>
      </c>
      <c r="W103" s="88">
        <f t="shared" si="51"/>
        <v>549</v>
      </c>
      <c r="X103" s="88">
        <f t="shared" si="51"/>
        <v>580</v>
      </c>
      <c r="Y103" s="88">
        <f t="shared" si="51"/>
        <v>611</v>
      </c>
      <c r="Z103" s="88">
        <f t="shared" si="51"/>
        <v>641</v>
      </c>
      <c r="AA103" s="88">
        <f t="shared" si="51"/>
        <v>672</v>
      </c>
      <c r="AB103" s="88">
        <f t="shared" si="51"/>
        <v>702</v>
      </c>
      <c r="AC103" s="88">
        <f t="shared" si="51"/>
        <v>733</v>
      </c>
      <c r="AD103" s="88">
        <f t="shared" si="51"/>
        <v>764</v>
      </c>
      <c r="AE103" s="88">
        <f t="shared" si="51"/>
        <v>792</v>
      </c>
      <c r="AF103" s="88">
        <f t="shared" si="51"/>
        <v>823</v>
      </c>
      <c r="AG103" s="88">
        <f t="shared" si="51"/>
        <v>853</v>
      </c>
      <c r="AH103" s="88">
        <f t="shared" si="51"/>
        <v>884</v>
      </c>
      <c r="AI103" s="88">
        <f t="shared" si="51"/>
        <v>914</v>
      </c>
      <c r="AJ103" s="88">
        <f t="shared" si="51"/>
        <v>945</v>
      </c>
      <c r="AK103" s="88">
        <f t="shared" si="51"/>
        <v>976</v>
      </c>
      <c r="AL103" s="88">
        <f t="shared" si="51"/>
        <v>1006</v>
      </c>
      <c r="AM103" s="88">
        <f t="shared" si="51"/>
        <v>1037</v>
      </c>
      <c r="AN103" s="88">
        <f t="shared" si="51"/>
        <v>1067</v>
      </c>
    </row>
    <row r="104" spans="2:40" x14ac:dyDescent="0.3">
      <c r="B104" s="144" t="s">
        <v>119</v>
      </c>
      <c r="C104" s="145"/>
      <c r="E104" s="87" t="str">
        <f t="shared" ref="E104:AN104" si="52">IF(E103&lt;$C$5,"Y","N")</f>
        <v>Y</v>
      </c>
      <c r="F104" s="89" t="str">
        <f t="shared" si="52"/>
        <v>Y</v>
      </c>
      <c r="G104" s="89" t="str">
        <f t="shared" si="52"/>
        <v>Y</v>
      </c>
      <c r="H104" s="89" t="str">
        <f t="shared" si="52"/>
        <v>Y</v>
      </c>
      <c r="I104" s="89" t="str">
        <f t="shared" si="52"/>
        <v>Y</v>
      </c>
      <c r="J104" s="89" t="str">
        <f t="shared" si="52"/>
        <v>Y</v>
      </c>
      <c r="K104" s="89" t="str">
        <f t="shared" si="52"/>
        <v>Y</v>
      </c>
      <c r="L104" s="89" t="str">
        <f t="shared" si="52"/>
        <v>Y</v>
      </c>
      <c r="M104" s="89" t="str">
        <f t="shared" si="52"/>
        <v>Y</v>
      </c>
      <c r="N104" s="89" t="str">
        <f t="shared" si="52"/>
        <v>Y</v>
      </c>
      <c r="O104" s="89" t="str">
        <f t="shared" si="52"/>
        <v>Y</v>
      </c>
      <c r="P104" s="89" t="str">
        <f t="shared" si="52"/>
        <v>Y</v>
      </c>
      <c r="Q104" s="89" t="str">
        <f t="shared" si="52"/>
        <v>Y</v>
      </c>
      <c r="R104" s="89" t="str">
        <f t="shared" si="52"/>
        <v>Y</v>
      </c>
      <c r="S104" s="89" t="str">
        <f t="shared" si="52"/>
        <v>Y</v>
      </c>
      <c r="T104" s="89" t="str">
        <f t="shared" si="52"/>
        <v>Y</v>
      </c>
      <c r="U104" s="89" t="str">
        <f t="shared" si="52"/>
        <v>Y</v>
      </c>
      <c r="V104" s="89" t="str">
        <f t="shared" si="52"/>
        <v>Y</v>
      </c>
      <c r="W104" s="89" t="str">
        <f t="shared" si="52"/>
        <v>Y</v>
      </c>
      <c r="X104" s="89" t="str">
        <f t="shared" si="52"/>
        <v>Y</v>
      </c>
      <c r="Y104" s="89" t="str">
        <f t="shared" si="52"/>
        <v>Y</v>
      </c>
      <c r="Z104" s="89" t="str">
        <f t="shared" si="52"/>
        <v>Y</v>
      </c>
      <c r="AA104" s="89" t="str">
        <f t="shared" si="52"/>
        <v>Y</v>
      </c>
      <c r="AB104" s="89" t="str">
        <f t="shared" si="52"/>
        <v>Y</v>
      </c>
      <c r="AC104" s="89" t="str">
        <f t="shared" si="52"/>
        <v>Y</v>
      </c>
      <c r="AD104" s="89" t="str">
        <f t="shared" si="52"/>
        <v>Y</v>
      </c>
      <c r="AE104" s="89" t="str">
        <f t="shared" si="52"/>
        <v>Y</v>
      </c>
      <c r="AF104" s="89" t="str">
        <f t="shared" si="52"/>
        <v>Y</v>
      </c>
      <c r="AG104" s="89" t="str">
        <f t="shared" si="52"/>
        <v>Y</v>
      </c>
      <c r="AH104" s="89" t="str">
        <f t="shared" si="52"/>
        <v>Y</v>
      </c>
      <c r="AI104" s="89" t="str">
        <f t="shared" si="52"/>
        <v>Y</v>
      </c>
      <c r="AJ104" s="89" t="str">
        <f t="shared" si="52"/>
        <v>Y</v>
      </c>
      <c r="AK104" s="89" t="str">
        <f t="shared" si="52"/>
        <v>Y</v>
      </c>
      <c r="AL104" s="89" t="str">
        <f t="shared" si="52"/>
        <v>Y</v>
      </c>
      <c r="AM104" s="89" t="str">
        <f t="shared" si="52"/>
        <v>Y</v>
      </c>
      <c r="AN104" s="89" t="str">
        <f t="shared" si="52"/>
        <v>Y</v>
      </c>
    </row>
    <row r="105" spans="2:40" x14ac:dyDescent="0.3">
      <c r="B105" s="16"/>
      <c r="C105" s="16" t="str">
        <f>'7. Consumption'!C9</f>
        <v>3TC (150) - 60 tab</v>
      </c>
      <c r="D105">
        <f>'8. SOH &amp; Pipeline'!E109</f>
        <v>0</v>
      </c>
      <c r="E105" s="135">
        <f ca="1">MAX(0,D105+'8. SOH &amp; Pipeline'!F59-'7. Consumption'!H9+MIN(0,(SUM('7. Consumption'!$G9:G9)-'8. SOH &amp; Pipeline'!F8))+E9)</f>
        <v>0</v>
      </c>
      <c r="F105" s="135">
        <f ca="1">MAX(0,E105+'8. SOH &amp; Pipeline'!G59-'7. Consumption'!I9+MIN(0,(SUM('7. Consumption'!$G9:H9)-'8. SOH &amp; Pipeline'!G8))+F9)</f>
        <v>0</v>
      </c>
      <c r="G105" s="135">
        <f ca="1">MAX(0,F105+'8. SOH &amp; Pipeline'!H59-'7. Consumption'!J9+MIN(0,(SUM('7. Consumption'!$G9:I9)-'8. SOH &amp; Pipeline'!H8))+G9)</f>
        <v>0</v>
      </c>
      <c r="H105" s="135">
        <f ca="1">MAX(0,G105+'8. SOH &amp; Pipeline'!I59-'7. Consumption'!K9+MIN(0,(SUM('7. Consumption'!$G9:J9)-'8. SOH &amp; Pipeline'!I8))+H9)</f>
        <v>0</v>
      </c>
      <c r="I105" s="135">
        <f ca="1">MAX(0,H105+'8. SOH &amp; Pipeline'!J59-'7. Consumption'!L9+MIN(0,(SUM('7. Consumption'!$G9:K9)-'8. SOH &amp; Pipeline'!J8))+I9)</f>
        <v>0</v>
      </c>
      <c r="J105" s="135">
        <f ca="1">MAX(0,I105+'8. SOH &amp; Pipeline'!K59-'7. Consumption'!M9+MIN(0,(SUM('7. Consumption'!$G9:L9)-'8. SOH &amp; Pipeline'!K8))+J9)</f>
        <v>0</v>
      </c>
      <c r="K105" s="135">
        <f ca="1">MAX(0,J105+'8. SOH &amp; Pipeline'!L59-'7. Consumption'!N9+MIN(0,(SUM('7. Consumption'!$G9:M9)-'8. SOH &amp; Pipeline'!L8))+K9)</f>
        <v>0</v>
      </c>
      <c r="L105" s="135">
        <f ca="1">MAX(0,K105+'8. SOH &amp; Pipeline'!M59-'7. Consumption'!O9+MIN(0,(SUM('7. Consumption'!$G9:N9)-'8. SOH &amp; Pipeline'!M8))+L9)</f>
        <v>0</v>
      </c>
      <c r="M105" s="135">
        <f ca="1">MAX(0,L105+'8. SOH &amp; Pipeline'!N59-'7. Consumption'!P9+MIN(0,(SUM('7. Consumption'!$G9:O9)-'8. SOH &amp; Pipeline'!N8))+M9)</f>
        <v>0</v>
      </c>
      <c r="N105" s="135">
        <f ca="1">MAX(0,M105+'8. SOH &amp; Pipeline'!O59-'7. Consumption'!Q9+MIN(0,(SUM('7. Consumption'!$G9:P9)-'8. SOH &amp; Pipeline'!O8))+N9)</f>
        <v>0</v>
      </c>
      <c r="O105" s="135">
        <f ca="1">MAX(0,N105+'8. SOH &amp; Pipeline'!P59-'7. Consumption'!R9+MIN(0,(SUM('7. Consumption'!$G9:Q9)-'8. SOH &amp; Pipeline'!P8))+O9)</f>
        <v>0</v>
      </c>
      <c r="P105" s="135">
        <f ca="1">MAX(0,O105+'8. SOH &amp; Pipeline'!Q59-'7. Consumption'!S9+MIN(0,(SUM('7. Consumption'!$G9:R9)-'8. SOH &amp; Pipeline'!Q8))+P9)</f>
        <v>0</v>
      </c>
      <c r="Q105" s="135">
        <f ca="1">MAX(0,P105+'8. SOH &amp; Pipeline'!R59-'7. Consumption'!T9+MIN(0,(SUM('7. Consumption'!$G9:S9)-'8. SOH &amp; Pipeline'!R8))+Q9)</f>
        <v>0</v>
      </c>
      <c r="R105" s="135">
        <f ca="1">MAX(0,Q105+'8. SOH &amp; Pipeline'!S59-'7. Consumption'!U9+MIN(0,(SUM('7. Consumption'!$G9:T9)-'8. SOH &amp; Pipeline'!S8))+R9)</f>
        <v>0</v>
      </c>
      <c r="S105" s="135">
        <f ca="1">MAX(0,R105+'8. SOH &amp; Pipeline'!T59-'7. Consumption'!V9+MIN(0,(SUM('7. Consumption'!$G9:U9)-'8. SOH &amp; Pipeline'!T8))+S9)</f>
        <v>0</v>
      </c>
      <c r="T105" s="135">
        <f ca="1">MAX(0,S105+'8. SOH &amp; Pipeline'!U59-'7. Consumption'!W9+MIN(0,(SUM('7. Consumption'!$G9:V9)-'8. SOH &amp; Pipeline'!U8))+T9)</f>
        <v>0</v>
      </c>
      <c r="U105" s="135">
        <f ca="1">MAX(0,T105+'8. SOH &amp; Pipeline'!V59-'7. Consumption'!X9+MIN(0,(SUM('7. Consumption'!$G9:W9)-'8. SOH &amp; Pipeline'!V8))+U9)</f>
        <v>0</v>
      </c>
      <c r="V105" s="135">
        <f ca="1">MAX(0,U105+'8. SOH &amp; Pipeline'!W59-'7. Consumption'!Y9+MIN(0,(SUM('7. Consumption'!$G9:X9)-'8. SOH &amp; Pipeline'!W8))+V9)</f>
        <v>0</v>
      </c>
      <c r="W105" s="135">
        <f ca="1">MAX(0,V105+'8. SOH &amp; Pipeline'!X59-'7. Consumption'!Z9+MIN(0,(SUM('7. Consumption'!$G9:Y9)-'8. SOH &amp; Pipeline'!X8))+W9)</f>
        <v>0</v>
      </c>
      <c r="X105" s="135">
        <f ca="1">MAX(0,W105+'8. SOH &amp; Pipeline'!Y59-'7. Consumption'!AA9+MIN(0,(SUM('7. Consumption'!$G9:Z9)-'8. SOH &amp; Pipeline'!Y8))+X9)</f>
        <v>0</v>
      </c>
      <c r="Y105" s="135">
        <f ca="1">MAX(0,X105+'8. SOH &amp; Pipeline'!Z59-'7. Consumption'!AB9+MIN(0,(SUM('7. Consumption'!$G9:AA9)-'8. SOH &amp; Pipeline'!Z8))+Y9)</f>
        <v>0</v>
      </c>
      <c r="Z105" s="135">
        <f ca="1">MAX(0,Y105+'8. SOH &amp; Pipeline'!AA59-'7. Consumption'!AC9+MIN(0,(SUM('7. Consumption'!$G9:AB9)-'8. SOH &amp; Pipeline'!AA8))+Z9)</f>
        <v>0</v>
      </c>
      <c r="AA105" s="135">
        <f ca="1">MAX(0,Z105+'8. SOH &amp; Pipeline'!AB59-'7. Consumption'!AD9+MIN(0,(SUM('7. Consumption'!$G9:AC9)-'8. SOH &amp; Pipeline'!AB8))+AA9)</f>
        <v>0</v>
      </c>
      <c r="AB105" s="135">
        <f ca="1">MAX(0,AA105+'8. SOH &amp; Pipeline'!AC59-'7. Consumption'!AE9+MIN(0,(SUM('7. Consumption'!$G9:AD9)-'8. SOH &amp; Pipeline'!AC8))+AB9)</f>
        <v>0</v>
      </c>
      <c r="AC105" s="135">
        <f ca="1">MAX(0,AB105+'8. SOH &amp; Pipeline'!AD59-'7. Consumption'!AF9+MIN(0,(SUM('7. Consumption'!$G9:AE9)-'8. SOH &amp; Pipeline'!AD8))+AC9)</f>
        <v>0</v>
      </c>
      <c r="AD105" s="135">
        <f ca="1">MAX(0,AC105+'8. SOH &amp; Pipeline'!AE59-'7. Consumption'!AG9+MIN(0,(SUM('7. Consumption'!$G9:AF9)-'8. SOH &amp; Pipeline'!AE8))+AD9)</f>
        <v>0</v>
      </c>
      <c r="AE105" s="135">
        <f ca="1">MAX(0,AD105+'8. SOH &amp; Pipeline'!AF59-'7. Consumption'!AH9+MIN(0,(SUM('7. Consumption'!$G9:AG9)-'8. SOH &amp; Pipeline'!AF8))+AE9)</f>
        <v>0</v>
      </c>
      <c r="AF105" s="135">
        <f ca="1">MAX(0,AE105+'8. SOH &amp; Pipeline'!AG59-'7. Consumption'!AI9+MIN(0,(SUM('7. Consumption'!$G9:AH9)-'8. SOH &amp; Pipeline'!AG8))+AF9)</f>
        <v>0</v>
      </c>
      <c r="AG105" s="135">
        <f ca="1">MAX(0,AF105+'8. SOH &amp; Pipeline'!AH59-'7. Consumption'!AJ9+MIN(0,(SUM('7. Consumption'!$G9:AI9)-'8. SOH &amp; Pipeline'!AH8))+AG9)</f>
        <v>0</v>
      </c>
      <c r="AH105" s="135">
        <f ca="1">MAX(0,AG105+'8. SOH &amp; Pipeline'!AI59-'7. Consumption'!AK9+MIN(0,(SUM('7. Consumption'!$G9:AJ9)-'8. SOH &amp; Pipeline'!AI8))+AH9)</f>
        <v>0</v>
      </c>
      <c r="AI105" s="135">
        <f ca="1">MAX(0,AH105+'8. SOH &amp; Pipeline'!AJ59-'7. Consumption'!AL9+MIN(0,(SUM('7. Consumption'!$G9:AK9)-'8. SOH &amp; Pipeline'!AJ8))+AI9)</f>
        <v>0</v>
      </c>
      <c r="AJ105" s="135">
        <f ca="1">MAX(0,AI105+'8. SOH &amp; Pipeline'!AK59-'7. Consumption'!AM9+MIN(0,(SUM('7. Consumption'!$G9:AL9)-'8. SOH &amp; Pipeline'!AK8))+AJ9)</f>
        <v>0</v>
      </c>
      <c r="AK105" s="135">
        <f ca="1">MAX(0,AJ105+'8. SOH &amp; Pipeline'!AL59-'7. Consumption'!AN9+MIN(0,(SUM('7. Consumption'!$G9:AM9)-'8. SOH &amp; Pipeline'!AL8))+AK9)</f>
        <v>0</v>
      </c>
      <c r="AL105" s="135">
        <f ca="1">MAX(0,AK105+'8. SOH &amp; Pipeline'!AM59-'7. Consumption'!AO9+MIN(0,(SUM('7. Consumption'!$G9:AN9)-'8. SOH &amp; Pipeline'!AM8))+AL9)</f>
        <v>0</v>
      </c>
      <c r="AM105" s="135">
        <f ca="1">MAX(0,AL105+'8. SOH &amp; Pipeline'!AN59-'7. Consumption'!AP9+MIN(0,(SUM('7. Consumption'!$G9:AO9)-'8. SOH &amp; Pipeline'!AN8))+AM9)</f>
        <v>0</v>
      </c>
      <c r="AN105" s="135">
        <f ca="1">MAX(0,AM105+'8. SOH &amp; Pipeline'!AO59-'7. Consumption'!AQ9+MIN(0,(SUM('7. Consumption'!$G9:AP9)-'8. SOH &amp; Pipeline'!AO8))+AN9)</f>
        <v>0</v>
      </c>
    </row>
    <row r="106" spans="2:40" x14ac:dyDescent="0.3">
      <c r="B106" s="16"/>
      <c r="C106" s="16" t="str">
        <f>'7. Consumption'!C10</f>
        <v>3TC (300) - 30 tab</v>
      </c>
      <c r="D106">
        <f>'8. SOH &amp; Pipeline'!E110</f>
        <v>0</v>
      </c>
      <c r="E106" s="135">
        <f ca="1">MAX(0,D106+'8. SOH &amp; Pipeline'!F60-'7. Consumption'!H10+MIN(0,(SUM('7. Consumption'!$G10:G10)-'8. SOH &amp; Pipeline'!F9))+E10)</f>
        <v>0</v>
      </c>
      <c r="F106" s="135">
        <f ca="1">MAX(0,E106+'8. SOH &amp; Pipeline'!G60-'7. Consumption'!I10+MIN(0,(SUM('7. Consumption'!$G10:H10)-'8. SOH &amp; Pipeline'!G9))+F10)</f>
        <v>0</v>
      </c>
      <c r="G106" s="135">
        <f ca="1">MAX(0,F106+'8. SOH &amp; Pipeline'!H60-'7. Consumption'!J10+MIN(0,(SUM('7. Consumption'!$G10:I10)-'8. SOH &amp; Pipeline'!H9))+G10)</f>
        <v>0</v>
      </c>
      <c r="H106" s="135">
        <f ca="1">MAX(0,G106+'8. SOH &amp; Pipeline'!I60-'7. Consumption'!K10+MIN(0,(SUM('7. Consumption'!$G10:J10)-'8. SOH &amp; Pipeline'!I9))+H10)</f>
        <v>0</v>
      </c>
      <c r="I106" s="135">
        <f ca="1">MAX(0,H106+'8. SOH &amp; Pipeline'!J60-'7. Consumption'!L10+MIN(0,(SUM('7. Consumption'!$G10:K10)-'8. SOH &amp; Pipeline'!J9))+I10)</f>
        <v>0</v>
      </c>
      <c r="J106" s="135">
        <f ca="1">MAX(0,I106+'8. SOH &amp; Pipeline'!K60-'7. Consumption'!M10+MIN(0,(SUM('7. Consumption'!$G10:L10)-'8. SOH &amp; Pipeline'!K9))+J10)</f>
        <v>0</v>
      </c>
      <c r="K106" s="135">
        <f ca="1">MAX(0,J106+'8. SOH &amp; Pipeline'!L60-'7. Consumption'!N10+MIN(0,(SUM('7. Consumption'!$G10:M10)-'8. SOH &amp; Pipeline'!L9))+K10)</f>
        <v>0</v>
      </c>
      <c r="L106" s="135">
        <f ca="1">MAX(0,K106+'8. SOH &amp; Pipeline'!M60-'7. Consumption'!O10+MIN(0,(SUM('7. Consumption'!$G10:N10)-'8. SOH &amp; Pipeline'!M9))+L10)</f>
        <v>0</v>
      </c>
      <c r="M106" s="135">
        <f ca="1">MAX(0,L106+'8. SOH &amp; Pipeline'!N60-'7. Consumption'!P10+MIN(0,(SUM('7. Consumption'!$G10:O10)-'8. SOH &amp; Pipeline'!N9))+M10)</f>
        <v>0</v>
      </c>
      <c r="N106" s="135">
        <f ca="1">MAX(0,M106+'8. SOH &amp; Pipeline'!O60-'7. Consumption'!Q10+MIN(0,(SUM('7. Consumption'!$G10:P10)-'8. SOH &amp; Pipeline'!O9))+N10)</f>
        <v>0</v>
      </c>
      <c r="O106" s="135">
        <f ca="1">MAX(0,N106+'8. SOH &amp; Pipeline'!P60-'7. Consumption'!R10+MIN(0,(SUM('7. Consumption'!$G10:Q10)-'8. SOH &amp; Pipeline'!P9))+O10)</f>
        <v>0</v>
      </c>
      <c r="P106" s="135">
        <f ca="1">MAX(0,O106+'8. SOH &amp; Pipeline'!Q60-'7. Consumption'!S10+MIN(0,(SUM('7. Consumption'!$G10:R10)-'8. SOH &amp; Pipeline'!Q9))+P10)</f>
        <v>0</v>
      </c>
      <c r="Q106" s="135">
        <f ca="1">MAX(0,P106+'8. SOH &amp; Pipeline'!R60-'7. Consumption'!T10+MIN(0,(SUM('7. Consumption'!$G10:S10)-'8. SOH &amp; Pipeline'!R9))+Q10)</f>
        <v>0</v>
      </c>
      <c r="R106" s="135">
        <f ca="1">MAX(0,Q106+'8. SOH &amp; Pipeline'!S60-'7. Consumption'!U10+MIN(0,(SUM('7. Consumption'!$G10:T10)-'8. SOH &amp; Pipeline'!S9))+R10)</f>
        <v>0</v>
      </c>
      <c r="S106" s="135">
        <f ca="1">MAX(0,R106+'8. SOH &amp; Pipeline'!T60-'7. Consumption'!V10+MIN(0,(SUM('7. Consumption'!$G10:U10)-'8. SOH &amp; Pipeline'!T9))+S10)</f>
        <v>0</v>
      </c>
      <c r="T106" s="135">
        <f ca="1">MAX(0,S106+'8. SOH &amp; Pipeline'!U60-'7. Consumption'!W10+MIN(0,(SUM('7. Consumption'!$G10:V10)-'8. SOH &amp; Pipeline'!U9))+T10)</f>
        <v>0</v>
      </c>
      <c r="U106" s="135">
        <f ca="1">MAX(0,T106+'8. SOH &amp; Pipeline'!V60-'7. Consumption'!X10+MIN(0,(SUM('7. Consumption'!$G10:W10)-'8. SOH &amp; Pipeline'!V9))+U10)</f>
        <v>0</v>
      </c>
      <c r="V106" s="135">
        <f ca="1">MAX(0,U106+'8. SOH &amp; Pipeline'!W60-'7. Consumption'!Y10+MIN(0,(SUM('7. Consumption'!$G10:X10)-'8. SOH &amp; Pipeline'!W9))+V10)</f>
        <v>0</v>
      </c>
      <c r="W106" s="135">
        <f ca="1">MAX(0,V106+'8. SOH &amp; Pipeline'!X60-'7. Consumption'!Z10+MIN(0,(SUM('7. Consumption'!$G10:Y10)-'8. SOH &amp; Pipeline'!X9))+W10)</f>
        <v>0</v>
      </c>
      <c r="X106" s="135">
        <f ca="1">MAX(0,W106+'8. SOH &amp; Pipeline'!Y60-'7. Consumption'!AA10+MIN(0,(SUM('7. Consumption'!$G10:Z10)-'8. SOH &amp; Pipeline'!Y9))+X10)</f>
        <v>0</v>
      </c>
      <c r="Y106" s="135">
        <f ca="1">MAX(0,X106+'8. SOH &amp; Pipeline'!Z60-'7. Consumption'!AB10+MIN(0,(SUM('7. Consumption'!$G10:AA10)-'8. SOH &amp; Pipeline'!Z9))+Y10)</f>
        <v>0</v>
      </c>
      <c r="Z106" s="135">
        <f ca="1">MAX(0,Y106+'8. SOH &amp; Pipeline'!AA60-'7. Consumption'!AC10+MIN(0,(SUM('7. Consumption'!$G10:AB10)-'8. SOH &amp; Pipeline'!AA9))+Z10)</f>
        <v>0</v>
      </c>
      <c r="AA106" s="135">
        <f ca="1">MAX(0,Z106+'8. SOH &amp; Pipeline'!AB60-'7. Consumption'!AD10+MIN(0,(SUM('7. Consumption'!$G10:AC10)-'8. SOH &amp; Pipeline'!AB9))+AA10)</f>
        <v>0</v>
      </c>
      <c r="AB106" s="135">
        <f ca="1">MAX(0,AA106+'8. SOH &amp; Pipeline'!AC60-'7. Consumption'!AE10+MIN(0,(SUM('7. Consumption'!$G10:AD10)-'8. SOH &amp; Pipeline'!AC9))+AB10)</f>
        <v>0</v>
      </c>
      <c r="AC106" s="135">
        <f ca="1">MAX(0,AB106+'8. SOH &amp; Pipeline'!AD60-'7. Consumption'!AF10+MIN(0,(SUM('7. Consumption'!$G10:AE10)-'8. SOH &amp; Pipeline'!AD9))+AC10)</f>
        <v>0</v>
      </c>
      <c r="AD106" s="135">
        <f ca="1">MAX(0,AC106+'8. SOH &amp; Pipeline'!AE60-'7. Consumption'!AG10+MIN(0,(SUM('7. Consumption'!$G10:AF10)-'8. SOH &amp; Pipeline'!AE9))+AD10)</f>
        <v>0</v>
      </c>
      <c r="AE106" s="135">
        <f ca="1">MAX(0,AD106+'8. SOH &amp; Pipeline'!AF60-'7. Consumption'!AH10+MIN(0,(SUM('7. Consumption'!$G10:AG10)-'8. SOH &amp; Pipeline'!AF9))+AE10)</f>
        <v>0</v>
      </c>
      <c r="AF106" s="135">
        <f ca="1">MAX(0,AE106+'8. SOH &amp; Pipeline'!AG60-'7. Consumption'!AI10+MIN(0,(SUM('7. Consumption'!$G10:AH10)-'8. SOH &amp; Pipeline'!AG9))+AF10)</f>
        <v>0</v>
      </c>
      <c r="AG106" s="135">
        <f ca="1">MAX(0,AF106+'8. SOH &amp; Pipeline'!AH60-'7. Consumption'!AJ10+MIN(0,(SUM('7. Consumption'!$G10:AI10)-'8. SOH &amp; Pipeline'!AH9))+AG10)</f>
        <v>0</v>
      </c>
      <c r="AH106" s="135">
        <f ca="1">MAX(0,AG106+'8. SOH &amp; Pipeline'!AI60-'7. Consumption'!AK10+MIN(0,(SUM('7. Consumption'!$G10:AJ10)-'8. SOH &amp; Pipeline'!AI9))+AH10)</f>
        <v>0</v>
      </c>
      <c r="AI106" s="135">
        <f ca="1">MAX(0,AH106+'8. SOH &amp; Pipeline'!AJ60-'7. Consumption'!AL10+MIN(0,(SUM('7. Consumption'!$G10:AK10)-'8. SOH &amp; Pipeline'!AJ9))+AI10)</f>
        <v>0</v>
      </c>
      <c r="AJ106" s="135">
        <f ca="1">MAX(0,AI106+'8. SOH &amp; Pipeline'!AK60-'7. Consumption'!AM10+MIN(0,(SUM('7. Consumption'!$G10:AL10)-'8. SOH &amp; Pipeline'!AK9))+AJ10)</f>
        <v>0</v>
      </c>
      <c r="AK106" s="135">
        <f ca="1">MAX(0,AJ106+'8. SOH &amp; Pipeline'!AL60-'7. Consumption'!AN10+MIN(0,(SUM('7. Consumption'!$G10:AM10)-'8. SOH &amp; Pipeline'!AL9))+AK10)</f>
        <v>0</v>
      </c>
      <c r="AL106" s="135">
        <f ca="1">MAX(0,AK106+'8. SOH &amp; Pipeline'!AM60-'7. Consumption'!AO10+MIN(0,(SUM('7. Consumption'!$G10:AN10)-'8. SOH &amp; Pipeline'!AM9))+AL10)</f>
        <v>0</v>
      </c>
      <c r="AM106" s="135">
        <f ca="1">MAX(0,AL106+'8. SOH &amp; Pipeline'!AN60-'7. Consumption'!AP10+MIN(0,(SUM('7. Consumption'!$G10:AO10)-'8. SOH &amp; Pipeline'!AN9))+AM10)</f>
        <v>0</v>
      </c>
      <c r="AN106" s="135">
        <f ca="1">MAX(0,AM106+'8. SOH &amp; Pipeline'!AO60-'7. Consumption'!AQ10+MIN(0,(SUM('7. Consumption'!$G10:AP10)-'8. SOH &amp; Pipeline'!AO9))+AN10)</f>
        <v>0</v>
      </c>
    </row>
    <row r="107" spans="2:40" x14ac:dyDescent="0.3">
      <c r="B107" s="16"/>
      <c r="C107" s="16" t="str">
        <f>'7. Consumption'!C11</f>
        <v>ABC (300) - 60 tab</v>
      </c>
      <c r="D107">
        <f>'8. SOH &amp; Pipeline'!E111</f>
        <v>0</v>
      </c>
      <c r="E107" s="135">
        <f ca="1">MAX(0,D107+'8. SOH &amp; Pipeline'!F61-'7. Consumption'!H11+MIN(0,(SUM('7. Consumption'!$G11:G11)-'8. SOH &amp; Pipeline'!F10))+E11)</f>
        <v>0</v>
      </c>
      <c r="F107" s="135">
        <f ca="1">MAX(0,E107+'8. SOH &amp; Pipeline'!G61-'7. Consumption'!I11+MIN(0,(SUM('7. Consumption'!$G11:H11)-'8. SOH &amp; Pipeline'!G10))+F11)</f>
        <v>0</v>
      </c>
      <c r="G107" s="135">
        <f ca="1">MAX(0,F107+'8. SOH &amp; Pipeline'!H61-'7. Consumption'!J11+MIN(0,(SUM('7. Consumption'!$G11:I11)-'8. SOH &amp; Pipeline'!H10))+G11)</f>
        <v>0</v>
      </c>
      <c r="H107" s="135">
        <f ca="1">MAX(0,G107+'8. SOH &amp; Pipeline'!I61-'7. Consumption'!K11+MIN(0,(SUM('7. Consumption'!$G11:J11)-'8. SOH &amp; Pipeline'!I10))+H11)</f>
        <v>0</v>
      </c>
      <c r="I107" s="135">
        <f ca="1">MAX(0,H107+'8. SOH &amp; Pipeline'!J61-'7. Consumption'!L11+MIN(0,(SUM('7. Consumption'!$G11:K11)-'8. SOH &amp; Pipeline'!J10))+I11)</f>
        <v>0</v>
      </c>
      <c r="J107" s="135">
        <f ca="1">MAX(0,I107+'8. SOH &amp; Pipeline'!K61-'7. Consumption'!M11+MIN(0,(SUM('7. Consumption'!$G11:L11)-'8. SOH &amp; Pipeline'!K10))+J11)</f>
        <v>0</v>
      </c>
      <c r="K107" s="135">
        <f ca="1">MAX(0,J107+'8. SOH &amp; Pipeline'!L61-'7. Consumption'!N11+MIN(0,(SUM('7. Consumption'!$G11:M11)-'8. SOH &amp; Pipeline'!L10))+K11)</f>
        <v>0</v>
      </c>
      <c r="L107" s="135">
        <f ca="1">MAX(0,K107+'8. SOH &amp; Pipeline'!M61-'7. Consumption'!O11+MIN(0,(SUM('7. Consumption'!$G11:N11)-'8. SOH &amp; Pipeline'!M10))+L11)</f>
        <v>0</v>
      </c>
      <c r="M107" s="135">
        <f ca="1">MAX(0,L107+'8. SOH &amp; Pipeline'!N61-'7. Consumption'!P11+MIN(0,(SUM('7. Consumption'!$G11:O11)-'8. SOH &amp; Pipeline'!N10))+M11)</f>
        <v>0</v>
      </c>
      <c r="N107" s="135">
        <f ca="1">MAX(0,M107+'8. SOH &amp; Pipeline'!O61-'7. Consumption'!Q11+MIN(0,(SUM('7. Consumption'!$G11:P11)-'8. SOH &amp; Pipeline'!O10))+N11)</f>
        <v>0</v>
      </c>
      <c r="O107" s="135">
        <f ca="1">MAX(0,N107+'8. SOH &amp; Pipeline'!P61-'7. Consumption'!R11+MIN(0,(SUM('7. Consumption'!$G11:Q11)-'8. SOH &amp; Pipeline'!P10))+O11)</f>
        <v>0</v>
      </c>
      <c r="P107" s="135">
        <f ca="1">MAX(0,O107+'8. SOH &amp; Pipeline'!Q61-'7. Consumption'!S11+MIN(0,(SUM('7. Consumption'!$G11:R11)-'8. SOH &amp; Pipeline'!Q10))+P11)</f>
        <v>0</v>
      </c>
      <c r="Q107" s="135">
        <f ca="1">MAX(0,P107+'8. SOH &amp; Pipeline'!R61-'7. Consumption'!T11+MIN(0,(SUM('7. Consumption'!$G11:S11)-'8. SOH &amp; Pipeline'!R10))+Q11)</f>
        <v>0</v>
      </c>
      <c r="R107" s="135">
        <f ca="1">MAX(0,Q107+'8. SOH &amp; Pipeline'!S61-'7. Consumption'!U11+MIN(0,(SUM('7. Consumption'!$G11:T11)-'8. SOH &amp; Pipeline'!S10))+R11)</f>
        <v>0</v>
      </c>
      <c r="S107" s="135">
        <f ca="1">MAX(0,R107+'8. SOH &amp; Pipeline'!T61-'7. Consumption'!V11+MIN(0,(SUM('7. Consumption'!$G11:U11)-'8. SOH &amp; Pipeline'!T10))+S11)</f>
        <v>0</v>
      </c>
      <c r="T107" s="135">
        <f ca="1">MAX(0,S107+'8. SOH &amp; Pipeline'!U61-'7. Consumption'!W11+MIN(0,(SUM('7. Consumption'!$G11:V11)-'8. SOH &amp; Pipeline'!U10))+T11)</f>
        <v>0</v>
      </c>
      <c r="U107" s="135">
        <f ca="1">MAX(0,T107+'8. SOH &amp; Pipeline'!V61-'7. Consumption'!X11+MIN(0,(SUM('7. Consumption'!$G11:W11)-'8. SOH &amp; Pipeline'!V10))+U11)</f>
        <v>0</v>
      </c>
      <c r="V107" s="135">
        <f ca="1">MAX(0,U107+'8. SOH &amp; Pipeline'!W61-'7. Consumption'!Y11+MIN(0,(SUM('7. Consumption'!$G11:X11)-'8. SOH &amp; Pipeline'!W10))+V11)</f>
        <v>0</v>
      </c>
      <c r="W107" s="135">
        <f ca="1">MAX(0,V107+'8. SOH &amp; Pipeline'!X61-'7. Consumption'!Z11+MIN(0,(SUM('7. Consumption'!$G11:Y11)-'8. SOH &amp; Pipeline'!X10))+W11)</f>
        <v>0</v>
      </c>
      <c r="X107" s="135">
        <f ca="1">MAX(0,W107+'8. SOH &amp; Pipeline'!Y61-'7. Consumption'!AA11+MIN(0,(SUM('7. Consumption'!$G11:Z11)-'8. SOH &amp; Pipeline'!Y10))+X11)</f>
        <v>0</v>
      </c>
      <c r="Y107" s="135">
        <f ca="1">MAX(0,X107+'8. SOH &amp; Pipeline'!Z61-'7. Consumption'!AB11+MIN(0,(SUM('7. Consumption'!$G11:AA11)-'8. SOH &amp; Pipeline'!Z10))+Y11)</f>
        <v>0</v>
      </c>
      <c r="Z107" s="135">
        <f ca="1">MAX(0,Y107+'8. SOH &amp; Pipeline'!AA61-'7. Consumption'!AC11+MIN(0,(SUM('7. Consumption'!$G11:AB11)-'8. SOH &amp; Pipeline'!AA10))+Z11)</f>
        <v>0</v>
      </c>
      <c r="AA107" s="135">
        <f ca="1">MAX(0,Z107+'8. SOH &amp; Pipeline'!AB61-'7. Consumption'!AD11+MIN(0,(SUM('7. Consumption'!$G11:AC11)-'8. SOH &amp; Pipeline'!AB10))+AA11)</f>
        <v>0</v>
      </c>
      <c r="AB107" s="135">
        <f ca="1">MAX(0,AA107+'8. SOH &amp; Pipeline'!AC61-'7. Consumption'!AE11+MIN(0,(SUM('7. Consumption'!$G11:AD11)-'8. SOH &amp; Pipeline'!AC10))+AB11)</f>
        <v>0</v>
      </c>
      <c r="AC107" s="135">
        <f ca="1">MAX(0,AB107+'8. SOH &amp; Pipeline'!AD61-'7. Consumption'!AF11+MIN(0,(SUM('7. Consumption'!$G11:AE11)-'8. SOH &amp; Pipeline'!AD10))+AC11)</f>
        <v>0</v>
      </c>
      <c r="AD107" s="135">
        <f ca="1">MAX(0,AC107+'8. SOH &amp; Pipeline'!AE61-'7. Consumption'!AG11+MIN(0,(SUM('7. Consumption'!$G11:AF11)-'8. SOH &amp; Pipeline'!AE10))+AD11)</f>
        <v>0</v>
      </c>
      <c r="AE107" s="135">
        <f ca="1">MAX(0,AD107+'8. SOH &amp; Pipeline'!AF61-'7. Consumption'!AH11+MIN(0,(SUM('7. Consumption'!$G11:AG11)-'8. SOH &amp; Pipeline'!AF10))+AE11)</f>
        <v>0</v>
      </c>
      <c r="AF107" s="135">
        <f ca="1">MAX(0,AE107+'8. SOH &amp; Pipeline'!AG61-'7. Consumption'!AI11+MIN(0,(SUM('7. Consumption'!$G11:AH11)-'8. SOH &amp; Pipeline'!AG10))+AF11)</f>
        <v>0</v>
      </c>
      <c r="AG107" s="135">
        <f ca="1">MAX(0,AF107+'8. SOH &amp; Pipeline'!AH61-'7. Consumption'!AJ11+MIN(0,(SUM('7. Consumption'!$G11:AI11)-'8. SOH &amp; Pipeline'!AH10))+AG11)</f>
        <v>0</v>
      </c>
      <c r="AH107" s="135">
        <f ca="1">MAX(0,AG107+'8. SOH &amp; Pipeline'!AI61-'7. Consumption'!AK11+MIN(0,(SUM('7. Consumption'!$G11:AJ11)-'8. SOH &amp; Pipeline'!AI10))+AH11)</f>
        <v>0</v>
      </c>
      <c r="AI107" s="135">
        <f ca="1">MAX(0,AH107+'8. SOH &amp; Pipeline'!AJ61-'7. Consumption'!AL11+MIN(0,(SUM('7. Consumption'!$G11:AK11)-'8. SOH &amp; Pipeline'!AJ10))+AI11)</f>
        <v>0</v>
      </c>
      <c r="AJ107" s="135">
        <f ca="1">MAX(0,AI107+'8. SOH &amp; Pipeline'!AK61-'7. Consumption'!AM11+MIN(0,(SUM('7. Consumption'!$G11:AL11)-'8. SOH &amp; Pipeline'!AK10))+AJ11)</f>
        <v>0</v>
      </c>
      <c r="AK107" s="135">
        <f ca="1">MAX(0,AJ107+'8. SOH &amp; Pipeline'!AL61-'7. Consumption'!AN11+MIN(0,(SUM('7. Consumption'!$G11:AM11)-'8. SOH &amp; Pipeline'!AL10))+AK11)</f>
        <v>0</v>
      </c>
      <c r="AL107" s="135">
        <f ca="1">MAX(0,AK107+'8. SOH &amp; Pipeline'!AM61-'7. Consumption'!AO11+MIN(0,(SUM('7. Consumption'!$G11:AN11)-'8. SOH &amp; Pipeline'!AM10))+AL11)</f>
        <v>0</v>
      </c>
      <c r="AM107" s="135">
        <f ca="1">MAX(0,AL107+'8. SOH &amp; Pipeline'!AN61-'7. Consumption'!AP11+MIN(0,(SUM('7. Consumption'!$G11:AO11)-'8. SOH &amp; Pipeline'!AN10))+AM11)</f>
        <v>0</v>
      </c>
      <c r="AN107" s="135">
        <f ca="1">MAX(0,AM107+'8. SOH &amp; Pipeline'!AO61-'7. Consumption'!AQ11+MIN(0,(SUM('7. Consumption'!$G11:AP11)-'8. SOH &amp; Pipeline'!AO10))+AN11)</f>
        <v>0</v>
      </c>
    </row>
    <row r="108" spans="2:40" x14ac:dyDescent="0.3">
      <c r="B108" s="16"/>
      <c r="C108" s="16" t="str">
        <f>'7. Consumption'!C12</f>
        <v>ABC+3TC (600/300) - 30 tab</v>
      </c>
      <c r="D108">
        <f>'8. SOH &amp; Pipeline'!E112</f>
        <v>0</v>
      </c>
      <c r="E108" s="135">
        <f ca="1">MAX(0,D108+'8. SOH &amp; Pipeline'!F62-'7. Consumption'!H12+MIN(0,(SUM('7. Consumption'!$G12:G12)-'8. SOH &amp; Pipeline'!F11))+E12)</f>
        <v>0</v>
      </c>
      <c r="F108" s="135">
        <f ca="1">MAX(0,E108+'8. SOH &amp; Pipeline'!G62-'7. Consumption'!I12+MIN(0,(SUM('7. Consumption'!$G12:H12)-'8. SOH &amp; Pipeline'!G11))+F12)</f>
        <v>0</v>
      </c>
      <c r="G108" s="135">
        <f ca="1">MAX(0,F108+'8. SOH &amp; Pipeline'!H62-'7. Consumption'!J12+MIN(0,(SUM('7. Consumption'!$G12:I12)-'8. SOH &amp; Pipeline'!H11))+G12)</f>
        <v>0</v>
      </c>
      <c r="H108" s="135">
        <f ca="1">MAX(0,G108+'8. SOH &amp; Pipeline'!I62-'7. Consumption'!K12+MIN(0,(SUM('7. Consumption'!$G12:J12)-'8. SOH &amp; Pipeline'!I11))+H12)</f>
        <v>0</v>
      </c>
      <c r="I108" s="135">
        <f ca="1">MAX(0,H108+'8. SOH &amp; Pipeline'!J62-'7. Consumption'!L12+MIN(0,(SUM('7. Consumption'!$G12:K12)-'8. SOH &amp; Pipeline'!J11))+I12)</f>
        <v>0</v>
      </c>
      <c r="J108" s="135">
        <f ca="1">MAX(0,I108+'8. SOH &amp; Pipeline'!K62-'7. Consumption'!M12+MIN(0,(SUM('7. Consumption'!$G12:L12)-'8. SOH &amp; Pipeline'!K11))+J12)</f>
        <v>0</v>
      </c>
      <c r="K108" s="135">
        <f ca="1">MAX(0,J108+'8. SOH &amp; Pipeline'!L62-'7. Consumption'!N12+MIN(0,(SUM('7. Consumption'!$G12:M12)-'8. SOH &amp; Pipeline'!L11))+K12)</f>
        <v>0</v>
      </c>
      <c r="L108" s="135">
        <f ca="1">MAX(0,K108+'8. SOH &amp; Pipeline'!M62-'7. Consumption'!O12+MIN(0,(SUM('7. Consumption'!$G12:N12)-'8. SOH &amp; Pipeline'!M11))+L12)</f>
        <v>0</v>
      </c>
      <c r="M108" s="135">
        <f ca="1">MAX(0,L108+'8. SOH &amp; Pipeline'!N62-'7. Consumption'!P12+MIN(0,(SUM('7. Consumption'!$G12:O12)-'8. SOH &amp; Pipeline'!N11))+M12)</f>
        <v>0</v>
      </c>
      <c r="N108" s="135">
        <f ca="1">MAX(0,M108+'8. SOH &amp; Pipeline'!O62-'7. Consumption'!Q12+MIN(0,(SUM('7. Consumption'!$G12:P12)-'8. SOH &amp; Pipeline'!O11))+N12)</f>
        <v>0</v>
      </c>
      <c r="O108" s="135">
        <f ca="1">MAX(0,N108+'8. SOH &amp; Pipeline'!P62-'7. Consumption'!R12+MIN(0,(SUM('7. Consumption'!$G12:Q12)-'8. SOH &amp; Pipeline'!P11))+O12)</f>
        <v>0</v>
      </c>
      <c r="P108" s="135">
        <f ca="1">MAX(0,O108+'8. SOH &amp; Pipeline'!Q62-'7. Consumption'!S12+MIN(0,(SUM('7. Consumption'!$G12:R12)-'8. SOH &amp; Pipeline'!Q11))+P12)</f>
        <v>0</v>
      </c>
      <c r="Q108" s="135">
        <f ca="1">MAX(0,P108+'8. SOH &amp; Pipeline'!R62-'7. Consumption'!T12+MIN(0,(SUM('7. Consumption'!$G12:S12)-'8. SOH &amp; Pipeline'!R11))+Q12)</f>
        <v>0</v>
      </c>
      <c r="R108" s="135">
        <f ca="1">MAX(0,Q108+'8. SOH &amp; Pipeline'!S62-'7. Consumption'!U12+MIN(0,(SUM('7. Consumption'!$G12:T12)-'8. SOH &amp; Pipeline'!S11))+R12)</f>
        <v>0</v>
      </c>
      <c r="S108" s="135">
        <f ca="1">MAX(0,R108+'8. SOH &amp; Pipeline'!T62-'7. Consumption'!V12+MIN(0,(SUM('7. Consumption'!$G12:U12)-'8. SOH &amp; Pipeline'!T11))+S12)</f>
        <v>0</v>
      </c>
      <c r="T108" s="135">
        <f ca="1">MAX(0,S108+'8. SOH &amp; Pipeline'!U62-'7. Consumption'!W12+MIN(0,(SUM('7. Consumption'!$G12:V12)-'8. SOH &amp; Pipeline'!U11))+T12)</f>
        <v>0</v>
      </c>
      <c r="U108" s="135">
        <f ca="1">MAX(0,T108+'8. SOH &amp; Pipeline'!V62-'7. Consumption'!X12+MIN(0,(SUM('7. Consumption'!$G12:W12)-'8. SOH &amp; Pipeline'!V11))+U12)</f>
        <v>0</v>
      </c>
      <c r="V108" s="135">
        <f ca="1">MAX(0,U108+'8. SOH &amp; Pipeline'!W62-'7. Consumption'!Y12+MIN(0,(SUM('7. Consumption'!$G12:X12)-'8. SOH &amp; Pipeline'!W11))+V12)</f>
        <v>0</v>
      </c>
      <c r="W108" s="135">
        <f ca="1">MAX(0,V108+'8. SOH &amp; Pipeline'!X62-'7. Consumption'!Z12+MIN(0,(SUM('7. Consumption'!$G12:Y12)-'8. SOH &amp; Pipeline'!X11))+W12)</f>
        <v>0</v>
      </c>
      <c r="X108" s="135">
        <f ca="1">MAX(0,W108+'8. SOH &amp; Pipeline'!Y62-'7. Consumption'!AA12+MIN(0,(SUM('7. Consumption'!$G12:Z12)-'8. SOH &amp; Pipeline'!Y11))+X12)</f>
        <v>0</v>
      </c>
      <c r="Y108" s="135">
        <f ca="1">MAX(0,X108+'8. SOH &amp; Pipeline'!Z62-'7. Consumption'!AB12+MIN(0,(SUM('7. Consumption'!$G12:AA12)-'8. SOH &amp; Pipeline'!Z11))+Y12)</f>
        <v>0</v>
      </c>
      <c r="Z108" s="135">
        <f ca="1">MAX(0,Y108+'8. SOH &amp; Pipeline'!AA62-'7. Consumption'!AC12+MIN(0,(SUM('7. Consumption'!$G12:AB12)-'8. SOH &amp; Pipeline'!AA11))+Z12)</f>
        <v>0</v>
      </c>
      <c r="AA108" s="135">
        <f ca="1">MAX(0,Z108+'8. SOH &amp; Pipeline'!AB62-'7. Consumption'!AD12+MIN(0,(SUM('7. Consumption'!$G12:AC12)-'8. SOH &amp; Pipeline'!AB11))+AA12)</f>
        <v>0</v>
      </c>
      <c r="AB108" s="135">
        <f ca="1">MAX(0,AA108+'8. SOH &amp; Pipeline'!AC62-'7. Consumption'!AE12+MIN(0,(SUM('7. Consumption'!$G12:AD12)-'8. SOH &amp; Pipeline'!AC11))+AB12)</f>
        <v>0</v>
      </c>
      <c r="AC108" s="135">
        <f ca="1">MAX(0,AB108+'8. SOH &amp; Pipeline'!AD62-'7. Consumption'!AF12+MIN(0,(SUM('7. Consumption'!$G12:AE12)-'8. SOH &amp; Pipeline'!AD11))+AC12)</f>
        <v>0</v>
      </c>
      <c r="AD108" s="135">
        <f ca="1">MAX(0,AC108+'8. SOH &amp; Pipeline'!AE62-'7. Consumption'!AG12+MIN(0,(SUM('7. Consumption'!$G12:AF12)-'8. SOH &amp; Pipeline'!AE11))+AD12)</f>
        <v>0</v>
      </c>
      <c r="AE108" s="135">
        <f ca="1">MAX(0,AD108+'8. SOH &amp; Pipeline'!AF62-'7. Consumption'!AH12+MIN(0,(SUM('7. Consumption'!$G12:AG12)-'8. SOH &amp; Pipeline'!AF11))+AE12)</f>
        <v>0</v>
      </c>
      <c r="AF108" s="135">
        <f ca="1">MAX(0,AE108+'8. SOH &amp; Pipeline'!AG62-'7. Consumption'!AI12+MIN(0,(SUM('7. Consumption'!$G12:AH12)-'8. SOH &amp; Pipeline'!AG11))+AF12)</f>
        <v>0</v>
      </c>
      <c r="AG108" s="135">
        <f ca="1">MAX(0,AF108+'8. SOH &amp; Pipeline'!AH62-'7. Consumption'!AJ12+MIN(0,(SUM('7. Consumption'!$G12:AI12)-'8. SOH &amp; Pipeline'!AH11))+AG12)</f>
        <v>0</v>
      </c>
      <c r="AH108" s="135">
        <f ca="1">MAX(0,AG108+'8. SOH &amp; Pipeline'!AI62-'7. Consumption'!AK12+MIN(0,(SUM('7. Consumption'!$G12:AJ12)-'8. SOH &amp; Pipeline'!AI11))+AH12)</f>
        <v>0</v>
      </c>
      <c r="AI108" s="135">
        <f ca="1">MAX(0,AH108+'8. SOH &amp; Pipeline'!AJ62-'7. Consumption'!AL12+MIN(0,(SUM('7. Consumption'!$G12:AK12)-'8. SOH &amp; Pipeline'!AJ11))+AI12)</f>
        <v>0</v>
      </c>
      <c r="AJ108" s="135">
        <f ca="1">MAX(0,AI108+'8. SOH &amp; Pipeline'!AK62-'7. Consumption'!AM12+MIN(0,(SUM('7. Consumption'!$G12:AL12)-'8. SOH &amp; Pipeline'!AK11))+AJ12)</f>
        <v>0</v>
      </c>
      <c r="AK108" s="135">
        <f ca="1">MAX(0,AJ108+'8. SOH &amp; Pipeline'!AL62-'7. Consumption'!AN12+MIN(0,(SUM('7. Consumption'!$G12:AM12)-'8. SOH &amp; Pipeline'!AL11))+AK12)</f>
        <v>0</v>
      </c>
      <c r="AL108" s="135">
        <f ca="1">MAX(0,AK108+'8. SOH &amp; Pipeline'!AM62-'7. Consumption'!AO12+MIN(0,(SUM('7. Consumption'!$G12:AN12)-'8. SOH &amp; Pipeline'!AM11))+AL12)</f>
        <v>0</v>
      </c>
      <c r="AM108" s="135">
        <f ca="1">MAX(0,AL108+'8. SOH &amp; Pipeline'!AN62-'7. Consumption'!AP12+MIN(0,(SUM('7. Consumption'!$G12:AO12)-'8. SOH &amp; Pipeline'!AN11))+AM12)</f>
        <v>0</v>
      </c>
      <c r="AN108" s="135">
        <f ca="1">MAX(0,AM108+'8. SOH &amp; Pipeline'!AO62-'7. Consumption'!AQ12+MIN(0,(SUM('7. Consumption'!$G12:AP12)-'8. SOH &amp; Pipeline'!AO11))+AN12)</f>
        <v>0</v>
      </c>
    </row>
    <row r="109" spans="2:40" x14ac:dyDescent="0.3">
      <c r="B109" s="16"/>
      <c r="C109" s="16" t="str">
        <f>'7. Consumption'!C13</f>
        <v>ATV/r (300/100) - 30 tab</v>
      </c>
      <c r="D109">
        <f>'8. SOH &amp; Pipeline'!E113</f>
        <v>0</v>
      </c>
      <c r="E109" s="135">
        <f ca="1">MAX(0,D109+'8. SOH &amp; Pipeline'!F63-'7. Consumption'!H13+MIN(0,(SUM('7. Consumption'!$G13:G13)-'8. SOH &amp; Pipeline'!F12))+E13)</f>
        <v>0</v>
      </c>
      <c r="F109" s="135">
        <f ca="1">MAX(0,E109+'8. SOH &amp; Pipeline'!G63-'7. Consumption'!I13+MIN(0,(SUM('7. Consumption'!$G13:H13)-'8. SOH &amp; Pipeline'!G12))+F13)</f>
        <v>0</v>
      </c>
      <c r="G109" s="135">
        <f ca="1">MAX(0,F109+'8. SOH &amp; Pipeline'!H63-'7. Consumption'!J13+MIN(0,(SUM('7. Consumption'!$G13:I13)-'8. SOH &amp; Pipeline'!H12))+G13)</f>
        <v>0</v>
      </c>
      <c r="H109" s="135">
        <f ca="1">MAX(0,G109+'8. SOH &amp; Pipeline'!I63-'7. Consumption'!K13+MIN(0,(SUM('7. Consumption'!$G13:J13)-'8. SOH &amp; Pipeline'!I12))+H13)</f>
        <v>0</v>
      </c>
      <c r="I109" s="135">
        <f ca="1">MAX(0,H109+'8. SOH &amp; Pipeline'!J63-'7. Consumption'!L13+MIN(0,(SUM('7. Consumption'!$G13:K13)-'8. SOH &amp; Pipeline'!J12))+I13)</f>
        <v>0</v>
      </c>
      <c r="J109" s="135">
        <f ca="1">MAX(0,I109+'8. SOH &amp; Pipeline'!K63-'7. Consumption'!M13+MIN(0,(SUM('7. Consumption'!$G13:L13)-'8. SOH &amp; Pipeline'!K12))+J13)</f>
        <v>0</v>
      </c>
      <c r="K109" s="135">
        <f ca="1">MAX(0,J109+'8. SOH &amp; Pipeline'!L63-'7. Consumption'!N13+MIN(0,(SUM('7. Consumption'!$G13:M13)-'8. SOH &amp; Pipeline'!L12))+K13)</f>
        <v>0</v>
      </c>
      <c r="L109" s="135">
        <f ca="1">MAX(0,K109+'8. SOH &amp; Pipeline'!M63-'7. Consumption'!O13+MIN(0,(SUM('7. Consumption'!$G13:N13)-'8. SOH &amp; Pipeline'!M12))+L13)</f>
        <v>0</v>
      </c>
      <c r="M109" s="135">
        <f ca="1">MAX(0,L109+'8. SOH &amp; Pipeline'!N63-'7. Consumption'!P13+MIN(0,(SUM('7. Consumption'!$G13:O13)-'8. SOH &amp; Pipeline'!N12))+M13)</f>
        <v>0</v>
      </c>
      <c r="N109" s="135">
        <f ca="1">MAX(0,M109+'8. SOH &amp; Pipeline'!O63-'7. Consumption'!Q13+MIN(0,(SUM('7. Consumption'!$G13:P13)-'8. SOH &amp; Pipeline'!O12))+N13)</f>
        <v>0</v>
      </c>
      <c r="O109" s="135">
        <f ca="1">MAX(0,N109+'8. SOH &amp; Pipeline'!P63-'7. Consumption'!R13+MIN(0,(SUM('7. Consumption'!$G13:Q13)-'8. SOH &amp; Pipeline'!P12))+O13)</f>
        <v>0</v>
      </c>
      <c r="P109" s="135">
        <f ca="1">MAX(0,O109+'8. SOH &amp; Pipeline'!Q63-'7. Consumption'!S13+MIN(0,(SUM('7. Consumption'!$G13:R13)-'8. SOH &amp; Pipeline'!Q12))+P13)</f>
        <v>0</v>
      </c>
      <c r="Q109" s="135">
        <f ca="1">MAX(0,P109+'8. SOH &amp; Pipeline'!R63-'7. Consumption'!T13+MIN(0,(SUM('7. Consumption'!$G13:S13)-'8. SOH &amp; Pipeline'!R12))+Q13)</f>
        <v>0</v>
      </c>
      <c r="R109" s="135">
        <f ca="1">MAX(0,Q109+'8. SOH &amp; Pipeline'!S63-'7. Consumption'!U13+MIN(0,(SUM('7. Consumption'!$G13:T13)-'8. SOH &amp; Pipeline'!S12))+R13)</f>
        <v>0</v>
      </c>
      <c r="S109" s="135">
        <f ca="1">MAX(0,R109+'8. SOH &amp; Pipeline'!T63-'7. Consumption'!V13+MIN(0,(SUM('7. Consumption'!$G13:U13)-'8. SOH &amp; Pipeline'!T12))+S13)</f>
        <v>0</v>
      </c>
      <c r="T109" s="135">
        <f ca="1">MAX(0,S109+'8. SOH &amp; Pipeline'!U63-'7. Consumption'!W13+MIN(0,(SUM('7. Consumption'!$G13:V13)-'8. SOH &amp; Pipeline'!U12))+T13)</f>
        <v>0</v>
      </c>
      <c r="U109" s="135">
        <f ca="1">MAX(0,T109+'8. SOH &amp; Pipeline'!V63-'7. Consumption'!X13+MIN(0,(SUM('7. Consumption'!$G13:W13)-'8. SOH &amp; Pipeline'!V12))+U13)</f>
        <v>0</v>
      </c>
      <c r="V109" s="135">
        <f ca="1">MAX(0,U109+'8. SOH &amp; Pipeline'!W63-'7. Consumption'!Y13+MIN(0,(SUM('7. Consumption'!$G13:X13)-'8. SOH &amp; Pipeline'!W12))+V13)</f>
        <v>0</v>
      </c>
      <c r="W109" s="135">
        <f ca="1">MAX(0,V109+'8. SOH &amp; Pipeline'!X63-'7. Consumption'!Z13+MIN(0,(SUM('7. Consumption'!$G13:Y13)-'8. SOH &amp; Pipeline'!X12))+W13)</f>
        <v>0</v>
      </c>
      <c r="X109" s="135">
        <f ca="1">MAX(0,W109+'8. SOH &amp; Pipeline'!Y63-'7. Consumption'!AA13+MIN(0,(SUM('7. Consumption'!$G13:Z13)-'8. SOH &amp; Pipeline'!Y12))+X13)</f>
        <v>0</v>
      </c>
      <c r="Y109" s="135">
        <f ca="1">MAX(0,X109+'8. SOH &amp; Pipeline'!Z63-'7. Consumption'!AB13+MIN(0,(SUM('7. Consumption'!$G13:AA13)-'8. SOH &amp; Pipeline'!Z12))+Y13)</f>
        <v>0</v>
      </c>
      <c r="Z109" s="135">
        <f ca="1">MAX(0,Y109+'8. SOH &amp; Pipeline'!AA63-'7. Consumption'!AC13+MIN(0,(SUM('7. Consumption'!$G13:AB13)-'8. SOH &amp; Pipeline'!AA12))+Z13)</f>
        <v>0</v>
      </c>
      <c r="AA109" s="135">
        <f ca="1">MAX(0,Z109+'8. SOH &amp; Pipeline'!AB63-'7. Consumption'!AD13+MIN(0,(SUM('7. Consumption'!$G13:AC13)-'8. SOH &amp; Pipeline'!AB12))+AA13)</f>
        <v>0</v>
      </c>
      <c r="AB109" s="135">
        <f ca="1">MAX(0,AA109+'8. SOH &amp; Pipeline'!AC63-'7. Consumption'!AE13+MIN(0,(SUM('7. Consumption'!$G13:AD13)-'8. SOH &amp; Pipeline'!AC12))+AB13)</f>
        <v>0</v>
      </c>
      <c r="AC109" s="135">
        <f ca="1">MAX(0,AB109+'8. SOH &amp; Pipeline'!AD63-'7. Consumption'!AF13+MIN(0,(SUM('7. Consumption'!$G13:AE13)-'8. SOH &amp; Pipeline'!AD12))+AC13)</f>
        <v>0</v>
      </c>
      <c r="AD109" s="135">
        <f ca="1">MAX(0,AC109+'8. SOH &amp; Pipeline'!AE63-'7. Consumption'!AG13+MIN(0,(SUM('7. Consumption'!$G13:AF13)-'8. SOH &amp; Pipeline'!AE12))+AD13)</f>
        <v>0</v>
      </c>
      <c r="AE109" s="135">
        <f ca="1">MAX(0,AD109+'8. SOH &amp; Pipeline'!AF63-'7. Consumption'!AH13+MIN(0,(SUM('7. Consumption'!$G13:AG13)-'8. SOH &amp; Pipeline'!AF12))+AE13)</f>
        <v>0</v>
      </c>
      <c r="AF109" s="135">
        <f ca="1">MAX(0,AE109+'8. SOH &amp; Pipeline'!AG63-'7. Consumption'!AI13+MIN(0,(SUM('7. Consumption'!$G13:AH13)-'8. SOH &amp; Pipeline'!AG12))+AF13)</f>
        <v>0</v>
      </c>
      <c r="AG109" s="135">
        <f ca="1">MAX(0,AF109+'8. SOH &amp; Pipeline'!AH63-'7. Consumption'!AJ13+MIN(0,(SUM('7. Consumption'!$G13:AI13)-'8. SOH &amp; Pipeline'!AH12))+AG13)</f>
        <v>0</v>
      </c>
      <c r="AH109" s="135">
        <f ca="1">MAX(0,AG109+'8. SOH &amp; Pipeline'!AI63-'7. Consumption'!AK13+MIN(0,(SUM('7. Consumption'!$G13:AJ13)-'8. SOH &amp; Pipeline'!AI12))+AH13)</f>
        <v>0</v>
      </c>
      <c r="AI109" s="135">
        <f ca="1">MAX(0,AH109+'8. SOH &amp; Pipeline'!AJ63-'7. Consumption'!AL13+MIN(0,(SUM('7. Consumption'!$G13:AK13)-'8. SOH &amp; Pipeline'!AJ12))+AI13)</f>
        <v>0</v>
      </c>
      <c r="AJ109" s="135">
        <f ca="1">MAX(0,AI109+'8. SOH &amp; Pipeline'!AK63-'7. Consumption'!AM13+MIN(0,(SUM('7. Consumption'!$G13:AL13)-'8. SOH &amp; Pipeline'!AK12))+AJ13)</f>
        <v>0</v>
      </c>
      <c r="AK109" s="135">
        <f ca="1">MAX(0,AJ109+'8. SOH &amp; Pipeline'!AL63-'7. Consumption'!AN13+MIN(0,(SUM('7. Consumption'!$G13:AM13)-'8. SOH &amp; Pipeline'!AL12))+AK13)</f>
        <v>0</v>
      </c>
      <c r="AL109" s="135">
        <f ca="1">MAX(0,AK109+'8. SOH &amp; Pipeline'!AM63-'7. Consumption'!AO13+MIN(0,(SUM('7. Consumption'!$G13:AN13)-'8. SOH &amp; Pipeline'!AM12))+AL13)</f>
        <v>0</v>
      </c>
      <c r="AM109" s="135">
        <f ca="1">MAX(0,AL109+'8. SOH &amp; Pipeline'!AN63-'7. Consumption'!AP13+MIN(0,(SUM('7. Consumption'!$G13:AO13)-'8. SOH &amp; Pipeline'!AN12))+AM13)</f>
        <v>0</v>
      </c>
      <c r="AN109" s="135">
        <f ca="1">MAX(0,AM109+'8. SOH &amp; Pipeline'!AO63-'7. Consumption'!AQ13+MIN(0,(SUM('7. Consumption'!$G13:AP13)-'8. SOH &amp; Pipeline'!AO12))+AN13)</f>
        <v>0</v>
      </c>
    </row>
    <row r="110" spans="2:40" x14ac:dyDescent="0.3">
      <c r="B110" s="16"/>
      <c r="C110" s="16" t="str">
        <f>'7. Consumption'!C14</f>
        <v>AZT (300) - 60 tab</v>
      </c>
      <c r="D110">
        <f>'8. SOH &amp; Pipeline'!E114</f>
        <v>0</v>
      </c>
      <c r="E110" s="135">
        <f ca="1">MAX(0,D110+'8. SOH &amp; Pipeline'!F64-'7. Consumption'!H14+MIN(0,(SUM('7. Consumption'!$G14:G14)-'8. SOH &amp; Pipeline'!F13))+E14)</f>
        <v>0</v>
      </c>
      <c r="F110" s="135">
        <f ca="1">MAX(0,E110+'8. SOH &amp; Pipeline'!G64-'7. Consumption'!I14+MIN(0,(SUM('7. Consumption'!$G14:H14)-'8. SOH &amp; Pipeline'!G13))+F14)</f>
        <v>0</v>
      </c>
      <c r="G110" s="135">
        <f ca="1">MAX(0,F110+'8. SOH &amp; Pipeline'!H64-'7. Consumption'!J14+MIN(0,(SUM('7. Consumption'!$G14:I14)-'8. SOH &amp; Pipeline'!H13))+G14)</f>
        <v>0</v>
      </c>
      <c r="H110" s="135">
        <f ca="1">MAX(0,G110+'8. SOH &amp; Pipeline'!I64-'7. Consumption'!K14+MIN(0,(SUM('7. Consumption'!$G14:J14)-'8. SOH &amp; Pipeline'!I13))+H14)</f>
        <v>0</v>
      </c>
      <c r="I110" s="135">
        <f ca="1">MAX(0,H110+'8. SOH &amp; Pipeline'!J64-'7. Consumption'!L14+MIN(0,(SUM('7. Consumption'!$G14:K14)-'8. SOH &amp; Pipeline'!J13))+I14)</f>
        <v>0</v>
      </c>
      <c r="J110" s="135">
        <f ca="1">MAX(0,I110+'8. SOH &amp; Pipeline'!K64-'7. Consumption'!M14+MIN(0,(SUM('7. Consumption'!$G14:L14)-'8. SOH &amp; Pipeline'!K13))+J14)</f>
        <v>0</v>
      </c>
      <c r="K110" s="135">
        <f ca="1">MAX(0,J110+'8. SOH &amp; Pipeline'!L64-'7. Consumption'!N14+MIN(0,(SUM('7. Consumption'!$G14:M14)-'8. SOH &amp; Pipeline'!L13))+K14)</f>
        <v>0</v>
      </c>
      <c r="L110" s="135">
        <f ca="1">MAX(0,K110+'8. SOH &amp; Pipeline'!M64-'7. Consumption'!O14+MIN(0,(SUM('7. Consumption'!$G14:N14)-'8. SOH &amp; Pipeline'!M13))+L14)</f>
        <v>0</v>
      </c>
      <c r="M110" s="135">
        <f ca="1">MAX(0,L110+'8. SOH &amp; Pipeline'!N64-'7. Consumption'!P14+MIN(0,(SUM('7. Consumption'!$G14:O14)-'8. SOH &amp; Pipeline'!N13))+M14)</f>
        <v>0</v>
      </c>
      <c r="N110" s="135">
        <f ca="1">MAX(0,M110+'8. SOH &amp; Pipeline'!O64-'7. Consumption'!Q14+MIN(0,(SUM('7. Consumption'!$G14:P14)-'8. SOH &amp; Pipeline'!O13))+N14)</f>
        <v>0</v>
      </c>
      <c r="O110" s="135">
        <f ca="1">MAX(0,N110+'8. SOH &amp; Pipeline'!P64-'7. Consumption'!R14+MIN(0,(SUM('7. Consumption'!$G14:Q14)-'8. SOH &amp; Pipeline'!P13))+O14)</f>
        <v>0</v>
      </c>
      <c r="P110" s="135">
        <f ca="1">MAX(0,O110+'8. SOH &amp; Pipeline'!Q64-'7. Consumption'!S14+MIN(0,(SUM('7. Consumption'!$G14:R14)-'8. SOH &amp; Pipeline'!Q13))+P14)</f>
        <v>0</v>
      </c>
      <c r="Q110" s="135">
        <f ca="1">MAX(0,P110+'8. SOH &amp; Pipeline'!R64-'7. Consumption'!T14+MIN(0,(SUM('7. Consumption'!$G14:S14)-'8. SOH &amp; Pipeline'!R13))+Q14)</f>
        <v>0</v>
      </c>
      <c r="R110" s="135">
        <f ca="1">MAX(0,Q110+'8. SOH &amp; Pipeline'!S64-'7. Consumption'!U14+MIN(0,(SUM('7. Consumption'!$G14:T14)-'8. SOH &amp; Pipeline'!S13))+R14)</f>
        <v>0</v>
      </c>
      <c r="S110" s="135">
        <f ca="1">MAX(0,R110+'8. SOH &amp; Pipeline'!T64-'7. Consumption'!V14+MIN(0,(SUM('7. Consumption'!$G14:U14)-'8. SOH &amp; Pipeline'!T13))+S14)</f>
        <v>0</v>
      </c>
      <c r="T110" s="135">
        <f ca="1">MAX(0,S110+'8. SOH &amp; Pipeline'!U64-'7. Consumption'!W14+MIN(0,(SUM('7. Consumption'!$G14:V14)-'8. SOH &amp; Pipeline'!U13))+T14)</f>
        <v>0</v>
      </c>
      <c r="U110" s="135">
        <f ca="1">MAX(0,T110+'8. SOH &amp; Pipeline'!V64-'7. Consumption'!X14+MIN(0,(SUM('7. Consumption'!$G14:W14)-'8. SOH &amp; Pipeline'!V13))+U14)</f>
        <v>0</v>
      </c>
      <c r="V110" s="135">
        <f ca="1">MAX(0,U110+'8. SOH &amp; Pipeline'!W64-'7. Consumption'!Y14+MIN(0,(SUM('7. Consumption'!$G14:X14)-'8. SOH &amp; Pipeline'!W13))+V14)</f>
        <v>0</v>
      </c>
      <c r="W110" s="135">
        <f ca="1">MAX(0,V110+'8. SOH &amp; Pipeline'!X64-'7. Consumption'!Z14+MIN(0,(SUM('7. Consumption'!$G14:Y14)-'8. SOH &amp; Pipeline'!X13))+W14)</f>
        <v>0</v>
      </c>
      <c r="X110" s="135">
        <f ca="1">MAX(0,W110+'8. SOH &amp; Pipeline'!Y64-'7. Consumption'!AA14+MIN(0,(SUM('7. Consumption'!$G14:Z14)-'8. SOH &amp; Pipeline'!Y13))+X14)</f>
        <v>0</v>
      </c>
      <c r="Y110" s="135">
        <f ca="1">MAX(0,X110+'8. SOH &amp; Pipeline'!Z64-'7. Consumption'!AB14+MIN(0,(SUM('7. Consumption'!$G14:AA14)-'8. SOH &amp; Pipeline'!Z13))+Y14)</f>
        <v>0</v>
      </c>
      <c r="Z110" s="135">
        <f ca="1">MAX(0,Y110+'8. SOH &amp; Pipeline'!AA64-'7. Consumption'!AC14+MIN(0,(SUM('7. Consumption'!$G14:AB14)-'8. SOH &amp; Pipeline'!AA13))+Z14)</f>
        <v>0</v>
      </c>
      <c r="AA110" s="135">
        <f ca="1">MAX(0,Z110+'8. SOH &amp; Pipeline'!AB64-'7. Consumption'!AD14+MIN(0,(SUM('7. Consumption'!$G14:AC14)-'8. SOH &amp; Pipeline'!AB13))+AA14)</f>
        <v>0</v>
      </c>
      <c r="AB110" s="135">
        <f ca="1">MAX(0,AA110+'8. SOH &amp; Pipeline'!AC64-'7. Consumption'!AE14+MIN(0,(SUM('7. Consumption'!$G14:AD14)-'8. SOH &amp; Pipeline'!AC13))+AB14)</f>
        <v>0</v>
      </c>
      <c r="AC110" s="135">
        <f ca="1">MAX(0,AB110+'8. SOH &amp; Pipeline'!AD64-'7. Consumption'!AF14+MIN(0,(SUM('7. Consumption'!$G14:AE14)-'8. SOH &amp; Pipeline'!AD13))+AC14)</f>
        <v>0</v>
      </c>
      <c r="AD110" s="135">
        <f ca="1">MAX(0,AC110+'8. SOH &amp; Pipeline'!AE64-'7. Consumption'!AG14+MIN(0,(SUM('7. Consumption'!$G14:AF14)-'8. SOH &amp; Pipeline'!AE13))+AD14)</f>
        <v>0</v>
      </c>
      <c r="AE110" s="135">
        <f ca="1">MAX(0,AD110+'8. SOH &amp; Pipeline'!AF64-'7. Consumption'!AH14+MIN(0,(SUM('7. Consumption'!$G14:AG14)-'8. SOH &amp; Pipeline'!AF13))+AE14)</f>
        <v>0</v>
      </c>
      <c r="AF110" s="135">
        <f ca="1">MAX(0,AE110+'8. SOH &amp; Pipeline'!AG64-'7. Consumption'!AI14+MIN(0,(SUM('7. Consumption'!$G14:AH14)-'8. SOH &amp; Pipeline'!AG13))+AF14)</f>
        <v>0</v>
      </c>
      <c r="AG110" s="135">
        <f ca="1">MAX(0,AF110+'8. SOH &amp; Pipeline'!AH64-'7. Consumption'!AJ14+MIN(0,(SUM('7. Consumption'!$G14:AI14)-'8. SOH &amp; Pipeline'!AH13))+AG14)</f>
        <v>0</v>
      </c>
      <c r="AH110" s="135">
        <f ca="1">MAX(0,AG110+'8. SOH &amp; Pipeline'!AI64-'7. Consumption'!AK14+MIN(0,(SUM('7. Consumption'!$G14:AJ14)-'8. SOH &amp; Pipeline'!AI13))+AH14)</f>
        <v>0</v>
      </c>
      <c r="AI110" s="135">
        <f ca="1">MAX(0,AH110+'8. SOH &amp; Pipeline'!AJ64-'7. Consumption'!AL14+MIN(0,(SUM('7. Consumption'!$G14:AK14)-'8. SOH &amp; Pipeline'!AJ13))+AI14)</f>
        <v>0</v>
      </c>
      <c r="AJ110" s="135">
        <f ca="1">MAX(0,AI110+'8. SOH &amp; Pipeline'!AK64-'7. Consumption'!AM14+MIN(0,(SUM('7. Consumption'!$G14:AL14)-'8. SOH &amp; Pipeline'!AK13))+AJ14)</f>
        <v>0</v>
      </c>
      <c r="AK110" s="135">
        <f ca="1">MAX(0,AJ110+'8. SOH &amp; Pipeline'!AL64-'7. Consumption'!AN14+MIN(0,(SUM('7. Consumption'!$G14:AM14)-'8. SOH &amp; Pipeline'!AL13))+AK14)</f>
        <v>0</v>
      </c>
      <c r="AL110" s="135">
        <f ca="1">MAX(0,AK110+'8. SOH &amp; Pipeline'!AM64-'7. Consumption'!AO14+MIN(0,(SUM('7. Consumption'!$G14:AN14)-'8. SOH &amp; Pipeline'!AM13))+AL14)</f>
        <v>0</v>
      </c>
      <c r="AM110" s="135">
        <f ca="1">MAX(0,AL110+'8. SOH &amp; Pipeline'!AN64-'7. Consumption'!AP14+MIN(0,(SUM('7. Consumption'!$G14:AO14)-'8. SOH &amp; Pipeline'!AN13))+AM14)</f>
        <v>0</v>
      </c>
      <c r="AN110" s="135">
        <f ca="1">MAX(0,AM110+'8. SOH &amp; Pipeline'!AO64-'7. Consumption'!AQ14+MIN(0,(SUM('7. Consumption'!$G14:AP14)-'8. SOH &amp; Pipeline'!AO13))+AN14)</f>
        <v>0</v>
      </c>
    </row>
    <row r="111" spans="2:40" x14ac:dyDescent="0.3">
      <c r="B111" s="16"/>
      <c r="C111" s="16" t="str">
        <f>'7. Consumption'!C15</f>
        <v>AZT+3TC (300/150) - 60 tab</v>
      </c>
      <c r="D111" s="136">
        <f>'8. SOH &amp; Pipeline'!E115</f>
        <v>0</v>
      </c>
      <c r="E111" s="135">
        <f ca="1">MAX(0,D111+'8. SOH &amp; Pipeline'!F65-'7. Consumption'!H15+MIN(0,(SUM('7. Consumption'!$G15:G15)-'8. SOH &amp; Pipeline'!F14))+E15)</f>
        <v>0</v>
      </c>
      <c r="F111" s="135">
        <f ca="1">MAX(0,E111+'8. SOH &amp; Pipeline'!G65-'7. Consumption'!I15+MIN(0,(SUM('7. Consumption'!$G15:H15)-'8. SOH &amp; Pipeline'!G14))+F15)</f>
        <v>0</v>
      </c>
      <c r="G111" s="135">
        <f ca="1">MAX(0,F111+'8. SOH &amp; Pipeline'!H65-'7. Consumption'!J15+MIN(0,(SUM('7. Consumption'!$G15:I15)-'8. SOH &amp; Pipeline'!H14))+G15)</f>
        <v>0</v>
      </c>
      <c r="H111" s="135">
        <f ca="1">MAX(0,G111+'8. SOH &amp; Pipeline'!I65-'7. Consumption'!K15+MIN(0,(SUM('7. Consumption'!$G15:J15)-'8. SOH &amp; Pipeline'!I14))+H15)</f>
        <v>0</v>
      </c>
      <c r="I111" s="135">
        <f ca="1">MAX(0,H111+'8. SOH &amp; Pipeline'!J65-'7. Consumption'!L15+MIN(0,(SUM('7. Consumption'!$G15:K15)-'8. SOH &amp; Pipeline'!J14))+I15)</f>
        <v>0</v>
      </c>
      <c r="J111" s="135">
        <f ca="1">MAX(0,I111+'8. SOH &amp; Pipeline'!K65-'7. Consumption'!M15+MIN(0,(SUM('7. Consumption'!$G15:L15)-'8. SOH &amp; Pipeline'!K14))+J15)</f>
        <v>0</v>
      </c>
      <c r="K111" s="135">
        <f ca="1">MAX(0,J111+'8. SOH &amp; Pipeline'!L65-'7. Consumption'!N15+MIN(0,(SUM('7. Consumption'!$G15:M15)-'8. SOH &amp; Pipeline'!L14))+K15)</f>
        <v>0</v>
      </c>
      <c r="L111" s="135">
        <f ca="1">MAX(0,K111+'8. SOH &amp; Pipeline'!M65-'7. Consumption'!O15+MIN(0,(SUM('7. Consumption'!$G15:N15)-'8. SOH &amp; Pipeline'!M14))+L15)</f>
        <v>0</v>
      </c>
      <c r="M111" s="135">
        <f ca="1">MAX(0,L111+'8. SOH &amp; Pipeline'!N65-'7. Consumption'!P15+MIN(0,(SUM('7. Consumption'!$G15:O15)-'8. SOH &amp; Pipeline'!N14))+M15)</f>
        <v>0</v>
      </c>
      <c r="N111" s="135">
        <f ca="1">MAX(0,M111+'8. SOH &amp; Pipeline'!O65-'7. Consumption'!Q15+MIN(0,(SUM('7. Consumption'!$G15:P15)-'8. SOH &amp; Pipeline'!O14))+N15)</f>
        <v>0</v>
      </c>
      <c r="O111" s="135">
        <f ca="1">MAX(0,N111+'8. SOH &amp; Pipeline'!P65-'7. Consumption'!R15+MIN(0,(SUM('7. Consumption'!$G15:Q15)-'8. SOH &amp; Pipeline'!P14))+O15)</f>
        <v>0</v>
      </c>
      <c r="P111" s="135">
        <f ca="1">MAX(0,O111+'8. SOH &amp; Pipeline'!Q65-'7. Consumption'!S15+MIN(0,(SUM('7. Consumption'!$G15:R15)-'8. SOH &amp; Pipeline'!Q14))+P15)</f>
        <v>0</v>
      </c>
      <c r="Q111" s="135">
        <f ca="1">MAX(0,P111+'8. SOH &amp; Pipeline'!R65-'7. Consumption'!T15+MIN(0,(SUM('7. Consumption'!$G15:S15)-'8. SOH &amp; Pipeline'!R14))+Q15)</f>
        <v>0</v>
      </c>
      <c r="R111" s="135">
        <f ca="1">MAX(0,Q111+'8. SOH &amp; Pipeline'!S65-'7. Consumption'!U15+MIN(0,(SUM('7. Consumption'!$G15:T15)-'8. SOH &amp; Pipeline'!S14))+R15)</f>
        <v>0</v>
      </c>
      <c r="S111" s="135">
        <f ca="1">MAX(0,R111+'8. SOH &amp; Pipeline'!T65-'7. Consumption'!V15+MIN(0,(SUM('7. Consumption'!$G15:U15)-'8. SOH &amp; Pipeline'!T14))+S15)</f>
        <v>0</v>
      </c>
      <c r="T111" s="135">
        <f ca="1">MAX(0,S111+'8. SOH &amp; Pipeline'!U65-'7. Consumption'!W15+MIN(0,(SUM('7. Consumption'!$G15:V15)-'8. SOH &amp; Pipeline'!U14))+T15)</f>
        <v>0</v>
      </c>
      <c r="U111" s="135">
        <f ca="1">MAX(0,T111+'8. SOH &amp; Pipeline'!V65-'7. Consumption'!X15+MIN(0,(SUM('7. Consumption'!$G15:W15)-'8. SOH &amp; Pipeline'!V14))+U15)</f>
        <v>0</v>
      </c>
      <c r="V111" s="135">
        <f ca="1">MAX(0,U111+'8. SOH &amp; Pipeline'!W65-'7. Consumption'!Y15+MIN(0,(SUM('7. Consumption'!$G15:X15)-'8. SOH &amp; Pipeline'!W14))+V15)</f>
        <v>0</v>
      </c>
      <c r="W111" s="135">
        <f ca="1">MAX(0,V111+'8. SOH &amp; Pipeline'!X65-'7. Consumption'!Z15+MIN(0,(SUM('7. Consumption'!$G15:Y15)-'8. SOH &amp; Pipeline'!X14))+W15)</f>
        <v>0</v>
      </c>
      <c r="X111" s="135">
        <f ca="1">MAX(0,W111+'8. SOH &amp; Pipeline'!Y65-'7. Consumption'!AA15+MIN(0,(SUM('7. Consumption'!$G15:Z15)-'8. SOH &amp; Pipeline'!Y14))+X15)</f>
        <v>0</v>
      </c>
      <c r="Y111" s="135">
        <f ca="1">MAX(0,X111+'8. SOH &amp; Pipeline'!Z65-'7. Consumption'!AB15+MIN(0,(SUM('7. Consumption'!$G15:AA15)-'8. SOH &amp; Pipeline'!Z14))+Y15)</f>
        <v>0</v>
      </c>
      <c r="Z111" s="135">
        <f ca="1">MAX(0,Y111+'8. SOH &amp; Pipeline'!AA65-'7. Consumption'!AC15+MIN(0,(SUM('7. Consumption'!$G15:AB15)-'8. SOH &amp; Pipeline'!AA14))+Z15)</f>
        <v>0</v>
      </c>
      <c r="AA111" s="135">
        <f ca="1">MAX(0,Z111+'8. SOH &amp; Pipeline'!AB65-'7. Consumption'!AD15+MIN(0,(SUM('7. Consumption'!$G15:AC15)-'8. SOH &amp; Pipeline'!AB14))+AA15)</f>
        <v>0</v>
      </c>
      <c r="AB111" s="135">
        <f ca="1">MAX(0,AA111+'8. SOH &amp; Pipeline'!AC65-'7. Consumption'!AE15+MIN(0,(SUM('7. Consumption'!$G15:AD15)-'8. SOH &amp; Pipeline'!AC14))+AB15)</f>
        <v>0</v>
      </c>
      <c r="AC111" s="135">
        <f ca="1">MAX(0,AB111+'8. SOH &amp; Pipeline'!AD65-'7. Consumption'!AF15+MIN(0,(SUM('7. Consumption'!$G15:AE15)-'8. SOH &amp; Pipeline'!AD14))+AC15)</f>
        <v>0</v>
      </c>
      <c r="AD111" s="135">
        <f ca="1">MAX(0,AC111+'8. SOH &amp; Pipeline'!AE65-'7. Consumption'!AG15+MIN(0,(SUM('7. Consumption'!$G15:AF15)-'8. SOH &amp; Pipeline'!AE14))+AD15)</f>
        <v>0</v>
      </c>
      <c r="AE111" s="135">
        <f ca="1">MAX(0,AD111+'8. SOH &amp; Pipeline'!AF65-'7. Consumption'!AH15+MIN(0,(SUM('7. Consumption'!$G15:AG15)-'8. SOH &amp; Pipeline'!AF14))+AE15)</f>
        <v>0</v>
      </c>
      <c r="AF111" s="135">
        <f ca="1">MAX(0,AE111+'8. SOH &amp; Pipeline'!AG65-'7. Consumption'!AI15+MIN(0,(SUM('7. Consumption'!$G15:AH15)-'8. SOH &amp; Pipeline'!AG14))+AF15)</f>
        <v>0</v>
      </c>
      <c r="AG111" s="135">
        <f ca="1">MAX(0,AF111+'8. SOH &amp; Pipeline'!AH65-'7. Consumption'!AJ15+MIN(0,(SUM('7. Consumption'!$G15:AI15)-'8. SOH &amp; Pipeline'!AH14))+AG15)</f>
        <v>0</v>
      </c>
      <c r="AH111" s="135">
        <f ca="1">MAX(0,AG111+'8. SOH &amp; Pipeline'!AI65-'7. Consumption'!AK15+MIN(0,(SUM('7. Consumption'!$G15:AJ15)-'8. SOH &amp; Pipeline'!AI14))+AH15)</f>
        <v>0</v>
      </c>
      <c r="AI111" s="135">
        <f ca="1">MAX(0,AH111+'8. SOH &amp; Pipeline'!AJ65-'7. Consumption'!AL15+MIN(0,(SUM('7. Consumption'!$G15:AK15)-'8. SOH &amp; Pipeline'!AJ14))+AI15)</f>
        <v>0</v>
      </c>
      <c r="AJ111" s="135">
        <f ca="1">MAX(0,AI111+'8. SOH &amp; Pipeline'!AK65-'7. Consumption'!AM15+MIN(0,(SUM('7. Consumption'!$G15:AL15)-'8. SOH &amp; Pipeline'!AK14))+AJ15)</f>
        <v>0</v>
      </c>
      <c r="AK111" s="135">
        <f ca="1">MAX(0,AJ111+'8. SOH &amp; Pipeline'!AL65-'7. Consumption'!AN15+MIN(0,(SUM('7. Consumption'!$G15:AM15)-'8. SOH &amp; Pipeline'!AL14))+AK15)</f>
        <v>0</v>
      </c>
      <c r="AL111" s="135">
        <f ca="1">MAX(0,AK111+'8. SOH &amp; Pipeline'!AM65-'7. Consumption'!AO15+MIN(0,(SUM('7. Consumption'!$G15:AN15)-'8. SOH &amp; Pipeline'!AM14))+AL15)</f>
        <v>0</v>
      </c>
      <c r="AM111" s="135">
        <f ca="1">MAX(0,AL111+'8. SOH &amp; Pipeline'!AN65-'7. Consumption'!AP15+MIN(0,(SUM('7. Consumption'!$G15:AO15)-'8. SOH &amp; Pipeline'!AN14))+AM15)</f>
        <v>0</v>
      </c>
      <c r="AN111" s="135">
        <f ca="1">MAX(0,AM111+'8. SOH &amp; Pipeline'!AO65-'7. Consumption'!AQ15+MIN(0,(SUM('7. Consumption'!$G15:AP15)-'8. SOH &amp; Pipeline'!AO14))+AN15)</f>
        <v>0</v>
      </c>
    </row>
    <row r="112" spans="2:40" x14ac:dyDescent="0.3">
      <c r="B112" s="16"/>
      <c r="C112" s="16" t="str">
        <f>'7. Consumption'!C16</f>
        <v>AZT+3TC+ABC (300/150/300) - 60 tab</v>
      </c>
      <c r="D112">
        <f>'8. SOH &amp; Pipeline'!E116</f>
        <v>0</v>
      </c>
      <c r="E112" s="135">
        <f ca="1">MAX(0,D112+'8. SOH &amp; Pipeline'!F66-'7. Consumption'!H16+MIN(0,(SUM('7. Consumption'!$G16:G16)-'8. SOH &amp; Pipeline'!F15))+E16)</f>
        <v>0</v>
      </c>
      <c r="F112" s="135">
        <f ca="1">MAX(0,E112+'8. SOH &amp; Pipeline'!G66-'7. Consumption'!I16+MIN(0,(SUM('7. Consumption'!$G16:H16)-'8. SOH &amp; Pipeline'!G15))+F16)</f>
        <v>0</v>
      </c>
      <c r="G112" s="135">
        <f ca="1">MAX(0,F112+'8. SOH &amp; Pipeline'!H66-'7. Consumption'!J16+MIN(0,(SUM('7. Consumption'!$G16:I16)-'8. SOH &amp; Pipeline'!H15))+G16)</f>
        <v>0</v>
      </c>
      <c r="H112" s="135">
        <f ca="1">MAX(0,G112+'8. SOH &amp; Pipeline'!I66-'7. Consumption'!K16+MIN(0,(SUM('7. Consumption'!$G16:J16)-'8. SOH &amp; Pipeline'!I15))+H16)</f>
        <v>0</v>
      </c>
      <c r="I112" s="135">
        <f ca="1">MAX(0,H112+'8. SOH &amp; Pipeline'!J66-'7. Consumption'!L16+MIN(0,(SUM('7. Consumption'!$G16:K16)-'8. SOH &amp; Pipeline'!J15))+I16)</f>
        <v>0</v>
      </c>
      <c r="J112" s="135">
        <f ca="1">MAX(0,I112+'8. SOH &amp; Pipeline'!K66-'7. Consumption'!M16+MIN(0,(SUM('7. Consumption'!$G16:L16)-'8. SOH &amp; Pipeline'!K15))+J16)</f>
        <v>0</v>
      </c>
      <c r="K112" s="135">
        <f ca="1">MAX(0,J112+'8. SOH &amp; Pipeline'!L66-'7. Consumption'!N16+MIN(0,(SUM('7. Consumption'!$G16:M16)-'8. SOH &amp; Pipeline'!L15))+K16)</f>
        <v>0</v>
      </c>
      <c r="L112" s="135">
        <f ca="1">MAX(0,K112+'8. SOH &amp; Pipeline'!M66-'7. Consumption'!O16+MIN(0,(SUM('7. Consumption'!$G16:N16)-'8. SOH &amp; Pipeline'!M15))+L16)</f>
        <v>0</v>
      </c>
      <c r="M112" s="135">
        <f ca="1">MAX(0,L112+'8. SOH &amp; Pipeline'!N66-'7. Consumption'!P16+MIN(0,(SUM('7. Consumption'!$G16:O16)-'8. SOH &amp; Pipeline'!N15))+M16)</f>
        <v>0</v>
      </c>
      <c r="N112" s="135">
        <f ca="1">MAX(0,M112+'8. SOH &amp; Pipeline'!O66-'7. Consumption'!Q16+MIN(0,(SUM('7. Consumption'!$G16:P16)-'8. SOH &amp; Pipeline'!O15))+N16)</f>
        <v>0</v>
      </c>
      <c r="O112" s="135">
        <f ca="1">MAX(0,N112+'8. SOH &amp; Pipeline'!P66-'7. Consumption'!R16+MIN(0,(SUM('7. Consumption'!$G16:Q16)-'8. SOH &amp; Pipeline'!P15))+O16)</f>
        <v>0</v>
      </c>
      <c r="P112" s="135">
        <f ca="1">MAX(0,O112+'8. SOH &amp; Pipeline'!Q66-'7. Consumption'!S16+MIN(0,(SUM('7. Consumption'!$G16:R16)-'8. SOH &amp; Pipeline'!Q15))+P16)</f>
        <v>0</v>
      </c>
      <c r="Q112" s="135">
        <f ca="1">MAX(0,P112+'8. SOH &amp; Pipeline'!R66-'7. Consumption'!T16+MIN(0,(SUM('7. Consumption'!$G16:S16)-'8. SOH &amp; Pipeline'!R15))+Q16)</f>
        <v>0</v>
      </c>
      <c r="R112" s="135">
        <f ca="1">MAX(0,Q112+'8. SOH &amp; Pipeline'!S66-'7. Consumption'!U16+MIN(0,(SUM('7. Consumption'!$G16:T16)-'8. SOH &amp; Pipeline'!S15))+R16)</f>
        <v>0</v>
      </c>
      <c r="S112" s="135">
        <f ca="1">MAX(0,R112+'8. SOH &amp; Pipeline'!T66-'7. Consumption'!V16+MIN(0,(SUM('7. Consumption'!$G16:U16)-'8. SOH &amp; Pipeline'!T15))+S16)</f>
        <v>0</v>
      </c>
      <c r="T112" s="135">
        <f ca="1">MAX(0,S112+'8. SOH &amp; Pipeline'!U66-'7. Consumption'!W16+MIN(0,(SUM('7. Consumption'!$G16:V16)-'8. SOH &amp; Pipeline'!U15))+T16)</f>
        <v>0</v>
      </c>
      <c r="U112" s="135">
        <f ca="1">MAX(0,T112+'8. SOH &amp; Pipeline'!V66-'7. Consumption'!X16+MIN(0,(SUM('7. Consumption'!$G16:W16)-'8. SOH &amp; Pipeline'!V15))+U16)</f>
        <v>0</v>
      </c>
      <c r="V112" s="135">
        <f ca="1">MAX(0,U112+'8. SOH &amp; Pipeline'!W66-'7. Consumption'!Y16+MIN(0,(SUM('7. Consumption'!$G16:X16)-'8. SOH &amp; Pipeline'!W15))+V16)</f>
        <v>0</v>
      </c>
      <c r="W112" s="135">
        <f ca="1">MAX(0,V112+'8. SOH &amp; Pipeline'!X66-'7. Consumption'!Z16+MIN(0,(SUM('7. Consumption'!$G16:Y16)-'8. SOH &amp; Pipeline'!X15))+W16)</f>
        <v>0</v>
      </c>
      <c r="X112" s="135">
        <f ca="1">MAX(0,W112+'8. SOH &amp; Pipeline'!Y66-'7. Consumption'!AA16+MIN(0,(SUM('7. Consumption'!$G16:Z16)-'8. SOH &amp; Pipeline'!Y15))+X16)</f>
        <v>0</v>
      </c>
      <c r="Y112" s="135">
        <f ca="1">MAX(0,X112+'8. SOH &amp; Pipeline'!Z66-'7. Consumption'!AB16+MIN(0,(SUM('7. Consumption'!$G16:AA16)-'8. SOH &amp; Pipeline'!Z15))+Y16)</f>
        <v>0</v>
      </c>
      <c r="Z112" s="135">
        <f ca="1">MAX(0,Y112+'8. SOH &amp; Pipeline'!AA66-'7. Consumption'!AC16+MIN(0,(SUM('7. Consumption'!$G16:AB16)-'8. SOH &amp; Pipeline'!AA15))+Z16)</f>
        <v>0</v>
      </c>
      <c r="AA112" s="135">
        <f ca="1">MAX(0,Z112+'8. SOH &amp; Pipeline'!AB66-'7. Consumption'!AD16+MIN(0,(SUM('7. Consumption'!$G16:AC16)-'8. SOH &amp; Pipeline'!AB15))+AA16)</f>
        <v>0</v>
      </c>
      <c r="AB112" s="135">
        <f ca="1">MAX(0,AA112+'8. SOH &amp; Pipeline'!AC66-'7. Consumption'!AE16+MIN(0,(SUM('7. Consumption'!$G16:AD16)-'8. SOH &amp; Pipeline'!AC15))+AB16)</f>
        <v>0</v>
      </c>
      <c r="AC112" s="135">
        <f ca="1">MAX(0,AB112+'8. SOH &amp; Pipeline'!AD66-'7. Consumption'!AF16+MIN(0,(SUM('7. Consumption'!$G16:AE16)-'8. SOH &amp; Pipeline'!AD15))+AC16)</f>
        <v>0</v>
      </c>
      <c r="AD112" s="135">
        <f ca="1">MAX(0,AC112+'8. SOH &amp; Pipeline'!AE66-'7. Consumption'!AG16+MIN(0,(SUM('7. Consumption'!$G16:AF16)-'8. SOH &amp; Pipeline'!AE15))+AD16)</f>
        <v>0</v>
      </c>
      <c r="AE112" s="135">
        <f ca="1">MAX(0,AD112+'8. SOH &amp; Pipeline'!AF66-'7. Consumption'!AH16+MIN(0,(SUM('7. Consumption'!$G16:AG16)-'8. SOH &amp; Pipeline'!AF15))+AE16)</f>
        <v>0</v>
      </c>
      <c r="AF112" s="135">
        <f ca="1">MAX(0,AE112+'8. SOH &amp; Pipeline'!AG66-'7. Consumption'!AI16+MIN(0,(SUM('7. Consumption'!$G16:AH16)-'8. SOH &amp; Pipeline'!AG15))+AF16)</f>
        <v>0</v>
      </c>
      <c r="AG112" s="135">
        <f ca="1">MAX(0,AF112+'8. SOH &amp; Pipeline'!AH66-'7. Consumption'!AJ16+MIN(0,(SUM('7. Consumption'!$G16:AI16)-'8. SOH &amp; Pipeline'!AH15))+AG16)</f>
        <v>0</v>
      </c>
      <c r="AH112" s="135">
        <f ca="1">MAX(0,AG112+'8. SOH &amp; Pipeline'!AI66-'7. Consumption'!AK16+MIN(0,(SUM('7. Consumption'!$G16:AJ16)-'8. SOH &amp; Pipeline'!AI15))+AH16)</f>
        <v>0</v>
      </c>
      <c r="AI112" s="135">
        <f ca="1">MAX(0,AH112+'8. SOH &amp; Pipeline'!AJ66-'7. Consumption'!AL16+MIN(0,(SUM('7. Consumption'!$G16:AK16)-'8. SOH &amp; Pipeline'!AJ15))+AI16)</f>
        <v>0</v>
      </c>
      <c r="AJ112" s="135">
        <f ca="1">MAX(0,AI112+'8. SOH &amp; Pipeline'!AK66-'7. Consumption'!AM16+MIN(0,(SUM('7. Consumption'!$G16:AL16)-'8. SOH &amp; Pipeline'!AK15))+AJ16)</f>
        <v>0</v>
      </c>
      <c r="AK112" s="135">
        <f ca="1">MAX(0,AJ112+'8. SOH &amp; Pipeline'!AL66-'7. Consumption'!AN16+MIN(0,(SUM('7. Consumption'!$G16:AM16)-'8. SOH &amp; Pipeline'!AL15))+AK16)</f>
        <v>0</v>
      </c>
      <c r="AL112" s="135">
        <f ca="1">MAX(0,AK112+'8. SOH &amp; Pipeline'!AM66-'7. Consumption'!AO16+MIN(0,(SUM('7. Consumption'!$G16:AN16)-'8. SOH &amp; Pipeline'!AM15))+AL16)</f>
        <v>0</v>
      </c>
      <c r="AM112" s="135">
        <f ca="1">MAX(0,AL112+'8. SOH &amp; Pipeline'!AN66-'7. Consumption'!AP16+MIN(0,(SUM('7. Consumption'!$G16:AO16)-'8. SOH &amp; Pipeline'!AN15))+AM16)</f>
        <v>0</v>
      </c>
      <c r="AN112" s="135">
        <f ca="1">MAX(0,AM112+'8. SOH &amp; Pipeline'!AO66-'7. Consumption'!AQ16+MIN(0,(SUM('7. Consumption'!$G16:AP16)-'8. SOH &amp; Pipeline'!AO15))+AN16)</f>
        <v>0</v>
      </c>
    </row>
    <row r="113" spans="2:40" x14ac:dyDescent="0.3">
      <c r="B113" s="16"/>
      <c r="C113" s="16" t="str">
        <f>'7. Consumption'!C17</f>
        <v>AZT+3TC+ATV/r ((300/150)+(300/100)) - 30 co-pck</v>
      </c>
      <c r="D113">
        <f>'8. SOH &amp; Pipeline'!E117</f>
        <v>0</v>
      </c>
      <c r="E113" s="135">
        <f ca="1">MAX(0,D113+'8. SOH &amp; Pipeline'!F67-'7. Consumption'!H17+MIN(0,(SUM('7. Consumption'!$G17:G17)-'8. SOH &amp; Pipeline'!F16))+E17)</f>
        <v>0</v>
      </c>
      <c r="F113" s="135">
        <f ca="1">MAX(0,E113+'8. SOH &amp; Pipeline'!G67-'7. Consumption'!I17+MIN(0,(SUM('7. Consumption'!$G17:H17)-'8. SOH &amp; Pipeline'!G16))+F17)</f>
        <v>0</v>
      </c>
      <c r="G113" s="135">
        <f ca="1">MAX(0,F113+'8. SOH &amp; Pipeline'!H67-'7. Consumption'!J17+MIN(0,(SUM('7. Consumption'!$G17:I17)-'8. SOH &amp; Pipeline'!H16))+G17)</f>
        <v>0</v>
      </c>
      <c r="H113" s="135">
        <f ca="1">MAX(0,G113+'8. SOH &amp; Pipeline'!I67-'7. Consumption'!K17+MIN(0,(SUM('7. Consumption'!$G17:J17)-'8. SOH &amp; Pipeline'!I16))+H17)</f>
        <v>0</v>
      </c>
      <c r="I113" s="135">
        <f ca="1">MAX(0,H113+'8. SOH &amp; Pipeline'!J67-'7. Consumption'!L17+MIN(0,(SUM('7. Consumption'!$G17:K17)-'8. SOH &amp; Pipeline'!J16))+I17)</f>
        <v>0</v>
      </c>
      <c r="J113" s="135">
        <f ca="1">MAX(0,I113+'8. SOH &amp; Pipeline'!K67-'7. Consumption'!M17+MIN(0,(SUM('7. Consumption'!$G17:L17)-'8. SOH &amp; Pipeline'!K16))+J17)</f>
        <v>0</v>
      </c>
      <c r="K113" s="135">
        <f ca="1">MAX(0,J113+'8. SOH &amp; Pipeline'!L67-'7. Consumption'!N17+MIN(0,(SUM('7. Consumption'!$G17:M17)-'8. SOH &amp; Pipeline'!L16))+K17)</f>
        <v>0</v>
      </c>
      <c r="L113" s="135">
        <f ca="1">MAX(0,K113+'8. SOH &amp; Pipeline'!M67-'7. Consumption'!O17+MIN(0,(SUM('7. Consumption'!$G17:N17)-'8. SOH &amp; Pipeline'!M16))+L17)</f>
        <v>0</v>
      </c>
      <c r="M113" s="135">
        <f ca="1">MAX(0,L113+'8. SOH &amp; Pipeline'!N67-'7. Consumption'!P17+MIN(0,(SUM('7. Consumption'!$G17:O17)-'8. SOH &amp; Pipeline'!N16))+M17)</f>
        <v>0</v>
      </c>
      <c r="N113" s="135">
        <f ca="1">MAX(0,M113+'8. SOH &amp; Pipeline'!O67-'7. Consumption'!Q17+MIN(0,(SUM('7. Consumption'!$G17:P17)-'8. SOH &amp; Pipeline'!O16))+N17)</f>
        <v>0</v>
      </c>
      <c r="O113" s="135">
        <f ca="1">MAX(0,N113+'8. SOH &amp; Pipeline'!P67-'7. Consumption'!R17+MIN(0,(SUM('7. Consumption'!$G17:Q17)-'8. SOH &amp; Pipeline'!P16))+O17)</f>
        <v>0</v>
      </c>
      <c r="P113" s="135">
        <f ca="1">MAX(0,O113+'8. SOH &amp; Pipeline'!Q67-'7. Consumption'!S17+MIN(0,(SUM('7. Consumption'!$G17:R17)-'8. SOH &amp; Pipeline'!Q16))+P17)</f>
        <v>0</v>
      </c>
      <c r="Q113" s="135">
        <f ca="1">MAX(0,P113+'8. SOH &amp; Pipeline'!R67-'7. Consumption'!T17+MIN(0,(SUM('7. Consumption'!$G17:S17)-'8. SOH &amp; Pipeline'!R16))+Q17)</f>
        <v>0</v>
      </c>
      <c r="R113" s="135">
        <f ca="1">MAX(0,Q113+'8. SOH &amp; Pipeline'!S67-'7. Consumption'!U17+MIN(0,(SUM('7. Consumption'!$G17:T17)-'8. SOH &amp; Pipeline'!S16))+R17)</f>
        <v>0</v>
      </c>
      <c r="S113" s="135">
        <f ca="1">MAX(0,R113+'8. SOH &amp; Pipeline'!T67-'7. Consumption'!V17+MIN(0,(SUM('7. Consumption'!$G17:U17)-'8. SOH &amp; Pipeline'!T16))+S17)</f>
        <v>0</v>
      </c>
      <c r="T113" s="135">
        <f ca="1">MAX(0,S113+'8. SOH &amp; Pipeline'!U67-'7. Consumption'!W17+MIN(0,(SUM('7. Consumption'!$G17:V17)-'8. SOH &amp; Pipeline'!U16))+T17)</f>
        <v>0</v>
      </c>
      <c r="U113" s="135">
        <f ca="1">MAX(0,T113+'8. SOH &amp; Pipeline'!V67-'7. Consumption'!X17+MIN(0,(SUM('7. Consumption'!$G17:W17)-'8. SOH &amp; Pipeline'!V16))+U17)</f>
        <v>0</v>
      </c>
      <c r="V113" s="135">
        <f ca="1">MAX(0,U113+'8. SOH &amp; Pipeline'!W67-'7. Consumption'!Y17+MIN(0,(SUM('7. Consumption'!$G17:X17)-'8. SOH &amp; Pipeline'!W16))+V17)</f>
        <v>0</v>
      </c>
      <c r="W113" s="135">
        <f ca="1">MAX(0,V113+'8. SOH &amp; Pipeline'!X67-'7. Consumption'!Z17+MIN(0,(SUM('7. Consumption'!$G17:Y17)-'8. SOH &amp; Pipeline'!X16))+W17)</f>
        <v>0</v>
      </c>
      <c r="X113" s="135">
        <f ca="1">MAX(0,W113+'8. SOH &amp; Pipeline'!Y67-'7. Consumption'!AA17+MIN(0,(SUM('7. Consumption'!$G17:Z17)-'8. SOH &amp; Pipeline'!Y16))+X17)</f>
        <v>0</v>
      </c>
      <c r="Y113" s="135">
        <f ca="1">MAX(0,X113+'8. SOH &amp; Pipeline'!Z67-'7. Consumption'!AB17+MIN(0,(SUM('7. Consumption'!$G17:AA17)-'8. SOH &amp; Pipeline'!Z16))+Y17)</f>
        <v>0</v>
      </c>
      <c r="Z113" s="135">
        <f ca="1">MAX(0,Y113+'8. SOH &amp; Pipeline'!AA67-'7. Consumption'!AC17+MIN(0,(SUM('7. Consumption'!$G17:AB17)-'8. SOH &amp; Pipeline'!AA16))+Z17)</f>
        <v>0</v>
      </c>
      <c r="AA113" s="135">
        <f ca="1">MAX(0,Z113+'8. SOH &amp; Pipeline'!AB67-'7. Consumption'!AD17+MIN(0,(SUM('7. Consumption'!$G17:AC17)-'8. SOH &amp; Pipeline'!AB16))+AA17)</f>
        <v>0</v>
      </c>
      <c r="AB113" s="135">
        <f ca="1">MAX(0,AA113+'8. SOH &amp; Pipeline'!AC67-'7. Consumption'!AE17+MIN(0,(SUM('7. Consumption'!$G17:AD17)-'8. SOH &amp; Pipeline'!AC16))+AB17)</f>
        <v>0</v>
      </c>
      <c r="AC113" s="135">
        <f ca="1">MAX(0,AB113+'8. SOH &amp; Pipeline'!AD67-'7. Consumption'!AF17+MIN(0,(SUM('7. Consumption'!$G17:AE17)-'8. SOH &amp; Pipeline'!AD16))+AC17)</f>
        <v>0</v>
      </c>
      <c r="AD113" s="135">
        <f ca="1">MAX(0,AC113+'8. SOH &amp; Pipeline'!AE67-'7. Consumption'!AG17+MIN(0,(SUM('7. Consumption'!$G17:AF17)-'8. SOH &amp; Pipeline'!AE16))+AD17)</f>
        <v>0</v>
      </c>
      <c r="AE113" s="135">
        <f ca="1">MAX(0,AD113+'8. SOH &amp; Pipeline'!AF67-'7. Consumption'!AH17+MIN(0,(SUM('7. Consumption'!$G17:AG17)-'8. SOH &amp; Pipeline'!AF16))+AE17)</f>
        <v>0</v>
      </c>
      <c r="AF113" s="135">
        <f ca="1">MAX(0,AE113+'8. SOH &amp; Pipeline'!AG67-'7. Consumption'!AI17+MIN(0,(SUM('7. Consumption'!$G17:AH17)-'8. SOH &amp; Pipeline'!AG16))+AF17)</f>
        <v>0</v>
      </c>
      <c r="AG113" s="135">
        <f ca="1">MAX(0,AF113+'8. SOH &amp; Pipeline'!AH67-'7. Consumption'!AJ17+MIN(0,(SUM('7. Consumption'!$G17:AI17)-'8. SOH &amp; Pipeline'!AH16))+AG17)</f>
        <v>0</v>
      </c>
      <c r="AH113" s="135">
        <f ca="1">MAX(0,AG113+'8. SOH &amp; Pipeline'!AI67-'7. Consumption'!AK17+MIN(0,(SUM('7. Consumption'!$G17:AJ17)-'8. SOH &amp; Pipeline'!AI16))+AH17)</f>
        <v>0</v>
      </c>
      <c r="AI113" s="135">
        <f ca="1">MAX(0,AH113+'8. SOH &amp; Pipeline'!AJ67-'7. Consumption'!AL17+MIN(0,(SUM('7. Consumption'!$G17:AK17)-'8. SOH &amp; Pipeline'!AJ16))+AI17)</f>
        <v>0</v>
      </c>
      <c r="AJ113" s="135">
        <f ca="1">MAX(0,AI113+'8. SOH &amp; Pipeline'!AK67-'7. Consumption'!AM17+MIN(0,(SUM('7. Consumption'!$G17:AL17)-'8. SOH &amp; Pipeline'!AK16))+AJ17)</f>
        <v>0</v>
      </c>
      <c r="AK113" s="135">
        <f ca="1">MAX(0,AJ113+'8. SOH &amp; Pipeline'!AL67-'7. Consumption'!AN17+MIN(0,(SUM('7. Consumption'!$G17:AM17)-'8. SOH &amp; Pipeline'!AL16))+AK17)</f>
        <v>0</v>
      </c>
      <c r="AL113" s="135">
        <f ca="1">MAX(0,AK113+'8. SOH &amp; Pipeline'!AM67-'7. Consumption'!AO17+MIN(0,(SUM('7. Consumption'!$G17:AN17)-'8. SOH &amp; Pipeline'!AM16))+AL17)</f>
        <v>0</v>
      </c>
      <c r="AM113" s="135">
        <f ca="1">MAX(0,AL113+'8. SOH &amp; Pipeline'!AN67-'7. Consumption'!AP17+MIN(0,(SUM('7. Consumption'!$G17:AO17)-'8. SOH &amp; Pipeline'!AN16))+AM17)</f>
        <v>0</v>
      </c>
      <c r="AN113" s="135">
        <f ca="1">MAX(0,AM113+'8. SOH &amp; Pipeline'!AO67-'7. Consumption'!AQ17+MIN(0,(SUM('7. Consumption'!$G17:AP17)-'8. SOH &amp; Pipeline'!AO16))+AN17)</f>
        <v>0</v>
      </c>
    </row>
    <row r="114" spans="2:40" x14ac:dyDescent="0.3">
      <c r="B114" s="16"/>
      <c r="C114" s="16" t="str">
        <f>'7. Consumption'!C18</f>
        <v>AZT+3TC+NVP (300/150/200) - 60 tab</v>
      </c>
      <c r="D114">
        <f>'8. SOH &amp; Pipeline'!E118</f>
        <v>0</v>
      </c>
      <c r="E114" s="135">
        <f ca="1">MAX(0,D114+'8. SOH &amp; Pipeline'!F68-'7. Consumption'!H18+MIN(0,(SUM('7. Consumption'!$G18:G18)-'8. SOH &amp; Pipeline'!F17))+E18)</f>
        <v>0</v>
      </c>
      <c r="F114" s="135">
        <f ca="1">MAX(0,E114+'8. SOH &amp; Pipeline'!G68-'7. Consumption'!I18+MIN(0,(SUM('7. Consumption'!$G18:H18)-'8. SOH &amp; Pipeline'!G17))+F18)</f>
        <v>0</v>
      </c>
      <c r="G114" s="135">
        <f ca="1">MAX(0,F114+'8. SOH &amp; Pipeline'!H68-'7. Consumption'!J18+MIN(0,(SUM('7. Consumption'!$G18:I18)-'8. SOH &amp; Pipeline'!H17))+G18)</f>
        <v>0</v>
      </c>
      <c r="H114" s="135">
        <f ca="1">MAX(0,G114+'8. SOH &amp; Pipeline'!I68-'7. Consumption'!K18+MIN(0,(SUM('7. Consumption'!$G18:J18)-'8. SOH &amp; Pipeline'!I17))+H18)</f>
        <v>0</v>
      </c>
      <c r="I114" s="135">
        <f ca="1">MAX(0,H114+'8. SOH &amp; Pipeline'!J68-'7. Consumption'!L18+MIN(0,(SUM('7. Consumption'!$G18:K18)-'8. SOH &amp; Pipeline'!J17))+I18)</f>
        <v>0</v>
      </c>
      <c r="J114" s="135">
        <f ca="1">MAX(0,I114+'8. SOH &amp; Pipeline'!K68-'7. Consumption'!M18+MIN(0,(SUM('7. Consumption'!$G18:L18)-'8. SOH &amp; Pipeline'!K17))+J18)</f>
        <v>0</v>
      </c>
      <c r="K114" s="135">
        <f ca="1">MAX(0,J114+'8. SOH &amp; Pipeline'!L68-'7. Consumption'!N18+MIN(0,(SUM('7. Consumption'!$G18:M18)-'8. SOH &amp; Pipeline'!L17))+K18)</f>
        <v>0</v>
      </c>
      <c r="L114" s="135">
        <f ca="1">MAX(0,K114+'8. SOH &amp; Pipeline'!M68-'7. Consumption'!O18+MIN(0,(SUM('7. Consumption'!$G18:N18)-'8. SOH &amp; Pipeline'!M17))+L18)</f>
        <v>0</v>
      </c>
      <c r="M114" s="135">
        <f ca="1">MAX(0,L114+'8. SOH &amp; Pipeline'!N68-'7. Consumption'!P18+MIN(0,(SUM('7. Consumption'!$G18:O18)-'8. SOH &amp; Pipeline'!N17))+M18)</f>
        <v>0</v>
      </c>
      <c r="N114" s="135">
        <f ca="1">MAX(0,M114+'8. SOH &amp; Pipeline'!O68-'7. Consumption'!Q18+MIN(0,(SUM('7. Consumption'!$G18:P18)-'8. SOH &amp; Pipeline'!O17))+N18)</f>
        <v>0</v>
      </c>
      <c r="O114" s="135">
        <f ca="1">MAX(0,N114+'8. SOH &amp; Pipeline'!P68-'7. Consumption'!R18+MIN(0,(SUM('7. Consumption'!$G18:Q18)-'8. SOH &amp; Pipeline'!P17))+O18)</f>
        <v>0</v>
      </c>
      <c r="P114" s="135">
        <f ca="1">MAX(0,O114+'8. SOH &amp; Pipeline'!Q68-'7. Consumption'!S18+MIN(0,(SUM('7. Consumption'!$G18:R18)-'8. SOH &amp; Pipeline'!Q17))+P18)</f>
        <v>0</v>
      </c>
      <c r="Q114" s="135">
        <f ca="1">MAX(0,P114+'8. SOH &amp; Pipeline'!R68-'7. Consumption'!T18+MIN(0,(SUM('7. Consumption'!$G18:S18)-'8. SOH &amp; Pipeline'!R17))+Q18)</f>
        <v>0</v>
      </c>
      <c r="R114" s="135">
        <f ca="1">MAX(0,Q114+'8. SOH &amp; Pipeline'!S68-'7. Consumption'!U18+MIN(0,(SUM('7. Consumption'!$G18:T18)-'8. SOH &amp; Pipeline'!S17))+R18)</f>
        <v>0</v>
      </c>
      <c r="S114" s="135">
        <f ca="1">MAX(0,R114+'8. SOH &amp; Pipeline'!T68-'7. Consumption'!V18+MIN(0,(SUM('7. Consumption'!$G18:U18)-'8. SOH &amp; Pipeline'!T17))+S18)</f>
        <v>0</v>
      </c>
      <c r="T114" s="135">
        <f ca="1">MAX(0,S114+'8. SOH &amp; Pipeline'!U68-'7. Consumption'!W18+MIN(0,(SUM('7. Consumption'!$G18:V18)-'8. SOH &amp; Pipeline'!U17))+T18)</f>
        <v>0</v>
      </c>
      <c r="U114" s="135">
        <f ca="1">MAX(0,T114+'8. SOH &amp; Pipeline'!V68-'7. Consumption'!X18+MIN(0,(SUM('7. Consumption'!$G18:W18)-'8. SOH &amp; Pipeline'!V17))+U18)</f>
        <v>0</v>
      </c>
      <c r="V114" s="135">
        <f ca="1">MAX(0,U114+'8. SOH &amp; Pipeline'!W68-'7. Consumption'!Y18+MIN(0,(SUM('7. Consumption'!$G18:X18)-'8. SOH &amp; Pipeline'!W17))+V18)</f>
        <v>0</v>
      </c>
      <c r="W114" s="135">
        <f ca="1">MAX(0,V114+'8. SOH &amp; Pipeline'!X68-'7. Consumption'!Z18+MIN(0,(SUM('7. Consumption'!$G18:Y18)-'8. SOH &amp; Pipeline'!X17))+W18)</f>
        <v>0</v>
      </c>
      <c r="X114" s="135">
        <f ca="1">MAX(0,W114+'8. SOH &amp; Pipeline'!Y68-'7. Consumption'!AA18+MIN(0,(SUM('7. Consumption'!$G18:Z18)-'8. SOH &amp; Pipeline'!Y17))+X18)</f>
        <v>0</v>
      </c>
      <c r="Y114" s="135">
        <f ca="1">MAX(0,X114+'8. SOH &amp; Pipeline'!Z68-'7. Consumption'!AB18+MIN(0,(SUM('7. Consumption'!$G18:AA18)-'8. SOH &amp; Pipeline'!Z17))+Y18)</f>
        <v>0</v>
      </c>
      <c r="Z114" s="135">
        <f ca="1">MAX(0,Y114+'8. SOH &amp; Pipeline'!AA68-'7. Consumption'!AC18+MIN(0,(SUM('7. Consumption'!$G18:AB18)-'8. SOH &amp; Pipeline'!AA17))+Z18)</f>
        <v>0</v>
      </c>
      <c r="AA114" s="135">
        <f ca="1">MAX(0,Z114+'8. SOH &amp; Pipeline'!AB68-'7. Consumption'!AD18+MIN(0,(SUM('7. Consumption'!$G18:AC18)-'8. SOH &amp; Pipeline'!AB17))+AA18)</f>
        <v>0</v>
      </c>
      <c r="AB114" s="135">
        <f ca="1">MAX(0,AA114+'8. SOH &amp; Pipeline'!AC68-'7. Consumption'!AE18+MIN(0,(SUM('7. Consumption'!$G18:AD18)-'8. SOH &amp; Pipeline'!AC17))+AB18)</f>
        <v>0</v>
      </c>
      <c r="AC114" s="135">
        <f ca="1">MAX(0,AB114+'8. SOH &amp; Pipeline'!AD68-'7. Consumption'!AF18+MIN(0,(SUM('7. Consumption'!$G18:AE18)-'8. SOH &amp; Pipeline'!AD17))+AC18)</f>
        <v>0</v>
      </c>
      <c r="AD114" s="135">
        <f ca="1">MAX(0,AC114+'8. SOH &amp; Pipeline'!AE68-'7. Consumption'!AG18+MIN(0,(SUM('7. Consumption'!$G18:AF18)-'8. SOH &amp; Pipeline'!AE17))+AD18)</f>
        <v>0</v>
      </c>
      <c r="AE114" s="135">
        <f ca="1">MAX(0,AD114+'8. SOH &amp; Pipeline'!AF68-'7. Consumption'!AH18+MIN(0,(SUM('7. Consumption'!$G18:AG18)-'8. SOH &amp; Pipeline'!AF17))+AE18)</f>
        <v>0</v>
      </c>
      <c r="AF114" s="135">
        <f ca="1">MAX(0,AE114+'8. SOH &amp; Pipeline'!AG68-'7. Consumption'!AI18+MIN(0,(SUM('7. Consumption'!$G18:AH18)-'8. SOH &amp; Pipeline'!AG17))+AF18)</f>
        <v>0</v>
      </c>
      <c r="AG114" s="135">
        <f ca="1">MAX(0,AF114+'8. SOH &amp; Pipeline'!AH68-'7. Consumption'!AJ18+MIN(0,(SUM('7. Consumption'!$G18:AI18)-'8. SOH &amp; Pipeline'!AH17))+AG18)</f>
        <v>0</v>
      </c>
      <c r="AH114" s="135">
        <f ca="1">MAX(0,AG114+'8. SOH &amp; Pipeline'!AI68-'7. Consumption'!AK18+MIN(0,(SUM('7. Consumption'!$G18:AJ18)-'8. SOH &amp; Pipeline'!AI17))+AH18)</f>
        <v>0</v>
      </c>
      <c r="AI114" s="135">
        <f ca="1">MAX(0,AH114+'8. SOH &amp; Pipeline'!AJ68-'7. Consumption'!AL18+MIN(0,(SUM('7. Consumption'!$G18:AK18)-'8. SOH &amp; Pipeline'!AJ17))+AI18)</f>
        <v>0</v>
      </c>
      <c r="AJ114" s="135">
        <f ca="1">MAX(0,AI114+'8. SOH &amp; Pipeline'!AK68-'7. Consumption'!AM18+MIN(0,(SUM('7. Consumption'!$G18:AL18)-'8. SOH &amp; Pipeline'!AK17))+AJ18)</f>
        <v>0</v>
      </c>
      <c r="AK114" s="135">
        <f ca="1">MAX(0,AJ114+'8. SOH &amp; Pipeline'!AL68-'7. Consumption'!AN18+MIN(0,(SUM('7. Consumption'!$G18:AM18)-'8. SOH &amp; Pipeline'!AL17))+AK18)</f>
        <v>0</v>
      </c>
      <c r="AL114" s="135">
        <f ca="1">MAX(0,AK114+'8. SOH &amp; Pipeline'!AM68-'7. Consumption'!AO18+MIN(0,(SUM('7. Consumption'!$G18:AN18)-'8. SOH &amp; Pipeline'!AM17))+AL18)</f>
        <v>0</v>
      </c>
      <c r="AM114" s="135">
        <f ca="1">MAX(0,AL114+'8. SOH &amp; Pipeline'!AN68-'7. Consumption'!AP18+MIN(0,(SUM('7. Consumption'!$G18:AO18)-'8. SOH &amp; Pipeline'!AN17))+AM18)</f>
        <v>0</v>
      </c>
      <c r="AN114" s="135">
        <f ca="1">MAX(0,AM114+'8. SOH &amp; Pipeline'!AO68-'7. Consumption'!AQ18+MIN(0,(SUM('7. Consumption'!$G18:AP18)-'8. SOH &amp; Pipeline'!AO17))+AN18)</f>
        <v>0</v>
      </c>
    </row>
    <row r="115" spans="2:40" x14ac:dyDescent="0.3">
      <c r="B115" s="16"/>
      <c r="C115" s="16" t="str">
        <f>'7. Consumption'!C19</f>
        <v>DRV (300) - 120 tab</v>
      </c>
      <c r="D115">
        <f>'8. SOH &amp; Pipeline'!E119</f>
        <v>0</v>
      </c>
      <c r="E115" s="135">
        <f ca="1">MAX(0,D115+'8. SOH &amp; Pipeline'!F69-'7. Consumption'!H19+MIN(0,(SUM('7. Consumption'!$G19:G19)-'8. SOH &amp; Pipeline'!F18))+E19)</f>
        <v>0</v>
      </c>
      <c r="F115" s="135">
        <f ca="1">MAX(0,E115+'8. SOH &amp; Pipeline'!G69-'7. Consumption'!I19+MIN(0,(SUM('7. Consumption'!$G19:H19)-'8. SOH &amp; Pipeline'!G18))+F19)</f>
        <v>0</v>
      </c>
      <c r="G115" s="135">
        <f ca="1">MAX(0,F115+'8. SOH &amp; Pipeline'!H69-'7. Consumption'!J19+MIN(0,(SUM('7. Consumption'!$G19:I19)-'8. SOH &amp; Pipeline'!H18))+G19)</f>
        <v>0</v>
      </c>
      <c r="H115" s="135">
        <f ca="1">MAX(0,G115+'8. SOH &amp; Pipeline'!I69-'7. Consumption'!K19+MIN(0,(SUM('7. Consumption'!$G19:J19)-'8. SOH &amp; Pipeline'!I18))+H19)</f>
        <v>0</v>
      </c>
      <c r="I115" s="135">
        <f ca="1">MAX(0,H115+'8. SOH &amp; Pipeline'!J69-'7. Consumption'!L19+MIN(0,(SUM('7. Consumption'!$G19:K19)-'8. SOH &amp; Pipeline'!J18))+I19)</f>
        <v>0</v>
      </c>
      <c r="J115" s="135">
        <f ca="1">MAX(0,I115+'8. SOH &amp; Pipeline'!K69-'7. Consumption'!M19+MIN(0,(SUM('7. Consumption'!$G19:L19)-'8. SOH &amp; Pipeline'!K18))+J19)</f>
        <v>0</v>
      </c>
      <c r="K115" s="135">
        <f ca="1">MAX(0,J115+'8. SOH &amp; Pipeline'!L69-'7. Consumption'!N19+MIN(0,(SUM('7. Consumption'!$G19:M19)-'8. SOH &amp; Pipeline'!L18))+K19)</f>
        <v>0</v>
      </c>
      <c r="L115" s="135">
        <f ca="1">MAX(0,K115+'8. SOH &amp; Pipeline'!M69-'7. Consumption'!O19+MIN(0,(SUM('7. Consumption'!$G19:N19)-'8. SOH &amp; Pipeline'!M18))+L19)</f>
        <v>0</v>
      </c>
      <c r="M115" s="135">
        <f ca="1">MAX(0,L115+'8. SOH &amp; Pipeline'!N69-'7. Consumption'!P19+MIN(0,(SUM('7. Consumption'!$G19:O19)-'8. SOH &amp; Pipeline'!N18))+M19)</f>
        <v>0</v>
      </c>
      <c r="N115" s="135">
        <f ca="1">MAX(0,M115+'8. SOH &amp; Pipeline'!O69-'7. Consumption'!Q19+MIN(0,(SUM('7. Consumption'!$G19:P19)-'8. SOH &amp; Pipeline'!O18))+N19)</f>
        <v>0</v>
      </c>
      <c r="O115" s="135">
        <f ca="1">MAX(0,N115+'8. SOH &amp; Pipeline'!P69-'7. Consumption'!R19+MIN(0,(SUM('7. Consumption'!$G19:Q19)-'8. SOH &amp; Pipeline'!P18))+O19)</f>
        <v>0</v>
      </c>
      <c r="P115" s="135">
        <f ca="1">MAX(0,O115+'8. SOH &amp; Pipeline'!Q69-'7. Consumption'!S19+MIN(0,(SUM('7. Consumption'!$G19:R19)-'8. SOH &amp; Pipeline'!Q18))+P19)</f>
        <v>0</v>
      </c>
      <c r="Q115" s="135">
        <f ca="1">MAX(0,P115+'8. SOH &amp; Pipeline'!R69-'7. Consumption'!T19+MIN(0,(SUM('7. Consumption'!$G19:S19)-'8. SOH &amp; Pipeline'!R18))+Q19)</f>
        <v>0</v>
      </c>
      <c r="R115" s="135">
        <f ca="1">MAX(0,Q115+'8. SOH &amp; Pipeline'!S69-'7. Consumption'!U19+MIN(0,(SUM('7. Consumption'!$G19:T19)-'8. SOH &amp; Pipeline'!S18))+R19)</f>
        <v>0</v>
      </c>
      <c r="S115" s="135">
        <f ca="1">MAX(0,R115+'8. SOH &amp; Pipeline'!T69-'7. Consumption'!V19+MIN(0,(SUM('7. Consumption'!$G19:U19)-'8. SOH &amp; Pipeline'!T18))+S19)</f>
        <v>0</v>
      </c>
      <c r="T115" s="135">
        <f ca="1">MAX(0,S115+'8. SOH &amp; Pipeline'!U69-'7. Consumption'!W19+MIN(0,(SUM('7. Consumption'!$G19:V19)-'8. SOH &amp; Pipeline'!U18))+T19)</f>
        <v>0</v>
      </c>
      <c r="U115" s="135">
        <f ca="1">MAX(0,T115+'8. SOH &amp; Pipeline'!V69-'7. Consumption'!X19+MIN(0,(SUM('7. Consumption'!$G19:W19)-'8. SOH &amp; Pipeline'!V18))+U19)</f>
        <v>0</v>
      </c>
      <c r="V115" s="135">
        <f ca="1">MAX(0,U115+'8. SOH &amp; Pipeline'!W69-'7. Consumption'!Y19+MIN(0,(SUM('7. Consumption'!$G19:X19)-'8. SOH &amp; Pipeline'!W18))+V19)</f>
        <v>0</v>
      </c>
      <c r="W115" s="135">
        <f ca="1">MAX(0,V115+'8. SOH &amp; Pipeline'!X69-'7. Consumption'!Z19+MIN(0,(SUM('7. Consumption'!$G19:Y19)-'8. SOH &amp; Pipeline'!X18))+W19)</f>
        <v>0</v>
      </c>
      <c r="X115" s="135">
        <f ca="1">MAX(0,W115+'8. SOH &amp; Pipeline'!Y69-'7. Consumption'!AA19+MIN(0,(SUM('7. Consumption'!$G19:Z19)-'8. SOH &amp; Pipeline'!Y18))+X19)</f>
        <v>0</v>
      </c>
      <c r="Y115" s="135">
        <f ca="1">MAX(0,X115+'8. SOH &amp; Pipeline'!Z69-'7. Consumption'!AB19+MIN(0,(SUM('7. Consumption'!$G19:AA19)-'8. SOH &amp; Pipeline'!Z18))+Y19)</f>
        <v>0</v>
      </c>
      <c r="Z115" s="135">
        <f ca="1">MAX(0,Y115+'8. SOH &amp; Pipeline'!AA69-'7. Consumption'!AC19+MIN(0,(SUM('7. Consumption'!$G19:AB19)-'8. SOH &amp; Pipeline'!AA18))+Z19)</f>
        <v>0</v>
      </c>
      <c r="AA115" s="135">
        <f ca="1">MAX(0,Z115+'8. SOH &amp; Pipeline'!AB69-'7. Consumption'!AD19+MIN(0,(SUM('7. Consumption'!$G19:AC19)-'8. SOH &amp; Pipeline'!AB18))+AA19)</f>
        <v>0</v>
      </c>
      <c r="AB115" s="135">
        <f ca="1">MAX(0,AA115+'8. SOH &amp; Pipeline'!AC69-'7. Consumption'!AE19+MIN(0,(SUM('7. Consumption'!$G19:AD19)-'8. SOH &amp; Pipeline'!AC18))+AB19)</f>
        <v>0</v>
      </c>
      <c r="AC115" s="135">
        <f ca="1">MAX(0,AB115+'8. SOH &amp; Pipeline'!AD69-'7. Consumption'!AF19+MIN(0,(SUM('7. Consumption'!$G19:AE19)-'8. SOH &amp; Pipeline'!AD18))+AC19)</f>
        <v>0</v>
      </c>
      <c r="AD115" s="135">
        <f ca="1">MAX(0,AC115+'8. SOH &amp; Pipeline'!AE69-'7. Consumption'!AG19+MIN(0,(SUM('7. Consumption'!$G19:AF19)-'8. SOH &amp; Pipeline'!AE18))+AD19)</f>
        <v>0</v>
      </c>
      <c r="AE115" s="135">
        <f ca="1">MAX(0,AD115+'8. SOH &amp; Pipeline'!AF69-'7. Consumption'!AH19+MIN(0,(SUM('7. Consumption'!$G19:AG19)-'8. SOH &amp; Pipeline'!AF18))+AE19)</f>
        <v>0</v>
      </c>
      <c r="AF115" s="135">
        <f ca="1">MAX(0,AE115+'8. SOH &amp; Pipeline'!AG69-'7. Consumption'!AI19+MIN(0,(SUM('7. Consumption'!$G19:AH19)-'8. SOH &amp; Pipeline'!AG18))+AF19)</f>
        <v>0</v>
      </c>
      <c r="AG115" s="135">
        <f ca="1">MAX(0,AF115+'8. SOH &amp; Pipeline'!AH69-'7. Consumption'!AJ19+MIN(0,(SUM('7. Consumption'!$G19:AI19)-'8. SOH &amp; Pipeline'!AH18))+AG19)</f>
        <v>0</v>
      </c>
      <c r="AH115" s="135">
        <f ca="1">MAX(0,AG115+'8. SOH &amp; Pipeline'!AI69-'7. Consumption'!AK19+MIN(0,(SUM('7. Consumption'!$G19:AJ19)-'8. SOH &amp; Pipeline'!AI18))+AH19)</f>
        <v>0</v>
      </c>
      <c r="AI115" s="135">
        <f ca="1">MAX(0,AH115+'8. SOH &amp; Pipeline'!AJ69-'7. Consumption'!AL19+MIN(0,(SUM('7. Consumption'!$G19:AK19)-'8. SOH &amp; Pipeline'!AJ18))+AI19)</f>
        <v>0</v>
      </c>
      <c r="AJ115" s="135">
        <f ca="1">MAX(0,AI115+'8. SOH &amp; Pipeline'!AK69-'7. Consumption'!AM19+MIN(0,(SUM('7. Consumption'!$G19:AL19)-'8. SOH &amp; Pipeline'!AK18))+AJ19)</f>
        <v>0</v>
      </c>
      <c r="AK115" s="135">
        <f ca="1">MAX(0,AJ115+'8. SOH &amp; Pipeline'!AL69-'7. Consumption'!AN19+MIN(0,(SUM('7. Consumption'!$G19:AM19)-'8. SOH &amp; Pipeline'!AL18))+AK19)</f>
        <v>0</v>
      </c>
      <c r="AL115" s="135">
        <f ca="1">MAX(0,AK115+'8. SOH &amp; Pipeline'!AM69-'7. Consumption'!AO19+MIN(0,(SUM('7. Consumption'!$G19:AN19)-'8. SOH &amp; Pipeline'!AM18))+AL19)</f>
        <v>0</v>
      </c>
      <c r="AM115" s="135">
        <f ca="1">MAX(0,AL115+'8. SOH &amp; Pipeline'!AN69-'7. Consumption'!AP19+MIN(0,(SUM('7. Consumption'!$G19:AO19)-'8. SOH &amp; Pipeline'!AN18))+AM19)</f>
        <v>0</v>
      </c>
      <c r="AN115" s="135">
        <f ca="1">MAX(0,AM115+'8. SOH &amp; Pipeline'!AO69-'7. Consumption'!AQ19+MIN(0,(SUM('7. Consumption'!$G19:AP19)-'8. SOH &amp; Pipeline'!AO18))+AN19)</f>
        <v>0</v>
      </c>
    </row>
    <row r="116" spans="2:40" x14ac:dyDescent="0.3">
      <c r="B116" s="16"/>
      <c r="C116" s="16" t="str">
        <f>'7. Consumption'!C20</f>
        <v>DRV (600) - 60 tab</v>
      </c>
      <c r="D116">
        <f>'8. SOH &amp; Pipeline'!E120</f>
        <v>0</v>
      </c>
      <c r="E116" s="135">
        <f ca="1">MAX(0,D116+'8. SOH &amp; Pipeline'!F70-'7. Consumption'!H20+MIN(0,(SUM('7. Consumption'!$G20:G20)-'8. SOH &amp; Pipeline'!F19))+E20)</f>
        <v>0</v>
      </c>
      <c r="F116" s="135">
        <f ca="1">MAX(0,E116+'8. SOH &amp; Pipeline'!G70-'7. Consumption'!I20+MIN(0,(SUM('7. Consumption'!$G20:H20)-'8. SOH &amp; Pipeline'!G19))+F20)</f>
        <v>0</v>
      </c>
      <c r="G116" s="135">
        <f ca="1">MAX(0,F116+'8. SOH &amp; Pipeline'!H70-'7. Consumption'!J20+MIN(0,(SUM('7. Consumption'!$G20:I20)-'8. SOH &amp; Pipeline'!H19))+G20)</f>
        <v>0</v>
      </c>
      <c r="H116" s="135">
        <f ca="1">MAX(0,G116+'8. SOH &amp; Pipeline'!I70-'7. Consumption'!K20+MIN(0,(SUM('7. Consumption'!$G20:J20)-'8. SOH &amp; Pipeline'!I19))+H20)</f>
        <v>0</v>
      </c>
      <c r="I116" s="135">
        <f ca="1">MAX(0,H116+'8. SOH &amp; Pipeline'!J70-'7. Consumption'!L20+MIN(0,(SUM('7. Consumption'!$G20:K20)-'8. SOH &amp; Pipeline'!J19))+I20)</f>
        <v>0</v>
      </c>
      <c r="J116" s="135">
        <f ca="1">MAX(0,I116+'8. SOH &amp; Pipeline'!K70-'7. Consumption'!M20+MIN(0,(SUM('7. Consumption'!$G20:L20)-'8. SOH &amp; Pipeline'!K19))+J20)</f>
        <v>0</v>
      </c>
      <c r="K116" s="135">
        <f ca="1">MAX(0,J116+'8. SOH &amp; Pipeline'!L70-'7. Consumption'!N20+MIN(0,(SUM('7. Consumption'!$G20:M20)-'8. SOH &amp; Pipeline'!L19))+K20)</f>
        <v>0</v>
      </c>
      <c r="L116" s="135">
        <f ca="1">MAX(0,K116+'8. SOH &amp; Pipeline'!M70-'7. Consumption'!O20+MIN(0,(SUM('7. Consumption'!$G20:N20)-'8. SOH &amp; Pipeline'!M19))+L20)</f>
        <v>0</v>
      </c>
      <c r="M116" s="135">
        <f ca="1">MAX(0,L116+'8. SOH &amp; Pipeline'!N70-'7. Consumption'!P20+MIN(0,(SUM('7. Consumption'!$G20:O20)-'8. SOH &amp; Pipeline'!N19))+M20)</f>
        <v>0</v>
      </c>
      <c r="N116" s="135">
        <f ca="1">MAX(0,M116+'8. SOH &amp; Pipeline'!O70-'7. Consumption'!Q20+MIN(0,(SUM('7. Consumption'!$G20:P20)-'8. SOH &amp; Pipeline'!O19))+N20)</f>
        <v>0</v>
      </c>
      <c r="O116" s="135">
        <f ca="1">MAX(0,N116+'8. SOH &amp; Pipeline'!P70-'7. Consumption'!R20+MIN(0,(SUM('7. Consumption'!$G20:Q20)-'8. SOH &amp; Pipeline'!P19))+O20)</f>
        <v>0</v>
      </c>
      <c r="P116" s="135">
        <f ca="1">MAX(0,O116+'8. SOH &amp; Pipeline'!Q70-'7. Consumption'!S20+MIN(0,(SUM('7. Consumption'!$G20:R20)-'8. SOH &amp; Pipeline'!Q19))+P20)</f>
        <v>0</v>
      </c>
      <c r="Q116" s="135">
        <f ca="1">MAX(0,P116+'8. SOH &amp; Pipeline'!R70-'7. Consumption'!T20+MIN(0,(SUM('7. Consumption'!$G20:S20)-'8. SOH &amp; Pipeline'!R19))+Q20)</f>
        <v>0</v>
      </c>
      <c r="R116" s="135">
        <f ca="1">MAX(0,Q116+'8. SOH &amp; Pipeline'!S70-'7. Consumption'!U20+MIN(0,(SUM('7. Consumption'!$G20:T20)-'8. SOH &amp; Pipeline'!S19))+R20)</f>
        <v>0</v>
      </c>
      <c r="S116" s="135">
        <f ca="1">MAX(0,R116+'8. SOH &amp; Pipeline'!T70-'7. Consumption'!V20+MIN(0,(SUM('7. Consumption'!$G20:U20)-'8. SOH &amp; Pipeline'!T19))+S20)</f>
        <v>0</v>
      </c>
      <c r="T116" s="135">
        <f ca="1">MAX(0,S116+'8. SOH &amp; Pipeline'!U70-'7. Consumption'!W20+MIN(0,(SUM('7. Consumption'!$G20:V20)-'8. SOH &amp; Pipeline'!U19))+T20)</f>
        <v>0</v>
      </c>
      <c r="U116" s="135">
        <f ca="1">MAX(0,T116+'8. SOH &amp; Pipeline'!V70-'7. Consumption'!X20+MIN(0,(SUM('7. Consumption'!$G20:W20)-'8. SOH &amp; Pipeline'!V19))+U20)</f>
        <v>0</v>
      </c>
      <c r="V116" s="135">
        <f ca="1">MAX(0,U116+'8. SOH &amp; Pipeline'!W70-'7. Consumption'!Y20+MIN(0,(SUM('7. Consumption'!$G20:X20)-'8. SOH &amp; Pipeline'!W19))+V20)</f>
        <v>0</v>
      </c>
      <c r="W116" s="135">
        <f ca="1">MAX(0,V116+'8. SOH &amp; Pipeline'!X70-'7. Consumption'!Z20+MIN(0,(SUM('7. Consumption'!$G20:Y20)-'8. SOH &amp; Pipeline'!X19))+W20)</f>
        <v>0</v>
      </c>
      <c r="X116" s="135">
        <f ca="1">MAX(0,W116+'8. SOH &amp; Pipeline'!Y70-'7. Consumption'!AA20+MIN(0,(SUM('7. Consumption'!$G20:Z20)-'8. SOH &amp; Pipeline'!Y19))+X20)</f>
        <v>0</v>
      </c>
      <c r="Y116" s="135">
        <f ca="1">MAX(0,X116+'8. SOH &amp; Pipeline'!Z70-'7. Consumption'!AB20+MIN(0,(SUM('7. Consumption'!$G20:AA20)-'8. SOH &amp; Pipeline'!Z19))+Y20)</f>
        <v>0</v>
      </c>
      <c r="Z116" s="135">
        <f ca="1">MAX(0,Y116+'8. SOH &amp; Pipeline'!AA70-'7. Consumption'!AC20+MIN(0,(SUM('7. Consumption'!$G20:AB20)-'8. SOH &amp; Pipeline'!AA19))+Z20)</f>
        <v>0</v>
      </c>
      <c r="AA116" s="135">
        <f ca="1">MAX(0,Z116+'8. SOH &amp; Pipeline'!AB70-'7. Consumption'!AD20+MIN(0,(SUM('7. Consumption'!$G20:AC20)-'8. SOH &amp; Pipeline'!AB19))+AA20)</f>
        <v>0</v>
      </c>
      <c r="AB116" s="135">
        <f ca="1">MAX(0,AA116+'8. SOH &amp; Pipeline'!AC70-'7. Consumption'!AE20+MIN(0,(SUM('7. Consumption'!$G20:AD20)-'8. SOH &amp; Pipeline'!AC19))+AB20)</f>
        <v>0</v>
      </c>
      <c r="AC116" s="135">
        <f ca="1">MAX(0,AB116+'8. SOH &amp; Pipeline'!AD70-'7. Consumption'!AF20+MIN(0,(SUM('7. Consumption'!$G20:AE20)-'8. SOH &amp; Pipeline'!AD19))+AC20)</f>
        <v>0</v>
      </c>
      <c r="AD116" s="135">
        <f ca="1">MAX(0,AC116+'8. SOH &amp; Pipeline'!AE70-'7. Consumption'!AG20+MIN(0,(SUM('7. Consumption'!$G20:AF20)-'8. SOH &amp; Pipeline'!AE19))+AD20)</f>
        <v>0</v>
      </c>
      <c r="AE116" s="135">
        <f ca="1">MAX(0,AD116+'8. SOH &amp; Pipeline'!AF70-'7. Consumption'!AH20+MIN(0,(SUM('7. Consumption'!$G20:AG20)-'8. SOH &amp; Pipeline'!AF19))+AE20)</f>
        <v>0</v>
      </c>
      <c r="AF116" s="135">
        <f ca="1">MAX(0,AE116+'8. SOH &amp; Pipeline'!AG70-'7. Consumption'!AI20+MIN(0,(SUM('7. Consumption'!$G20:AH20)-'8. SOH &amp; Pipeline'!AG19))+AF20)</f>
        <v>0</v>
      </c>
      <c r="AG116" s="135">
        <f ca="1">MAX(0,AF116+'8. SOH &amp; Pipeline'!AH70-'7. Consumption'!AJ20+MIN(0,(SUM('7. Consumption'!$G20:AI20)-'8. SOH &amp; Pipeline'!AH19))+AG20)</f>
        <v>0</v>
      </c>
      <c r="AH116" s="135">
        <f ca="1">MAX(0,AG116+'8. SOH &amp; Pipeline'!AI70-'7. Consumption'!AK20+MIN(0,(SUM('7. Consumption'!$G20:AJ20)-'8. SOH &amp; Pipeline'!AI19))+AH20)</f>
        <v>0</v>
      </c>
      <c r="AI116" s="135">
        <f ca="1">MAX(0,AH116+'8. SOH &amp; Pipeline'!AJ70-'7. Consumption'!AL20+MIN(0,(SUM('7. Consumption'!$G20:AK20)-'8. SOH &amp; Pipeline'!AJ19))+AI20)</f>
        <v>0</v>
      </c>
      <c r="AJ116" s="135">
        <f ca="1">MAX(0,AI116+'8. SOH &amp; Pipeline'!AK70-'7. Consumption'!AM20+MIN(0,(SUM('7. Consumption'!$G20:AL20)-'8. SOH &amp; Pipeline'!AK19))+AJ20)</f>
        <v>0</v>
      </c>
      <c r="AK116" s="135">
        <f ca="1">MAX(0,AJ116+'8. SOH &amp; Pipeline'!AL70-'7. Consumption'!AN20+MIN(0,(SUM('7. Consumption'!$G20:AM20)-'8. SOH &amp; Pipeline'!AL19))+AK20)</f>
        <v>0</v>
      </c>
      <c r="AL116" s="135">
        <f ca="1">MAX(0,AK116+'8. SOH &amp; Pipeline'!AM70-'7. Consumption'!AO20+MIN(0,(SUM('7. Consumption'!$G20:AN20)-'8. SOH &amp; Pipeline'!AM19))+AL20)</f>
        <v>0</v>
      </c>
      <c r="AM116" s="135">
        <f ca="1">MAX(0,AL116+'8. SOH &amp; Pipeline'!AN70-'7. Consumption'!AP20+MIN(0,(SUM('7. Consumption'!$G20:AO20)-'8. SOH &amp; Pipeline'!AN19))+AM20)</f>
        <v>0</v>
      </c>
      <c r="AN116" s="135">
        <f ca="1">MAX(0,AM116+'8. SOH &amp; Pipeline'!AO70-'7. Consumption'!AQ20+MIN(0,(SUM('7. Consumption'!$G20:AP20)-'8. SOH &amp; Pipeline'!AO19))+AN20)</f>
        <v>0</v>
      </c>
    </row>
    <row r="117" spans="2:40" x14ac:dyDescent="0.3">
      <c r="B117" s="16"/>
      <c r="C117" s="16" t="str">
        <f>'7. Consumption'!C21</f>
        <v>DTG (50) - 30 tab</v>
      </c>
      <c r="D117">
        <f>'8. SOH &amp; Pipeline'!E121</f>
        <v>0</v>
      </c>
      <c r="E117" s="135">
        <f ca="1">MAX(0,D117+'8. SOH &amp; Pipeline'!F71-'7. Consumption'!H21+MIN(0,(SUM('7. Consumption'!$G21:G21)-'8. SOH &amp; Pipeline'!F20))+E21)</f>
        <v>0</v>
      </c>
      <c r="F117" s="135">
        <f ca="1">MAX(0,E117+'8. SOH &amp; Pipeline'!G71-'7. Consumption'!I21+MIN(0,(SUM('7. Consumption'!$G21:H21)-'8. SOH &amp; Pipeline'!G20))+F21)</f>
        <v>0</v>
      </c>
      <c r="G117" s="135">
        <f ca="1">MAX(0,F117+'8. SOH &amp; Pipeline'!H71-'7. Consumption'!J21+MIN(0,(SUM('7. Consumption'!$G21:I21)-'8. SOH &amp; Pipeline'!H20))+G21)</f>
        <v>0</v>
      </c>
      <c r="H117" s="135">
        <f ca="1">MAX(0,G117+'8. SOH &amp; Pipeline'!I71-'7. Consumption'!K21+MIN(0,(SUM('7. Consumption'!$G21:J21)-'8. SOH &amp; Pipeline'!I20))+H21)</f>
        <v>0</v>
      </c>
      <c r="I117" s="135">
        <f ca="1">MAX(0,H117+'8. SOH &amp; Pipeline'!J71-'7. Consumption'!L21+MIN(0,(SUM('7. Consumption'!$G21:K21)-'8. SOH &amp; Pipeline'!J20))+I21)</f>
        <v>0</v>
      </c>
      <c r="J117" s="135">
        <f ca="1">MAX(0,I117+'8. SOH &amp; Pipeline'!K71-'7. Consumption'!M21+MIN(0,(SUM('7. Consumption'!$G21:L21)-'8. SOH &amp; Pipeline'!K20))+J21)</f>
        <v>0</v>
      </c>
      <c r="K117" s="135">
        <f ca="1">MAX(0,J117+'8. SOH &amp; Pipeline'!L71-'7. Consumption'!N21+MIN(0,(SUM('7. Consumption'!$G21:M21)-'8. SOH &amp; Pipeline'!L20))+K21)</f>
        <v>0</v>
      </c>
      <c r="L117" s="135">
        <f ca="1">MAX(0,K117+'8. SOH &amp; Pipeline'!M71-'7. Consumption'!O21+MIN(0,(SUM('7. Consumption'!$G21:N21)-'8. SOH &amp; Pipeline'!M20))+L21)</f>
        <v>0</v>
      </c>
      <c r="M117" s="135">
        <f ca="1">MAX(0,L117+'8. SOH &amp; Pipeline'!N71-'7. Consumption'!P21+MIN(0,(SUM('7. Consumption'!$G21:O21)-'8. SOH &amp; Pipeline'!N20))+M21)</f>
        <v>0</v>
      </c>
      <c r="N117" s="135">
        <f ca="1">MAX(0,M117+'8. SOH &amp; Pipeline'!O71-'7. Consumption'!Q21+MIN(0,(SUM('7. Consumption'!$G21:P21)-'8. SOH &amp; Pipeline'!O20))+N21)</f>
        <v>0</v>
      </c>
      <c r="O117" s="135">
        <f ca="1">MAX(0,N117+'8. SOH &amp; Pipeline'!P71-'7. Consumption'!R21+MIN(0,(SUM('7. Consumption'!$G21:Q21)-'8. SOH &amp; Pipeline'!P20))+O21)</f>
        <v>0</v>
      </c>
      <c r="P117" s="135">
        <f ca="1">MAX(0,O117+'8. SOH &amp; Pipeline'!Q71-'7. Consumption'!S21+MIN(0,(SUM('7. Consumption'!$G21:R21)-'8. SOH &amp; Pipeline'!Q20))+P21)</f>
        <v>0</v>
      </c>
      <c r="Q117" s="135">
        <f ca="1">MAX(0,P117+'8. SOH &amp; Pipeline'!R71-'7. Consumption'!T21+MIN(0,(SUM('7. Consumption'!$G21:S21)-'8. SOH &amp; Pipeline'!R20))+Q21)</f>
        <v>0</v>
      </c>
      <c r="R117" s="135">
        <f ca="1">MAX(0,Q117+'8. SOH &amp; Pipeline'!S71-'7. Consumption'!U21+MIN(0,(SUM('7. Consumption'!$G21:T21)-'8. SOH &amp; Pipeline'!S20))+R21)</f>
        <v>0</v>
      </c>
      <c r="S117" s="135">
        <f ca="1">MAX(0,R117+'8. SOH &amp; Pipeline'!T71-'7. Consumption'!V21+MIN(0,(SUM('7. Consumption'!$G21:U21)-'8. SOH &amp; Pipeline'!T20))+S21)</f>
        <v>0</v>
      </c>
      <c r="T117" s="135">
        <f ca="1">MAX(0,S117+'8. SOH &amp; Pipeline'!U71-'7. Consumption'!W21+MIN(0,(SUM('7. Consumption'!$G21:V21)-'8. SOH &amp; Pipeline'!U20))+T21)</f>
        <v>0</v>
      </c>
      <c r="U117" s="135">
        <f ca="1">MAX(0,T117+'8. SOH &amp; Pipeline'!V71-'7. Consumption'!X21+MIN(0,(SUM('7. Consumption'!$G21:W21)-'8. SOH &amp; Pipeline'!V20))+U21)</f>
        <v>0</v>
      </c>
      <c r="V117" s="135">
        <f ca="1">MAX(0,U117+'8. SOH &amp; Pipeline'!W71-'7. Consumption'!Y21+MIN(0,(SUM('7. Consumption'!$G21:X21)-'8. SOH &amp; Pipeline'!W20))+V21)</f>
        <v>0</v>
      </c>
      <c r="W117" s="135">
        <f ca="1">MAX(0,V117+'8. SOH &amp; Pipeline'!X71-'7. Consumption'!Z21+MIN(0,(SUM('7. Consumption'!$G21:Y21)-'8. SOH &amp; Pipeline'!X20))+W21)</f>
        <v>0</v>
      </c>
      <c r="X117" s="135">
        <f ca="1">MAX(0,W117+'8. SOH &amp; Pipeline'!Y71-'7. Consumption'!AA21+MIN(0,(SUM('7. Consumption'!$G21:Z21)-'8. SOH &amp; Pipeline'!Y20))+X21)</f>
        <v>0</v>
      </c>
      <c r="Y117" s="135">
        <f ca="1">MAX(0,X117+'8. SOH &amp; Pipeline'!Z71-'7. Consumption'!AB21+MIN(0,(SUM('7. Consumption'!$G21:AA21)-'8. SOH &amp; Pipeline'!Z20))+Y21)</f>
        <v>0</v>
      </c>
      <c r="Z117" s="135">
        <f ca="1">MAX(0,Y117+'8. SOH &amp; Pipeline'!AA71-'7. Consumption'!AC21+MIN(0,(SUM('7. Consumption'!$G21:AB21)-'8. SOH &amp; Pipeline'!AA20))+Z21)</f>
        <v>0</v>
      </c>
      <c r="AA117" s="135">
        <f ca="1">MAX(0,Z117+'8. SOH &amp; Pipeline'!AB71-'7. Consumption'!AD21+MIN(0,(SUM('7. Consumption'!$G21:AC21)-'8. SOH &amp; Pipeline'!AB20))+AA21)</f>
        <v>0</v>
      </c>
      <c r="AB117" s="135">
        <f ca="1">MAX(0,AA117+'8. SOH &amp; Pipeline'!AC71-'7. Consumption'!AE21+MIN(0,(SUM('7. Consumption'!$G21:AD21)-'8. SOH &amp; Pipeline'!AC20))+AB21)</f>
        <v>0</v>
      </c>
      <c r="AC117" s="135">
        <f ca="1">MAX(0,AB117+'8. SOH &amp; Pipeline'!AD71-'7. Consumption'!AF21+MIN(0,(SUM('7. Consumption'!$G21:AE21)-'8. SOH &amp; Pipeline'!AD20))+AC21)</f>
        <v>0</v>
      </c>
      <c r="AD117" s="135">
        <f ca="1">MAX(0,AC117+'8. SOH &amp; Pipeline'!AE71-'7. Consumption'!AG21+MIN(0,(SUM('7. Consumption'!$G21:AF21)-'8. SOH &amp; Pipeline'!AE20))+AD21)</f>
        <v>0</v>
      </c>
      <c r="AE117" s="135">
        <f ca="1">MAX(0,AD117+'8. SOH &amp; Pipeline'!AF71-'7. Consumption'!AH21+MIN(0,(SUM('7. Consumption'!$G21:AG21)-'8. SOH &amp; Pipeline'!AF20))+AE21)</f>
        <v>0</v>
      </c>
      <c r="AF117" s="135">
        <f ca="1">MAX(0,AE117+'8. SOH &amp; Pipeline'!AG71-'7. Consumption'!AI21+MIN(0,(SUM('7. Consumption'!$G21:AH21)-'8. SOH &amp; Pipeline'!AG20))+AF21)</f>
        <v>0</v>
      </c>
      <c r="AG117" s="135">
        <f ca="1">MAX(0,AF117+'8. SOH &amp; Pipeline'!AH71-'7. Consumption'!AJ21+MIN(0,(SUM('7. Consumption'!$G21:AI21)-'8. SOH &amp; Pipeline'!AH20))+AG21)</f>
        <v>0</v>
      </c>
      <c r="AH117" s="135">
        <f ca="1">MAX(0,AG117+'8. SOH &amp; Pipeline'!AI71-'7. Consumption'!AK21+MIN(0,(SUM('7. Consumption'!$G21:AJ21)-'8. SOH &amp; Pipeline'!AI20))+AH21)</f>
        <v>0</v>
      </c>
      <c r="AI117" s="135">
        <f ca="1">MAX(0,AH117+'8. SOH &amp; Pipeline'!AJ71-'7. Consumption'!AL21+MIN(0,(SUM('7. Consumption'!$G21:AK21)-'8. SOH &amp; Pipeline'!AJ20))+AI21)</f>
        <v>0</v>
      </c>
      <c r="AJ117" s="135">
        <f ca="1">MAX(0,AI117+'8. SOH &amp; Pipeline'!AK71-'7. Consumption'!AM21+MIN(0,(SUM('7. Consumption'!$G21:AL21)-'8. SOH &amp; Pipeline'!AK20))+AJ21)</f>
        <v>0</v>
      </c>
      <c r="AK117" s="135">
        <f ca="1">MAX(0,AJ117+'8. SOH &amp; Pipeline'!AL71-'7. Consumption'!AN21+MIN(0,(SUM('7. Consumption'!$G21:AM21)-'8. SOH &amp; Pipeline'!AL20))+AK21)</f>
        <v>0</v>
      </c>
      <c r="AL117" s="135">
        <f ca="1">MAX(0,AK117+'8. SOH &amp; Pipeline'!AM71-'7. Consumption'!AO21+MIN(0,(SUM('7. Consumption'!$G21:AN21)-'8. SOH &amp; Pipeline'!AM20))+AL21)</f>
        <v>0</v>
      </c>
      <c r="AM117" s="135">
        <f ca="1">MAX(0,AL117+'8. SOH &amp; Pipeline'!AN71-'7. Consumption'!AP21+MIN(0,(SUM('7. Consumption'!$G21:AO21)-'8. SOH &amp; Pipeline'!AN20))+AM21)</f>
        <v>0</v>
      </c>
      <c r="AN117" s="135">
        <f ca="1">MAX(0,AM117+'8. SOH &amp; Pipeline'!AO71-'7. Consumption'!AQ21+MIN(0,(SUM('7. Consumption'!$G21:AP21)-'8. SOH &amp; Pipeline'!AO20))+AN21)</f>
        <v>0</v>
      </c>
    </row>
    <row r="118" spans="2:40" x14ac:dyDescent="0.3">
      <c r="B118" s="16"/>
      <c r="C118" s="16" t="str">
        <f>'7. Consumption'!C22</f>
        <v>EFV (600) - 30 tab</v>
      </c>
      <c r="D118">
        <f>'8. SOH &amp; Pipeline'!E122</f>
        <v>0</v>
      </c>
      <c r="E118" s="135">
        <f ca="1">MAX(0,D118+'8. SOH &amp; Pipeline'!F72-'7. Consumption'!H22+MIN(0,(SUM('7. Consumption'!$G22:G22)-'8. SOH &amp; Pipeline'!F21))+E22)</f>
        <v>0</v>
      </c>
      <c r="F118" s="135">
        <f ca="1">MAX(0,E118+'8. SOH &amp; Pipeline'!G72-'7. Consumption'!I22+MIN(0,(SUM('7. Consumption'!$G22:H22)-'8. SOH &amp; Pipeline'!G21))+F22)</f>
        <v>0</v>
      </c>
      <c r="G118" s="135">
        <f ca="1">MAX(0,F118+'8. SOH &amp; Pipeline'!H72-'7. Consumption'!J22+MIN(0,(SUM('7. Consumption'!$G22:I22)-'8. SOH &amp; Pipeline'!H21))+G22)</f>
        <v>0</v>
      </c>
      <c r="H118" s="135">
        <f ca="1">MAX(0,G118+'8. SOH &amp; Pipeline'!I72-'7. Consumption'!K22+MIN(0,(SUM('7. Consumption'!$G22:J22)-'8. SOH &amp; Pipeline'!I21))+H22)</f>
        <v>0</v>
      </c>
      <c r="I118" s="135">
        <f ca="1">MAX(0,H118+'8. SOH &amp; Pipeline'!J72-'7. Consumption'!L22+MIN(0,(SUM('7. Consumption'!$G22:K22)-'8. SOH &amp; Pipeline'!J21))+I22)</f>
        <v>0</v>
      </c>
      <c r="J118" s="135">
        <f ca="1">MAX(0,I118+'8. SOH &amp; Pipeline'!K72-'7. Consumption'!M22+MIN(0,(SUM('7. Consumption'!$G22:L22)-'8. SOH &amp; Pipeline'!K21))+J22)</f>
        <v>0</v>
      </c>
      <c r="K118" s="135">
        <f ca="1">MAX(0,J118+'8. SOH &amp; Pipeline'!L72-'7. Consumption'!N22+MIN(0,(SUM('7. Consumption'!$G22:M22)-'8. SOH &amp; Pipeline'!L21))+K22)</f>
        <v>0</v>
      </c>
      <c r="L118" s="135">
        <f ca="1">MAX(0,K118+'8. SOH &amp; Pipeline'!M72-'7. Consumption'!O22+MIN(0,(SUM('7. Consumption'!$G22:N22)-'8. SOH &amp; Pipeline'!M21))+L22)</f>
        <v>0</v>
      </c>
      <c r="M118" s="135">
        <f ca="1">MAX(0,L118+'8. SOH &amp; Pipeline'!N72-'7. Consumption'!P22+MIN(0,(SUM('7. Consumption'!$G22:O22)-'8. SOH &amp; Pipeline'!N21))+M22)</f>
        <v>0</v>
      </c>
      <c r="N118" s="135">
        <f ca="1">MAX(0,M118+'8. SOH &amp; Pipeline'!O72-'7. Consumption'!Q22+MIN(0,(SUM('7. Consumption'!$G22:P22)-'8. SOH &amp; Pipeline'!O21))+N22)</f>
        <v>0</v>
      </c>
      <c r="O118" s="135">
        <f ca="1">MAX(0,N118+'8. SOH &amp; Pipeline'!P72-'7. Consumption'!R22+MIN(0,(SUM('7. Consumption'!$G22:Q22)-'8. SOH &amp; Pipeline'!P21))+O22)</f>
        <v>0</v>
      </c>
      <c r="P118" s="135">
        <f ca="1">MAX(0,O118+'8. SOH &amp; Pipeline'!Q72-'7. Consumption'!S22+MIN(0,(SUM('7. Consumption'!$G22:R22)-'8. SOH &amp; Pipeline'!Q21))+P22)</f>
        <v>0</v>
      </c>
      <c r="Q118" s="135">
        <f ca="1">MAX(0,P118+'8. SOH &amp; Pipeline'!R72-'7. Consumption'!T22+MIN(0,(SUM('7. Consumption'!$G22:S22)-'8. SOH &amp; Pipeline'!R21))+Q22)</f>
        <v>0</v>
      </c>
      <c r="R118" s="135">
        <f ca="1">MAX(0,Q118+'8. SOH &amp; Pipeline'!S72-'7. Consumption'!U22+MIN(0,(SUM('7. Consumption'!$G22:T22)-'8. SOH &amp; Pipeline'!S21))+R22)</f>
        <v>0</v>
      </c>
      <c r="S118" s="135">
        <f ca="1">MAX(0,R118+'8. SOH &amp; Pipeline'!T72-'7. Consumption'!V22+MIN(0,(SUM('7. Consumption'!$G22:U22)-'8. SOH &amp; Pipeline'!T21))+S22)</f>
        <v>0</v>
      </c>
      <c r="T118" s="135">
        <f ca="1">MAX(0,S118+'8. SOH &amp; Pipeline'!U72-'7. Consumption'!W22+MIN(0,(SUM('7. Consumption'!$G22:V22)-'8. SOH &amp; Pipeline'!U21))+T22)</f>
        <v>0</v>
      </c>
      <c r="U118" s="135">
        <f ca="1">MAX(0,T118+'8. SOH &amp; Pipeline'!V72-'7. Consumption'!X22+MIN(0,(SUM('7. Consumption'!$G22:W22)-'8. SOH &amp; Pipeline'!V21))+U22)</f>
        <v>0</v>
      </c>
      <c r="V118" s="135">
        <f ca="1">MAX(0,U118+'8. SOH &amp; Pipeline'!W72-'7. Consumption'!Y22+MIN(0,(SUM('7. Consumption'!$G22:X22)-'8. SOH &amp; Pipeline'!W21))+V22)</f>
        <v>0</v>
      </c>
      <c r="W118" s="135">
        <f ca="1">MAX(0,V118+'8. SOH &amp; Pipeline'!X72-'7. Consumption'!Z22+MIN(0,(SUM('7. Consumption'!$G22:Y22)-'8. SOH &amp; Pipeline'!X21))+W22)</f>
        <v>0</v>
      </c>
      <c r="X118" s="135">
        <f ca="1">MAX(0,W118+'8. SOH &amp; Pipeline'!Y72-'7. Consumption'!AA22+MIN(0,(SUM('7. Consumption'!$G22:Z22)-'8. SOH &amp; Pipeline'!Y21))+X22)</f>
        <v>0</v>
      </c>
      <c r="Y118" s="135">
        <f ca="1">MAX(0,X118+'8. SOH &amp; Pipeline'!Z72-'7. Consumption'!AB22+MIN(0,(SUM('7. Consumption'!$G22:AA22)-'8. SOH &amp; Pipeline'!Z21))+Y22)</f>
        <v>0</v>
      </c>
      <c r="Z118" s="135">
        <f ca="1">MAX(0,Y118+'8. SOH &amp; Pipeline'!AA72-'7. Consumption'!AC22+MIN(0,(SUM('7. Consumption'!$G22:AB22)-'8. SOH &amp; Pipeline'!AA21))+Z22)</f>
        <v>0</v>
      </c>
      <c r="AA118" s="135">
        <f ca="1">MAX(0,Z118+'8. SOH &amp; Pipeline'!AB72-'7. Consumption'!AD22+MIN(0,(SUM('7. Consumption'!$G22:AC22)-'8. SOH &amp; Pipeline'!AB21))+AA22)</f>
        <v>0</v>
      </c>
      <c r="AB118" s="135">
        <f ca="1">MAX(0,AA118+'8. SOH &amp; Pipeline'!AC72-'7. Consumption'!AE22+MIN(0,(SUM('7. Consumption'!$G22:AD22)-'8. SOH &amp; Pipeline'!AC21))+AB22)</f>
        <v>0</v>
      </c>
      <c r="AC118" s="135">
        <f ca="1">MAX(0,AB118+'8. SOH &amp; Pipeline'!AD72-'7. Consumption'!AF22+MIN(0,(SUM('7. Consumption'!$G22:AE22)-'8. SOH &amp; Pipeline'!AD21))+AC22)</f>
        <v>0</v>
      </c>
      <c r="AD118" s="135">
        <f ca="1">MAX(0,AC118+'8. SOH &amp; Pipeline'!AE72-'7. Consumption'!AG22+MIN(0,(SUM('7. Consumption'!$G22:AF22)-'8. SOH &amp; Pipeline'!AE21))+AD22)</f>
        <v>0</v>
      </c>
      <c r="AE118" s="135">
        <f ca="1">MAX(0,AD118+'8. SOH &amp; Pipeline'!AF72-'7. Consumption'!AH22+MIN(0,(SUM('7. Consumption'!$G22:AG22)-'8. SOH &amp; Pipeline'!AF21))+AE22)</f>
        <v>0</v>
      </c>
      <c r="AF118" s="135">
        <f ca="1">MAX(0,AE118+'8. SOH &amp; Pipeline'!AG72-'7. Consumption'!AI22+MIN(0,(SUM('7. Consumption'!$G22:AH22)-'8. SOH &amp; Pipeline'!AG21))+AF22)</f>
        <v>0</v>
      </c>
      <c r="AG118" s="135">
        <f ca="1">MAX(0,AF118+'8. SOH &amp; Pipeline'!AH72-'7. Consumption'!AJ22+MIN(0,(SUM('7. Consumption'!$G22:AI22)-'8. SOH &amp; Pipeline'!AH21))+AG22)</f>
        <v>0</v>
      </c>
      <c r="AH118" s="135">
        <f ca="1">MAX(0,AG118+'8. SOH &amp; Pipeline'!AI72-'7. Consumption'!AK22+MIN(0,(SUM('7. Consumption'!$G22:AJ22)-'8. SOH &amp; Pipeline'!AI21))+AH22)</f>
        <v>0</v>
      </c>
      <c r="AI118" s="135">
        <f ca="1">MAX(0,AH118+'8. SOH &amp; Pipeline'!AJ72-'7. Consumption'!AL22+MIN(0,(SUM('7. Consumption'!$G22:AK22)-'8. SOH &amp; Pipeline'!AJ21))+AI22)</f>
        <v>0</v>
      </c>
      <c r="AJ118" s="135">
        <f ca="1">MAX(0,AI118+'8. SOH &amp; Pipeline'!AK72-'7. Consumption'!AM22+MIN(0,(SUM('7. Consumption'!$G22:AL22)-'8. SOH &amp; Pipeline'!AK21))+AJ22)</f>
        <v>0</v>
      </c>
      <c r="AK118" s="135">
        <f ca="1">MAX(0,AJ118+'8. SOH &amp; Pipeline'!AL72-'7. Consumption'!AN22+MIN(0,(SUM('7. Consumption'!$G22:AM22)-'8. SOH &amp; Pipeline'!AL21))+AK22)</f>
        <v>0</v>
      </c>
      <c r="AL118" s="135">
        <f ca="1">MAX(0,AK118+'8. SOH &amp; Pipeline'!AM72-'7. Consumption'!AO22+MIN(0,(SUM('7. Consumption'!$G22:AN22)-'8. SOH &amp; Pipeline'!AM21))+AL22)</f>
        <v>0</v>
      </c>
      <c r="AM118" s="135">
        <f ca="1">MAX(0,AL118+'8. SOH &amp; Pipeline'!AN72-'7. Consumption'!AP22+MIN(0,(SUM('7. Consumption'!$G22:AO22)-'8. SOH &amp; Pipeline'!AN21))+AM22)</f>
        <v>0</v>
      </c>
      <c r="AN118" s="135">
        <f ca="1">MAX(0,AM118+'8. SOH &amp; Pipeline'!AO72-'7. Consumption'!AQ22+MIN(0,(SUM('7. Consumption'!$G22:AP22)-'8. SOH &amp; Pipeline'!AO21))+AN22)</f>
        <v>0</v>
      </c>
    </row>
    <row r="119" spans="2:40" x14ac:dyDescent="0.3">
      <c r="B119" s="16"/>
      <c r="C119" s="16" t="str">
        <f>'7. Consumption'!C23</f>
        <v>ETV (100) - 120 tab</v>
      </c>
      <c r="D119">
        <f>'8. SOH &amp; Pipeline'!E123</f>
        <v>0</v>
      </c>
      <c r="E119" s="135">
        <f ca="1">MAX(0,D119+'8. SOH &amp; Pipeline'!F73-'7. Consumption'!H23+MIN(0,(SUM('7. Consumption'!$G23:G23)-'8. SOH &amp; Pipeline'!F22))+E23)</f>
        <v>0</v>
      </c>
      <c r="F119" s="135">
        <f ca="1">MAX(0,E119+'8. SOH &amp; Pipeline'!G73-'7. Consumption'!I23+MIN(0,(SUM('7. Consumption'!$G23:H23)-'8. SOH &amp; Pipeline'!G22))+F23)</f>
        <v>0</v>
      </c>
      <c r="G119" s="135">
        <f ca="1">MAX(0,F119+'8. SOH &amp; Pipeline'!H73-'7. Consumption'!J23+MIN(0,(SUM('7. Consumption'!$G23:I23)-'8. SOH &amp; Pipeline'!H22))+G23)</f>
        <v>0</v>
      </c>
      <c r="H119" s="135">
        <f ca="1">MAX(0,G119+'8. SOH &amp; Pipeline'!I73-'7. Consumption'!K23+MIN(0,(SUM('7. Consumption'!$G23:J23)-'8. SOH &amp; Pipeline'!I22))+H23)</f>
        <v>0</v>
      </c>
      <c r="I119" s="135">
        <f ca="1">MAX(0,H119+'8. SOH &amp; Pipeline'!J73-'7. Consumption'!L23+MIN(0,(SUM('7. Consumption'!$G23:K23)-'8. SOH &amp; Pipeline'!J22))+I23)</f>
        <v>0</v>
      </c>
      <c r="J119" s="135">
        <f ca="1">MAX(0,I119+'8. SOH &amp; Pipeline'!K73-'7. Consumption'!M23+MIN(0,(SUM('7. Consumption'!$G23:L23)-'8. SOH &amp; Pipeline'!K22))+J23)</f>
        <v>0</v>
      </c>
      <c r="K119" s="135">
        <f ca="1">MAX(0,J119+'8. SOH &amp; Pipeline'!L73-'7. Consumption'!N23+MIN(0,(SUM('7. Consumption'!$G23:M23)-'8. SOH &amp; Pipeline'!L22))+K23)</f>
        <v>0</v>
      </c>
      <c r="L119" s="135">
        <f ca="1">MAX(0,K119+'8. SOH &amp; Pipeline'!M73-'7. Consumption'!O23+MIN(0,(SUM('7. Consumption'!$G23:N23)-'8. SOH &amp; Pipeline'!M22))+L23)</f>
        <v>0</v>
      </c>
      <c r="M119" s="135">
        <f ca="1">MAX(0,L119+'8. SOH &amp; Pipeline'!N73-'7. Consumption'!P23+MIN(0,(SUM('7. Consumption'!$G23:O23)-'8. SOH &amp; Pipeline'!N22))+M23)</f>
        <v>0</v>
      </c>
      <c r="N119" s="135">
        <f ca="1">MAX(0,M119+'8. SOH &amp; Pipeline'!O73-'7. Consumption'!Q23+MIN(0,(SUM('7. Consumption'!$G23:P23)-'8. SOH &amp; Pipeline'!O22))+N23)</f>
        <v>0</v>
      </c>
      <c r="O119" s="135">
        <f ca="1">MAX(0,N119+'8. SOH &amp; Pipeline'!P73-'7. Consumption'!R23+MIN(0,(SUM('7. Consumption'!$G23:Q23)-'8. SOH &amp; Pipeline'!P22))+O23)</f>
        <v>0</v>
      </c>
      <c r="P119" s="135">
        <f ca="1">MAX(0,O119+'8. SOH &amp; Pipeline'!Q73-'7. Consumption'!S23+MIN(0,(SUM('7. Consumption'!$G23:R23)-'8. SOH &amp; Pipeline'!Q22))+P23)</f>
        <v>0</v>
      </c>
      <c r="Q119" s="135">
        <f ca="1">MAX(0,P119+'8. SOH &amp; Pipeline'!R73-'7. Consumption'!T23+MIN(0,(SUM('7. Consumption'!$G23:S23)-'8. SOH &amp; Pipeline'!R22))+Q23)</f>
        <v>0</v>
      </c>
      <c r="R119" s="135">
        <f ca="1">MAX(0,Q119+'8. SOH &amp; Pipeline'!S73-'7. Consumption'!U23+MIN(0,(SUM('7. Consumption'!$G23:T23)-'8. SOH &amp; Pipeline'!S22))+R23)</f>
        <v>0</v>
      </c>
      <c r="S119" s="135">
        <f ca="1">MAX(0,R119+'8. SOH &amp; Pipeline'!T73-'7. Consumption'!V23+MIN(0,(SUM('7. Consumption'!$G23:U23)-'8. SOH &amp; Pipeline'!T22))+S23)</f>
        <v>0</v>
      </c>
      <c r="T119" s="135">
        <f ca="1">MAX(0,S119+'8. SOH &amp; Pipeline'!U73-'7. Consumption'!W23+MIN(0,(SUM('7. Consumption'!$G23:V23)-'8. SOH &amp; Pipeline'!U22))+T23)</f>
        <v>0</v>
      </c>
      <c r="U119" s="135">
        <f ca="1">MAX(0,T119+'8. SOH &amp; Pipeline'!V73-'7. Consumption'!X23+MIN(0,(SUM('7. Consumption'!$G23:W23)-'8. SOH &amp; Pipeline'!V22))+U23)</f>
        <v>0</v>
      </c>
      <c r="V119" s="135">
        <f ca="1">MAX(0,U119+'8. SOH &amp; Pipeline'!W73-'7. Consumption'!Y23+MIN(0,(SUM('7. Consumption'!$G23:X23)-'8. SOH &amp; Pipeline'!W22))+V23)</f>
        <v>0</v>
      </c>
      <c r="W119" s="135">
        <f ca="1">MAX(0,V119+'8. SOH &amp; Pipeline'!X73-'7. Consumption'!Z23+MIN(0,(SUM('7. Consumption'!$G23:Y23)-'8. SOH &amp; Pipeline'!X22))+W23)</f>
        <v>0</v>
      </c>
      <c r="X119" s="135">
        <f ca="1">MAX(0,W119+'8. SOH &amp; Pipeline'!Y73-'7. Consumption'!AA23+MIN(0,(SUM('7. Consumption'!$G23:Z23)-'8. SOH &amp; Pipeline'!Y22))+X23)</f>
        <v>0</v>
      </c>
      <c r="Y119" s="135">
        <f ca="1">MAX(0,X119+'8. SOH &amp; Pipeline'!Z73-'7. Consumption'!AB23+MIN(0,(SUM('7. Consumption'!$G23:AA23)-'8. SOH &amp; Pipeline'!Z22))+Y23)</f>
        <v>0</v>
      </c>
      <c r="Z119" s="135">
        <f ca="1">MAX(0,Y119+'8. SOH &amp; Pipeline'!AA73-'7. Consumption'!AC23+MIN(0,(SUM('7. Consumption'!$G23:AB23)-'8. SOH &amp; Pipeline'!AA22))+Z23)</f>
        <v>0</v>
      </c>
      <c r="AA119" s="135">
        <f ca="1">MAX(0,Z119+'8. SOH &amp; Pipeline'!AB73-'7. Consumption'!AD23+MIN(0,(SUM('7. Consumption'!$G23:AC23)-'8. SOH &amp; Pipeline'!AB22))+AA23)</f>
        <v>0</v>
      </c>
      <c r="AB119" s="135">
        <f ca="1">MAX(0,AA119+'8. SOH &amp; Pipeline'!AC73-'7. Consumption'!AE23+MIN(0,(SUM('7. Consumption'!$G23:AD23)-'8. SOH &amp; Pipeline'!AC22))+AB23)</f>
        <v>0</v>
      </c>
      <c r="AC119" s="135">
        <f ca="1">MAX(0,AB119+'8. SOH &amp; Pipeline'!AD73-'7. Consumption'!AF23+MIN(0,(SUM('7. Consumption'!$G23:AE23)-'8. SOH &amp; Pipeline'!AD22))+AC23)</f>
        <v>0</v>
      </c>
      <c r="AD119" s="135">
        <f ca="1">MAX(0,AC119+'8. SOH &amp; Pipeline'!AE73-'7. Consumption'!AG23+MIN(0,(SUM('7. Consumption'!$G23:AF23)-'8. SOH &amp; Pipeline'!AE22))+AD23)</f>
        <v>0</v>
      </c>
      <c r="AE119" s="135">
        <f ca="1">MAX(0,AD119+'8. SOH &amp; Pipeline'!AF73-'7. Consumption'!AH23+MIN(0,(SUM('7. Consumption'!$G23:AG23)-'8. SOH &amp; Pipeline'!AF22))+AE23)</f>
        <v>0</v>
      </c>
      <c r="AF119" s="135">
        <f ca="1">MAX(0,AE119+'8. SOH &amp; Pipeline'!AG73-'7. Consumption'!AI23+MIN(0,(SUM('7. Consumption'!$G23:AH23)-'8. SOH &amp; Pipeline'!AG22))+AF23)</f>
        <v>0</v>
      </c>
      <c r="AG119" s="135">
        <f ca="1">MAX(0,AF119+'8. SOH &amp; Pipeline'!AH73-'7. Consumption'!AJ23+MIN(0,(SUM('7. Consumption'!$G23:AI23)-'8. SOH &amp; Pipeline'!AH22))+AG23)</f>
        <v>0</v>
      </c>
      <c r="AH119" s="135">
        <f ca="1">MAX(0,AG119+'8. SOH &amp; Pipeline'!AI73-'7. Consumption'!AK23+MIN(0,(SUM('7. Consumption'!$G23:AJ23)-'8. SOH &amp; Pipeline'!AI22))+AH23)</f>
        <v>0</v>
      </c>
      <c r="AI119" s="135">
        <f ca="1">MAX(0,AH119+'8. SOH &amp; Pipeline'!AJ73-'7. Consumption'!AL23+MIN(0,(SUM('7. Consumption'!$G23:AK23)-'8. SOH &amp; Pipeline'!AJ22))+AI23)</f>
        <v>0</v>
      </c>
      <c r="AJ119" s="135">
        <f ca="1">MAX(0,AI119+'8. SOH &amp; Pipeline'!AK73-'7. Consumption'!AM23+MIN(0,(SUM('7. Consumption'!$G23:AL23)-'8. SOH &amp; Pipeline'!AK22))+AJ23)</f>
        <v>0</v>
      </c>
      <c r="AK119" s="135">
        <f ca="1">MAX(0,AJ119+'8. SOH &amp; Pipeline'!AL73-'7. Consumption'!AN23+MIN(0,(SUM('7. Consumption'!$G23:AM23)-'8. SOH &amp; Pipeline'!AL22))+AK23)</f>
        <v>0</v>
      </c>
      <c r="AL119" s="135">
        <f ca="1">MAX(0,AK119+'8. SOH &amp; Pipeline'!AM73-'7. Consumption'!AO23+MIN(0,(SUM('7. Consumption'!$G23:AN23)-'8. SOH &amp; Pipeline'!AM22))+AL23)</f>
        <v>0</v>
      </c>
      <c r="AM119" s="135">
        <f ca="1">MAX(0,AL119+'8. SOH &amp; Pipeline'!AN73-'7. Consumption'!AP23+MIN(0,(SUM('7. Consumption'!$G23:AO23)-'8. SOH &amp; Pipeline'!AN22))+AM23)</f>
        <v>0</v>
      </c>
      <c r="AN119" s="135">
        <f ca="1">MAX(0,AM119+'8. SOH &amp; Pipeline'!AO73-'7. Consumption'!AQ23+MIN(0,(SUM('7. Consumption'!$G23:AP23)-'8. SOH &amp; Pipeline'!AO22))+AN23)</f>
        <v>0</v>
      </c>
    </row>
    <row r="120" spans="2:40" x14ac:dyDescent="0.3">
      <c r="B120" s="16"/>
      <c r="C120" s="16" t="str">
        <f>'7. Consumption'!C24</f>
        <v>ETV (200) - 60 tab</v>
      </c>
      <c r="D120">
        <f>'8. SOH &amp; Pipeline'!E124</f>
        <v>0</v>
      </c>
      <c r="E120" s="135">
        <f ca="1">MAX(0,D120+'8. SOH &amp; Pipeline'!F74-'7. Consumption'!H24+MIN(0,(SUM('7. Consumption'!$G24:G24)-'8. SOH &amp; Pipeline'!F23))+E24)</f>
        <v>0</v>
      </c>
      <c r="F120" s="135">
        <f ca="1">MAX(0,E120+'8. SOH &amp; Pipeline'!G74-'7. Consumption'!I24+MIN(0,(SUM('7. Consumption'!$G24:H24)-'8. SOH &amp; Pipeline'!G23))+F24)</f>
        <v>0</v>
      </c>
      <c r="G120" s="135">
        <f ca="1">MAX(0,F120+'8. SOH &amp; Pipeline'!H74-'7. Consumption'!J24+MIN(0,(SUM('7. Consumption'!$G24:I24)-'8. SOH &amp; Pipeline'!H23))+G24)</f>
        <v>0</v>
      </c>
      <c r="H120" s="135">
        <f ca="1">MAX(0,G120+'8. SOH &amp; Pipeline'!I74-'7. Consumption'!K24+MIN(0,(SUM('7. Consumption'!$G24:J24)-'8. SOH &amp; Pipeline'!I23))+H24)</f>
        <v>0</v>
      </c>
      <c r="I120" s="135">
        <f ca="1">MAX(0,H120+'8. SOH &amp; Pipeline'!J74-'7. Consumption'!L24+MIN(0,(SUM('7. Consumption'!$G24:K24)-'8. SOH &amp; Pipeline'!J23))+I24)</f>
        <v>0</v>
      </c>
      <c r="J120" s="135">
        <f ca="1">MAX(0,I120+'8. SOH &amp; Pipeline'!K74-'7. Consumption'!M24+MIN(0,(SUM('7. Consumption'!$G24:L24)-'8. SOH &amp; Pipeline'!K23))+J24)</f>
        <v>0</v>
      </c>
      <c r="K120" s="135">
        <f ca="1">MAX(0,J120+'8. SOH &amp; Pipeline'!L74-'7. Consumption'!N24+MIN(0,(SUM('7. Consumption'!$G24:M24)-'8. SOH &amp; Pipeline'!L23))+K24)</f>
        <v>0</v>
      </c>
      <c r="L120" s="135">
        <f ca="1">MAX(0,K120+'8. SOH &amp; Pipeline'!M74-'7. Consumption'!O24+MIN(0,(SUM('7. Consumption'!$G24:N24)-'8. SOH &amp; Pipeline'!M23))+L24)</f>
        <v>0</v>
      </c>
      <c r="M120" s="135">
        <f ca="1">MAX(0,L120+'8. SOH &amp; Pipeline'!N74-'7. Consumption'!P24+MIN(0,(SUM('7. Consumption'!$G24:O24)-'8. SOH &amp; Pipeline'!N23))+M24)</f>
        <v>0</v>
      </c>
      <c r="N120" s="135">
        <f ca="1">MAX(0,M120+'8. SOH &amp; Pipeline'!O74-'7. Consumption'!Q24+MIN(0,(SUM('7. Consumption'!$G24:P24)-'8. SOH &amp; Pipeline'!O23))+N24)</f>
        <v>0</v>
      </c>
      <c r="O120" s="135">
        <f ca="1">MAX(0,N120+'8. SOH &amp; Pipeline'!P74-'7. Consumption'!R24+MIN(0,(SUM('7. Consumption'!$G24:Q24)-'8. SOH &amp; Pipeline'!P23))+O24)</f>
        <v>0</v>
      </c>
      <c r="P120" s="135">
        <f ca="1">MAX(0,O120+'8. SOH &amp; Pipeline'!Q74-'7. Consumption'!S24+MIN(0,(SUM('7. Consumption'!$G24:R24)-'8. SOH &amp; Pipeline'!Q23))+P24)</f>
        <v>0</v>
      </c>
      <c r="Q120" s="135">
        <f ca="1">MAX(0,P120+'8. SOH &amp; Pipeline'!R74-'7. Consumption'!T24+MIN(0,(SUM('7. Consumption'!$G24:S24)-'8. SOH &amp; Pipeline'!R23))+Q24)</f>
        <v>0</v>
      </c>
      <c r="R120" s="135">
        <f ca="1">MAX(0,Q120+'8. SOH &amp; Pipeline'!S74-'7. Consumption'!U24+MIN(0,(SUM('7. Consumption'!$G24:T24)-'8. SOH &amp; Pipeline'!S23))+R24)</f>
        <v>0</v>
      </c>
      <c r="S120" s="135">
        <f ca="1">MAX(0,R120+'8. SOH &amp; Pipeline'!T74-'7. Consumption'!V24+MIN(0,(SUM('7. Consumption'!$G24:U24)-'8. SOH &amp; Pipeline'!T23))+S24)</f>
        <v>0</v>
      </c>
      <c r="T120" s="135">
        <f ca="1">MAX(0,S120+'8. SOH &amp; Pipeline'!U74-'7. Consumption'!W24+MIN(0,(SUM('7. Consumption'!$G24:V24)-'8. SOH &amp; Pipeline'!U23))+T24)</f>
        <v>0</v>
      </c>
      <c r="U120" s="135">
        <f ca="1">MAX(0,T120+'8. SOH &amp; Pipeline'!V74-'7. Consumption'!X24+MIN(0,(SUM('7. Consumption'!$G24:W24)-'8. SOH &amp; Pipeline'!V23))+U24)</f>
        <v>0</v>
      </c>
      <c r="V120" s="135">
        <f ca="1">MAX(0,U120+'8. SOH &amp; Pipeline'!W74-'7. Consumption'!Y24+MIN(0,(SUM('7. Consumption'!$G24:X24)-'8. SOH &amp; Pipeline'!W23))+V24)</f>
        <v>0</v>
      </c>
      <c r="W120" s="135">
        <f ca="1">MAX(0,V120+'8. SOH &amp; Pipeline'!X74-'7. Consumption'!Z24+MIN(0,(SUM('7. Consumption'!$G24:Y24)-'8. SOH &amp; Pipeline'!X23))+W24)</f>
        <v>0</v>
      </c>
      <c r="X120" s="135">
        <f ca="1">MAX(0,W120+'8. SOH &amp; Pipeline'!Y74-'7. Consumption'!AA24+MIN(0,(SUM('7. Consumption'!$G24:Z24)-'8. SOH &amp; Pipeline'!Y23))+X24)</f>
        <v>0</v>
      </c>
      <c r="Y120" s="135">
        <f ca="1">MAX(0,X120+'8. SOH &amp; Pipeline'!Z74-'7. Consumption'!AB24+MIN(0,(SUM('7. Consumption'!$G24:AA24)-'8. SOH &amp; Pipeline'!Z23))+Y24)</f>
        <v>0</v>
      </c>
      <c r="Z120" s="135">
        <f ca="1">MAX(0,Y120+'8. SOH &amp; Pipeline'!AA74-'7. Consumption'!AC24+MIN(0,(SUM('7. Consumption'!$G24:AB24)-'8. SOH &amp; Pipeline'!AA23))+Z24)</f>
        <v>0</v>
      </c>
      <c r="AA120" s="135">
        <f ca="1">MAX(0,Z120+'8. SOH &amp; Pipeline'!AB74-'7. Consumption'!AD24+MIN(0,(SUM('7. Consumption'!$G24:AC24)-'8. SOH &amp; Pipeline'!AB23))+AA24)</f>
        <v>0</v>
      </c>
      <c r="AB120" s="135">
        <f ca="1">MAX(0,AA120+'8. SOH &amp; Pipeline'!AC74-'7. Consumption'!AE24+MIN(0,(SUM('7. Consumption'!$G24:AD24)-'8. SOH &amp; Pipeline'!AC23))+AB24)</f>
        <v>0</v>
      </c>
      <c r="AC120" s="135">
        <f ca="1">MAX(0,AB120+'8. SOH &amp; Pipeline'!AD74-'7. Consumption'!AF24+MIN(0,(SUM('7. Consumption'!$G24:AE24)-'8. SOH &amp; Pipeline'!AD23))+AC24)</f>
        <v>0</v>
      </c>
      <c r="AD120" s="135">
        <f ca="1">MAX(0,AC120+'8. SOH &amp; Pipeline'!AE74-'7. Consumption'!AG24+MIN(0,(SUM('7. Consumption'!$G24:AF24)-'8. SOH &amp; Pipeline'!AE23))+AD24)</f>
        <v>0</v>
      </c>
      <c r="AE120" s="135">
        <f ca="1">MAX(0,AD120+'8. SOH &amp; Pipeline'!AF74-'7. Consumption'!AH24+MIN(0,(SUM('7. Consumption'!$G24:AG24)-'8. SOH &amp; Pipeline'!AF23))+AE24)</f>
        <v>0</v>
      </c>
      <c r="AF120" s="135">
        <f ca="1">MAX(0,AE120+'8. SOH &amp; Pipeline'!AG74-'7. Consumption'!AI24+MIN(0,(SUM('7. Consumption'!$G24:AH24)-'8. SOH &amp; Pipeline'!AG23))+AF24)</f>
        <v>0</v>
      </c>
      <c r="AG120" s="135">
        <f ca="1">MAX(0,AF120+'8. SOH &amp; Pipeline'!AH74-'7. Consumption'!AJ24+MIN(0,(SUM('7. Consumption'!$G24:AI24)-'8. SOH &amp; Pipeline'!AH23))+AG24)</f>
        <v>0</v>
      </c>
      <c r="AH120" s="135">
        <f ca="1">MAX(0,AG120+'8. SOH &amp; Pipeline'!AI74-'7. Consumption'!AK24+MIN(0,(SUM('7. Consumption'!$G24:AJ24)-'8. SOH &amp; Pipeline'!AI23))+AH24)</f>
        <v>0</v>
      </c>
      <c r="AI120" s="135">
        <f ca="1">MAX(0,AH120+'8. SOH &amp; Pipeline'!AJ74-'7. Consumption'!AL24+MIN(0,(SUM('7. Consumption'!$G24:AK24)-'8. SOH &amp; Pipeline'!AJ23))+AI24)</f>
        <v>0</v>
      </c>
      <c r="AJ120" s="135">
        <f ca="1">MAX(0,AI120+'8. SOH &amp; Pipeline'!AK74-'7. Consumption'!AM24+MIN(0,(SUM('7. Consumption'!$G24:AL24)-'8. SOH &amp; Pipeline'!AK23))+AJ24)</f>
        <v>0</v>
      </c>
      <c r="AK120" s="135">
        <f ca="1">MAX(0,AJ120+'8. SOH &amp; Pipeline'!AL74-'7. Consumption'!AN24+MIN(0,(SUM('7. Consumption'!$G24:AM24)-'8. SOH &amp; Pipeline'!AL23))+AK24)</f>
        <v>0</v>
      </c>
      <c r="AL120" s="135">
        <f ca="1">MAX(0,AK120+'8. SOH &amp; Pipeline'!AM74-'7. Consumption'!AO24+MIN(0,(SUM('7. Consumption'!$G24:AN24)-'8. SOH &amp; Pipeline'!AM23))+AL24)</f>
        <v>0</v>
      </c>
      <c r="AM120" s="135">
        <f ca="1">MAX(0,AL120+'8. SOH &amp; Pipeline'!AN74-'7. Consumption'!AP24+MIN(0,(SUM('7. Consumption'!$G24:AO24)-'8. SOH &amp; Pipeline'!AN23))+AM24)</f>
        <v>0</v>
      </c>
      <c r="AN120" s="135">
        <f ca="1">MAX(0,AM120+'8. SOH &amp; Pipeline'!AO74-'7. Consumption'!AQ24+MIN(0,(SUM('7. Consumption'!$G24:AP24)-'8. SOH &amp; Pipeline'!AO23))+AN24)</f>
        <v>0</v>
      </c>
    </row>
    <row r="121" spans="2:40" x14ac:dyDescent="0.3">
      <c r="B121" s="16"/>
      <c r="C121" s="16" t="str">
        <f>'7. Consumption'!C25</f>
        <v>FTC (200) - 30 tab</v>
      </c>
      <c r="D121">
        <f>'8. SOH &amp; Pipeline'!E125</f>
        <v>0</v>
      </c>
      <c r="E121" s="135">
        <f ca="1">MAX(0,D121+'8. SOH &amp; Pipeline'!F75-'7. Consumption'!H25+MIN(0,(SUM('7. Consumption'!$G25:G25)-'8. SOH &amp; Pipeline'!F24))+E25)</f>
        <v>0</v>
      </c>
      <c r="F121" s="135">
        <f ca="1">MAX(0,E121+'8. SOH &amp; Pipeline'!G75-'7. Consumption'!I25+MIN(0,(SUM('7. Consumption'!$G25:H25)-'8. SOH &amp; Pipeline'!G24))+F25)</f>
        <v>0</v>
      </c>
      <c r="G121" s="135">
        <f ca="1">MAX(0,F121+'8. SOH &amp; Pipeline'!H75-'7. Consumption'!J25+MIN(0,(SUM('7. Consumption'!$G25:I25)-'8. SOH &amp; Pipeline'!H24))+G25)</f>
        <v>0</v>
      </c>
      <c r="H121" s="135">
        <f ca="1">MAX(0,G121+'8. SOH &amp; Pipeline'!I75-'7. Consumption'!K25+MIN(0,(SUM('7. Consumption'!$G25:J25)-'8. SOH &amp; Pipeline'!I24))+H25)</f>
        <v>0</v>
      </c>
      <c r="I121" s="135">
        <f ca="1">MAX(0,H121+'8. SOH &amp; Pipeline'!J75-'7. Consumption'!L25+MIN(0,(SUM('7. Consumption'!$G25:K25)-'8. SOH &amp; Pipeline'!J24))+I25)</f>
        <v>0</v>
      </c>
      <c r="J121" s="135">
        <f ca="1">MAX(0,I121+'8. SOH &amp; Pipeline'!K75-'7. Consumption'!M25+MIN(0,(SUM('7. Consumption'!$G25:L25)-'8. SOH &amp; Pipeline'!K24))+J25)</f>
        <v>0</v>
      </c>
      <c r="K121" s="135">
        <f ca="1">MAX(0,J121+'8. SOH &amp; Pipeline'!L75-'7. Consumption'!N25+MIN(0,(SUM('7. Consumption'!$G25:M25)-'8. SOH &amp; Pipeline'!L24))+K25)</f>
        <v>0</v>
      </c>
      <c r="L121" s="135">
        <f ca="1">MAX(0,K121+'8. SOH &amp; Pipeline'!M75-'7. Consumption'!O25+MIN(0,(SUM('7. Consumption'!$G25:N25)-'8. SOH &amp; Pipeline'!M24))+L25)</f>
        <v>0</v>
      </c>
      <c r="M121" s="135">
        <f ca="1">MAX(0,L121+'8. SOH &amp; Pipeline'!N75-'7. Consumption'!P25+MIN(0,(SUM('7. Consumption'!$G25:O25)-'8. SOH &amp; Pipeline'!N24))+M25)</f>
        <v>0</v>
      </c>
      <c r="N121" s="135">
        <f ca="1">MAX(0,M121+'8. SOH &amp; Pipeline'!O75-'7. Consumption'!Q25+MIN(0,(SUM('7. Consumption'!$G25:P25)-'8. SOH &amp; Pipeline'!O24))+N25)</f>
        <v>0</v>
      </c>
      <c r="O121" s="135">
        <f ca="1">MAX(0,N121+'8. SOH &amp; Pipeline'!P75-'7. Consumption'!R25+MIN(0,(SUM('7. Consumption'!$G25:Q25)-'8. SOH &amp; Pipeline'!P24))+O25)</f>
        <v>0</v>
      </c>
      <c r="P121" s="135">
        <f ca="1">MAX(0,O121+'8. SOH &amp; Pipeline'!Q75-'7. Consumption'!S25+MIN(0,(SUM('7. Consumption'!$G25:R25)-'8. SOH &amp; Pipeline'!Q24))+P25)</f>
        <v>0</v>
      </c>
      <c r="Q121" s="135">
        <f ca="1">MAX(0,P121+'8. SOH &amp; Pipeline'!R75-'7. Consumption'!T25+MIN(0,(SUM('7. Consumption'!$G25:S25)-'8. SOH &amp; Pipeline'!R24))+Q25)</f>
        <v>0</v>
      </c>
      <c r="R121" s="135">
        <f ca="1">MAX(0,Q121+'8. SOH &amp; Pipeline'!S75-'7. Consumption'!U25+MIN(0,(SUM('7. Consumption'!$G25:T25)-'8. SOH &amp; Pipeline'!S24))+R25)</f>
        <v>0</v>
      </c>
      <c r="S121" s="135">
        <f ca="1">MAX(0,R121+'8. SOH &amp; Pipeline'!T75-'7. Consumption'!V25+MIN(0,(SUM('7. Consumption'!$G25:U25)-'8. SOH &amp; Pipeline'!T24))+S25)</f>
        <v>0</v>
      </c>
      <c r="T121" s="135">
        <f ca="1">MAX(0,S121+'8. SOH &amp; Pipeline'!U75-'7. Consumption'!W25+MIN(0,(SUM('7. Consumption'!$G25:V25)-'8. SOH &amp; Pipeline'!U24))+T25)</f>
        <v>0</v>
      </c>
      <c r="U121" s="135">
        <f ca="1">MAX(0,T121+'8. SOH &amp; Pipeline'!V75-'7. Consumption'!X25+MIN(0,(SUM('7. Consumption'!$G25:W25)-'8. SOH &amp; Pipeline'!V24))+U25)</f>
        <v>0</v>
      </c>
      <c r="V121" s="135">
        <f ca="1">MAX(0,U121+'8. SOH &amp; Pipeline'!W75-'7. Consumption'!Y25+MIN(0,(SUM('7. Consumption'!$G25:X25)-'8. SOH &amp; Pipeline'!W24))+V25)</f>
        <v>0</v>
      </c>
      <c r="W121" s="135">
        <f ca="1">MAX(0,V121+'8. SOH &amp; Pipeline'!X75-'7. Consumption'!Z25+MIN(0,(SUM('7. Consumption'!$G25:Y25)-'8. SOH &amp; Pipeline'!X24))+W25)</f>
        <v>0</v>
      </c>
      <c r="X121" s="135">
        <f ca="1">MAX(0,W121+'8. SOH &amp; Pipeline'!Y75-'7. Consumption'!AA25+MIN(0,(SUM('7. Consumption'!$G25:Z25)-'8. SOH &amp; Pipeline'!Y24))+X25)</f>
        <v>0</v>
      </c>
      <c r="Y121" s="135">
        <f ca="1">MAX(0,X121+'8. SOH &amp; Pipeline'!Z75-'7. Consumption'!AB25+MIN(0,(SUM('7. Consumption'!$G25:AA25)-'8. SOH &amp; Pipeline'!Z24))+Y25)</f>
        <v>0</v>
      </c>
      <c r="Z121" s="135">
        <f ca="1">MAX(0,Y121+'8. SOH &amp; Pipeline'!AA75-'7. Consumption'!AC25+MIN(0,(SUM('7. Consumption'!$G25:AB25)-'8. SOH &amp; Pipeline'!AA24))+Z25)</f>
        <v>0</v>
      </c>
      <c r="AA121" s="135">
        <f ca="1">MAX(0,Z121+'8. SOH &amp; Pipeline'!AB75-'7. Consumption'!AD25+MIN(0,(SUM('7. Consumption'!$G25:AC25)-'8. SOH &amp; Pipeline'!AB24))+AA25)</f>
        <v>0</v>
      </c>
      <c r="AB121" s="135">
        <f ca="1">MAX(0,AA121+'8. SOH &amp; Pipeline'!AC75-'7. Consumption'!AE25+MIN(0,(SUM('7. Consumption'!$G25:AD25)-'8. SOH &amp; Pipeline'!AC24))+AB25)</f>
        <v>0</v>
      </c>
      <c r="AC121" s="135">
        <f ca="1">MAX(0,AB121+'8. SOH &amp; Pipeline'!AD75-'7. Consumption'!AF25+MIN(0,(SUM('7. Consumption'!$G25:AE25)-'8. SOH &amp; Pipeline'!AD24))+AC25)</f>
        <v>0</v>
      </c>
      <c r="AD121" s="135">
        <f ca="1">MAX(0,AC121+'8. SOH &amp; Pipeline'!AE75-'7. Consumption'!AG25+MIN(0,(SUM('7. Consumption'!$G25:AF25)-'8. SOH &amp; Pipeline'!AE24))+AD25)</f>
        <v>0</v>
      </c>
      <c r="AE121" s="135">
        <f ca="1">MAX(0,AD121+'8. SOH &amp; Pipeline'!AF75-'7. Consumption'!AH25+MIN(0,(SUM('7. Consumption'!$G25:AG25)-'8. SOH &amp; Pipeline'!AF24))+AE25)</f>
        <v>0</v>
      </c>
      <c r="AF121" s="135">
        <f ca="1">MAX(0,AE121+'8. SOH &amp; Pipeline'!AG75-'7. Consumption'!AI25+MIN(0,(SUM('7. Consumption'!$G25:AH25)-'8. SOH &amp; Pipeline'!AG24))+AF25)</f>
        <v>0</v>
      </c>
      <c r="AG121" s="135">
        <f ca="1">MAX(0,AF121+'8. SOH &amp; Pipeline'!AH75-'7. Consumption'!AJ25+MIN(0,(SUM('7. Consumption'!$G25:AI25)-'8. SOH &amp; Pipeline'!AH24))+AG25)</f>
        <v>0</v>
      </c>
      <c r="AH121" s="135">
        <f ca="1">MAX(0,AG121+'8. SOH &amp; Pipeline'!AI75-'7. Consumption'!AK25+MIN(0,(SUM('7. Consumption'!$G25:AJ25)-'8. SOH &amp; Pipeline'!AI24))+AH25)</f>
        <v>0</v>
      </c>
      <c r="AI121" s="135">
        <f ca="1">MAX(0,AH121+'8. SOH &amp; Pipeline'!AJ75-'7. Consumption'!AL25+MIN(0,(SUM('7. Consumption'!$G25:AK25)-'8. SOH &amp; Pipeline'!AJ24))+AI25)</f>
        <v>0</v>
      </c>
      <c r="AJ121" s="135">
        <f ca="1">MAX(0,AI121+'8. SOH &amp; Pipeline'!AK75-'7. Consumption'!AM25+MIN(0,(SUM('7. Consumption'!$G25:AL25)-'8. SOH &amp; Pipeline'!AK24))+AJ25)</f>
        <v>0</v>
      </c>
      <c r="AK121" s="135">
        <f ca="1">MAX(0,AJ121+'8. SOH &amp; Pipeline'!AL75-'7. Consumption'!AN25+MIN(0,(SUM('7. Consumption'!$G25:AM25)-'8. SOH &amp; Pipeline'!AL24))+AK25)</f>
        <v>0</v>
      </c>
      <c r="AL121" s="135">
        <f ca="1">MAX(0,AK121+'8. SOH &amp; Pipeline'!AM75-'7. Consumption'!AO25+MIN(0,(SUM('7. Consumption'!$G25:AN25)-'8. SOH &amp; Pipeline'!AM24))+AL25)</f>
        <v>0</v>
      </c>
      <c r="AM121" s="135">
        <f ca="1">MAX(0,AL121+'8. SOH &amp; Pipeline'!AN75-'7. Consumption'!AP25+MIN(0,(SUM('7. Consumption'!$G25:AO25)-'8. SOH &amp; Pipeline'!AN24))+AM25)</f>
        <v>0</v>
      </c>
      <c r="AN121" s="135">
        <f ca="1">MAX(0,AM121+'8. SOH &amp; Pipeline'!AO75-'7. Consumption'!AQ25+MIN(0,(SUM('7. Consumption'!$G25:AP25)-'8. SOH &amp; Pipeline'!AO24))+AN25)</f>
        <v>0</v>
      </c>
    </row>
    <row r="122" spans="2:40" x14ac:dyDescent="0.3">
      <c r="B122" s="16"/>
      <c r="C122" s="16" t="str">
        <f>'7. Consumption'!C26</f>
        <v>LPV/r (200/50) - 120 tab</v>
      </c>
      <c r="D122">
        <f>'8. SOH &amp; Pipeline'!E126</f>
        <v>0</v>
      </c>
      <c r="E122" s="135">
        <f ca="1">MAX(0,D122+'8. SOH &amp; Pipeline'!F76-'7. Consumption'!H26+MIN(0,(SUM('7. Consumption'!$G26:G26)-'8. SOH &amp; Pipeline'!F25))+E26)</f>
        <v>0</v>
      </c>
      <c r="F122" s="135">
        <f ca="1">MAX(0,E122+'8. SOH &amp; Pipeline'!G76-'7. Consumption'!I26+MIN(0,(SUM('7. Consumption'!$G26:H26)-'8. SOH &amp; Pipeline'!G25))+F26)</f>
        <v>0</v>
      </c>
      <c r="G122" s="135">
        <f ca="1">MAX(0,F122+'8. SOH &amp; Pipeline'!H76-'7. Consumption'!J26+MIN(0,(SUM('7. Consumption'!$G26:I26)-'8. SOH &amp; Pipeline'!H25))+G26)</f>
        <v>0</v>
      </c>
      <c r="H122" s="135">
        <f ca="1">MAX(0,G122+'8. SOH &amp; Pipeline'!I76-'7. Consumption'!K26+MIN(0,(SUM('7. Consumption'!$G26:J26)-'8. SOH &amp; Pipeline'!I25))+H26)</f>
        <v>0</v>
      </c>
      <c r="I122" s="135">
        <f ca="1">MAX(0,H122+'8. SOH &amp; Pipeline'!J76-'7. Consumption'!L26+MIN(0,(SUM('7. Consumption'!$G26:K26)-'8. SOH &amp; Pipeline'!J25))+I26)</f>
        <v>0</v>
      </c>
      <c r="J122" s="135">
        <f ca="1">MAX(0,I122+'8. SOH &amp; Pipeline'!K76-'7. Consumption'!M26+MIN(0,(SUM('7. Consumption'!$G26:L26)-'8. SOH &amp; Pipeline'!K25))+J26)</f>
        <v>0</v>
      </c>
      <c r="K122" s="135">
        <f ca="1">MAX(0,J122+'8. SOH &amp; Pipeline'!L76-'7. Consumption'!N26+MIN(0,(SUM('7. Consumption'!$G26:M26)-'8. SOH &amp; Pipeline'!L25))+K26)</f>
        <v>0</v>
      </c>
      <c r="L122" s="135">
        <f ca="1">MAX(0,K122+'8. SOH &amp; Pipeline'!M76-'7. Consumption'!O26+MIN(0,(SUM('7. Consumption'!$G26:N26)-'8. SOH &amp; Pipeline'!M25))+L26)</f>
        <v>0</v>
      </c>
      <c r="M122" s="135">
        <f ca="1">MAX(0,L122+'8. SOH &amp; Pipeline'!N76-'7. Consumption'!P26+MIN(0,(SUM('7. Consumption'!$G26:O26)-'8. SOH &amp; Pipeline'!N25))+M26)</f>
        <v>0</v>
      </c>
      <c r="N122" s="135">
        <f ca="1">MAX(0,M122+'8. SOH &amp; Pipeline'!O76-'7. Consumption'!Q26+MIN(0,(SUM('7. Consumption'!$G26:P26)-'8. SOH &amp; Pipeline'!O25))+N26)</f>
        <v>0</v>
      </c>
      <c r="O122" s="135">
        <f ca="1">MAX(0,N122+'8. SOH &amp; Pipeline'!P76-'7. Consumption'!R26+MIN(0,(SUM('7. Consumption'!$G26:Q26)-'8. SOH &amp; Pipeline'!P25))+O26)</f>
        <v>0</v>
      </c>
      <c r="P122" s="135">
        <f ca="1">MAX(0,O122+'8. SOH &amp; Pipeline'!Q76-'7. Consumption'!S26+MIN(0,(SUM('7. Consumption'!$G26:R26)-'8. SOH &amp; Pipeline'!Q25))+P26)</f>
        <v>0</v>
      </c>
      <c r="Q122" s="135">
        <f ca="1">MAX(0,P122+'8. SOH &amp; Pipeline'!R76-'7. Consumption'!T26+MIN(0,(SUM('7. Consumption'!$G26:S26)-'8. SOH &amp; Pipeline'!R25))+Q26)</f>
        <v>0</v>
      </c>
      <c r="R122" s="135">
        <f ca="1">MAX(0,Q122+'8. SOH &amp; Pipeline'!S76-'7. Consumption'!U26+MIN(0,(SUM('7. Consumption'!$G26:T26)-'8. SOH &amp; Pipeline'!S25))+R26)</f>
        <v>0</v>
      </c>
      <c r="S122" s="135">
        <f ca="1">MAX(0,R122+'8. SOH &amp; Pipeline'!T76-'7. Consumption'!V26+MIN(0,(SUM('7. Consumption'!$G26:U26)-'8. SOH &amp; Pipeline'!T25))+S26)</f>
        <v>0</v>
      </c>
      <c r="T122" s="135">
        <f ca="1">MAX(0,S122+'8. SOH &amp; Pipeline'!U76-'7. Consumption'!W26+MIN(0,(SUM('7. Consumption'!$G26:V26)-'8. SOH &amp; Pipeline'!U25))+T26)</f>
        <v>0</v>
      </c>
      <c r="U122" s="135">
        <f ca="1">MAX(0,T122+'8. SOH &amp; Pipeline'!V76-'7. Consumption'!X26+MIN(0,(SUM('7. Consumption'!$G26:W26)-'8. SOH &amp; Pipeline'!V25))+U26)</f>
        <v>0</v>
      </c>
      <c r="V122" s="135">
        <f ca="1">MAX(0,U122+'8. SOH &amp; Pipeline'!W76-'7. Consumption'!Y26+MIN(0,(SUM('7. Consumption'!$G26:X26)-'8. SOH &amp; Pipeline'!W25))+V26)</f>
        <v>0</v>
      </c>
      <c r="W122" s="135">
        <f ca="1">MAX(0,V122+'8. SOH &amp; Pipeline'!X76-'7. Consumption'!Z26+MIN(0,(SUM('7. Consumption'!$G26:Y26)-'8. SOH &amp; Pipeline'!X25))+W26)</f>
        <v>0</v>
      </c>
      <c r="X122" s="135">
        <f ca="1">MAX(0,W122+'8. SOH &amp; Pipeline'!Y76-'7. Consumption'!AA26+MIN(0,(SUM('7. Consumption'!$G26:Z26)-'8. SOH &amp; Pipeline'!Y25))+X26)</f>
        <v>0</v>
      </c>
      <c r="Y122" s="135">
        <f ca="1">MAX(0,X122+'8. SOH &amp; Pipeline'!Z76-'7. Consumption'!AB26+MIN(0,(SUM('7. Consumption'!$G26:AA26)-'8. SOH &amp; Pipeline'!Z25))+Y26)</f>
        <v>0</v>
      </c>
      <c r="Z122" s="135">
        <f ca="1">MAX(0,Y122+'8. SOH &amp; Pipeline'!AA76-'7. Consumption'!AC26+MIN(0,(SUM('7. Consumption'!$G26:AB26)-'8. SOH &amp; Pipeline'!AA25))+Z26)</f>
        <v>0</v>
      </c>
      <c r="AA122" s="135">
        <f ca="1">MAX(0,Z122+'8. SOH &amp; Pipeline'!AB76-'7. Consumption'!AD26+MIN(0,(SUM('7. Consumption'!$G26:AC26)-'8. SOH &amp; Pipeline'!AB25))+AA26)</f>
        <v>0</v>
      </c>
      <c r="AB122" s="135">
        <f ca="1">MAX(0,AA122+'8. SOH &amp; Pipeline'!AC76-'7. Consumption'!AE26+MIN(0,(SUM('7. Consumption'!$G26:AD26)-'8. SOH &amp; Pipeline'!AC25))+AB26)</f>
        <v>0</v>
      </c>
      <c r="AC122" s="135">
        <f ca="1">MAX(0,AB122+'8. SOH &amp; Pipeline'!AD76-'7. Consumption'!AF26+MIN(0,(SUM('7. Consumption'!$G26:AE26)-'8. SOH &amp; Pipeline'!AD25))+AC26)</f>
        <v>0</v>
      </c>
      <c r="AD122" s="135">
        <f ca="1">MAX(0,AC122+'8. SOH &amp; Pipeline'!AE76-'7. Consumption'!AG26+MIN(0,(SUM('7. Consumption'!$G26:AF26)-'8. SOH &amp; Pipeline'!AE25))+AD26)</f>
        <v>0</v>
      </c>
      <c r="AE122" s="135">
        <f ca="1">MAX(0,AD122+'8. SOH &amp; Pipeline'!AF76-'7. Consumption'!AH26+MIN(0,(SUM('7. Consumption'!$G26:AG26)-'8. SOH &amp; Pipeline'!AF25))+AE26)</f>
        <v>0</v>
      </c>
      <c r="AF122" s="135">
        <f ca="1">MAX(0,AE122+'8. SOH &amp; Pipeline'!AG76-'7. Consumption'!AI26+MIN(0,(SUM('7. Consumption'!$G26:AH26)-'8. SOH &amp; Pipeline'!AG25))+AF26)</f>
        <v>0</v>
      </c>
      <c r="AG122" s="135">
        <f ca="1">MAX(0,AF122+'8. SOH &amp; Pipeline'!AH76-'7. Consumption'!AJ26+MIN(0,(SUM('7. Consumption'!$G26:AI26)-'8. SOH &amp; Pipeline'!AH25))+AG26)</f>
        <v>0</v>
      </c>
      <c r="AH122" s="135">
        <f ca="1">MAX(0,AG122+'8. SOH &amp; Pipeline'!AI76-'7. Consumption'!AK26+MIN(0,(SUM('7. Consumption'!$G26:AJ26)-'8. SOH &amp; Pipeline'!AI25))+AH26)</f>
        <v>0</v>
      </c>
      <c r="AI122" s="135">
        <f ca="1">MAX(0,AH122+'8. SOH &amp; Pipeline'!AJ76-'7. Consumption'!AL26+MIN(0,(SUM('7. Consumption'!$G26:AK26)-'8. SOH &amp; Pipeline'!AJ25))+AI26)</f>
        <v>0</v>
      </c>
      <c r="AJ122" s="135">
        <f ca="1">MAX(0,AI122+'8. SOH &amp; Pipeline'!AK76-'7. Consumption'!AM26+MIN(0,(SUM('7. Consumption'!$G26:AL26)-'8. SOH &amp; Pipeline'!AK25))+AJ26)</f>
        <v>0</v>
      </c>
      <c r="AK122" s="135">
        <f ca="1">MAX(0,AJ122+'8. SOH &amp; Pipeline'!AL76-'7. Consumption'!AN26+MIN(0,(SUM('7. Consumption'!$G26:AM26)-'8. SOH &amp; Pipeline'!AL25))+AK26)</f>
        <v>0</v>
      </c>
      <c r="AL122" s="135">
        <f ca="1">MAX(0,AK122+'8. SOH &amp; Pipeline'!AM76-'7. Consumption'!AO26+MIN(0,(SUM('7. Consumption'!$G26:AN26)-'8. SOH &amp; Pipeline'!AM25))+AL26)</f>
        <v>0</v>
      </c>
      <c r="AM122" s="135">
        <f ca="1">MAX(0,AL122+'8. SOH &amp; Pipeline'!AN76-'7. Consumption'!AP26+MIN(0,(SUM('7. Consumption'!$G26:AO26)-'8. SOH &amp; Pipeline'!AN25))+AM26)</f>
        <v>0</v>
      </c>
      <c r="AN122" s="135">
        <f ca="1">MAX(0,AM122+'8. SOH &amp; Pipeline'!AO76-'7. Consumption'!AQ26+MIN(0,(SUM('7. Consumption'!$G26:AP26)-'8. SOH &amp; Pipeline'!AO25))+AN26)</f>
        <v>0</v>
      </c>
    </row>
    <row r="123" spans="2:40" x14ac:dyDescent="0.3">
      <c r="B123" s="16"/>
      <c r="C123" s="16" t="str">
        <f>'7. Consumption'!C27</f>
        <v>NVP (200) - 60 tab</v>
      </c>
      <c r="D123">
        <f>'8. SOH &amp; Pipeline'!E127</f>
        <v>0</v>
      </c>
      <c r="E123" s="135">
        <f ca="1">MAX(0,D123+'8. SOH &amp; Pipeline'!F77-'7. Consumption'!H27+MIN(0,(SUM('7. Consumption'!$G27:G27)-'8. SOH &amp; Pipeline'!F26))+E27)</f>
        <v>0</v>
      </c>
      <c r="F123" s="135">
        <f ca="1">MAX(0,E123+'8. SOH &amp; Pipeline'!G77-'7. Consumption'!I27+MIN(0,(SUM('7. Consumption'!$G27:H27)-'8. SOH &amp; Pipeline'!G26))+F27)</f>
        <v>0</v>
      </c>
      <c r="G123" s="135">
        <f ca="1">MAX(0,F123+'8. SOH &amp; Pipeline'!H77-'7. Consumption'!J27+MIN(0,(SUM('7. Consumption'!$G27:I27)-'8. SOH &amp; Pipeline'!H26))+G27)</f>
        <v>0</v>
      </c>
      <c r="H123" s="135">
        <f ca="1">MAX(0,G123+'8. SOH &amp; Pipeline'!I77-'7. Consumption'!K27+MIN(0,(SUM('7. Consumption'!$G27:J27)-'8. SOH &amp; Pipeline'!I26))+H27)</f>
        <v>0</v>
      </c>
      <c r="I123" s="135">
        <f ca="1">MAX(0,H123+'8. SOH &amp; Pipeline'!J77-'7. Consumption'!L27+MIN(0,(SUM('7. Consumption'!$G27:K27)-'8. SOH &amp; Pipeline'!J26))+I27)</f>
        <v>0</v>
      </c>
      <c r="J123" s="135">
        <f ca="1">MAX(0,I123+'8. SOH &amp; Pipeline'!K77-'7. Consumption'!M27+MIN(0,(SUM('7. Consumption'!$G27:L27)-'8. SOH &amp; Pipeline'!K26))+J27)</f>
        <v>0</v>
      </c>
      <c r="K123" s="135">
        <f ca="1">MAX(0,J123+'8. SOH &amp; Pipeline'!L77-'7. Consumption'!N27+MIN(0,(SUM('7. Consumption'!$G27:M27)-'8. SOH &amp; Pipeline'!L26))+K27)</f>
        <v>0</v>
      </c>
      <c r="L123" s="135">
        <f ca="1">MAX(0,K123+'8. SOH &amp; Pipeline'!M77-'7. Consumption'!O27+MIN(0,(SUM('7. Consumption'!$G27:N27)-'8. SOH &amp; Pipeline'!M26))+L27)</f>
        <v>0</v>
      </c>
      <c r="M123" s="135">
        <f ca="1">MAX(0,L123+'8. SOH &amp; Pipeline'!N77-'7. Consumption'!P27+MIN(0,(SUM('7. Consumption'!$G27:O27)-'8. SOH &amp; Pipeline'!N26))+M27)</f>
        <v>0</v>
      </c>
      <c r="N123" s="135">
        <f ca="1">MAX(0,M123+'8. SOH &amp; Pipeline'!O77-'7. Consumption'!Q27+MIN(0,(SUM('7. Consumption'!$G27:P27)-'8. SOH &amp; Pipeline'!O26))+N27)</f>
        <v>0</v>
      </c>
      <c r="O123" s="135">
        <f ca="1">MAX(0,N123+'8. SOH &amp; Pipeline'!P77-'7. Consumption'!R27+MIN(0,(SUM('7. Consumption'!$G27:Q27)-'8. SOH &amp; Pipeline'!P26))+O27)</f>
        <v>0</v>
      </c>
      <c r="P123" s="135">
        <f ca="1">MAX(0,O123+'8. SOH &amp; Pipeline'!Q77-'7. Consumption'!S27+MIN(0,(SUM('7. Consumption'!$G27:R27)-'8. SOH &amp; Pipeline'!Q26))+P27)</f>
        <v>0</v>
      </c>
      <c r="Q123" s="135">
        <f ca="1">MAX(0,P123+'8. SOH &amp; Pipeline'!R77-'7. Consumption'!T27+MIN(0,(SUM('7. Consumption'!$G27:S27)-'8. SOH &amp; Pipeline'!R26))+Q27)</f>
        <v>0</v>
      </c>
      <c r="R123" s="135">
        <f ca="1">MAX(0,Q123+'8. SOH &amp; Pipeline'!S77-'7. Consumption'!U27+MIN(0,(SUM('7. Consumption'!$G27:T27)-'8. SOH &amp; Pipeline'!S26))+R27)</f>
        <v>0</v>
      </c>
      <c r="S123" s="135">
        <f ca="1">MAX(0,R123+'8. SOH &amp; Pipeline'!T77-'7. Consumption'!V27+MIN(0,(SUM('7. Consumption'!$G27:U27)-'8. SOH &amp; Pipeline'!T26))+S27)</f>
        <v>0</v>
      </c>
      <c r="T123" s="135">
        <f ca="1">MAX(0,S123+'8. SOH &amp; Pipeline'!U77-'7. Consumption'!W27+MIN(0,(SUM('7. Consumption'!$G27:V27)-'8. SOH &amp; Pipeline'!U26))+T27)</f>
        <v>0</v>
      </c>
      <c r="U123" s="135">
        <f ca="1">MAX(0,T123+'8. SOH &amp; Pipeline'!V77-'7. Consumption'!X27+MIN(0,(SUM('7. Consumption'!$G27:W27)-'8. SOH &amp; Pipeline'!V26))+U27)</f>
        <v>0</v>
      </c>
      <c r="V123" s="135">
        <f ca="1">MAX(0,U123+'8. SOH &amp; Pipeline'!W77-'7. Consumption'!Y27+MIN(0,(SUM('7. Consumption'!$G27:X27)-'8. SOH &amp; Pipeline'!W26))+V27)</f>
        <v>0</v>
      </c>
      <c r="W123" s="135">
        <f ca="1">MAX(0,V123+'8. SOH &amp; Pipeline'!X77-'7. Consumption'!Z27+MIN(0,(SUM('7. Consumption'!$G27:Y27)-'8. SOH &amp; Pipeline'!X26))+W27)</f>
        <v>0</v>
      </c>
      <c r="X123" s="135">
        <f ca="1">MAX(0,W123+'8. SOH &amp; Pipeline'!Y77-'7. Consumption'!AA27+MIN(0,(SUM('7. Consumption'!$G27:Z27)-'8. SOH &amp; Pipeline'!Y26))+X27)</f>
        <v>0</v>
      </c>
      <c r="Y123" s="135">
        <f ca="1">MAX(0,X123+'8. SOH &amp; Pipeline'!Z77-'7. Consumption'!AB27+MIN(0,(SUM('7. Consumption'!$G27:AA27)-'8. SOH &amp; Pipeline'!Z26))+Y27)</f>
        <v>0</v>
      </c>
      <c r="Z123" s="135">
        <f ca="1">MAX(0,Y123+'8. SOH &amp; Pipeline'!AA77-'7. Consumption'!AC27+MIN(0,(SUM('7. Consumption'!$G27:AB27)-'8. SOH &amp; Pipeline'!AA26))+Z27)</f>
        <v>0</v>
      </c>
      <c r="AA123" s="135">
        <f ca="1">MAX(0,Z123+'8. SOH &amp; Pipeline'!AB77-'7. Consumption'!AD27+MIN(0,(SUM('7. Consumption'!$G27:AC27)-'8. SOH &amp; Pipeline'!AB26))+AA27)</f>
        <v>0</v>
      </c>
      <c r="AB123" s="135">
        <f ca="1">MAX(0,AA123+'8. SOH &amp; Pipeline'!AC77-'7. Consumption'!AE27+MIN(0,(SUM('7. Consumption'!$G27:AD27)-'8. SOH &amp; Pipeline'!AC26))+AB27)</f>
        <v>0</v>
      </c>
      <c r="AC123" s="135">
        <f ca="1">MAX(0,AB123+'8. SOH &amp; Pipeline'!AD77-'7. Consumption'!AF27+MIN(0,(SUM('7. Consumption'!$G27:AE27)-'8. SOH &amp; Pipeline'!AD26))+AC27)</f>
        <v>0</v>
      </c>
      <c r="AD123" s="135">
        <f ca="1">MAX(0,AC123+'8. SOH &amp; Pipeline'!AE77-'7. Consumption'!AG27+MIN(0,(SUM('7. Consumption'!$G27:AF27)-'8. SOH &amp; Pipeline'!AE26))+AD27)</f>
        <v>0</v>
      </c>
      <c r="AE123" s="135">
        <f ca="1">MAX(0,AD123+'8. SOH &amp; Pipeline'!AF77-'7. Consumption'!AH27+MIN(0,(SUM('7. Consumption'!$G27:AG27)-'8. SOH &amp; Pipeline'!AF26))+AE27)</f>
        <v>0</v>
      </c>
      <c r="AF123" s="135">
        <f ca="1">MAX(0,AE123+'8. SOH &amp; Pipeline'!AG77-'7. Consumption'!AI27+MIN(0,(SUM('7. Consumption'!$G27:AH27)-'8. SOH &amp; Pipeline'!AG26))+AF27)</f>
        <v>0</v>
      </c>
      <c r="AG123" s="135">
        <f ca="1">MAX(0,AF123+'8. SOH &amp; Pipeline'!AH77-'7. Consumption'!AJ27+MIN(0,(SUM('7. Consumption'!$G27:AI27)-'8. SOH &amp; Pipeline'!AH26))+AG27)</f>
        <v>0</v>
      </c>
      <c r="AH123" s="135">
        <f ca="1">MAX(0,AG123+'8. SOH &amp; Pipeline'!AI77-'7. Consumption'!AK27+MIN(0,(SUM('7. Consumption'!$G27:AJ27)-'8. SOH &amp; Pipeline'!AI26))+AH27)</f>
        <v>0</v>
      </c>
      <c r="AI123" s="135">
        <f ca="1">MAX(0,AH123+'8. SOH &amp; Pipeline'!AJ77-'7. Consumption'!AL27+MIN(0,(SUM('7. Consumption'!$G27:AK27)-'8. SOH &amp; Pipeline'!AJ26))+AI27)</f>
        <v>0</v>
      </c>
      <c r="AJ123" s="135">
        <f ca="1">MAX(0,AI123+'8. SOH &amp; Pipeline'!AK77-'7. Consumption'!AM27+MIN(0,(SUM('7. Consumption'!$G27:AL27)-'8. SOH &amp; Pipeline'!AK26))+AJ27)</f>
        <v>0</v>
      </c>
      <c r="AK123" s="135">
        <f ca="1">MAX(0,AJ123+'8. SOH &amp; Pipeline'!AL77-'7. Consumption'!AN27+MIN(0,(SUM('7. Consumption'!$G27:AM27)-'8. SOH &amp; Pipeline'!AL26))+AK27)</f>
        <v>0</v>
      </c>
      <c r="AL123" s="135">
        <f ca="1">MAX(0,AK123+'8. SOH &amp; Pipeline'!AM77-'7. Consumption'!AO27+MIN(0,(SUM('7. Consumption'!$G27:AN27)-'8. SOH &amp; Pipeline'!AM26))+AL27)</f>
        <v>0</v>
      </c>
      <c r="AM123" s="135">
        <f ca="1">MAX(0,AL123+'8. SOH &amp; Pipeline'!AN77-'7. Consumption'!AP27+MIN(0,(SUM('7. Consumption'!$G27:AO27)-'8. SOH &amp; Pipeline'!AN26))+AM27)</f>
        <v>0</v>
      </c>
      <c r="AN123" s="135">
        <f ca="1">MAX(0,AM123+'8. SOH &amp; Pipeline'!AO77-'7. Consumption'!AQ27+MIN(0,(SUM('7. Consumption'!$G27:AP27)-'8. SOH &amp; Pipeline'!AO26))+AN27)</f>
        <v>0</v>
      </c>
    </row>
    <row r="124" spans="2:40" x14ac:dyDescent="0.3">
      <c r="B124" s="16"/>
      <c r="C124" s="16" t="str">
        <f>'7. Consumption'!C28</f>
        <v>RAL (400) - 60 tab</v>
      </c>
      <c r="D124">
        <f>'8. SOH &amp; Pipeline'!E128</f>
        <v>0</v>
      </c>
      <c r="E124" s="135">
        <f ca="1">MAX(0,D124+'8. SOH &amp; Pipeline'!F78-'7. Consumption'!H28+MIN(0,(SUM('7. Consumption'!$G28:G28)-'8. SOH &amp; Pipeline'!F27))+E28)</f>
        <v>0</v>
      </c>
      <c r="F124" s="135">
        <f ca="1">MAX(0,E124+'8. SOH &amp; Pipeline'!G78-'7. Consumption'!I28+MIN(0,(SUM('7. Consumption'!$G28:H28)-'8. SOH &amp; Pipeline'!G27))+F28)</f>
        <v>0</v>
      </c>
      <c r="G124" s="135">
        <f ca="1">MAX(0,F124+'8. SOH &amp; Pipeline'!H78-'7. Consumption'!J28+MIN(0,(SUM('7. Consumption'!$G28:I28)-'8. SOH &amp; Pipeline'!H27))+G28)</f>
        <v>0</v>
      </c>
      <c r="H124" s="135">
        <f ca="1">MAX(0,G124+'8. SOH &amp; Pipeline'!I78-'7. Consumption'!K28+MIN(0,(SUM('7. Consumption'!$G28:J28)-'8. SOH &amp; Pipeline'!I27))+H28)</f>
        <v>0</v>
      </c>
      <c r="I124" s="135">
        <f ca="1">MAX(0,H124+'8. SOH &amp; Pipeline'!J78-'7. Consumption'!L28+MIN(0,(SUM('7. Consumption'!$G28:K28)-'8. SOH &amp; Pipeline'!J27))+I28)</f>
        <v>0</v>
      </c>
      <c r="J124" s="135">
        <f ca="1">MAX(0,I124+'8. SOH &amp; Pipeline'!K78-'7. Consumption'!M28+MIN(0,(SUM('7. Consumption'!$G28:L28)-'8. SOH &amp; Pipeline'!K27))+J28)</f>
        <v>0</v>
      </c>
      <c r="K124" s="135">
        <f ca="1">MAX(0,J124+'8. SOH &amp; Pipeline'!L78-'7. Consumption'!N28+MIN(0,(SUM('7. Consumption'!$G28:M28)-'8. SOH &amp; Pipeline'!L27))+K28)</f>
        <v>0</v>
      </c>
      <c r="L124" s="135">
        <f ca="1">MAX(0,K124+'8. SOH &amp; Pipeline'!M78-'7. Consumption'!O28+MIN(0,(SUM('7. Consumption'!$G28:N28)-'8. SOH &amp; Pipeline'!M27))+L28)</f>
        <v>0</v>
      </c>
      <c r="M124" s="135">
        <f ca="1">MAX(0,L124+'8. SOH &amp; Pipeline'!N78-'7. Consumption'!P28+MIN(0,(SUM('7. Consumption'!$G28:O28)-'8. SOH &amp; Pipeline'!N27))+M28)</f>
        <v>0</v>
      </c>
      <c r="N124" s="135">
        <f ca="1">MAX(0,M124+'8. SOH &amp; Pipeline'!O78-'7. Consumption'!Q28+MIN(0,(SUM('7. Consumption'!$G28:P28)-'8. SOH &amp; Pipeline'!O27))+N28)</f>
        <v>0</v>
      </c>
      <c r="O124" s="135">
        <f ca="1">MAX(0,N124+'8. SOH &amp; Pipeline'!P78-'7. Consumption'!R28+MIN(0,(SUM('7. Consumption'!$G28:Q28)-'8. SOH &amp; Pipeline'!P27))+O28)</f>
        <v>0</v>
      </c>
      <c r="P124" s="135">
        <f ca="1">MAX(0,O124+'8. SOH &amp; Pipeline'!Q78-'7. Consumption'!S28+MIN(0,(SUM('7. Consumption'!$G28:R28)-'8. SOH &amp; Pipeline'!Q27))+P28)</f>
        <v>0</v>
      </c>
      <c r="Q124" s="135">
        <f ca="1">MAX(0,P124+'8. SOH &amp; Pipeline'!R78-'7. Consumption'!T28+MIN(0,(SUM('7. Consumption'!$G28:S28)-'8. SOH &amp; Pipeline'!R27))+Q28)</f>
        <v>0</v>
      </c>
      <c r="R124" s="135">
        <f ca="1">MAX(0,Q124+'8. SOH &amp; Pipeline'!S78-'7. Consumption'!U28+MIN(0,(SUM('7. Consumption'!$G28:T28)-'8. SOH &amp; Pipeline'!S27))+R28)</f>
        <v>0</v>
      </c>
      <c r="S124" s="135">
        <f ca="1">MAX(0,R124+'8. SOH &amp; Pipeline'!T78-'7. Consumption'!V28+MIN(0,(SUM('7. Consumption'!$G28:U28)-'8. SOH &amp; Pipeline'!T27))+S28)</f>
        <v>0</v>
      </c>
      <c r="T124" s="135">
        <f ca="1">MAX(0,S124+'8. SOH &amp; Pipeline'!U78-'7. Consumption'!W28+MIN(0,(SUM('7. Consumption'!$G28:V28)-'8. SOH &amp; Pipeline'!U27))+T28)</f>
        <v>0</v>
      </c>
      <c r="U124" s="135">
        <f ca="1">MAX(0,T124+'8. SOH &amp; Pipeline'!V78-'7. Consumption'!X28+MIN(0,(SUM('7. Consumption'!$G28:W28)-'8. SOH &amp; Pipeline'!V27))+U28)</f>
        <v>0</v>
      </c>
      <c r="V124" s="135">
        <f ca="1">MAX(0,U124+'8. SOH &amp; Pipeline'!W78-'7. Consumption'!Y28+MIN(0,(SUM('7. Consumption'!$G28:X28)-'8. SOH &amp; Pipeline'!W27))+V28)</f>
        <v>0</v>
      </c>
      <c r="W124" s="135">
        <f ca="1">MAX(0,V124+'8. SOH &amp; Pipeline'!X78-'7. Consumption'!Z28+MIN(0,(SUM('7. Consumption'!$G28:Y28)-'8. SOH &amp; Pipeline'!X27))+W28)</f>
        <v>0</v>
      </c>
      <c r="X124" s="135">
        <f ca="1">MAX(0,W124+'8. SOH &amp; Pipeline'!Y78-'7. Consumption'!AA28+MIN(0,(SUM('7. Consumption'!$G28:Z28)-'8. SOH &amp; Pipeline'!Y27))+X28)</f>
        <v>0</v>
      </c>
      <c r="Y124" s="135">
        <f ca="1">MAX(0,X124+'8. SOH &amp; Pipeline'!Z78-'7. Consumption'!AB28+MIN(0,(SUM('7. Consumption'!$G28:AA28)-'8. SOH &amp; Pipeline'!Z27))+Y28)</f>
        <v>0</v>
      </c>
      <c r="Z124" s="135">
        <f ca="1">MAX(0,Y124+'8. SOH &amp; Pipeline'!AA78-'7. Consumption'!AC28+MIN(0,(SUM('7. Consumption'!$G28:AB28)-'8. SOH &amp; Pipeline'!AA27))+Z28)</f>
        <v>0</v>
      </c>
      <c r="AA124" s="135">
        <f ca="1">MAX(0,Z124+'8. SOH &amp; Pipeline'!AB78-'7. Consumption'!AD28+MIN(0,(SUM('7. Consumption'!$G28:AC28)-'8. SOH &amp; Pipeline'!AB27))+AA28)</f>
        <v>0</v>
      </c>
      <c r="AB124" s="135">
        <f ca="1">MAX(0,AA124+'8. SOH &amp; Pipeline'!AC78-'7. Consumption'!AE28+MIN(0,(SUM('7. Consumption'!$G28:AD28)-'8. SOH &amp; Pipeline'!AC27))+AB28)</f>
        <v>0</v>
      </c>
      <c r="AC124" s="135">
        <f ca="1">MAX(0,AB124+'8. SOH &amp; Pipeline'!AD78-'7. Consumption'!AF28+MIN(0,(SUM('7. Consumption'!$G28:AE28)-'8. SOH &amp; Pipeline'!AD27))+AC28)</f>
        <v>0</v>
      </c>
      <c r="AD124" s="135">
        <f ca="1">MAX(0,AC124+'8. SOH &amp; Pipeline'!AE78-'7. Consumption'!AG28+MIN(0,(SUM('7. Consumption'!$G28:AF28)-'8. SOH &amp; Pipeline'!AE27))+AD28)</f>
        <v>0</v>
      </c>
      <c r="AE124" s="135">
        <f ca="1">MAX(0,AD124+'8. SOH &amp; Pipeline'!AF78-'7. Consumption'!AH28+MIN(0,(SUM('7. Consumption'!$G28:AG28)-'8. SOH &amp; Pipeline'!AF27))+AE28)</f>
        <v>0</v>
      </c>
      <c r="AF124" s="135">
        <f ca="1">MAX(0,AE124+'8. SOH &amp; Pipeline'!AG78-'7. Consumption'!AI28+MIN(0,(SUM('7. Consumption'!$G28:AH28)-'8. SOH &amp; Pipeline'!AG27))+AF28)</f>
        <v>0</v>
      </c>
      <c r="AG124" s="135">
        <f ca="1">MAX(0,AF124+'8. SOH &amp; Pipeline'!AH78-'7. Consumption'!AJ28+MIN(0,(SUM('7. Consumption'!$G28:AI28)-'8. SOH &amp; Pipeline'!AH27))+AG28)</f>
        <v>0</v>
      </c>
      <c r="AH124" s="135">
        <f ca="1">MAX(0,AG124+'8. SOH &amp; Pipeline'!AI78-'7. Consumption'!AK28+MIN(0,(SUM('7. Consumption'!$G28:AJ28)-'8. SOH &amp; Pipeline'!AI27))+AH28)</f>
        <v>0</v>
      </c>
      <c r="AI124" s="135">
        <f ca="1">MAX(0,AH124+'8. SOH &amp; Pipeline'!AJ78-'7. Consumption'!AL28+MIN(0,(SUM('7. Consumption'!$G28:AK28)-'8. SOH &amp; Pipeline'!AJ27))+AI28)</f>
        <v>0</v>
      </c>
      <c r="AJ124" s="135">
        <f ca="1">MAX(0,AI124+'8. SOH &amp; Pipeline'!AK78-'7. Consumption'!AM28+MIN(0,(SUM('7. Consumption'!$G28:AL28)-'8. SOH &amp; Pipeline'!AK27))+AJ28)</f>
        <v>0</v>
      </c>
      <c r="AK124" s="135">
        <f ca="1">MAX(0,AJ124+'8. SOH &amp; Pipeline'!AL78-'7. Consumption'!AN28+MIN(0,(SUM('7. Consumption'!$G28:AM28)-'8. SOH &amp; Pipeline'!AL27))+AK28)</f>
        <v>0</v>
      </c>
      <c r="AL124" s="135">
        <f ca="1">MAX(0,AK124+'8. SOH &amp; Pipeline'!AM78-'7. Consumption'!AO28+MIN(0,(SUM('7. Consumption'!$G28:AN28)-'8. SOH &amp; Pipeline'!AM27))+AL28)</f>
        <v>0</v>
      </c>
      <c r="AM124" s="135">
        <f ca="1">MAX(0,AL124+'8. SOH &amp; Pipeline'!AN78-'7. Consumption'!AP28+MIN(0,(SUM('7. Consumption'!$G28:AO28)-'8. SOH &amp; Pipeline'!AN27))+AM28)</f>
        <v>0</v>
      </c>
      <c r="AN124" s="135">
        <f ca="1">MAX(0,AM124+'8. SOH &amp; Pipeline'!AO78-'7. Consumption'!AQ28+MIN(0,(SUM('7. Consumption'!$G28:AP28)-'8. SOH &amp; Pipeline'!AO27))+AN28)</f>
        <v>0</v>
      </c>
    </row>
    <row r="125" spans="2:40" x14ac:dyDescent="0.3">
      <c r="B125" s="16"/>
      <c r="C125" s="16" t="str">
        <f>'7. Consumption'!C29</f>
        <v>RTV (100) -  tab</v>
      </c>
      <c r="D125">
        <f>'8. SOH &amp; Pipeline'!E129</f>
        <v>0</v>
      </c>
      <c r="E125" s="135">
        <f ca="1">MAX(0,D125+'8. SOH &amp; Pipeline'!F79-'7. Consumption'!H29+MIN(0,(SUM('7. Consumption'!$G29:G29)-'8. SOH &amp; Pipeline'!F28))+E29)</f>
        <v>0</v>
      </c>
      <c r="F125" s="135">
        <f ca="1">MAX(0,E125+'8. SOH &amp; Pipeline'!G79-'7. Consumption'!I29+MIN(0,(SUM('7. Consumption'!$G29:H29)-'8. SOH &amp; Pipeline'!G28))+F29)</f>
        <v>0</v>
      </c>
      <c r="G125" s="135">
        <f ca="1">MAX(0,F125+'8. SOH &amp; Pipeline'!H79-'7. Consumption'!J29+MIN(0,(SUM('7. Consumption'!$G29:I29)-'8. SOH &amp; Pipeline'!H28))+G29)</f>
        <v>0</v>
      </c>
      <c r="H125" s="135">
        <f ca="1">MAX(0,G125+'8. SOH &amp; Pipeline'!I79-'7. Consumption'!K29+MIN(0,(SUM('7. Consumption'!$G29:J29)-'8. SOH &amp; Pipeline'!I28))+H29)</f>
        <v>0</v>
      </c>
      <c r="I125" s="135">
        <f ca="1">MAX(0,H125+'8. SOH &amp; Pipeline'!J79-'7. Consumption'!L29+MIN(0,(SUM('7. Consumption'!$G29:K29)-'8. SOH &amp; Pipeline'!J28))+I29)</f>
        <v>0</v>
      </c>
      <c r="J125" s="135">
        <f ca="1">MAX(0,I125+'8. SOH &amp; Pipeline'!K79-'7. Consumption'!M29+MIN(0,(SUM('7. Consumption'!$G29:L29)-'8. SOH &amp; Pipeline'!K28))+J29)</f>
        <v>0</v>
      </c>
      <c r="K125" s="135">
        <f ca="1">MAX(0,J125+'8. SOH &amp; Pipeline'!L79-'7. Consumption'!N29+MIN(0,(SUM('7. Consumption'!$G29:M29)-'8. SOH &amp; Pipeline'!L28))+K29)</f>
        <v>0</v>
      </c>
      <c r="L125" s="135">
        <f ca="1">MAX(0,K125+'8. SOH &amp; Pipeline'!M79-'7. Consumption'!O29+MIN(0,(SUM('7. Consumption'!$G29:N29)-'8. SOH &amp; Pipeline'!M28))+L29)</f>
        <v>0</v>
      </c>
      <c r="M125" s="135">
        <f ca="1">MAX(0,L125+'8. SOH &amp; Pipeline'!N79-'7. Consumption'!P29+MIN(0,(SUM('7. Consumption'!$G29:O29)-'8. SOH &amp; Pipeline'!N28))+M29)</f>
        <v>0</v>
      </c>
      <c r="N125" s="135">
        <f ca="1">MAX(0,M125+'8. SOH &amp; Pipeline'!O79-'7. Consumption'!Q29+MIN(0,(SUM('7. Consumption'!$G29:P29)-'8. SOH &amp; Pipeline'!O28))+N29)</f>
        <v>0</v>
      </c>
      <c r="O125" s="135">
        <f ca="1">MAX(0,N125+'8. SOH &amp; Pipeline'!P79-'7. Consumption'!R29+MIN(0,(SUM('7. Consumption'!$G29:Q29)-'8. SOH &amp; Pipeline'!P28))+O29)</f>
        <v>0</v>
      </c>
      <c r="P125" s="135">
        <f ca="1">MAX(0,O125+'8. SOH &amp; Pipeline'!Q79-'7. Consumption'!S29+MIN(0,(SUM('7. Consumption'!$G29:R29)-'8. SOH &amp; Pipeline'!Q28))+P29)</f>
        <v>0</v>
      </c>
      <c r="Q125" s="135">
        <f ca="1">MAX(0,P125+'8. SOH &amp; Pipeline'!R79-'7. Consumption'!T29+MIN(0,(SUM('7. Consumption'!$G29:S29)-'8. SOH &amp; Pipeline'!R28))+Q29)</f>
        <v>0</v>
      </c>
      <c r="R125" s="135">
        <f ca="1">MAX(0,Q125+'8. SOH &amp; Pipeline'!S79-'7. Consumption'!U29+MIN(0,(SUM('7. Consumption'!$G29:T29)-'8. SOH &amp; Pipeline'!S28))+R29)</f>
        <v>0</v>
      </c>
      <c r="S125" s="135">
        <f ca="1">MAX(0,R125+'8. SOH &amp; Pipeline'!T79-'7. Consumption'!V29+MIN(0,(SUM('7. Consumption'!$G29:U29)-'8. SOH &amp; Pipeline'!T28))+S29)</f>
        <v>0</v>
      </c>
      <c r="T125" s="135">
        <f ca="1">MAX(0,S125+'8. SOH &amp; Pipeline'!U79-'7. Consumption'!W29+MIN(0,(SUM('7. Consumption'!$G29:V29)-'8. SOH &amp; Pipeline'!U28))+T29)</f>
        <v>0</v>
      </c>
      <c r="U125" s="135">
        <f ca="1">MAX(0,T125+'8. SOH &amp; Pipeline'!V79-'7. Consumption'!X29+MIN(0,(SUM('7. Consumption'!$G29:W29)-'8. SOH &amp; Pipeline'!V28))+U29)</f>
        <v>0</v>
      </c>
      <c r="V125" s="135">
        <f ca="1">MAX(0,U125+'8. SOH &amp; Pipeline'!W79-'7. Consumption'!Y29+MIN(0,(SUM('7. Consumption'!$G29:X29)-'8. SOH &amp; Pipeline'!W28))+V29)</f>
        <v>0</v>
      </c>
      <c r="W125" s="135">
        <f ca="1">MAX(0,V125+'8. SOH &amp; Pipeline'!X79-'7. Consumption'!Z29+MIN(0,(SUM('7. Consumption'!$G29:Y29)-'8. SOH &amp; Pipeline'!X28))+W29)</f>
        <v>0</v>
      </c>
      <c r="X125" s="135">
        <f ca="1">MAX(0,W125+'8. SOH &amp; Pipeline'!Y79-'7. Consumption'!AA29+MIN(0,(SUM('7. Consumption'!$G29:Z29)-'8. SOH &amp; Pipeline'!Y28))+X29)</f>
        <v>0</v>
      </c>
      <c r="Y125" s="135">
        <f ca="1">MAX(0,X125+'8. SOH &amp; Pipeline'!Z79-'7. Consumption'!AB29+MIN(0,(SUM('7. Consumption'!$G29:AA29)-'8. SOH &amp; Pipeline'!Z28))+Y29)</f>
        <v>0</v>
      </c>
      <c r="Z125" s="135">
        <f ca="1">MAX(0,Y125+'8. SOH &amp; Pipeline'!AA79-'7. Consumption'!AC29+MIN(0,(SUM('7. Consumption'!$G29:AB29)-'8. SOH &amp; Pipeline'!AA28))+Z29)</f>
        <v>0</v>
      </c>
      <c r="AA125" s="135">
        <f ca="1">MAX(0,Z125+'8. SOH &amp; Pipeline'!AB79-'7. Consumption'!AD29+MIN(0,(SUM('7. Consumption'!$G29:AC29)-'8. SOH &amp; Pipeline'!AB28))+AA29)</f>
        <v>0</v>
      </c>
      <c r="AB125" s="135">
        <f ca="1">MAX(0,AA125+'8. SOH &amp; Pipeline'!AC79-'7. Consumption'!AE29+MIN(0,(SUM('7. Consumption'!$G29:AD29)-'8. SOH &amp; Pipeline'!AC28))+AB29)</f>
        <v>0</v>
      </c>
      <c r="AC125" s="135">
        <f ca="1">MAX(0,AB125+'8. SOH &amp; Pipeline'!AD79-'7. Consumption'!AF29+MIN(0,(SUM('7. Consumption'!$G29:AE29)-'8. SOH &amp; Pipeline'!AD28))+AC29)</f>
        <v>0</v>
      </c>
      <c r="AD125" s="135">
        <f ca="1">MAX(0,AC125+'8. SOH &amp; Pipeline'!AE79-'7. Consumption'!AG29+MIN(0,(SUM('7. Consumption'!$G29:AF29)-'8. SOH &amp; Pipeline'!AE28))+AD29)</f>
        <v>0</v>
      </c>
      <c r="AE125" s="135">
        <f ca="1">MAX(0,AD125+'8. SOH &amp; Pipeline'!AF79-'7. Consumption'!AH29+MIN(0,(SUM('7. Consumption'!$G29:AG29)-'8. SOH &amp; Pipeline'!AF28))+AE29)</f>
        <v>0</v>
      </c>
      <c r="AF125" s="135">
        <f ca="1">MAX(0,AE125+'8. SOH &amp; Pipeline'!AG79-'7. Consumption'!AI29+MIN(0,(SUM('7. Consumption'!$G29:AH29)-'8. SOH &amp; Pipeline'!AG28))+AF29)</f>
        <v>0</v>
      </c>
      <c r="AG125" s="135">
        <f ca="1">MAX(0,AF125+'8. SOH &amp; Pipeline'!AH79-'7. Consumption'!AJ29+MIN(0,(SUM('7. Consumption'!$G29:AI29)-'8. SOH &amp; Pipeline'!AH28))+AG29)</f>
        <v>0</v>
      </c>
      <c r="AH125" s="135">
        <f ca="1">MAX(0,AG125+'8. SOH &amp; Pipeline'!AI79-'7. Consumption'!AK29+MIN(0,(SUM('7. Consumption'!$G29:AJ29)-'8. SOH &amp; Pipeline'!AI28))+AH29)</f>
        <v>0</v>
      </c>
      <c r="AI125" s="135">
        <f ca="1">MAX(0,AH125+'8. SOH &amp; Pipeline'!AJ79-'7. Consumption'!AL29+MIN(0,(SUM('7. Consumption'!$G29:AK29)-'8. SOH &amp; Pipeline'!AJ28))+AI29)</f>
        <v>0</v>
      </c>
      <c r="AJ125" s="135">
        <f ca="1">MAX(0,AI125+'8. SOH &amp; Pipeline'!AK79-'7. Consumption'!AM29+MIN(0,(SUM('7. Consumption'!$G29:AL29)-'8. SOH &amp; Pipeline'!AK28))+AJ29)</f>
        <v>0</v>
      </c>
      <c r="AK125" s="135">
        <f ca="1">MAX(0,AJ125+'8. SOH &amp; Pipeline'!AL79-'7. Consumption'!AN29+MIN(0,(SUM('7. Consumption'!$G29:AM29)-'8. SOH &amp; Pipeline'!AL28))+AK29)</f>
        <v>0</v>
      </c>
      <c r="AL125" s="135">
        <f ca="1">MAX(0,AK125+'8. SOH &amp; Pipeline'!AM79-'7. Consumption'!AO29+MIN(0,(SUM('7. Consumption'!$G29:AN29)-'8. SOH &amp; Pipeline'!AM28))+AL29)</f>
        <v>0</v>
      </c>
      <c r="AM125" s="135">
        <f ca="1">MAX(0,AL125+'8. SOH &amp; Pipeline'!AN79-'7. Consumption'!AP29+MIN(0,(SUM('7. Consumption'!$G29:AO29)-'8. SOH &amp; Pipeline'!AN28))+AM29)</f>
        <v>0</v>
      </c>
      <c r="AN125" s="135">
        <f ca="1">MAX(0,AM125+'8. SOH &amp; Pipeline'!AO79-'7. Consumption'!AQ29+MIN(0,(SUM('7. Consumption'!$G29:AP29)-'8. SOH &amp; Pipeline'!AO28))+AN29)</f>
        <v>0</v>
      </c>
    </row>
    <row r="126" spans="2:40" x14ac:dyDescent="0.3">
      <c r="B126" s="16"/>
      <c r="C126" s="16" t="str">
        <f>'7. Consumption'!C30</f>
        <v>SQV (200) - 270 caps</v>
      </c>
      <c r="D126">
        <f>'8. SOH &amp; Pipeline'!E130</f>
        <v>0</v>
      </c>
      <c r="E126" s="135">
        <f ca="1">MAX(0,D126+'8. SOH &amp; Pipeline'!F80-'7. Consumption'!H30+MIN(0,(SUM('7. Consumption'!$G30:G30)-'8. SOH &amp; Pipeline'!F29))+E30)</f>
        <v>0</v>
      </c>
      <c r="F126" s="135">
        <f ca="1">MAX(0,E126+'8. SOH &amp; Pipeline'!G80-'7. Consumption'!I30+MIN(0,(SUM('7. Consumption'!$G30:H30)-'8. SOH &amp; Pipeline'!G29))+F30)</f>
        <v>0</v>
      </c>
      <c r="G126" s="135">
        <f ca="1">MAX(0,F126+'8. SOH &amp; Pipeline'!H80-'7. Consumption'!J30+MIN(0,(SUM('7. Consumption'!$G30:I30)-'8. SOH &amp; Pipeline'!H29))+G30)</f>
        <v>0</v>
      </c>
      <c r="H126" s="135">
        <f ca="1">MAX(0,G126+'8. SOH &amp; Pipeline'!I80-'7. Consumption'!K30+MIN(0,(SUM('7. Consumption'!$G30:J30)-'8. SOH &amp; Pipeline'!I29))+H30)</f>
        <v>0</v>
      </c>
      <c r="I126" s="135">
        <f ca="1">MAX(0,H126+'8. SOH &amp; Pipeline'!J80-'7. Consumption'!L30+MIN(0,(SUM('7. Consumption'!$G30:K30)-'8. SOH &amp; Pipeline'!J29))+I30)</f>
        <v>0</v>
      </c>
      <c r="J126" s="135">
        <f ca="1">MAX(0,I126+'8. SOH &amp; Pipeline'!K80-'7. Consumption'!M30+MIN(0,(SUM('7. Consumption'!$G30:L30)-'8. SOH &amp; Pipeline'!K29))+J30)</f>
        <v>0</v>
      </c>
      <c r="K126" s="135">
        <f ca="1">MAX(0,J126+'8. SOH &amp; Pipeline'!L80-'7. Consumption'!N30+MIN(0,(SUM('7. Consumption'!$G30:M30)-'8. SOH &amp; Pipeline'!L29))+K30)</f>
        <v>0</v>
      </c>
      <c r="L126" s="135">
        <f ca="1">MAX(0,K126+'8. SOH &amp; Pipeline'!M80-'7. Consumption'!O30+MIN(0,(SUM('7. Consumption'!$G30:N30)-'8. SOH &amp; Pipeline'!M29))+L30)</f>
        <v>0</v>
      </c>
      <c r="M126" s="135">
        <f ca="1">MAX(0,L126+'8. SOH &amp; Pipeline'!N80-'7. Consumption'!P30+MIN(0,(SUM('7. Consumption'!$G30:O30)-'8. SOH &amp; Pipeline'!N29))+M30)</f>
        <v>0</v>
      </c>
      <c r="N126" s="135">
        <f ca="1">MAX(0,M126+'8. SOH &amp; Pipeline'!O80-'7. Consumption'!Q30+MIN(0,(SUM('7. Consumption'!$G30:P30)-'8. SOH &amp; Pipeline'!O29))+N30)</f>
        <v>0</v>
      </c>
      <c r="O126" s="135">
        <f ca="1">MAX(0,N126+'8. SOH &amp; Pipeline'!P80-'7. Consumption'!R30+MIN(0,(SUM('7. Consumption'!$G30:Q30)-'8. SOH &amp; Pipeline'!P29))+O30)</f>
        <v>0</v>
      </c>
      <c r="P126" s="135">
        <f ca="1">MAX(0,O126+'8. SOH &amp; Pipeline'!Q80-'7. Consumption'!S30+MIN(0,(SUM('7. Consumption'!$G30:R30)-'8. SOH &amp; Pipeline'!Q29))+P30)</f>
        <v>0</v>
      </c>
      <c r="Q126" s="135">
        <f ca="1">MAX(0,P126+'8. SOH &amp; Pipeline'!R80-'7. Consumption'!T30+MIN(0,(SUM('7. Consumption'!$G30:S30)-'8. SOH &amp; Pipeline'!R29))+Q30)</f>
        <v>0</v>
      </c>
      <c r="R126" s="135">
        <f ca="1">MAX(0,Q126+'8. SOH &amp; Pipeline'!S80-'7. Consumption'!U30+MIN(0,(SUM('7. Consumption'!$G30:T30)-'8. SOH &amp; Pipeline'!S29))+R30)</f>
        <v>0</v>
      </c>
      <c r="S126" s="135">
        <f ca="1">MAX(0,R126+'8. SOH &amp; Pipeline'!T80-'7. Consumption'!V30+MIN(0,(SUM('7. Consumption'!$G30:U30)-'8. SOH &amp; Pipeline'!T29))+S30)</f>
        <v>0</v>
      </c>
      <c r="T126" s="135">
        <f ca="1">MAX(0,S126+'8. SOH &amp; Pipeline'!U80-'7. Consumption'!W30+MIN(0,(SUM('7. Consumption'!$G30:V30)-'8. SOH &amp; Pipeline'!U29))+T30)</f>
        <v>0</v>
      </c>
      <c r="U126" s="135">
        <f ca="1">MAX(0,T126+'8. SOH &amp; Pipeline'!V80-'7. Consumption'!X30+MIN(0,(SUM('7. Consumption'!$G30:W30)-'8. SOH &amp; Pipeline'!V29))+U30)</f>
        <v>0</v>
      </c>
      <c r="V126" s="135">
        <f ca="1">MAX(0,U126+'8. SOH &amp; Pipeline'!W80-'7. Consumption'!Y30+MIN(0,(SUM('7. Consumption'!$G30:X30)-'8. SOH &amp; Pipeline'!W29))+V30)</f>
        <v>0</v>
      </c>
      <c r="W126" s="135">
        <f ca="1">MAX(0,V126+'8. SOH &amp; Pipeline'!X80-'7. Consumption'!Z30+MIN(0,(SUM('7. Consumption'!$G30:Y30)-'8. SOH &amp; Pipeline'!X29))+W30)</f>
        <v>0</v>
      </c>
      <c r="X126" s="135">
        <f ca="1">MAX(0,W126+'8. SOH &amp; Pipeline'!Y80-'7. Consumption'!AA30+MIN(0,(SUM('7. Consumption'!$G30:Z30)-'8. SOH &amp; Pipeline'!Y29))+X30)</f>
        <v>0</v>
      </c>
      <c r="Y126" s="135">
        <f ca="1">MAX(0,X126+'8. SOH &amp; Pipeline'!Z80-'7. Consumption'!AB30+MIN(0,(SUM('7. Consumption'!$G30:AA30)-'8. SOH &amp; Pipeline'!Z29))+Y30)</f>
        <v>0</v>
      </c>
      <c r="Z126" s="135">
        <f ca="1">MAX(0,Y126+'8. SOH &amp; Pipeline'!AA80-'7. Consumption'!AC30+MIN(0,(SUM('7. Consumption'!$G30:AB30)-'8. SOH &amp; Pipeline'!AA29))+Z30)</f>
        <v>0</v>
      </c>
      <c r="AA126" s="135">
        <f ca="1">MAX(0,Z126+'8. SOH &amp; Pipeline'!AB80-'7. Consumption'!AD30+MIN(0,(SUM('7. Consumption'!$G30:AC30)-'8. SOH &amp; Pipeline'!AB29))+AA30)</f>
        <v>0</v>
      </c>
      <c r="AB126" s="135">
        <f ca="1">MAX(0,AA126+'8. SOH &amp; Pipeline'!AC80-'7. Consumption'!AE30+MIN(0,(SUM('7. Consumption'!$G30:AD30)-'8. SOH &amp; Pipeline'!AC29))+AB30)</f>
        <v>0</v>
      </c>
      <c r="AC126" s="135">
        <f ca="1">MAX(0,AB126+'8. SOH &amp; Pipeline'!AD80-'7. Consumption'!AF30+MIN(0,(SUM('7. Consumption'!$G30:AE30)-'8. SOH &amp; Pipeline'!AD29))+AC30)</f>
        <v>0</v>
      </c>
      <c r="AD126" s="135">
        <f ca="1">MAX(0,AC126+'8. SOH &amp; Pipeline'!AE80-'7. Consumption'!AG30+MIN(0,(SUM('7. Consumption'!$G30:AF30)-'8. SOH &amp; Pipeline'!AE29))+AD30)</f>
        <v>0</v>
      </c>
      <c r="AE126" s="135">
        <f ca="1">MAX(0,AD126+'8. SOH &amp; Pipeline'!AF80-'7. Consumption'!AH30+MIN(0,(SUM('7. Consumption'!$G30:AG30)-'8. SOH &amp; Pipeline'!AF29))+AE30)</f>
        <v>0</v>
      </c>
      <c r="AF126" s="135">
        <f ca="1">MAX(0,AE126+'8. SOH &amp; Pipeline'!AG80-'7. Consumption'!AI30+MIN(0,(SUM('7. Consumption'!$G30:AH30)-'8. SOH &amp; Pipeline'!AG29))+AF30)</f>
        <v>0</v>
      </c>
      <c r="AG126" s="135">
        <f ca="1">MAX(0,AF126+'8. SOH &amp; Pipeline'!AH80-'7. Consumption'!AJ30+MIN(0,(SUM('7. Consumption'!$G30:AI30)-'8. SOH &amp; Pipeline'!AH29))+AG30)</f>
        <v>0</v>
      </c>
      <c r="AH126" s="135">
        <f ca="1">MAX(0,AG126+'8. SOH &amp; Pipeline'!AI80-'7. Consumption'!AK30+MIN(0,(SUM('7. Consumption'!$G30:AJ30)-'8. SOH &amp; Pipeline'!AI29))+AH30)</f>
        <v>0</v>
      </c>
      <c r="AI126" s="135">
        <f ca="1">MAX(0,AH126+'8. SOH &amp; Pipeline'!AJ80-'7. Consumption'!AL30+MIN(0,(SUM('7. Consumption'!$G30:AK30)-'8. SOH &amp; Pipeline'!AJ29))+AI30)</f>
        <v>0</v>
      </c>
      <c r="AJ126" s="135">
        <f ca="1">MAX(0,AI126+'8. SOH &amp; Pipeline'!AK80-'7. Consumption'!AM30+MIN(0,(SUM('7. Consumption'!$G30:AL30)-'8. SOH &amp; Pipeline'!AK29))+AJ30)</f>
        <v>0</v>
      </c>
      <c r="AK126" s="135">
        <f ca="1">MAX(0,AJ126+'8. SOH &amp; Pipeline'!AL80-'7. Consumption'!AN30+MIN(0,(SUM('7. Consumption'!$G30:AM30)-'8. SOH &amp; Pipeline'!AL29))+AK30)</f>
        <v>0</v>
      </c>
      <c r="AL126" s="135">
        <f ca="1">MAX(0,AK126+'8. SOH &amp; Pipeline'!AM80-'7. Consumption'!AO30+MIN(0,(SUM('7. Consumption'!$G30:AN30)-'8. SOH &amp; Pipeline'!AM29))+AL30)</f>
        <v>0</v>
      </c>
      <c r="AM126" s="135">
        <f ca="1">MAX(0,AL126+'8. SOH &amp; Pipeline'!AN80-'7. Consumption'!AP30+MIN(0,(SUM('7. Consumption'!$G30:AO30)-'8. SOH &amp; Pipeline'!AN29))+AM30)</f>
        <v>0</v>
      </c>
      <c r="AN126" s="135">
        <f ca="1">MAX(0,AM126+'8. SOH &amp; Pipeline'!AO80-'7. Consumption'!AQ30+MIN(0,(SUM('7. Consumption'!$G30:AP30)-'8. SOH &amp; Pipeline'!AO29))+AN30)</f>
        <v>0</v>
      </c>
    </row>
    <row r="127" spans="2:40" x14ac:dyDescent="0.3">
      <c r="B127" s="16"/>
      <c r="C127" s="16" t="str">
        <f>'7. Consumption'!C31</f>
        <v>TDF (300) - 30 tab</v>
      </c>
      <c r="D127">
        <f>'8. SOH &amp; Pipeline'!E131</f>
        <v>0</v>
      </c>
      <c r="E127" s="135">
        <f ca="1">MAX(0,D127+'8. SOH &amp; Pipeline'!F81-'7. Consumption'!H31+MIN(0,(SUM('7. Consumption'!$G31:G31)-'8. SOH &amp; Pipeline'!F30))+E31)</f>
        <v>0</v>
      </c>
      <c r="F127" s="135">
        <f ca="1">MAX(0,E127+'8. SOH &amp; Pipeline'!G81-'7. Consumption'!I31+MIN(0,(SUM('7. Consumption'!$G31:H31)-'8. SOH &amp; Pipeline'!G30))+F31)</f>
        <v>0</v>
      </c>
      <c r="G127" s="135">
        <f ca="1">MAX(0,F127+'8. SOH &amp; Pipeline'!H81-'7. Consumption'!J31+MIN(0,(SUM('7. Consumption'!$G31:I31)-'8. SOH &amp; Pipeline'!H30))+G31)</f>
        <v>0</v>
      </c>
      <c r="H127" s="135">
        <f ca="1">MAX(0,G127+'8. SOH &amp; Pipeline'!I81-'7. Consumption'!K31+MIN(0,(SUM('7. Consumption'!$G31:J31)-'8. SOH &amp; Pipeline'!I30))+H31)</f>
        <v>0</v>
      </c>
      <c r="I127" s="135">
        <f ca="1">MAX(0,H127+'8. SOH &amp; Pipeline'!J81-'7. Consumption'!L31+MIN(0,(SUM('7. Consumption'!$G31:K31)-'8. SOH &amp; Pipeline'!J30))+I31)</f>
        <v>0</v>
      </c>
      <c r="J127" s="135">
        <f ca="1">MAX(0,I127+'8. SOH &amp; Pipeline'!K81-'7. Consumption'!M31+MIN(0,(SUM('7. Consumption'!$G31:L31)-'8. SOH &amp; Pipeline'!K30))+J31)</f>
        <v>0</v>
      </c>
      <c r="K127" s="135">
        <f ca="1">MAX(0,J127+'8. SOH &amp; Pipeline'!L81-'7. Consumption'!N31+MIN(0,(SUM('7. Consumption'!$G31:M31)-'8. SOH &amp; Pipeline'!L30))+K31)</f>
        <v>0</v>
      </c>
      <c r="L127" s="135">
        <f ca="1">MAX(0,K127+'8. SOH &amp; Pipeline'!M81-'7. Consumption'!O31+MIN(0,(SUM('7. Consumption'!$G31:N31)-'8. SOH &amp; Pipeline'!M30))+L31)</f>
        <v>0</v>
      </c>
      <c r="M127" s="135">
        <f ca="1">MAX(0,L127+'8. SOH &amp; Pipeline'!N81-'7. Consumption'!P31+MIN(0,(SUM('7. Consumption'!$G31:O31)-'8. SOH &amp; Pipeline'!N30))+M31)</f>
        <v>0</v>
      </c>
      <c r="N127" s="135">
        <f ca="1">MAX(0,M127+'8. SOH &amp; Pipeline'!O81-'7. Consumption'!Q31+MIN(0,(SUM('7. Consumption'!$G31:P31)-'8. SOH &amp; Pipeline'!O30))+N31)</f>
        <v>0</v>
      </c>
      <c r="O127" s="135">
        <f ca="1">MAX(0,N127+'8. SOH &amp; Pipeline'!P81-'7. Consumption'!R31+MIN(0,(SUM('7. Consumption'!$G31:Q31)-'8. SOH &amp; Pipeline'!P30))+O31)</f>
        <v>0</v>
      </c>
      <c r="P127" s="135">
        <f ca="1">MAX(0,O127+'8. SOH &amp; Pipeline'!Q81-'7. Consumption'!S31+MIN(0,(SUM('7. Consumption'!$G31:R31)-'8. SOH &amp; Pipeline'!Q30))+P31)</f>
        <v>0</v>
      </c>
      <c r="Q127" s="135">
        <f ca="1">MAX(0,P127+'8. SOH &amp; Pipeline'!R81-'7. Consumption'!T31+MIN(0,(SUM('7. Consumption'!$G31:S31)-'8. SOH &amp; Pipeline'!R30))+Q31)</f>
        <v>0</v>
      </c>
      <c r="R127" s="135">
        <f ca="1">MAX(0,Q127+'8. SOH &amp; Pipeline'!S81-'7. Consumption'!U31+MIN(0,(SUM('7. Consumption'!$G31:T31)-'8. SOH &amp; Pipeline'!S30))+R31)</f>
        <v>0</v>
      </c>
      <c r="S127" s="135">
        <f ca="1">MAX(0,R127+'8. SOH &amp; Pipeline'!T81-'7. Consumption'!V31+MIN(0,(SUM('7. Consumption'!$G31:U31)-'8. SOH &amp; Pipeline'!T30))+S31)</f>
        <v>0</v>
      </c>
      <c r="T127" s="135">
        <f ca="1">MAX(0,S127+'8. SOH &amp; Pipeline'!U81-'7. Consumption'!W31+MIN(0,(SUM('7. Consumption'!$G31:V31)-'8. SOH &amp; Pipeline'!U30))+T31)</f>
        <v>0</v>
      </c>
      <c r="U127" s="135">
        <f ca="1">MAX(0,T127+'8. SOH &amp; Pipeline'!V81-'7. Consumption'!X31+MIN(0,(SUM('7. Consumption'!$G31:W31)-'8. SOH &amp; Pipeline'!V30))+U31)</f>
        <v>0</v>
      </c>
      <c r="V127" s="135">
        <f ca="1">MAX(0,U127+'8. SOH &amp; Pipeline'!W81-'7. Consumption'!Y31+MIN(0,(SUM('7. Consumption'!$G31:X31)-'8. SOH &amp; Pipeline'!W30))+V31)</f>
        <v>0</v>
      </c>
      <c r="W127" s="135">
        <f ca="1">MAX(0,V127+'8. SOH &amp; Pipeline'!X81-'7. Consumption'!Z31+MIN(0,(SUM('7. Consumption'!$G31:Y31)-'8. SOH &amp; Pipeline'!X30))+W31)</f>
        <v>0</v>
      </c>
      <c r="X127" s="135">
        <f ca="1">MAX(0,W127+'8. SOH &amp; Pipeline'!Y81-'7. Consumption'!AA31+MIN(0,(SUM('7. Consumption'!$G31:Z31)-'8. SOH &amp; Pipeline'!Y30))+X31)</f>
        <v>0</v>
      </c>
      <c r="Y127" s="135">
        <f ca="1">MAX(0,X127+'8. SOH &amp; Pipeline'!Z81-'7. Consumption'!AB31+MIN(0,(SUM('7. Consumption'!$G31:AA31)-'8. SOH &amp; Pipeline'!Z30))+Y31)</f>
        <v>0</v>
      </c>
      <c r="Z127" s="135">
        <f ca="1">MAX(0,Y127+'8. SOH &amp; Pipeline'!AA81-'7. Consumption'!AC31+MIN(0,(SUM('7. Consumption'!$G31:AB31)-'8. SOH &amp; Pipeline'!AA30))+Z31)</f>
        <v>0</v>
      </c>
      <c r="AA127" s="135">
        <f ca="1">MAX(0,Z127+'8. SOH &amp; Pipeline'!AB81-'7. Consumption'!AD31+MIN(0,(SUM('7. Consumption'!$G31:AC31)-'8. SOH &amp; Pipeline'!AB30))+AA31)</f>
        <v>0</v>
      </c>
      <c r="AB127" s="135">
        <f ca="1">MAX(0,AA127+'8. SOH &amp; Pipeline'!AC81-'7. Consumption'!AE31+MIN(0,(SUM('7. Consumption'!$G31:AD31)-'8. SOH &amp; Pipeline'!AC30))+AB31)</f>
        <v>0</v>
      </c>
      <c r="AC127" s="135">
        <f ca="1">MAX(0,AB127+'8. SOH &amp; Pipeline'!AD81-'7. Consumption'!AF31+MIN(0,(SUM('7. Consumption'!$G31:AE31)-'8. SOH &amp; Pipeline'!AD30))+AC31)</f>
        <v>0</v>
      </c>
      <c r="AD127" s="135">
        <f ca="1">MAX(0,AC127+'8. SOH &amp; Pipeline'!AE81-'7. Consumption'!AG31+MIN(0,(SUM('7. Consumption'!$G31:AF31)-'8. SOH &amp; Pipeline'!AE30))+AD31)</f>
        <v>0</v>
      </c>
      <c r="AE127" s="135">
        <f ca="1">MAX(0,AD127+'8. SOH &amp; Pipeline'!AF81-'7. Consumption'!AH31+MIN(0,(SUM('7. Consumption'!$G31:AG31)-'8. SOH &amp; Pipeline'!AF30))+AE31)</f>
        <v>0</v>
      </c>
      <c r="AF127" s="135">
        <f ca="1">MAX(0,AE127+'8. SOH &amp; Pipeline'!AG81-'7. Consumption'!AI31+MIN(0,(SUM('7. Consumption'!$G31:AH31)-'8. SOH &amp; Pipeline'!AG30))+AF31)</f>
        <v>0</v>
      </c>
      <c r="AG127" s="135">
        <f ca="1">MAX(0,AF127+'8. SOH &amp; Pipeline'!AH81-'7. Consumption'!AJ31+MIN(0,(SUM('7. Consumption'!$G31:AI31)-'8. SOH &amp; Pipeline'!AH30))+AG31)</f>
        <v>0</v>
      </c>
      <c r="AH127" s="135">
        <f ca="1">MAX(0,AG127+'8. SOH &amp; Pipeline'!AI81-'7. Consumption'!AK31+MIN(0,(SUM('7. Consumption'!$G31:AJ31)-'8. SOH &amp; Pipeline'!AI30))+AH31)</f>
        <v>0</v>
      </c>
      <c r="AI127" s="135">
        <f ca="1">MAX(0,AH127+'8. SOH &amp; Pipeline'!AJ81-'7. Consumption'!AL31+MIN(0,(SUM('7. Consumption'!$G31:AK31)-'8. SOH &amp; Pipeline'!AJ30))+AI31)</f>
        <v>0</v>
      </c>
      <c r="AJ127" s="135">
        <f ca="1">MAX(0,AI127+'8. SOH &amp; Pipeline'!AK81-'7. Consumption'!AM31+MIN(0,(SUM('7. Consumption'!$G31:AL31)-'8. SOH &amp; Pipeline'!AK30))+AJ31)</f>
        <v>0</v>
      </c>
      <c r="AK127" s="135">
        <f ca="1">MAX(0,AJ127+'8. SOH &amp; Pipeline'!AL81-'7. Consumption'!AN31+MIN(0,(SUM('7. Consumption'!$G31:AM31)-'8. SOH &amp; Pipeline'!AL30))+AK31)</f>
        <v>0</v>
      </c>
      <c r="AL127" s="135">
        <f ca="1">MAX(0,AK127+'8. SOH &amp; Pipeline'!AM81-'7. Consumption'!AO31+MIN(0,(SUM('7. Consumption'!$G31:AN31)-'8. SOH &amp; Pipeline'!AM30))+AL31)</f>
        <v>0</v>
      </c>
      <c r="AM127" s="135">
        <f ca="1">MAX(0,AL127+'8. SOH &amp; Pipeline'!AN81-'7. Consumption'!AP31+MIN(0,(SUM('7. Consumption'!$G31:AO31)-'8. SOH &amp; Pipeline'!AN30))+AM31)</f>
        <v>0</v>
      </c>
      <c r="AN127" s="135">
        <f ca="1">MAX(0,AM127+'8. SOH &amp; Pipeline'!AO81-'7. Consumption'!AQ31+MIN(0,(SUM('7. Consumption'!$G31:AP31)-'8. SOH &amp; Pipeline'!AO30))+AN31)</f>
        <v>0</v>
      </c>
    </row>
    <row r="128" spans="2:40" x14ac:dyDescent="0.3">
      <c r="B128" s="16"/>
      <c r="C128" s="16" t="str">
        <f>'7. Consumption'!C32</f>
        <v>TDF+3TC (300/300) - 30 tab</v>
      </c>
      <c r="D128">
        <f>'8. SOH &amp; Pipeline'!E132</f>
        <v>0</v>
      </c>
      <c r="E128" s="135">
        <f ca="1">MAX(0,D128+'8. SOH &amp; Pipeline'!F82-'7. Consumption'!H32+MIN(0,(SUM('7. Consumption'!$G32:G32)-'8. SOH &amp; Pipeline'!F31))+E32)</f>
        <v>0</v>
      </c>
      <c r="F128" s="135">
        <f ca="1">MAX(0,E128+'8. SOH &amp; Pipeline'!G82-'7. Consumption'!I32+MIN(0,(SUM('7. Consumption'!$G32:H32)-'8. SOH &amp; Pipeline'!G31))+F32)</f>
        <v>0</v>
      </c>
      <c r="G128" s="135">
        <f ca="1">MAX(0,F128+'8. SOH &amp; Pipeline'!H82-'7. Consumption'!J32+MIN(0,(SUM('7. Consumption'!$G32:I32)-'8. SOH &amp; Pipeline'!H31))+G32)</f>
        <v>0</v>
      </c>
      <c r="H128" s="135">
        <f ca="1">MAX(0,G128+'8. SOH &amp; Pipeline'!I82-'7. Consumption'!K32+MIN(0,(SUM('7. Consumption'!$G32:J32)-'8. SOH &amp; Pipeline'!I31))+H32)</f>
        <v>0</v>
      </c>
      <c r="I128" s="135">
        <f ca="1">MAX(0,H128+'8. SOH &amp; Pipeline'!J82-'7. Consumption'!L32+MIN(0,(SUM('7. Consumption'!$G32:K32)-'8. SOH &amp; Pipeline'!J31))+I32)</f>
        <v>0</v>
      </c>
      <c r="J128" s="135">
        <f ca="1">MAX(0,I128+'8. SOH &amp; Pipeline'!K82-'7. Consumption'!M32+MIN(0,(SUM('7. Consumption'!$G32:L32)-'8. SOH &amp; Pipeline'!K31))+J32)</f>
        <v>0</v>
      </c>
      <c r="K128" s="135">
        <f ca="1">MAX(0,J128+'8. SOH &amp; Pipeline'!L82-'7. Consumption'!N32+MIN(0,(SUM('7. Consumption'!$G32:M32)-'8. SOH &amp; Pipeline'!L31))+K32)</f>
        <v>0</v>
      </c>
      <c r="L128" s="135">
        <f ca="1">MAX(0,K128+'8. SOH &amp; Pipeline'!M82-'7. Consumption'!O32+MIN(0,(SUM('7. Consumption'!$G32:N32)-'8. SOH &amp; Pipeline'!M31))+L32)</f>
        <v>0</v>
      </c>
      <c r="M128" s="135">
        <f ca="1">MAX(0,L128+'8. SOH &amp; Pipeline'!N82-'7. Consumption'!P32+MIN(0,(SUM('7. Consumption'!$G32:O32)-'8. SOH &amp; Pipeline'!N31))+M32)</f>
        <v>0</v>
      </c>
      <c r="N128" s="135">
        <f ca="1">MAX(0,M128+'8. SOH &amp; Pipeline'!O82-'7. Consumption'!Q32+MIN(0,(SUM('7. Consumption'!$G32:P32)-'8. SOH &amp; Pipeline'!O31))+N32)</f>
        <v>0</v>
      </c>
      <c r="O128" s="135">
        <f ca="1">MAX(0,N128+'8. SOH &amp; Pipeline'!P82-'7. Consumption'!R32+MIN(0,(SUM('7. Consumption'!$G32:Q32)-'8. SOH &amp; Pipeline'!P31))+O32)</f>
        <v>0</v>
      </c>
      <c r="P128" s="135">
        <f ca="1">MAX(0,O128+'8. SOH &amp; Pipeline'!Q82-'7. Consumption'!S32+MIN(0,(SUM('7. Consumption'!$G32:R32)-'8. SOH &amp; Pipeline'!Q31))+P32)</f>
        <v>0</v>
      </c>
      <c r="Q128" s="135">
        <f ca="1">MAX(0,P128+'8. SOH &amp; Pipeline'!R82-'7. Consumption'!T32+MIN(0,(SUM('7. Consumption'!$G32:S32)-'8. SOH &amp; Pipeline'!R31))+Q32)</f>
        <v>0</v>
      </c>
      <c r="R128" s="135">
        <f ca="1">MAX(0,Q128+'8. SOH &amp; Pipeline'!S82-'7. Consumption'!U32+MIN(0,(SUM('7. Consumption'!$G32:T32)-'8. SOH &amp; Pipeline'!S31))+R32)</f>
        <v>0</v>
      </c>
      <c r="S128" s="135">
        <f ca="1">MAX(0,R128+'8. SOH &amp; Pipeline'!T82-'7. Consumption'!V32+MIN(0,(SUM('7. Consumption'!$G32:U32)-'8. SOH &amp; Pipeline'!T31))+S32)</f>
        <v>0</v>
      </c>
      <c r="T128" s="135">
        <f ca="1">MAX(0,S128+'8. SOH &amp; Pipeline'!U82-'7. Consumption'!W32+MIN(0,(SUM('7. Consumption'!$G32:V32)-'8. SOH &amp; Pipeline'!U31))+T32)</f>
        <v>0</v>
      </c>
      <c r="U128" s="135">
        <f ca="1">MAX(0,T128+'8. SOH &amp; Pipeline'!V82-'7. Consumption'!X32+MIN(0,(SUM('7. Consumption'!$G32:W32)-'8. SOH &amp; Pipeline'!V31))+U32)</f>
        <v>0</v>
      </c>
      <c r="V128" s="135">
        <f ca="1">MAX(0,U128+'8. SOH &amp; Pipeline'!W82-'7. Consumption'!Y32+MIN(0,(SUM('7. Consumption'!$G32:X32)-'8. SOH &amp; Pipeline'!W31))+V32)</f>
        <v>0</v>
      </c>
      <c r="W128" s="135">
        <f ca="1">MAX(0,V128+'8. SOH &amp; Pipeline'!X82-'7. Consumption'!Z32+MIN(0,(SUM('7. Consumption'!$G32:Y32)-'8. SOH &amp; Pipeline'!X31))+W32)</f>
        <v>0</v>
      </c>
      <c r="X128" s="135">
        <f ca="1">MAX(0,W128+'8. SOH &amp; Pipeline'!Y82-'7. Consumption'!AA32+MIN(0,(SUM('7. Consumption'!$G32:Z32)-'8. SOH &amp; Pipeline'!Y31))+X32)</f>
        <v>0</v>
      </c>
      <c r="Y128" s="135">
        <f ca="1">MAX(0,X128+'8. SOH &amp; Pipeline'!Z82-'7. Consumption'!AB32+MIN(0,(SUM('7. Consumption'!$G32:AA32)-'8. SOH &amp; Pipeline'!Z31))+Y32)</f>
        <v>0</v>
      </c>
      <c r="Z128" s="135">
        <f ca="1">MAX(0,Y128+'8. SOH &amp; Pipeline'!AA82-'7. Consumption'!AC32+MIN(0,(SUM('7. Consumption'!$G32:AB32)-'8. SOH &amp; Pipeline'!AA31))+Z32)</f>
        <v>0</v>
      </c>
      <c r="AA128" s="135">
        <f ca="1">MAX(0,Z128+'8. SOH &amp; Pipeline'!AB82-'7. Consumption'!AD32+MIN(0,(SUM('7. Consumption'!$G32:AC32)-'8. SOH &amp; Pipeline'!AB31))+AA32)</f>
        <v>0</v>
      </c>
      <c r="AB128" s="135">
        <f ca="1">MAX(0,AA128+'8. SOH &amp; Pipeline'!AC82-'7. Consumption'!AE32+MIN(0,(SUM('7. Consumption'!$G32:AD32)-'8. SOH &amp; Pipeline'!AC31))+AB32)</f>
        <v>0</v>
      </c>
      <c r="AC128" s="135">
        <f ca="1">MAX(0,AB128+'8. SOH &amp; Pipeline'!AD82-'7. Consumption'!AF32+MIN(0,(SUM('7. Consumption'!$G32:AE32)-'8. SOH &amp; Pipeline'!AD31))+AC32)</f>
        <v>0</v>
      </c>
      <c r="AD128" s="135">
        <f ca="1">MAX(0,AC128+'8. SOH &amp; Pipeline'!AE82-'7. Consumption'!AG32+MIN(0,(SUM('7. Consumption'!$G32:AF32)-'8. SOH &amp; Pipeline'!AE31))+AD32)</f>
        <v>0</v>
      </c>
      <c r="AE128" s="135">
        <f ca="1">MAX(0,AD128+'8. SOH &amp; Pipeline'!AF82-'7. Consumption'!AH32+MIN(0,(SUM('7. Consumption'!$G32:AG32)-'8. SOH &amp; Pipeline'!AF31))+AE32)</f>
        <v>0</v>
      </c>
      <c r="AF128" s="135">
        <f ca="1">MAX(0,AE128+'8. SOH &amp; Pipeline'!AG82-'7. Consumption'!AI32+MIN(0,(SUM('7. Consumption'!$G32:AH32)-'8. SOH &amp; Pipeline'!AG31))+AF32)</f>
        <v>0</v>
      </c>
      <c r="AG128" s="135">
        <f ca="1">MAX(0,AF128+'8. SOH &amp; Pipeline'!AH82-'7. Consumption'!AJ32+MIN(0,(SUM('7. Consumption'!$G32:AI32)-'8. SOH &amp; Pipeline'!AH31))+AG32)</f>
        <v>0</v>
      </c>
      <c r="AH128" s="135">
        <f ca="1">MAX(0,AG128+'8. SOH &amp; Pipeline'!AI82-'7. Consumption'!AK32+MIN(0,(SUM('7. Consumption'!$G32:AJ32)-'8. SOH &amp; Pipeline'!AI31))+AH32)</f>
        <v>0</v>
      </c>
      <c r="AI128" s="135">
        <f ca="1">MAX(0,AH128+'8. SOH &amp; Pipeline'!AJ82-'7. Consumption'!AL32+MIN(0,(SUM('7. Consumption'!$G32:AK32)-'8. SOH &amp; Pipeline'!AJ31))+AI32)</f>
        <v>0</v>
      </c>
      <c r="AJ128" s="135">
        <f ca="1">MAX(0,AI128+'8. SOH &amp; Pipeline'!AK82-'7. Consumption'!AM32+MIN(0,(SUM('7. Consumption'!$G32:AL32)-'8. SOH &amp; Pipeline'!AK31))+AJ32)</f>
        <v>0</v>
      </c>
      <c r="AK128" s="135">
        <f ca="1">MAX(0,AJ128+'8. SOH &amp; Pipeline'!AL82-'7. Consumption'!AN32+MIN(0,(SUM('7. Consumption'!$G32:AM32)-'8. SOH &amp; Pipeline'!AL31))+AK32)</f>
        <v>0</v>
      </c>
      <c r="AL128" s="135">
        <f ca="1">MAX(0,AK128+'8. SOH &amp; Pipeline'!AM82-'7. Consumption'!AO32+MIN(0,(SUM('7. Consumption'!$G32:AN32)-'8. SOH &amp; Pipeline'!AM31))+AL32)</f>
        <v>0</v>
      </c>
      <c r="AM128" s="135">
        <f ca="1">MAX(0,AL128+'8. SOH &amp; Pipeline'!AN82-'7. Consumption'!AP32+MIN(0,(SUM('7. Consumption'!$G32:AO32)-'8. SOH &amp; Pipeline'!AN31))+AM32)</f>
        <v>0</v>
      </c>
      <c r="AN128" s="135">
        <f ca="1">MAX(0,AM128+'8. SOH &amp; Pipeline'!AO82-'7. Consumption'!AQ32+MIN(0,(SUM('7. Consumption'!$G32:AP32)-'8. SOH &amp; Pipeline'!AO31))+AN32)</f>
        <v>0</v>
      </c>
    </row>
    <row r="129" spans="2:40" x14ac:dyDescent="0.3">
      <c r="B129" s="16"/>
      <c r="C129" s="16" t="str">
        <f>'7. Consumption'!C33</f>
        <v>TDF+3TC+ATV/r ((300/300)+300+100) - 60 co-pck</v>
      </c>
      <c r="D129">
        <f>'8. SOH &amp; Pipeline'!E133</f>
        <v>0</v>
      </c>
      <c r="E129" s="135">
        <f ca="1">MAX(0,D129+'8. SOH &amp; Pipeline'!F83-'7. Consumption'!H33+MIN(0,(SUM('7. Consumption'!$G33:G33)-'8. SOH &amp; Pipeline'!F32))+E33)</f>
        <v>0</v>
      </c>
      <c r="F129" s="135">
        <f ca="1">MAX(0,E129+'8. SOH &amp; Pipeline'!G83-'7. Consumption'!I33+MIN(0,(SUM('7. Consumption'!$G33:H33)-'8. SOH &amp; Pipeline'!G32))+F33)</f>
        <v>0</v>
      </c>
      <c r="G129" s="135">
        <f ca="1">MAX(0,F129+'8. SOH &amp; Pipeline'!H83-'7. Consumption'!J33+MIN(0,(SUM('7. Consumption'!$G33:I33)-'8. SOH &amp; Pipeline'!H32))+G33)</f>
        <v>0</v>
      </c>
      <c r="H129" s="135">
        <f ca="1">MAX(0,G129+'8. SOH &amp; Pipeline'!I83-'7. Consumption'!K33+MIN(0,(SUM('7. Consumption'!$G33:J33)-'8. SOH &amp; Pipeline'!I32))+H33)</f>
        <v>0</v>
      </c>
      <c r="I129" s="135">
        <f ca="1">MAX(0,H129+'8. SOH &amp; Pipeline'!J83-'7. Consumption'!L33+MIN(0,(SUM('7. Consumption'!$G33:K33)-'8. SOH &amp; Pipeline'!J32))+I33)</f>
        <v>0</v>
      </c>
      <c r="J129" s="135">
        <f ca="1">MAX(0,I129+'8. SOH &amp; Pipeline'!K83-'7. Consumption'!M33+MIN(0,(SUM('7. Consumption'!$G33:L33)-'8. SOH &amp; Pipeline'!K32))+J33)</f>
        <v>0</v>
      </c>
      <c r="K129" s="135">
        <f ca="1">MAX(0,J129+'8. SOH &amp; Pipeline'!L83-'7. Consumption'!N33+MIN(0,(SUM('7. Consumption'!$G33:M33)-'8. SOH &amp; Pipeline'!L32))+K33)</f>
        <v>0</v>
      </c>
      <c r="L129" s="135">
        <f ca="1">MAX(0,K129+'8. SOH &amp; Pipeline'!M83-'7. Consumption'!O33+MIN(0,(SUM('7. Consumption'!$G33:N33)-'8. SOH &amp; Pipeline'!M32))+L33)</f>
        <v>0</v>
      </c>
      <c r="M129" s="135">
        <f ca="1">MAX(0,L129+'8. SOH &amp; Pipeline'!N83-'7. Consumption'!P33+MIN(0,(SUM('7. Consumption'!$G33:O33)-'8. SOH &amp; Pipeline'!N32))+M33)</f>
        <v>0</v>
      </c>
      <c r="N129" s="135">
        <f ca="1">MAX(0,M129+'8. SOH &amp; Pipeline'!O83-'7. Consumption'!Q33+MIN(0,(SUM('7. Consumption'!$G33:P33)-'8. SOH &amp; Pipeline'!O32))+N33)</f>
        <v>0</v>
      </c>
      <c r="O129" s="135">
        <f ca="1">MAX(0,N129+'8. SOH &amp; Pipeline'!P83-'7. Consumption'!R33+MIN(0,(SUM('7. Consumption'!$G33:Q33)-'8. SOH &amp; Pipeline'!P32))+O33)</f>
        <v>0</v>
      </c>
      <c r="P129" s="135">
        <f ca="1">MAX(0,O129+'8. SOH &amp; Pipeline'!Q83-'7. Consumption'!S33+MIN(0,(SUM('7. Consumption'!$G33:R33)-'8. SOH &amp; Pipeline'!Q32))+P33)</f>
        <v>0</v>
      </c>
      <c r="Q129" s="135">
        <f ca="1">MAX(0,P129+'8. SOH &amp; Pipeline'!R83-'7. Consumption'!T33+MIN(0,(SUM('7. Consumption'!$G33:S33)-'8. SOH &amp; Pipeline'!R32))+Q33)</f>
        <v>0</v>
      </c>
      <c r="R129" s="135">
        <f ca="1">MAX(0,Q129+'8. SOH &amp; Pipeline'!S83-'7. Consumption'!U33+MIN(0,(SUM('7. Consumption'!$G33:T33)-'8. SOH &amp; Pipeline'!S32))+R33)</f>
        <v>0</v>
      </c>
      <c r="S129" s="135">
        <f ca="1">MAX(0,R129+'8. SOH &amp; Pipeline'!T83-'7. Consumption'!V33+MIN(0,(SUM('7. Consumption'!$G33:U33)-'8. SOH &amp; Pipeline'!T32))+S33)</f>
        <v>0</v>
      </c>
      <c r="T129" s="135">
        <f ca="1">MAX(0,S129+'8. SOH &amp; Pipeline'!U83-'7. Consumption'!W33+MIN(0,(SUM('7. Consumption'!$G33:V33)-'8. SOH &amp; Pipeline'!U32))+T33)</f>
        <v>0</v>
      </c>
      <c r="U129" s="135">
        <f ca="1">MAX(0,T129+'8. SOH &amp; Pipeline'!V83-'7. Consumption'!X33+MIN(0,(SUM('7. Consumption'!$G33:W33)-'8. SOH &amp; Pipeline'!V32))+U33)</f>
        <v>0</v>
      </c>
      <c r="V129" s="135">
        <f ca="1">MAX(0,U129+'8. SOH &amp; Pipeline'!W83-'7. Consumption'!Y33+MIN(0,(SUM('7. Consumption'!$G33:X33)-'8. SOH &amp; Pipeline'!W32))+V33)</f>
        <v>0</v>
      </c>
      <c r="W129" s="135">
        <f ca="1">MAX(0,V129+'8. SOH &amp; Pipeline'!X83-'7. Consumption'!Z33+MIN(0,(SUM('7. Consumption'!$G33:Y33)-'8. SOH &amp; Pipeline'!X32))+W33)</f>
        <v>0</v>
      </c>
      <c r="X129" s="135">
        <f ca="1">MAX(0,W129+'8. SOH &amp; Pipeline'!Y83-'7. Consumption'!AA33+MIN(0,(SUM('7. Consumption'!$G33:Z33)-'8. SOH &amp; Pipeline'!Y32))+X33)</f>
        <v>0</v>
      </c>
      <c r="Y129" s="135">
        <f ca="1">MAX(0,X129+'8. SOH &amp; Pipeline'!Z83-'7. Consumption'!AB33+MIN(0,(SUM('7. Consumption'!$G33:AA33)-'8. SOH &amp; Pipeline'!Z32))+Y33)</f>
        <v>0</v>
      </c>
      <c r="Z129" s="135">
        <f ca="1">MAX(0,Y129+'8. SOH &amp; Pipeline'!AA83-'7. Consumption'!AC33+MIN(0,(SUM('7. Consumption'!$G33:AB33)-'8. SOH &amp; Pipeline'!AA32))+Z33)</f>
        <v>0</v>
      </c>
      <c r="AA129" s="135">
        <f ca="1">MAX(0,Z129+'8. SOH &amp; Pipeline'!AB83-'7. Consumption'!AD33+MIN(0,(SUM('7. Consumption'!$G33:AC33)-'8. SOH &amp; Pipeline'!AB32))+AA33)</f>
        <v>0</v>
      </c>
      <c r="AB129" s="135">
        <f ca="1">MAX(0,AA129+'8. SOH &amp; Pipeline'!AC83-'7. Consumption'!AE33+MIN(0,(SUM('7. Consumption'!$G33:AD33)-'8. SOH &amp; Pipeline'!AC32))+AB33)</f>
        <v>0</v>
      </c>
      <c r="AC129" s="135">
        <f ca="1">MAX(0,AB129+'8. SOH &amp; Pipeline'!AD83-'7. Consumption'!AF33+MIN(0,(SUM('7. Consumption'!$G33:AE33)-'8. SOH &amp; Pipeline'!AD32))+AC33)</f>
        <v>0</v>
      </c>
      <c r="AD129" s="135">
        <f ca="1">MAX(0,AC129+'8. SOH &amp; Pipeline'!AE83-'7. Consumption'!AG33+MIN(0,(SUM('7. Consumption'!$G33:AF33)-'8. SOH &amp; Pipeline'!AE32))+AD33)</f>
        <v>0</v>
      </c>
      <c r="AE129" s="135">
        <f ca="1">MAX(0,AD129+'8. SOH &amp; Pipeline'!AF83-'7. Consumption'!AH33+MIN(0,(SUM('7. Consumption'!$G33:AG33)-'8. SOH &amp; Pipeline'!AF32))+AE33)</f>
        <v>0</v>
      </c>
      <c r="AF129" s="135">
        <f ca="1">MAX(0,AE129+'8. SOH &amp; Pipeline'!AG83-'7. Consumption'!AI33+MIN(0,(SUM('7. Consumption'!$G33:AH33)-'8. SOH &amp; Pipeline'!AG32))+AF33)</f>
        <v>0</v>
      </c>
      <c r="AG129" s="135">
        <f ca="1">MAX(0,AF129+'8. SOH &amp; Pipeline'!AH83-'7. Consumption'!AJ33+MIN(0,(SUM('7. Consumption'!$G33:AI33)-'8. SOH &amp; Pipeline'!AH32))+AG33)</f>
        <v>0</v>
      </c>
      <c r="AH129" s="135">
        <f ca="1">MAX(0,AG129+'8. SOH &amp; Pipeline'!AI83-'7. Consumption'!AK33+MIN(0,(SUM('7. Consumption'!$G33:AJ33)-'8. SOH &amp; Pipeline'!AI32))+AH33)</f>
        <v>0</v>
      </c>
      <c r="AI129" s="135">
        <f ca="1">MAX(0,AH129+'8. SOH &amp; Pipeline'!AJ83-'7. Consumption'!AL33+MIN(0,(SUM('7. Consumption'!$G33:AK33)-'8. SOH &amp; Pipeline'!AJ32))+AI33)</f>
        <v>0</v>
      </c>
      <c r="AJ129" s="135">
        <f ca="1">MAX(0,AI129+'8. SOH &amp; Pipeline'!AK83-'7. Consumption'!AM33+MIN(0,(SUM('7. Consumption'!$G33:AL33)-'8. SOH &amp; Pipeline'!AK32))+AJ33)</f>
        <v>0</v>
      </c>
      <c r="AK129" s="135">
        <f ca="1">MAX(0,AJ129+'8. SOH &amp; Pipeline'!AL83-'7. Consumption'!AN33+MIN(0,(SUM('7. Consumption'!$G33:AM33)-'8. SOH &amp; Pipeline'!AL32))+AK33)</f>
        <v>0</v>
      </c>
      <c r="AL129" s="135">
        <f ca="1">MAX(0,AK129+'8. SOH &amp; Pipeline'!AM83-'7. Consumption'!AO33+MIN(0,(SUM('7. Consumption'!$G33:AN33)-'8. SOH &amp; Pipeline'!AM32))+AL33)</f>
        <v>0</v>
      </c>
      <c r="AM129" s="135">
        <f ca="1">MAX(0,AL129+'8. SOH &amp; Pipeline'!AN83-'7. Consumption'!AP33+MIN(0,(SUM('7. Consumption'!$G33:AO33)-'8. SOH &amp; Pipeline'!AN32))+AM33)</f>
        <v>0</v>
      </c>
      <c r="AN129" s="135">
        <f ca="1">MAX(0,AM129+'8. SOH &amp; Pipeline'!AO83-'7. Consumption'!AQ33+MIN(0,(SUM('7. Consumption'!$G33:AP33)-'8. SOH &amp; Pipeline'!AO32))+AN33)</f>
        <v>0</v>
      </c>
    </row>
    <row r="130" spans="2:40" x14ac:dyDescent="0.3">
      <c r="B130" s="16"/>
      <c r="C130" s="16" t="str">
        <f>'7. Consumption'!C34</f>
        <v>TDF+3TC+EFV (300/300/400) - 30 tab</v>
      </c>
      <c r="D130">
        <f>'8. SOH &amp; Pipeline'!E134</f>
        <v>0</v>
      </c>
      <c r="E130" s="135">
        <f ca="1">MAX(0,D130+'8. SOH &amp; Pipeline'!F84-'7. Consumption'!H34+MIN(0,(SUM('7. Consumption'!$G34:G34)-'8. SOH &amp; Pipeline'!F33))+E34)</f>
        <v>0</v>
      </c>
      <c r="F130" s="135">
        <f ca="1">MAX(0,E130+'8. SOH &amp; Pipeline'!G84-'7. Consumption'!I34+MIN(0,(SUM('7. Consumption'!$G34:H34)-'8. SOH &amp; Pipeline'!G33))+F34)</f>
        <v>0</v>
      </c>
      <c r="G130" s="135">
        <f ca="1">MAX(0,F130+'8. SOH &amp; Pipeline'!H84-'7. Consumption'!J34+MIN(0,(SUM('7. Consumption'!$G34:I34)-'8. SOH &amp; Pipeline'!H33))+G34)</f>
        <v>0</v>
      </c>
      <c r="H130" s="135">
        <f ca="1">MAX(0,G130+'8. SOH &amp; Pipeline'!I84-'7. Consumption'!K34+MIN(0,(SUM('7. Consumption'!$G34:J34)-'8. SOH &amp; Pipeline'!I33))+H34)</f>
        <v>0</v>
      </c>
      <c r="I130" s="135">
        <f ca="1">MAX(0,H130+'8. SOH &amp; Pipeline'!J84-'7. Consumption'!L34+MIN(0,(SUM('7. Consumption'!$G34:K34)-'8. SOH &amp; Pipeline'!J33))+I34)</f>
        <v>0</v>
      </c>
      <c r="J130" s="135">
        <f ca="1">MAX(0,I130+'8. SOH &amp; Pipeline'!K84-'7. Consumption'!M34+MIN(0,(SUM('7. Consumption'!$G34:L34)-'8. SOH &amp; Pipeline'!K33))+J34)</f>
        <v>0</v>
      </c>
      <c r="K130" s="135">
        <f ca="1">MAX(0,J130+'8. SOH &amp; Pipeline'!L84-'7. Consumption'!N34+MIN(0,(SUM('7. Consumption'!$G34:M34)-'8. SOH &amp; Pipeline'!L33))+K34)</f>
        <v>0</v>
      </c>
      <c r="L130" s="135">
        <f ca="1">MAX(0,K130+'8. SOH &amp; Pipeline'!M84-'7. Consumption'!O34+MIN(0,(SUM('7. Consumption'!$G34:N34)-'8. SOH &amp; Pipeline'!M33))+L34)</f>
        <v>0</v>
      </c>
      <c r="M130" s="135">
        <f ca="1">MAX(0,L130+'8. SOH &amp; Pipeline'!N84-'7. Consumption'!P34+MIN(0,(SUM('7. Consumption'!$G34:O34)-'8. SOH &amp; Pipeline'!N33))+M34)</f>
        <v>0</v>
      </c>
      <c r="N130" s="135">
        <f ca="1">MAX(0,M130+'8. SOH &amp; Pipeline'!O84-'7. Consumption'!Q34+MIN(0,(SUM('7. Consumption'!$G34:P34)-'8. SOH &amp; Pipeline'!O33))+N34)</f>
        <v>0</v>
      </c>
      <c r="O130" s="135">
        <f ca="1">MAX(0,N130+'8. SOH &amp; Pipeline'!P84-'7. Consumption'!R34+MIN(0,(SUM('7. Consumption'!$G34:Q34)-'8. SOH &amp; Pipeline'!P33))+O34)</f>
        <v>0</v>
      </c>
      <c r="P130" s="135">
        <f ca="1">MAX(0,O130+'8. SOH &amp; Pipeline'!Q84-'7. Consumption'!S34+MIN(0,(SUM('7. Consumption'!$G34:R34)-'8. SOH &amp; Pipeline'!Q33))+P34)</f>
        <v>0</v>
      </c>
      <c r="Q130" s="135">
        <f ca="1">MAX(0,P130+'8. SOH &amp; Pipeline'!R84-'7. Consumption'!T34+MIN(0,(SUM('7. Consumption'!$G34:S34)-'8. SOH &amp; Pipeline'!R33))+Q34)</f>
        <v>0</v>
      </c>
      <c r="R130" s="135">
        <f ca="1">MAX(0,Q130+'8. SOH &amp; Pipeline'!S84-'7. Consumption'!U34+MIN(0,(SUM('7. Consumption'!$G34:T34)-'8. SOH &amp; Pipeline'!S33))+R34)</f>
        <v>0</v>
      </c>
      <c r="S130" s="135">
        <f ca="1">MAX(0,R130+'8. SOH &amp; Pipeline'!T84-'7. Consumption'!V34+MIN(0,(SUM('7. Consumption'!$G34:U34)-'8. SOH &amp; Pipeline'!T33))+S34)</f>
        <v>0</v>
      </c>
      <c r="T130" s="135">
        <f ca="1">MAX(0,S130+'8. SOH &amp; Pipeline'!U84-'7. Consumption'!W34+MIN(0,(SUM('7. Consumption'!$G34:V34)-'8. SOH &amp; Pipeline'!U33))+T34)</f>
        <v>0</v>
      </c>
      <c r="U130" s="135">
        <f ca="1">MAX(0,T130+'8. SOH &amp; Pipeline'!V84-'7. Consumption'!X34+MIN(0,(SUM('7. Consumption'!$G34:W34)-'8. SOH &amp; Pipeline'!V33))+U34)</f>
        <v>0</v>
      </c>
      <c r="V130" s="135">
        <f ca="1">MAX(0,U130+'8. SOH &amp; Pipeline'!W84-'7. Consumption'!Y34+MIN(0,(SUM('7. Consumption'!$G34:X34)-'8. SOH &amp; Pipeline'!W33))+V34)</f>
        <v>0</v>
      </c>
      <c r="W130" s="135">
        <f ca="1">MAX(0,V130+'8. SOH &amp; Pipeline'!X84-'7. Consumption'!Z34+MIN(0,(SUM('7. Consumption'!$G34:Y34)-'8. SOH &amp; Pipeline'!X33))+W34)</f>
        <v>0</v>
      </c>
      <c r="X130" s="135">
        <f ca="1">MAX(0,W130+'8. SOH &amp; Pipeline'!Y84-'7. Consumption'!AA34+MIN(0,(SUM('7. Consumption'!$G34:Z34)-'8. SOH &amp; Pipeline'!Y33))+X34)</f>
        <v>0</v>
      </c>
      <c r="Y130" s="135">
        <f ca="1">MAX(0,X130+'8. SOH &amp; Pipeline'!Z84-'7. Consumption'!AB34+MIN(0,(SUM('7. Consumption'!$G34:AA34)-'8. SOH &amp; Pipeline'!Z33))+Y34)</f>
        <v>0</v>
      </c>
      <c r="Z130" s="135">
        <f ca="1">MAX(0,Y130+'8. SOH &amp; Pipeline'!AA84-'7. Consumption'!AC34+MIN(0,(SUM('7. Consumption'!$G34:AB34)-'8. SOH &amp; Pipeline'!AA33))+Z34)</f>
        <v>0</v>
      </c>
      <c r="AA130" s="135">
        <f ca="1">MAX(0,Z130+'8. SOH &amp; Pipeline'!AB84-'7. Consumption'!AD34+MIN(0,(SUM('7. Consumption'!$G34:AC34)-'8. SOH &amp; Pipeline'!AB33))+AA34)</f>
        <v>0</v>
      </c>
      <c r="AB130" s="135">
        <f ca="1">MAX(0,AA130+'8. SOH &amp; Pipeline'!AC84-'7. Consumption'!AE34+MIN(0,(SUM('7. Consumption'!$G34:AD34)-'8. SOH &amp; Pipeline'!AC33))+AB34)</f>
        <v>0</v>
      </c>
      <c r="AC130" s="135">
        <f ca="1">MAX(0,AB130+'8. SOH &amp; Pipeline'!AD84-'7. Consumption'!AF34+MIN(0,(SUM('7. Consumption'!$G34:AE34)-'8. SOH &amp; Pipeline'!AD33))+AC34)</f>
        <v>0</v>
      </c>
      <c r="AD130" s="135">
        <f ca="1">MAX(0,AC130+'8. SOH &amp; Pipeline'!AE84-'7. Consumption'!AG34+MIN(0,(SUM('7. Consumption'!$G34:AF34)-'8. SOH &amp; Pipeline'!AE33))+AD34)</f>
        <v>0</v>
      </c>
      <c r="AE130" s="135">
        <f ca="1">MAX(0,AD130+'8. SOH &amp; Pipeline'!AF84-'7. Consumption'!AH34+MIN(0,(SUM('7. Consumption'!$G34:AG34)-'8. SOH &amp; Pipeline'!AF33))+AE34)</f>
        <v>0</v>
      </c>
      <c r="AF130" s="135">
        <f ca="1">MAX(0,AE130+'8. SOH &amp; Pipeline'!AG84-'7. Consumption'!AI34+MIN(0,(SUM('7. Consumption'!$G34:AH34)-'8. SOH &amp; Pipeline'!AG33))+AF34)</f>
        <v>0</v>
      </c>
      <c r="AG130" s="135">
        <f ca="1">MAX(0,AF130+'8. SOH &amp; Pipeline'!AH84-'7. Consumption'!AJ34+MIN(0,(SUM('7. Consumption'!$G34:AI34)-'8. SOH &amp; Pipeline'!AH33))+AG34)</f>
        <v>0</v>
      </c>
      <c r="AH130" s="135">
        <f ca="1">MAX(0,AG130+'8. SOH &amp; Pipeline'!AI84-'7. Consumption'!AK34+MIN(0,(SUM('7. Consumption'!$G34:AJ34)-'8. SOH &amp; Pipeline'!AI33))+AH34)</f>
        <v>0</v>
      </c>
      <c r="AI130" s="135">
        <f ca="1">MAX(0,AH130+'8. SOH &amp; Pipeline'!AJ84-'7. Consumption'!AL34+MIN(0,(SUM('7. Consumption'!$G34:AK34)-'8. SOH &amp; Pipeline'!AJ33))+AI34)</f>
        <v>0</v>
      </c>
      <c r="AJ130" s="135">
        <f ca="1">MAX(0,AI130+'8. SOH &amp; Pipeline'!AK84-'7. Consumption'!AM34+MIN(0,(SUM('7. Consumption'!$G34:AL34)-'8. SOH &amp; Pipeline'!AK33))+AJ34)</f>
        <v>0</v>
      </c>
      <c r="AK130" s="135">
        <f ca="1">MAX(0,AJ130+'8. SOH &amp; Pipeline'!AL84-'7. Consumption'!AN34+MIN(0,(SUM('7. Consumption'!$G34:AM34)-'8. SOH &amp; Pipeline'!AL33))+AK34)</f>
        <v>0</v>
      </c>
      <c r="AL130" s="135">
        <f ca="1">MAX(0,AK130+'8. SOH &amp; Pipeline'!AM84-'7. Consumption'!AO34+MIN(0,(SUM('7. Consumption'!$G34:AN34)-'8. SOH &amp; Pipeline'!AM33))+AL34)</f>
        <v>0</v>
      </c>
      <c r="AM130" s="135">
        <f ca="1">MAX(0,AL130+'8. SOH &amp; Pipeline'!AN84-'7. Consumption'!AP34+MIN(0,(SUM('7. Consumption'!$G34:AO34)-'8. SOH &amp; Pipeline'!AN33))+AM34)</f>
        <v>0</v>
      </c>
      <c r="AN130" s="135">
        <f ca="1">MAX(0,AM130+'8. SOH &amp; Pipeline'!AO84-'7. Consumption'!AQ34+MIN(0,(SUM('7. Consumption'!$G34:AP34)-'8. SOH &amp; Pipeline'!AO33))+AN34)</f>
        <v>0</v>
      </c>
    </row>
    <row r="131" spans="2:40" x14ac:dyDescent="0.3">
      <c r="B131" s="16"/>
      <c r="C131" s="16" t="str">
        <f>'7. Consumption'!C35</f>
        <v>TDF+3TC+EFV (300/300/600) -  tab</v>
      </c>
      <c r="D131">
        <f>'8. SOH &amp; Pipeline'!E135</f>
        <v>0</v>
      </c>
      <c r="E131" s="135">
        <f ca="1">MAX(0,D131+'8. SOH &amp; Pipeline'!F85-'7. Consumption'!H35+MIN(0,(SUM('7. Consumption'!$G35:G35)-'8. SOH &amp; Pipeline'!F34))+E35)</f>
        <v>0</v>
      </c>
      <c r="F131" s="135">
        <f ca="1">MAX(0,E131+'8. SOH &amp; Pipeline'!G85-'7. Consumption'!I35+MIN(0,(SUM('7. Consumption'!$G35:H35)-'8. SOH &amp; Pipeline'!G34))+F35)</f>
        <v>0</v>
      </c>
      <c r="G131" s="135">
        <f ca="1">MAX(0,F131+'8. SOH &amp; Pipeline'!H85-'7. Consumption'!J35+MIN(0,(SUM('7. Consumption'!$G35:I35)-'8. SOH &amp; Pipeline'!H34))+G35)</f>
        <v>0</v>
      </c>
      <c r="H131" s="135">
        <f ca="1">MAX(0,G131+'8. SOH &amp; Pipeline'!I85-'7. Consumption'!K35+MIN(0,(SUM('7. Consumption'!$G35:J35)-'8. SOH &amp; Pipeline'!I34))+H35)</f>
        <v>0</v>
      </c>
      <c r="I131" s="135">
        <f ca="1">MAX(0,H131+'8. SOH &amp; Pipeline'!J85-'7. Consumption'!L35+MIN(0,(SUM('7. Consumption'!$G35:K35)-'8. SOH &amp; Pipeline'!J34))+I35)</f>
        <v>0</v>
      </c>
      <c r="J131" s="135">
        <f ca="1">MAX(0,I131+'8. SOH &amp; Pipeline'!K85-'7. Consumption'!M35+MIN(0,(SUM('7. Consumption'!$G35:L35)-'8. SOH &amp; Pipeline'!K34))+J35)</f>
        <v>0</v>
      </c>
      <c r="K131" s="135">
        <f ca="1">MAX(0,J131+'8. SOH &amp; Pipeline'!L85-'7. Consumption'!N35+MIN(0,(SUM('7. Consumption'!$G35:M35)-'8. SOH &amp; Pipeline'!L34))+K35)</f>
        <v>0</v>
      </c>
      <c r="L131" s="135">
        <f ca="1">MAX(0,K131+'8. SOH &amp; Pipeline'!M85-'7. Consumption'!O35+MIN(0,(SUM('7. Consumption'!$G35:N35)-'8. SOH &amp; Pipeline'!M34))+L35)</f>
        <v>0</v>
      </c>
      <c r="M131" s="135">
        <f ca="1">MAX(0,L131+'8. SOH &amp; Pipeline'!N85-'7. Consumption'!P35+MIN(0,(SUM('7. Consumption'!$G35:O35)-'8. SOH &amp; Pipeline'!N34))+M35)</f>
        <v>0</v>
      </c>
      <c r="N131" s="135">
        <f ca="1">MAX(0,M131+'8. SOH &amp; Pipeline'!O85-'7. Consumption'!Q35+MIN(0,(SUM('7. Consumption'!$G35:P35)-'8. SOH &amp; Pipeline'!O34))+N35)</f>
        <v>0</v>
      </c>
      <c r="O131" s="135">
        <f ca="1">MAX(0,N131+'8. SOH &amp; Pipeline'!P85-'7. Consumption'!R35+MIN(0,(SUM('7. Consumption'!$G35:Q35)-'8. SOH &amp; Pipeline'!P34))+O35)</f>
        <v>0</v>
      </c>
      <c r="P131" s="135">
        <f ca="1">MAX(0,O131+'8. SOH &amp; Pipeline'!Q85-'7. Consumption'!S35+MIN(0,(SUM('7. Consumption'!$G35:R35)-'8. SOH &amp; Pipeline'!Q34))+P35)</f>
        <v>0</v>
      </c>
      <c r="Q131" s="135">
        <f ca="1">MAX(0,P131+'8. SOH &amp; Pipeline'!R85-'7. Consumption'!T35+MIN(0,(SUM('7. Consumption'!$G35:S35)-'8. SOH &amp; Pipeline'!R34))+Q35)</f>
        <v>0</v>
      </c>
      <c r="R131" s="135">
        <f ca="1">MAX(0,Q131+'8. SOH &amp; Pipeline'!S85-'7. Consumption'!U35+MIN(0,(SUM('7. Consumption'!$G35:T35)-'8. SOH &amp; Pipeline'!S34))+R35)</f>
        <v>0</v>
      </c>
      <c r="S131" s="135">
        <f ca="1">MAX(0,R131+'8. SOH &amp; Pipeline'!T85-'7. Consumption'!V35+MIN(0,(SUM('7. Consumption'!$G35:U35)-'8. SOH &amp; Pipeline'!T34))+S35)</f>
        <v>0</v>
      </c>
      <c r="T131" s="135">
        <f ca="1">MAX(0,S131+'8. SOH &amp; Pipeline'!U85-'7. Consumption'!W35+MIN(0,(SUM('7. Consumption'!$G35:V35)-'8. SOH &amp; Pipeline'!U34))+T35)</f>
        <v>0</v>
      </c>
      <c r="U131" s="135">
        <f ca="1">MAX(0,T131+'8. SOH &amp; Pipeline'!V85-'7. Consumption'!X35+MIN(0,(SUM('7. Consumption'!$G35:W35)-'8. SOH &amp; Pipeline'!V34))+U35)</f>
        <v>0</v>
      </c>
      <c r="V131" s="135">
        <f ca="1">MAX(0,U131+'8. SOH &amp; Pipeline'!W85-'7. Consumption'!Y35+MIN(0,(SUM('7. Consumption'!$G35:X35)-'8. SOH &amp; Pipeline'!W34))+V35)</f>
        <v>0</v>
      </c>
      <c r="W131" s="135">
        <f ca="1">MAX(0,V131+'8. SOH &amp; Pipeline'!X85-'7. Consumption'!Z35+MIN(0,(SUM('7. Consumption'!$G35:Y35)-'8. SOH &amp; Pipeline'!X34))+W35)</f>
        <v>0</v>
      </c>
      <c r="X131" s="135">
        <f ca="1">MAX(0,W131+'8. SOH &amp; Pipeline'!Y85-'7. Consumption'!AA35+MIN(0,(SUM('7. Consumption'!$G35:Z35)-'8. SOH &amp; Pipeline'!Y34))+X35)</f>
        <v>0</v>
      </c>
      <c r="Y131" s="135">
        <f ca="1">MAX(0,X131+'8. SOH &amp; Pipeline'!Z85-'7. Consumption'!AB35+MIN(0,(SUM('7. Consumption'!$G35:AA35)-'8. SOH &amp; Pipeline'!Z34))+Y35)</f>
        <v>0</v>
      </c>
      <c r="Z131" s="135">
        <f ca="1">MAX(0,Y131+'8. SOH &amp; Pipeline'!AA85-'7. Consumption'!AC35+MIN(0,(SUM('7. Consumption'!$G35:AB35)-'8. SOH &amp; Pipeline'!AA34))+Z35)</f>
        <v>0</v>
      </c>
      <c r="AA131" s="135">
        <f ca="1">MAX(0,Z131+'8. SOH &amp; Pipeline'!AB85-'7. Consumption'!AD35+MIN(0,(SUM('7. Consumption'!$G35:AC35)-'8. SOH &amp; Pipeline'!AB34))+AA35)</f>
        <v>0</v>
      </c>
      <c r="AB131" s="135">
        <f ca="1">MAX(0,AA131+'8. SOH &amp; Pipeline'!AC85-'7. Consumption'!AE35+MIN(0,(SUM('7. Consumption'!$G35:AD35)-'8. SOH &amp; Pipeline'!AC34))+AB35)</f>
        <v>0</v>
      </c>
      <c r="AC131" s="135">
        <f ca="1">MAX(0,AB131+'8. SOH &amp; Pipeline'!AD85-'7. Consumption'!AF35+MIN(0,(SUM('7. Consumption'!$G35:AE35)-'8. SOH &amp; Pipeline'!AD34))+AC35)</f>
        <v>0</v>
      </c>
      <c r="AD131" s="135">
        <f ca="1">MAX(0,AC131+'8. SOH &amp; Pipeline'!AE85-'7. Consumption'!AG35+MIN(0,(SUM('7. Consumption'!$G35:AF35)-'8. SOH &amp; Pipeline'!AE34))+AD35)</f>
        <v>0</v>
      </c>
      <c r="AE131" s="135">
        <f ca="1">MAX(0,AD131+'8. SOH &amp; Pipeline'!AF85-'7. Consumption'!AH35+MIN(0,(SUM('7. Consumption'!$G35:AG35)-'8. SOH &amp; Pipeline'!AF34))+AE35)</f>
        <v>0</v>
      </c>
      <c r="AF131" s="135">
        <f ca="1">MAX(0,AE131+'8. SOH &amp; Pipeline'!AG85-'7. Consumption'!AI35+MIN(0,(SUM('7. Consumption'!$G35:AH35)-'8. SOH &amp; Pipeline'!AG34))+AF35)</f>
        <v>0</v>
      </c>
      <c r="AG131" s="135">
        <f ca="1">MAX(0,AF131+'8. SOH &amp; Pipeline'!AH85-'7. Consumption'!AJ35+MIN(0,(SUM('7. Consumption'!$G35:AI35)-'8. SOH &amp; Pipeline'!AH34))+AG35)</f>
        <v>0</v>
      </c>
      <c r="AH131" s="135">
        <f ca="1">MAX(0,AG131+'8. SOH &amp; Pipeline'!AI85-'7. Consumption'!AK35+MIN(0,(SUM('7. Consumption'!$G35:AJ35)-'8. SOH &amp; Pipeline'!AI34))+AH35)</f>
        <v>0</v>
      </c>
      <c r="AI131" s="135">
        <f ca="1">MAX(0,AH131+'8. SOH &amp; Pipeline'!AJ85-'7. Consumption'!AL35+MIN(0,(SUM('7. Consumption'!$G35:AK35)-'8. SOH &amp; Pipeline'!AJ34))+AI35)</f>
        <v>0</v>
      </c>
      <c r="AJ131" s="135">
        <f ca="1">MAX(0,AI131+'8. SOH &amp; Pipeline'!AK85-'7. Consumption'!AM35+MIN(0,(SUM('7. Consumption'!$G35:AL35)-'8. SOH &amp; Pipeline'!AK34))+AJ35)</f>
        <v>0</v>
      </c>
      <c r="AK131" s="135">
        <f ca="1">MAX(0,AJ131+'8. SOH &amp; Pipeline'!AL85-'7. Consumption'!AN35+MIN(0,(SUM('7. Consumption'!$G35:AM35)-'8. SOH &amp; Pipeline'!AL34))+AK35)</f>
        <v>0</v>
      </c>
      <c r="AL131" s="135">
        <f ca="1">MAX(0,AK131+'8. SOH &amp; Pipeline'!AM85-'7. Consumption'!AO35+MIN(0,(SUM('7. Consumption'!$G35:AN35)-'8. SOH &amp; Pipeline'!AM34))+AL35)</f>
        <v>0</v>
      </c>
      <c r="AM131" s="135">
        <f ca="1">MAX(0,AL131+'8. SOH &amp; Pipeline'!AN85-'7. Consumption'!AP35+MIN(0,(SUM('7. Consumption'!$G35:AO35)-'8. SOH &amp; Pipeline'!AN34))+AM35)</f>
        <v>0</v>
      </c>
      <c r="AN131" s="135">
        <f ca="1">MAX(0,AM131+'8. SOH &amp; Pipeline'!AO85-'7. Consumption'!AQ35+MIN(0,(SUM('7. Consumption'!$G35:AP35)-'8. SOH &amp; Pipeline'!AO34))+AN35)</f>
        <v>0</v>
      </c>
    </row>
    <row r="132" spans="2:40" x14ac:dyDescent="0.3">
      <c r="B132" s="16"/>
      <c r="C132" s="16" t="str">
        <f>'7. Consumption'!C36</f>
        <v>TDF+FTC (300/200) - 30 tab</v>
      </c>
      <c r="D132">
        <f>'8. SOH &amp; Pipeline'!E136</f>
        <v>0</v>
      </c>
      <c r="E132" s="135">
        <f ca="1">MAX(0,D132+'8. SOH &amp; Pipeline'!F86-'7. Consumption'!H36+MIN(0,(SUM('7. Consumption'!$G36:G36)-'8. SOH &amp; Pipeline'!F35))+E36)</f>
        <v>0</v>
      </c>
      <c r="F132" s="135">
        <f ca="1">MAX(0,E132+'8. SOH &amp; Pipeline'!G86-'7. Consumption'!I36+MIN(0,(SUM('7. Consumption'!$G36:H36)-'8. SOH &amp; Pipeline'!G35))+F36)</f>
        <v>0</v>
      </c>
      <c r="G132" s="135">
        <f ca="1">MAX(0,F132+'8. SOH &amp; Pipeline'!H86-'7. Consumption'!J36+MIN(0,(SUM('7. Consumption'!$G36:I36)-'8. SOH &amp; Pipeline'!H35))+G36)</f>
        <v>0</v>
      </c>
      <c r="H132" s="135">
        <f ca="1">MAX(0,G132+'8. SOH &amp; Pipeline'!I86-'7. Consumption'!K36+MIN(0,(SUM('7. Consumption'!$G36:J36)-'8. SOH &amp; Pipeline'!I35))+H36)</f>
        <v>0</v>
      </c>
      <c r="I132" s="135">
        <f ca="1">MAX(0,H132+'8. SOH &amp; Pipeline'!J86-'7. Consumption'!L36+MIN(0,(SUM('7. Consumption'!$G36:K36)-'8. SOH &amp; Pipeline'!J35))+I36)</f>
        <v>0</v>
      </c>
      <c r="J132" s="135">
        <f ca="1">MAX(0,I132+'8. SOH &amp; Pipeline'!K86-'7. Consumption'!M36+MIN(0,(SUM('7. Consumption'!$G36:L36)-'8. SOH &amp; Pipeline'!K35))+J36)</f>
        <v>0</v>
      </c>
      <c r="K132" s="135">
        <f ca="1">MAX(0,J132+'8. SOH &amp; Pipeline'!L86-'7. Consumption'!N36+MIN(0,(SUM('7. Consumption'!$G36:M36)-'8. SOH &amp; Pipeline'!L35))+K36)</f>
        <v>0</v>
      </c>
      <c r="L132" s="135">
        <f ca="1">MAX(0,K132+'8. SOH &amp; Pipeline'!M86-'7. Consumption'!O36+MIN(0,(SUM('7. Consumption'!$G36:N36)-'8. SOH &amp; Pipeline'!M35))+L36)</f>
        <v>0</v>
      </c>
      <c r="M132" s="135">
        <f ca="1">MAX(0,L132+'8. SOH &amp; Pipeline'!N86-'7. Consumption'!P36+MIN(0,(SUM('7. Consumption'!$G36:O36)-'8. SOH &amp; Pipeline'!N35))+M36)</f>
        <v>0</v>
      </c>
      <c r="N132" s="135">
        <f ca="1">MAX(0,M132+'8. SOH &amp; Pipeline'!O86-'7. Consumption'!Q36+MIN(0,(SUM('7. Consumption'!$G36:P36)-'8. SOH &amp; Pipeline'!O35))+N36)</f>
        <v>0</v>
      </c>
      <c r="O132" s="135">
        <f ca="1">MAX(0,N132+'8. SOH &amp; Pipeline'!P86-'7. Consumption'!R36+MIN(0,(SUM('7. Consumption'!$G36:Q36)-'8. SOH &amp; Pipeline'!P35))+O36)</f>
        <v>0</v>
      </c>
      <c r="P132" s="135">
        <f ca="1">MAX(0,O132+'8. SOH &amp; Pipeline'!Q86-'7. Consumption'!S36+MIN(0,(SUM('7. Consumption'!$G36:R36)-'8. SOH &amp; Pipeline'!Q35))+P36)</f>
        <v>0</v>
      </c>
      <c r="Q132" s="135">
        <f ca="1">MAX(0,P132+'8. SOH &amp; Pipeline'!R86-'7. Consumption'!T36+MIN(0,(SUM('7. Consumption'!$G36:S36)-'8. SOH &amp; Pipeline'!R35))+Q36)</f>
        <v>0</v>
      </c>
      <c r="R132" s="135">
        <f ca="1">MAX(0,Q132+'8. SOH &amp; Pipeline'!S86-'7. Consumption'!U36+MIN(0,(SUM('7. Consumption'!$G36:T36)-'8. SOH &amp; Pipeline'!S35))+R36)</f>
        <v>0</v>
      </c>
      <c r="S132" s="135">
        <f ca="1">MAX(0,R132+'8. SOH &amp; Pipeline'!T86-'7. Consumption'!V36+MIN(0,(SUM('7. Consumption'!$G36:U36)-'8. SOH &amp; Pipeline'!T35))+S36)</f>
        <v>0</v>
      </c>
      <c r="T132" s="135">
        <f ca="1">MAX(0,S132+'8. SOH &amp; Pipeline'!U86-'7. Consumption'!W36+MIN(0,(SUM('7. Consumption'!$G36:V36)-'8. SOH &amp; Pipeline'!U35))+T36)</f>
        <v>0</v>
      </c>
      <c r="U132" s="135">
        <f ca="1">MAX(0,T132+'8. SOH &amp; Pipeline'!V86-'7. Consumption'!X36+MIN(0,(SUM('7. Consumption'!$G36:W36)-'8. SOH &amp; Pipeline'!V35))+U36)</f>
        <v>0</v>
      </c>
      <c r="V132" s="135">
        <f ca="1">MAX(0,U132+'8. SOH &amp; Pipeline'!W86-'7. Consumption'!Y36+MIN(0,(SUM('7. Consumption'!$G36:X36)-'8. SOH &amp; Pipeline'!W35))+V36)</f>
        <v>0</v>
      </c>
      <c r="W132" s="135">
        <f ca="1">MAX(0,V132+'8. SOH &amp; Pipeline'!X86-'7. Consumption'!Z36+MIN(0,(SUM('7. Consumption'!$G36:Y36)-'8. SOH &amp; Pipeline'!X35))+W36)</f>
        <v>0</v>
      </c>
      <c r="X132" s="135">
        <f ca="1">MAX(0,W132+'8. SOH &amp; Pipeline'!Y86-'7. Consumption'!AA36+MIN(0,(SUM('7. Consumption'!$G36:Z36)-'8. SOH &amp; Pipeline'!Y35))+X36)</f>
        <v>0</v>
      </c>
      <c r="Y132" s="135">
        <f ca="1">MAX(0,X132+'8. SOH &amp; Pipeline'!Z86-'7. Consumption'!AB36+MIN(0,(SUM('7. Consumption'!$G36:AA36)-'8. SOH &amp; Pipeline'!Z35))+Y36)</f>
        <v>0</v>
      </c>
      <c r="Z132" s="135">
        <f ca="1">MAX(0,Y132+'8. SOH &amp; Pipeline'!AA86-'7. Consumption'!AC36+MIN(0,(SUM('7. Consumption'!$G36:AB36)-'8. SOH &amp; Pipeline'!AA35))+Z36)</f>
        <v>0</v>
      </c>
      <c r="AA132" s="135">
        <f ca="1">MAX(0,Z132+'8. SOH &amp; Pipeline'!AB86-'7. Consumption'!AD36+MIN(0,(SUM('7. Consumption'!$G36:AC36)-'8. SOH &amp; Pipeline'!AB35))+AA36)</f>
        <v>0</v>
      </c>
      <c r="AB132" s="135">
        <f ca="1">MAX(0,AA132+'8. SOH &amp; Pipeline'!AC86-'7. Consumption'!AE36+MIN(0,(SUM('7. Consumption'!$G36:AD36)-'8. SOH &amp; Pipeline'!AC35))+AB36)</f>
        <v>0</v>
      </c>
      <c r="AC132" s="135">
        <f ca="1">MAX(0,AB132+'8. SOH &amp; Pipeline'!AD86-'7. Consumption'!AF36+MIN(0,(SUM('7. Consumption'!$G36:AE36)-'8. SOH &amp; Pipeline'!AD35))+AC36)</f>
        <v>0</v>
      </c>
      <c r="AD132" s="135">
        <f ca="1">MAX(0,AC132+'8. SOH &amp; Pipeline'!AE86-'7. Consumption'!AG36+MIN(0,(SUM('7. Consumption'!$G36:AF36)-'8. SOH &amp; Pipeline'!AE35))+AD36)</f>
        <v>0</v>
      </c>
      <c r="AE132" s="135">
        <f ca="1">MAX(0,AD132+'8. SOH &amp; Pipeline'!AF86-'7. Consumption'!AH36+MIN(0,(SUM('7. Consumption'!$G36:AG36)-'8. SOH &amp; Pipeline'!AF35))+AE36)</f>
        <v>0</v>
      </c>
      <c r="AF132" s="135">
        <f ca="1">MAX(0,AE132+'8. SOH &amp; Pipeline'!AG86-'7. Consumption'!AI36+MIN(0,(SUM('7. Consumption'!$G36:AH36)-'8. SOH &amp; Pipeline'!AG35))+AF36)</f>
        <v>0</v>
      </c>
      <c r="AG132" s="135">
        <f ca="1">MAX(0,AF132+'8. SOH &amp; Pipeline'!AH86-'7. Consumption'!AJ36+MIN(0,(SUM('7. Consumption'!$G36:AI36)-'8. SOH &amp; Pipeline'!AH35))+AG36)</f>
        <v>0</v>
      </c>
      <c r="AH132" s="135">
        <f ca="1">MAX(0,AG132+'8. SOH &amp; Pipeline'!AI86-'7. Consumption'!AK36+MIN(0,(SUM('7. Consumption'!$G36:AJ36)-'8. SOH &amp; Pipeline'!AI35))+AH36)</f>
        <v>0</v>
      </c>
      <c r="AI132" s="135">
        <f ca="1">MAX(0,AH132+'8. SOH &amp; Pipeline'!AJ86-'7. Consumption'!AL36+MIN(0,(SUM('7. Consumption'!$G36:AK36)-'8. SOH &amp; Pipeline'!AJ35))+AI36)</f>
        <v>0</v>
      </c>
      <c r="AJ132" s="135">
        <f ca="1">MAX(0,AI132+'8. SOH &amp; Pipeline'!AK86-'7. Consumption'!AM36+MIN(0,(SUM('7. Consumption'!$G36:AL36)-'8. SOH &amp; Pipeline'!AK35))+AJ36)</f>
        <v>0</v>
      </c>
      <c r="AK132" s="135">
        <f ca="1">MAX(0,AJ132+'8. SOH &amp; Pipeline'!AL86-'7. Consumption'!AN36+MIN(0,(SUM('7. Consumption'!$G36:AM36)-'8. SOH &amp; Pipeline'!AL35))+AK36)</f>
        <v>0</v>
      </c>
      <c r="AL132" s="135">
        <f ca="1">MAX(0,AK132+'8. SOH &amp; Pipeline'!AM86-'7. Consumption'!AO36+MIN(0,(SUM('7. Consumption'!$G36:AN36)-'8. SOH &amp; Pipeline'!AM35))+AL36)</f>
        <v>0</v>
      </c>
      <c r="AM132" s="135">
        <f ca="1">MAX(0,AL132+'8. SOH &amp; Pipeline'!AN86-'7. Consumption'!AP36+MIN(0,(SUM('7. Consumption'!$G36:AO36)-'8. SOH &amp; Pipeline'!AN35))+AM36)</f>
        <v>0</v>
      </c>
      <c r="AN132" s="135">
        <f ca="1">MAX(0,AM132+'8. SOH &amp; Pipeline'!AO86-'7. Consumption'!AQ36+MIN(0,(SUM('7. Consumption'!$G36:AP36)-'8. SOH &amp; Pipeline'!AO35))+AN36)</f>
        <v>0</v>
      </c>
    </row>
    <row r="133" spans="2:40" x14ac:dyDescent="0.3">
      <c r="B133" s="16"/>
      <c r="C133" s="16" t="str">
        <f>'7. Consumption'!C37</f>
        <v>TDF+FTC+EFV (300/200/600) - 30 tab</v>
      </c>
      <c r="D133">
        <f>'8. SOH &amp; Pipeline'!E137</f>
        <v>0</v>
      </c>
      <c r="E133" s="135">
        <f ca="1">MAX(0,D133+'8. SOH &amp; Pipeline'!F87-'7. Consumption'!H37+MIN(0,(SUM('7. Consumption'!$G37:G37)-'8. SOH &amp; Pipeline'!F36))+E37)</f>
        <v>0</v>
      </c>
      <c r="F133" s="135">
        <f ca="1">MAX(0,E133+'8. SOH &amp; Pipeline'!G87-'7. Consumption'!I37+MIN(0,(SUM('7. Consumption'!$G37:H37)-'8. SOH &amp; Pipeline'!G36))+F37)</f>
        <v>0</v>
      </c>
      <c r="G133" s="135">
        <f ca="1">MAX(0,F133+'8. SOH &amp; Pipeline'!H87-'7. Consumption'!J37+MIN(0,(SUM('7. Consumption'!$G37:I37)-'8. SOH &amp; Pipeline'!H36))+G37)</f>
        <v>0</v>
      </c>
      <c r="H133" s="135">
        <f ca="1">MAX(0,G133+'8. SOH &amp; Pipeline'!I87-'7. Consumption'!K37+MIN(0,(SUM('7. Consumption'!$G37:J37)-'8. SOH &amp; Pipeline'!I36))+H37)</f>
        <v>0</v>
      </c>
      <c r="I133" s="135">
        <f ca="1">MAX(0,H133+'8. SOH &amp; Pipeline'!J87-'7. Consumption'!L37+MIN(0,(SUM('7. Consumption'!$G37:K37)-'8. SOH &amp; Pipeline'!J36))+I37)</f>
        <v>0</v>
      </c>
      <c r="J133" s="135">
        <f ca="1">MAX(0,I133+'8. SOH &amp; Pipeline'!K87-'7. Consumption'!M37+MIN(0,(SUM('7. Consumption'!$G37:L37)-'8. SOH &amp; Pipeline'!K36))+J37)</f>
        <v>0</v>
      </c>
      <c r="K133" s="135">
        <f ca="1">MAX(0,J133+'8. SOH &amp; Pipeline'!L87-'7. Consumption'!N37+MIN(0,(SUM('7. Consumption'!$G37:M37)-'8. SOH &amp; Pipeline'!L36))+K37)</f>
        <v>0</v>
      </c>
      <c r="L133" s="135">
        <f ca="1">MAX(0,K133+'8. SOH &amp; Pipeline'!M87-'7. Consumption'!O37+MIN(0,(SUM('7. Consumption'!$G37:N37)-'8. SOH &amp; Pipeline'!M36))+L37)</f>
        <v>0</v>
      </c>
      <c r="M133" s="135">
        <f ca="1">MAX(0,L133+'8. SOH &amp; Pipeline'!N87-'7. Consumption'!P37+MIN(0,(SUM('7. Consumption'!$G37:O37)-'8. SOH &amp; Pipeline'!N36))+M37)</f>
        <v>0</v>
      </c>
      <c r="N133" s="135">
        <f ca="1">MAX(0,M133+'8. SOH &amp; Pipeline'!O87-'7. Consumption'!Q37+MIN(0,(SUM('7. Consumption'!$G37:P37)-'8. SOH &amp; Pipeline'!O36))+N37)</f>
        <v>0</v>
      </c>
      <c r="O133" s="135">
        <f ca="1">MAX(0,N133+'8. SOH &amp; Pipeline'!P87-'7. Consumption'!R37+MIN(0,(SUM('7. Consumption'!$G37:Q37)-'8. SOH &amp; Pipeline'!P36))+O37)</f>
        <v>0</v>
      </c>
      <c r="P133" s="135">
        <f ca="1">MAX(0,O133+'8. SOH &amp; Pipeline'!Q87-'7. Consumption'!S37+MIN(0,(SUM('7. Consumption'!$G37:R37)-'8. SOH &amp; Pipeline'!Q36))+P37)</f>
        <v>0</v>
      </c>
      <c r="Q133" s="135">
        <f ca="1">MAX(0,P133+'8. SOH &amp; Pipeline'!R87-'7. Consumption'!T37+MIN(0,(SUM('7. Consumption'!$G37:S37)-'8. SOH &amp; Pipeline'!R36))+Q37)</f>
        <v>0</v>
      </c>
      <c r="R133" s="135">
        <f ca="1">MAX(0,Q133+'8. SOH &amp; Pipeline'!S87-'7. Consumption'!U37+MIN(0,(SUM('7. Consumption'!$G37:T37)-'8. SOH &amp; Pipeline'!S36))+R37)</f>
        <v>0</v>
      </c>
      <c r="S133" s="135">
        <f ca="1">MAX(0,R133+'8. SOH &amp; Pipeline'!T87-'7. Consumption'!V37+MIN(0,(SUM('7. Consumption'!$G37:U37)-'8. SOH &amp; Pipeline'!T36))+S37)</f>
        <v>0</v>
      </c>
      <c r="T133" s="135">
        <f ca="1">MAX(0,S133+'8. SOH &amp; Pipeline'!U87-'7. Consumption'!W37+MIN(0,(SUM('7. Consumption'!$G37:V37)-'8. SOH &amp; Pipeline'!U36))+T37)</f>
        <v>0</v>
      </c>
      <c r="U133" s="135">
        <f ca="1">MAX(0,T133+'8. SOH &amp; Pipeline'!V87-'7. Consumption'!X37+MIN(0,(SUM('7. Consumption'!$G37:W37)-'8. SOH &amp; Pipeline'!V36))+U37)</f>
        <v>0</v>
      </c>
      <c r="V133" s="135">
        <f ca="1">MAX(0,U133+'8. SOH &amp; Pipeline'!W87-'7. Consumption'!Y37+MIN(0,(SUM('7. Consumption'!$G37:X37)-'8. SOH &amp; Pipeline'!W36))+V37)</f>
        <v>0</v>
      </c>
      <c r="W133" s="135">
        <f ca="1">MAX(0,V133+'8. SOH &amp; Pipeline'!X87-'7. Consumption'!Z37+MIN(0,(SUM('7. Consumption'!$G37:Y37)-'8. SOH &amp; Pipeline'!X36))+W37)</f>
        <v>0</v>
      </c>
      <c r="X133" s="135">
        <f ca="1">MAX(0,W133+'8. SOH &amp; Pipeline'!Y87-'7. Consumption'!AA37+MIN(0,(SUM('7. Consumption'!$G37:Z37)-'8. SOH &amp; Pipeline'!Y36))+X37)</f>
        <v>0</v>
      </c>
      <c r="Y133" s="135">
        <f ca="1">MAX(0,X133+'8. SOH &amp; Pipeline'!Z87-'7. Consumption'!AB37+MIN(0,(SUM('7. Consumption'!$G37:AA37)-'8. SOH &amp; Pipeline'!Z36))+Y37)</f>
        <v>0</v>
      </c>
      <c r="Z133" s="135">
        <f ca="1">MAX(0,Y133+'8. SOH &amp; Pipeline'!AA87-'7. Consumption'!AC37+MIN(0,(SUM('7. Consumption'!$G37:AB37)-'8. SOH &amp; Pipeline'!AA36))+Z37)</f>
        <v>0</v>
      </c>
      <c r="AA133" s="135">
        <f ca="1">MAX(0,Z133+'8. SOH &amp; Pipeline'!AB87-'7. Consumption'!AD37+MIN(0,(SUM('7. Consumption'!$G37:AC37)-'8. SOH &amp; Pipeline'!AB36))+AA37)</f>
        <v>0</v>
      </c>
      <c r="AB133" s="135">
        <f ca="1">MAX(0,AA133+'8. SOH &amp; Pipeline'!AC87-'7. Consumption'!AE37+MIN(0,(SUM('7. Consumption'!$G37:AD37)-'8. SOH &amp; Pipeline'!AC36))+AB37)</f>
        <v>0</v>
      </c>
      <c r="AC133" s="135">
        <f ca="1">MAX(0,AB133+'8. SOH &amp; Pipeline'!AD87-'7. Consumption'!AF37+MIN(0,(SUM('7. Consumption'!$G37:AE37)-'8. SOH &amp; Pipeline'!AD36))+AC37)</f>
        <v>0</v>
      </c>
      <c r="AD133" s="135">
        <f ca="1">MAX(0,AC133+'8. SOH &amp; Pipeline'!AE87-'7. Consumption'!AG37+MIN(0,(SUM('7. Consumption'!$G37:AF37)-'8. SOH &amp; Pipeline'!AE36))+AD37)</f>
        <v>0</v>
      </c>
      <c r="AE133" s="135">
        <f ca="1">MAX(0,AD133+'8. SOH &amp; Pipeline'!AF87-'7. Consumption'!AH37+MIN(0,(SUM('7. Consumption'!$G37:AG37)-'8. SOH &amp; Pipeline'!AF36))+AE37)</f>
        <v>0</v>
      </c>
      <c r="AF133" s="135">
        <f ca="1">MAX(0,AE133+'8. SOH &amp; Pipeline'!AG87-'7. Consumption'!AI37+MIN(0,(SUM('7. Consumption'!$G37:AH37)-'8. SOH &amp; Pipeline'!AG36))+AF37)</f>
        <v>0</v>
      </c>
      <c r="AG133" s="135">
        <f ca="1">MAX(0,AF133+'8. SOH &amp; Pipeline'!AH87-'7. Consumption'!AJ37+MIN(0,(SUM('7. Consumption'!$G37:AI37)-'8. SOH &amp; Pipeline'!AH36))+AG37)</f>
        <v>0</v>
      </c>
      <c r="AH133" s="135">
        <f ca="1">MAX(0,AG133+'8. SOH &amp; Pipeline'!AI87-'7. Consumption'!AK37+MIN(0,(SUM('7. Consumption'!$G37:AJ37)-'8. SOH &amp; Pipeline'!AI36))+AH37)</f>
        <v>0</v>
      </c>
      <c r="AI133" s="135">
        <f ca="1">MAX(0,AH133+'8. SOH &amp; Pipeline'!AJ87-'7. Consumption'!AL37+MIN(0,(SUM('7. Consumption'!$G37:AK37)-'8. SOH &amp; Pipeline'!AJ36))+AI37)</f>
        <v>0</v>
      </c>
      <c r="AJ133" s="135">
        <f ca="1">MAX(0,AI133+'8. SOH &amp; Pipeline'!AK87-'7. Consumption'!AM37+MIN(0,(SUM('7. Consumption'!$G37:AL37)-'8. SOH &amp; Pipeline'!AK36))+AJ37)</f>
        <v>0</v>
      </c>
      <c r="AK133" s="135">
        <f ca="1">MAX(0,AJ133+'8. SOH &amp; Pipeline'!AL87-'7. Consumption'!AN37+MIN(0,(SUM('7. Consumption'!$G37:AM37)-'8. SOH &amp; Pipeline'!AL36))+AK37)</f>
        <v>0</v>
      </c>
      <c r="AL133" s="135">
        <f ca="1">MAX(0,AK133+'8. SOH &amp; Pipeline'!AM87-'7. Consumption'!AO37+MIN(0,(SUM('7. Consumption'!$G37:AN37)-'8. SOH &amp; Pipeline'!AM36))+AL37)</f>
        <v>0</v>
      </c>
      <c r="AM133" s="135">
        <f ca="1">MAX(0,AL133+'8. SOH &amp; Pipeline'!AN87-'7. Consumption'!AP37+MIN(0,(SUM('7. Consumption'!$G37:AO37)-'8. SOH &amp; Pipeline'!AN36))+AM37)</f>
        <v>0</v>
      </c>
      <c r="AN133" s="135">
        <f ca="1">MAX(0,AM133+'8. SOH &amp; Pipeline'!AO87-'7. Consumption'!AQ37+MIN(0,(SUM('7. Consumption'!$G37:AP37)-'8. SOH &amp; Pipeline'!AO36))+AN37)</f>
        <v>0</v>
      </c>
    </row>
    <row r="134" spans="2:40" ht="15" hidden="1" outlineLevel="1" x14ac:dyDescent="0.25">
      <c r="B134" s="16"/>
      <c r="C134" s="16" t="str">
        <f>'7. Consumption'!C38</f>
        <v>x-- ( DRV/r 400/50) - 60 tab</v>
      </c>
      <c r="D134">
        <f>'8. SOH &amp; Pipeline'!E138</f>
        <v>0</v>
      </c>
      <c r="E134" s="135">
        <f ca="1">MAX(0,D134+'8. SOH &amp; Pipeline'!F88-'7. Consumption'!H38+MIN(0,(SUM('7. Consumption'!$G38:G38)-'8. SOH &amp; Pipeline'!F37))+E38)</f>
        <v>0</v>
      </c>
      <c r="F134" s="135">
        <f ca="1">MAX(0,E134+'8. SOH &amp; Pipeline'!G88-'7. Consumption'!I38+MIN(0,(SUM('7. Consumption'!$G38:H38)-'8. SOH &amp; Pipeline'!G37))+F38)</f>
        <v>0</v>
      </c>
      <c r="G134" s="135">
        <f ca="1">MAX(0,F134+'8. SOH &amp; Pipeline'!H88-'7. Consumption'!J38+MIN(0,(SUM('7. Consumption'!$G38:I38)-'8. SOH &amp; Pipeline'!H37))+G38)</f>
        <v>0</v>
      </c>
      <c r="H134" s="135">
        <f ca="1">MAX(0,G134+'8. SOH &amp; Pipeline'!I88-'7. Consumption'!K38+MIN(0,(SUM('7. Consumption'!$G38:J38)-'8. SOH &amp; Pipeline'!I37))+H38)</f>
        <v>0</v>
      </c>
      <c r="I134" s="135">
        <f ca="1">MAX(0,H134+'8. SOH &amp; Pipeline'!J88-'7. Consumption'!L38+MIN(0,(SUM('7. Consumption'!$G38:K38)-'8. SOH &amp; Pipeline'!J37))+I38)</f>
        <v>0</v>
      </c>
      <c r="J134" s="135">
        <f ca="1">MAX(0,I134+'8. SOH &amp; Pipeline'!K88-'7. Consumption'!M38+MIN(0,(SUM('7. Consumption'!$G38:L38)-'8. SOH &amp; Pipeline'!K37))+J38)</f>
        <v>0</v>
      </c>
      <c r="K134" s="135">
        <f ca="1">MAX(0,J134+'8. SOH &amp; Pipeline'!L88-'7. Consumption'!N38+MIN(0,(SUM('7. Consumption'!$G38:M38)-'8. SOH &amp; Pipeline'!L37))+K38)</f>
        <v>0</v>
      </c>
      <c r="L134" s="135">
        <f ca="1">MAX(0,K134+'8. SOH &amp; Pipeline'!M88-'7. Consumption'!O38+MIN(0,(SUM('7. Consumption'!$G38:N38)-'8. SOH &amp; Pipeline'!M37))+L38)</f>
        <v>0</v>
      </c>
      <c r="M134" s="135">
        <f ca="1">MAX(0,L134+'8. SOH &amp; Pipeline'!N88-'7. Consumption'!P38+MIN(0,(SUM('7. Consumption'!$G38:O38)-'8. SOH &amp; Pipeline'!N37))+M38)</f>
        <v>0</v>
      </c>
      <c r="N134" s="135">
        <f ca="1">MAX(0,M134+'8. SOH &amp; Pipeline'!O88-'7. Consumption'!Q38+MIN(0,(SUM('7. Consumption'!$G38:P38)-'8. SOH &amp; Pipeline'!O37))+N38)</f>
        <v>0</v>
      </c>
      <c r="O134" s="135">
        <f ca="1">MAX(0,N134+'8. SOH &amp; Pipeline'!P88-'7. Consumption'!R38+MIN(0,(SUM('7. Consumption'!$G38:Q38)-'8. SOH &amp; Pipeline'!P37))+O38)</f>
        <v>0</v>
      </c>
      <c r="P134" s="135">
        <f ca="1">MAX(0,O134+'8. SOH &amp; Pipeline'!Q88-'7. Consumption'!S38+MIN(0,(SUM('7. Consumption'!$G38:R38)-'8. SOH &amp; Pipeline'!Q37))+P38)</f>
        <v>0</v>
      </c>
      <c r="Q134" s="135">
        <f ca="1">MAX(0,P134+'8. SOH &amp; Pipeline'!R88-'7. Consumption'!T38+MIN(0,(SUM('7. Consumption'!$G38:S38)-'8. SOH &amp; Pipeline'!R37))+Q38)</f>
        <v>0</v>
      </c>
      <c r="R134" s="135">
        <f ca="1">MAX(0,Q134+'8. SOH &amp; Pipeline'!S88-'7. Consumption'!U38+MIN(0,(SUM('7. Consumption'!$G38:T38)-'8. SOH &amp; Pipeline'!S37))+R38)</f>
        <v>0</v>
      </c>
      <c r="S134" s="135">
        <f ca="1">MAX(0,R134+'8. SOH &amp; Pipeline'!T88-'7. Consumption'!V38+MIN(0,(SUM('7. Consumption'!$G38:U38)-'8. SOH &amp; Pipeline'!T37))+S38)</f>
        <v>0</v>
      </c>
      <c r="T134" s="135">
        <f ca="1">MAX(0,S134+'8. SOH &amp; Pipeline'!U88-'7. Consumption'!W38+MIN(0,(SUM('7. Consumption'!$G38:V38)-'8. SOH &amp; Pipeline'!U37))+T38)</f>
        <v>0</v>
      </c>
      <c r="U134" s="135">
        <f ca="1">MAX(0,T134+'8. SOH &amp; Pipeline'!V88-'7. Consumption'!X38+MIN(0,(SUM('7. Consumption'!$G38:W38)-'8. SOH &amp; Pipeline'!V37))+U38)</f>
        <v>0</v>
      </c>
      <c r="V134" s="135">
        <f ca="1">MAX(0,U134+'8. SOH &amp; Pipeline'!W88-'7. Consumption'!Y38+MIN(0,(SUM('7. Consumption'!$G38:X38)-'8. SOH &amp; Pipeline'!W37))+V38)</f>
        <v>0</v>
      </c>
      <c r="W134" s="135">
        <f ca="1">MAX(0,V134+'8. SOH &amp; Pipeline'!X88-'7. Consumption'!Z38+MIN(0,(SUM('7. Consumption'!$G38:Y38)-'8. SOH &amp; Pipeline'!X37))+W38)</f>
        <v>0</v>
      </c>
      <c r="X134" s="135">
        <f ca="1">MAX(0,W134+'8. SOH &amp; Pipeline'!Y88-'7. Consumption'!AA38+MIN(0,(SUM('7. Consumption'!$G38:Z38)-'8. SOH &amp; Pipeline'!Y37))+X38)</f>
        <v>0</v>
      </c>
      <c r="Y134" s="135">
        <f ca="1">MAX(0,X134+'8. SOH &amp; Pipeline'!Z88-'7. Consumption'!AB38+MIN(0,(SUM('7. Consumption'!$G38:AA38)-'8. SOH &amp; Pipeline'!Z37))+Y38)</f>
        <v>0</v>
      </c>
      <c r="Z134" s="135">
        <f ca="1">MAX(0,Y134+'8. SOH &amp; Pipeline'!AA88-'7. Consumption'!AC38+MIN(0,(SUM('7. Consumption'!$G38:AB38)-'8. SOH &amp; Pipeline'!AA37))+Z38)</f>
        <v>0</v>
      </c>
      <c r="AA134" s="135">
        <f ca="1">MAX(0,Z134+'8. SOH &amp; Pipeline'!AB88-'7. Consumption'!AD38+MIN(0,(SUM('7. Consumption'!$G38:AC38)-'8. SOH &amp; Pipeline'!AB37))+AA38)</f>
        <v>0</v>
      </c>
      <c r="AB134" s="135">
        <f ca="1">MAX(0,AA134+'8. SOH &amp; Pipeline'!AC88-'7. Consumption'!AE38+MIN(0,(SUM('7. Consumption'!$G38:AD38)-'8. SOH &amp; Pipeline'!AC37))+AB38)</f>
        <v>0</v>
      </c>
      <c r="AC134" s="135">
        <f ca="1">MAX(0,AB134+'8. SOH &amp; Pipeline'!AD88-'7. Consumption'!AF38+MIN(0,(SUM('7. Consumption'!$G38:AE38)-'8. SOH &amp; Pipeline'!AD37))+AC38)</f>
        <v>0</v>
      </c>
      <c r="AD134" s="135">
        <f ca="1">MAX(0,AC134+'8. SOH &amp; Pipeline'!AE88-'7. Consumption'!AG38+MIN(0,(SUM('7. Consumption'!$G38:AF38)-'8. SOH &amp; Pipeline'!AE37))+AD38)</f>
        <v>0</v>
      </c>
      <c r="AE134" s="135">
        <f ca="1">MAX(0,AD134+'8. SOH &amp; Pipeline'!AF88-'7. Consumption'!AH38+MIN(0,(SUM('7. Consumption'!$G38:AG38)-'8. SOH &amp; Pipeline'!AF37))+AE38)</f>
        <v>0</v>
      </c>
      <c r="AF134" s="135">
        <f ca="1">MAX(0,AE134+'8. SOH &amp; Pipeline'!AG88-'7. Consumption'!AI38+MIN(0,(SUM('7. Consumption'!$G38:AH38)-'8. SOH &amp; Pipeline'!AG37))+AF38)</f>
        <v>0</v>
      </c>
      <c r="AG134" s="135">
        <f ca="1">MAX(0,AF134+'8. SOH &amp; Pipeline'!AH88-'7. Consumption'!AJ38+MIN(0,(SUM('7. Consumption'!$G38:AI38)-'8. SOH &amp; Pipeline'!AH37))+AG38)</f>
        <v>0</v>
      </c>
      <c r="AH134" s="135">
        <f ca="1">MAX(0,AG134+'8. SOH &amp; Pipeline'!AI88-'7. Consumption'!AK38+MIN(0,(SUM('7. Consumption'!$G38:AJ38)-'8. SOH &amp; Pipeline'!AI37))+AH38)</f>
        <v>0</v>
      </c>
      <c r="AI134" s="135">
        <f ca="1">MAX(0,AH134+'8. SOH &amp; Pipeline'!AJ88-'7. Consumption'!AL38+MIN(0,(SUM('7. Consumption'!$G38:AK38)-'8. SOH &amp; Pipeline'!AJ37))+AI38)</f>
        <v>0</v>
      </c>
      <c r="AJ134" s="135">
        <f ca="1">MAX(0,AI134+'8. SOH &amp; Pipeline'!AK88-'7. Consumption'!AM38+MIN(0,(SUM('7. Consumption'!$G38:AL38)-'8. SOH &amp; Pipeline'!AK37))+AJ38)</f>
        <v>0</v>
      </c>
      <c r="AK134" s="135">
        <f ca="1">MAX(0,AJ134+'8. SOH &amp; Pipeline'!AL88-'7. Consumption'!AN38+MIN(0,(SUM('7. Consumption'!$G38:AM38)-'8. SOH &amp; Pipeline'!AL37))+AK38)</f>
        <v>0</v>
      </c>
      <c r="AL134" s="135">
        <f ca="1">MAX(0,AK134+'8. SOH &amp; Pipeline'!AM88-'7. Consumption'!AO38+MIN(0,(SUM('7. Consumption'!$G38:AN38)-'8. SOH &amp; Pipeline'!AM37))+AL38)</f>
        <v>0</v>
      </c>
      <c r="AM134" s="135">
        <f ca="1">MAX(0,AL134+'8. SOH &amp; Pipeline'!AN88-'7. Consumption'!AP38+MIN(0,(SUM('7. Consumption'!$G38:AO38)-'8. SOH &amp; Pipeline'!AN37))+AM38)</f>
        <v>0</v>
      </c>
      <c r="AN134" s="135">
        <f ca="1">MAX(0,AM134+'8. SOH &amp; Pipeline'!AO88-'7. Consumption'!AQ38+MIN(0,(SUM('7. Consumption'!$G38:AP38)-'8. SOH &amp; Pipeline'!AO37))+AN38)</f>
        <v>0</v>
      </c>
    </row>
    <row r="135" spans="2:40" ht="15" hidden="1" outlineLevel="1" x14ac:dyDescent="0.25">
      <c r="B135" s="16"/>
      <c r="C135" s="16" t="str">
        <f>'7. Consumption'!C39</f>
        <v xml:space="preserve">x- (TAF) -  </v>
      </c>
      <c r="D135">
        <f>'8. SOH &amp; Pipeline'!E139</f>
        <v>0</v>
      </c>
      <c r="E135" s="135">
        <f ca="1">MAX(0,D135+'8. SOH &amp; Pipeline'!F89-'7. Consumption'!H39+MIN(0,(SUM('7. Consumption'!$G39:G39)-'8. SOH &amp; Pipeline'!F38))+E39)</f>
        <v>0</v>
      </c>
      <c r="F135" s="135">
        <f ca="1">MAX(0,E135+'8. SOH &amp; Pipeline'!G89-'7. Consumption'!I39+MIN(0,(SUM('7. Consumption'!$G39:H39)-'8. SOH &amp; Pipeline'!G38))+F39)</f>
        <v>0</v>
      </c>
      <c r="G135" s="135">
        <f ca="1">MAX(0,F135+'8. SOH &amp; Pipeline'!H89-'7. Consumption'!J39+MIN(0,(SUM('7. Consumption'!$G39:I39)-'8. SOH &amp; Pipeline'!H38))+G39)</f>
        <v>0</v>
      </c>
      <c r="H135" s="135">
        <f ca="1">MAX(0,G135+'8. SOH &amp; Pipeline'!I89-'7. Consumption'!K39+MIN(0,(SUM('7. Consumption'!$G39:J39)-'8. SOH &amp; Pipeline'!I38))+H39)</f>
        <v>0</v>
      </c>
      <c r="I135" s="135">
        <f ca="1">MAX(0,H135+'8. SOH &amp; Pipeline'!J89-'7. Consumption'!L39+MIN(0,(SUM('7. Consumption'!$G39:K39)-'8. SOH &amp; Pipeline'!J38))+I39)</f>
        <v>0</v>
      </c>
      <c r="J135" s="135">
        <f ca="1">MAX(0,I135+'8. SOH &amp; Pipeline'!K89-'7. Consumption'!M39+MIN(0,(SUM('7. Consumption'!$G39:L39)-'8. SOH &amp; Pipeline'!K38))+J39)</f>
        <v>0</v>
      </c>
      <c r="K135" s="135">
        <f ca="1">MAX(0,J135+'8. SOH &amp; Pipeline'!L89-'7. Consumption'!N39+MIN(0,(SUM('7. Consumption'!$G39:M39)-'8. SOH &amp; Pipeline'!L38))+K39)</f>
        <v>0</v>
      </c>
      <c r="L135" s="135">
        <f ca="1">MAX(0,K135+'8. SOH &amp; Pipeline'!M89-'7. Consumption'!O39+MIN(0,(SUM('7. Consumption'!$G39:N39)-'8. SOH &amp; Pipeline'!M38))+L39)</f>
        <v>0</v>
      </c>
      <c r="M135" s="135">
        <f ca="1">MAX(0,L135+'8. SOH &amp; Pipeline'!N89-'7. Consumption'!P39+MIN(0,(SUM('7. Consumption'!$G39:O39)-'8. SOH &amp; Pipeline'!N38))+M39)</f>
        <v>0</v>
      </c>
      <c r="N135" s="135">
        <f ca="1">MAX(0,M135+'8. SOH &amp; Pipeline'!O89-'7. Consumption'!Q39+MIN(0,(SUM('7. Consumption'!$G39:P39)-'8. SOH &amp; Pipeline'!O38))+N39)</f>
        <v>0</v>
      </c>
      <c r="O135" s="135">
        <f ca="1">MAX(0,N135+'8. SOH &amp; Pipeline'!P89-'7. Consumption'!R39+MIN(0,(SUM('7. Consumption'!$G39:Q39)-'8. SOH &amp; Pipeline'!P38))+O39)</f>
        <v>0</v>
      </c>
      <c r="P135" s="135">
        <f ca="1">MAX(0,O135+'8. SOH &amp; Pipeline'!Q89-'7. Consumption'!S39+MIN(0,(SUM('7. Consumption'!$G39:R39)-'8. SOH &amp; Pipeline'!Q38))+P39)</f>
        <v>0</v>
      </c>
      <c r="Q135" s="135">
        <f ca="1">MAX(0,P135+'8. SOH &amp; Pipeline'!R89-'7. Consumption'!T39+MIN(0,(SUM('7. Consumption'!$G39:S39)-'8. SOH &amp; Pipeline'!R38))+Q39)</f>
        <v>0</v>
      </c>
      <c r="R135" s="135">
        <f ca="1">MAX(0,Q135+'8. SOH &amp; Pipeline'!S89-'7. Consumption'!U39+MIN(0,(SUM('7. Consumption'!$G39:T39)-'8. SOH &amp; Pipeline'!S38))+R39)</f>
        <v>0</v>
      </c>
      <c r="S135" s="135">
        <f ca="1">MAX(0,R135+'8. SOH &amp; Pipeline'!T89-'7. Consumption'!V39+MIN(0,(SUM('7. Consumption'!$G39:U39)-'8. SOH &amp; Pipeline'!T38))+S39)</f>
        <v>0</v>
      </c>
      <c r="T135" s="135">
        <f ca="1">MAX(0,S135+'8. SOH &amp; Pipeline'!U89-'7. Consumption'!W39+MIN(0,(SUM('7. Consumption'!$G39:V39)-'8. SOH &amp; Pipeline'!U38))+T39)</f>
        <v>0</v>
      </c>
      <c r="U135" s="135">
        <f ca="1">MAX(0,T135+'8. SOH &amp; Pipeline'!V89-'7. Consumption'!X39+MIN(0,(SUM('7. Consumption'!$G39:W39)-'8. SOH &amp; Pipeline'!V38))+U39)</f>
        <v>0</v>
      </c>
      <c r="V135" s="135">
        <f ca="1">MAX(0,U135+'8. SOH &amp; Pipeline'!W89-'7. Consumption'!Y39+MIN(0,(SUM('7. Consumption'!$G39:X39)-'8. SOH &amp; Pipeline'!W38))+V39)</f>
        <v>0</v>
      </c>
      <c r="W135" s="135">
        <f ca="1">MAX(0,V135+'8. SOH &amp; Pipeline'!X89-'7. Consumption'!Z39+MIN(0,(SUM('7. Consumption'!$G39:Y39)-'8. SOH &amp; Pipeline'!X38))+W39)</f>
        <v>0</v>
      </c>
      <c r="X135" s="135">
        <f ca="1">MAX(0,W135+'8. SOH &amp; Pipeline'!Y89-'7. Consumption'!AA39+MIN(0,(SUM('7. Consumption'!$G39:Z39)-'8. SOH &amp; Pipeline'!Y38))+X39)</f>
        <v>0</v>
      </c>
      <c r="Y135" s="135">
        <f ca="1">MAX(0,X135+'8. SOH &amp; Pipeline'!Z89-'7. Consumption'!AB39+MIN(0,(SUM('7. Consumption'!$G39:AA39)-'8. SOH &amp; Pipeline'!Z38))+Y39)</f>
        <v>0</v>
      </c>
      <c r="Z135" s="135">
        <f ca="1">MAX(0,Y135+'8. SOH &amp; Pipeline'!AA89-'7. Consumption'!AC39+MIN(0,(SUM('7. Consumption'!$G39:AB39)-'8. SOH &amp; Pipeline'!AA38))+Z39)</f>
        <v>0</v>
      </c>
      <c r="AA135" s="135">
        <f ca="1">MAX(0,Z135+'8. SOH &amp; Pipeline'!AB89-'7. Consumption'!AD39+MIN(0,(SUM('7. Consumption'!$G39:AC39)-'8. SOH &amp; Pipeline'!AB38))+AA39)</f>
        <v>0</v>
      </c>
      <c r="AB135" s="135">
        <f ca="1">MAX(0,AA135+'8. SOH &amp; Pipeline'!AC89-'7. Consumption'!AE39+MIN(0,(SUM('7. Consumption'!$G39:AD39)-'8. SOH &amp; Pipeline'!AC38))+AB39)</f>
        <v>0</v>
      </c>
      <c r="AC135" s="135">
        <f ca="1">MAX(0,AB135+'8. SOH &amp; Pipeline'!AD89-'7. Consumption'!AF39+MIN(0,(SUM('7. Consumption'!$G39:AE39)-'8. SOH &amp; Pipeline'!AD38))+AC39)</f>
        <v>0</v>
      </c>
      <c r="AD135" s="135">
        <f ca="1">MAX(0,AC135+'8. SOH &amp; Pipeline'!AE89-'7. Consumption'!AG39+MIN(0,(SUM('7. Consumption'!$G39:AF39)-'8. SOH &amp; Pipeline'!AE38))+AD39)</f>
        <v>0</v>
      </c>
      <c r="AE135" s="135">
        <f ca="1">MAX(0,AD135+'8. SOH &amp; Pipeline'!AF89-'7. Consumption'!AH39+MIN(0,(SUM('7. Consumption'!$G39:AG39)-'8. SOH &amp; Pipeline'!AF38))+AE39)</f>
        <v>0</v>
      </c>
      <c r="AF135" s="135">
        <f ca="1">MAX(0,AE135+'8. SOH &amp; Pipeline'!AG89-'7. Consumption'!AI39+MIN(0,(SUM('7. Consumption'!$G39:AH39)-'8. SOH &amp; Pipeline'!AG38))+AF39)</f>
        <v>0</v>
      </c>
      <c r="AG135" s="135">
        <f ca="1">MAX(0,AF135+'8. SOH &amp; Pipeline'!AH89-'7. Consumption'!AJ39+MIN(0,(SUM('7. Consumption'!$G39:AI39)-'8. SOH &amp; Pipeline'!AH38))+AG39)</f>
        <v>0</v>
      </c>
      <c r="AH135" s="135">
        <f ca="1">MAX(0,AG135+'8. SOH &amp; Pipeline'!AI89-'7. Consumption'!AK39+MIN(0,(SUM('7. Consumption'!$G39:AJ39)-'8. SOH &amp; Pipeline'!AI38))+AH39)</f>
        <v>0</v>
      </c>
      <c r="AI135" s="135">
        <f ca="1">MAX(0,AH135+'8. SOH &amp; Pipeline'!AJ89-'7. Consumption'!AL39+MIN(0,(SUM('7. Consumption'!$G39:AK39)-'8. SOH &amp; Pipeline'!AJ38))+AI39)</f>
        <v>0</v>
      </c>
      <c r="AJ135" s="135">
        <f ca="1">MAX(0,AI135+'8. SOH &amp; Pipeline'!AK89-'7. Consumption'!AM39+MIN(0,(SUM('7. Consumption'!$G39:AL39)-'8. SOH &amp; Pipeline'!AK38))+AJ39)</f>
        <v>0</v>
      </c>
      <c r="AK135" s="135">
        <f ca="1">MAX(0,AJ135+'8. SOH &amp; Pipeline'!AL89-'7. Consumption'!AN39+MIN(0,(SUM('7. Consumption'!$G39:AM39)-'8. SOH &amp; Pipeline'!AL38))+AK39)</f>
        <v>0</v>
      </c>
      <c r="AL135" s="135">
        <f ca="1">MAX(0,AK135+'8. SOH &amp; Pipeline'!AM89-'7. Consumption'!AO39+MIN(0,(SUM('7. Consumption'!$G39:AN39)-'8. SOH &amp; Pipeline'!AM38))+AL39)</f>
        <v>0</v>
      </c>
      <c r="AM135" s="135">
        <f ca="1">MAX(0,AL135+'8. SOH &amp; Pipeline'!AN89-'7. Consumption'!AP39+MIN(0,(SUM('7. Consumption'!$G39:AO39)-'8. SOH &amp; Pipeline'!AN38))+AM39)</f>
        <v>0</v>
      </c>
      <c r="AN135" s="135">
        <f ca="1">MAX(0,AM135+'8. SOH &amp; Pipeline'!AO89-'7. Consumption'!AQ39+MIN(0,(SUM('7. Consumption'!$G39:AP39)-'8. SOH &amp; Pipeline'!AO38))+AN39)</f>
        <v>0</v>
      </c>
    </row>
    <row r="136" spans="2:40" ht="15" hidden="1" outlineLevel="1" x14ac:dyDescent="0.25">
      <c r="B136" s="16"/>
      <c r="C136" s="16" t="str">
        <f>'7. Consumption'!C40</f>
        <v xml:space="preserve">x---- (TAF+3TC) -  </v>
      </c>
      <c r="D136">
        <f>'8. SOH &amp; Pipeline'!E140</f>
        <v>0</v>
      </c>
      <c r="E136" s="135">
        <f ca="1">MAX(0,D136+'8. SOH &amp; Pipeline'!F90-'7. Consumption'!H40+MIN(0,(SUM('7. Consumption'!$G40:G40)-'8. SOH &amp; Pipeline'!F39))+E40)</f>
        <v>0</v>
      </c>
      <c r="F136" s="135">
        <f ca="1">MAX(0,E136+'8. SOH &amp; Pipeline'!G90-'7. Consumption'!I40+MIN(0,(SUM('7. Consumption'!$G40:H40)-'8. SOH &amp; Pipeline'!G39))+F40)</f>
        <v>0</v>
      </c>
      <c r="G136" s="135">
        <f ca="1">MAX(0,F136+'8. SOH &amp; Pipeline'!H90-'7. Consumption'!J40+MIN(0,(SUM('7. Consumption'!$G40:I40)-'8. SOH &amp; Pipeline'!H39))+G40)</f>
        <v>0</v>
      </c>
      <c r="H136" s="135">
        <f ca="1">MAX(0,G136+'8. SOH &amp; Pipeline'!I90-'7. Consumption'!K40+MIN(0,(SUM('7. Consumption'!$G40:J40)-'8. SOH &amp; Pipeline'!I39))+H40)</f>
        <v>0</v>
      </c>
      <c r="I136" s="135">
        <f ca="1">MAX(0,H136+'8. SOH &amp; Pipeline'!J90-'7. Consumption'!L40+MIN(0,(SUM('7. Consumption'!$G40:K40)-'8. SOH &amp; Pipeline'!J39))+I40)</f>
        <v>0</v>
      </c>
      <c r="J136" s="135">
        <f ca="1">MAX(0,I136+'8. SOH &amp; Pipeline'!K90-'7. Consumption'!M40+MIN(0,(SUM('7. Consumption'!$G40:L40)-'8. SOH &amp; Pipeline'!K39))+J40)</f>
        <v>0</v>
      </c>
      <c r="K136" s="135">
        <f ca="1">MAX(0,J136+'8. SOH &amp; Pipeline'!L90-'7. Consumption'!N40+MIN(0,(SUM('7. Consumption'!$G40:M40)-'8. SOH &amp; Pipeline'!L39))+K40)</f>
        <v>0</v>
      </c>
      <c r="L136" s="135">
        <f ca="1">MAX(0,K136+'8. SOH &amp; Pipeline'!M90-'7. Consumption'!O40+MIN(0,(SUM('7. Consumption'!$G40:N40)-'8. SOH &amp; Pipeline'!M39))+L40)</f>
        <v>0</v>
      </c>
      <c r="M136" s="135">
        <f ca="1">MAX(0,L136+'8. SOH &amp; Pipeline'!N90-'7. Consumption'!P40+MIN(0,(SUM('7. Consumption'!$G40:O40)-'8. SOH &amp; Pipeline'!N39))+M40)</f>
        <v>0</v>
      </c>
      <c r="N136" s="135">
        <f ca="1">MAX(0,M136+'8. SOH &amp; Pipeline'!O90-'7. Consumption'!Q40+MIN(0,(SUM('7. Consumption'!$G40:P40)-'8. SOH &amp; Pipeline'!O39))+N40)</f>
        <v>0</v>
      </c>
      <c r="O136" s="135">
        <f ca="1">MAX(0,N136+'8. SOH &amp; Pipeline'!P90-'7. Consumption'!R40+MIN(0,(SUM('7. Consumption'!$G40:Q40)-'8. SOH &amp; Pipeline'!P39))+O40)</f>
        <v>0</v>
      </c>
      <c r="P136" s="135">
        <f ca="1">MAX(0,O136+'8. SOH &amp; Pipeline'!Q90-'7. Consumption'!S40+MIN(0,(SUM('7. Consumption'!$G40:R40)-'8. SOH &amp; Pipeline'!Q39))+P40)</f>
        <v>0</v>
      </c>
      <c r="Q136" s="135">
        <f ca="1">MAX(0,P136+'8. SOH &amp; Pipeline'!R90-'7. Consumption'!T40+MIN(0,(SUM('7. Consumption'!$G40:S40)-'8. SOH &amp; Pipeline'!R39))+Q40)</f>
        <v>0</v>
      </c>
      <c r="R136" s="135">
        <f ca="1">MAX(0,Q136+'8. SOH &amp; Pipeline'!S90-'7. Consumption'!U40+MIN(0,(SUM('7. Consumption'!$G40:T40)-'8. SOH &amp; Pipeline'!S39))+R40)</f>
        <v>0</v>
      </c>
      <c r="S136" s="135">
        <f ca="1">MAX(0,R136+'8. SOH &amp; Pipeline'!T90-'7. Consumption'!V40+MIN(0,(SUM('7. Consumption'!$G40:U40)-'8. SOH &amp; Pipeline'!T39))+S40)</f>
        <v>0</v>
      </c>
      <c r="T136" s="135">
        <f ca="1">MAX(0,S136+'8. SOH &amp; Pipeline'!U90-'7. Consumption'!W40+MIN(0,(SUM('7. Consumption'!$G40:V40)-'8. SOH &amp; Pipeline'!U39))+T40)</f>
        <v>0</v>
      </c>
      <c r="U136" s="135">
        <f ca="1">MAX(0,T136+'8. SOH &amp; Pipeline'!V90-'7. Consumption'!X40+MIN(0,(SUM('7. Consumption'!$G40:W40)-'8. SOH &amp; Pipeline'!V39))+U40)</f>
        <v>0</v>
      </c>
      <c r="V136" s="135">
        <f ca="1">MAX(0,U136+'8. SOH &amp; Pipeline'!W90-'7. Consumption'!Y40+MIN(0,(SUM('7. Consumption'!$G40:X40)-'8. SOH &amp; Pipeline'!W39))+V40)</f>
        <v>0</v>
      </c>
      <c r="W136" s="135">
        <f ca="1">MAX(0,V136+'8. SOH &amp; Pipeline'!X90-'7. Consumption'!Z40+MIN(0,(SUM('7. Consumption'!$G40:Y40)-'8. SOH &amp; Pipeline'!X39))+W40)</f>
        <v>0</v>
      </c>
      <c r="X136" s="135">
        <f ca="1">MAX(0,W136+'8. SOH &amp; Pipeline'!Y90-'7. Consumption'!AA40+MIN(0,(SUM('7. Consumption'!$G40:Z40)-'8. SOH &amp; Pipeline'!Y39))+X40)</f>
        <v>0</v>
      </c>
      <c r="Y136" s="135">
        <f ca="1">MAX(0,X136+'8. SOH &amp; Pipeline'!Z90-'7. Consumption'!AB40+MIN(0,(SUM('7. Consumption'!$G40:AA40)-'8. SOH &amp; Pipeline'!Z39))+Y40)</f>
        <v>0</v>
      </c>
      <c r="Z136" s="135">
        <f ca="1">MAX(0,Y136+'8. SOH &amp; Pipeline'!AA90-'7. Consumption'!AC40+MIN(0,(SUM('7. Consumption'!$G40:AB40)-'8. SOH &amp; Pipeline'!AA39))+Z40)</f>
        <v>0</v>
      </c>
      <c r="AA136" s="135">
        <f ca="1">MAX(0,Z136+'8. SOH &amp; Pipeline'!AB90-'7. Consumption'!AD40+MIN(0,(SUM('7. Consumption'!$G40:AC40)-'8. SOH &amp; Pipeline'!AB39))+AA40)</f>
        <v>0</v>
      </c>
      <c r="AB136" s="135">
        <f ca="1">MAX(0,AA136+'8. SOH &amp; Pipeline'!AC90-'7. Consumption'!AE40+MIN(0,(SUM('7. Consumption'!$G40:AD40)-'8. SOH &amp; Pipeline'!AC39))+AB40)</f>
        <v>0</v>
      </c>
      <c r="AC136" s="135">
        <f ca="1">MAX(0,AB136+'8. SOH &amp; Pipeline'!AD90-'7. Consumption'!AF40+MIN(0,(SUM('7. Consumption'!$G40:AE40)-'8. SOH &amp; Pipeline'!AD39))+AC40)</f>
        <v>0</v>
      </c>
      <c r="AD136" s="135">
        <f ca="1">MAX(0,AC136+'8. SOH &amp; Pipeline'!AE90-'7. Consumption'!AG40+MIN(0,(SUM('7. Consumption'!$G40:AF40)-'8. SOH &amp; Pipeline'!AE39))+AD40)</f>
        <v>0</v>
      </c>
      <c r="AE136" s="135">
        <f ca="1">MAX(0,AD136+'8. SOH &amp; Pipeline'!AF90-'7. Consumption'!AH40+MIN(0,(SUM('7. Consumption'!$G40:AG40)-'8. SOH &amp; Pipeline'!AF39))+AE40)</f>
        <v>0</v>
      </c>
      <c r="AF136" s="135">
        <f ca="1">MAX(0,AE136+'8. SOH &amp; Pipeline'!AG90-'7. Consumption'!AI40+MIN(0,(SUM('7. Consumption'!$G40:AH40)-'8. SOH &amp; Pipeline'!AG39))+AF40)</f>
        <v>0</v>
      </c>
      <c r="AG136" s="135">
        <f ca="1">MAX(0,AF136+'8. SOH &amp; Pipeline'!AH90-'7. Consumption'!AJ40+MIN(0,(SUM('7. Consumption'!$G40:AI40)-'8. SOH &amp; Pipeline'!AH39))+AG40)</f>
        <v>0</v>
      </c>
      <c r="AH136" s="135">
        <f ca="1">MAX(0,AG136+'8. SOH &amp; Pipeline'!AI90-'7. Consumption'!AK40+MIN(0,(SUM('7. Consumption'!$G40:AJ40)-'8. SOH &amp; Pipeline'!AI39))+AH40)</f>
        <v>0</v>
      </c>
      <c r="AI136" s="135">
        <f ca="1">MAX(0,AH136+'8. SOH &amp; Pipeline'!AJ90-'7. Consumption'!AL40+MIN(0,(SUM('7. Consumption'!$G40:AK40)-'8. SOH &amp; Pipeline'!AJ39))+AI40)</f>
        <v>0</v>
      </c>
      <c r="AJ136" s="135">
        <f ca="1">MAX(0,AI136+'8. SOH &amp; Pipeline'!AK90-'7. Consumption'!AM40+MIN(0,(SUM('7. Consumption'!$G40:AL40)-'8. SOH &amp; Pipeline'!AK39))+AJ40)</f>
        <v>0</v>
      </c>
      <c r="AK136" s="135">
        <f ca="1">MAX(0,AJ136+'8. SOH &amp; Pipeline'!AL90-'7. Consumption'!AN40+MIN(0,(SUM('7. Consumption'!$G40:AM40)-'8. SOH &amp; Pipeline'!AL39))+AK40)</f>
        <v>0</v>
      </c>
      <c r="AL136" s="135">
        <f ca="1">MAX(0,AK136+'8. SOH &amp; Pipeline'!AM90-'7. Consumption'!AO40+MIN(0,(SUM('7. Consumption'!$G40:AN40)-'8. SOH &amp; Pipeline'!AM39))+AL40)</f>
        <v>0</v>
      </c>
      <c r="AM136" s="135">
        <f ca="1">MAX(0,AL136+'8. SOH &amp; Pipeline'!AN90-'7. Consumption'!AP40+MIN(0,(SUM('7. Consumption'!$G40:AO40)-'8. SOH &amp; Pipeline'!AN39))+AM40)</f>
        <v>0</v>
      </c>
      <c r="AN136" s="135">
        <f ca="1">MAX(0,AM136+'8. SOH &amp; Pipeline'!AO90-'7. Consumption'!AQ40+MIN(0,(SUM('7. Consumption'!$G40:AP40)-'8. SOH &amp; Pipeline'!AO39))+AN40)</f>
        <v>0</v>
      </c>
    </row>
    <row r="137" spans="2:40" ht="15" hidden="1" outlineLevel="1" x14ac:dyDescent="0.25">
      <c r="B137" s="16"/>
      <c r="C137" s="16" t="str">
        <f>'7. Consumption'!C41</f>
        <v xml:space="preserve">x--- (TDF+3TC+DTG) -  </v>
      </c>
      <c r="D137">
        <f>'8. SOH &amp; Pipeline'!E141</f>
        <v>0</v>
      </c>
      <c r="E137" s="135">
        <f ca="1">MAX(0,D137+'8. SOH &amp; Pipeline'!F91-'7. Consumption'!H41+MIN(0,(SUM('7. Consumption'!$G41:G41)-'8. SOH &amp; Pipeline'!F40))+E41)</f>
        <v>0</v>
      </c>
      <c r="F137" s="135">
        <f ca="1">MAX(0,E137+'8. SOH &amp; Pipeline'!G91-'7. Consumption'!I41+MIN(0,(SUM('7. Consumption'!$G41:H41)-'8. SOH &amp; Pipeline'!G40))+F41)</f>
        <v>0</v>
      </c>
      <c r="G137" s="135">
        <f ca="1">MAX(0,F137+'8. SOH &amp; Pipeline'!H91-'7. Consumption'!J41+MIN(0,(SUM('7. Consumption'!$G41:I41)-'8. SOH &amp; Pipeline'!H40))+G41)</f>
        <v>0</v>
      </c>
      <c r="H137" s="135">
        <f ca="1">MAX(0,G137+'8. SOH &amp; Pipeline'!I91-'7. Consumption'!K41+MIN(0,(SUM('7. Consumption'!$G41:J41)-'8. SOH &amp; Pipeline'!I40))+H41)</f>
        <v>0</v>
      </c>
      <c r="I137" s="135">
        <f ca="1">MAX(0,H137+'8. SOH &amp; Pipeline'!J91-'7. Consumption'!L41+MIN(0,(SUM('7. Consumption'!$G41:K41)-'8. SOH &amp; Pipeline'!J40))+I41)</f>
        <v>0</v>
      </c>
      <c r="J137" s="135">
        <f ca="1">MAX(0,I137+'8. SOH &amp; Pipeline'!K91-'7. Consumption'!M41+MIN(0,(SUM('7. Consumption'!$G41:L41)-'8. SOH &amp; Pipeline'!K40))+J41)</f>
        <v>0</v>
      </c>
      <c r="K137" s="135">
        <f ca="1">MAX(0,J137+'8. SOH &amp; Pipeline'!L91-'7. Consumption'!N41+MIN(0,(SUM('7. Consumption'!$G41:M41)-'8. SOH &amp; Pipeline'!L40))+K41)</f>
        <v>0</v>
      </c>
      <c r="L137" s="135">
        <f ca="1">MAX(0,K137+'8. SOH &amp; Pipeline'!M91-'7. Consumption'!O41+MIN(0,(SUM('7. Consumption'!$G41:N41)-'8. SOH &amp; Pipeline'!M40))+L41)</f>
        <v>0</v>
      </c>
      <c r="M137" s="135">
        <f ca="1">MAX(0,L137+'8. SOH &amp; Pipeline'!N91-'7. Consumption'!P41+MIN(0,(SUM('7. Consumption'!$G41:O41)-'8. SOH &amp; Pipeline'!N40))+M41)</f>
        <v>0</v>
      </c>
      <c r="N137" s="135">
        <f ca="1">MAX(0,M137+'8. SOH &amp; Pipeline'!O91-'7. Consumption'!Q41+MIN(0,(SUM('7. Consumption'!$G41:P41)-'8. SOH &amp; Pipeline'!O40))+N41)</f>
        <v>0</v>
      </c>
      <c r="O137" s="135">
        <f ca="1">MAX(0,N137+'8. SOH &amp; Pipeline'!P91-'7. Consumption'!R41+MIN(0,(SUM('7. Consumption'!$G41:Q41)-'8. SOH &amp; Pipeline'!P40))+O41)</f>
        <v>0</v>
      </c>
      <c r="P137" s="135">
        <f ca="1">MAX(0,O137+'8. SOH &amp; Pipeline'!Q91-'7. Consumption'!S41+MIN(0,(SUM('7. Consumption'!$G41:R41)-'8. SOH &amp; Pipeline'!Q40))+P41)</f>
        <v>0</v>
      </c>
      <c r="Q137" s="135">
        <f ca="1">MAX(0,P137+'8. SOH &amp; Pipeline'!R91-'7. Consumption'!T41+MIN(0,(SUM('7. Consumption'!$G41:S41)-'8. SOH &amp; Pipeline'!R40))+Q41)</f>
        <v>0</v>
      </c>
      <c r="R137" s="135">
        <f ca="1">MAX(0,Q137+'8. SOH &amp; Pipeline'!S91-'7. Consumption'!U41+MIN(0,(SUM('7. Consumption'!$G41:T41)-'8. SOH &amp; Pipeline'!S40))+R41)</f>
        <v>0</v>
      </c>
      <c r="S137" s="135">
        <f ca="1">MAX(0,R137+'8. SOH &amp; Pipeline'!T91-'7. Consumption'!V41+MIN(0,(SUM('7. Consumption'!$G41:U41)-'8. SOH &amp; Pipeline'!T40))+S41)</f>
        <v>0</v>
      </c>
      <c r="T137" s="135">
        <f ca="1">MAX(0,S137+'8. SOH &amp; Pipeline'!U91-'7. Consumption'!W41+MIN(0,(SUM('7. Consumption'!$G41:V41)-'8. SOH &amp; Pipeline'!U40))+T41)</f>
        <v>0</v>
      </c>
      <c r="U137" s="135">
        <f ca="1">MAX(0,T137+'8. SOH &amp; Pipeline'!V91-'7. Consumption'!X41+MIN(0,(SUM('7. Consumption'!$G41:W41)-'8. SOH &amp; Pipeline'!V40))+U41)</f>
        <v>0</v>
      </c>
      <c r="V137" s="135">
        <f ca="1">MAX(0,U137+'8. SOH &amp; Pipeline'!W91-'7. Consumption'!Y41+MIN(0,(SUM('7. Consumption'!$G41:X41)-'8. SOH &amp; Pipeline'!W40))+V41)</f>
        <v>0</v>
      </c>
      <c r="W137" s="135">
        <f ca="1">MAX(0,V137+'8. SOH &amp; Pipeline'!X91-'7. Consumption'!Z41+MIN(0,(SUM('7. Consumption'!$G41:Y41)-'8. SOH &amp; Pipeline'!X40))+W41)</f>
        <v>0</v>
      </c>
      <c r="X137" s="135">
        <f ca="1">MAX(0,W137+'8. SOH &amp; Pipeline'!Y91-'7. Consumption'!AA41+MIN(0,(SUM('7. Consumption'!$G41:Z41)-'8. SOH &amp; Pipeline'!Y40))+X41)</f>
        <v>0</v>
      </c>
      <c r="Y137" s="135">
        <f ca="1">MAX(0,X137+'8. SOH &amp; Pipeline'!Z91-'7. Consumption'!AB41+MIN(0,(SUM('7. Consumption'!$G41:AA41)-'8. SOH &amp; Pipeline'!Z40))+Y41)</f>
        <v>0</v>
      </c>
      <c r="Z137" s="135">
        <f ca="1">MAX(0,Y137+'8. SOH &amp; Pipeline'!AA91-'7. Consumption'!AC41+MIN(0,(SUM('7. Consumption'!$G41:AB41)-'8. SOH &amp; Pipeline'!AA40))+Z41)</f>
        <v>0</v>
      </c>
      <c r="AA137" s="135">
        <f ca="1">MAX(0,Z137+'8. SOH &amp; Pipeline'!AB91-'7. Consumption'!AD41+MIN(0,(SUM('7. Consumption'!$G41:AC41)-'8. SOH &amp; Pipeline'!AB40))+AA41)</f>
        <v>0</v>
      </c>
      <c r="AB137" s="135">
        <f ca="1">MAX(0,AA137+'8. SOH &amp; Pipeline'!AC91-'7. Consumption'!AE41+MIN(0,(SUM('7. Consumption'!$G41:AD41)-'8. SOH &amp; Pipeline'!AC40))+AB41)</f>
        <v>0</v>
      </c>
      <c r="AC137" s="135">
        <f ca="1">MAX(0,AB137+'8. SOH &amp; Pipeline'!AD91-'7. Consumption'!AF41+MIN(0,(SUM('7. Consumption'!$G41:AE41)-'8. SOH &amp; Pipeline'!AD40))+AC41)</f>
        <v>0</v>
      </c>
      <c r="AD137" s="135">
        <f ca="1">MAX(0,AC137+'8. SOH &amp; Pipeline'!AE91-'7. Consumption'!AG41+MIN(0,(SUM('7. Consumption'!$G41:AF41)-'8. SOH &amp; Pipeline'!AE40))+AD41)</f>
        <v>0</v>
      </c>
      <c r="AE137" s="135">
        <f ca="1">MAX(0,AD137+'8. SOH &amp; Pipeline'!AF91-'7. Consumption'!AH41+MIN(0,(SUM('7. Consumption'!$G41:AG41)-'8. SOH &amp; Pipeline'!AF40))+AE41)</f>
        <v>0</v>
      </c>
      <c r="AF137" s="135">
        <f ca="1">MAX(0,AE137+'8. SOH &amp; Pipeline'!AG91-'7. Consumption'!AI41+MIN(0,(SUM('7. Consumption'!$G41:AH41)-'8. SOH &amp; Pipeline'!AG40))+AF41)</f>
        <v>0</v>
      </c>
      <c r="AG137" s="135">
        <f ca="1">MAX(0,AF137+'8. SOH &amp; Pipeline'!AH91-'7. Consumption'!AJ41+MIN(0,(SUM('7. Consumption'!$G41:AI41)-'8. SOH &amp; Pipeline'!AH40))+AG41)</f>
        <v>0</v>
      </c>
      <c r="AH137" s="135">
        <f ca="1">MAX(0,AG137+'8. SOH &amp; Pipeline'!AI91-'7. Consumption'!AK41+MIN(0,(SUM('7. Consumption'!$G41:AJ41)-'8. SOH &amp; Pipeline'!AI40))+AH41)</f>
        <v>0</v>
      </c>
      <c r="AI137" s="135">
        <f ca="1">MAX(0,AH137+'8. SOH &amp; Pipeline'!AJ91-'7. Consumption'!AL41+MIN(0,(SUM('7. Consumption'!$G41:AK41)-'8. SOH &amp; Pipeline'!AJ40))+AI41)</f>
        <v>0</v>
      </c>
      <c r="AJ137" s="135">
        <f ca="1">MAX(0,AI137+'8. SOH &amp; Pipeline'!AK91-'7. Consumption'!AM41+MIN(0,(SUM('7. Consumption'!$G41:AL41)-'8. SOH &amp; Pipeline'!AK40))+AJ41)</f>
        <v>0</v>
      </c>
      <c r="AK137" s="135">
        <f ca="1">MAX(0,AJ137+'8. SOH &amp; Pipeline'!AL91-'7. Consumption'!AN41+MIN(0,(SUM('7. Consumption'!$G41:AM41)-'8. SOH &amp; Pipeline'!AL40))+AK41)</f>
        <v>0</v>
      </c>
      <c r="AL137" s="135">
        <f ca="1">MAX(0,AK137+'8. SOH &amp; Pipeline'!AM91-'7. Consumption'!AO41+MIN(0,(SUM('7. Consumption'!$G41:AN41)-'8. SOH &amp; Pipeline'!AM40))+AL41)</f>
        <v>0</v>
      </c>
      <c r="AM137" s="135">
        <f ca="1">MAX(0,AL137+'8. SOH &amp; Pipeline'!AN91-'7. Consumption'!AP41+MIN(0,(SUM('7. Consumption'!$G41:AO41)-'8. SOH &amp; Pipeline'!AN40))+AM41)</f>
        <v>0</v>
      </c>
      <c r="AN137" s="135">
        <f ca="1">MAX(0,AM137+'8. SOH &amp; Pipeline'!AO91-'7. Consumption'!AQ41+MIN(0,(SUM('7. Consumption'!$G41:AP41)-'8. SOH &amp; Pipeline'!AO40))+AN41)</f>
        <v>0</v>
      </c>
    </row>
    <row r="138" spans="2:40" ht="15" hidden="1" outlineLevel="1" x14ac:dyDescent="0.25">
      <c r="B138" s="16"/>
      <c r="C138" s="16" t="str">
        <f>'7. Consumption'!C42</f>
        <v xml:space="preserve">z--blank-- () -  </v>
      </c>
      <c r="D138">
        <f>'8. SOH &amp; Pipeline'!E142</f>
        <v>0</v>
      </c>
      <c r="E138" s="135">
        <f ca="1">MAX(0,D138+'8. SOH &amp; Pipeline'!F92-'7. Consumption'!H42+MIN(0,(SUM('7. Consumption'!$G42:G42)-'8. SOH &amp; Pipeline'!F41))+E42)</f>
        <v>0</v>
      </c>
      <c r="F138" s="135">
        <f ca="1">MAX(0,E138+'8. SOH &amp; Pipeline'!G92-'7. Consumption'!I42+MIN(0,(SUM('7. Consumption'!$G42:H42)-'8. SOH &amp; Pipeline'!G41))+F42)</f>
        <v>0</v>
      </c>
      <c r="G138" s="135">
        <f ca="1">MAX(0,F138+'8. SOH &amp; Pipeline'!H92-'7. Consumption'!J42+MIN(0,(SUM('7. Consumption'!$G42:I42)-'8. SOH &amp; Pipeline'!H41))+G42)</f>
        <v>0</v>
      </c>
      <c r="H138" s="135">
        <f ca="1">MAX(0,G138+'8. SOH &amp; Pipeline'!I92-'7. Consumption'!K42+MIN(0,(SUM('7. Consumption'!$G42:J42)-'8. SOH &amp; Pipeline'!I41))+H42)</f>
        <v>0</v>
      </c>
      <c r="I138" s="135">
        <f ca="1">MAX(0,H138+'8. SOH &amp; Pipeline'!J92-'7. Consumption'!L42+MIN(0,(SUM('7. Consumption'!$G42:K42)-'8. SOH &amp; Pipeline'!J41))+I42)</f>
        <v>0</v>
      </c>
      <c r="J138" s="135">
        <f ca="1">MAX(0,I138+'8. SOH &amp; Pipeline'!K92-'7. Consumption'!M42+MIN(0,(SUM('7. Consumption'!$G42:L42)-'8. SOH &amp; Pipeline'!K41))+J42)</f>
        <v>0</v>
      </c>
      <c r="K138" s="135">
        <f ca="1">MAX(0,J138+'8. SOH &amp; Pipeline'!L92-'7. Consumption'!N42+MIN(0,(SUM('7. Consumption'!$G42:M42)-'8. SOH &amp; Pipeline'!L41))+K42)</f>
        <v>0</v>
      </c>
      <c r="L138" s="135">
        <f ca="1">MAX(0,K138+'8. SOH &amp; Pipeline'!M92-'7. Consumption'!O42+MIN(0,(SUM('7. Consumption'!$G42:N42)-'8. SOH &amp; Pipeline'!M41))+L42)</f>
        <v>0</v>
      </c>
      <c r="M138" s="135">
        <f ca="1">MAX(0,L138+'8. SOH &amp; Pipeline'!N92-'7. Consumption'!P42+MIN(0,(SUM('7. Consumption'!$G42:O42)-'8. SOH &amp; Pipeline'!N41))+M42)</f>
        <v>0</v>
      </c>
      <c r="N138" s="135">
        <f ca="1">MAX(0,M138+'8. SOH &amp; Pipeline'!O92-'7. Consumption'!Q42+MIN(0,(SUM('7. Consumption'!$G42:P42)-'8. SOH &amp; Pipeline'!O41))+N42)</f>
        <v>0</v>
      </c>
      <c r="O138" s="135">
        <f ca="1">MAX(0,N138+'8. SOH &amp; Pipeline'!P92-'7. Consumption'!R42+MIN(0,(SUM('7. Consumption'!$G42:Q42)-'8. SOH &amp; Pipeline'!P41))+O42)</f>
        <v>0</v>
      </c>
      <c r="P138" s="135">
        <f ca="1">MAX(0,O138+'8. SOH &amp; Pipeline'!Q92-'7. Consumption'!S42+MIN(0,(SUM('7. Consumption'!$G42:R42)-'8. SOH &amp; Pipeline'!Q41))+P42)</f>
        <v>0</v>
      </c>
      <c r="Q138" s="135">
        <f ca="1">MAX(0,P138+'8. SOH &amp; Pipeline'!R92-'7. Consumption'!T42+MIN(0,(SUM('7. Consumption'!$G42:S42)-'8. SOH &amp; Pipeline'!R41))+Q42)</f>
        <v>0</v>
      </c>
      <c r="R138" s="135">
        <f ca="1">MAX(0,Q138+'8. SOH &amp; Pipeline'!S92-'7. Consumption'!U42+MIN(0,(SUM('7. Consumption'!$G42:T42)-'8. SOH &amp; Pipeline'!S41))+R42)</f>
        <v>0</v>
      </c>
      <c r="S138" s="135">
        <f ca="1">MAX(0,R138+'8. SOH &amp; Pipeline'!T92-'7. Consumption'!V42+MIN(0,(SUM('7. Consumption'!$G42:U42)-'8. SOH &amp; Pipeline'!T41))+S42)</f>
        <v>0</v>
      </c>
      <c r="T138" s="135">
        <f ca="1">MAX(0,S138+'8. SOH &amp; Pipeline'!U92-'7. Consumption'!W42+MIN(0,(SUM('7. Consumption'!$G42:V42)-'8. SOH &amp; Pipeline'!U41))+T42)</f>
        <v>0</v>
      </c>
      <c r="U138" s="135">
        <f ca="1">MAX(0,T138+'8. SOH &amp; Pipeline'!V92-'7. Consumption'!X42+MIN(0,(SUM('7. Consumption'!$G42:W42)-'8. SOH &amp; Pipeline'!V41))+U42)</f>
        <v>0</v>
      </c>
      <c r="V138" s="135">
        <f ca="1">MAX(0,U138+'8. SOH &amp; Pipeline'!W92-'7. Consumption'!Y42+MIN(0,(SUM('7. Consumption'!$G42:X42)-'8. SOH &amp; Pipeline'!W41))+V42)</f>
        <v>0</v>
      </c>
      <c r="W138" s="135">
        <f ca="1">MAX(0,V138+'8. SOH &amp; Pipeline'!X92-'7. Consumption'!Z42+MIN(0,(SUM('7. Consumption'!$G42:Y42)-'8. SOH &amp; Pipeline'!X41))+W42)</f>
        <v>0</v>
      </c>
      <c r="X138" s="135">
        <f ca="1">MAX(0,W138+'8. SOH &amp; Pipeline'!Y92-'7. Consumption'!AA42+MIN(0,(SUM('7. Consumption'!$G42:Z42)-'8. SOH &amp; Pipeline'!Y41))+X42)</f>
        <v>0</v>
      </c>
      <c r="Y138" s="135">
        <f ca="1">MAX(0,X138+'8. SOH &amp; Pipeline'!Z92-'7. Consumption'!AB42+MIN(0,(SUM('7. Consumption'!$G42:AA42)-'8. SOH &amp; Pipeline'!Z41))+Y42)</f>
        <v>0</v>
      </c>
      <c r="Z138" s="135">
        <f ca="1">MAX(0,Y138+'8. SOH &amp; Pipeline'!AA92-'7. Consumption'!AC42+MIN(0,(SUM('7. Consumption'!$G42:AB42)-'8. SOH &amp; Pipeline'!AA41))+Z42)</f>
        <v>0</v>
      </c>
      <c r="AA138" s="135">
        <f ca="1">MAX(0,Z138+'8. SOH &amp; Pipeline'!AB92-'7. Consumption'!AD42+MIN(0,(SUM('7. Consumption'!$G42:AC42)-'8. SOH &amp; Pipeline'!AB41))+AA42)</f>
        <v>0</v>
      </c>
      <c r="AB138" s="135">
        <f ca="1">MAX(0,AA138+'8. SOH &amp; Pipeline'!AC92-'7. Consumption'!AE42+MIN(0,(SUM('7. Consumption'!$G42:AD42)-'8. SOH &amp; Pipeline'!AC41))+AB42)</f>
        <v>0</v>
      </c>
      <c r="AC138" s="135">
        <f ca="1">MAX(0,AB138+'8. SOH &amp; Pipeline'!AD92-'7. Consumption'!AF42+MIN(0,(SUM('7. Consumption'!$G42:AE42)-'8. SOH &amp; Pipeline'!AD41))+AC42)</f>
        <v>0</v>
      </c>
      <c r="AD138" s="135">
        <f ca="1">MAX(0,AC138+'8. SOH &amp; Pipeline'!AE92-'7. Consumption'!AG42+MIN(0,(SUM('7. Consumption'!$G42:AF42)-'8. SOH &amp; Pipeline'!AE41))+AD42)</f>
        <v>0</v>
      </c>
      <c r="AE138" s="135">
        <f ca="1">MAX(0,AD138+'8. SOH &amp; Pipeline'!AF92-'7. Consumption'!AH42+MIN(0,(SUM('7. Consumption'!$G42:AG42)-'8. SOH &amp; Pipeline'!AF41))+AE42)</f>
        <v>0</v>
      </c>
      <c r="AF138" s="135">
        <f ca="1">MAX(0,AE138+'8. SOH &amp; Pipeline'!AG92-'7. Consumption'!AI42+MIN(0,(SUM('7. Consumption'!$G42:AH42)-'8. SOH &amp; Pipeline'!AG41))+AF42)</f>
        <v>0</v>
      </c>
      <c r="AG138" s="135">
        <f ca="1">MAX(0,AF138+'8. SOH &amp; Pipeline'!AH92-'7. Consumption'!AJ42+MIN(0,(SUM('7. Consumption'!$G42:AI42)-'8. SOH &amp; Pipeline'!AH41))+AG42)</f>
        <v>0</v>
      </c>
      <c r="AH138" s="135">
        <f ca="1">MAX(0,AG138+'8. SOH &amp; Pipeline'!AI92-'7. Consumption'!AK42+MIN(0,(SUM('7. Consumption'!$G42:AJ42)-'8. SOH &amp; Pipeline'!AI41))+AH42)</f>
        <v>0</v>
      </c>
      <c r="AI138" s="135">
        <f ca="1">MAX(0,AH138+'8. SOH &amp; Pipeline'!AJ92-'7. Consumption'!AL42+MIN(0,(SUM('7. Consumption'!$G42:AK42)-'8. SOH &amp; Pipeline'!AJ41))+AI42)</f>
        <v>0</v>
      </c>
      <c r="AJ138" s="135">
        <f ca="1">MAX(0,AI138+'8. SOH &amp; Pipeline'!AK92-'7. Consumption'!AM42+MIN(0,(SUM('7. Consumption'!$G42:AL42)-'8. SOH &amp; Pipeline'!AK41))+AJ42)</f>
        <v>0</v>
      </c>
      <c r="AK138" s="135">
        <f ca="1">MAX(0,AJ138+'8. SOH &amp; Pipeline'!AL92-'7. Consumption'!AN42+MIN(0,(SUM('7. Consumption'!$G42:AM42)-'8. SOH &amp; Pipeline'!AL41))+AK42)</f>
        <v>0</v>
      </c>
      <c r="AL138" s="135">
        <f ca="1">MAX(0,AK138+'8. SOH &amp; Pipeline'!AM92-'7. Consumption'!AO42+MIN(0,(SUM('7. Consumption'!$G42:AN42)-'8. SOH &amp; Pipeline'!AM41))+AL42)</f>
        <v>0</v>
      </c>
      <c r="AM138" s="135">
        <f ca="1">MAX(0,AL138+'8. SOH &amp; Pipeline'!AN92-'7. Consumption'!AP42+MIN(0,(SUM('7. Consumption'!$G42:AO42)-'8. SOH &amp; Pipeline'!AN41))+AM42)</f>
        <v>0</v>
      </c>
      <c r="AN138" s="135">
        <f ca="1">MAX(0,AM138+'8. SOH &amp; Pipeline'!AO92-'7. Consumption'!AQ42+MIN(0,(SUM('7. Consumption'!$G42:AP42)-'8. SOH &amp; Pipeline'!AO41))+AN42)</f>
        <v>0</v>
      </c>
    </row>
    <row r="139" spans="2:40" ht="15" hidden="1" outlineLevel="1" x14ac:dyDescent="0.25">
      <c r="B139" s="16"/>
      <c r="C139" s="16" t="str">
        <f>'7. Consumption'!C43</f>
        <v/>
      </c>
      <c r="D139">
        <f>'8. SOH &amp; Pipeline'!E143</f>
        <v>0</v>
      </c>
      <c r="E139" s="135">
        <f ca="1">MAX(0,D139+'8. SOH &amp; Pipeline'!F93-'7. Consumption'!H43+MIN(0,(SUM('7. Consumption'!$G43:G43)-'8. SOH &amp; Pipeline'!F42))+E43)</f>
        <v>0</v>
      </c>
      <c r="F139" s="135">
        <f ca="1">MAX(0,E139+'8. SOH &amp; Pipeline'!G93-'7. Consumption'!I43+MIN(0,(SUM('7. Consumption'!$G43:H43)-'8. SOH &amp; Pipeline'!G42))+F43)</f>
        <v>0</v>
      </c>
      <c r="G139" s="135">
        <f ca="1">MAX(0,F139+'8. SOH &amp; Pipeline'!H93-'7. Consumption'!J43+MIN(0,(SUM('7. Consumption'!$G43:I43)-'8. SOH &amp; Pipeline'!H42))+G43)</f>
        <v>0</v>
      </c>
      <c r="H139" s="135">
        <f ca="1">MAX(0,G139+'8. SOH &amp; Pipeline'!I93-'7. Consumption'!K43+MIN(0,(SUM('7. Consumption'!$G43:J43)-'8. SOH &amp; Pipeline'!I42))+H43)</f>
        <v>0</v>
      </c>
      <c r="I139" s="135">
        <f ca="1">MAX(0,H139+'8. SOH &amp; Pipeline'!J93-'7. Consumption'!L43+MIN(0,(SUM('7. Consumption'!$G43:K43)-'8. SOH &amp; Pipeline'!J42))+I43)</f>
        <v>0</v>
      </c>
      <c r="J139" s="135">
        <f ca="1">MAX(0,I139+'8. SOH &amp; Pipeline'!K93-'7. Consumption'!M43+MIN(0,(SUM('7. Consumption'!$G43:L43)-'8. SOH &amp; Pipeline'!K42))+J43)</f>
        <v>0</v>
      </c>
      <c r="K139" s="135">
        <f ca="1">MAX(0,J139+'8. SOH &amp; Pipeline'!L93-'7. Consumption'!N43+MIN(0,(SUM('7. Consumption'!$G43:M43)-'8. SOH &amp; Pipeline'!L42))+K43)</f>
        <v>0</v>
      </c>
      <c r="L139" s="135">
        <f ca="1">MAX(0,K139+'8. SOH &amp; Pipeline'!M93-'7. Consumption'!O43+MIN(0,(SUM('7. Consumption'!$G43:N43)-'8. SOH &amp; Pipeline'!M42))+L43)</f>
        <v>0</v>
      </c>
      <c r="M139" s="135">
        <f ca="1">MAX(0,L139+'8. SOH &amp; Pipeline'!N93-'7. Consumption'!P43+MIN(0,(SUM('7. Consumption'!$G43:O43)-'8. SOH &amp; Pipeline'!N42))+M43)</f>
        <v>0</v>
      </c>
      <c r="N139" s="135">
        <f ca="1">MAX(0,M139+'8. SOH &amp; Pipeline'!O93-'7. Consumption'!Q43+MIN(0,(SUM('7. Consumption'!$G43:P43)-'8. SOH &amp; Pipeline'!O42))+N43)</f>
        <v>0</v>
      </c>
      <c r="O139" s="135">
        <f ca="1">MAX(0,N139+'8. SOH &amp; Pipeline'!P93-'7. Consumption'!R43+MIN(0,(SUM('7. Consumption'!$G43:Q43)-'8. SOH &amp; Pipeline'!P42))+O43)</f>
        <v>0</v>
      </c>
      <c r="P139" s="135">
        <f ca="1">MAX(0,O139+'8. SOH &amp; Pipeline'!Q93-'7. Consumption'!S43+MIN(0,(SUM('7. Consumption'!$G43:R43)-'8. SOH &amp; Pipeline'!Q42))+P43)</f>
        <v>0</v>
      </c>
      <c r="Q139" s="135">
        <f ca="1">MAX(0,P139+'8. SOH &amp; Pipeline'!R93-'7. Consumption'!T43+MIN(0,(SUM('7. Consumption'!$G43:S43)-'8. SOH &amp; Pipeline'!R42))+Q43)</f>
        <v>0</v>
      </c>
      <c r="R139" s="135">
        <f ca="1">MAX(0,Q139+'8. SOH &amp; Pipeline'!S93-'7. Consumption'!U43+MIN(0,(SUM('7. Consumption'!$G43:T43)-'8. SOH &amp; Pipeline'!S42))+R43)</f>
        <v>0</v>
      </c>
      <c r="S139" s="135">
        <f ca="1">MAX(0,R139+'8. SOH &amp; Pipeline'!T93-'7. Consumption'!V43+MIN(0,(SUM('7. Consumption'!$G43:U43)-'8. SOH &amp; Pipeline'!T42))+S43)</f>
        <v>0</v>
      </c>
      <c r="T139" s="135">
        <f ca="1">MAX(0,S139+'8. SOH &amp; Pipeline'!U93-'7. Consumption'!W43+MIN(0,(SUM('7. Consumption'!$G43:V43)-'8. SOH &amp; Pipeline'!U42))+T43)</f>
        <v>0</v>
      </c>
      <c r="U139" s="135">
        <f ca="1">MAX(0,T139+'8. SOH &amp; Pipeline'!V93-'7. Consumption'!X43+MIN(0,(SUM('7. Consumption'!$G43:W43)-'8. SOH &amp; Pipeline'!V42))+U43)</f>
        <v>0</v>
      </c>
      <c r="V139" s="135">
        <f ca="1">MAX(0,U139+'8. SOH &amp; Pipeline'!W93-'7. Consumption'!Y43+MIN(0,(SUM('7. Consumption'!$G43:X43)-'8. SOH &amp; Pipeline'!W42))+V43)</f>
        <v>0</v>
      </c>
      <c r="W139" s="135">
        <f ca="1">MAX(0,V139+'8. SOH &amp; Pipeline'!X93-'7. Consumption'!Z43+MIN(0,(SUM('7. Consumption'!$G43:Y43)-'8. SOH &amp; Pipeline'!X42))+W43)</f>
        <v>0</v>
      </c>
      <c r="X139" s="135">
        <f ca="1">MAX(0,W139+'8. SOH &amp; Pipeline'!Y93-'7. Consumption'!AA43+MIN(0,(SUM('7. Consumption'!$G43:Z43)-'8. SOH &amp; Pipeline'!Y42))+X43)</f>
        <v>0</v>
      </c>
      <c r="Y139" s="135">
        <f ca="1">MAX(0,X139+'8. SOH &amp; Pipeline'!Z93-'7. Consumption'!AB43+MIN(0,(SUM('7. Consumption'!$G43:AA43)-'8. SOH &amp; Pipeline'!Z42))+Y43)</f>
        <v>0</v>
      </c>
      <c r="Z139" s="135">
        <f ca="1">MAX(0,Y139+'8. SOH &amp; Pipeline'!AA93-'7. Consumption'!AC43+MIN(0,(SUM('7. Consumption'!$G43:AB43)-'8. SOH &amp; Pipeline'!AA42))+Z43)</f>
        <v>0</v>
      </c>
      <c r="AA139" s="135">
        <f ca="1">MAX(0,Z139+'8. SOH &amp; Pipeline'!AB93-'7. Consumption'!AD43+MIN(0,(SUM('7. Consumption'!$G43:AC43)-'8. SOH &amp; Pipeline'!AB42))+AA43)</f>
        <v>0</v>
      </c>
      <c r="AB139" s="135">
        <f ca="1">MAX(0,AA139+'8. SOH &amp; Pipeline'!AC93-'7. Consumption'!AE43+MIN(0,(SUM('7. Consumption'!$G43:AD43)-'8. SOH &amp; Pipeline'!AC42))+AB43)</f>
        <v>0</v>
      </c>
      <c r="AC139" s="135">
        <f ca="1">MAX(0,AB139+'8. SOH &amp; Pipeline'!AD93-'7. Consumption'!AF43+MIN(0,(SUM('7. Consumption'!$G43:AE43)-'8. SOH &amp; Pipeline'!AD42))+AC43)</f>
        <v>0</v>
      </c>
      <c r="AD139" s="135">
        <f ca="1">MAX(0,AC139+'8. SOH &amp; Pipeline'!AE93-'7. Consumption'!AG43+MIN(0,(SUM('7. Consumption'!$G43:AF43)-'8. SOH &amp; Pipeline'!AE42))+AD43)</f>
        <v>0</v>
      </c>
      <c r="AE139" s="135">
        <f ca="1">MAX(0,AD139+'8. SOH &amp; Pipeline'!AF93-'7. Consumption'!AH43+MIN(0,(SUM('7. Consumption'!$G43:AG43)-'8. SOH &amp; Pipeline'!AF42))+AE43)</f>
        <v>0</v>
      </c>
      <c r="AF139" s="135">
        <f ca="1">MAX(0,AE139+'8. SOH &amp; Pipeline'!AG93-'7. Consumption'!AI43+MIN(0,(SUM('7. Consumption'!$G43:AH43)-'8. SOH &amp; Pipeline'!AG42))+AF43)</f>
        <v>0</v>
      </c>
      <c r="AG139" s="135">
        <f ca="1">MAX(0,AF139+'8. SOH &amp; Pipeline'!AH93-'7. Consumption'!AJ43+MIN(0,(SUM('7. Consumption'!$G43:AI43)-'8. SOH &amp; Pipeline'!AH42))+AG43)</f>
        <v>0</v>
      </c>
      <c r="AH139" s="135">
        <f ca="1">MAX(0,AG139+'8. SOH &amp; Pipeline'!AI93-'7. Consumption'!AK43+MIN(0,(SUM('7. Consumption'!$G43:AJ43)-'8. SOH &amp; Pipeline'!AI42))+AH43)</f>
        <v>0</v>
      </c>
      <c r="AI139" s="135">
        <f ca="1">MAX(0,AH139+'8. SOH &amp; Pipeline'!AJ93-'7. Consumption'!AL43+MIN(0,(SUM('7. Consumption'!$G43:AK43)-'8. SOH &amp; Pipeline'!AJ42))+AI43)</f>
        <v>0</v>
      </c>
      <c r="AJ139" s="135">
        <f ca="1">MAX(0,AI139+'8. SOH &amp; Pipeline'!AK93-'7. Consumption'!AM43+MIN(0,(SUM('7. Consumption'!$G43:AL43)-'8. SOH &amp; Pipeline'!AK42))+AJ43)</f>
        <v>0</v>
      </c>
      <c r="AK139" s="135">
        <f ca="1">MAX(0,AJ139+'8. SOH &amp; Pipeline'!AL93-'7. Consumption'!AN43+MIN(0,(SUM('7. Consumption'!$G43:AM43)-'8. SOH &amp; Pipeline'!AL42))+AK43)</f>
        <v>0</v>
      </c>
      <c r="AL139" s="135">
        <f ca="1">MAX(0,AK139+'8. SOH &amp; Pipeline'!AM93-'7. Consumption'!AO43+MIN(0,(SUM('7. Consumption'!$G43:AN43)-'8. SOH &amp; Pipeline'!AM42))+AL43)</f>
        <v>0</v>
      </c>
      <c r="AM139" s="135">
        <f ca="1">MAX(0,AL139+'8. SOH &amp; Pipeline'!AN93-'7. Consumption'!AP43+MIN(0,(SUM('7. Consumption'!$G43:AO43)-'8. SOH &amp; Pipeline'!AN42))+AM43)</f>
        <v>0</v>
      </c>
      <c r="AN139" s="135">
        <f ca="1">MAX(0,AM139+'8. SOH &amp; Pipeline'!AO93-'7. Consumption'!AQ43+MIN(0,(SUM('7. Consumption'!$G43:AP43)-'8. SOH &amp; Pipeline'!AO42))+AN43)</f>
        <v>0</v>
      </c>
    </row>
    <row r="140" spans="2:40" ht="15" hidden="1" outlineLevel="1" x14ac:dyDescent="0.25">
      <c r="B140" s="16"/>
      <c r="C140" s="16" t="str">
        <f>'7. Consumption'!C44</f>
        <v/>
      </c>
      <c r="D140">
        <f>'8. SOH &amp; Pipeline'!E144</f>
        <v>0</v>
      </c>
      <c r="E140" s="135">
        <f ca="1">MAX(0,D140+'8. SOH &amp; Pipeline'!F94-'7. Consumption'!H44+MIN(0,(SUM('7. Consumption'!$G44:G44)-'8. SOH &amp; Pipeline'!F43))+E44)</f>
        <v>0</v>
      </c>
      <c r="F140" s="135">
        <f ca="1">MAX(0,E140+'8. SOH &amp; Pipeline'!G94-'7. Consumption'!I44+MIN(0,(SUM('7. Consumption'!$G44:H44)-'8. SOH &amp; Pipeline'!G43))+F44)</f>
        <v>0</v>
      </c>
      <c r="G140" s="135">
        <f ca="1">MAX(0,F140+'8. SOH &amp; Pipeline'!H94-'7. Consumption'!J44+MIN(0,(SUM('7. Consumption'!$G44:I44)-'8. SOH &amp; Pipeline'!H43))+G44)</f>
        <v>0</v>
      </c>
      <c r="H140" s="135">
        <f ca="1">MAX(0,G140+'8. SOH &amp; Pipeline'!I94-'7. Consumption'!K44+MIN(0,(SUM('7. Consumption'!$G44:J44)-'8. SOH &amp; Pipeline'!I43))+H44)</f>
        <v>0</v>
      </c>
      <c r="I140" s="135">
        <f ca="1">MAX(0,H140+'8. SOH &amp; Pipeline'!J94-'7. Consumption'!L44+MIN(0,(SUM('7. Consumption'!$G44:K44)-'8. SOH &amp; Pipeline'!J43))+I44)</f>
        <v>0</v>
      </c>
      <c r="J140" s="135">
        <f ca="1">MAX(0,I140+'8. SOH &amp; Pipeline'!K94-'7. Consumption'!M44+MIN(0,(SUM('7. Consumption'!$G44:L44)-'8. SOH &amp; Pipeline'!K43))+J44)</f>
        <v>0</v>
      </c>
      <c r="K140" s="135">
        <f ca="1">MAX(0,J140+'8. SOH &amp; Pipeline'!L94-'7. Consumption'!N44+MIN(0,(SUM('7. Consumption'!$G44:M44)-'8. SOH &amp; Pipeline'!L43))+K44)</f>
        <v>0</v>
      </c>
      <c r="L140" s="135">
        <f ca="1">MAX(0,K140+'8. SOH &amp; Pipeline'!M94-'7. Consumption'!O44+MIN(0,(SUM('7. Consumption'!$G44:N44)-'8. SOH &amp; Pipeline'!M43))+L44)</f>
        <v>0</v>
      </c>
      <c r="M140" s="135">
        <f ca="1">MAX(0,L140+'8. SOH &amp; Pipeline'!N94-'7. Consumption'!P44+MIN(0,(SUM('7. Consumption'!$G44:O44)-'8. SOH &amp; Pipeline'!N43))+M44)</f>
        <v>0</v>
      </c>
      <c r="N140" s="135">
        <f ca="1">MAX(0,M140+'8. SOH &amp; Pipeline'!O94-'7. Consumption'!Q44+MIN(0,(SUM('7. Consumption'!$G44:P44)-'8. SOH &amp; Pipeline'!O43))+N44)</f>
        <v>0</v>
      </c>
      <c r="O140" s="135">
        <f ca="1">MAX(0,N140+'8. SOH &amp; Pipeline'!P94-'7. Consumption'!R44+MIN(0,(SUM('7. Consumption'!$G44:Q44)-'8. SOH &amp; Pipeline'!P43))+O44)</f>
        <v>0</v>
      </c>
      <c r="P140" s="135">
        <f ca="1">MAX(0,O140+'8. SOH &amp; Pipeline'!Q94-'7. Consumption'!S44+MIN(0,(SUM('7. Consumption'!$G44:R44)-'8. SOH &amp; Pipeline'!Q43))+P44)</f>
        <v>0</v>
      </c>
      <c r="Q140" s="135">
        <f ca="1">MAX(0,P140+'8. SOH &amp; Pipeline'!R94-'7. Consumption'!T44+MIN(0,(SUM('7. Consumption'!$G44:S44)-'8. SOH &amp; Pipeline'!R43))+Q44)</f>
        <v>0</v>
      </c>
      <c r="R140" s="135">
        <f ca="1">MAX(0,Q140+'8. SOH &amp; Pipeline'!S94-'7. Consumption'!U44+MIN(0,(SUM('7. Consumption'!$G44:T44)-'8. SOH &amp; Pipeline'!S43))+R44)</f>
        <v>0</v>
      </c>
      <c r="S140" s="135">
        <f ca="1">MAX(0,R140+'8. SOH &amp; Pipeline'!T94-'7. Consumption'!V44+MIN(0,(SUM('7. Consumption'!$G44:U44)-'8. SOH &amp; Pipeline'!T43))+S44)</f>
        <v>0</v>
      </c>
      <c r="T140" s="135">
        <f ca="1">MAX(0,S140+'8. SOH &amp; Pipeline'!U94-'7. Consumption'!W44+MIN(0,(SUM('7. Consumption'!$G44:V44)-'8. SOH &amp; Pipeline'!U43))+T44)</f>
        <v>0</v>
      </c>
      <c r="U140" s="135">
        <f ca="1">MAX(0,T140+'8. SOH &amp; Pipeline'!V94-'7. Consumption'!X44+MIN(0,(SUM('7. Consumption'!$G44:W44)-'8. SOH &amp; Pipeline'!V43))+U44)</f>
        <v>0</v>
      </c>
      <c r="V140" s="135">
        <f ca="1">MAX(0,U140+'8. SOH &amp; Pipeline'!W94-'7. Consumption'!Y44+MIN(0,(SUM('7. Consumption'!$G44:X44)-'8. SOH &amp; Pipeline'!W43))+V44)</f>
        <v>0</v>
      </c>
      <c r="W140" s="135">
        <f ca="1">MAX(0,V140+'8. SOH &amp; Pipeline'!X94-'7. Consumption'!Z44+MIN(0,(SUM('7. Consumption'!$G44:Y44)-'8. SOH &amp; Pipeline'!X43))+W44)</f>
        <v>0</v>
      </c>
      <c r="X140" s="135">
        <f ca="1">MAX(0,W140+'8. SOH &amp; Pipeline'!Y94-'7. Consumption'!AA44+MIN(0,(SUM('7. Consumption'!$G44:Z44)-'8. SOH &amp; Pipeline'!Y43))+X44)</f>
        <v>0</v>
      </c>
      <c r="Y140" s="135">
        <f ca="1">MAX(0,X140+'8. SOH &amp; Pipeline'!Z94-'7. Consumption'!AB44+MIN(0,(SUM('7. Consumption'!$G44:AA44)-'8. SOH &amp; Pipeline'!Z43))+Y44)</f>
        <v>0</v>
      </c>
      <c r="Z140" s="135">
        <f ca="1">MAX(0,Y140+'8. SOH &amp; Pipeline'!AA94-'7. Consumption'!AC44+MIN(0,(SUM('7. Consumption'!$G44:AB44)-'8. SOH &amp; Pipeline'!AA43))+Z44)</f>
        <v>0</v>
      </c>
      <c r="AA140" s="135">
        <f ca="1">MAX(0,Z140+'8. SOH &amp; Pipeline'!AB94-'7. Consumption'!AD44+MIN(0,(SUM('7. Consumption'!$G44:AC44)-'8. SOH &amp; Pipeline'!AB43))+AA44)</f>
        <v>0</v>
      </c>
      <c r="AB140" s="135">
        <f ca="1">MAX(0,AA140+'8. SOH &amp; Pipeline'!AC94-'7. Consumption'!AE44+MIN(0,(SUM('7. Consumption'!$G44:AD44)-'8. SOH &amp; Pipeline'!AC43))+AB44)</f>
        <v>0</v>
      </c>
      <c r="AC140" s="135">
        <f ca="1">MAX(0,AB140+'8. SOH &amp; Pipeline'!AD94-'7. Consumption'!AF44+MIN(0,(SUM('7. Consumption'!$G44:AE44)-'8. SOH &amp; Pipeline'!AD43))+AC44)</f>
        <v>0</v>
      </c>
      <c r="AD140" s="135">
        <f ca="1">MAX(0,AC140+'8. SOH &amp; Pipeline'!AE94-'7. Consumption'!AG44+MIN(0,(SUM('7. Consumption'!$G44:AF44)-'8. SOH &amp; Pipeline'!AE43))+AD44)</f>
        <v>0</v>
      </c>
      <c r="AE140" s="135">
        <f ca="1">MAX(0,AD140+'8. SOH &amp; Pipeline'!AF94-'7. Consumption'!AH44+MIN(0,(SUM('7. Consumption'!$G44:AG44)-'8. SOH &amp; Pipeline'!AF43))+AE44)</f>
        <v>0</v>
      </c>
      <c r="AF140" s="135">
        <f ca="1">MAX(0,AE140+'8. SOH &amp; Pipeline'!AG94-'7. Consumption'!AI44+MIN(0,(SUM('7. Consumption'!$G44:AH44)-'8. SOH &amp; Pipeline'!AG43))+AF44)</f>
        <v>0</v>
      </c>
      <c r="AG140" s="135">
        <f ca="1">MAX(0,AF140+'8. SOH &amp; Pipeline'!AH94-'7. Consumption'!AJ44+MIN(0,(SUM('7. Consumption'!$G44:AI44)-'8. SOH &amp; Pipeline'!AH43))+AG44)</f>
        <v>0</v>
      </c>
      <c r="AH140" s="135">
        <f ca="1">MAX(0,AG140+'8. SOH &amp; Pipeline'!AI94-'7. Consumption'!AK44+MIN(0,(SUM('7. Consumption'!$G44:AJ44)-'8. SOH &amp; Pipeline'!AI43))+AH44)</f>
        <v>0</v>
      </c>
      <c r="AI140" s="135">
        <f ca="1">MAX(0,AH140+'8. SOH &amp; Pipeline'!AJ94-'7. Consumption'!AL44+MIN(0,(SUM('7. Consumption'!$G44:AK44)-'8. SOH &amp; Pipeline'!AJ43))+AI44)</f>
        <v>0</v>
      </c>
      <c r="AJ140" s="135">
        <f ca="1">MAX(0,AI140+'8. SOH &amp; Pipeline'!AK94-'7. Consumption'!AM44+MIN(0,(SUM('7. Consumption'!$G44:AL44)-'8. SOH &amp; Pipeline'!AK43))+AJ44)</f>
        <v>0</v>
      </c>
      <c r="AK140" s="135">
        <f ca="1">MAX(0,AJ140+'8. SOH &amp; Pipeline'!AL94-'7. Consumption'!AN44+MIN(0,(SUM('7. Consumption'!$G44:AM44)-'8. SOH &amp; Pipeline'!AL43))+AK44)</f>
        <v>0</v>
      </c>
      <c r="AL140" s="135">
        <f ca="1">MAX(0,AK140+'8. SOH &amp; Pipeline'!AM94-'7. Consumption'!AO44+MIN(0,(SUM('7. Consumption'!$G44:AN44)-'8. SOH &amp; Pipeline'!AM43))+AL44)</f>
        <v>0</v>
      </c>
      <c r="AM140" s="135">
        <f ca="1">MAX(0,AL140+'8. SOH &amp; Pipeline'!AN94-'7. Consumption'!AP44+MIN(0,(SUM('7. Consumption'!$G44:AO44)-'8. SOH &amp; Pipeline'!AN43))+AM44)</f>
        <v>0</v>
      </c>
      <c r="AN140" s="135">
        <f ca="1">MAX(0,AM140+'8. SOH &amp; Pipeline'!AO94-'7. Consumption'!AQ44+MIN(0,(SUM('7. Consumption'!$G44:AP44)-'8. SOH &amp; Pipeline'!AO43))+AN44)</f>
        <v>0</v>
      </c>
    </row>
    <row r="141" spans="2:40" ht="15" hidden="1" outlineLevel="1" x14ac:dyDescent="0.25">
      <c r="B141" s="16"/>
      <c r="C141" s="16" t="str">
        <f>'7. Consumption'!C45</f>
        <v/>
      </c>
      <c r="D141">
        <f>'8. SOH &amp; Pipeline'!E145</f>
        <v>0</v>
      </c>
      <c r="E141" s="135">
        <f ca="1">MAX(0,D141+'8. SOH &amp; Pipeline'!F95-'7. Consumption'!H45+MIN(0,(SUM('7. Consumption'!$G45:G45)-'8. SOH &amp; Pipeline'!F44))+E45)</f>
        <v>0</v>
      </c>
      <c r="F141" s="135">
        <f ca="1">MAX(0,E141+'8. SOH &amp; Pipeline'!G95-'7. Consumption'!I45+MIN(0,(SUM('7. Consumption'!$G45:H45)-'8. SOH &amp; Pipeline'!G44))+F45)</f>
        <v>0</v>
      </c>
      <c r="G141" s="135">
        <f ca="1">MAX(0,F141+'8. SOH &amp; Pipeline'!H95-'7. Consumption'!J45+MIN(0,(SUM('7. Consumption'!$G45:I45)-'8. SOH &amp; Pipeline'!H44))+G45)</f>
        <v>0</v>
      </c>
      <c r="H141" s="135">
        <f ca="1">MAX(0,G141+'8. SOH &amp; Pipeline'!I95-'7. Consumption'!K45+MIN(0,(SUM('7. Consumption'!$G45:J45)-'8. SOH &amp; Pipeline'!I44))+H45)</f>
        <v>0</v>
      </c>
      <c r="I141" s="135">
        <f ca="1">MAX(0,H141+'8. SOH &amp; Pipeline'!J95-'7. Consumption'!L45+MIN(0,(SUM('7. Consumption'!$G45:K45)-'8. SOH &amp; Pipeline'!J44))+I45)</f>
        <v>0</v>
      </c>
      <c r="J141" s="135">
        <f ca="1">MAX(0,I141+'8. SOH &amp; Pipeline'!K95-'7. Consumption'!M45+MIN(0,(SUM('7. Consumption'!$G45:L45)-'8. SOH &amp; Pipeline'!K44))+J45)</f>
        <v>0</v>
      </c>
      <c r="K141" s="135">
        <f ca="1">MAX(0,J141+'8. SOH &amp; Pipeline'!L95-'7. Consumption'!N45+MIN(0,(SUM('7. Consumption'!$G45:M45)-'8. SOH &amp; Pipeline'!L44))+K45)</f>
        <v>0</v>
      </c>
      <c r="L141" s="135">
        <f ca="1">MAX(0,K141+'8. SOH &amp; Pipeline'!M95-'7. Consumption'!O45+MIN(0,(SUM('7. Consumption'!$G45:N45)-'8. SOH &amp; Pipeline'!M44))+L45)</f>
        <v>0</v>
      </c>
      <c r="M141" s="135">
        <f ca="1">MAX(0,L141+'8. SOH &amp; Pipeline'!N95-'7. Consumption'!P45+MIN(0,(SUM('7. Consumption'!$G45:O45)-'8. SOH &amp; Pipeline'!N44))+M45)</f>
        <v>0</v>
      </c>
      <c r="N141" s="135">
        <f ca="1">MAX(0,M141+'8. SOH &amp; Pipeline'!O95-'7. Consumption'!Q45+MIN(0,(SUM('7. Consumption'!$G45:P45)-'8. SOH &amp; Pipeline'!O44))+N45)</f>
        <v>0</v>
      </c>
      <c r="O141" s="135">
        <f ca="1">MAX(0,N141+'8. SOH &amp; Pipeline'!P95-'7. Consumption'!R45+MIN(0,(SUM('7. Consumption'!$G45:Q45)-'8. SOH &amp; Pipeline'!P44))+O45)</f>
        <v>0</v>
      </c>
      <c r="P141" s="135">
        <f ca="1">MAX(0,O141+'8. SOH &amp; Pipeline'!Q95-'7. Consumption'!S45+MIN(0,(SUM('7. Consumption'!$G45:R45)-'8. SOH &amp; Pipeline'!Q44))+P45)</f>
        <v>0</v>
      </c>
      <c r="Q141" s="135">
        <f ca="1">MAX(0,P141+'8. SOH &amp; Pipeline'!R95-'7. Consumption'!T45+MIN(0,(SUM('7. Consumption'!$G45:S45)-'8. SOH &amp; Pipeline'!R44))+Q45)</f>
        <v>0</v>
      </c>
      <c r="R141" s="135">
        <f ca="1">MAX(0,Q141+'8. SOH &amp; Pipeline'!S95-'7. Consumption'!U45+MIN(0,(SUM('7. Consumption'!$G45:T45)-'8. SOH &amp; Pipeline'!S44))+R45)</f>
        <v>0</v>
      </c>
      <c r="S141" s="135">
        <f ca="1">MAX(0,R141+'8. SOH &amp; Pipeline'!T95-'7. Consumption'!V45+MIN(0,(SUM('7. Consumption'!$G45:U45)-'8. SOH &amp; Pipeline'!T44))+S45)</f>
        <v>0</v>
      </c>
      <c r="T141" s="135">
        <f ca="1">MAX(0,S141+'8. SOH &amp; Pipeline'!U95-'7. Consumption'!W45+MIN(0,(SUM('7. Consumption'!$G45:V45)-'8. SOH &amp; Pipeline'!U44))+T45)</f>
        <v>0</v>
      </c>
      <c r="U141" s="135">
        <f ca="1">MAX(0,T141+'8. SOH &amp; Pipeline'!V95-'7. Consumption'!X45+MIN(0,(SUM('7. Consumption'!$G45:W45)-'8. SOH &amp; Pipeline'!V44))+U45)</f>
        <v>0</v>
      </c>
      <c r="V141" s="135">
        <f ca="1">MAX(0,U141+'8. SOH &amp; Pipeline'!W95-'7. Consumption'!Y45+MIN(0,(SUM('7. Consumption'!$G45:X45)-'8. SOH &amp; Pipeline'!W44))+V45)</f>
        <v>0</v>
      </c>
      <c r="W141" s="135">
        <f ca="1">MAX(0,V141+'8. SOH &amp; Pipeline'!X95-'7. Consumption'!Z45+MIN(0,(SUM('7. Consumption'!$G45:Y45)-'8. SOH &amp; Pipeline'!X44))+W45)</f>
        <v>0</v>
      </c>
      <c r="X141" s="135">
        <f ca="1">MAX(0,W141+'8. SOH &amp; Pipeline'!Y95-'7. Consumption'!AA45+MIN(0,(SUM('7. Consumption'!$G45:Z45)-'8. SOH &amp; Pipeline'!Y44))+X45)</f>
        <v>0</v>
      </c>
      <c r="Y141" s="135">
        <f ca="1">MAX(0,X141+'8. SOH &amp; Pipeline'!Z95-'7. Consumption'!AB45+MIN(0,(SUM('7. Consumption'!$G45:AA45)-'8. SOH &amp; Pipeline'!Z44))+Y45)</f>
        <v>0</v>
      </c>
      <c r="Z141" s="135">
        <f ca="1">MAX(0,Y141+'8. SOH &amp; Pipeline'!AA95-'7. Consumption'!AC45+MIN(0,(SUM('7. Consumption'!$G45:AB45)-'8. SOH &amp; Pipeline'!AA44))+Z45)</f>
        <v>0</v>
      </c>
      <c r="AA141" s="135">
        <f ca="1">MAX(0,Z141+'8. SOH &amp; Pipeline'!AB95-'7. Consumption'!AD45+MIN(0,(SUM('7. Consumption'!$G45:AC45)-'8. SOH &amp; Pipeline'!AB44))+AA45)</f>
        <v>0</v>
      </c>
      <c r="AB141" s="135">
        <f ca="1">MAX(0,AA141+'8. SOH &amp; Pipeline'!AC95-'7. Consumption'!AE45+MIN(0,(SUM('7. Consumption'!$G45:AD45)-'8. SOH &amp; Pipeline'!AC44))+AB45)</f>
        <v>0</v>
      </c>
      <c r="AC141" s="135">
        <f ca="1">MAX(0,AB141+'8. SOH &amp; Pipeline'!AD95-'7. Consumption'!AF45+MIN(0,(SUM('7. Consumption'!$G45:AE45)-'8. SOH &amp; Pipeline'!AD44))+AC45)</f>
        <v>0</v>
      </c>
      <c r="AD141" s="135">
        <f ca="1">MAX(0,AC141+'8. SOH &amp; Pipeline'!AE95-'7. Consumption'!AG45+MIN(0,(SUM('7. Consumption'!$G45:AF45)-'8. SOH &amp; Pipeline'!AE44))+AD45)</f>
        <v>0</v>
      </c>
      <c r="AE141" s="135">
        <f ca="1">MAX(0,AD141+'8. SOH &amp; Pipeline'!AF95-'7. Consumption'!AH45+MIN(0,(SUM('7. Consumption'!$G45:AG45)-'8. SOH &amp; Pipeline'!AF44))+AE45)</f>
        <v>0</v>
      </c>
      <c r="AF141" s="135">
        <f ca="1">MAX(0,AE141+'8. SOH &amp; Pipeline'!AG95-'7. Consumption'!AI45+MIN(0,(SUM('7. Consumption'!$G45:AH45)-'8. SOH &amp; Pipeline'!AG44))+AF45)</f>
        <v>0</v>
      </c>
      <c r="AG141" s="135">
        <f ca="1">MAX(0,AF141+'8. SOH &amp; Pipeline'!AH95-'7. Consumption'!AJ45+MIN(0,(SUM('7. Consumption'!$G45:AI45)-'8. SOH &amp; Pipeline'!AH44))+AG45)</f>
        <v>0</v>
      </c>
      <c r="AH141" s="135">
        <f ca="1">MAX(0,AG141+'8. SOH &amp; Pipeline'!AI95-'7. Consumption'!AK45+MIN(0,(SUM('7. Consumption'!$G45:AJ45)-'8. SOH &amp; Pipeline'!AI44))+AH45)</f>
        <v>0</v>
      </c>
      <c r="AI141" s="135">
        <f ca="1">MAX(0,AH141+'8. SOH &amp; Pipeline'!AJ95-'7. Consumption'!AL45+MIN(0,(SUM('7. Consumption'!$G45:AK45)-'8. SOH &amp; Pipeline'!AJ44))+AI45)</f>
        <v>0</v>
      </c>
      <c r="AJ141" s="135">
        <f ca="1">MAX(0,AI141+'8. SOH &amp; Pipeline'!AK95-'7. Consumption'!AM45+MIN(0,(SUM('7. Consumption'!$G45:AL45)-'8. SOH &amp; Pipeline'!AK44))+AJ45)</f>
        <v>0</v>
      </c>
      <c r="AK141" s="135">
        <f ca="1">MAX(0,AJ141+'8. SOH &amp; Pipeline'!AL95-'7. Consumption'!AN45+MIN(0,(SUM('7. Consumption'!$G45:AM45)-'8. SOH &amp; Pipeline'!AL44))+AK45)</f>
        <v>0</v>
      </c>
      <c r="AL141" s="135">
        <f ca="1">MAX(0,AK141+'8. SOH &amp; Pipeline'!AM95-'7. Consumption'!AO45+MIN(0,(SUM('7. Consumption'!$G45:AN45)-'8. SOH &amp; Pipeline'!AM44))+AL45)</f>
        <v>0</v>
      </c>
      <c r="AM141" s="135">
        <f ca="1">MAX(0,AL141+'8. SOH &amp; Pipeline'!AN95-'7. Consumption'!AP45+MIN(0,(SUM('7. Consumption'!$G45:AO45)-'8. SOH &amp; Pipeline'!AN44))+AM45)</f>
        <v>0</v>
      </c>
      <c r="AN141" s="135">
        <f ca="1">MAX(0,AM141+'8. SOH &amp; Pipeline'!AO95-'7. Consumption'!AQ45+MIN(0,(SUM('7. Consumption'!$G45:AP45)-'8. SOH &amp; Pipeline'!AO44))+AN45)</f>
        <v>0</v>
      </c>
    </row>
    <row r="142" spans="2:40" ht="15" hidden="1" outlineLevel="1" x14ac:dyDescent="0.25">
      <c r="B142" s="16"/>
      <c r="C142" s="16" t="str">
        <f>'7. Consumption'!C46</f>
        <v/>
      </c>
      <c r="D142">
        <f>'8. SOH &amp; Pipeline'!E146</f>
        <v>0</v>
      </c>
      <c r="E142" s="135">
        <f ca="1">MAX(0,D142+'8. SOH &amp; Pipeline'!F96-'7. Consumption'!H46+MIN(0,(SUM('7. Consumption'!$G46:G46)-'8. SOH &amp; Pipeline'!F45))+E46)</f>
        <v>0</v>
      </c>
      <c r="F142" s="135">
        <f ca="1">MAX(0,E142+'8. SOH &amp; Pipeline'!G96-'7. Consumption'!I46+MIN(0,(SUM('7. Consumption'!$G46:H46)-'8. SOH &amp; Pipeline'!G45))+F46)</f>
        <v>0</v>
      </c>
      <c r="G142" s="135">
        <f ca="1">MAX(0,F142+'8. SOH &amp; Pipeline'!H96-'7. Consumption'!J46+MIN(0,(SUM('7. Consumption'!$G46:I46)-'8. SOH &amp; Pipeline'!H45))+G46)</f>
        <v>0</v>
      </c>
      <c r="H142" s="135">
        <f ca="1">MAX(0,G142+'8. SOH &amp; Pipeline'!I96-'7. Consumption'!K46+MIN(0,(SUM('7. Consumption'!$G46:J46)-'8. SOH &amp; Pipeline'!I45))+H46)</f>
        <v>0</v>
      </c>
      <c r="I142" s="135">
        <f ca="1">MAX(0,H142+'8. SOH &amp; Pipeline'!J96-'7. Consumption'!L46+MIN(0,(SUM('7. Consumption'!$G46:K46)-'8. SOH &amp; Pipeline'!J45))+I46)</f>
        <v>0</v>
      </c>
      <c r="J142" s="135">
        <f ca="1">MAX(0,I142+'8. SOH &amp; Pipeline'!K96-'7. Consumption'!M46+MIN(0,(SUM('7. Consumption'!$G46:L46)-'8. SOH &amp; Pipeline'!K45))+J46)</f>
        <v>0</v>
      </c>
      <c r="K142" s="135">
        <f ca="1">MAX(0,J142+'8. SOH &amp; Pipeline'!L96-'7. Consumption'!N46+MIN(0,(SUM('7. Consumption'!$G46:M46)-'8. SOH &amp; Pipeline'!L45))+K46)</f>
        <v>0</v>
      </c>
      <c r="L142" s="135">
        <f ca="1">MAX(0,K142+'8. SOH &amp; Pipeline'!M96-'7. Consumption'!O46+MIN(0,(SUM('7. Consumption'!$G46:N46)-'8. SOH &amp; Pipeline'!M45))+L46)</f>
        <v>0</v>
      </c>
      <c r="M142" s="135">
        <f ca="1">MAX(0,L142+'8. SOH &amp; Pipeline'!N96-'7. Consumption'!P46+MIN(0,(SUM('7. Consumption'!$G46:O46)-'8. SOH &amp; Pipeline'!N45))+M46)</f>
        <v>0</v>
      </c>
      <c r="N142" s="135">
        <f ca="1">MAX(0,M142+'8. SOH &amp; Pipeline'!O96-'7. Consumption'!Q46+MIN(0,(SUM('7. Consumption'!$G46:P46)-'8. SOH &amp; Pipeline'!O45))+N46)</f>
        <v>0</v>
      </c>
      <c r="O142" s="135">
        <f ca="1">MAX(0,N142+'8. SOH &amp; Pipeline'!P96-'7. Consumption'!R46+MIN(0,(SUM('7. Consumption'!$G46:Q46)-'8. SOH &amp; Pipeline'!P45))+O46)</f>
        <v>0</v>
      </c>
      <c r="P142" s="135">
        <f ca="1">MAX(0,O142+'8. SOH &amp; Pipeline'!Q96-'7. Consumption'!S46+MIN(0,(SUM('7. Consumption'!$G46:R46)-'8. SOH &amp; Pipeline'!Q45))+P46)</f>
        <v>0</v>
      </c>
      <c r="Q142" s="135">
        <f ca="1">MAX(0,P142+'8. SOH &amp; Pipeline'!R96-'7. Consumption'!T46+MIN(0,(SUM('7. Consumption'!$G46:S46)-'8. SOH &amp; Pipeline'!R45))+Q46)</f>
        <v>0</v>
      </c>
      <c r="R142" s="135">
        <f ca="1">MAX(0,Q142+'8. SOH &amp; Pipeline'!S96-'7. Consumption'!U46+MIN(0,(SUM('7. Consumption'!$G46:T46)-'8. SOH &amp; Pipeline'!S45))+R46)</f>
        <v>0</v>
      </c>
      <c r="S142" s="135">
        <f ca="1">MAX(0,R142+'8. SOH &amp; Pipeline'!T96-'7. Consumption'!V46+MIN(0,(SUM('7. Consumption'!$G46:U46)-'8. SOH &amp; Pipeline'!T45))+S46)</f>
        <v>0</v>
      </c>
      <c r="T142" s="135">
        <f ca="1">MAX(0,S142+'8. SOH &amp; Pipeline'!U96-'7. Consumption'!W46+MIN(0,(SUM('7. Consumption'!$G46:V46)-'8. SOH &amp; Pipeline'!U45))+T46)</f>
        <v>0</v>
      </c>
      <c r="U142" s="135">
        <f ca="1">MAX(0,T142+'8. SOH &amp; Pipeline'!V96-'7. Consumption'!X46+MIN(0,(SUM('7. Consumption'!$G46:W46)-'8. SOH &amp; Pipeline'!V45))+U46)</f>
        <v>0</v>
      </c>
      <c r="V142" s="135">
        <f ca="1">MAX(0,U142+'8. SOH &amp; Pipeline'!W96-'7. Consumption'!Y46+MIN(0,(SUM('7. Consumption'!$G46:X46)-'8. SOH &amp; Pipeline'!W45))+V46)</f>
        <v>0</v>
      </c>
      <c r="W142" s="135">
        <f ca="1">MAX(0,V142+'8. SOH &amp; Pipeline'!X96-'7. Consumption'!Z46+MIN(0,(SUM('7. Consumption'!$G46:Y46)-'8. SOH &amp; Pipeline'!X45))+W46)</f>
        <v>0</v>
      </c>
      <c r="X142" s="135">
        <f ca="1">MAX(0,W142+'8. SOH &amp; Pipeline'!Y96-'7. Consumption'!AA46+MIN(0,(SUM('7. Consumption'!$G46:Z46)-'8. SOH &amp; Pipeline'!Y45))+X46)</f>
        <v>0</v>
      </c>
      <c r="Y142" s="135">
        <f ca="1">MAX(0,X142+'8. SOH &amp; Pipeline'!Z96-'7. Consumption'!AB46+MIN(0,(SUM('7. Consumption'!$G46:AA46)-'8. SOH &amp; Pipeline'!Z45))+Y46)</f>
        <v>0</v>
      </c>
      <c r="Z142" s="135">
        <f ca="1">MAX(0,Y142+'8. SOH &amp; Pipeline'!AA96-'7. Consumption'!AC46+MIN(0,(SUM('7. Consumption'!$G46:AB46)-'8. SOH &amp; Pipeline'!AA45))+Z46)</f>
        <v>0</v>
      </c>
      <c r="AA142" s="135">
        <f ca="1">MAX(0,Z142+'8. SOH &amp; Pipeline'!AB96-'7. Consumption'!AD46+MIN(0,(SUM('7. Consumption'!$G46:AC46)-'8. SOH &amp; Pipeline'!AB45))+AA46)</f>
        <v>0</v>
      </c>
      <c r="AB142" s="135">
        <f ca="1">MAX(0,AA142+'8. SOH &amp; Pipeline'!AC96-'7. Consumption'!AE46+MIN(0,(SUM('7. Consumption'!$G46:AD46)-'8. SOH &amp; Pipeline'!AC45))+AB46)</f>
        <v>0</v>
      </c>
      <c r="AC142" s="135">
        <f ca="1">MAX(0,AB142+'8. SOH &amp; Pipeline'!AD96-'7. Consumption'!AF46+MIN(0,(SUM('7. Consumption'!$G46:AE46)-'8. SOH &amp; Pipeline'!AD45))+AC46)</f>
        <v>0</v>
      </c>
      <c r="AD142" s="135">
        <f ca="1">MAX(0,AC142+'8. SOH &amp; Pipeline'!AE96-'7. Consumption'!AG46+MIN(0,(SUM('7. Consumption'!$G46:AF46)-'8. SOH &amp; Pipeline'!AE45))+AD46)</f>
        <v>0</v>
      </c>
      <c r="AE142" s="135">
        <f ca="1">MAX(0,AD142+'8. SOH &amp; Pipeline'!AF96-'7. Consumption'!AH46+MIN(0,(SUM('7. Consumption'!$G46:AG46)-'8. SOH &amp; Pipeline'!AF45))+AE46)</f>
        <v>0</v>
      </c>
      <c r="AF142" s="135">
        <f ca="1">MAX(0,AE142+'8. SOH &amp; Pipeline'!AG96-'7. Consumption'!AI46+MIN(0,(SUM('7. Consumption'!$G46:AH46)-'8. SOH &amp; Pipeline'!AG45))+AF46)</f>
        <v>0</v>
      </c>
      <c r="AG142" s="135">
        <f ca="1">MAX(0,AF142+'8. SOH &amp; Pipeline'!AH96-'7. Consumption'!AJ46+MIN(0,(SUM('7. Consumption'!$G46:AI46)-'8. SOH &amp; Pipeline'!AH45))+AG46)</f>
        <v>0</v>
      </c>
      <c r="AH142" s="135">
        <f ca="1">MAX(0,AG142+'8. SOH &amp; Pipeline'!AI96-'7. Consumption'!AK46+MIN(0,(SUM('7. Consumption'!$G46:AJ46)-'8. SOH &amp; Pipeline'!AI45))+AH46)</f>
        <v>0</v>
      </c>
      <c r="AI142" s="135">
        <f ca="1">MAX(0,AH142+'8. SOH &amp; Pipeline'!AJ96-'7. Consumption'!AL46+MIN(0,(SUM('7. Consumption'!$G46:AK46)-'8. SOH &amp; Pipeline'!AJ45))+AI46)</f>
        <v>0</v>
      </c>
      <c r="AJ142" s="135">
        <f ca="1">MAX(0,AI142+'8. SOH &amp; Pipeline'!AK96-'7. Consumption'!AM46+MIN(0,(SUM('7. Consumption'!$G46:AL46)-'8. SOH &amp; Pipeline'!AK45))+AJ46)</f>
        <v>0</v>
      </c>
      <c r="AK142" s="135">
        <f ca="1">MAX(0,AJ142+'8. SOH &amp; Pipeline'!AL96-'7. Consumption'!AN46+MIN(0,(SUM('7. Consumption'!$G46:AM46)-'8. SOH &amp; Pipeline'!AL45))+AK46)</f>
        <v>0</v>
      </c>
      <c r="AL142" s="135">
        <f ca="1">MAX(0,AK142+'8. SOH &amp; Pipeline'!AM96-'7. Consumption'!AO46+MIN(0,(SUM('7. Consumption'!$G46:AN46)-'8. SOH &amp; Pipeline'!AM45))+AL46)</f>
        <v>0</v>
      </c>
      <c r="AM142" s="135">
        <f ca="1">MAX(0,AL142+'8. SOH &amp; Pipeline'!AN96-'7. Consumption'!AP46+MIN(0,(SUM('7. Consumption'!$G46:AO46)-'8. SOH &amp; Pipeline'!AN45))+AM46)</f>
        <v>0</v>
      </c>
      <c r="AN142" s="135">
        <f ca="1">MAX(0,AM142+'8. SOH &amp; Pipeline'!AO96-'7. Consumption'!AQ46+MIN(0,(SUM('7. Consumption'!$G46:AP46)-'8. SOH &amp; Pipeline'!AO45))+AN46)</f>
        <v>0</v>
      </c>
    </row>
    <row r="143" spans="2:40" ht="15" hidden="1" outlineLevel="1" x14ac:dyDescent="0.25">
      <c r="B143" s="16"/>
      <c r="C143" s="16" t="str">
        <f>'7. Consumption'!C47</f>
        <v/>
      </c>
      <c r="D143">
        <f>'8. SOH &amp; Pipeline'!E147</f>
        <v>0</v>
      </c>
      <c r="E143" s="135">
        <f ca="1">MAX(0,D143+'8. SOH &amp; Pipeline'!F97-'7. Consumption'!H47+MIN(0,(SUM('7. Consumption'!$G47:G47)-'8. SOH &amp; Pipeline'!F46))+E47)</f>
        <v>0</v>
      </c>
      <c r="F143" s="135">
        <f ca="1">MAX(0,E143+'8. SOH &amp; Pipeline'!G97-'7. Consumption'!I47+MIN(0,(SUM('7. Consumption'!$G47:H47)-'8. SOH &amp; Pipeline'!G46))+F47)</f>
        <v>0</v>
      </c>
      <c r="G143" s="135">
        <f ca="1">MAX(0,F143+'8. SOH &amp; Pipeline'!H97-'7. Consumption'!J47+MIN(0,(SUM('7. Consumption'!$G47:I47)-'8. SOH &amp; Pipeline'!H46))+G47)</f>
        <v>0</v>
      </c>
      <c r="H143" s="135">
        <f ca="1">MAX(0,G143+'8. SOH &amp; Pipeline'!I97-'7. Consumption'!K47+MIN(0,(SUM('7. Consumption'!$G47:J47)-'8. SOH &amp; Pipeline'!I46))+H47)</f>
        <v>0</v>
      </c>
      <c r="I143" s="135">
        <f ca="1">MAX(0,H143+'8. SOH &amp; Pipeline'!J97-'7. Consumption'!L47+MIN(0,(SUM('7. Consumption'!$G47:K47)-'8. SOH &amp; Pipeline'!J46))+I47)</f>
        <v>0</v>
      </c>
      <c r="J143" s="135">
        <f ca="1">MAX(0,I143+'8. SOH &amp; Pipeline'!K97-'7. Consumption'!M47+MIN(0,(SUM('7. Consumption'!$G47:L47)-'8. SOH &amp; Pipeline'!K46))+J47)</f>
        <v>0</v>
      </c>
      <c r="K143" s="135">
        <f ca="1">MAX(0,J143+'8. SOH &amp; Pipeline'!L97-'7. Consumption'!N47+MIN(0,(SUM('7. Consumption'!$G47:M47)-'8. SOH &amp; Pipeline'!L46))+K47)</f>
        <v>0</v>
      </c>
      <c r="L143" s="135">
        <f ca="1">MAX(0,K143+'8. SOH &amp; Pipeline'!M97-'7. Consumption'!O47+MIN(0,(SUM('7. Consumption'!$G47:N47)-'8. SOH &amp; Pipeline'!M46))+L47)</f>
        <v>0</v>
      </c>
      <c r="M143" s="135">
        <f ca="1">MAX(0,L143+'8. SOH &amp; Pipeline'!N97-'7. Consumption'!P47+MIN(0,(SUM('7. Consumption'!$G47:O47)-'8. SOH &amp; Pipeline'!N46))+M47)</f>
        <v>0</v>
      </c>
      <c r="N143" s="135">
        <f ca="1">MAX(0,M143+'8. SOH &amp; Pipeline'!O97-'7. Consumption'!Q47+MIN(0,(SUM('7. Consumption'!$G47:P47)-'8. SOH &amp; Pipeline'!O46))+N47)</f>
        <v>0</v>
      </c>
      <c r="O143" s="135">
        <f ca="1">MAX(0,N143+'8. SOH &amp; Pipeline'!P97-'7. Consumption'!R47+MIN(0,(SUM('7. Consumption'!$G47:Q47)-'8. SOH &amp; Pipeline'!P46))+O47)</f>
        <v>0</v>
      </c>
      <c r="P143" s="135">
        <f ca="1">MAX(0,O143+'8. SOH &amp; Pipeline'!Q97-'7. Consumption'!S47+MIN(0,(SUM('7. Consumption'!$G47:R47)-'8. SOH &amp; Pipeline'!Q46))+P47)</f>
        <v>0</v>
      </c>
      <c r="Q143" s="135">
        <f ca="1">MAX(0,P143+'8. SOH &amp; Pipeline'!R97-'7. Consumption'!T47+MIN(0,(SUM('7. Consumption'!$G47:S47)-'8. SOH &amp; Pipeline'!R46))+Q47)</f>
        <v>0</v>
      </c>
      <c r="R143" s="135">
        <f ca="1">MAX(0,Q143+'8. SOH &amp; Pipeline'!S97-'7. Consumption'!U47+MIN(0,(SUM('7. Consumption'!$G47:T47)-'8. SOH &amp; Pipeline'!S46))+R47)</f>
        <v>0</v>
      </c>
      <c r="S143" s="135">
        <f ca="1">MAX(0,R143+'8. SOH &amp; Pipeline'!T97-'7. Consumption'!V47+MIN(0,(SUM('7. Consumption'!$G47:U47)-'8. SOH &amp; Pipeline'!T46))+S47)</f>
        <v>0</v>
      </c>
      <c r="T143" s="135">
        <f ca="1">MAX(0,S143+'8. SOH &amp; Pipeline'!U97-'7. Consumption'!W47+MIN(0,(SUM('7. Consumption'!$G47:V47)-'8. SOH &amp; Pipeline'!U46))+T47)</f>
        <v>0</v>
      </c>
      <c r="U143" s="135">
        <f ca="1">MAX(0,T143+'8. SOH &amp; Pipeline'!V97-'7. Consumption'!X47+MIN(0,(SUM('7. Consumption'!$G47:W47)-'8. SOH &amp; Pipeline'!V46))+U47)</f>
        <v>0</v>
      </c>
      <c r="V143" s="135">
        <f ca="1">MAX(0,U143+'8. SOH &amp; Pipeline'!W97-'7. Consumption'!Y47+MIN(0,(SUM('7. Consumption'!$G47:X47)-'8. SOH &amp; Pipeline'!W46))+V47)</f>
        <v>0</v>
      </c>
      <c r="W143" s="135">
        <f ca="1">MAX(0,V143+'8. SOH &amp; Pipeline'!X97-'7. Consumption'!Z47+MIN(0,(SUM('7. Consumption'!$G47:Y47)-'8. SOH &amp; Pipeline'!X46))+W47)</f>
        <v>0</v>
      </c>
      <c r="X143" s="135">
        <f ca="1">MAX(0,W143+'8. SOH &amp; Pipeline'!Y97-'7. Consumption'!AA47+MIN(0,(SUM('7. Consumption'!$G47:Z47)-'8. SOH &amp; Pipeline'!Y46))+X47)</f>
        <v>0</v>
      </c>
      <c r="Y143" s="135">
        <f ca="1">MAX(0,X143+'8. SOH &amp; Pipeline'!Z97-'7. Consumption'!AB47+MIN(0,(SUM('7. Consumption'!$G47:AA47)-'8. SOH &amp; Pipeline'!Z46))+Y47)</f>
        <v>0</v>
      </c>
      <c r="Z143" s="135">
        <f ca="1">MAX(0,Y143+'8. SOH &amp; Pipeline'!AA97-'7. Consumption'!AC47+MIN(0,(SUM('7. Consumption'!$G47:AB47)-'8. SOH &amp; Pipeline'!AA46))+Z47)</f>
        <v>0</v>
      </c>
      <c r="AA143" s="135">
        <f ca="1">MAX(0,Z143+'8. SOH &amp; Pipeline'!AB97-'7. Consumption'!AD47+MIN(0,(SUM('7. Consumption'!$G47:AC47)-'8. SOH &amp; Pipeline'!AB46))+AA47)</f>
        <v>0</v>
      </c>
      <c r="AB143" s="135">
        <f ca="1">MAX(0,AA143+'8. SOH &amp; Pipeline'!AC97-'7. Consumption'!AE47+MIN(0,(SUM('7. Consumption'!$G47:AD47)-'8. SOH &amp; Pipeline'!AC46))+AB47)</f>
        <v>0</v>
      </c>
      <c r="AC143" s="135">
        <f ca="1">MAX(0,AB143+'8. SOH &amp; Pipeline'!AD97-'7. Consumption'!AF47+MIN(0,(SUM('7. Consumption'!$G47:AE47)-'8. SOH &amp; Pipeline'!AD46))+AC47)</f>
        <v>0</v>
      </c>
      <c r="AD143" s="135">
        <f ca="1">MAX(0,AC143+'8. SOH &amp; Pipeline'!AE97-'7. Consumption'!AG47+MIN(0,(SUM('7. Consumption'!$G47:AF47)-'8. SOH &amp; Pipeline'!AE46))+AD47)</f>
        <v>0</v>
      </c>
      <c r="AE143" s="135">
        <f ca="1">MAX(0,AD143+'8. SOH &amp; Pipeline'!AF97-'7. Consumption'!AH47+MIN(0,(SUM('7. Consumption'!$G47:AG47)-'8. SOH &amp; Pipeline'!AF46))+AE47)</f>
        <v>0</v>
      </c>
      <c r="AF143" s="135">
        <f ca="1">MAX(0,AE143+'8. SOH &amp; Pipeline'!AG97-'7. Consumption'!AI47+MIN(0,(SUM('7. Consumption'!$G47:AH47)-'8. SOH &amp; Pipeline'!AG46))+AF47)</f>
        <v>0</v>
      </c>
      <c r="AG143" s="135">
        <f ca="1">MAX(0,AF143+'8. SOH &amp; Pipeline'!AH97-'7. Consumption'!AJ47+MIN(0,(SUM('7. Consumption'!$G47:AI47)-'8. SOH &amp; Pipeline'!AH46))+AG47)</f>
        <v>0</v>
      </c>
      <c r="AH143" s="135">
        <f ca="1">MAX(0,AG143+'8. SOH &amp; Pipeline'!AI97-'7. Consumption'!AK47+MIN(0,(SUM('7. Consumption'!$G47:AJ47)-'8. SOH &amp; Pipeline'!AI46))+AH47)</f>
        <v>0</v>
      </c>
      <c r="AI143" s="135">
        <f ca="1">MAX(0,AH143+'8. SOH &amp; Pipeline'!AJ97-'7. Consumption'!AL47+MIN(0,(SUM('7. Consumption'!$G47:AK47)-'8. SOH &amp; Pipeline'!AJ46))+AI47)</f>
        <v>0</v>
      </c>
      <c r="AJ143" s="135">
        <f ca="1">MAX(0,AI143+'8. SOH &amp; Pipeline'!AK97-'7. Consumption'!AM47+MIN(0,(SUM('7. Consumption'!$G47:AL47)-'8. SOH &amp; Pipeline'!AK46))+AJ47)</f>
        <v>0</v>
      </c>
      <c r="AK143" s="135">
        <f ca="1">MAX(0,AJ143+'8. SOH &amp; Pipeline'!AL97-'7. Consumption'!AN47+MIN(0,(SUM('7. Consumption'!$G47:AM47)-'8. SOH &amp; Pipeline'!AL46))+AK47)</f>
        <v>0</v>
      </c>
      <c r="AL143" s="135">
        <f ca="1">MAX(0,AK143+'8. SOH &amp; Pipeline'!AM97-'7. Consumption'!AO47+MIN(0,(SUM('7. Consumption'!$G47:AN47)-'8. SOH &amp; Pipeline'!AM46))+AL47)</f>
        <v>0</v>
      </c>
      <c r="AM143" s="135">
        <f ca="1">MAX(0,AL143+'8. SOH &amp; Pipeline'!AN97-'7. Consumption'!AP47+MIN(0,(SUM('7. Consumption'!$G47:AO47)-'8. SOH &amp; Pipeline'!AN46))+AM47)</f>
        <v>0</v>
      </c>
      <c r="AN143" s="135">
        <f ca="1">MAX(0,AM143+'8. SOH &amp; Pipeline'!AO97-'7. Consumption'!AQ47+MIN(0,(SUM('7. Consumption'!$G47:AP47)-'8. SOH &amp; Pipeline'!AO46))+AN47)</f>
        <v>0</v>
      </c>
    </row>
    <row r="144" spans="2:40" ht="15" hidden="1" outlineLevel="1" x14ac:dyDescent="0.25">
      <c r="B144" s="16"/>
      <c r="C144" s="16" t="str">
        <f>'7. Consumption'!C48</f>
        <v/>
      </c>
      <c r="D144">
        <f>'8. SOH &amp; Pipeline'!E148</f>
        <v>0</v>
      </c>
      <c r="E144" s="135">
        <f ca="1">MAX(0,D144+'8. SOH &amp; Pipeline'!F98-'7. Consumption'!H48+MIN(0,(SUM('7. Consumption'!$G48:G48)-'8. SOH &amp; Pipeline'!F47))+E48)</f>
        <v>0</v>
      </c>
      <c r="F144" s="135">
        <f ca="1">MAX(0,E144+'8. SOH &amp; Pipeline'!G98-'7. Consumption'!I48+MIN(0,(SUM('7. Consumption'!$G48:H48)-'8. SOH &amp; Pipeline'!G47))+F48)</f>
        <v>0</v>
      </c>
      <c r="G144" s="135">
        <f ca="1">MAX(0,F144+'8. SOH &amp; Pipeline'!H98-'7. Consumption'!J48+MIN(0,(SUM('7. Consumption'!$G48:I48)-'8. SOH &amp; Pipeline'!H47))+G48)</f>
        <v>0</v>
      </c>
      <c r="H144" s="135">
        <f ca="1">MAX(0,G144+'8. SOH &amp; Pipeline'!I98-'7. Consumption'!K48+MIN(0,(SUM('7. Consumption'!$G48:J48)-'8. SOH &amp; Pipeline'!I47))+H48)</f>
        <v>0</v>
      </c>
      <c r="I144" s="135">
        <f ca="1">MAX(0,H144+'8. SOH &amp; Pipeline'!J98-'7. Consumption'!L48+MIN(0,(SUM('7. Consumption'!$G48:K48)-'8. SOH &amp; Pipeline'!J47))+I48)</f>
        <v>0</v>
      </c>
      <c r="J144" s="135">
        <f ca="1">MAX(0,I144+'8. SOH &amp; Pipeline'!K98-'7. Consumption'!M48+MIN(0,(SUM('7. Consumption'!$G48:L48)-'8. SOH &amp; Pipeline'!K47))+J48)</f>
        <v>0</v>
      </c>
      <c r="K144" s="135">
        <f ca="1">MAX(0,J144+'8. SOH &amp; Pipeline'!L98-'7. Consumption'!N48+MIN(0,(SUM('7. Consumption'!$G48:M48)-'8. SOH &amp; Pipeline'!L47))+K48)</f>
        <v>0</v>
      </c>
      <c r="L144" s="135">
        <f ca="1">MAX(0,K144+'8. SOH &amp; Pipeline'!M98-'7. Consumption'!O48+MIN(0,(SUM('7. Consumption'!$G48:N48)-'8. SOH &amp; Pipeline'!M47))+L48)</f>
        <v>0</v>
      </c>
      <c r="M144" s="135">
        <f ca="1">MAX(0,L144+'8. SOH &amp; Pipeline'!N98-'7. Consumption'!P48+MIN(0,(SUM('7. Consumption'!$G48:O48)-'8. SOH &amp; Pipeline'!N47))+M48)</f>
        <v>0</v>
      </c>
      <c r="N144" s="135">
        <f ca="1">MAX(0,M144+'8. SOH &amp; Pipeline'!O98-'7. Consumption'!Q48+MIN(0,(SUM('7. Consumption'!$G48:P48)-'8. SOH &amp; Pipeline'!O47))+N48)</f>
        <v>0</v>
      </c>
      <c r="O144" s="135">
        <f ca="1">MAX(0,N144+'8. SOH &amp; Pipeline'!P98-'7. Consumption'!R48+MIN(0,(SUM('7. Consumption'!$G48:Q48)-'8. SOH &amp; Pipeline'!P47))+O48)</f>
        <v>0</v>
      </c>
      <c r="P144" s="135">
        <f ca="1">MAX(0,O144+'8. SOH &amp; Pipeline'!Q98-'7. Consumption'!S48+MIN(0,(SUM('7. Consumption'!$G48:R48)-'8. SOH &amp; Pipeline'!Q47))+P48)</f>
        <v>0</v>
      </c>
      <c r="Q144" s="135">
        <f ca="1">MAX(0,P144+'8. SOH &amp; Pipeline'!R98-'7. Consumption'!T48+MIN(0,(SUM('7. Consumption'!$G48:S48)-'8. SOH &amp; Pipeline'!R47))+Q48)</f>
        <v>0</v>
      </c>
      <c r="R144" s="135">
        <f ca="1">MAX(0,Q144+'8. SOH &amp; Pipeline'!S98-'7. Consumption'!U48+MIN(0,(SUM('7. Consumption'!$G48:T48)-'8. SOH &amp; Pipeline'!S47))+R48)</f>
        <v>0</v>
      </c>
      <c r="S144" s="135">
        <f ca="1">MAX(0,R144+'8. SOH &amp; Pipeline'!T98-'7. Consumption'!V48+MIN(0,(SUM('7. Consumption'!$G48:U48)-'8. SOH &amp; Pipeline'!T47))+S48)</f>
        <v>0</v>
      </c>
      <c r="T144" s="135">
        <f ca="1">MAX(0,S144+'8. SOH &amp; Pipeline'!U98-'7. Consumption'!W48+MIN(0,(SUM('7. Consumption'!$G48:V48)-'8. SOH &amp; Pipeline'!U47))+T48)</f>
        <v>0</v>
      </c>
      <c r="U144" s="135">
        <f ca="1">MAX(0,T144+'8. SOH &amp; Pipeline'!V98-'7. Consumption'!X48+MIN(0,(SUM('7. Consumption'!$G48:W48)-'8. SOH &amp; Pipeline'!V47))+U48)</f>
        <v>0</v>
      </c>
      <c r="V144" s="135">
        <f ca="1">MAX(0,U144+'8. SOH &amp; Pipeline'!W98-'7. Consumption'!Y48+MIN(0,(SUM('7. Consumption'!$G48:X48)-'8. SOH &amp; Pipeline'!W47))+V48)</f>
        <v>0</v>
      </c>
      <c r="W144" s="135">
        <f ca="1">MAX(0,V144+'8. SOH &amp; Pipeline'!X98-'7. Consumption'!Z48+MIN(0,(SUM('7. Consumption'!$G48:Y48)-'8. SOH &amp; Pipeline'!X47))+W48)</f>
        <v>0</v>
      </c>
      <c r="X144" s="135">
        <f ca="1">MAX(0,W144+'8. SOH &amp; Pipeline'!Y98-'7. Consumption'!AA48+MIN(0,(SUM('7. Consumption'!$G48:Z48)-'8. SOH &amp; Pipeline'!Y47))+X48)</f>
        <v>0</v>
      </c>
      <c r="Y144" s="135">
        <f ca="1">MAX(0,X144+'8. SOH &amp; Pipeline'!Z98-'7. Consumption'!AB48+MIN(0,(SUM('7. Consumption'!$G48:AA48)-'8. SOH &amp; Pipeline'!Z47))+Y48)</f>
        <v>0</v>
      </c>
      <c r="Z144" s="135">
        <f ca="1">MAX(0,Y144+'8. SOH &amp; Pipeline'!AA98-'7. Consumption'!AC48+MIN(0,(SUM('7. Consumption'!$G48:AB48)-'8. SOH &amp; Pipeline'!AA47))+Z48)</f>
        <v>0</v>
      </c>
      <c r="AA144" s="135">
        <f ca="1">MAX(0,Z144+'8. SOH &amp; Pipeline'!AB98-'7. Consumption'!AD48+MIN(0,(SUM('7. Consumption'!$G48:AC48)-'8. SOH &amp; Pipeline'!AB47))+AA48)</f>
        <v>0</v>
      </c>
      <c r="AB144" s="135">
        <f ca="1">MAX(0,AA144+'8. SOH &amp; Pipeline'!AC98-'7. Consumption'!AE48+MIN(0,(SUM('7. Consumption'!$G48:AD48)-'8. SOH &amp; Pipeline'!AC47))+AB48)</f>
        <v>0</v>
      </c>
      <c r="AC144" s="135">
        <f ca="1">MAX(0,AB144+'8. SOH &amp; Pipeline'!AD98-'7. Consumption'!AF48+MIN(0,(SUM('7. Consumption'!$G48:AE48)-'8. SOH &amp; Pipeline'!AD47))+AC48)</f>
        <v>0</v>
      </c>
      <c r="AD144" s="135">
        <f ca="1">MAX(0,AC144+'8. SOH &amp; Pipeline'!AE98-'7. Consumption'!AG48+MIN(0,(SUM('7. Consumption'!$G48:AF48)-'8. SOH &amp; Pipeline'!AE47))+AD48)</f>
        <v>0</v>
      </c>
      <c r="AE144" s="135">
        <f ca="1">MAX(0,AD144+'8. SOH &amp; Pipeline'!AF98-'7. Consumption'!AH48+MIN(0,(SUM('7. Consumption'!$G48:AG48)-'8. SOH &amp; Pipeline'!AF47))+AE48)</f>
        <v>0</v>
      </c>
      <c r="AF144" s="135">
        <f ca="1">MAX(0,AE144+'8. SOH &amp; Pipeline'!AG98-'7. Consumption'!AI48+MIN(0,(SUM('7. Consumption'!$G48:AH48)-'8. SOH &amp; Pipeline'!AG47))+AF48)</f>
        <v>0</v>
      </c>
      <c r="AG144" s="135">
        <f ca="1">MAX(0,AF144+'8. SOH &amp; Pipeline'!AH98-'7. Consumption'!AJ48+MIN(0,(SUM('7. Consumption'!$G48:AI48)-'8. SOH &amp; Pipeline'!AH47))+AG48)</f>
        <v>0</v>
      </c>
      <c r="AH144" s="135">
        <f ca="1">MAX(0,AG144+'8. SOH &amp; Pipeline'!AI98-'7. Consumption'!AK48+MIN(0,(SUM('7. Consumption'!$G48:AJ48)-'8. SOH &amp; Pipeline'!AI47))+AH48)</f>
        <v>0</v>
      </c>
      <c r="AI144" s="135">
        <f ca="1">MAX(0,AH144+'8. SOH &amp; Pipeline'!AJ98-'7. Consumption'!AL48+MIN(0,(SUM('7. Consumption'!$G48:AK48)-'8. SOH &amp; Pipeline'!AJ47))+AI48)</f>
        <v>0</v>
      </c>
      <c r="AJ144" s="135">
        <f ca="1">MAX(0,AI144+'8. SOH &amp; Pipeline'!AK98-'7. Consumption'!AM48+MIN(0,(SUM('7. Consumption'!$G48:AL48)-'8. SOH &amp; Pipeline'!AK47))+AJ48)</f>
        <v>0</v>
      </c>
      <c r="AK144" s="135">
        <f ca="1">MAX(0,AJ144+'8. SOH &amp; Pipeline'!AL98-'7. Consumption'!AN48+MIN(0,(SUM('7. Consumption'!$G48:AM48)-'8. SOH &amp; Pipeline'!AL47))+AK48)</f>
        <v>0</v>
      </c>
      <c r="AL144" s="135">
        <f ca="1">MAX(0,AK144+'8. SOH &amp; Pipeline'!AM98-'7. Consumption'!AO48+MIN(0,(SUM('7. Consumption'!$G48:AN48)-'8. SOH &amp; Pipeline'!AM47))+AL48)</f>
        <v>0</v>
      </c>
      <c r="AM144" s="135">
        <f ca="1">MAX(0,AL144+'8. SOH &amp; Pipeline'!AN98-'7. Consumption'!AP48+MIN(0,(SUM('7. Consumption'!$G48:AO48)-'8. SOH &amp; Pipeline'!AN47))+AM48)</f>
        <v>0</v>
      </c>
      <c r="AN144" s="135">
        <f ca="1">MAX(0,AM144+'8. SOH &amp; Pipeline'!AO98-'7. Consumption'!AQ48+MIN(0,(SUM('7. Consumption'!$G48:AP48)-'8. SOH &amp; Pipeline'!AO47))+AN48)</f>
        <v>0</v>
      </c>
    </row>
    <row r="145" spans="2:40" ht="15" hidden="1" outlineLevel="1" x14ac:dyDescent="0.25">
      <c r="B145" s="16"/>
      <c r="C145" s="16" t="str">
        <f>'7. Consumption'!C49</f>
        <v/>
      </c>
      <c r="D145">
        <f>'8. SOH &amp; Pipeline'!E149</f>
        <v>0</v>
      </c>
      <c r="E145" s="135">
        <f ca="1">MAX(0,D145+'8. SOH &amp; Pipeline'!F99-'7. Consumption'!H49+MIN(0,(SUM('7. Consumption'!$G49:G49)-'8. SOH &amp; Pipeline'!F48))+E49)</f>
        <v>0</v>
      </c>
      <c r="F145" s="135">
        <f ca="1">MAX(0,E145+'8. SOH &amp; Pipeline'!G99-'7. Consumption'!I49+MIN(0,(SUM('7. Consumption'!$G49:H49)-'8. SOH &amp; Pipeline'!G48))+F49)</f>
        <v>0</v>
      </c>
      <c r="G145" s="135">
        <f ca="1">MAX(0,F145+'8. SOH &amp; Pipeline'!H99-'7. Consumption'!J49+MIN(0,(SUM('7. Consumption'!$G49:I49)-'8. SOH &amp; Pipeline'!H48))+G49)</f>
        <v>0</v>
      </c>
      <c r="H145" s="135">
        <f ca="1">MAX(0,G145+'8. SOH &amp; Pipeline'!I99-'7. Consumption'!K49+MIN(0,(SUM('7. Consumption'!$G49:J49)-'8. SOH &amp; Pipeline'!I48))+H49)</f>
        <v>0</v>
      </c>
      <c r="I145" s="135">
        <f ca="1">MAX(0,H145+'8. SOH &amp; Pipeline'!J99-'7. Consumption'!L49+MIN(0,(SUM('7. Consumption'!$G49:K49)-'8. SOH &amp; Pipeline'!J48))+I49)</f>
        <v>0</v>
      </c>
      <c r="J145" s="135">
        <f ca="1">MAX(0,I145+'8. SOH &amp; Pipeline'!K99-'7. Consumption'!M49+MIN(0,(SUM('7. Consumption'!$G49:L49)-'8. SOH &amp; Pipeline'!K48))+J49)</f>
        <v>0</v>
      </c>
      <c r="K145" s="135">
        <f ca="1">MAX(0,J145+'8. SOH &amp; Pipeline'!L99-'7. Consumption'!N49+MIN(0,(SUM('7. Consumption'!$G49:M49)-'8. SOH &amp; Pipeline'!L48))+K49)</f>
        <v>0</v>
      </c>
      <c r="L145" s="135">
        <f ca="1">MAX(0,K145+'8. SOH &amp; Pipeline'!M99-'7. Consumption'!O49+MIN(0,(SUM('7. Consumption'!$G49:N49)-'8. SOH &amp; Pipeline'!M48))+L49)</f>
        <v>0</v>
      </c>
      <c r="M145" s="135">
        <f ca="1">MAX(0,L145+'8. SOH &amp; Pipeline'!N99-'7. Consumption'!P49+MIN(0,(SUM('7. Consumption'!$G49:O49)-'8. SOH &amp; Pipeline'!N48))+M49)</f>
        <v>0</v>
      </c>
      <c r="N145" s="135">
        <f ca="1">MAX(0,M145+'8. SOH &amp; Pipeline'!O99-'7. Consumption'!Q49+MIN(0,(SUM('7. Consumption'!$G49:P49)-'8. SOH &amp; Pipeline'!O48))+N49)</f>
        <v>0</v>
      </c>
      <c r="O145" s="135">
        <f ca="1">MAX(0,N145+'8. SOH &amp; Pipeline'!P99-'7. Consumption'!R49+MIN(0,(SUM('7. Consumption'!$G49:Q49)-'8. SOH &amp; Pipeline'!P48))+O49)</f>
        <v>0</v>
      </c>
      <c r="P145" s="135">
        <f ca="1">MAX(0,O145+'8. SOH &amp; Pipeline'!Q99-'7. Consumption'!S49+MIN(0,(SUM('7. Consumption'!$G49:R49)-'8. SOH &amp; Pipeline'!Q48))+P49)</f>
        <v>0</v>
      </c>
      <c r="Q145" s="135">
        <f ca="1">MAX(0,P145+'8. SOH &amp; Pipeline'!R99-'7. Consumption'!T49+MIN(0,(SUM('7. Consumption'!$G49:S49)-'8. SOH &amp; Pipeline'!R48))+Q49)</f>
        <v>0</v>
      </c>
      <c r="R145" s="135">
        <f ca="1">MAX(0,Q145+'8. SOH &amp; Pipeline'!S99-'7. Consumption'!U49+MIN(0,(SUM('7. Consumption'!$G49:T49)-'8. SOH &amp; Pipeline'!S48))+R49)</f>
        <v>0</v>
      </c>
      <c r="S145" s="135">
        <f ca="1">MAX(0,R145+'8. SOH &amp; Pipeline'!T99-'7. Consumption'!V49+MIN(0,(SUM('7. Consumption'!$G49:U49)-'8. SOH &amp; Pipeline'!T48))+S49)</f>
        <v>0</v>
      </c>
      <c r="T145" s="135">
        <f ca="1">MAX(0,S145+'8. SOH &amp; Pipeline'!U99-'7. Consumption'!W49+MIN(0,(SUM('7. Consumption'!$G49:V49)-'8. SOH &amp; Pipeline'!U48))+T49)</f>
        <v>0</v>
      </c>
      <c r="U145" s="135">
        <f ca="1">MAX(0,T145+'8. SOH &amp; Pipeline'!V99-'7. Consumption'!X49+MIN(0,(SUM('7. Consumption'!$G49:W49)-'8. SOH &amp; Pipeline'!V48))+U49)</f>
        <v>0</v>
      </c>
      <c r="V145" s="135">
        <f ca="1">MAX(0,U145+'8. SOH &amp; Pipeline'!W99-'7. Consumption'!Y49+MIN(0,(SUM('7. Consumption'!$G49:X49)-'8. SOH &amp; Pipeline'!W48))+V49)</f>
        <v>0</v>
      </c>
      <c r="W145" s="135">
        <f ca="1">MAX(0,V145+'8. SOH &amp; Pipeline'!X99-'7. Consumption'!Z49+MIN(0,(SUM('7. Consumption'!$G49:Y49)-'8. SOH &amp; Pipeline'!X48))+W49)</f>
        <v>0</v>
      </c>
      <c r="X145" s="135">
        <f ca="1">MAX(0,W145+'8. SOH &amp; Pipeline'!Y99-'7. Consumption'!AA49+MIN(0,(SUM('7. Consumption'!$G49:Z49)-'8. SOH &amp; Pipeline'!Y48))+X49)</f>
        <v>0</v>
      </c>
      <c r="Y145" s="135">
        <f ca="1">MAX(0,X145+'8. SOH &amp; Pipeline'!Z99-'7. Consumption'!AB49+MIN(0,(SUM('7. Consumption'!$G49:AA49)-'8. SOH &amp; Pipeline'!Z48))+Y49)</f>
        <v>0</v>
      </c>
      <c r="Z145" s="135">
        <f ca="1">MAX(0,Y145+'8. SOH &amp; Pipeline'!AA99-'7. Consumption'!AC49+MIN(0,(SUM('7. Consumption'!$G49:AB49)-'8. SOH &amp; Pipeline'!AA48))+Z49)</f>
        <v>0</v>
      </c>
      <c r="AA145" s="135">
        <f ca="1">MAX(0,Z145+'8. SOH &amp; Pipeline'!AB99-'7. Consumption'!AD49+MIN(0,(SUM('7. Consumption'!$G49:AC49)-'8. SOH &amp; Pipeline'!AB48))+AA49)</f>
        <v>0</v>
      </c>
      <c r="AB145" s="135">
        <f ca="1">MAX(0,AA145+'8. SOH &amp; Pipeline'!AC99-'7. Consumption'!AE49+MIN(0,(SUM('7. Consumption'!$G49:AD49)-'8. SOH &amp; Pipeline'!AC48))+AB49)</f>
        <v>0</v>
      </c>
      <c r="AC145" s="135">
        <f ca="1">MAX(0,AB145+'8. SOH &amp; Pipeline'!AD99-'7. Consumption'!AF49+MIN(0,(SUM('7. Consumption'!$G49:AE49)-'8. SOH &amp; Pipeline'!AD48))+AC49)</f>
        <v>0</v>
      </c>
      <c r="AD145" s="135">
        <f ca="1">MAX(0,AC145+'8. SOH &amp; Pipeline'!AE99-'7. Consumption'!AG49+MIN(0,(SUM('7. Consumption'!$G49:AF49)-'8. SOH &amp; Pipeline'!AE48))+AD49)</f>
        <v>0</v>
      </c>
      <c r="AE145" s="135">
        <f ca="1">MAX(0,AD145+'8. SOH &amp; Pipeline'!AF99-'7. Consumption'!AH49+MIN(0,(SUM('7. Consumption'!$G49:AG49)-'8. SOH &amp; Pipeline'!AF48))+AE49)</f>
        <v>0</v>
      </c>
      <c r="AF145" s="135">
        <f ca="1">MAX(0,AE145+'8. SOH &amp; Pipeline'!AG99-'7. Consumption'!AI49+MIN(0,(SUM('7. Consumption'!$G49:AH49)-'8. SOH &amp; Pipeline'!AG48))+AF49)</f>
        <v>0</v>
      </c>
      <c r="AG145" s="135">
        <f ca="1">MAX(0,AF145+'8. SOH &amp; Pipeline'!AH99-'7. Consumption'!AJ49+MIN(0,(SUM('7. Consumption'!$G49:AI49)-'8. SOH &amp; Pipeline'!AH48))+AG49)</f>
        <v>0</v>
      </c>
      <c r="AH145" s="135">
        <f ca="1">MAX(0,AG145+'8. SOH &amp; Pipeline'!AI99-'7. Consumption'!AK49+MIN(0,(SUM('7. Consumption'!$G49:AJ49)-'8. SOH &amp; Pipeline'!AI48))+AH49)</f>
        <v>0</v>
      </c>
      <c r="AI145" s="135">
        <f ca="1">MAX(0,AH145+'8. SOH &amp; Pipeline'!AJ99-'7. Consumption'!AL49+MIN(0,(SUM('7. Consumption'!$G49:AK49)-'8. SOH &amp; Pipeline'!AJ48))+AI49)</f>
        <v>0</v>
      </c>
      <c r="AJ145" s="135">
        <f ca="1">MAX(0,AI145+'8. SOH &amp; Pipeline'!AK99-'7. Consumption'!AM49+MIN(0,(SUM('7. Consumption'!$G49:AL49)-'8. SOH &amp; Pipeline'!AK48))+AJ49)</f>
        <v>0</v>
      </c>
      <c r="AK145" s="135">
        <f ca="1">MAX(0,AJ145+'8. SOH &amp; Pipeline'!AL99-'7. Consumption'!AN49+MIN(0,(SUM('7. Consumption'!$G49:AM49)-'8. SOH &amp; Pipeline'!AL48))+AK49)</f>
        <v>0</v>
      </c>
      <c r="AL145" s="135">
        <f ca="1">MAX(0,AK145+'8. SOH &amp; Pipeline'!AM99-'7. Consumption'!AO49+MIN(0,(SUM('7. Consumption'!$G49:AN49)-'8. SOH &amp; Pipeline'!AM48))+AL49)</f>
        <v>0</v>
      </c>
      <c r="AM145" s="135">
        <f ca="1">MAX(0,AL145+'8. SOH &amp; Pipeline'!AN99-'7. Consumption'!AP49+MIN(0,(SUM('7. Consumption'!$G49:AO49)-'8. SOH &amp; Pipeline'!AN48))+AM49)</f>
        <v>0</v>
      </c>
      <c r="AN145" s="135">
        <f ca="1">MAX(0,AM145+'8. SOH &amp; Pipeline'!AO99-'7. Consumption'!AQ49+MIN(0,(SUM('7. Consumption'!$G49:AP49)-'8. SOH &amp; Pipeline'!AO48))+AN49)</f>
        <v>0</v>
      </c>
    </row>
    <row r="146" spans="2:40" ht="15" hidden="1" outlineLevel="1" x14ac:dyDescent="0.25">
      <c r="B146" s="16"/>
      <c r="C146" s="16" t="str">
        <f>'7. Consumption'!C50</f>
        <v/>
      </c>
      <c r="D146">
        <f>'8. SOH &amp; Pipeline'!E150</f>
        <v>0</v>
      </c>
      <c r="E146" s="135">
        <f ca="1">MAX(0,D146+'8. SOH &amp; Pipeline'!F100-'7. Consumption'!H50+MIN(0,(SUM('7. Consumption'!$G50:G50)-'8. SOH &amp; Pipeline'!F49))+E50)</f>
        <v>0</v>
      </c>
      <c r="F146" s="135">
        <f ca="1">MAX(0,E146+'8. SOH &amp; Pipeline'!G100-'7. Consumption'!I50+MIN(0,(SUM('7. Consumption'!$G50:H50)-'8. SOH &amp; Pipeline'!G49))+F50)</f>
        <v>0</v>
      </c>
      <c r="G146" s="135">
        <f ca="1">MAX(0,F146+'8. SOH &amp; Pipeline'!H100-'7. Consumption'!J50+MIN(0,(SUM('7. Consumption'!$G50:I50)-'8. SOH &amp; Pipeline'!H49))+G50)</f>
        <v>0</v>
      </c>
      <c r="H146" s="135">
        <f ca="1">MAX(0,G146+'8. SOH &amp; Pipeline'!I100-'7. Consumption'!K50+MIN(0,(SUM('7. Consumption'!$G50:J50)-'8. SOH &amp; Pipeline'!I49))+H50)</f>
        <v>0</v>
      </c>
      <c r="I146" s="135">
        <f ca="1">MAX(0,H146+'8. SOH &amp; Pipeline'!J100-'7. Consumption'!L50+MIN(0,(SUM('7. Consumption'!$G50:K50)-'8. SOH &amp; Pipeline'!J49))+I50)</f>
        <v>0</v>
      </c>
      <c r="J146" s="135">
        <f ca="1">MAX(0,I146+'8. SOH &amp; Pipeline'!K100-'7. Consumption'!M50+MIN(0,(SUM('7. Consumption'!$G50:L50)-'8. SOH &amp; Pipeline'!K49))+J50)</f>
        <v>0</v>
      </c>
      <c r="K146" s="135">
        <f ca="1">MAX(0,J146+'8. SOH &amp; Pipeline'!L100-'7. Consumption'!N50+MIN(0,(SUM('7. Consumption'!$G50:M50)-'8. SOH &amp; Pipeline'!L49))+K50)</f>
        <v>0</v>
      </c>
      <c r="L146" s="135">
        <f ca="1">MAX(0,K146+'8. SOH &amp; Pipeline'!M100-'7. Consumption'!O50+MIN(0,(SUM('7. Consumption'!$G50:N50)-'8. SOH &amp; Pipeline'!M49))+L50)</f>
        <v>0</v>
      </c>
      <c r="M146" s="135">
        <f ca="1">MAX(0,L146+'8. SOH &amp; Pipeline'!N100-'7. Consumption'!P50+MIN(0,(SUM('7. Consumption'!$G50:O50)-'8. SOH &amp; Pipeline'!N49))+M50)</f>
        <v>0</v>
      </c>
      <c r="N146" s="135">
        <f ca="1">MAX(0,M146+'8. SOH &amp; Pipeline'!O100-'7. Consumption'!Q50+MIN(0,(SUM('7. Consumption'!$G50:P50)-'8. SOH &amp; Pipeline'!O49))+N50)</f>
        <v>0</v>
      </c>
      <c r="O146" s="135">
        <f ca="1">MAX(0,N146+'8. SOH &amp; Pipeline'!P100-'7. Consumption'!R50+MIN(0,(SUM('7. Consumption'!$G50:Q50)-'8. SOH &amp; Pipeline'!P49))+O50)</f>
        <v>0</v>
      </c>
      <c r="P146" s="135">
        <f ca="1">MAX(0,O146+'8. SOH &amp; Pipeline'!Q100-'7. Consumption'!S50+MIN(0,(SUM('7. Consumption'!$G50:R50)-'8. SOH &amp; Pipeline'!Q49))+P50)</f>
        <v>0</v>
      </c>
      <c r="Q146" s="135">
        <f ca="1">MAX(0,P146+'8. SOH &amp; Pipeline'!R100-'7. Consumption'!T50+MIN(0,(SUM('7. Consumption'!$G50:S50)-'8. SOH &amp; Pipeline'!R49))+Q50)</f>
        <v>0</v>
      </c>
      <c r="R146" s="135">
        <f ca="1">MAX(0,Q146+'8. SOH &amp; Pipeline'!S100-'7. Consumption'!U50+MIN(0,(SUM('7. Consumption'!$G50:T50)-'8. SOH &amp; Pipeline'!S49))+R50)</f>
        <v>0</v>
      </c>
      <c r="S146" s="135">
        <f ca="1">MAX(0,R146+'8. SOH &amp; Pipeline'!T100-'7. Consumption'!V50+MIN(0,(SUM('7. Consumption'!$G50:U50)-'8. SOH &amp; Pipeline'!T49))+S50)</f>
        <v>0</v>
      </c>
      <c r="T146" s="135">
        <f ca="1">MAX(0,S146+'8. SOH &amp; Pipeline'!U100-'7. Consumption'!W50+MIN(0,(SUM('7. Consumption'!$G50:V50)-'8. SOH &amp; Pipeline'!U49))+T50)</f>
        <v>0</v>
      </c>
      <c r="U146" s="135">
        <f ca="1">MAX(0,T146+'8. SOH &amp; Pipeline'!V100-'7. Consumption'!X50+MIN(0,(SUM('7. Consumption'!$G50:W50)-'8. SOH &amp; Pipeline'!V49))+U50)</f>
        <v>0</v>
      </c>
      <c r="V146" s="135">
        <f ca="1">MAX(0,U146+'8. SOH &amp; Pipeline'!W100-'7. Consumption'!Y50+MIN(0,(SUM('7. Consumption'!$G50:X50)-'8. SOH &amp; Pipeline'!W49))+V50)</f>
        <v>0</v>
      </c>
      <c r="W146" s="135">
        <f ca="1">MAX(0,V146+'8. SOH &amp; Pipeline'!X100-'7. Consumption'!Z50+MIN(0,(SUM('7. Consumption'!$G50:Y50)-'8. SOH &amp; Pipeline'!X49))+W50)</f>
        <v>0</v>
      </c>
      <c r="X146" s="135">
        <f ca="1">MAX(0,W146+'8. SOH &amp; Pipeline'!Y100-'7. Consumption'!AA50+MIN(0,(SUM('7. Consumption'!$G50:Z50)-'8. SOH &amp; Pipeline'!Y49))+X50)</f>
        <v>0</v>
      </c>
      <c r="Y146" s="135">
        <f ca="1">MAX(0,X146+'8. SOH &amp; Pipeline'!Z100-'7. Consumption'!AB50+MIN(0,(SUM('7. Consumption'!$G50:AA50)-'8. SOH &amp; Pipeline'!Z49))+Y50)</f>
        <v>0</v>
      </c>
      <c r="Z146" s="135">
        <f ca="1">MAX(0,Y146+'8. SOH &amp; Pipeline'!AA100-'7. Consumption'!AC50+MIN(0,(SUM('7. Consumption'!$G50:AB50)-'8. SOH &amp; Pipeline'!AA49))+Z50)</f>
        <v>0</v>
      </c>
      <c r="AA146" s="135">
        <f ca="1">MAX(0,Z146+'8. SOH &amp; Pipeline'!AB100-'7. Consumption'!AD50+MIN(0,(SUM('7. Consumption'!$G50:AC50)-'8. SOH &amp; Pipeline'!AB49))+AA50)</f>
        <v>0</v>
      </c>
      <c r="AB146" s="135">
        <f ca="1">MAX(0,AA146+'8. SOH &amp; Pipeline'!AC100-'7. Consumption'!AE50+MIN(0,(SUM('7. Consumption'!$G50:AD50)-'8. SOH &amp; Pipeline'!AC49))+AB50)</f>
        <v>0</v>
      </c>
      <c r="AC146" s="135">
        <f ca="1">MAX(0,AB146+'8. SOH &amp; Pipeline'!AD100-'7. Consumption'!AF50+MIN(0,(SUM('7. Consumption'!$G50:AE50)-'8. SOH &amp; Pipeline'!AD49))+AC50)</f>
        <v>0</v>
      </c>
      <c r="AD146" s="135">
        <f ca="1">MAX(0,AC146+'8. SOH &amp; Pipeline'!AE100-'7. Consumption'!AG50+MIN(0,(SUM('7. Consumption'!$G50:AF50)-'8. SOH &amp; Pipeline'!AE49))+AD50)</f>
        <v>0</v>
      </c>
      <c r="AE146" s="135">
        <f ca="1">MAX(0,AD146+'8. SOH &amp; Pipeline'!AF100-'7. Consumption'!AH50+MIN(0,(SUM('7. Consumption'!$G50:AG50)-'8. SOH &amp; Pipeline'!AF49))+AE50)</f>
        <v>0</v>
      </c>
      <c r="AF146" s="135">
        <f ca="1">MAX(0,AE146+'8. SOH &amp; Pipeline'!AG100-'7. Consumption'!AI50+MIN(0,(SUM('7. Consumption'!$G50:AH50)-'8. SOH &amp; Pipeline'!AG49))+AF50)</f>
        <v>0</v>
      </c>
      <c r="AG146" s="135">
        <f ca="1">MAX(0,AF146+'8. SOH &amp; Pipeline'!AH100-'7. Consumption'!AJ50+MIN(0,(SUM('7. Consumption'!$G50:AI50)-'8. SOH &amp; Pipeline'!AH49))+AG50)</f>
        <v>0</v>
      </c>
      <c r="AH146" s="135">
        <f ca="1">MAX(0,AG146+'8. SOH &amp; Pipeline'!AI100-'7. Consumption'!AK50+MIN(0,(SUM('7. Consumption'!$G50:AJ50)-'8. SOH &amp; Pipeline'!AI49))+AH50)</f>
        <v>0</v>
      </c>
      <c r="AI146" s="135">
        <f ca="1">MAX(0,AH146+'8. SOH &amp; Pipeline'!AJ100-'7. Consumption'!AL50+MIN(0,(SUM('7. Consumption'!$G50:AK50)-'8. SOH &amp; Pipeline'!AJ49))+AI50)</f>
        <v>0</v>
      </c>
      <c r="AJ146" s="135">
        <f ca="1">MAX(0,AI146+'8. SOH &amp; Pipeline'!AK100-'7. Consumption'!AM50+MIN(0,(SUM('7. Consumption'!$G50:AL50)-'8. SOH &amp; Pipeline'!AK49))+AJ50)</f>
        <v>0</v>
      </c>
      <c r="AK146" s="135">
        <f ca="1">MAX(0,AJ146+'8. SOH &amp; Pipeline'!AL100-'7. Consumption'!AN50+MIN(0,(SUM('7. Consumption'!$G50:AM50)-'8. SOH &amp; Pipeline'!AL49))+AK50)</f>
        <v>0</v>
      </c>
      <c r="AL146" s="135">
        <f ca="1">MAX(0,AK146+'8. SOH &amp; Pipeline'!AM100-'7. Consumption'!AO50+MIN(0,(SUM('7. Consumption'!$G50:AN50)-'8. SOH &amp; Pipeline'!AM49))+AL50)</f>
        <v>0</v>
      </c>
      <c r="AM146" s="135">
        <f ca="1">MAX(0,AL146+'8. SOH &amp; Pipeline'!AN100-'7. Consumption'!AP50+MIN(0,(SUM('7. Consumption'!$G50:AO50)-'8. SOH &amp; Pipeline'!AN49))+AM50)</f>
        <v>0</v>
      </c>
      <c r="AN146" s="135">
        <f ca="1">MAX(0,AM146+'8. SOH &amp; Pipeline'!AO100-'7. Consumption'!AQ50+MIN(0,(SUM('7. Consumption'!$G50:AP50)-'8. SOH &amp; Pipeline'!AO49))+AN50)</f>
        <v>0</v>
      </c>
    </row>
    <row r="147" spans="2:40" ht="15" hidden="1" outlineLevel="1" x14ac:dyDescent="0.25">
      <c r="B147" s="16"/>
      <c r="C147" s="16" t="str">
        <f>'7. Consumption'!C51</f>
        <v/>
      </c>
      <c r="D147">
        <f>'8. SOH &amp; Pipeline'!E151</f>
        <v>0</v>
      </c>
      <c r="E147" s="135">
        <f ca="1">MAX(0,D147+'8. SOH &amp; Pipeline'!F101-'7. Consumption'!H51+MIN(0,(SUM('7. Consumption'!$G51:G51)-'8. SOH &amp; Pipeline'!F50))+E51)</f>
        <v>0</v>
      </c>
      <c r="F147" s="135">
        <f ca="1">MAX(0,E147+'8. SOH &amp; Pipeline'!G101-'7. Consumption'!I51+MIN(0,(SUM('7. Consumption'!$G51:H51)-'8. SOH &amp; Pipeline'!G50))+F51)</f>
        <v>0</v>
      </c>
      <c r="G147" s="135">
        <f ca="1">MAX(0,F147+'8. SOH &amp; Pipeline'!H101-'7. Consumption'!J51+MIN(0,(SUM('7. Consumption'!$G51:I51)-'8. SOH &amp; Pipeline'!H50))+G51)</f>
        <v>0</v>
      </c>
      <c r="H147" s="135">
        <f ca="1">MAX(0,G147+'8. SOH &amp; Pipeline'!I101-'7. Consumption'!K51+MIN(0,(SUM('7. Consumption'!$G51:J51)-'8. SOH &amp; Pipeline'!I50))+H51)</f>
        <v>0</v>
      </c>
      <c r="I147" s="135">
        <f ca="1">MAX(0,H147+'8. SOH &amp; Pipeline'!J101-'7. Consumption'!L51+MIN(0,(SUM('7. Consumption'!$G51:K51)-'8. SOH &amp; Pipeline'!J50))+I51)</f>
        <v>0</v>
      </c>
      <c r="J147" s="135">
        <f ca="1">MAX(0,I147+'8. SOH &amp; Pipeline'!K101-'7. Consumption'!M51+MIN(0,(SUM('7. Consumption'!$G51:L51)-'8. SOH &amp; Pipeline'!K50))+J51)</f>
        <v>0</v>
      </c>
      <c r="K147" s="135">
        <f ca="1">MAX(0,J147+'8. SOH &amp; Pipeline'!L101-'7. Consumption'!N51+MIN(0,(SUM('7. Consumption'!$G51:M51)-'8. SOH &amp; Pipeline'!L50))+K51)</f>
        <v>0</v>
      </c>
      <c r="L147" s="135">
        <f ca="1">MAX(0,K147+'8. SOH &amp; Pipeline'!M101-'7. Consumption'!O51+MIN(0,(SUM('7. Consumption'!$G51:N51)-'8. SOH &amp; Pipeline'!M50))+L51)</f>
        <v>0</v>
      </c>
      <c r="M147" s="135">
        <f ca="1">MAX(0,L147+'8. SOH &amp; Pipeline'!N101-'7. Consumption'!P51+MIN(0,(SUM('7. Consumption'!$G51:O51)-'8. SOH &amp; Pipeline'!N50))+M51)</f>
        <v>0</v>
      </c>
      <c r="N147" s="135">
        <f ca="1">MAX(0,M147+'8. SOH &amp; Pipeline'!O101-'7. Consumption'!Q51+MIN(0,(SUM('7. Consumption'!$G51:P51)-'8. SOH &amp; Pipeline'!O50))+N51)</f>
        <v>0</v>
      </c>
      <c r="O147" s="135">
        <f ca="1">MAX(0,N147+'8. SOH &amp; Pipeline'!P101-'7. Consumption'!R51+MIN(0,(SUM('7. Consumption'!$G51:Q51)-'8. SOH &amp; Pipeline'!P50))+O51)</f>
        <v>0</v>
      </c>
      <c r="P147" s="135">
        <f ca="1">MAX(0,O147+'8. SOH &amp; Pipeline'!Q101-'7. Consumption'!S51+MIN(0,(SUM('7. Consumption'!$G51:R51)-'8. SOH &amp; Pipeline'!Q50))+P51)</f>
        <v>0</v>
      </c>
      <c r="Q147" s="135">
        <f ca="1">MAX(0,P147+'8. SOH &amp; Pipeline'!R101-'7. Consumption'!T51+MIN(0,(SUM('7. Consumption'!$G51:S51)-'8. SOH &amp; Pipeline'!R50))+Q51)</f>
        <v>0</v>
      </c>
      <c r="R147" s="135">
        <f ca="1">MAX(0,Q147+'8. SOH &amp; Pipeline'!S101-'7. Consumption'!U51+MIN(0,(SUM('7. Consumption'!$G51:T51)-'8. SOH &amp; Pipeline'!S50))+R51)</f>
        <v>0</v>
      </c>
      <c r="S147" s="135">
        <f ca="1">MAX(0,R147+'8. SOH &amp; Pipeline'!T101-'7. Consumption'!V51+MIN(0,(SUM('7. Consumption'!$G51:U51)-'8. SOH &amp; Pipeline'!T50))+S51)</f>
        <v>0</v>
      </c>
      <c r="T147" s="135">
        <f ca="1">MAX(0,S147+'8. SOH &amp; Pipeline'!U101-'7. Consumption'!W51+MIN(0,(SUM('7. Consumption'!$G51:V51)-'8. SOH &amp; Pipeline'!U50))+T51)</f>
        <v>0</v>
      </c>
      <c r="U147" s="135">
        <f ca="1">MAX(0,T147+'8. SOH &amp; Pipeline'!V101-'7. Consumption'!X51+MIN(0,(SUM('7. Consumption'!$G51:W51)-'8. SOH &amp; Pipeline'!V50))+U51)</f>
        <v>0</v>
      </c>
      <c r="V147" s="135">
        <f ca="1">MAX(0,U147+'8. SOH &amp; Pipeline'!W101-'7. Consumption'!Y51+MIN(0,(SUM('7. Consumption'!$G51:X51)-'8. SOH &amp; Pipeline'!W50))+V51)</f>
        <v>0</v>
      </c>
      <c r="W147" s="135">
        <f ca="1">MAX(0,V147+'8. SOH &amp; Pipeline'!X101-'7. Consumption'!Z51+MIN(0,(SUM('7. Consumption'!$G51:Y51)-'8. SOH &amp; Pipeline'!X50))+W51)</f>
        <v>0</v>
      </c>
      <c r="X147" s="135">
        <f ca="1">MAX(0,W147+'8. SOH &amp; Pipeline'!Y101-'7. Consumption'!AA51+MIN(0,(SUM('7. Consumption'!$G51:Z51)-'8. SOH &amp; Pipeline'!Y50))+X51)</f>
        <v>0</v>
      </c>
      <c r="Y147" s="135">
        <f ca="1">MAX(0,X147+'8. SOH &amp; Pipeline'!Z101-'7. Consumption'!AB51+MIN(0,(SUM('7. Consumption'!$G51:AA51)-'8. SOH &amp; Pipeline'!Z50))+Y51)</f>
        <v>0</v>
      </c>
      <c r="Z147" s="135">
        <f ca="1">MAX(0,Y147+'8. SOH &amp; Pipeline'!AA101-'7. Consumption'!AC51+MIN(0,(SUM('7. Consumption'!$G51:AB51)-'8. SOH &amp; Pipeline'!AA50))+Z51)</f>
        <v>0</v>
      </c>
      <c r="AA147" s="135">
        <f ca="1">MAX(0,Z147+'8. SOH &amp; Pipeline'!AB101-'7. Consumption'!AD51+MIN(0,(SUM('7. Consumption'!$G51:AC51)-'8. SOH &amp; Pipeline'!AB50))+AA51)</f>
        <v>0</v>
      </c>
      <c r="AB147" s="135">
        <f ca="1">MAX(0,AA147+'8. SOH &amp; Pipeline'!AC101-'7. Consumption'!AE51+MIN(0,(SUM('7. Consumption'!$G51:AD51)-'8. SOH &amp; Pipeline'!AC50))+AB51)</f>
        <v>0</v>
      </c>
      <c r="AC147" s="135">
        <f ca="1">MAX(0,AB147+'8. SOH &amp; Pipeline'!AD101-'7. Consumption'!AF51+MIN(0,(SUM('7. Consumption'!$G51:AE51)-'8. SOH &amp; Pipeline'!AD50))+AC51)</f>
        <v>0</v>
      </c>
      <c r="AD147" s="135">
        <f ca="1">MAX(0,AC147+'8. SOH &amp; Pipeline'!AE101-'7. Consumption'!AG51+MIN(0,(SUM('7. Consumption'!$G51:AF51)-'8. SOH &amp; Pipeline'!AE50))+AD51)</f>
        <v>0</v>
      </c>
      <c r="AE147" s="135">
        <f ca="1">MAX(0,AD147+'8. SOH &amp; Pipeline'!AF101-'7. Consumption'!AH51+MIN(0,(SUM('7. Consumption'!$G51:AG51)-'8. SOH &amp; Pipeline'!AF50))+AE51)</f>
        <v>0</v>
      </c>
      <c r="AF147" s="135">
        <f ca="1">MAX(0,AE147+'8. SOH &amp; Pipeline'!AG101-'7. Consumption'!AI51+MIN(0,(SUM('7. Consumption'!$G51:AH51)-'8. SOH &amp; Pipeline'!AG50))+AF51)</f>
        <v>0</v>
      </c>
      <c r="AG147" s="135">
        <f ca="1">MAX(0,AF147+'8. SOH &amp; Pipeline'!AH101-'7. Consumption'!AJ51+MIN(0,(SUM('7. Consumption'!$G51:AI51)-'8. SOH &amp; Pipeline'!AH50))+AG51)</f>
        <v>0</v>
      </c>
      <c r="AH147" s="135">
        <f ca="1">MAX(0,AG147+'8. SOH &amp; Pipeline'!AI101-'7. Consumption'!AK51+MIN(0,(SUM('7. Consumption'!$G51:AJ51)-'8. SOH &amp; Pipeline'!AI50))+AH51)</f>
        <v>0</v>
      </c>
      <c r="AI147" s="135">
        <f ca="1">MAX(0,AH147+'8. SOH &amp; Pipeline'!AJ101-'7. Consumption'!AL51+MIN(0,(SUM('7. Consumption'!$G51:AK51)-'8. SOH &amp; Pipeline'!AJ50))+AI51)</f>
        <v>0</v>
      </c>
      <c r="AJ147" s="135">
        <f ca="1">MAX(0,AI147+'8. SOH &amp; Pipeline'!AK101-'7. Consumption'!AM51+MIN(0,(SUM('7. Consumption'!$G51:AL51)-'8. SOH &amp; Pipeline'!AK50))+AJ51)</f>
        <v>0</v>
      </c>
      <c r="AK147" s="135">
        <f ca="1">MAX(0,AJ147+'8. SOH &amp; Pipeline'!AL101-'7. Consumption'!AN51+MIN(0,(SUM('7. Consumption'!$G51:AM51)-'8. SOH &amp; Pipeline'!AL50))+AK51)</f>
        <v>0</v>
      </c>
      <c r="AL147" s="135">
        <f ca="1">MAX(0,AK147+'8. SOH &amp; Pipeline'!AM101-'7. Consumption'!AO51+MIN(0,(SUM('7. Consumption'!$G51:AN51)-'8. SOH &amp; Pipeline'!AM50))+AL51)</f>
        <v>0</v>
      </c>
      <c r="AM147" s="135">
        <f ca="1">MAX(0,AL147+'8. SOH &amp; Pipeline'!AN101-'7. Consumption'!AP51+MIN(0,(SUM('7. Consumption'!$G51:AO51)-'8. SOH &amp; Pipeline'!AN50))+AM51)</f>
        <v>0</v>
      </c>
      <c r="AN147" s="135">
        <f ca="1">MAX(0,AM147+'8. SOH &amp; Pipeline'!AO101-'7. Consumption'!AQ51+MIN(0,(SUM('7. Consumption'!$G51:AP51)-'8. SOH &amp; Pipeline'!AO50))+AN51)</f>
        <v>0</v>
      </c>
    </row>
    <row r="148" spans="2:40" ht="15" hidden="1" outlineLevel="1" x14ac:dyDescent="0.25">
      <c r="B148" s="16"/>
      <c r="C148" s="16" t="str">
        <f>'7. Consumption'!C52</f>
        <v/>
      </c>
      <c r="D148">
        <f>'8. SOH &amp; Pipeline'!E152</f>
        <v>0</v>
      </c>
      <c r="E148" s="135">
        <f ca="1">MAX(0,D148+'8. SOH &amp; Pipeline'!F102-'7. Consumption'!H52+MIN(0,(SUM('7. Consumption'!$G52:G52)-'8. SOH &amp; Pipeline'!F51))+E52)</f>
        <v>0</v>
      </c>
      <c r="F148" s="135">
        <f ca="1">MAX(0,E148+'8. SOH &amp; Pipeline'!G102-'7. Consumption'!I52+MIN(0,(SUM('7. Consumption'!$G52:H52)-'8. SOH &amp; Pipeline'!G51))+F52)</f>
        <v>0</v>
      </c>
      <c r="G148" s="135">
        <f ca="1">MAX(0,F148+'8. SOH &amp; Pipeline'!H102-'7. Consumption'!J52+MIN(0,(SUM('7. Consumption'!$G52:I52)-'8. SOH &amp; Pipeline'!H51))+G52)</f>
        <v>0</v>
      </c>
      <c r="H148" s="135">
        <f ca="1">MAX(0,G148+'8. SOH &amp; Pipeline'!I102-'7. Consumption'!K52+MIN(0,(SUM('7. Consumption'!$G52:J52)-'8. SOH &amp; Pipeline'!I51))+H52)</f>
        <v>0</v>
      </c>
      <c r="I148" s="135">
        <f ca="1">MAX(0,H148+'8. SOH &amp; Pipeline'!J102-'7. Consumption'!L52+MIN(0,(SUM('7. Consumption'!$G52:K52)-'8. SOH &amp; Pipeline'!J51))+I52)</f>
        <v>0</v>
      </c>
      <c r="J148" s="135">
        <f ca="1">MAX(0,I148+'8. SOH &amp; Pipeline'!K102-'7. Consumption'!M52+MIN(0,(SUM('7. Consumption'!$G52:L52)-'8. SOH &amp; Pipeline'!K51))+J52)</f>
        <v>0</v>
      </c>
      <c r="K148" s="135">
        <f ca="1">MAX(0,J148+'8. SOH &amp; Pipeline'!L102-'7. Consumption'!N52+MIN(0,(SUM('7. Consumption'!$G52:M52)-'8. SOH &amp; Pipeline'!L51))+K52)</f>
        <v>0</v>
      </c>
      <c r="L148" s="135">
        <f ca="1">MAX(0,K148+'8. SOH &amp; Pipeline'!M102-'7. Consumption'!O52+MIN(0,(SUM('7. Consumption'!$G52:N52)-'8. SOH &amp; Pipeline'!M51))+L52)</f>
        <v>0</v>
      </c>
      <c r="M148" s="135">
        <f ca="1">MAX(0,L148+'8. SOH &amp; Pipeline'!N102-'7. Consumption'!P52+MIN(0,(SUM('7. Consumption'!$G52:O52)-'8. SOH &amp; Pipeline'!N51))+M52)</f>
        <v>0</v>
      </c>
      <c r="N148" s="135">
        <f ca="1">MAX(0,M148+'8. SOH &amp; Pipeline'!O102-'7. Consumption'!Q52+MIN(0,(SUM('7. Consumption'!$G52:P52)-'8. SOH &amp; Pipeline'!O51))+N52)</f>
        <v>0</v>
      </c>
      <c r="O148" s="135">
        <f ca="1">MAX(0,N148+'8. SOH &amp; Pipeline'!P102-'7. Consumption'!R52+MIN(0,(SUM('7. Consumption'!$G52:Q52)-'8. SOH &amp; Pipeline'!P51))+O52)</f>
        <v>0</v>
      </c>
      <c r="P148" s="135">
        <f ca="1">MAX(0,O148+'8. SOH &amp; Pipeline'!Q102-'7. Consumption'!S52+MIN(0,(SUM('7. Consumption'!$G52:R52)-'8. SOH &amp; Pipeline'!Q51))+P52)</f>
        <v>0</v>
      </c>
      <c r="Q148" s="135">
        <f ca="1">MAX(0,P148+'8. SOH &amp; Pipeline'!R102-'7. Consumption'!T52+MIN(0,(SUM('7. Consumption'!$G52:S52)-'8. SOH &amp; Pipeline'!R51))+Q52)</f>
        <v>0</v>
      </c>
      <c r="R148" s="135">
        <f ca="1">MAX(0,Q148+'8. SOH &amp; Pipeline'!S102-'7. Consumption'!U52+MIN(0,(SUM('7. Consumption'!$G52:T52)-'8. SOH &amp; Pipeline'!S51))+R52)</f>
        <v>0</v>
      </c>
      <c r="S148" s="135">
        <f ca="1">MAX(0,R148+'8. SOH &amp; Pipeline'!T102-'7. Consumption'!V52+MIN(0,(SUM('7. Consumption'!$G52:U52)-'8. SOH &amp; Pipeline'!T51))+S52)</f>
        <v>0</v>
      </c>
      <c r="T148" s="135">
        <f ca="1">MAX(0,S148+'8. SOH &amp; Pipeline'!U102-'7. Consumption'!W52+MIN(0,(SUM('7. Consumption'!$G52:V52)-'8. SOH &amp; Pipeline'!U51))+T52)</f>
        <v>0</v>
      </c>
      <c r="U148" s="135">
        <f ca="1">MAX(0,T148+'8. SOH &amp; Pipeline'!V102-'7. Consumption'!X52+MIN(0,(SUM('7. Consumption'!$G52:W52)-'8. SOH &amp; Pipeline'!V51))+U52)</f>
        <v>0</v>
      </c>
      <c r="V148" s="135">
        <f ca="1">MAX(0,U148+'8. SOH &amp; Pipeline'!W102-'7. Consumption'!Y52+MIN(0,(SUM('7. Consumption'!$G52:X52)-'8. SOH &amp; Pipeline'!W51))+V52)</f>
        <v>0</v>
      </c>
      <c r="W148" s="135">
        <f ca="1">MAX(0,V148+'8. SOH &amp; Pipeline'!X102-'7. Consumption'!Z52+MIN(0,(SUM('7. Consumption'!$G52:Y52)-'8. SOH &amp; Pipeline'!X51))+W52)</f>
        <v>0</v>
      </c>
      <c r="X148" s="135">
        <f ca="1">MAX(0,W148+'8. SOH &amp; Pipeline'!Y102-'7. Consumption'!AA52+MIN(0,(SUM('7. Consumption'!$G52:Z52)-'8. SOH &amp; Pipeline'!Y51))+X52)</f>
        <v>0</v>
      </c>
      <c r="Y148" s="135">
        <f ca="1">MAX(0,X148+'8. SOH &amp; Pipeline'!Z102-'7. Consumption'!AB52+MIN(0,(SUM('7. Consumption'!$G52:AA52)-'8. SOH &amp; Pipeline'!Z51))+Y52)</f>
        <v>0</v>
      </c>
      <c r="Z148" s="135">
        <f ca="1">MAX(0,Y148+'8. SOH &amp; Pipeline'!AA102-'7. Consumption'!AC52+MIN(0,(SUM('7. Consumption'!$G52:AB52)-'8. SOH &amp; Pipeline'!AA51))+Z52)</f>
        <v>0</v>
      </c>
      <c r="AA148" s="135">
        <f ca="1">MAX(0,Z148+'8. SOH &amp; Pipeline'!AB102-'7. Consumption'!AD52+MIN(0,(SUM('7. Consumption'!$G52:AC52)-'8. SOH &amp; Pipeline'!AB51))+AA52)</f>
        <v>0</v>
      </c>
      <c r="AB148" s="135">
        <f ca="1">MAX(0,AA148+'8. SOH &amp; Pipeline'!AC102-'7. Consumption'!AE52+MIN(0,(SUM('7. Consumption'!$G52:AD52)-'8. SOH &amp; Pipeline'!AC51))+AB52)</f>
        <v>0</v>
      </c>
      <c r="AC148" s="135">
        <f ca="1">MAX(0,AB148+'8. SOH &amp; Pipeline'!AD102-'7. Consumption'!AF52+MIN(0,(SUM('7. Consumption'!$G52:AE52)-'8. SOH &amp; Pipeline'!AD51))+AC52)</f>
        <v>0</v>
      </c>
      <c r="AD148" s="135">
        <f ca="1">MAX(0,AC148+'8. SOH &amp; Pipeline'!AE102-'7. Consumption'!AG52+MIN(0,(SUM('7. Consumption'!$G52:AF52)-'8. SOH &amp; Pipeline'!AE51))+AD52)</f>
        <v>0</v>
      </c>
      <c r="AE148" s="135">
        <f ca="1">MAX(0,AD148+'8. SOH &amp; Pipeline'!AF102-'7. Consumption'!AH52+MIN(0,(SUM('7. Consumption'!$G52:AG52)-'8. SOH &amp; Pipeline'!AF51))+AE52)</f>
        <v>0</v>
      </c>
      <c r="AF148" s="135">
        <f ca="1">MAX(0,AE148+'8. SOH &amp; Pipeline'!AG102-'7. Consumption'!AI52+MIN(0,(SUM('7. Consumption'!$G52:AH52)-'8. SOH &amp; Pipeline'!AG51))+AF52)</f>
        <v>0</v>
      </c>
      <c r="AG148" s="135">
        <f ca="1">MAX(0,AF148+'8. SOH &amp; Pipeline'!AH102-'7. Consumption'!AJ52+MIN(0,(SUM('7. Consumption'!$G52:AI52)-'8. SOH &amp; Pipeline'!AH51))+AG52)</f>
        <v>0</v>
      </c>
      <c r="AH148" s="135">
        <f ca="1">MAX(0,AG148+'8. SOH &amp; Pipeline'!AI102-'7. Consumption'!AK52+MIN(0,(SUM('7. Consumption'!$G52:AJ52)-'8. SOH &amp; Pipeline'!AI51))+AH52)</f>
        <v>0</v>
      </c>
      <c r="AI148" s="135">
        <f ca="1">MAX(0,AH148+'8. SOH &amp; Pipeline'!AJ102-'7. Consumption'!AL52+MIN(0,(SUM('7. Consumption'!$G52:AK52)-'8. SOH &amp; Pipeline'!AJ51))+AI52)</f>
        <v>0</v>
      </c>
      <c r="AJ148" s="135">
        <f ca="1">MAX(0,AI148+'8. SOH &amp; Pipeline'!AK102-'7. Consumption'!AM52+MIN(0,(SUM('7. Consumption'!$G52:AL52)-'8. SOH &amp; Pipeline'!AK51))+AJ52)</f>
        <v>0</v>
      </c>
      <c r="AK148" s="135">
        <f ca="1">MAX(0,AJ148+'8. SOH &amp; Pipeline'!AL102-'7. Consumption'!AN52+MIN(0,(SUM('7. Consumption'!$G52:AM52)-'8. SOH &amp; Pipeline'!AL51))+AK52)</f>
        <v>0</v>
      </c>
      <c r="AL148" s="135">
        <f ca="1">MAX(0,AK148+'8. SOH &amp; Pipeline'!AM102-'7. Consumption'!AO52+MIN(0,(SUM('7. Consumption'!$G52:AN52)-'8. SOH &amp; Pipeline'!AM51))+AL52)</f>
        <v>0</v>
      </c>
      <c r="AM148" s="135">
        <f ca="1">MAX(0,AL148+'8. SOH &amp; Pipeline'!AN102-'7. Consumption'!AP52+MIN(0,(SUM('7. Consumption'!$G52:AO52)-'8. SOH &amp; Pipeline'!AN51))+AM52)</f>
        <v>0</v>
      </c>
      <c r="AN148" s="135">
        <f ca="1">MAX(0,AM148+'8. SOH &amp; Pipeline'!AO102-'7. Consumption'!AQ52+MIN(0,(SUM('7. Consumption'!$G52:AP52)-'8. SOH &amp; Pipeline'!AO51))+AN52)</f>
        <v>0</v>
      </c>
    </row>
    <row r="149" spans="2:40" collapsed="1" x14ac:dyDescent="0.3">
      <c r="B149" s="16"/>
      <c r="C149" s="16" t="str">
        <f>'7. Consumption'!C53</f>
        <v/>
      </c>
      <c r="D149">
        <f>'8. SOH &amp; Pipeline'!E153</f>
        <v>0</v>
      </c>
      <c r="E149" s="135">
        <f ca="1">MAX(0,D149+'8. SOH &amp; Pipeline'!F103-'7. Consumption'!H53+MIN(0,(SUM('7. Consumption'!$G53:G53)-'8. SOH &amp; Pipeline'!F52))+E53)</f>
        <v>0</v>
      </c>
      <c r="F149" s="135">
        <f ca="1">MAX(0,E149+'8. SOH &amp; Pipeline'!G103-'7. Consumption'!I53+MIN(0,(SUM('7. Consumption'!$G53:H53)-'8. SOH &amp; Pipeline'!G52))+F53)</f>
        <v>0</v>
      </c>
      <c r="G149" s="135">
        <f ca="1">MAX(0,F149+'8. SOH &amp; Pipeline'!H103-'7. Consumption'!J53+MIN(0,(SUM('7. Consumption'!$G53:I53)-'8. SOH &amp; Pipeline'!H52))+G53)</f>
        <v>0</v>
      </c>
      <c r="H149" s="135">
        <f ca="1">MAX(0,G149+'8. SOH &amp; Pipeline'!I103-'7. Consumption'!K53+MIN(0,(SUM('7. Consumption'!$G53:J53)-'8. SOH &amp; Pipeline'!I52))+H53)</f>
        <v>0</v>
      </c>
      <c r="I149" s="135">
        <f ca="1">MAX(0,H149+'8. SOH &amp; Pipeline'!J103-'7. Consumption'!L53+MIN(0,(SUM('7. Consumption'!$G53:K53)-'8. SOH &amp; Pipeline'!J52))+I53)</f>
        <v>0</v>
      </c>
      <c r="J149" s="135">
        <f ca="1">MAX(0,I149+'8. SOH &amp; Pipeline'!K103-'7. Consumption'!M53+MIN(0,(SUM('7. Consumption'!$G53:L53)-'8. SOH &amp; Pipeline'!K52))+J53)</f>
        <v>0</v>
      </c>
      <c r="K149" s="135">
        <f ca="1">MAX(0,J149+'8. SOH &amp; Pipeline'!L103-'7. Consumption'!N53+MIN(0,(SUM('7. Consumption'!$G53:M53)-'8. SOH &amp; Pipeline'!L52))+K53)</f>
        <v>0</v>
      </c>
      <c r="L149" s="135">
        <f ca="1">MAX(0,K149+'8. SOH &amp; Pipeline'!M103-'7. Consumption'!O53+MIN(0,(SUM('7. Consumption'!$G53:N53)-'8. SOH &amp; Pipeline'!M52))+L53)</f>
        <v>0</v>
      </c>
      <c r="M149" s="135">
        <f ca="1">MAX(0,L149+'8. SOH &amp; Pipeline'!N103-'7. Consumption'!P53+MIN(0,(SUM('7. Consumption'!$G53:O53)-'8. SOH &amp; Pipeline'!N52))+M53)</f>
        <v>0</v>
      </c>
      <c r="N149" s="135">
        <f ca="1">MAX(0,M149+'8. SOH &amp; Pipeline'!O103-'7. Consumption'!Q53+MIN(0,(SUM('7. Consumption'!$G53:P53)-'8. SOH &amp; Pipeline'!O52))+N53)</f>
        <v>0</v>
      </c>
      <c r="O149" s="135">
        <f ca="1">MAX(0,N149+'8. SOH &amp; Pipeline'!P103-'7. Consumption'!R53+MIN(0,(SUM('7. Consumption'!$G53:Q53)-'8. SOH &amp; Pipeline'!P52))+O53)</f>
        <v>0</v>
      </c>
      <c r="P149" s="135">
        <f ca="1">MAX(0,O149+'8. SOH &amp; Pipeline'!Q103-'7. Consumption'!S53+MIN(0,(SUM('7. Consumption'!$G53:R53)-'8. SOH &amp; Pipeline'!Q52))+P53)</f>
        <v>0</v>
      </c>
      <c r="Q149" s="135">
        <f ca="1">MAX(0,P149+'8. SOH &amp; Pipeline'!R103-'7. Consumption'!T53+MIN(0,(SUM('7. Consumption'!$G53:S53)-'8. SOH &amp; Pipeline'!R52))+Q53)</f>
        <v>0</v>
      </c>
      <c r="R149" s="135">
        <f ca="1">MAX(0,Q149+'8. SOH &amp; Pipeline'!S103-'7. Consumption'!U53+MIN(0,(SUM('7. Consumption'!$G53:T53)-'8. SOH &amp; Pipeline'!S52))+R53)</f>
        <v>0</v>
      </c>
      <c r="S149" s="135">
        <f ca="1">MAX(0,R149+'8. SOH &amp; Pipeline'!T103-'7. Consumption'!V53+MIN(0,(SUM('7. Consumption'!$G53:U53)-'8. SOH &amp; Pipeline'!T52))+S53)</f>
        <v>0</v>
      </c>
      <c r="T149" s="135">
        <f ca="1">MAX(0,S149+'8. SOH &amp; Pipeline'!U103-'7. Consumption'!W53+MIN(0,(SUM('7. Consumption'!$G53:V53)-'8. SOH &amp; Pipeline'!U52))+T53)</f>
        <v>0</v>
      </c>
      <c r="U149" s="135">
        <f ca="1">MAX(0,T149+'8. SOH &amp; Pipeline'!V103-'7. Consumption'!X53+MIN(0,(SUM('7. Consumption'!$G53:W53)-'8. SOH &amp; Pipeline'!V52))+U53)</f>
        <v>0</v>
      </c>
      <c r="V149" s="135">
        <f ca="1">MAX(0,U149+'8. SOH &amp; Pipeline'!W103-'7. Consumption'!Y53+MIN(0,(SUM('7. Consumption'!$G53:X53)-'8. SOH &amp; Pipeline'!W52))+V53)</f>
        <v>0</v>
      </c>
      <c r="W149" s="135">
        <f ca="1">MAX(0,V149+'8. SOH &amp; Pipeline'!X103-'7. Consumption'!Z53+MIN(0,(SUM('7. Consumption'!$G53:Y53)-'8. SOH &amp; Pipeline'!X52))+W53)</f>
        <v>0</v>
      </c>
      <c r="X149" s="135">
        <f ca="1">MAX(0,W149+'8. SOH &amp; Pipeline'!Y103-'7. Consumption'!AA53+MIN(0,(SUM('7. Consumption'!$G53:Z53)-'8. SOH &amp; Pipeline'!Y52))+X53)</f>
        <v>0</v>
      </c>
      <c r="Y149" s="135">
        <f ca="1">MAX(0,X149+'8. SOH &amp; Pipeline'!Z103-'7. Consumption'!AB53+MIN(0,(SUM('7. Consumption'!$G53:AA53)-'8. SOH &amp; Pipeline'!Z52))+Y53)</f>
        <v>0</v>
      </c>
      <c r="Z149" s="135">
        <f ca="1">MAX(0,Y149+'8. SOH &amp; Pipeline'!AA103-'7. Consumption'!AC53+MIN(0,(SUM('7. Consumption'!$G53:AB53)-'8. SOH &amp; Pipeline'!AA52))+Z53)</f>
        <v>0</v>
      </c>
      <c r="AA149" s="135">
        <f ca="1">MAX(0,Z149+'8. SOH &amp; Pipeline'!AB103-'7. Consumption'!AD53+MIN(0,(SUM('7. Consumption'!$G53:AC53)-'8. SOH &amp; Pipeline'!AB52))+AA53)</f>
        <v>0</v>
      </c>
      <c r="AB149" s="135">
        <f ca="1">MAX(0,AA149+'8. SOH &amp; Pipeline'!AC103-'7. Consumption'!AE53+MIN(0,(SUM('7. Consumption'!$G53:AD53)-'8. SOH &amp; Pipeline'!AC52))+AB53)</f>
        <v>0</v>
      </c>
      <c r="AC149" s="135">
        <f ca="1">MAX(0,AB149+'8. SOH &amp; Pipeline'!AD103-'7. Consumption'!AF53+MIN(0,(SUM('7. Consumption'!$G53:AE53)-'8. SOH &amp; Pipeline'!AD52))+AC53)</f>
        <v>0</v>
      </c>
      <c r="AD149" s="135">
        <f ca="1">MAX(0,AC149+'8. SOH &amp; Pipeline'!AE103-'7. Consumption'!AG53+MIN(0,(SUM('7. Consumption'!$G53:AF53)-'8. SOH &amp; Pipeline'!AE52))+AD53)</f>
        <v>0</v>
      </c>
      <c r="AE149" s="135">
        <f ca="1">MAX(0,AD149+'8. SOH &amp; Pipeline'!AF103-'7. Consumption'!AH53+MIN(0,(SUM('7. Consumption'!$G53:AG53)-'8. SOH &amp; Pipeline'!AF52))+AE53)</f>
        <v>0</v>
      </c>
      <c r="AF149" s="135">
        <f ca="1">MAX(0,AE149+'8. SOH &amp; Pipeline'!AG103-'7. Consumption'!AI53+MIN(0,(SUM('7. Consumption'!$G53:AH53)-'8. SOH &amp; Pipeline'!AG52))+AF53)</f>
        <v>0</v>
      </c>
      <c r="AG149" s="135">
        <f ca="1">MAX(0,AF149+'8. SOH &amp; Pipeline'!AH103-'7. Consumption'!AJ53+MIN(0,(SUM('7. Consumption'!$G53:AI53)-'8. SOH &amp; Pipeline'!AH52))+AG53)</f>
        <v>0</v>
      </c>
      <c r="AH149" s="135">
        <f ca="1">MAX(0,AG149+'8. SOH &amp; Pipeline'!AI103-'7. Consumption'!AK53+MIN(0,(SUM('7. Consumption'!$G53:AJ53)-'8. SOH &amp; Pipeline'!AI52))+AH53)</f>
        <v>0</v>
      </c>
      <c r="AI149" s="135">
        <f ca="1">MAX(0,AH149+'8. SOH &amp; Pipeline'!AJ103-'7. Consumption'!AL53+MIN(0,(SUM('7. Consumption'!$G53:AK53)-'8. SOH &amp; Pipeline'!AJ52))+AI53)</f>
        <v>0</v>
      </c>
      <c r="AJ149" s="135">
        <f ca="1">MAX(0,AI149+'8. SOH &amp; Pipeline'!AK103-'7. Consumption'!AM53+MIN(0,(SUM('7. Consumption'!$G53:AL53)-'8. SOH &amp; Pipeline'!AK52))+AJ53)</f>
        <v>0</v>
      </c>
      <c r="AK149" s="135">
        <f ca="1">MAX(0,AJ149+'8. SOH &amp; Pipeline'!AL103-'7. Consumption'!AN53+MIN(0,(SUM('7. Consumption'!$G53:AM53)-'8. SOH &amp; Pipeline'!AL52))+AK53)</f>
        <v>0</v>
      </c>
      <c r="AL149" s="135">
        <f ca="1">MAX(0,AK149+'8. SOH &amp; Pipeline'!AM103-'7. Consumption'!AO53+MIN(0,(SUM('7. Consumption'!$G53:AN53)-'8. SOH &amp; Pipeline'!AM52))+AL53)</f>
        <v>0</v>
      </c>
      <c r="AM149" s="135">
        <f ca="1">MAX(0,AL149+'8. SOH &amp; Pipeline'!AN103-'7. Consumption'!AP53+MIN(0,(SUM('7. Consumption'!$G53:AO53)-'8. SOH &amp; Pipeline'!AN52))+AM53)</f>
        <v>0</v>
      </c>
      <c r="AN149" s="135">
        <f ca="1">MAX(0,AM149+'8. SOH &amp; Pipeline'!AO103-'7. Consumption'!AQ53+MIN(0,(SUM('7. Consumption'!$G53:AP53)-'8. SOH &amp; Pipeline'!AO52))+AN53)</f>
        <v>0</v>
      </c>
    </row>
  </sheetData>
  <sheetProtection sheet="1" objects="1" scenarios="1"/>
  <conditionalFormatting sqref="E9:AN53">
    <cfRule type="expression" dxfId="51" priority="30">
      <formula>IF(E$8="Y",TRUE,FALSE)</formula>
    </cfRule>
    <cfRule type="expression" dxfId="50" priority="46">
      <formula>E9=0</formula>
    </cfRule>
  </conditionalFormatting>
  <conditionalFormatting sqref="E105:AN149">
    <cfRule type="cellIs" dxfId="49" priority="43" operator="lessThanOrEqual">
      <formula>0</formula>
    </cfRule>
  </conditionalFormatting>
  <conditionalFormatting sqref="C9:C53 C105:C149">
    <cfRule type="expression" dxfId="48" priority="211">
      <formula>SUM($E9:$AN9)=0</formula>
    </cfRule>
  </conditionalFormatting>
  <conditionalFormatting sqref="B9:B53">
    <cfRule type="expression" dxfId="47" priority="24">
      <formula>SUM($E9:$AN9)=0</formula>
    </cfRule>
  </conditionalFormatting>
  <conditionalFormatting sqref="B105:B149">
    <cfRule type="expression" dxfId="46" priority="19">
      <formula>SUM($E105:$AN105)=0</formula>
    </cfRule>
  </conditionalFormatting>
  <conditionalFormatting sqref="C56:C100">
    <cfRule type="expression" dxfId="45" priority="10">
      <formula>SUM($E56:$AN56)=0</formula>
    </cfRule>
  </conditionalFormatting>
  <conditionalFormatting sqref="B56:B100">
    <cfRule type="expression" dxfId="44" priority="9">
      <formula>SUM($E56:$AN56)=0</formula>
    </cfRule>
  </conditionalFormatting>
  <conditionalFormatting sqref="E56:K56">
    <cfRule type="expression" dxfId="43" priority="2">
      <formula>SUM($E56:$AN56)=0</formula>
    </cfRule>
  </conditionalFormatting>
  <conditionalFormatting sqref="E57:K100">
    <cfRule type="expression" dxfId="42" priority="1">
      <formula>SUM($E57:$AN57)=0</formula>
    </cfRule>
  </conditionalFormatting>
  <dataValidations count="1">
    <dataValidation type="list" allowBlank="1" showInputMessage="1" showErrorMessage="1" sqref="C5">
      <formula1>$E$7:$AN$7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2" id="{1D382DB6-4079-493F-9AC0-52A318B51631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102" operator="greaterThanOrEqual" id="{3B9B6516-B011-4846-885D-414366B2A455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103" operator="between" id="{508E750F-78B5-421B-B304-B9E593A65919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E105:AN149</xm:sqref>
        </x14:conditionalFormatting>
        <x14:conditionalFormatting xmlns:xm="http://schemas.microsoft.com/office/excel/2006/main">
          <x14:cfRule type="expression" priority="1075" id="{07C59753-1AE8-40D1-992A-8C3A5689E6CA}">
            <xm:f>INDEX('5. Dosing'!$I$14:$I$64,MATCH($C9,'5.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76" id="{038D83C3-3897-4642-9729-CDADCE4E16B6}">
            <xm:f>INDEX('5. Dosing'!$I$14:$I$64,MATCH($C9,'5.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77" id="{B9E86A8D-EA22-46BD-B966-117A224561A0}">
            <xm:f>INDEX('5. Dosing'!$I$14:$I$64,MATCH($C9,'5.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78" id="{4AAD3D50-AFD3-47D8-AA76-D50FB37E764C}">
            <xm:f>INDEX('5. Dosing'!$I$14:$I$64,MATCH($C9,'5.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 B105:B149</xm:sqref>
        </x14:conditionalFormatting>
        <x14:conditionalFormatting xmlns:xm="http://schemas.microsoft.com/office/excel/2006/main">
          <x14:cfRule type="expression" priority="11" id="{386DEBCE-B989-40DD-913D-2A98A3048E01}">
            <xm:f>INDEX('5. Dosing'!$I$14:$I$64,MATCH($C56,'5.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2" id="{AA2267C8-1F87-43A7-8E3F-0E7305E72741}">
            <xm:f>INDEX('5. Dosing'!$I$14:$I$64,MATCH($C56,'5.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3" id="{45B622B5-FCF7-4DDB-AF2F-B6951BEEF60E}">
            <xm:f>INDEX('5. Dosing'!$I$14:$I$64,MATCH($C56,'5.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4" id="{A9082836-B9E8-448F-A9D2-D0D6D1C3BF2D}">
            <xm:f>INDEX('5. Dosing'!$I$14:$I$64,MATCH($C56,'5.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B56:B100</xm:sqref>
        </x14:conditionalFormatting>
        <x14:conditionalFormatting xmlns:xm="http://schemas.microsoft.com/office/excel/2006/main">
          <x14:cfRule type="expression" priority="3" id="{4BF66B35-485E-4313-87C6-4BC212221D49}">
            <xm:f>INDEX('5. Dosing'!$I$14:$I$64,MATCH($C56,'5.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4" id="{8168F359-C9A9-46A0-A0FE-8ADE20FE8466}">
            <xm:f>INDEX('5. Dosing'!$I$14:$I$64,MATCH($C56,'5.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5" id="{44D28F89-E245-4172-9D68-1E65EA6214ED}">
            <xm:f>INDEX('5. Dosing'!$I$14:$I$64,MATCH($C56,'5.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6" id="{7EFE6D25-9082-44F8-B0BC-34D648E61FDA}">
            <xm:f>INDEX('5. Dosing'!$I$14:$I$64,MATCH($C56,'5.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E56:K56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1. General Inputs</vt:lpstr>
      <vt:lpstr>2. Protocols</vt:lpstr>
      <vt:lpstr>3. ARV Substitutions</vt:lpstr>
      <vt:lpstr>4. Formulations</vt:lpstr>
      <vt:lpstr>5. Dosing</vt:lpstr>
      <vt:lpstr>6. Patients</vt:lpstr>
      <vt:lpstr>7. Consumption</vt:lpstr>
      <vt:lpstr>8. SOH &amp; Pipeline</vt:lpstr>
      <vt:lpstr>9. Ordering</vt:lpstr>
      <vt:lpstr>10. Cost</vt:lpstr>
      <vt:lpstr>ARVList</vt:lpstr>
      <vt:lpstr>ARVs</vt:lpstr>
    </vt:vector>
  </TitlesOfParts>
  <Company>Wharton Computing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Wharton</dc:creator>
  <cp:lastModifiedBy>Zachary Panos</cp:lastModifiedBy>
  <cp:lastPrinted>2013-10-26T11:45:13Z</cp:lastPrinted>
  <dcterms:created xsi:type="dcterms:W3CDTF">2012-02-07T15:44:56Z</dcterms:created>
  <dcterms:modified xsi:type="dcterms:W3CDTF">2017-04-12T14:45:06Z</dcterms:modified>
</cp:coreProperties>
</file>